
<file path=[Content_Types].xml><?xml version="1.0" encoding="utf-8"?>
<Types xmlns="http://schemas.openxmlformats.org/package/2006/content-types">
  <Default Extension="vml" ContentType="application/vnd.openxmlformats-officedocument.vmlDrawi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tabRatio="903" activeTab="2"/>
  </bookViews>
  <sheets>
    <sheet name="0.Work Content Judge" sheetId="1" r:id="rId1"/>
    <sheet name="1-1.TargetedAttack(Prod)" sheetId="2" r:id="rId2"/>
    <sheet name="1-2.OtherAttack(Prod)" sheetId="16" r:id="rId3"/>
    <sheet name="1-3.RemoteAccess(Prod)" sheetId="19" r:id="rId4"/>
    <sheet name="1-4.CloudSecurity(Prod)" sheetId="17" r:id="rId5"/>
    <sheet name="2-1.TargetedAttack(Non-prod)" sheetId="20" r:id="rId6"/>
    <sheet name="2-2.OtherAttack(Non-prod)" sheetId="22" r:id="rId7"/>
    <sheet name="2-3.RemoteAccess(Non-prod)" sheetId="21" r:id="rId8"/>
    <sheet name="2-4.CloudSecurity(Non-prod)" sheetId="18" r:id="rId9"/>
    <sheet name="参考 マルウェア感染経路" sheetId="12" r:id="rId10"/>
    <sheet name="Ref Malware infection route" sheetId="11" r:id="rId11"/>
    <sheet name="C131-c16別表" sheetId="9" r:id="rId12"/>
    <sheet name="C131-c16_Appendix" sheetId="10" r:id="rId13"/>
  </sheets>
  <definedNames>
    <definedName name="_xlnm._FilterDatabase" localSheetId="1" hidden="1">'1-1.TargetedAttack(Prod)'!$A$47:$CC$232</definedName>
    <definedName name="_xlnm._FilterDatabase" localSheetId="2" hidden="1">'1-2.OtherAttack(Prod)'!$A$15:$BR$323</definedName>
    <definedName name="_xlnm._FilterDatabase" localSheetId="3" hidden="1">'1-3.RemoteAccess(Prod)'!$A$32:$Q$73</definedName>
    <definedName name="_xlnm._FilterDatabase" localSheetId="4" hidden="1">'1-4.CloudSecurity(Prod)'!$A$26:$AB$205</definedName>
    <definedName name="_xlnm._FilterDatabase" localSheetId="5" hidden="1">'2-1.TargetedAttack(Non-prod)'!$A$47:$CY$232</definedName>
    <definedName name="_xlnm._FilterDatabase" localSheetId="6" hidden="1">'2-2.OtherAttack(Non-prod)'!$A$15:$CV$320</definedName>
    <definedName name="_xlnm._FilterDatabase" localSheetId="7" hidden="1">'2-3.RemoteAccess(Non-prod)'!$A$33:$AE$74</definedName>
    <definedName name="_xlnm._FilterDatabase" localSheetId="8" hidden="1">'2-4.CloudSecurity(Non-prod)'!$A$26:$AB$205</definedName>
    <definedName name="_Order1" hidden="1">255</definedName>
    <definedName name="_Order2" hidden="1">255</definedName>
    <definedName name="aaaaa" localSheetId="2" hidden="1">#REF!</definedName>
    <definedName name="aaaaa" localSheetId="5" hidden="1">#REF!</definedName>
    <definedName name="aaaaa" localSheetId="6" hidden="1">#REF!</definedName>
    <definedName name="aaaaa" localSheetId="7" hidden="1">#REF!</definedName>
    <definedName name="aaaaa" localSheetId="8" hidden="1">#REF!</definedName>
    <definedName name="aaaaa" hidden="1">#REF!</definedName>
    <definedName name="Access_Button" hidden="1">"外証デー他項目管理__テーブル項目説明原紙_List"</definedName>
    <definedName name="AccessDatabase" hidden="1">"K:\D03170220\ﾌﾟﾛｼﾞｪｸﾄﾏﾈｰｼﾞﾒﾝﾄの高度化\障害管理の高度化.mdb"</definedName>
    <definedName name="BLPH10" localSheetId="2" hidden="1">#REF!</definedName>
    <definedName name="BLPH10" localSheetId="5" hidden="1">#REF!</definedName>
    <definedName name="BLPH10" localSheetId="6" hidden="1">#REF!</definedName>
    <definedName name="BLPH10" localSheetId="7" hidden="1">#REF!</definedName>
    <definedName name="BLPH10" localSheetId="8" hidden="1">#REF!</definedName>
    <definedName name="BLPH10" hidden="1">#REF!</definedName>
    <definedName name="BLPH11" localSheetId="2" hidden="1">#REF!</definedName>
    <definedName name="BLPH11" localSheetId="5" hidden="1">#REF!</definedName>
    <definedName name="BLPH11" localSheetId="6" hidden="1">#REF!</definedName>
    <definedName name="BLPH11" localSheetId="7" hidden="1">#REF!</definedName>
    <definedName name="BLPH11" localSheetId="8" hidden="1">#REF!</definedName>
    <definedName name="BLPH11" hidden="1">#REF!</definedName>
    <definedName name="BLPH12" localSheetId="2" hidden="1">#REF!</definedName>
    <definedName name="BLPH12" localSheetId="5" hidden="1">#REF!</definedName>
    <definedName name="BLPH12" localSheetId="6" hidden="1">#REF!</definedName>
    <definedName name="BLPH12" localSheetId="7" hidden="1">#REF!</definedName>
    <definedName name="BLPH12" localSheetId="8" hidden="1">#REF!</definedName>
    <definedName name="BLPH12" hidden="1">#REF!</definedName>
    <definedName name="BLPH13" localSheetId="2" hidden="1">#REF!</definedName>
    <definedName name="BLPH13" localSheetId="5" hidden="1">#REF!</definedName>
    <definedName name="BLPH13" localSheetId="6" hidden="1">#REF!</definedName>
    <definedName name="BLPH13" localSheetId="7" hidden="1">#REF!</definedName>
    <definedName name="BLPH13" localSheetId="8" hidden="1">#REF!</definedName>
    <definedName name="BLPH13" hidden="1">#REF!</definedName>
    <definedName name="BLPH14" localSheetId="2" hidden="1">#REF!</definedName>
    <definedName name="BLPH14" localSheetId="5" hidden="1">#REF!</definedName>
    <definedName name="BLPH14" localSheetId="6" hidden="1">#REF!</definedName>
    <definedName name="BLPH14" localSheetId="7" hidden="1">#REF!</definedName>
    <definedName name="BLPH14" localSheetId="8" hidden="1">#REF!</definedName>
    <definedName name="BLPH14" hidden="1">#REF!</definedName>
    <definedName name="BLPH15" localSheetId="2" hidden="1">#REF!</definedName>
    <definedName name="BLPH15" localSheetId="5" hidden="1">#REF!</definedName>
    <definedName name="BLPH15" localSheetId="6" hidden="1">#REF!</definedName>
    <definedName name="BLPH15" localSheetId="7" hidden="1">#REF!</definedName>
    <definedName name="BLPH15" localSheetId="8" hidden="1">#REF!</definedName>
    <definedName name="BLPH15" hidden="1">#REF!</definedName>
    <definedName name="BLPH16" localSheetId="2" hidden="1">#REF!</definedName>
    <definedName name="BLPH16" localSheetId="5" hidden="1">#REF!</definedName>
    <definedName name="BLPH16" localSheetId="6" hidden="1">#REF!</definedName>
    <definedName name="BLPH16" localSheetId="7" hidden="1">#REF!</definedName>
    <definedName name="BLPH16" localSheetId="8" hidden="1">#REF!</definedName>
    <definedName name="BLPH16" hidden="1">#REF!</definedName>
    <definedName name="BLPH17" localSheetId="2" hidden="1">#REF!</definedName>
    <definedName name="BLPH17" localSheetId="5" hidden="1">#REF!</definedName>
    <definedName name="BLPH17" localSheetId="6" hidden="1">#REF!</definedName>
    <definedName name="BLPH17" localSheetId="7" hidden="1">#REF!</definedName>
    <definedName name="BLPH17" localSheetId="8" hidden="1">#REF!</definedName>
    <definedName name="BLPH17" hidden="1">#REF!</definedName>
    <definedName name="BLPH18" localSheetId="2" hidden="1">#REF!</definedName>
    <definedName name="BLPH18" localSheetId="5" hidden="1">#REF!</definedName>
    <definedName name="BLPH18" localSheetId="6" hidden="1">#REF!</definedName>
    <definedName name="BLPH18" localSheetId="7" hidden="1">#REF!</definedName>
    <definedName name="BLPH18" localSheetId="8" hidden="1">#REF!</definedName>
    <definedName name="BLPH18" hidden="1">#REF!</definedName>
    <definedName name="BLPH19" localSheetId="2" hidden="1">#REF!</definedName>
    <definedName name="BLPH19" localSheetId="5" hidden="1">#REF!</definedName>
    <definedName name="BLPH19" localSheetId="6" hidden="1">#REF!</definedName>
    <definedName name="BLPH19" localSheetId="7" hidden="1">#REF!</definedName>
    <definedName name="BLPH19" localSheetId="8" hidden="1">#REF!</definedName>
    <definedName name="BLPH19" hidden="1">#REF!</definedName>
    <definedName name="BLPH2" localSheetId="2" hidden="1">#REF!</definedName>
    <definedName name="BLPH2" localSheetId="5" hidden="1">#REF!</definedName>
    <definedName name="BLPH2" localSheetId="6" hidden="1">#REF!</definedName>
    <definedName name="BLPH2" localSheetId="7" hidden="1">#REF!</definedName>
    <definedName name="BLPH2" localSheetId="8" hidden="1">#REF!</definedName>
    <definedName name="BLPH2" hidden="1">#REF!</definedName>
    <definedName name="BLPH20" localSheetId="2" hidden="1">#REF!</definedName>
    <definedName name="BLPH20" localSheetId="5" hidden="1">#REF!</definedName>
    <definedName name="BLPH20" localSheetId="6" hidden="1">#REF!</definedName>
    <definedName name="BLPH20" localSheetId="7" hidden="1">#REF!</definedName>
    <definedName name="BLPH20" localSheetId="8" hidden="1">#REF!</definedName>
    <definedName name="BLPH20" hidden="1">#REF!</definedName>
    <definedName name="BLPH21" localSheetId="2" hidden="1">#REF!</definedName>
    <definedName name="BLPH21" localSheetId="5" hidden="1">#REF!</definedName>
    <definedName name="BLPH21" localSheetId="6" hidden="1">#REF!</definedName>
    <definedName name="BLPH21" localSheetId="7" hidden="1">#REF!</definedName>
    <definedName name="BLPH21" localSheetId="8" hidden="1">#REF!</definedName>
    <definedName name="BLPH21" hidden="1">#REF!</definedName>
    <definedName name="BLPH22" localSheetId="2" hidden="1">#REF!</definedName>
    <definedName name="BLPH22" localSheetId="5" hidden="1">#REF!</definedName>
    <definedName name="BLPH22" localSheetId="6" hidden="1">#REF!</definedName>
    <definedName name="BLPH22" localSheetId="7" hidden="1">#REF!</definedName>
    <definedName name="BLPH22" localSheetId="8" hidden="1">#REF!</definedName>
    <definedName name="BLPH22" hidden="1">#REF!</definedName>
    <definedName name="BLPH23" localSheetId="2" hidden="1">#REF!</definedName>
    <definedName name="BLPH23" localSheetId="5" hidden="1">#REF!</definedName>
    <definedName name="BLPH23" localSheetId="6" hidden="1">#REF!</definedName>
    <definedName name="BLPH23" localSheetId="7" hidden="1">#REF!</definedName>
    <definedName name="BLPH23" localSheetId="8" hidden="1">#REF!</definedName>
    <definedName name="BLPH23" hidden="1">#REF!</definedName>
    <definedName name="BLPH24" localSheetId="2" hidden="1">#REF!</definedName>
    <definedName name="BLPH24" localSheetId="5" hidden="1">#REF!</definedName>
    <definedName name="BLPH24" localSheetId="6" hidden="1">#REF!</definedName>
    <definedName name="BLPH24" localSheetId="7" hidden="1">#REF!</definedName>
    <definedName name="BLPH24" localSheetId="8" hidden="1">#REF!</definedName>
    <definedName name="BLPH24" hidden="1">#REF!</definedName>
    <definedName name="BLPH25" localSheetId="2" hidden="1">#REF!</definedName>
    <definedName name="BLPH25" localSheetId="5" hidden="1">#REF!</definedName>
    <definedName name="BLPH25" localSheetId="6" hidden="1">#REF!</definedName>
    <definedName name="BLPH25" localSheetId="7" hidden="1">#REF!</definedName>
    <definedName name="BLPH25" localSheetId="8" hidden="1">#REF!</definedName>
    <definedName name="BLPH25" hidden="1">#REF!</definedName>
    <definedName name="BLPH27" localSheetId="2" hidden="1">#REF!</definedName>
    <definedName name="BLPH27" localSheetId="5" hidden="1">#REF!</definedName>
    <definedName name="BLPH27" localSheetId="6" hidden="1">#REF!</definedName>
    <definedName name="BLPH27" localSheetId="7" hidden="1">#REF!</definedName>
    <definedName name="BLPH27" localSheetId="8" hidden="1">#REF!</definedName>
    <definedName name="BLPH27" hidden="1">#REF!</definedName>
    <definedName name="BLPH28" localSheetId="2" hidden="1">#REF!</definedName>
    <definedName name="BLPH28" localSheetId="5" hidden="1">#REF!</definedName>
    <definedName name="BLPH28" localSheetId="6" hidden="1">#REF!</definedName>
    <definedName name="BLPH28" localSheetId="7" hidden="1">#REF!</definedName>
    <definedName name="BLPH28" localSheetId="8" hidden="1">#REF!</definedName>
    <definedName name="BLPH28" hidden="1">#REF!</definedName>
    <definedName name="BLPH29" localSheetId="2" hidden="1">#REF!</definedName>
    <definedName name="BLPH29" localSheetId="5" hidden="1">#REF!</definedName>
    <definedName name="BLPH29" localSheetId="6" hidden="1">#REF!</definedName>
    <definedName name="BLPH29" localSheetId="7" hidden="1">#REF!</definedName>
    <definedName name="BLPH29" localSheetId="8" hidden="1">#REF!</definedName>
    <definedName name="BLPH29" hidden="1">#REF!</definedName>
    <definedName name="BLPH3" localSheetId="2" hidden="1">#REF!</definedName>
    <definedName name="BLPH3" localSheetId="5" hidden="1">#REF!</definedName>
    <definedName name="BLPH3" localSheetId="6" hidden="1">#REF!</definedName>
    <definedName name="BLPH3" localSheetId="7" hidden="1">#REF!</definedName>
    <definedName name="BLPH3" localSheetId="8" hidden="1">#REF!</definedName>
    <definedName name="BLPH3" hidden="1">#REF!</definedName>
    <definedName name="BLPH30" localSheetId="2" hidden="1">#REF!</definedName>
    <definedName name="BLPH30" localSheetId="5" hidden="1">#REF!</definedName>
    <definedName name="BLPH30" localSheetId="6" hidden="1">#REF!</definedName>
    <definedName name="BLPH30" localSheetId="7" hidden="1">#REF!</definedName>
    <definedName name="BLPH30" localSheetId="8" hidden="1">#REF!</definedName>
    <definedName name="BLPH30" hidden="1">#REF!</definedName>
    <definedName name="BLPH31" localSheetId="2" hidden="1">#REF!</definedName>
    <definedName name="BLPH31" localSheetId="5" hidden="1">#REF!</definedName>
    <definedName name="BLPH31" localSheetId="6" hidden="1">#REF!</definedName>
    <definedName name="BLPH31" localSheetId="7" hidden="1">#REF!</definedName>
    <definedName name="BLPH31" localSheetId="8" hidden="1">#REF!</definedName>
    <definedName name="BLPH31" hidden="1">#REF!</definedName>
    <definedName name="BLPH32" localSheetId="2" hidden="1">#REF!</definedName>
    <definedName name="BLPH32" localSheetId="5" hidden="1">#REF!</definedName>
    <definedName name="BLPH32" localSheetId="6" hidden="1">#REF!</definedName>
    <definedName name="BLPH32" localSheetId="7" hidden="1">#REF!</definedName>
    <definedName name="BLPH32" localSheetId="8" hidden="1">#REF!</definedName>
    <definedName name="BLPH32" hidden="1">#REF!</definedName>
    <definedName name="BLPH33" localSheetId="2" hidden="1">#REF!</definedName>
    <definedName name="BLPH33" localSheetId="5" hidden="1">#REF!</definedName>
    <definedName name="BLPH33" localSheetId="6" hidden="1">#REF!</definedName>
    <definedName name="BLPH33" localSheetId="7" hidden="1">#REF!</definedName>
    <definedName name="BLPH33" localSheetId="8" hidden="1">#REF!</definedName>
    <definedName name="BLPH33" hidden="1">#REF!</definedName>
    <definedName name="BLPH34" localSheetId="2" hidden="1">#REF!</definedName>
    <definedName name="BLPH34" localSheetId="5" hidden="1">#REF!</definedName>
    <definedName name="BLPH34" localSheetId="6" hidden="1">#REF!</definedName>
    <definedName name="BLPH34" localSheetId="7" hidden="1">#REF!</definedName>
    <definedName name="BLPH34" localSheetId="8" hidden="1">#REF!</definedName>
    <definedName name="BLPH34" hidden="1">#REF!</definedName>
    <definedName name="BLPH35" localSheetId="2" hidden="1">#REF!</definedName>
    <definedName name="BLPH35" localSheetId="5" hidden="1">#REF!</definedName>
    <definedName name="BLPH35" localSheetId="6" hidden="1">#REF!</definedName>
    <definedName name="BLPH35" localSheetId="7" hidden="1">#REF!</definedName>
    <definedName name="BLPH35" localSheetId="8" hidden="1">#REF!</definedName>
    <definedName name="BLPH35" hidden="1">#REF!</definedName>
    <definedName name="BLPH36" localSheetId="2" hidden="1">#REF!</definedName>
    <definedName name="BLPH36" localSheetId="5" hidden="1">#REF!</definedName>
    <definedName name="BLPH36" localSheetId="6" hidden="1">#REF!</definedName>
    <definedName name="BLPH36" localSheetId="7" hidden="1">#REF!</definedName>
    <definedName name="BLPH36" localSheetId="8" hidden="1">#REF!</definedName>
    <definedName name="BLPH36" hidden="1">#REF!</definedName>
    <definedName name="BLPH37" localSheetId="2" hidden="1">#REF!</definedName>
    <definedName name="BLPH37" localSheetId="5" hidden="1">#REF!</definedName>
    <definedName name="BLPH37" localSheetId="6" hidden="1">#REF!</definedName>
    <definedName name="BLPH37" localSheetId="7" hidden="1">#REF!</definedName>
    <definedName name="BLPH37" localSheetId="8" hidden="1">#REF!</definedName>
    <definedName name="BLPH37" hidden="1">#REF!</definedName>
    <definedName name="BLPH38" localSheetId="2" hidden="1">#REF!</definedName>
    <definedName name="BLPH38" localSheetId="5" hidden="1">#REF!</definedName>
    <definedName name="BLPH38" localSheetId="6" hidden="1">#REF!</definedName>
    <definedName name="BLPH38" localSheetId="7" hidden="1">#REF!</definedName>
    <definedName name="BLPH38" localSheetId="8" hidden="1">#REF!</definedName>
    <definedName name="BLPH38" hidden="1">#REF!</definedName>
    <definedName name="BLPH39" localSheetId="2" hidden="1">#REF!</definedName>
    <definedName name="BLPH39" localSheetId="5" hidden="1">#REF!</definedName>
    <definedName name="BLPH39" localSheetId="6" hidden="1">#REF!</definedName>
    <definedName name="BLPH39" localSheetId="7" hidden="1">#REF!</definedName>
    <definedName name="BLPH39" localSheetId="8" hidden="1">#REF!</definedName>
    <definedName name="BLPH39" hidden="1">#REF!</definedName>
    <definedName name="BLPH4" localSheetId="2" hidden="1">#REF!</definedName>
    <definedName name="BLPH4" localSheetId="5" hidden="1">#REF!</definedName>
    <definedName name="BLPH4" localSheetId="6" hidden="1">#REF!</definedName>
    <definedName name="BLPH4" localSheetId="7" hidden="1">#REF!</definedName>
    <definedName name="BLPH4" localSheetId="8" hidden="1">#REF!</definedName>
    <definedName name="BLPH4" hidden="1">#REF!</definedName>
    <definedName name="BLPH40" localSheetId="2" hidden="1">#REF!</definedName>
    <definedName name="BLPH40" localSheetId="5" hidden="1">#REF!</definedName>
    <definedName name="BLPH40" localSheetId="6" hidden="1">#REF!</definedName>
    <definedName name="BLPH40" localSheetId="7" hidden="1">#REF!</definedName>
    <definedName name="BLPH40" localSheetId="8" hidden="1">#REF!</definedName>
    <definedName name="BLPH40" hidden="1">#REF!</definedName>
    <definedName name="BLPH41" localSheetId="2" hidden="1">#REF!</definedName>
    <definedName name="BLPH41" localSheetId="5" hidden="1">#REF!</definedName>
    <definedName name="BLPH41" localSheetId="6" hidden="1">#REF!</definedName>
    <definedName name="BLPH41" localSheetId="7" hidden="1">#REF!</definedName>
    <definedName name="BLPH41" localSheetId="8" hidden="1">#REF!</definedName>
    <definedName name="BLPH41" hidden="1">#REF!</definedName>
    <definedName name="BLPH42" localSheetId="2" hidden="1">#REF!</definedName>
    <definedName name="BLPH42" localSheetId="5" hidden="1">#REF!</definedName>
    <definedName name="BLPH42" localSheetId="6" hidden="1">#REF!</definedName>
    <definedName name="BLPH42" localSheetId="7" hidden="1">#REF!</definedName>
    <definedName name="BLPH42" localSheetId="8" hidden="1">#REF!</definedName>
    <definedName name="BLPH42" hidden="1">#REF!</definedName>
    <definedName name="BLPH43" localSheetId="2" hidden="1">#REF!</definedName>
    <definedName name="BLPH43" localSheetId="5" hidden="1">#REF!</definedName>
    <definedName name="BLPH43" localSheetId="6" hidden="1">#REF!</definedName>
    <definedName name="BLPH43" localSheetId="7" hidden="1">#REF!</definedName>
    <definedName name="BLPH43" localSheetId="8" hidden="1">#REF!</definedName>
    <definedName name="BLPH43" hidden="1">#REF!</definedName>
    <definedName name="BLPH44" localSheetId="2" hidden="1">#REF!</definedName>
    <definedName name="BLPH44" localSheetId="5" hidden="1">#REF!</definedName>
    <definedName name="BLPH44" localSheetId="6" hidden="1">#REF!</definedName>
    <definedName name="BLPH44" localSheetId="7" hidden="1">#REF!</definedName>
    <definedName name="BLPH44" localSheetId="8" hidden="1">#REF!</definedName>
    <definedName name="BLPH44" hidden="1">#REF!</definedName>
    <definedName name="BLPH45" localSheetId="2" hidden="1">#REF!</definedName>
    <definedName name="BLPH45" localSheetId="5" hidden="1">#REF!</definedName>
    <definedName name="BLPH45" localSheetId="6" hidden="1">#REF!</definedName>
    <definedName name="BLPH45" localSheetId="7" hidden="1">#REF!</definedName>
    <definedName name="BLPH45" localSheetId="8" hidden="1">#REF!</definedName>
    <definedName name="BLPH45" hidden="1">#REF!</definedName>
    <definedName name="BLPH46" localSheetId="2" hidden="1">#REF!</definedName>
    <definedName name="BLPH46" localSheetId="5" hidden="1">#REF!</definedName>
    <definedName name="BLPH46" localSheetId="6" hidden="1">#REF!</definedName>
    <definedName name="BLPH46" localSheetId="7" hidden="1">#REF!</definedName>
    <definedName name="BLPH46" localSheetId="8" hidden="1">#REF!</definedName>
    <definedName name="BLPH46" hidden="1">#REF!</definedName>
    <definedName name="BLPH47" localSheetId="2" hidden="1">#REF!</definedName>
    <definedName name="BLPH47" localSheetId="5" hidden="1">#REF!</definedName>
    <definedName name="BLPH47" localSheetId="6" hidden="1">#REF!</definedName>
    <definedName name="BLPH47" localSheetId="7" hidden="1">#REF!</definedName>
    <definedName name="BLPH47" localSheetId="8" hidden="1">#REF!</definedName>
    <definedName name="BLPH47" hidden="1">#REF!</definedName>
    <definedName name="BLPH48" localSheetId="2" hidden="1">#REF!</definedName>
    <definedName name="BLPH48" localSheetId="5" hidden="1">#REF!</definedName>
    <definedName name="BLPH48" localSheetId="6" hidden="1">#REF!</definedName>
    <definedName name="BLPH48" localSheetId="7" hidden="1">#REF!</definedName>
    <definedName name="BLPH48" localSheetId="8" hidden="1">#REF!</definedName>
    <definedName name="BLPH48" hidden="1">#REF!</definedName>
    <definedName name="BLPH49" localSheetId="2" hidden="1">#REF!</definedName>
    <definedName name="BLPH49" localSheetId="5" hidden="1">#REF!</definedName>
    <definedName name="BLPH49" localSheetId="6" hidden="1">#REF!</definedName>
    <definedName name="BLPH49" localSheetId="7" hidden="1">#REF!</definedName>
    <definedName name="BLPH49" localSheetId="8" hidden="1">#REF!</definedName>
    <definedName name="BLPH49" hidden="1">#REF!</definedName>
    <definedName name="BLPH5" localSheetId="2" hidden="1">#REF!</definedName>
    <definedName name="BLPH5" localSheetId="5" hidden="1">#REF!</definedName>
    <definedName name="BLPH5" localSheetId="6" hidden="1">#REF!</definedName>
    <definedName name="BLPH5" localSheetId="7" hidden="1">#REF!</definedName>
    <definedName name="BLPH5" localSheetId="8" hidden="1">#REF!</definedName>
    <definedName name="BLPH5" hidden="1">#REF!</definedName>
    <definedName name="BLPH50" localSheetId="2" hidden="1">#REF!</definedName>
    <definedName name="BLPH50" localSheetId="5" hidden="1">#REF!</definedName>
    <definedName name="BLPH50" localSheetId="6" hidden="1">#REF!</definedName>
    <definedName name="BLPH50" localSheetId="7" hidden="1">#REF!</definedName>
    <definedName name="BLPH50" localSheetId="8" hidden="1">#REF!</definedName>
    <definedName name="BLPH50" hidden="1">#REF!</definedName>
    <definedName name="BLPH51" localSheetId="2" hidden="1">#REF!</definedName>
    <definedName name="BLPH51" localSheetId="5" hidden="1">#REF!</definedName>
    <definedName name="BLPH51" localSheetId="6" hidden="1">#REF!</definedName>
    <definedName name="BLPH51" localSheetId="7" hidden="1">#REF!</definedName>
    <definedName name="BLPH51" localSheetId="8" hidden="1">#REF!</definedName>
    <definedName name="BLPH51" hidden="1">#REF!</definedName>
    <definedName name="BLPH52" localSheetId="2" hidden="1">#REF!</definedName>
    <definedName name="BLPH52" localSheetId="5" hidden="1">#REF!</definedName>
    <definedName name="BLPH52" localSheetId="6" hidden="1">#REF!</definedName>
    <definedName name="BLPH52" localSheetId="7" hidden="1">#REF!</definedName>
    <definedName name="BLPH52" localSheetId="8" hidden="1">#REF!</definedName>
    <definedName name="BLPH52" hidden="1">#REF!</definedName>
    <definedName name="BLPH53" localSheetId="2" hidden="1">#REF!</definedName>
    <definedName name="BLPH53" localSheetId="5" hidden="1">#REF!</definedName>
    <definedName name="BLPH53" localSheetId="6" hidden="1">#REF!</definedName>
    <definedName name="BLPH53" localSheetId="7" hidden="1">#REF!</definedName>
    <definedName name="BLPH53" localSheetId="8" hidden="1">#REF!</definedName>
    <definedName name="BLPH53" hidden="1">#REF!</definedName>
    <definedName name="BLPH54" localSheetId="2" hidden="1">#REF!</definedName>
    <definedName name="BLPH54" localSheetId="5" hidden="1">#REF!</definedName>
    <definedName name="BLPH54" localSheetId="6" hidden="1">#REF!</definedName>
    <definedName name="BLPH54" localSheetId="7" hidden="1">#REF!</definedName>
    <definedName name="BLPH54" localSheetId="8" hidden="1">#REF!</definedName>
    <definedName name="BLPH54" hidden="1">#REF!</definedName>
    <definedName name="BLPH55" localSheetId="2" hidden="1">#REF!</definedName>
    <definedName name="BLPH55" localSheetId="5" hidden="1">#REF!</definedName>
    <definedName name="BLPH55" localSheetId="6" hidden="1">#REF!</definedName>
    <definedName name="BLPH55" localSheetId="7" hidden="1">#REF!</definedName>
    <definedName name="BLPH55" localSheetId="8" hidden="1">#REF!</definedName>
    <definedName name="BLPH55" hidden="1">#REF!</definedName>
    <definedName name="BLPH56" localSheetId="2" hidden="1">#REF!</definedName>
    <definedName name="BLPH56" localSheetId="5" hidden="1">#REF!</definedName>
    <definedName name="BLPH56" localSheetId="6" hidden="1">#REF!</definedName>
    <definedName name="BLPH56" localSheetId="7" hidden="1">#REF!</definedName>
    <definedName name="BLPH56" localSheetId="8" hidden="1">#REF!</definedName>
    <definedName name="BLPH56" hidden="1">#REF!</definedName>
    <definedName name="BLPH57" localSheetId="2" hidden="1">#REF!</definedName>
    <definedName name="BLPH57" localSheetId="5" hidden="1">#REF!</definedName>
    <definedName name="BLPH57" localSheetId="6" hidden="1">#REF!</definedName>
    <definedName name="BLPH57" localSheetId="7" hidden="1">#REF!</definedName>
    <definedName name="BLPH57" localSheetId="8" hidden="1">#REF!</definedName>
    <definedName name="BLPH57" hidden="1">#REF!</definedName>
    <definedName name="BLPH58" localSheetId="2" hidden="1">#REF!</definedName>
    <definedName name="BLPH58" localSheetId="5" hidden="1">#REF!</definedName>
    <definedName name="BLPH58" localSheetId="6" hidden="1">#REF!</definedName>
    <definedName name="BLPH58" localSheetId="7" hidden="1">#REF!</definedName>
    <definedName name="BLPH58" localSheetId="8" hidden="1">#REF!</definedName>
    <definedName name="BLPH58" hidden="1">#REF!</definedName>
    <definedName name="BLPH59" localSheetId="2" hidden="1">#REF!</definedName>
    <definedName name="BLPH59" localSheetId="5" hidden="1">#REF!</definedName>
    <definedName name="BLPH59" localSheetId="6" hidden="1">#REF!</definedName>
    <definedName name="BLPH59" localSheetId="7" hidden="1">#REF!</definedName>
    <definedName name="BLPH59" localSheetId="8" hidden="1">#REF!</definedName>
    <definedName name="BLPH59" hidden="1">#REF!</definedName>
    <definedName name="BLPH6" localSheetId="2" hidden="1">#REF!</definedName>
    <definedName name="BLPH6" localSheetId="5" hidden="1">#REF!</definedName>
    <definedName name="BLPH6" localSheetId="6" hidden="1">#REF!</definedName>
    <definedName name="BLPH6" localSheetId="7" hidden="1">#REF!</definedName>
    <definedName name="BLPH6" localSheetId="8" hidden="1">#REF!</definedName>
    <definedName name="BLPH6" hidden="1">#REF!</definedName>
    <definedName name="BLPH60" localSheetId="2" hidden="1">#REF!</definedName>
    <definedName name="BLPH60" localSheetId="5" hidden="1">#REF!</definedName>
    <definedName name="BLPH60" localSheetId="6" hidden="1">#REF!</definedName>
    <definedName name="BLPH60" localSheetId="7" hidden="1">#REF!</definedName>
    <definedName name="BLPH60" localSheetId="8" hidden="1">#REF!</definedName>
    <definedName name="BLPH60" hidden="1">#REF!</definedName>
    <definedName name="BLPH7" localSheetId="2" hidden="1">#REF!</definedName>
    <definedName name="BLPH7" localSheetId="5" hidden="1">#REF!</definedName>
    <definedName name="BLPH7" localSheetId="6" hidden="1">#REF!</definedName>
    <definedName name="BLPH7" localSheetId="7" hidden="1">#REF!</definedName>
    <definedName name="BLPH7" localSheetId="8" hidden="1">#REF!</definedName>
    <definedName name="BLPH7" hidden="1">#REF!</definedName>
    <definedName name="BLPH8" localSheetId="2" hidden="1">#REF!</definedName>
    <definedName name="BLPH8" localSheetId="5" hidden="1">#REF!</definedName>
    <definedName name="BLPH8" localSheetId="6" hidden="1">#REF!</definedName>
    <definedName name="BLPH8" localSheetId="7" hidden="1">#REF!</definedName>
    <definedName name="BLPH8" localSheetId="8" hidden="1">#REF!</definedName>
    <definedName name="BLPH8" hidden="1">#REF!</definedName>
    <definedName name="BLPH9" localSheetId="2" hidden="1">#REF!</definedName>
    <definedName name="BLPH9" localSheetId="5" hidden="1">#REF!</definedName>
    <definedName name="BLPH9" localSheetId="6" hidden="1">#REF!</definedName>
    <definedName name="BLPH9" localSheetId="7" hidden="1">#REF!</definedName>
    <definedName name="BLPH9" localSheetId="8" hidden="1">#REF!</definedName>
    <definedName name="BLPH9" hidden="1">#REF!</definedName>
    <definedName name="_xlnm.Print_Area" localSheetId="0">'0.Work Content Judge'!$A$1:$CH$138</definedName>
    <definedName name="_xlnm.Print_Area" localSheetId="1">'1-1.TargetedAttack(Prod)'!$A$1:$Y$236</definedName>
    <definedName name="_xlnm.Print_Area" localSheetId="2">'1-2.OtherAttack(Prod)'!$A$1:$S$324</definedName>
    <definedName name="_xlnm.Print_Area" localSheetId="3">'1-3.RemoteAccess(Prod)'!$A$1:$L$79</definedName>
    <definedName name="_xlnm.Print_Area" localSheetId="4">'1-4.CloudSecurity(Prod)'!$A$1:$T$208</definedName>
    <definedName name="_xlnm.Print_Area" localSheetId="5">'2-1.TargetedAttack(Non-prod)'!$A$1:$AO$236</definedName>
    <definedName name="_xlnm.Print_Area" localSheetId="6">'2-2.OtherAttack(Non-prod)'!$A$1:$AO$323</definedName>
    <definedName name="_xlnm.Print_Area" localSheetId="7">'2-3.RemoteAccess(Non-prod)'!$A$1:$N$79</definedName>
    <definedName name="_xlnm.Print_Area" localSheetId="8">'2-4.CloudSecurity(Non-prod)'!$A$1:$T$208</definedName>
    <definedName name="_xlnm.Print_Area" localSheetId="11">'C131-c16別表'!$A$1:$G$72</definedName>
    <definedName name="SAPBEXrevision" hidden="1">1</definedName>
    <definedName name="SAPBEXsysID" hidden="1">"FG2"</definedName>
    <definedName name="SAPBEXwbID" hidden="1">"D1CSCV6C8ROLB0O7XGVTWBYD0"</definedName>
  </definedNames>
  <calcPr calcId="144525"/>
</workbook>
</file>

<file path=xl/comments1.xml><?xml version="1.0" encoding="utf-8"?>
<comments xmlns="http://schemas.openxmlformats.org/spreadsheetml/2006/main">
  <authors>
    <author>桐野(39531)</author>
    <author>作成者</author>
    <author>枦元 悠佑</author>
  </authors>
  <commentList>
    <comment ref="F22" authorId="0">
      <text>
        <r>
          <rPr>
            <b/>
            <sz val="12"/>
            <rFont val="メイリオ"/>
            <charset val="128"/>
          </rPr>
          <t>新規システム登録時は、重複しない任意の10桁番号(9000000000等)を入力し、同番号をForm2-3～Form2-6のシステムID欄に入力することで、基本情報の自動反映が可能。</t>
        </r>
      </text>
    </comment>
    <comment ref="BW26" authorId="0">
      <text>
        <r>
          <rPr>
            <b/>
            <sz val="12"/>
            <rFont val="メイリオ"/>
            <charset val="128"/>
          </rPr>
          <t>【システムリスク評価特性情報⑤】</t>
        </r>
      </text>
    </comment>
    <comment ref="BN28" authorId="1">
      <text>
        <r>
          <rPr>
            <sz val="11"/>
            <rFont val="MS PGothic"/>
            <charset val="128"/>
          </rPr>
          <t>For external service usage, you can choose "3".</t>
        </r>
      </text>
    </comment>
    <comment ref="BO28" authorId="2">
      <text>
        <r>
          <rPr>
            <sz val="11"/>
            <rFont val="MS PGothic"/>
            <charset val="128"/>
          </rPr>
          <t>You cannot choose "Not disclosed" for overseas IT systems/ EUC systems/ private cloud/ public cloud (IaaS/ PaaS).</t>
        </r>
      </text>
    </comment>
    <comment ref="BW32" authorId="0">
      <text>
        <r>
          <rPr>
            <b/>
            <sz val="12"/>
            <rFont val="メイリオ"/>
            <charset val="128"/>
          </rPr>
          <t>[This item will be used in System Risk Assessment, System Characteristic Information No.5]</t>
        </r>
      </text>
    </comment>
    <comment ref="BW183" authorId="0">
      <text>
        <r>
          <rPr>
            <b/>
            <sz val="12"/>
            <rFont val="メイリオ"/>
            <charset val="128"/>
          </rPr>
          <t>【システムリスク評価特性情報⑤】</t>
        </r>
      </text>
    </comment>
  </commentList>
</comments>
</file>

<file path=xl/comments2.xml><?xml version="1.0" encoding="utf-8"?>
<comments xmlns="http://schemas.openxmlformats.org/spreadsheetml/2006/main">
  <authors>
    <author>佐々木 稔1/FGデータマネジメント部/FG(内81000-32827)</author>
  </authors>
  <commentList>
    <comment ref="N46" authorId="0">
      <text>
        <r>
          <rPr>
            <b/>
            <sz val="12"/>
            <rFont val="Meiryo UI"/>
            <charset val="128"/>
          </rPr>
          <t>回答必須ではありませんが、ご入力いただけると幸いです。（他のシステムから照会があった場合等に、参考事例としてお伝えすることを目的として情報収集しています）
You don't have to answer, but it would be appreciated if you could enter it. (We collect information for the purpose of providing as reference cases when other systems make inquiries.)</t>
        </r>
      </text>
    </comment>
    <comment ref="P46"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S46"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List>
</comments>
</file>

<file path=xl/comments3.xml><?xml version="1.0" encoding="utf-8"?>
<comments xmlns="http://schemas.openxmlformats.org/spreadsheetml/2006/main">
  <authors>
    <author>佐々木 稔1/FGデータマネジメント部/FG(内81000-32827)</author>
  </authors>
  <commentList>
    <comment ref="N14" authorId="0">
      <text>
        <r>
          <rPr>
            <b/>
            <sz val="12"/>
            <rFont val="Meiryo UI"/>
            <charset val="128"/>
          </rPr>
          <t>回答必須ではありませんが、ご入力いただけると幸いです。（他のシステムから照会があった場合等に、参考事例としてお伝えすることを目的として情報収集しています）
You don't have to answer, but it would be appreciated if you could enter it. (We collect information for the purpose of providing as reference cases when other systems make inquiries.)</t>
        </r>
      </text>
    </comment>
    <comment ref="P14"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S14"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List>
</comments>
</file>

<file path=xl/comments4.xml><?xml version="1.0" encoding="utf-8"?>
<comments xmlns="http://schemas.openxmlformats.org/spreadsheetml/2006/main">
  <authors>
    <author>佐々木 稔1/FGデータマネジメント部/FG(内81000-32827)</author>
  </authors>
  <commentList>
    <comment ref="O46"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Q46"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 ref="U46"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W46"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 ref="AA46"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AC46"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 ref="AG46"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AI46"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 ref="AM46"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AO46"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List>
</comments>
</file>

<file path=xl/comments5.xml><?xml version="1.0" encoding="utf-8"?>
<comments xmlns="http://schemas.openxmlformats.org/spreadsheetml/2006/main">
  <authors>
    <author>佐々木 稔1/FGデータマネジメント部/FG(内81000-32827)</author>
  </authors>
  <commentList>
    <comment ref="O14"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Q14"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 ref="U14"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W14"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 ref="AA14"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AC14"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 ref="AG14"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AI14"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 ref="AM14" authorId="0">
      <text>
        <r>
          <rPr>
            <b/>
            <sz val="12"/>
            <rFont val="Meiryo UI"/>
            <charset val="128"/>
          </rPr>
          <t>前回評価以降、システムに変更がない（改修等を実施していない）場合、この前回回答をコピーして今回の回答欄へ貼り付けてご利用いただけます。※前回なかった新規項目にはご利用いただけませんのでご注意ください。
If there have been no changes to the system since the previous assessment, you may copy and paste these previous responses into the answer column of this assessment. *However, please answer the newly added items.</t>
        </r>
      </text>
    </comment>
    <comment ref="AO14" authorId="0">
      <text>
        <r>
          <rPr>
            <b/>
            <sz val="12"/>
            <rFont val="Meiryo UI"/>
            <charset val="128"/>
          </rPr>
          <t>20年度に対応計画を策定いただいたシステムは、対応後の回答のシミュレーション結果を参考に表示しています。※対応計画を策定していない場合は、回答と同じ値が表示されます
If a remediation plan has been made in FY 20, the simulation results of answers after the implementation of the plan are shown as a reference. *If no remediation plan has been made, the same value as the response is displayed.</t>
        </r>
      </text>
    </comment>
  </commentList>
</comments>
</file>

<file path=xl/sharedStrings.xml><?xml version="1.0" encoding="utf-8"?>
<sst xmlns="http://schemas.openxmlformats.org/spreadsheetml/2006/main" count="38710" uniqueCount="2727">
  <si>
    <t>０．作業内容判定</t>
  </si>
  <si>
    <t>0. Work Content Judge</t>
  </si>
  <si>
    <t>手順１</t>
  </si>
  <si>
    <t>以下の欄に、「管理（責任）者名」、「担当者名」を記入してください。</t>
  </si>
  <si>
    <t>Step 1</t>
  </si>
  <si>
    <t>Please fill in all of the following fields: "Name of Administrator" and "Name of person in charge".</t>
  </si>
  <si>
    <r>
      <rPr>
        <b/>
        <sz val="12"/>
        <color theme="0"/>
        <rFont val="Meiryo UI"/>
        <charset val="128"/>
      </rPr>
      <t>管理（責任）者名</t>
    </r>
    <r>
      <rPr>
        <b/>
        <vertAlign val="superscript"/>
        <sz val="10"/>
        <color theme="0"/>
        <rFont val="Meiryo UI"/>
        <charset val="128"/>
      </rPr>
      <t xml:space="preserve">
</t>
    </r>
    <r>
      <rPr>
        <b/>
        <vertAlign val="superscript"/>
        <sz val="16"/>
        <color theme="0"/>
        <rFont val="Meiryo UI"/>
        <charset val="128"/>
      </rPr>
      <t xml:space="preserve">Name of Administrator </t>
    </r>
  </si>
  <si>
    <t>Manjit Singh</t>
  </si>
  <si>
    <t>* 管理（責任）者の例：情報管理責任者、EUC運営責任者、室長･次長 等
* Examples of Administrator (responsible person): Information Management Supervisor, EUC systems Management Supervisor, Office Director, Deputy General Manager, etc.</t>
  </si>
  <si>
    <t>担当者名
Name of person in charge</t>
  </si>
  <si>
    <t>Kaushik Howly</t>
  </si>
  <si>
    <t>手順2</t>
  </si>
  <si>
    <t>このエクセルファイルは、下記システムの報告ファイルです。</t>
  </si>
  <si>
    <t>グループ・システム台帳のうち、以下に抜粋した項目により、回答が必要となるシートおよび項目を判定します。</t>
  </si>
  <si>
    <r>
      <rPr>
        <b/>
        <sz val="14"/>
        <color theme="1"/>
        <rFont val="Meiryo UI"/>
        <charset val="128"/>
      </rPr>
      <t>今年度更新したグループ・システム台帳の情報を使用していますが、</t>
    </r>
    <r>
      <rPr>
        <b/>
        <sz val="14"/>
        <color rgb="FFFF0000"/>
        <rFont val="Meiryo UI"/>
        <charset val="128"/>
      </rPr>
      <t>必要に応じて現時点の正しい内容に変更してください。</t>
    </r>
    <r>
      <rPr>
        <b/>
        <sz val="14"/>
        <rFont val="Meiryo UI"/>
        <charset val="128"/>
      </rPr>
      <t>※システム台帳上の入力不要項目は「N/A」表示しています</t>
    </r>
  </si>
  <si>
    <t>Step 2</t>
  </si>
  <si>
    <t>This file is a assessment sheet for the following system:</t>
  </si>
  <si>
    <t>The following excerpts from the Mizuho Group System Inventory List are used to determine which sheets and check items need to be answered.</t>
  </si>
  <si>
    <t>If necessary, correct it to the current information.</t>
  </si>
  <si>
    <t>グループ・システム台帳
（抜粋）</t>
  </si>
  <si>
    <t>6-15</t>
  </si>
  <si>
    <t>6-18</t>
  </si>
  <si>
    <t>6-20</t>
  </si>
  <si>
    <t>6-22</t>
  </si>
  <si>
    <t>Ⅰ．基本情報 / I. Basic information</t>
  </si>
  <si>
    <t>Ⅱ．システム重要度評価 / II. System Importance Classification</t>
  </si>
  <si>
    <t xml:space="preserve"> </t>
  </si>
  <si>
    <t>Ⅰ．基本情報 / Basic information</t>
  </si>
  <si>
    <t>Ⅱ．端末情報 / Internal User PCs</t>
  </si>
  <si>
    <t>Ⅲ．脆弱性診断情報 / Information related to vulnerability scanning</t>
  </si>
  <si>
    <t>Ⅳ．サーバ情報 / Servers</t>
  </si>
  <si>
    <t>Ⅳ．システム構成情報 / IV. System configuration information</t>
  </si>
  <si>
    <t>システムID</t>
  </si>
  <si>
    <t>エンティティ</t>
  </si>
  <si>
    <t>システム番号</t>
  </si>
  <si>
    <t>システム名（正式名）</t>
  </si>
  <si>
    <t>システム総称</t>
  </si>
  <si>
    <t>システム略称／通称／英語名</t>
  </si>
  <si>
    <t>システム分類</t>
  </si>
  <si>
    <t>システム概要</t>
  </si>
  <si>
    <t>システム重要度</t>
  </si>
  <si>
    <t>システム管理体制</t>
  </si>
  <si>
    <t>Ⅱ-2．機密性項目</t>
  </si>
  <si>
    <t>Ⅱ-3．完全性項目</t>
  </si>
  <si>
    <t>Ⅱ-6．重要度等を踏まえた管理要件</t>
  </si>
  <si>
    <t>Webページの有無</t>
  </si>
  <si>
    <t>決済機能の有無</t>
  </si>
  <si>
    <t>社内ユーザからのアクセス元端末</t>
  </si>
  <si>
    <t>端末情報</t>
  </si>
  <si>
    <t>グローバルIPアドレスの保有状況</t>
  </si>
  <si>
    <t>APIの提供</t>
  </si>
  <si>
    <t>Webサーバの利用</t>
  </si>
  <si>
    <t>メールサーバの利用（受信機能）</t>
  </si>
  <si>
    <t>Ⅳ-3．端末</t>
  </si>
  <si>
    <t>A：IT所管システム/海外IT所管システム</t>
  </si>
  <si>
    <t>B：EUCシステム</t>
  </si>
  <si>
    <t>C：EUCシステム（スプレッドシート等）</t>
  </si>
  <si>
    <t>D：プライベートクラウド</t>
  </si>
  <si>
    <t>E：パブリッククラウド</t>
  </si>
  <si>
    <t>金融機関相互のシステム・ネットワーク</t>
  </si>
  <si>
    <t>H：情報利用サービス・デモ環境等</t>
  </si>
  <si>
    <t>RPA</t>
  </si>
  <si>
    <t>機密性</t>
  </si>
  <si>
    <t>完全性</t>
  </si>
  <si>
    <t>可用性</t>
  </si>
  <si>
    <t>システム所管部</t>
  </si>
  <si>
    <t>システムオーナー責任部署</t>
  </si>
  <si>
    <t>顧客ユーザ数</t>
  </si>
  <si>
    <t>顧客関連情報</t>
  </si>
  <si>
    <t>顧客関連以外の情報</t>
  </si>
  <si>
    <t>顧客向け配布アプリ・ソフトウェア等</t>
  </si>
  <si>
    <t>年次評価対象判定</t>
  </si>
  <si>
    <t>サイバーセキュリティ関連</t>
  </si>
  <si>
    <t>サブ台帳作成対象判定</t>
  </si>
  <si>
    <t>開発環境</t>
  </si>
  <si>
    <t>顧客向けログインページの有無</t>
  </si>
  <si>
    <t>アクセス元端末のシステム名</t>
  </si>
  <si>
    <t>イントラネット端末</t>
  </si>
  <si>
    <t>Web(インターネット)の閲覧</t>
  </si>
  <si>
    <t>外部とのメール送受信</t>
  </si>
  <si>
    <t>外部媒体の利用</t>
  </si>
  <si>
    <t>ユーザ端末</t>
  </si>
  <si>
    <t>運用端末</t>
  </si>
  <si>
    <t>保守端末</t>
  </si>
  <si>
    <t>所属ユニット・グループ名</t>
  </si>
  <si>
    <t>システムオーナー責任部署名</t>
  </si>
  <si>
    <t>法人顧客</t>
  </si>
  <si>
    <t>個人顧客</t>
  </si>
  <si>
    <t>保有件数</t>
  </si>
  <si>
    <t>スマートフォン用アプリケーション(iOS・Android)</t>
  </si>
  <si>
    <t>システムリスク評価</t>
  </si>
  <si>
    <t>セキュリティ面における自社の責任範囲</t>
  </si>
  <si>
    <t>パブリッククラウド管理コンソールの有無</t>
  </si>
  <si>
    <t>インターネット経由のリモートアクセス環境有無</t>
  </si>
  <si>
    <t>外部接続状況</t>
  </si>
  <si>
    <t>【Form 2-6】システム構成情報</t>
  </si>
  <si>
    <t>開発環境の有無</t>
  </si>
  <si>
    <t>ユーザ端末の利用</t>
  </si>
  <si>
    <t>運用端末の利用</t>
  </si>
  <si>
    <t>保守端末の利用</t>
  </si>
  <si>
    <t>所管ユニット/グループ名</t>
  </si>
  <si>
    <t>システム所管部店名</t>
  </si>
  <si>
    <t>チーム／課班名</t>
  </si>
  <si>
    <t>個人顧客情報</t>
  </si>
  <si>
    <t>法人顧客情報</t>
  </si>
  <si>
    <t>最重要情報</t>
  </si>
  <si>
    <t>重要情報</t>
  </si>
  <si>
    <t>一般情報</t>
  </si>
  <si>
    <t>本番環境</t>
  </si>
  <si>
    <t>インターネット</t>
  </si>
  <si>
    <t>インターネットVPN</t>
  </si>
  <si>
    <t>閉域網・専用線</t>
  </si>
  <si>
    <t>利用
有無</t>
  </si>
  <si>
    <t>A：自システムで管理</t>
  </si>
  <si>
    <t>B：他システム提供端末もしくはシステムに属さないPCを利用</t>
  </si>
  <si>
    <t>C：他社提供の既製端末を利用（日銀Net端末など）</t>
  </si>
  <si>
    <t>外部接続</t>
  </si>
  <si>
    <t>B：他システム提供端末を利用</t>
  </si>
  <si>
    <t>C：クラウド・サービス</t>
  </si>
  <si>
    <t>D：運用端末と同じ</t>
  </si>
  <si>
    <t>オンプレミス</t>
  </si>
  <si>
    <t>ホスティングサービス</t>
  </si>
  <si>
    <t>IaaS</t>
  </si>
  <si>
    <t>PaaS</t>
  </si>
  <si>
    <t>SaaS</t>
  </si>
  <si>
    <t>F：タイプ１（他の選択肢有り）</t>
  </si>
  <si>
    <t>G：タイプ２（他の選択肢無し）</t>
  </si>
  <si>
    <t>端末提供システム名、PCのOS等</t>
  </si>
  <si>
    <t>端末提供システム名</t>
  </si>
  <si>
    <t>共通端末システム名</t>
  </si>
  <si>
    <t>コードの意味⇒</t>
  </si>
  <si>
    <t>-</t>
  </si>
  <si>
    <t>1：該当
2：非該当</t>
  </si>
  <si>
    <t>Critical：最重要
Important：重要
Ordinary：一般
Other：その他</t>
  </si>
  <si>
    <t xml:space="preserve">0：0社（ユーザなし）
1：1社以上～100社未満
2：100社以上～1,000社未満
3：1,000社以上～10,000社未満
4：10,000社以上～100,000社未満
5：100,000社以上～1,000,000社未満
6：1,000,000社以上～10,000,000社未満
7：10,000,000社以上
</t>
  </si>
  <si>
    <t xml:space="preserve">0：0人（ユーザなし）
1：1人以上～100人未満
2：100人以上～1,000人未満
3：1,000人以上～10,000人未満
4：10,000人以上～100,000人未満
5：100,000人以上～1,000,000人未満
6：1,000,000人以上～10,000,000人未満
7：10,000,000人以上
</t>
  </si>
  <si>
    <t>0：0件（保有していない）
1：1件以上～100件未満
2：100件以上～1,000件未満
3：1,000件以上～10,000件未満
4：10,000件以上～100,000件未満
5：100,000件以上～1,000,000件未満
6：1,000,000件以上～10,000,000件未満
7：10,000,000件以上</t>
  </si>
  <si>
    <t>1: 保有している
2: 保有していない</t>
  </si>
  <si>
    <t>1: 金融取引に関係する顧客向け配布アプリ・ソフトウェア
2: 金融取引に関係しない顧客向け配布アプリ・ソフトウェア
3:顧客向け配布アプリ・ソフトウェアに該当しない</t>
  </si>
  <si>
    <t>1：配布あり
2：配布なし</t>
  </si>
  <si>
    <t>1: あり
2: なし (定型の外部サービスを利用しているのみ)</t>
  </si>
  <si>
    <t>1：あり
2：なし</t>
  </si>
  <si>
    <t>1: 不特定多数との通信あり
2: 限定された先との通信あり
3: なし</t>
  </si>
  <si>
    <t>1: 有り
2: 無し</t>
  </si>
  <si>
    <t>1: 有り
2: 無し
3: 不明</t>
  </si>
  <si>
    <t>1: あり
2: なし</t>
  </si>
  <si>
    <t>1：有
2：無</t>
  </si>
  <si>
    <t xml:space="preserve">1：イントラネット端末
2：イントラネット端末以外のシステムの端末
3：システム台帳に記載の無い端末
4：端末によるアクセスが無い
</t>
  </si>
  <si>
    <t>端末提供システム一覧から選択（自由記入も可）</t>
  </si>
  <si>
    <t>1：閲覧可能
2：閲覧不能</t>
  </si>
  <si>
    <t>1：メール送受信可能
2：メール送受信機能なし</t>
  </si>
  <si>
    <t>1：外部媒体利用可能（制限無し）
2：外部媒体利用可能（制限あり）
3：外部媒体利用不可</t>
  </si>
  <si>
    <t xml:space="preserve">1：有（次項に記載可）
2：有（動的に変動）
3：有（詳細は非開示）
4：無（他の中継システムを経由しインターネットに接続）
</t>
  </si>
  <si>
    <t>1：Web API (REST, SOAP)
2：WebSocket API
3：その他のAPI
4：APIの提供無し
5：非開示</t>
  </si>
  <si>
    <t xml:space="preserve">1：有
2：無
</t>
  </si>
  <si>
    <t>1: 接続有り
2: 接続無し／該当無し</t>
  </si>
  <si>
    <t>Mizuho Group System Inventory List
(excerpt)</t>
  </si>
  <si>
    <t>System ID (provided by HO)</t>
  </si>
  <si>
    <t>Entity</t>
  </si>
  <si>
    <t>System No.</t>
  </si>
  <si>
    <t>System name (official name)</t>
  </si>
  <si>
    <t>System group name</t>
  </si>
  <si>
    <t>System name commonly used within a branch/division</t>
  </si>
  <si>
    <t>System classification</t>
  </si>
  <si>
    <t>Overview of the system</t>
  </si>
  <si>
    <t>System importance classification</t>
  </si>
  <si>
    <t>System management structure</t>
  </si>
  <si>
    <t>II-2. Confidentiality items</t>
  </si>
  <si>
    <t>II-3. Integrity items</t>
  </si>
  <si>
    <t>II-6. management requirements based on system importance classification</t>
  </si>
  <si>
    <t>　</t>
  </si>
  <si>
    <t>Existence of web page</t>
  </si>
  <si>
    <t>Settlement functions</t>
  </si>
  <si>
    <t>System access PCs for internal users</t>
  </si>
  <si>
    <t>About internal user PCs</t>
  </si>
  <si>
    <t>Global IP address assigned</t>
  </si>
  <si>
    <t>API built</t>
  </si>
  <si>
    <t>Web server</t>
  </si>
  <si>
    <t>Email server use (receiving functions)</t>
  </si>
  <si>
    <t>III-3. Terminals</t>
  </si>
  <si>
    <t>IV-3. Terminals</t>
  </si>
  <si>
    <t>A : Overseas IT System/System under the control of the IT &amp; Systems Control Department, etc.</t>
  </si>
  <si>
    <t>B : EUC system</t>
  </si>
  <si>
    <t>C : EUC system (Simplified tools, etc.)</t>
  </si>
  <si>
    <t>D : Private cloud</t>
  </si>
  <si>
    <t>E : Public cloud</t>
  </si>
  <si>
    <t>System/network mutually used by financial institutions</t>
  </si>
  <si>
    <t>H : Information providing service/demonstration environment, etc.</t>
  </si>
  <si>
    <t>Confidentiality</t>
  </si>
  <si>
    <t xml:space="preserve">Integrity </t>
  </si>
  <si>
    <t>Availability</t>
  </si>
  <si>
    <t xml:space="preserve">Branch / department responsible for the system </t>
  </si>
  <si>
    <t>System owner division</t>
  </si>
  <si>
    <t>The number of users</t>
  </si>
  <si>
    <t>Customer-related information</t>
  </si>
  <si>
    <t>Non customer related information</t>
  </si>
  <si>
    <t>Applications, software, etc., to be distributed to customers</t>
  </si>
  <si>
    <t>Annual Assessment</t>
  </si>
  <si>
    <t>Cybersecurity-related</t>
  </si>
  <si>
    <t>Development Environment</t>
  </si>
  <si>
    <t>Log-in page for customer users</t>
  </si>
  <si>
    <t>System access PC name</t>
  </si>
  <si>
    <t>Intra-PC or not</t>
  </si>
  <si>
    <t>Web (Internet) browsing</t>
  </si>
  <si>
    <t>Send/receive emails to/from outside</t>
  </si>
  <si>
    <t>Use of data storage media</t>
  </si>
  <si>
    <t>User Terminal</t>
  </si>
  <si>
    <t>Operation terminal</t>
  </si>
  <si>
    <t>Maintenance terminal</t>
  </si>
  <si>
    <t>Unit / group name</t>
  </si>
  <si>
    <t>System owner department name</t>
  </si>
  <si>
    <t>Corporate Customer</t>
  </si>
  <si>
    <t>Individual Customer</t>
  </si>
  <si>
    <t>Number of information pieces held</t>
  </si>
  <si>
    <t>Smartphone apps (iOS, Android etc.,)</t>
  </si>
  <si>
    <t>System Risk Assessment</t>
  </si>
  <si>
    <t>Your Company's Responsibility in Cybersecurity</t>
  </si>
  <si>
    <t>Public Cloud Management Console</t>
  </si>
  <si>
    <t>Remote Access via Internet</t>
  </si>
  <si>
    <t>External Connection</t>
  </si>
  <si>
    <t>【Form 2-6】System configuration information</t>
  </si>
  <si>
    <t>Existence of a development environment</t>
  </si>
  <si>
    <t>User terminal type</t>
  </si>
  <si>
    <t>Internal and external connection</t>
  </si>
  <si>
    <t>Operation terminal type</t>
  </si>
  <si>
    <t>Maintenance terminal type</t>
  </si>
  <si>
    <t>Unit / Group name</t>
  </si>
  <si>
    <t>Name of branch / department responsible for the system</t>
  </si>
  <si>
    <t>Team / Section name</t>
  </si>
  <si>
    <t>Individual customer information</t>
  </si>
  <si>
    <t>Corporate customer information</t>
  </si>
  <si>
    <t>Critical information</t>
  </si>
  <si>
    <t>Important information</t>
  </si>
  <si>
    <t>Ordinary information</t>
  </si>
  <si>
    <t>Production Environment</t>
  </si>
  <si>
    <t>Internet</t>
  </si>
  <si>
    <t>Internet VPN</t>
  </si>
  <si>
    <t>Closed network / dedicated line</t>
  </si>
  <si>
    <t>Using or NOT</t>
  </si>
  <si>
    <t>A: Managed as part of the system itself</t>
  </si>
  <si>
    <t>B: Using a terminal provided by another system or PC that does not belong to any system</t>
  </si>
  <si>
    <t>C: Using established terminal provided by another company</t>
  </si>
  <si>
    <t>External connection</t>
  </si>
  <si>
    <t>B: Using a terminal provided by another system</t>
  </si>
  <si>
    <t>C: Cloud / Service</t>
  </si>
  <si>
    <t>D: The operation terminal is also used as a maintenance terminal</t>
  </si>
  <si>
    <t>On-premises</t>
  </si>
  <si>
    <t>Hosting service</t>
  </si>
  <si>
    <t>F : Type 1 (with options)</t>
  </si>
  <si>
    <t>G : Type 2 (without option)</t>
  </si>
  <si>
    <t>Name of the system providing such terminal, OS in the PC, etc.</t>
  </si>
  <si>
    <t>Internet connection</t>
  </si>
  <si>
    <t>Name of the system providing such terminal</t>
  </si>
  <si>
    <t>Meaning of Codes =&gt;</t>
  </si>
  <si>
    <t>1 : Applicable
2 : Not applicable</t>
  </si>
  <si>
    <t>Critical
Important
Ordinary
Other</t>
  </si>
  <si>
    <t>0. 0
1. 1-99
2. 100-999
3. 1,000-9,999
4. 10,000-99,999
5. 100,000-999,999
6. 1,000,000-9,999,999
7. 10,000,000 or more</t>
  </si>
  <si>
    <t>0: 0 (No customer information is held.)
1: 1'-99
2: 100'-999
3: 1,000'-9,999
4: 10,000'-99,999
5: 100,000'-999,999
6: 1,000,000'-9,999,999
7: 10,000,000 or more</t>
  </si>
  <si>
    <t>1: The system has such information.
2: The system does not have such information.</t>
  </si>
  <si>
    <t>1: Applications and software to be distributed to customers that are related to financial transactions and information committed to our customers
2: Applications and software to be distributed to customers that are not related to financial transactions
3: System not applicable to applications and software to be distributed to customers</t>
  </si>
  <si>
    <t xml:space="preserve">1：App Distributed
2：No App Distributed
</t>
  </si>
  <si>
    <t>1: Yes
2: No (only ready-made external service is in use)</t>
  </si>
  <si>
    <t>1：Yes
2：No</t>
  </si>
  <si>
    <t>1: Unspecified
2: Limited
3: None</t>
  </si>
  <si>
    <t>1：Using
2：Not using</t>
  </si>
  <si>
    <t>1: Existence
2: Absence
3: Unclear</t>
  </si>
  <si>
    <t xml:space="preserve">1：Using Internet-VPN
2：Not using Internet-VPN
</t>
  </si>
  <si>
    <t>1 : Present
2 : Absent</t>
  </si>
  <si>
    <t>1 : Yes
2 : No</t>
  </si>
  <si>
    <t>1 : Has
2 : Does not have</t>
  </si>
  <si>
    <t xml:space="preserve">1 : Intra-PCs
2 : PCs other than Intra-PCs, listed on this inventory
3 : PCs other than Intra-PCs, NOT listed on the system inventory
4 : Not accessed from PCs
</t>
  </si>
  <si>
    <t>List of systems providing terminals
(free answer also allowed)</t>
  </si>
  <si>
    <t>1 :  Applicable
2 :  Not applicable</t>
  </si>
  <si>
    <t>1 : Can browse
2 : Cannot browse</t>
  </si>
  <si>
    <t>1 : Can send/receive emails
2 : Cannot send/receive emails</t>
  </si>
  <si>
    <t>1 : Can use data storage media (no restrictions)
2 : Can use data storage media (with restrictions)
3 : Cannot use data storage media</t>
  </si>
  <si>
    <t xml:space="preserve">1 : Yes, and it can be specified in the next
2 : Yes, but it changes dynamically
3 : Yes, but the details are not disclosed
4 : No, the internet access is contorlled by anothoer gateway or proxy system
</t>
  </si>
  <si>
    <t xml:space="preserve">1：Web API (REST, SOAP)
2：WebSocket API
3：Other API
4：No API distributed
5：Not disclosed
</t>
  </si>
  <si>
    <t xml:space="preserve">1 : Yes
2 : No
</t>
  </si>
  <si>
    <t>1: Using
2: Not using</t>
  </si>
  <si>
    <t>1: Applicable
2: Not applicable</t>
  </si>
  <si>
    <t>1: Connected
2: Not connected or N/A</t>
  </si>
  <si>
    <t>必要に応じて修正　-&gt;
Correct as needed -&gt;</t>
  </si>
  <si>
    <t>0100004019</t>
  </si>
  <si>
    <t>MHBK</t>
  </si>
  <si>
    <t>B-MMB-80</t>
  </si>
  <si>
    <t>Branch Network System</t>
  </si>
  <si>
    <t>N/A</t>
  </si>
  <si>
    <t>Intra-office network system, including Intra-PC, Active Directory, File Server, etc.</t>
  </si>
  <si>
    <t>Important</t>
  </si>
  <si>
    <t>Mumbai Br. &lt;IN&gt;</t>
  </si>
  <si>
    <t>SOA</t>
  </si>
  <si>
    <t>対象(Applicable)</t>
  </si>
  <si>
    <t>手順3</t>
  </si>
  <si>
    <r>
      <rPr>
        <b/>
        <sz val="14"/>
        <color theme="1"/>
        <rFont val="Meiryo UI"/>
        <charset val="128"/>
      </rPr>
      <t>回答が必要となるシートおよび項目の判定のため、</t>
    </r>
    <r>
      <rPr>
        <b/>
        <u/>
        <sz val="14"/>
        <color rgb="FFFF0000"/>
        <rFont val="Meiryo UI"/>
        <charset val="128"/>
      </rPr>
      <t>本番環境</t>
    </r>
    <r>
      <rPr>
        <b/>
        <sz val="14"/>
        <color theme="1"/>
        <rFont val="Meiryo UI"/>
        <charset val="128"/>
      </rPr>
      <t>に関する以下の質問に回答してください。</t>
    </r>
  </si>
  <si>
    <t>Step 3</t>
  </si>
  <si>
    <r>
      <rPr>
        <b/>
        <sz val="14"/>
        <color theme="1"/>
        <rFont val="Meiryo UI"/>
        <charset val="128"/>
      </rPr>
      <t>Answer the following questions about the</t>
    </r>
    <r>
      <rPr>
        <b/>
        <u/>
        <sz val="14"/>
        <color rgb="FFFF0000"/>
        <rFont val="Meiryo UI"/>
        <charset val="128"/>
      </rPr>
      <t xml:space="preserve"> production environment</t>
    </r>
    <r>
      <rPr>
        <b/>
        <sz val="14"/>
        <color theme="1"/>
        <rFont val="Meiryo UI"/>
        <charset val="128"/>
      </rPr>
      <t xml:space="preserve"> to determine which sheets and check items need to be answered.</t>
    </r>
  </si>
  <si>
    <t>#</t>
  </si>
  <si>
    <t>Q.3-1</t>
  </si>
  <si>
    <t>Q.3-2</t>
  </si>
  <si>
    <t>Q.3-3</t>
  </si>
  <si>
    <t>Q.3-4</t>
  </si>
  <si>
    <t>Q.3-5</t>
  </si>
  <si>
    <t>Q.3-6</t>
  </si>
  <si>
    <t>Q.3-7</t>
  </si>
  <si>
    <t>Q.3-8</t>
  </si>
  <si>
    <t>Q.3-9</t>
  </si>
  <si>
    <t>Q.3-10</t>
  </si>
  <si>
    <t>Q.3-11</t>
  </si>
  <si>
    <t>Q.3-12</t>
  </si>
  <si>
    <t>Q.3-13</t>
  </si>
  <si>
    <t>Q.3-14</t>
  </si>
  <si>
    <t>Q.3-15</t>
  </si>
  <si>
    <t>質問</t>
  </si>
  <si>
    <t>インターネットからのインバウンド通信*がある
*本システム以外の他システムや外部ユーザ等を起点とし、インターネットを経由して本システムにアクセスしてくる通信</t>
  </si>
  <si>
    <t>インターネットへのアウトバウンド通信*がある
*本システムを起点とし、インターネットを経由して他システムや外部サイトにアクセスしに行く通信</t>
  </si>
  <si>
    <r>
      <rPr>
        <b/>
        <sz val="11"/>
        <rFont val="Meiryo UI"/>
        <charset val="128"/>
      </rPr>
      <t>Web API (REST, SOAP)またはWebSocket APIを</t>
    </r>
    <r>
      <rPr>
        <b/>
        <u/>
        <sz val="11"/>
        <rFont val="Meiryo UI"/>
        <charset val="128"/>
      </rPr>
      <t>利用</t>
    </r>
    <r>
      <rPr>
        <b/>
        <sz val="11"/>
        <rFont val="Meiryo UI"/>
        <charset val="128"/>
      </rPr>
      <t>している
※APIの</t>
    </r>
    <r>
      <rPr>
        <b/>
        <u/>
        <sz val="11"/>
        <rFont val="Meiryo UI"/>
        <charset val="128"/>
      </rPr>
      <t>提供ではなく、利用</t>
    </r>
    <r>
      <rPr>
        <b/>
        <sz val="11"/>
        <rFont val="Meiryo UI"/>
        <charset val="128"/>
      </rPr>
      <t>する側かどうか</t>
    </r>
  </si>
  <si>
    <t>（グローバルIPアドレスが「4：無（他の中継システムを経由しインターネットに接続）」の場合）
経由する他の中継システムの名称を記入（他社が提供するシステムの場合は、社名も記入）</t>
  </si>
  <si>
    <r>
      <rPr>
        <b/>
        <sz val="11"/>
        <rFont val="Meiryo UI"/>
        <charset val="128"/>
      </rPr>
      <t>（エンティティがFG/BK/TBで、自システム管理の</t>
    </r>
    <r>
      <rPr>
        <b/>
        <u/>
        <sz val="11"/>
        <rFont val="Meiryo UI"/>
        <charset val="128"/>
      </rPr>
      <t>運用</t>
    </r>
    <r>
      <rPr>
        <b/>
        <sz val="11"/>
        <rFont val="Meiryo UI"/>
        <charset val="128"/>
      </rPr>
      <t xml:space="preserve">端末がある場合）
</t>
    </r>
    <r>
      <rPr>
        <b/>
        <u/>
        <sz val="11"/>
        <rFont val="Meiryo UI"/>
        <charset val="128"/>
      </rPr>
      <t>運用</t>
    </r>
    <r>
      <rPr>
        <b/>
        <sz val="11"/>
        <rFont val="Meiryo UI"/>
        <charset val="128"/>
      </rPr>
      <t>端末では外部とのメール送受信機能がある</t>
    </r>
  </si>
  <si>
    <r>
      <rPr>
        <b/>
        <sz val="11"/>
        <rFont val="Meiryo UI"/>
        <charset val="128"/>
      </rPr>
      <t>（エンティティがFG/BK/TBで、自システム管理の</t>
    </r>
    <r>
      <rPr>
        <b/>
        <u/>
        <sz val="11"/>
        <rFont val="Meiryo UI"/>
        <charset val="128"/>
      </rPr>
      <t>運用</t>
    </r>
    <r>
      <rPr>
        <b/>
        <sz val="11"/>
        <rFont val="Meiryo UI"/>
        <charset val="128"/>
      </rPr>
      <t xml:space="preserve">端末がある場合）
</t>
    </r>
    <r>
      <rPr>
        <b/>
        <u/>
        <sz val="11"/>
        <rFont val="Meiryo UI"/>
        <charset val="128"/>
      </rPr>
      <t>運用</t>
    </r>
    <r>
      <rPr>
        <b/>
        <sz val="11"/>
        <rFont val="Meiryo UI"/>
        <charset val="128"/>
      </rPr>
      <t>端末ではWeb閲覧ができる</t>
    </r>
  </si>
  <si>
    <r>
      <rPr>
        <b/>
        <sz val="11"/>
        <rFont val="Meiryo UI"/>
        <charset val="128"/>
      </rPr>
      <t>（エンティティがFG/BK/TBで、自システム管理の</t>
    </r>
    <r>
      <rPr>
        <b/>
        <u/>
        <sz val="11"/>
        <rFont val="Meiryo UI"/>
        <charset val="128"/>
      </rPr>
      <t>運用</t>
    </r>
    <r>
      <rPr>
        <b/>
        <sz val="11"/>
        <rFont val="Meiryo UI"/>
        <charset val="128"/>
      </rPr>
      <t xml:space="preserve">端末がある場合）
</t>
    </r>
    <r>
      <rPr>
        <b/>
        <u/>
        <sz val="11"/>
        <rFont val="Meiryo UI"/>
        <charset val="128"/>
      </rPr>
      <t>運用</t>
    </r>
    <r>
      <rPr>
        <b/>
        <sz val="11"/>
        <rFont val="Meiryo UI"/>
        <charset val="128"/>
      </rPr>
      <t>端末では外部記憶媒体が使用できる</t>
    </r>
  </si>
  <si>
    <r>
      <rPr>
        <b/>
        <sz val="11"/>
        <rFont val="Meiryo UI"/>
        <charset val="128"/>
      </rPr>
      <t>（エンティティがFG/BK/TBで、自システム管理の</t>
    </r>
    <r>
      <rPr>
        <b/>
        <u/>
        <sz val="11"/>
        <rFont val="Meiryo UI"/>
        <charset val="128"/>
      </rPr>
      <t>保守</t>
    </r>
    <r>
      <rPr>
        <b/>
        <sz val="11"/>
        <rFont val="Meiryo UI"/>
        <charset val="128"/>
      </rPr>
      <t xml:space="preserve">端末がある場合）
</t>
    </r>
    <r>
      <rPr>
        <b/>
        <u/>
        <sz val="11"/>
        <rFont val="Meiryo UI"/>
        <charset val="128"/>
      </rPr>
      <t>保守</t>
    </r>
    <r>
      <rPr>
        <b/>
        <sz val="11"/>
        <rFont val="Meiryo UI"/>
        <charset val="128"/>
      </rPr>
      <t>端末では外部とのメール送受信機能がある</t>
    </r>
  </si>
  <si>
    <r>
      <rPr>
        <b/>
        <sz val="11"/>
        <rFont val="Meiryo UI"/>
        <charset val="128"/>
      </rPr>
      <t>（エンティティがFG/BK/TBで、自システム管理の</t>
    </r>
    <r>
      <rPr>
        <b/>
        <u/>
        <sz val="11"/>
        <rFont val="Meiryo UI"/>
        <charset val="128"/>
      </rPr>
      <t>保守</t>
    </r>
    <r>
      <rPr>
        <b/>
        <sz val="11"/>
        <rFont val="Meiryo UI"/>
        <charset val="128"/>
      </rPr>
      <t xml:space="preserve">端末がある場合）
</t>
    </r>
    <r>
      <rPr>
        <b/>
        <u/>
        <sz val="11"/>
        <rFont val="Meiryo UI"/>
        <charset val="128"/>
      </rPr>
      <t>保守</t>
    </r>
    <r>
      <rPr>
        <b/>
        <sz val="11"/>
        <rFont val="Meiryo UI"/>
        <charset val="128"/>
      </rPr>
      <t>端末ではWeb閲覧できる</t>
    </r>
  </si>
  <si>
    <r>
      <rPr>
        <b/>
        <sz val="11"/>
        <rFont val="Meiryo UI"/>
        <charset val="128"/>
      </rPr>
      <t>（エンティティがFG/BK/TBで、自システム管理の</t>
    </r>
    <r>
      <rPr>
        <b/>
        <u/>
        <sz val="11"/>
        <rFont val="Meiryo UI"/>
        <charset val="128"/>
      </rPr>
      <t>保守</t>
    </r>
    <r>
      <rPr>
        <b/>
        <sz val="11"/>
        <rFont val="Meiryo UI"/>
        <charset val="128"/>
      </rPr>
      <t xml:space="preserve">端末がある場合）
</t>
    </r>
    <r>
      <rPr>
        <b/>
        <u/>
        <sz val="11"/>
        <rFont val="Meiryo UI"/>
        <charset val="128"/>
      </rPr>
      <t>保守</t>
    </r>
    <r>
      <rPr>
        <b/>
        <sz val="11"/>
        <rFont val="Meiryo UI"/>
        <charset val="128"/>
      </rPr>
      <t>端末では外部記憶媒体が使用できる</t>
    </r>
  </si>
  <si>
    <t>対象のシステムは、オフィス環境経由（社内イントラ等）以外で直接アクセス出来るシステムですか？
（私用端末からの直接アクセスも可能なシステムか）</t>
  </si>
  <si>
    <t>対象システムにアクセスするためのリモートアクセス基盤を本システム自体が提供しているシステムですか？</t>
  </si>
  <si>
    <t>システムで取り扱う具体的な情報を記入</t>
  </si>
  <si>
    <t>具体的なシステム処理内容を記入</t>
  </si>
  <si>
    <t>システム停止時の最大の影響を記入</t>
  </si>
  <si>
    <t>Question</t>
  </si>
  <si>
    <t>Is there inbound communication from the Internet?</t>
  </si>
  <si>
    <t>Is there outbound communication to the Internet?</t>
  </si>
  <si>
    <r>
      <rPr>
        <b/>
        <sz val="11"/>
        <rFont val="Meiryo UI"/>
        <charset val="128"/>
      </rPr>
      <t xml:space="preserve">Does the system </t>
    </r>
    <r>
      <rPr>
        <b/>
        <u/>
        <sz val="11"/>
        <rFont val="Meiryo UI"/>
        <charset val="128"/>
      </rPr>
      <t>connect</t>
    </r>
    <r>
      <rPr>
        <b/>
        <sz val="11"/>
        <rFont val="Meiryo UI"/>
        <charset val="128"/>
      </rPr>
      <t xml:space="preserve"> a Web API (REST, SOAP) or a WebSocket API ?</t>
    </r>
  </si>
  <si>
    <t>If "Global IP address assigned" is "4 : No, the internet access is contorlled by anothoer gateway or proxy system", enter the name of another gateway or proxy system (If the system is provided by another company, enter the company name.).</t>
  </si>
  <si>
    <r>
      <rPr>
        <b/>
        <sz val="11"/>
        <rFont val="Meiryo UI"/>
        <charset val="128"/>
      </rPr>
      <t xml:space="preserve">Is it possible for the system </t>
    </r>
    <r>
      <rPr>
        <b/>
        <u/>
        <sz val="11"/>
        <rFont val="Meiryo UI"/>
        <charset val="128"/>
      </rPr>
      <t>operation</t>
    </r>
    <r>
      <rPr>
        <b/>
        <sz val="11"/>
        <rFont val="Meiryo UI"/>
        <charset val="128"/>
      </rPr>
      <t xml:space="preserve"> terminal to send or receive e-mail over the Internet ?</t>
    </r>
  </si>
  <si>
    <r>
      <rPr>
        <b/>
        <sz val="11"/>
        <rFont val="Meiryo UI"/>
        <charset val="128"/>
      </rPr>
      <t xml:space="preserve">Does the system </t>
    </r>
    <r>
      <rPr>
        <b/>
        <u/>
        <sz val="11"/>
        <rFont val="Meiryo UI"/>
        <charset val="128"/>
      </rPr>
      <t>operation</t>
    </r>
    <r>
      <rPr>
        <b/>
        <sz val="11"/>
        <rFont val="Meiryo UI"/>
        <charset val="128"/>
      </rPr>
      <t xml:space="preserve"> terminal allow (Internet) Web browsing?</t>
    </r>
  </si>
  <si>
    <r>
      <rPr>
        <b/>
        <sz val="11"/>
        <rFont val="Meiryo UI"/>
        <charset val="128"/>
      </rPr>
      <t xml:space="preserve">Can external storage media be used for the system </t>
    </r>
    <r>
      <rPr>
        <b/>
        <u/>
        <sz val="11"/>
        <rFont val="Meiryo UI"/>
        <charset val="128"/>
      </rPr>
      <t>operation</t>
    </r>
    <r>
      <rPr>
        <b/>
        <sz val="11"/>
        <rFont val="Meiryo UI"/>
        <charset val="128"/>
      </rPr>
      <t xml:space="preserve"> terminal?</t>
    </r>
  </si>
  <si>
    <r>
      <rPr>
        <b/>
        <sz val="11"/>
        <rFont val="Meiryo UI"/>
        <charset val="128"/>
      </rPr>
      <t xml:space="preserve">Is it possible for the system </t>
    </r>
    <r>
      <rPr>
        <b/>
        <u/>
        <sz val="11"/>
        <rFont val="Meiryo UI"/>
        <charset val="128"/>
      </rPr>
      <t>maintenance</t>
    </r>
    <r>
      <rPr>
        <b/>
        <sz val="11"/>
        <rFont val="Meiryo UI"/>
        <charset val="128"/>
      </rPr>
      <t xml:space="preserve"> terminal to send or receive e-mail over the Internet ?</t>
    </r>
  </si>
  <si>
    <r>
      <rPr>
        <b/>
        <sz val="11"/>
        <rFont val="Meiryo UI"/>
        <charset val="128"/>
      </rPr>
      <t xml:space="preserve">Does the system </t>
    </r>
    <r>
      <rPr>
        <b/>
        <u/>
        <sz val="11"/>
        <rFont val="Meiryo UI"/>
        <charset val="128"/>
      </rPr>
      <t>maintenance</t>
    </r>
    <r>
      <rPr>
        <b/>
        <sz val="11"/>
        <rFont val="Meiryo UI"/>
        <charset val="128"/>
      </rPr>
      <t xml:space="preserve"> terminal allow (Internet) Web browsing?</t>
    </r>
  </si>
  <si>
    <r>
      <rPr>
        <b/>
        <sz val="11"/>
        <rFont val="Meiryo UI"/>
        <charset val="128"/>
      </rPr>
      <t xml:space="preserve">Can external recording media be used for the system </t>
    </r>
    <r>
      <rPr>
        <b/>
        <u/>
        <sz val="11"/>
        <rFont val="Meiryo UI"/>
        <charset val="128"/>
      </rPr>
      <t>maintenance</t>
    </r>
    <r>
      <rPr>
        <b/>
        <sz val="11"/>
        <rFont val="Meiryo UI"/>
        <charset val="128"/>
      </rPr>
      <t xml:space="preserve"> terminal?</t>
    </r>
  </si>
  <si>
    <t>Is the target system directly accessible via the office environment (intranet, etc.)?
(Is the system directly accessible from a private terminal?)</t>
  </si>
  <si>
    <t>Does the system itself provide a remote access infrastructure for accessing the target system?</t>
  </si>
  <si>
    <t>What specific information does the system have ?</t>
  </si>
  <si>
    <t>What services and functions does the system provide?</t>
  </si>
  <si>
    <t>What is the ｍaximum possible impact of a long-term outage ?</t>
  </si>
  <si>
    <t>回答要領
Answer Procedure</t>
  </si>
  <si>
    <t>1:Yes
2:No
※前回回答がある場合は予め表示しているが、必要に応じて修正のこと
*The previous response was entered in advance, but it should be corrected as needed.</t>
  </si>
  <si>
    <t>1:Yes
2:No</t>
  </si>
  <si>
    <t>自由記述
Free discription</t>
  </si>
  <si>
    <t>1:Yes
2:No
※例えば、SaaSシステムでもIPアドレス制限等でオフィス環境経由でしかアクセス出来ないシステムはNoになります
*For example, even in the case of SaaS systems, systems that can only be accessed via the office environment due to IP restrictions are "No".</t>
  </si>
  <si>
    <t>1:Yes
2:No
※当該環境自体がリモートアクセス基盤を提供しておらず、他システム経由でリモートアクセスするシステムはNo
*For example, the environment itself does not provide a remote access infrastructure, and environments that access remotely through other systems are "No".</t>
  </si>
  <si>
    <t>自由記述
Free discription
※前回回答がある場合は予め表示しているが、必要に応じて修正のこと
*The previous response was entered in advance, but it should be corrected as needed.</t>
  </si>
  <si>
    <t>回答要否
Answer Required or Not Applicable</t>
  </si>
  <si>
    <t>Step 3 Status</t>
  </si>
  <si>
    <t>回答要否</t>
  </si>
  <si>
    <t>回答
Answer</t>
  </si>
  <si>
    <t>HO Proxy</t>
  </si>
  <si>
    <t>log monitoring and ticketing</t>
  </si>
  <si>
    <t>No Impact</t>
  </si>
  <si>
    <t>回答済/未済</t>
  </si>
  <si>
    <t>手順4</t>
  </si>
  <si>
    <r>
      <rPr>
        <b/>
        <sz val="14"/>
        <color theme="1"/>
        <rFont val="Meiryo UI"/>
        <charset val="128"/>
      </rPr>
      <t>回答が必要となるシートおよび項目の判定のため、</t>
    </r>
    <r>
      <rPr>
        <b/>
        <u/>
        <sz val="14"/>
        <color rgb="FFFF0000"/>
        <rFont val="Meiryo UI"/>
        <charset val="128"/>
      </rPr>
      <t>本番以外の環境（開発/テスト/ステージング/検証等の各環境）</t>
    </r>
    <r>
      <rPr>
        <b/>
        <sz val="14"/>
        <color theme="1"/>
        <rFont val="Meiryo UI"/>
        <charset val="128"/>
      </rPr>
      <t>に関する以下の質問に回答してください。</t>
    </r>
  </si>
  <si>
    <t>Step 4</t>
  </si>
  <si>
    <r>
      <rPr>
        <b/>
        <sz val="14"/>
        <color theme="1"/>
        <rFont val="Meiryo UI"/>
        <charset val="128"/>
      </rPr>
      <t xml:space="preserve">Answer the following questions about the </t>
    </r>
    <r>
      <rPr>
        <b/>
        <u/>
        <sz val="14"/>
        <color rgb="FFFF0000"/>
        <rFont val="Meiryo UI"/>
        <charset val="128"/>
      </rPr>
      <t xml:space="preserve">non-production environments (e.g., development  environments, test environments, staging environments, etc.) </t>
    </r>
    <r>
      <rPr>
        <b/>
        <sz val="14"/>
        <color theme="1"/>
        <rFont val="Meiryo UI"/>
        <charset val="128"/>
      </rPr>
      <t>to determine which sheets and check items need to be answered.</t>
    </r>
  </si>
  <si>
    <t>手順4-1</t>
  </si>
  <si>
    <r>
      <rPr>
        <b/>
        <sz val="14"/>
        <color theme="1"/>
        <rFont val="Meiryo UI"/>
        <charset val="128"/>
      </rPr>
      <t>まずは、</t>
    </r>
    <r>
      <rPr>
        <b/>
        <u/>
        <sz val="14"/>
        <color rgb="FFFF0000"/>
        <rFont val="Meiryo UI"/>
        <charset val="128"/>
      </rPr>
      <t>インターネットアクセス可能またはインターネット経由でリモートアクセス可能な</t>
    </r>
    <r>
      <rPr>
        <b/>
        <sz val="14"/>
        <color theme="1"/>
        <rFont val="Meiryo UI"/>
        <charset val="128"/>
      </rPr>
      <t>本番以外の環境（開発/テスト/ステージング/検証等の各環境）を以下に全て記載してくだ</t>
    </r>
    <r>
      <rPr>
        <b/>
        <sz val="14"/>
        <rFont val="Meiryo UI"/>
        <charset val="128"/>
      </rPr>
      <t>さい。（それ以外の環境は記載不要）</t>
    </r>
  </si>
  <si>
    <t>Step 4-1</t>
  </si>
  <si>
    <r>
      <rPr>
        <b/>
        <sz val="14"/>
        <color theme="1"/>
        <rFont val="Meiryo UI"/>
        <charset val="128"/>
      </rPr>
      <t xml:space="preserve">First, please list all the non-production environments that are </t>
    </r>
    <r>
      <rPr>
        <b/>
        <u/>
        <sz val="14"/>
        <color rgb="FFFF0000"/>
        <rFont val="Meiryo UI"/>
        <charset val="128"/>
      </rPr>
      <t>Internet-accessible or remotely accessible over the Internet</t>
    </r>
    <r>
      <rPr>
        <b/>
        <sz val="14"/>
        <color theme="1"/>
        <rFont val="Meiryo UI"/>
        <charset val="128"/>
      </rPr>
      <t xml:space="preserve">. </t>
    </r>
    <r>
      <rPr>
        <b/>
        <sz val="14"/>
        <rFont val="Meiryo UI"/>
        <charset val="128"/>
      </rPr>
      <t>Other environments do not need to be listed.</t>
    </r>
  </si>
  <si>
    <t>Q.4-1</t>
  </si>
  <si>
    <t>Q.4-2</t>
  </si>
  <si>
    <t>Q.4-3</t>
  </si>
  <si>
    <t>Q.4-0</t>
  </si>
  <si>
    <t>環境名</t>
  </si>
  <si>
    <t>インターネット経由のリモートアクセス可否</t>
  </si>
  <si>
    <t>当該環境がない場合、以下に「環境無し」と入力ください</t>
  </si>
  <si>
    <t>Environment Name</t>
  </si>
  <si>
    <t>Remote access over the Internet</t>
  </si>
  <si>
    <t>Enter "No environment" below if there is no such environment.</t>
  </si>
  <si>
    <r>
      <rPr>
        <sz val="11"/>
        <color theme="1"/>
        <rFont val="Meiryo UI"/>
        <charset val="128"/>
      </rPr>
      <t xml:space="preserve">自由記述
Free discription
※前回回答がある場合は予め表示しているが、必要に応じて修正のこと
*The previous response was entered in advance, but it should be corrected as needed.
</t>
    </r>
    <r>
      <rPr>
        <u/>
        <sz val="11"/>
        <color theme="1"/>
        <rFont val="Meiryo UI"/>
        <charset val="128"/>
      </rPr>
      <t>※当該環境がある場合、Environment 1から順に入力すること
*If there is such an environment, answer from top (Environment 1) to bottom.</t>
    </r>
  </si>
  <si>
    <t>1: 不特定多数との通信あり
2: 限定された先との通信あり
3: なし
1: There is communication with an unspecified number of destinations via the Internet.
2: There is communication with a limited destination via the Internet.
3: There is no communication via the Internet.</t>
  </si>
  <si>
    <t>1: Yes
2: No</t>
  </si>
  <si>
    <t>※当該環境がない場合、手順2のシステム台帳#110「開発環境_インターネット経由のリモートアクセス環境有無」が「2」、かつ、#111「開発環境_外部接続状況_インターネット」が「3」となっていることを確認すること（修正可）
*If there is not such an environment, check that "Development environment_Remote access via Internet" (#110) is "2" and "Development environment _ External connection_Internet" (#111) is "3" in the System Inventory List (may be modified).</t>
  </si>
  <si>
    <t>Environment 1</t>
  </si>
  <si>
    <t>当該環境がある場合、回答要
Answer Required if there is such an environment</t>
  </si>
  <si>
    <r>
      <rPr>
        <sz val="11"/>
        <color theme="1"/>
        <rFont val="Meiryo UI"/>
        <charset val="128"/>
      </rPr>
      <t>当該環境が</t>
    </r>
    <r>
      <rPr>
        <u/>
        <sz val="11"/>
        <color theme="1"/>
        <rFont val="Meiryo UI"/>
        <charset val="128"/>
      </rPr>
      <t>ない</t>
    </r>
    <r>
      <rPr>
        <sz val="11"/>
        <color theme="1"/>
        <rFont val="Meiryo UI"/>
        <charset val="128"/>
      </rPr>
      <t xml:space="preserve">場合、回答要
Answer Required if there is </t>
    </r>
    <r>
      <rPr>
        <u/>
        <sz val="11"/>
        <color theme="1"/>
        <rFont val="Meiryo UI"/>
        <charset val="128"/>
      </rPr>
      <t>not</t>
    </r>
    <r>
      <rPr>
        <sz val="11"/>
        <color theme="1"/>
        <rFont val="Meiryo UI"/>
        <charset val="128"/>
      </rPr>
      <t xml:space="preserve"> such an environment</t>
    </r>
  </si>
  <si>
    <t>環境なし/No environment</t>
  </si>
  <si>
    <t>Environment 2</t>
  </si>
  <si>
    <t>複数環境ある場合、回答要
Answer Required (If there are multiple environments)</t>
  </si>
  <si>
    <t>Environment 3</t>
  </si>
  <si>
    <t>Environment 4</t>
  </si>
  <si>
    <t>Environment 5</t>
  </si>
  <si>
    <t>Step 4-1 Status</t>
  </si>
  <si>
    <t>手順4-2</t>
  </si>
  <si>
    <t>次に、上記4-1で記載いただいた各環境について、以下に質問に回答してください。</t>
  </si>
  <si>
    <t>Step 4-2</t>
  </si>
  <si>
    <t>Next, answer the questions below for each of the environments listed in 4-1 above.</t>
  </si>
  <si>
    <t>Q.4-4</t>
  </si>
  <si>
    <t>Q.4-5</t>
  </si>
  <si>
    <t>Q.4-6</t>
  </si>
  <si>
    <t>Q.4-7</t>
  </si>
  <si>
    <t>Q.4-8</t>
  </si>
  <si>
    <t>Q.4-9</t>
  </si>
  <si>
    <t>Q.4-10</t>
  </si>
  <si>
    <t>Q.4-11</t>
  </si>
  <si>
    <t>Q.4-12</t>
  </si>
  <si>
    <t>Q.4-13</t>
  </si>
  <si>
    <t>Q.4-14</t>
  </si>
  <si>
    <t>Q.4-15</t>
  </si>
  <si>
    <t>Q.4-16</t>
  </si>
  <si>
    <t>Q.4-17</t>
  </si>
  <si>
    <t>Q.4-18</t>
  </si>
  <si>
    <t>Q.4-19</t>
  </si>
  <si>
    <t>Q.4-20</t>
  </si>
  <si>
    <t>Q.4-21</t>
  </si>
  <si>
    <t>Q.4-22</t>
  </si>
  <si>
    <t>Q.4-23</t>
  </si>
  <si>
    <t>環境にアクセスするための独自の端末（本システムで管理するもの。他システムの端末は対象外）がある</t>
  </si>
  <si>
    <t>（Q.4-4がYesの場合）
その端末では、Web（インターネット）閲覧ができる</t>
  </si>
  <si>
    <t>（Q.4-4がYesの場合）
その端末には、外部とのメール送受信機能がある</t>
  </si>
  <si>
    <t>（Q.4-4がYesの場合）
その端末では、外部記録媒体の利用ができる</t>
  </si>
  <si>
    <t>グルーバルIPアドレスの保有している</t>
  </si>
  <si>
    <t>インターネットからアクセスか可能なWebページがある</t>
  </si>
  <si>
    <t>Webサーバの利用がある</t>
  </si>
  <si>
    <r>
      <rPr>
        <b/>
        <sz val="11"/>
        <rFont val="Meiryo UI"/>
        <charset val="128"/>
      </rPr>
      <t>Web API (REST, SOAP)またはWebSocket APIを</t>
    </r>
    <r>
      <rPr>
        <b/>
        <u/>
        <sz val="11"/>
        <rFont val="Meiryo UI"/>
        <charset val="128"/>
      </rPr>
      <t>提供</t>
    </r>
    <r>
      <rPr>
        <b/>
        <sz val="11"/>
        <rFont val="Meiryo UI"/>
        <charset val="128"/>
      </rPr>
      <t>している</t>
    </r>
  </si>
  <si>
    <r>
      <rPr>
        <b/>
        <sz val="11"/>
        <rFont val="Meiryo UI"/>
        <charset val="128"/>
      </rPr>
      <t>Web API (REST, SOAP)またはWebSocket APIを</t>
    </r>
    <r>
      <rPr>
        <b/>
        <u/>
        <sz val="11"/>
        <rFont val="Meiryo UI"/>
        <charset val="128"/>
      </rPr>
      <t>利用</t>
    </r>
    <r>
      <rPr>
        <b/>
        <sz val="11"/>
        <rFont val="Meiryo UI"/>
        <charset val="128"/>
      </rPr>
      <t>している
※提供側ではなく、利用する側かどうか</t>
    </r>
  </si>
  <si>
    <t>本番環境（他システム含む）との接続があり、攻撃を受けた場合に本番環境にも影響が生じ得る</t>
  </si>
  <si>
    <t>漏洩時に悪用される可能性のある情報（漏れたら困る情報）の取り扱いがある
※マスキング/スクランブル等の処理を施している情報のみ取り扱う場合はNoを選択</t>
  </si>
  <si>
    <t>（Q.4-18がYesの場合）
具体的にどのような情報を取り扱うのか記入</t>
  </si>
  <si>
    <t>（Q.4-18がYesの場合）
その情報は以下の選択肢のどれに該当するか選択</t>
  </si>
  <si>
    <t>（Q.4-18がYesの場合）
その情報の量は最大でどの程度か記入</t>
  </si>
  <si>
    <t>サイバー攻撃等により環境が使用できなくなった場合、許容できる使用不可時間はどの程度か選択</t>
  </si>
  <si>
    <t>環境停止時の最大の影響を記入</t>
  </si>
  <si>
    <t xml:space="preserve">Is there unique terminal to access the environment managed as part of the system itself ? </t>
  </si>
  <si>
    <t>Does the terminal allow (Internet) Web browsing?</t>
  </si>
  <si>
    <t>Is it possible for the terminal to send or receive e-mail over the Internet ?</t>
  </si>
  <si>
    <t>Can external storage media be used for the terminal?</t>
  </si>
  <si>
    <t>Does the environment have Global IP address?</t>
  </si>
  <si>
    <t>Does the environment have web pages accessible from the Internet?</t>
  </si>
  <si>
    <t>Does the environment have a web server?</t>
  </si>
  <si>
    <r>
      <rPr>
        <b/>
        <sz val="11"/>
        <rFont val="Meiryo UI"/>
        <charset val="128"/>
      </rPr>
      <t xml:space="preserve">Does the environment </t>
    </r>
    <r>
      <rPr>
        <b/>
        <u/>
        <sz val="11"/>
        <rFont val="Meiryo UI"/>
        <charset val="128"/>
      </rPr>
      <t>deliver</t>
    </r>
    <r>
      <rPr>
        <b/>
        <sz val="11"/>
        <rFont val="Meiryo UI"/>
        <charset val="128"/>
      </rPr>
      <t xml:space="preserve"> a Web API (REST, SOAP) or a WebSocket API ?</t>
    </r>
  </si>
  <si>
    <r>
      <rPr>
        <b/>
        <sz val="11"/>
        <rFont val="Meiryo UI"/>
        <charset val="128"/>
      </rPr>
      <t xml:space="preserve">Does the environment </t>
    </r>
    <r>
      <rPr>
        <b/>
        <u/>
        <sz val="11"/>
        <rFont val="Meiryo UI"/>
        <charset val="128"/>
      </rPr>
      <t>connect</t>
    </r>
    <r>
      <rPr>
        <b/>
        <sz val="11"/>
        <rFont val="Meiryo UI"/>
        <charset val="128"/>
      </rPr>
      <t xml:space="preserve"> a Web API (REST, SOAP) or a WebSocket API ?</t>
    </r>
  </si>
  <si>
    <t>Is the environment connected to the production environment (including other systems), and can the production environment be affected if attacked?</t>
  </si>
  <si>
    <t>Is there any information in the environment that could be exploited if it is leaked? (Customer Information, Internal Information, etc.)
*Select ”No" if the information is masked, scrambled, or otherwise treated and there is no effect even if it is leaked.</t>
  </si>
  <si>
    <t>What specific information does the environment have ?</t>
  </si>
  <si>
    <t>Select which of the following choices applies to that information.</t>
  </si>
  <si>
    <t>What is the maximum amount of information?</t>
  </si>
  <si>
    <t>If the environment becomes unusable due to a cyber attack, etc., what is the acceptable amount of unusable time?</t>
  </si>
  <si>
    <t xml:space="preserve">1:インサイダー情報、センシティブ情報、個人信用情報、マイナンバー、決済時本人確認情報（ID＋パスワード等）、法人信用情報、または、社内の最重要情報（当局報告資料、疑わしい取引情報等）のいずれかが含まれる
2:個人情報のうち、生年月日、学歴、資産情報、資産情報、自社との取引情報、苦情情報等のうちいずれかが含まれる
3:上記以外の個人情報（連絡先、その他）が含まれる
4:上記のような情報は含まれない
1: Includes any of insider information (of another company), sensitive information, personal credit information, national identification numbers, credentials for remittance transactions, corporate credit information, or the most important internal information (authorities report, suspicious transaction information, etc.)
2: Includes personal information such as date of birth, educational background, asset information, transaction information, etc.
3: Includes personal information other than the above (contacts, other)
4: Does not include the above information
</t>
  </si>
  <si>
    <t>1: 1000 万件以上
2: 100万件以上1000 万件未満
3: 10 万件以上100 万件未満
4: 10万件未満
1: More than 10 million
2: From 1 million to less than 10 million
3: From 100,000 to less than 1 million
4: Less than 100,000</t>
  </si>
  <si>
    <t>1：原則停止不可
2：半日（当日中の復旧）
3：１日（翌営業日の業務開始時までの復旧）
4：３営業日以内
5：３営業日超
1: Not allowed, in principle
2: Allowed up to a half day (recovery within the day)
3: Allowed up to one day (recovery by the opening time of the next day)
4: Allowed up to three days (within three business days)
5: To be suspended for times of emergency (over three business days)</t>
  </si>
  <si>
    <t>Step 4-2 Status</t>
  </si>
  <si>
    <t>手順5</t>
  </si>
  <si>
    <t>手順3～4に正しく回答できているかご確認ください。未回答がある場合は、未回答項目へご回答ください。</t>
  </si>
  <si>
    <t>Step 5</t>
  </si>
  <si>
    <t>Please make sure you have answered all the questions you need to answer in step 3 ~ 4. If there are any unanswered questions, please answer the unanswered questions</t>
  </si>
  <si>
    <t>手順6</t>
  </si>
  <si>
    <t>パブリッククラウド(IaaS/PaaS)を利用している場合、各シートへの回答前に、クラウドサービス上で自動チェックを実行する必要がある場合があります。最初に、利用しているクラウドサービスを選択ください。「その他」を選んだ場合は、利用しているクラウドサービスの名称を回答ください。</t>
  </si>
  <si>
    <t>Step 6</t>
  </si>
  <si>
    <t>If public cloud (IaaS/PaaS) is used in the system, select the cloud service. If you choose “Other”, answer the name of the cloud service.</t>
  </si>
  <si>
    <t>クラウドサービス
Cloud Service</t>
  </si>
  <si>
    <t>クラウドサービス名 ("その他"の場合)
Cloud service name (when you choose "Other")</t>
  </si>
  <si>
    <t>AWS</t>
  </si>
  <si>
    <t>Azure</t>
  </si>
  <si>
    <t>Google Cloud Platform</t>
  </si>
  <si>
    <t>その他 / Other</t>
  </si>
  <si>
    <t>AWS/Azure/Google Cloud Platformのいずれかを選択した場合、クラウドサービス別に以下に示す自動チェックを実行できるか否かについてそれぞれ選択し、”実施事項”欄の指示に従って自動チェックを実施してください。</t>
  </si>
  <si>
    <t>If either of AWS/Azure/Google Cloud Platform is used, choose whether you can run each automatic check or not, and then run it according to the instruction in “Action” column.</t>
  </si>
  <si>
    <t>クラウドサービス
Cloud service</t>
  </si>
  <si>
    <t>自動チェック機能
Automatic check</t>
  </si>
  <si>
    <t>自動チェック実施
Run it or not</t>
  </si>
  <si>
    <t>説明
Description</t>
  </si>
  <si>
    <t>実施事項
Action</t>
  </si>
  <si>
    <t>AWS Trusted Advisor (無料/Free)</t>
  </si>
  <si>
    <t>自動チェック必須
Mandatory</t>
  </si>
  <si>
    <t>全てのアカウントで利用可能。自動調査必須。
Available for free in all account. Mandatory.</t>
  </si>
  <si>
    <t>左の自動チェックを実施する/しないを選択。
Please answer whether you run the check in the left.</t>
  </si>
  <si>
    <t>Trusted Advisorを実行し、出力結果 (Excel) を参照しながら1-4の質問項目に回答。
Please run Trusted Advisor and get the output (Excel) and refer to it when you work on 1-4.</t>
  </si>
  <si>
    <t>Trusted AdvisorとSecurity Hub (CIS Benchmark Foudations 1.2.0) を実行し、出力結果 (CSV) を参照しながら1-4の質問項目に回答。
Please run both of Trusted Advisor and Security Hub (CIS Benchmark Foudations 1.2.0), and get the output (Excel or CSV), and then refer to them when you work on 1-4.</t>
  </si>
  <si>
    <t>AWS Trusted Advisor (全機能/Full)</t>
  </si>
  <si>
    <t>アカウントのサポートが"ビジネスサポート"または"エンタープライズサポート"の場合に利用可能。利用可能な場合は自動チェックを行うことを推奨。
Available when your account include "Business" or "Enterprise" level support contract. Please run it if it is available in your account.</t>
  </si>
  <si>
    <t>AWS Security Hub (CIS Benchmark)</t>
  </si>
  <si>
    <t>有料サービス。料金が許容できる場合はCIS AWS Foundations Benchmark v1.2.0を有効化のうえ自動チェックを行うことを推奨。
Not free, but it is recommended to eneble "CIS AWS Foundations Benchmark v1.2.0" and run it if the cost is acceptable.</t>
  </si>
  <si>
    <t>Azure Advisor</t>
  </si>
  <si>
    <t>Azure Advisorを実行し、出力結果 (CSV) を参照しながら1-4の質問項目に回答。
Please run Azure Advisor and get the output (Excel), and refer to it when you work on 1-4.</t>
  </si>
  <si>
    <t>Security Command Center "Standard" tier</t>
  </si>
  <si>
    <t>Security Command Center が利用できる場合は追加料金なく利用可能。利用可能な場合は自動チェックを行うこと。
Available for free if Security Command Center is enabled. Mandatory if it is available.</t>
  </si>
  <si>
    <t>次の手順へ進む。
Please move on to next step.</t>
  </si>
  <si>
    <t>Security Command Centerを実行し、出力結果の画面を参照しながら1-4の質問項目に回答。
Please run Security Command Center, and refer to it when you work on 1-4.</t>
  </si>
  <si>
    <t>Security Command Center "Premium" tier"</t>
  </si>
  <si>
    <t>Security Command Center の"プレミアム"ティアが利用できる場合は自動チェックを行うことを推奨。
Not free, but it is recommended to run it if it is available.</t>
  </si>
  <si>
    <t>手順7</t>
  </si>
  <si>
    <t>評価のために回答が必要なシートは下表の通りです。</t>
  </si>
  <si>
    <t>「回答要」と表示されているシートに回答してください。</t>
  </si>
  <si>
    <t>Step 7</t>
  </si>
  <si>
    <t>The table below shows the sheets you need to answer for the assessment.</t>
  </si>
  <si>
    <t>Please answer the sheet that says "Answer Required".</t>
  </si>
  <si>
    <t>シート名
Sheet name</t>
  </si>
  <si>
    <t>1-1.TargetedAttack(Prod)</t>
  </si>
  <si>
    <t>1-2.OtherAttack(Prod)</t>
  </si>
  <si>
    <t>1-3.RemoteAccess(Prod)</t>
  </si>
  <si>
    <t>1-4.CloudSecurity(Prod)</t>
  </si>
  <si>
    <t>ステータス
Status</t>
  </si>
  <si>
    <t>2-1.TargetedAttack(Non-prod)</t>
  </si>
  <si>
    <t>2-2.OtherAttack(Non-prod)</t>
  </si>
  <si>
    <t>2-3.RemoteAccess(Non-prod)</t>
  </si>
  <si>
    <t>2-4.CloudSecurity(Non-prod)</t>
  </si>
  <si>
    <t>参考：対象となる攻撃手口/Reference: Possible Attacks on the system</t>
  </si>
  <si>
    <t>回答対象シート
Sheet name</t>
  </si>
  <si>
    <t>1-1. TargetedAttack(Prod)
2-1. TargetedAttack(Non-prod)</t>
  </si>
  <si>
    <t>1-2.OtherAttack(Prod)
2-2.OtherAttack(Non-prod)</t>
  </si>
  <si>
    <t>1-3. RemoteAccess(Prod)
2-3. RemoteAccess(Non-prod)</t>
  </si>
  <si>
    <t>1-4.CloudSecurity(Prod)
2-4.CloudSecurity(Non-prod)</t>
  </si>
  <si>
    <t>攻撃手口
Attacks</t>
  </si>
  <si>
    <t>標的型攻撃
Targeted attack</t>
  </si>
  <si>
    <t>不正アクセス・Web改ざん
Unauthorized access and web tampering</t>
  </si>
  <si>
    <t>DDoS攻撃
DDoS attack</t>
  </si>
  <si>
    <t>不正決済
Fraudulent settlement</t>
  </si>
  <si>
    <t>回線盗聴
Line eavesdropping</t>
  </si>
  <si>
    <t>顧客環境への攻撃
Attacks on customer environments</t>
  </si>
  <si>
    <t>アウトバウンド通信時の攻撃
Attacks on outbound communications</t>
  </si>
  <si>
    <t>リモートアクセス環境への攻撃
Attacks on remote access environments</t>
  </si>
  <si>
    <t>クラウド特有の攻撃
Cloud-specific attacks</t>
  </si>
  <si>
    <t>一般
General</t>
  </si>
  <si>
    <t>踏み台等
Springboard</t>
  </si>
  <si>
    <t>API提供
API Delivery</t>
  </si>
  <si>
    <t>顧客配布ソフト(スマホアプリ除く)
Software distributed to customers</t>
  </si>
  <si>
    <t>スマホアプリ
Smartphone applications</t>
  </si>
  <si>
    <t>API利用
API connection</t>
  </si>
  <si>
    <t>本番環境 / Prod</t>
  </si>
  <si>
    <t>手順8</t>
  </si>
  <si>
    <t>上表の「ステータス」に「未回答あり」と表示されていないこと（全シートが、「回答完了」または「回答不要」のいずれかの表示になっていること）を確認のうえ、提出してください。</t>
  </si>
  <si>
    <t>Step 8</t>
  </si>
  <si>
    <t>Please make sure before submitting that the status in the table above does not say "Not completed yet" and all sheets are displayed as either "Answer completed" or "Not Applicable" .</t>
  </si>
  <si>
    <t>本番</t>
  </si>
  <si>
    <t>情報元</t>
  </si>
  <si>
    <t>台帳</t>
  </si>
  <si>
    <t>CRA</t>
  </si>
  <si>
    <t>4_1</t>
  </si>
  <si>
    <t>4_2</t>
  </si>
  <si>
    <t>用途</t>
  </si>
  <si>
    <t>攻撃対象判定</t>
  </si>
  <si>
    <t>対象外項目判定</t>
  </si>
  <si>
    <t>評価調整</t>
  </si>
  <si>
    <t>属性</t>
  </si>
  <si>
    <t>IT所管/EUC/プライベートクラウド/Iaas/PaaS</t>
  </si>
  <si>
    <t>インターネット通信あり</t>
  </si>
  <si>
    <t>外部メールできる/Web閲覧できる/インターネット接続している自システム管理のユーザ端末あり</t>
  </si>
  <si>
    <t>(FG/BK/TBのみ)
外部メール/Web閲覧できる自システム管理の運用端末あり</t>
  </si>
  <si>
    <t>(FG/BK/TBのみ)
外部メール/Web閲覧できる自システム管理の保守端末あり</t>
  </si>
  <si>
    <t>グローバルIPアドレスあり</t>
  </si>
  <si>
    <t>API提供あり</t>
  </si>
  <si>
    <t>Webページあり</t>
  </si>
  <si>
    <t>顧客向け配布ソフト（スマホアプリ除く）あり</t>
  </si>
  <si>
    <t>スマホアプリあり</t>
  </si>
  <si>
    <t>顧客あり</t>
  </si>
  <si>
    <t>決済機能あり</t>
  </si>
  <si>
    <t>リモアクあり</t>
  </si>
  <si>
    <t>IaaS/PaaS</t>
  </si>
  <si>
    <t>インバウンド通信あり</t>
  </si>
  <si>
    <t>アウトバウンド通信あり</t>
  </si>
  <si>
    <t>API利用あり</t>
  </si>
  <si>
    <t>(FG/BK/TB)
運用端末で外部メール可能</t>
  </si>
  <si>
    <t>(FG/BK/TB)
運用端末でWeb閲覧可能</t>
  </si>
  <si>
    <t>(FG/BK/TB)
運用端末で外部記憶媒体使用不可</t>
  </si>
  <si>
    <t>(FG/BK/TB)
保守端末で外部メール可能</t>
  </si>
  <si>
    <t>(FG/BK/TB)
保守端末でWeb閲覧可能</t>
  </si>
  <si>
    <t>(FG/BK/TB)
保守端末で外部記憶媒体使用不可</t>
  </si>
  <si>
    <t>ユーザ端末の媒体利用なし</t>
  </si>
  <si>
    <t>イントラ端末</t>
  </si>
  <si>
    <t>パブリッククラウド(IaaS/PaaS/SaaS)のみ</t>
  </si>
  <si>
    <t>Webページあり、
かつ、
顧客向けログインページなし</t>
  </si>
  <si>
    <t>Webページなし（＝顧客向けログインページもなし）</t>
  </si>
  <si>
    <t>Webサーバなし</t>
  </si>
  <si>
    <t>メール受信なし</t>
  </si>
  <si>
    <t>重要度（機密性）＝Other</t>
  </si>
  <si>
    <t>重要度（完全性）＝Other</t>
  </si>
  <si>
    <t>重要度（可用性）＝Other</t>
  </si>
  <si>
    <t>重要度（機密性）＝Ordinary/Important以上</t>
  </si>
  <si>
    <t>重要度（完全性）＝Ordinary/Important以上</t>
  </si>
  <si>
    <t>重要度（可用性）＝Ordinary/Important以上</t>
  </si>
  <si>
    <t>フラグ</t>
  </si>
  <si>
    <t>攻撃手口</t>
  </si>
  <si>
    <t>標的型攻撃</t>
  </si>
  <si>
    <t>不正アクセス・Web改ざん</t>
  </si>
  <si>
    <t>DDoS攻撃</t>
  </si>
  <si>
    <t>不正決済</t>
  </si>
  <si>
    <t>回線盗聴</t>
  </si>
  <si>
    <t>顧客環境への攻撃</t>
  </si>
  <si>
    <t>アウトバウンド通信時の攻撃</t>
  </si>
  <si>
    <t>リモートアクセスへの攻撃</t>
  </si>
  <si>
    <t>クラウドの設定不備を突く攻撃</t>
  </si>
  <si>
    <t>一般</t>
  </si>
  <si>
    <t>踏み台等</t>
  </si>
  <si>
    <t>API提供</t>
  </si>
  <si>
    <t>顧客配布ソフト(スマホアプリ除く)</t>
  </si>
  <si>
    <t>スマホアプリ</t>
  </si>
  <si>
    <t>API利用</t>
  </si>
  <si>
    <t>条件</t>
  </si>
  <si>
    <t>※かつ[3または4]</t>
  </si>
  <si>
    <t>※かつ14</t>
  </si>
  <si>
    <r>
      <rPr>
        <u/>
        <sz val="10"/>
        <color theme="1"/>
        <rFont val="Meiryo UI"/>
        <charset val="128"/>
      </rPr>
      <t>※かつ14</t>
    </r>
    <r>
      <rPr>
        <sz val="10"/>
        <color theme="1"/>
        <rFont val="Meiryo UI"/>
        <charset val="128"/>
      </rPr>
      <t>かつ5</t>
    </r>
  </si>
  <si>
    <r>
      <rPr>
        <u/>
        <sz val="10"/>
        <rFont val="Meiryo UI"/>
        <charset val="128"/>
      </rPr>
      <t>※かつ14</t>
    </r>
    <r>
      <rPr>
        <sz val="10"/>
        <rFont val="Meiryo UI"/>
        <charset val="128"/>
      </rPr>
      <t>かつ6</t>
    </r>
  </si>
  <si>
    <r>
      <rPr>
        <u/>
        <sz val="10"/>
        <color theme="1"/>
        <rFont val="Meiryo UI"/>
        <charset val="128"/>
      </rPr>
      <t>※かつ14</t>
    </r>
    <r>
      <rPr>
        <sz val="10"/>
        <color theme="1"/>
        <rFont val="Meiryo UI"/>
        <charset val="128"/>
      </rPr>
      <t>かつ[</t>
    </r>
    <r>
      <rPr>
        <sz val="10"/>
        <rFont val="Meiryo UI"/>
        <charset val="128"/>
      </rPr>
      <t>5または7]</t>
    </r>
  </si>
  <si>
    <r>
      <rPr>
        <u/>
        <sz val="10"/>
        <color theme="1"/>
        <rFont val="Meiryo UI"/>
        <charset val="128"/>
      </rPr>
      <t>※かつ14</t>
    </r>
    <r>
      <rPr>
        <sz val="10"/>
        <color theme="1"/>
        <rFont val="Meiryo UI"/>
        <charset val="128"/>
      </rPr>
      <t>かつ10かつ11</t>
    </r>
  </si>
  <si>
    <t>※</t>
  </si>
  <si>
    <t>1かつ8</t>
  </si>
  <si>
    <t>1かつ9</t>
  </si>
  <si>
    <t>※かつ15</t>
  </si>
  <si>
    <r>
      <rPr>
        <u/>
        <sz val="10"/>
        <rFont val="Meiryo UI"/>
        <charset val="128"/>
      </rPr>
      <t>※かつ15</t>
    </r>
    <r>
      <rPr>
        <sz val="10"/>
        <rFont val="Meiryo UI"/>
        <charset val="128"/>
      </rPr>
      <t>かつ16</t>
    </r>
  </si>
  <si>
    <t>※基本条件：1かつ2</t>
  </si>
  <si>
    <t>本番以外</t>
  </si>
  <si>
    <t>環境あり</t>
  </si>
  <si>
    <t>IT所管/EUC/プライベートクラウド/Iaas/PaaS
（本番と同じ）</t>
  </si>
  <si>
    <t>外部メールできる/Web閲覧できる/インターネット接続している自システム管理の端末あり</t>
  </si>
  <si>
    <t>IaaS/PaaS（本番と同じ）</t>
  </si>
  <si>
    <t>(FG/BK/TB)
運用端末で外部記憶媒体使用で可能</t>
  </si>
  <si>
    <t>(FG/BK/TB)
保守端末で外部記憶媒体使用で可能</t>
  </si>
  <si>
    <t>端末の媒体利用なし</t>
  </si>
  <si>
    <t>標的型攻撃対象</t>
  </si>
  <si>
    <t>パブリッククラウド(IaaS/PaaS/SaaS)のみ（本番と同じ）</t>
  </si>
  <si>
    <t>←Important以上:2、Ordinary:1、Other:0</t>
  </si>
  <si>
    <t>　　↑↑一律0（Otherのため）</t>
  </si>
  <si>
    <t>右記以外全般</t>
  </si>
  <si>
    <t>API利用以外</t>
  </si>
  <si>
    <t>※かつ2かつ3</t>
  </si>
  <si>
    <r>
      <rPr>
        <u/>
        <sz val="10"/>
        <color theme="1"/>
        <rFont val="Meiryo UI"/>
        <charset val="128"/>
      </rPr>
      <t>1かつ14</t>
    </r>
    <r>
      <rPr>
        <sz val="10"/>
        <color theme="1"/>
        <rFont val="Meiryo UI"/>
        <charset val="128"/>
      </rPr>
      <t>かつ10かつ11</t>
    </r>
  </si>
  <si>
    <t>0かつ12</t>
  </si>
  <si>
    <t>0かつ13</t>
  </si>
  <si>
    <t>※基本条件：0かつ1かつ2</t>
  </si>
  <si>
    <t>台帳情報（変更前）</t>
  </si>
  <si>
    <t>必要に応じて変更　→</t>
  </si>
  <si>
    <t>1-1. 標的型攻撃に対する対策状況の確認（対象：本番環境）</t>
  </si>
  <si>
    <t>1-1. Assessment of measures against Targeted Attacks (Target: Production environment)</t>
  </si>
  <si>
    <r>
      <rPr>
        <b/>
        <sz val="14"/>
        <color theme="1"/>
        <rFont val="Meiryo UI"/>
        <charset val="128"/>
      </rPr>
      <t>本番環境について、以下の通りご回答ください（</t>
    </r>
    <r>
      <rPr>
        <b/>
        <sz val="14"/>
        <color rgb="FFFF0000"/>
        <rFont val="Meiryo UI"/>
        <charset val="128"/>
      </rPr>
      <t>10月31日時点の情報に基づき回答してください）</t>
    </r>
    <r>
      <rPr>
        <b/>
        <sz val="14"/>
        <color theme="1"/>
        <rFont val="Meiryo UI"/>
        <charset val="128"/>
      </rPr>
      <t>。黄色いセルが回答箇所です。</t>
    </r>
  </si>
  <si>
    <r>
      <rPr>
        <b/>
        <sz val="14"/>
        <color theme="1"/>
        <rFont val="Meiryo UI"/>
        <charset val="128"/>
      </rPr>
      <t xml:space="preserve">Please answer the following questions about production environment </t>
    </r>
    <r>
      <rPr>
        <b/>
        <sz val="14"/>
        <color rgb="FFFF0000"/>
        <rFont val="Meiryo UI"/>
        <charset val="128"/>
      </rPr>
      <t>(Please respond based on information as of November 31, 2021).</t>
    </r>
    <r>
      <rPr>
        <b/>
        <sz val="14"/>
        <color theme="1"/>
        <rFont val="Meiryo UI"/>
        <charset val="128"/>
      </rPr>
      <t xml:space="preserve"> The yellow cell is where you should answer.</t>
    </r>
  </si>
  <si>
    <t>①マルウェア感染経路</t>
  </si>
  <si>
    <t>・標的型攻撃において、マルウェアが外部からシステム内部へ感染していく経路について、「参考 マルウェア感染経路」シートを参照し、各「システム構成要素」に該当するシステムを入力してください。</t>
  </si>
  <si>
    <t>・前回標的型攻撃対象であったシステムについては、前回回答を予め入力しておりますので、内容を確認し、必要に応じて現時点の正しい内容に変更してください。</t>
  </si>
  <si>
    <t>・前回対象外であったシステム（新規システム等）については、今回新たに回答してください。</t>
  </si>
  <si>
    <t>※「端末」に該当するシステムについては、予め入力しております。</t>
  </si>
  <si>
    <t>※1システムが複数の構成要素に該当する場合、各「構成要素」に同じシステムを入力してください。</t>
  </si>
  <si>
    <t>※「構成要素」に該当するシステムが存在しない場合は、「システム名（正式名）」として「N/A」を選択してください。</t>
  </si>
  <si>
    <t>1. Route of malware infection</t>
  </si>
  <si>
    <t>・Refer to the "Malware Infection Routes" sheet for the route by which malware infects the inside of the system from the outside in a Targeted Attack, and enter the system corresponding to each "check point".</t>
  </si>
  <si>
    <t>・For the system that was the target of the previous fiscal year's Cybersecurity Survey, the previous data has been entered in advance, so please confirm the content and change it to the current and correct data if necessary.</t>
  </si>
  <si>
    <t>* "Terminals" are entered in advance.</t>
  </si>
  <si>
    <t>* If 1 system corresponds to more than one check point, enter the same system for each "check point".</t>
  </si>
  <si>
    <t>*If no system is applicable to "System composition", select "System name (official name)" as "N/A".</t>
  </si>
  <si>
    <t>Use column of the secretariat</t>
  </si>
  <si>
    <t>システム構成要素 
System composition</t>
  </si>
  <si>
    <t>回答（ユーザ端末）
Answer (User terminal)</t>
  </si>
  <si>
    <t>前回回答（ユーザ端末）
Answer from the previous assessment (User terminal)</t>
  </si>
  <si>
    <t>回答（運用端末）
Answer (Operation terminal)</t>
  </si>
  <si>
    <t>回答（保守端末）
Answer (Maintenance terminal)</t>
  </si>
  <si>
    <t>ユーザ端末
回答対象</t>
  </si>
  <si>
    <t>回答済/未済
判定
ユーザ端末</t>
  </si>
  <si>
    <t>回答対象
運用端末</t>
  </si>
  <si>
    <t>回答済/未済
判定
運用端末</t>
  </si>
  <si>
    <t>回答対象
保守端末</t>
  </si>
  <si>
    <t>回答済/未済
判定
保守端末</t>
  </si>
  <si>
    <r>
      <rPr>
        <b/>
        <sz val="14"/>
        <rFont val="Meiryo UI"/>
        <charset val="128"/>
      </rPr>
      <t>システム名（正式名）
System name (official name)</t>
    </r>
    <r>
      <rPr>
        <sz val="12"/>
        <rFont val="Meiryo UI"/>
        <charset val="128"/>
      </rPr>
      <t xml:space="preserve">
</t>
    </r>
    <r>
      <rPr>
        <sz val="11"/>
        <color rgb="FFFF0000"/>
        <rFont val="Meiryo UI"/>
        <charset val="128"/>
      </rPr>
      <t>※構成要素に該当するシステムがない場合は「N/A」を選択
*If no system is applicable to "System composition", select "System name (official name)" as "N/A".</t>
    </r>
  </si>
  <si>
    <t>境界対策 / Boundary Countermeasure
(e.g., Firewall, IDS, IPS)</t>
  </si>
  <si>
    <t>インターネット接続集約基盤</t>
  </si>
  <si>
    <t>インターネット接続環境 / Internet connection environment
(e.g., Proxy server,etc.)</t>
  </si>
  <si>
    <t>インターネットメール環境 / Internet mail environment
(e.g., E-mail server)</t>
  </si>
  <si>
    <t>H.O. Domino/ Branch Network System</t>
  </si>
  <si>
    <t>端末 / Terminal
(e.g., User terminal, operation terminal, etc.)</t>
  </si>
  <si>
    <t>端末管理サーバ / Terminal management server
(e.g., Active Directory server)</t>
  </si>
  <si>
    <t>ファイル共有システム / File sharing system
(e.g., File server, etc.)</t>
  </si>
  <si>
    <t>②対策状況の確認</t>
  </si>
  <si>
    <t>以下の各チェック項目に回答してください。</t>
  </si>
  <si>
    <t>※グレーアウトされている項目は回答不要です。</t>
  </si>
  <si>
    <r>
      <rPr>
        <sz val="14"/>
        <color theme="1"/>
        <rFont val="Meiryo UI"/>
        <charset val="128"/>
      </rPr>
      <t>※前回の回答を参考情報として掲載していますが、安易に前回通りにせず、</t>
    </r>
    <r>
      <rPr>
        <sz val="14"/>
        <color rgb="FFFF0000"/>
        <rFont val="Meiryo UI"/>
        <charset val="128"/>
      </rPr>
      <t>10月31日時点</t>
    </r>
    <r>
      <rPr>
        <sz val="14"/>
        <color theme="1"/>
        <rFont val="Meiryo UI"/>
        <charset val="128"/>
      </rPr>
      <t>の状況を確認のうえ回答してください。</t>
    </r>
  </si>
  <si>
    <t>2.  Check the status of measures</t>
  </si>
  <si>
    <t>Please answer the following check items.</t>
  </si>
  <si>
    <t>*Items that are grayed out do not require a response.</t>
  </si>
  <si>
    <t>システム全体
Entire system</t>
  </si>
  <si>
    <t>共通</t>
  </si>
  <si>
    <r>
      <rPr>
        <sz val="14"/>
        <color theme="1"/>
        <rFont val="Meiryo UI"/>
        <charset val="128"/>
      </rPr>
      <t xml:space="preserve">*Please respond referring to the answers from the previous assessment if necessary, but response is need to be based on information as of </t>
    </r>
    <r>
      <rPr>
        <sz val="14"/>
        <color rgb="FFFF0000"/>
        <rFont val="Meiryo UI"/>
        <charset val="128"/>
      </rPr>
      <t>November 31</t>
    </r>
    <r>
      <rPr>
        <sz val="14"/>
        <color theme="1"/>
        <rFont val="Meiryo UI"/>
        <charset val="128"/>
      </rPr>
      <t>.</t>
    </r>
  </si>
  <si>
    <t>Status</t>
  </si>
  <si>
    <t>境界対策
Boundary Countermeasure
(e.g., Firewall, IDS, IPS)</t>
  </si>
  <si>
    <t>境界対策</t>
  </si>
  <si>
    <t>インターネット接続環境
Internet connection environment
(e.g., Proxy server,etc.)</t>
  </si>
  <si>
    <t>インターネット接続環境</t>
  </si>
  <si>
    <t>インターネットメール環境
Internet mail environment
(e.g., E-mail server)</t>
  </si>
  <si>
    <t>インターネットメール環境</t>
  </si>
  <si>
    <t>チェックリストNo.
Check list No.</t>
  </si>
  <si>
    <t>レベル
Level</t>
  </si>
  <si>
    <t>カテゴリー
Category</t>
  </si>
  <si>
    <t>チェック項目
Check item</t>
  </si>
  <si>
    <t>対象箇所
Where to check</t>
  </si>
  <si>
    <r>
      <rPr>
        <b/>
        <sz val="14"/>
        <color theme="0"/>
        <rFont val="Meiryo UI"/>
        <charset val="128"/>
      </rPr>
      <t xml:space="preserve">回答要領
How to answer
</t>
    </r>
    <r>
      <rPr>
        <sz val="12"/>
        <color theme="0"/>
        <rFont val="Meiryo UI"/>
        <charset val="128"/>
      </rPr>
      <t>※他システムに依拠していることを理由にして「99」と回答することは不可。
他システムに確認して回答のこと。
*Don't choose "99" just for the reason that the control depends on the other system. You should check the control and answer.</t>
    </r>
  </si>
  <si>
    <r>
      <rPr>
        <sz val="14"/>
        <rFont val="Meiryo UI"/>
        <charset val="128"/>
      </rPr>
      <t xml:space="preserve">回答要否
</t>
    </r>
    <r>
      <rPr>
        <sz val="12"/>
        <rFont val="Meiryo UI"/>
        <charset val="128"/>
      </rPr>
      <t>Answer Required / Not Applicable</t>
    </r>
  </si>
  <si>
    <t>回答（ユーザ端末）
Responses (User terminal)</t>
  </si>
  <si>
    <r>
      <rPr>
        <sz val="14"/>
        <rFont val="Meiryo UI"/>
        <charset val="128"/>
      </rPr>
      <t xml:space="preserve">前回回答（ユーザ端末）
</t>
    </r>
    <r>
      <rPr>
        <sz val="12"/>
        <rFont val="Meiryo UI"/>
        <charset val="128"/>
      </rPr>
      <t>Responses from the previous assessment (User terminal)</t>
    </r>
  </si>
  <si>
    <r>
      <rPr>
        <b/>
        <sz val="14"/>
        <rFont val="Meiryo UI"/>
        <charset val="128"/>
      </rPr>
      <t xml:space="preserve">回答（運用端末）
</t>
    </r>
    <r>
      <rPr>
        <b/>
        <sz val="12"/>
        <rFont val="Meiryo UI"/>
        <charset val="128"/>
      </rPr>
      <t>Responses (Operation terminal)</t>
    </r>
  </si>
  <si>
    <r>
      <rPr>
        <b/>
        <sz val="14"/>
        <rFont val="Meiryo UI"/>
        <charset val="128"/>
      </rPr>
      <t xml:space="preserve">回答（保守端末）
</t>
    </r>
    <r>
      <rPr>
        <b/>
        <sz val="12"/>
        <rFont val="Meiryo UI"/>
        <charset val="128"/>
      </rPr>
      <t>Responses (Maintenance terminal)</t>
    </r>
  </si>
  <si>
    <t>回答対象
ユーザ端末</t>
  </si>
  <si>
    <t>複数対象箇所</t>
  </si>
  <si>
    <t>主要グループ会社向け項目</t>
  </si>
  <si>
    <t>傘下会社向け項目</t>
  </si>
  <si>
    <t>標的型攻撃の場合</t>
  </si>
  <si>
    <t>20年度　標的型攻撃の場合</t>
  </si>
  <si>
    <t>標的型攻撃以外の場合</t>
  </si>
  <si>
    <t>リスクカテゴリ</t>
  </si>
  <si>
    <t>台帳項目による対象外項目　　0:対象外</t>
  </si>
  <si>
    <t>端末
Terminal
(e.g., User terminal, operation terminal, etc.)</t>
  </si>
  <si>
    <t>ユーザ端末・ネットワーク</t>
  </si>
  <si>
    <r>
      <rPr>
        <b/>
        <sz val="14"/>
        <rFont val="Meiryo UI"/>
        <charset val="128"/>
      </rPr>
      <t xml:space="preserve">回答
</t>
    </r>
    <r>
      <rPr>
        <b/>
        <sz val="12"/>
        <rFont val="Meiryo UI"/>
        <charset val="128"/>
      </rPr>
      <t>Answer</t>
    </r>
  </si>
  <si>
    <r>
      <rPr>
        <b/>
        <sz val="14"/>
        <rFont val="Meiryo UI"/>
        <charset val="128"/>
      </rPr>
      <t xml:space="preserve">備考
</t>
    </r>
    <r>
      <rPr>
        <b/>
        <sz val="12"/>
        <rFont val="Meiryo UI"/>
        <charset val="128"/>
      </rPr>
      <t>Remarks</t>
    </r>
  </si>
  <si>
    <t>導入している製品/ソリューション
Installed products / solutions</t>
  </si>
  <si>
    <r>
      <rPr>
        <sz val="14"/>
        <rFont val="Meiryo UI"/>
        <charset val="128"/>
      </rPr>
      <t xml:space="preserve">回答
</t>
    </r>
    <r>
      <rPr>
        <sz val="12"/>
        <rFont val="Meiryo UI"/>
        <charset val="128"/>
      </rPr>
      <t>Answer</t>
    </r>
  </si>
  <si>
    <r>
      <rPr>
        <sz val="14"/>
        <rFont val="Meiryo UI"/>
        <charset val="128"/>
      </rPr>
      <t xml:space="preserve">備考
</t>
    </r>
    <r>
      <rPr>
        <sz val="12"/>
        <rFont val="Meiryo UI"/>
        <charset val="128"/>
      </rPr>
      <t>Remarks</t>
    </r>
  </si>
  <si>
    <t>(参考)FY20対応計画実行後
After implementation of FY 20 remediation plan</t>
  </si>
  <si>
    <t>端末管理サーバ
Terminal management server
(e.g., Active Directory server)</t>
  </si>
  <si>
    <t>ファイル共有システム(ファイルサーバ)
File sharing system
(e.g., File server)</t>
  </si>
  <si>
    <t>変更有無
0:なし
1:あり</t>
  </si>
  <si>
    <t>端末管理サーバ(Active Directory)</t>
  </si>
  <si>
    <t>ファイル共有システム(ファイルサーバ)</t>
  </si>
  <si>
    <t>サーバ全体
Entire server</t>
  </si>
  <si>
    <t>Webサーバ
Web server</t>
  </si>
  <si>
    <t>APIサーバ
API providing server</t>
  </si>
  <si>
    <t>APサーバ
Application server</t>
  </si>
  <si>
    <t>DBサーバ
Database server</t>
  </si>
  <si>
    <t>その他サーバ
Other servers
(e.g., DNS server, mail server, etc.)</t>
  </si>
  <si>
    <t>顧客配布ソフトウェア
Customer software</t>
  </si>
  <si>
    <t>スマホアプリ
Smart Phone application</t>
  </si>
  <si>
    <t>その他(ネットワーク機器等)
Other
(e.g., External FW, IPS/IDS, network equipment, storage devices, etc.)</t>
  </si>
  <si>
    <t>不正アクセス･Web改ざん（右記以外全般）</t>
  </si>
  <si>
    <t>不正アクセス･Web改ざん（踏み台等）</t>
  </si>
  <si>
    <t>不正アクセス･Web改ざん（API提供）</t>
  </si>
  <si>
    <t>配布ソフト</t>
  </si>
  <si>
    <t>アウトバウンド
（API利用以外）</t>
  </si>
  <si>
    <t>アウトバウンド
（API利用）</t>
  </si>
  <si>
    <t>標的型対象フラグ</t>
  </si>
  <si>
    <t>標的型以外対象フラグ</t>
  </si>
  <si>
    <t>重要度Ordinary以下</t>
  </si>
  <si>
    <t>重要度Important以上</t>
  </si>
  <si>
    <t>メールサーバなし</t>
  </si>
  <si>
    <t>記憶媒体の利用なし</t>
  </si>
  <si>
    <t>Japanese</t>
  </si>
  <si>
    <t>English</t>
  </si>
  <si>
    <t>C014-02</t>
  </si>
  <si>
    <t>1.Basic</t>
  </si>
  <si>
    <t>1.防御/Protect</t>
  </si>
  <si>
    <t>＜ユーザ端末の記録媒体読込時の自動実行防止＞
ユーザ端末のFD・CDドライブ、USBポート等や外部記憶装置の接続・挿入時の自動実行機能（オートラン機能）を無効化する
※ユーザ端末：利用部門員がシステムを利用して業務を行うための端末</t>
  </si>
  <si>
    <t xml:space="preserve">&lt;Restriction of auto-execution when a user terminal loads a storage media &gt;
For FD/CD drives, USB ports, and the external storage of user terminals, Autorun that automatically executes programs when a media is inserted or connected shall be disabled. 
*User terminal: Terminals or PCs for user section members to use the system
</t>
  </si>
  <si>
    <t xml:space="preserve">[3]充足
[2]一部未充足　→未充足部分がどこか備考欄へ記入すること
[1]未充足
[99]対象外（記録媒体を使用できない、ユーザ端末が無い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</si>
  <si>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storage medium cannot be used in the system, There is no user terminal, etc.).
</t>
  </si>
  <si>
    <t/>
  </si>
  <si>
    <t>C014-05</t>
  </si>
  <si>
    <t>＜ユーザ端末の機能制限＞
ユーザ端末は、コマンドプロンプト機能の使用不可、ローカル端末へのデータ保存禁止等、不要な機能を制限すること。
※ユーザ端末：利用部門員がシステムを利用して業務を行うための端末</t>
  </si>
  <si>
    <t xml:space="preserve">&lt;Function restrictions of user terminals&gt;
For user terminals, unnecessary functions shall be restricted by, for example, disabling command prompt functions and prohibiting the storage of data in local terminals
*User terminal: Terminals or PCs for user section members to use the system
</t>
  </si>
  <si>
    <t xml:space="preserve">[3]充足
[2]一部未充足　→未充足部分がどこか備考欄へ記入すること
[1]未充足
[99]対象外（ユーザ端末が無い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</si>
  <si>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user terminal, etc.).
</t>
  </si>
  <si>
    <t>C014-06-01</t>
  </si>
  <si>
    <t xml:space="preserve">＜ユーザ端末の端末PC用IDの管理＞
PCローカル環境のID管理について、以下の対策を実施すること。
①PCローカル環境の不要なデフォルトIDを削除または無効化する
②上記以外のIDについても、通常使用されることのないPCローカル環境のIDは、導入時に一度パスワード変更を行い封緘管理することとし、以降は当該IDを使用（貸与）した場合に必ずパスワード変更する（パスワード付き電子ファイルに格納、または、パスワード管理ツール等を用いることも可）
※ユーザ端末：利用部門員がシステムを利用して業務を行うための端末
</t>
  </si>
  <si>
    <t xml:space="preserve">&lt;Controlling user IDs for user terminals or PCs&gt;
For ID control in the PC local environment, the following measures shall be taken. 
(1) Unnecessary default IDs in a PC local environment shall be deleted or disabled.
(2) Also for IDs other than the above, the passwords of IDs in a PC local environment that are normally not used shall be changed at the time of introduction and the changed password shall be controlled by sealing, and after that, passwords shall be changed each time the IDs are used (lent). It can be stored in an electronic file with a password, or a password management tool can be used.
*User terminal: Terminals or PCs for user section members to use the system
</t>
  </si>
  <si>
    <t xml:space="preserve">[3]充足
[2]一部未充足　→未充足部分がどこか備考欄へ記入すること
[1]未充足
[99]対象外（ユーザ端末が無い　等）　→具体的な対象外理由を備考欄へ記入すること
※ユーザ端末：利用部門員がシステムを利用して業務を行うための端末
</t>
  </si>
  <si>
    <t>C014-06</t>
  </si>
  <si>
    <t>C017-03</t>
  </si>
  <si>
    <t>3.対応/Respond</t>
  </si>
  <si>
    <t xml:space="preserve">＜役割・連絡手順の明確化＞
システム所管部署は、障害時・被災時・サイバー攻撃発生時の関係部門の役割・連絡網・連絡方法を定め、関係部門および部門内に周知徹底すること。
また、連絡網は定期的に（原則半年に1回）見直すこと。
</t>
  </si>
  <si>
    <t xml:space="preserve">&lt;Clarifying the roles and notification procedure&gt;
The section responsible for the system shall determine the role of the sections concerned, contact network, and notification method in the event of failure, disaster, and cyber attacks and shall ensure that the sections and sections concerned understand them. 
The contact network shall be reviewed periodically (once every six months in principle).
</t>
  </si>
  <si>
    <t xml:space="preserve">[3]左記の対策を全て充足
[2]左記の対策の一部未充足　→未充足部分がどこか備考欄へ記入すること
[1]左記の対策は全て未充足
[99]対象外（原則選択不可）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</si>
  <si>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t>
  </si>
  <si>
    <t>C017-14-01</t>
  </si>
  <si>
    <t xml:space="preserve">＜バックアップ＞
データのバックアップについては、以下が明確になっていること。
　① 取得方法（自動/手動）
　② 取得周期
　③ 取得媒体（ディスク、媒体）
　⑤ 保管期限
　⑥ 保管方法（分散保管、隔地保管等）
　⑦ バックアップを用いた復旧手順
</t>
  </si>
  <si>
    <t xml:space="preserve">&lt;Backups&gt; 
For the backups of production data, the following shall be clarified. 
(1) Backup method (auto/manual)
(2) Backup cycle 
(3) Media used for backups (disk, media)
(4) Generation control method (It is necessary to hold one or more generations in principle.)
(5) Retention period 
(6) Storing method (e.g., distributed storage, remote storage)
(7) Recovery procedures using backup data
</t>
  </si>
  <si>
    <t xml:space="preserve">[3]充足
[2]一部未充足　→未充足部分がどこか備考欄へ記入すること
[1]未充足
[99]対象外（データファイルを保有していない、クラウドサービス側の責任範囲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</si>
  <si>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data file, It is the responsibility of the cloud service side, etc.).
</t>
  </si>
  <si>
    <t>C017-14</t>
  </si>
  <si>
    <t>C017-c01</t>
  </si>
  <si>
    <t xml:space="preserve">＜バックアップ＞
ランサムウェアからバックアップを保護するため、以下のいずれか要件を充足すること。
　・バックアップ保管媒体のオフライン化
　・バックアップ取得元環境とバックアップ保管先のネットワークの分離
　・バックアップへの上書き防止
　・または上記と同等の保護対策（備考欄へ具体的な内容を記載すること）
</t>
  </si>
  <si>
    <t xml:space="preserve">&lt; Backup &gt;
To protect the backup from ransomware, one of the following requirements is necessary:.
 - Taking backup storage media offline
 - Isolating the environment from which backups are taken and the network where backups are stored
 - Prevent overwriting of backups
 - or equivalent protection measures (enter specific details in the remarks column)
</t>
  </si>
  <si>
    <t xml:space="preserve">[3]左記の対策を全て充足
[2]左記の対策の一部未充足　→未充足部分がどこか備考欄へ記入すること
[1]左記の対策は全て未充足
[99]対象外（クラウドサービス側の責任範囲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</si>
  <si>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It is the responsibility of the cloud service side , etc.).
</t>
  </si>
  <si>
    <t>C021-18-01</t>
  </si>
  <si>
    <t xml:space="preserve">＜パスワードポリシー（OS/DB層）＞
IDを新規作成する際のパスワード設定や、パスワード変更を行う際には、以下のパスワードチェック機能を実装すること。
①最低文字数…パスワードは8桁以上とする。
②継続利用禁止…過去１年間（例：90日以内の周期で変更する場合には、過去5世代）に使用したパスワード値を禁止する。　
③複雑さ…英字、数字を組合せ、IDと同値のパスワードを禁止する。
④IDのロック…3回連続してパスワード入力を失敗した場合には、IDをロックさせること。
※レスポンス等の制約により、DBについて上記を満たすことが困難な場合は、OS側で同機能を実装すること。
※OS／DB等の制約により、システム的にチェックできない項目がある場合には、最低文字数を10桁とする、複雑さを英数記号混在とするなど、標準で定められたパスワード構成要件より強度の高いパスワードを設定すること。
</t>
  </si>
  <si>
    <t xml:space="preserve">&lt;Password policy (OS/DB layer)&gt;
For setting a password when creating a new ID or changing a password, the following password check function shall be implemented. 
(1) Minimum number of characters: Use at least eight characters. 
(2) Prohibiting continued use: Make sure that the password is different from the password used in the last one year (e.g., passwords of the last five generations if the expiration intervals is shorter than 90 days) 　
(3) Complexity: A password is made up of a combination of alphabetical and numeric characters and is different from the ID.  
(4) ID locking: If incorrect passwords are entered three times continuously, the ID is locked.  
* If it is difficult to satisfy the above for the DB due to constraints such as response, this function shall be implemented on the OS side. 
* If there is an item that cannot be checked by the system due to the constraints of the OS/DB, passwords that are more secure than the password configuration requirements as defined in the standard shall be used, for example, by setting the minimum number of characters to 10 digits or setting the password complexity to use alphanumeric characters along with certain symbols. 
</t>
  </si>
  <si>
    <t xml:space="preserve">[3]左記の対策を全て充足
[2]左記の対策の一部未充足　→未充足部分がどこか備考欄へ記入すること
[1]左記の対策は全て未充足
[99]対象外（OS/DBにおいてパスワード認証以外の方法で認証を行う、クラウドサービス側の責任範囲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</si>
  <si>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The system authenticates by other means than password authentication in OS/DB, It is the responsibility of the cloud service side , etc.).
</t>
  </si>
  <si>
    <t>C021-21-01</t>
  </si>
  <si>
    <t xml:space="preserve">＜デフォルトIDの管理（OS/DB層）＞
システムが稼動する上で不要な、初期導入時に自動生成されるデフォルトの一般ID（guestなど）については、下記のいずれかの対策を取ること。
①削除する（IDリストに載らない状態）
②無効化する（システム上にIDが登録されているが使用できない状態にする）
③デフォルトのID名称からリネーム（可能な場合）し、初期パスワード変更のうえ封緘保管する（パスワード付き電子ファイルに格納、または、パスワード管理ツール等を用いることも可）
</t>
  </si>
  <si>
    <t xml:space="preserve">&lt;Controlling default IDs (OS/DB layer)&gt;
For default general IDs (e.g., guests) that are generated automatically during initial introduction and that are unnecessary in the operation of the production system, either of the following measures shall be taken. 
(1) Delete (Not placed on the ID list)
(2) Invalidate (Make IDs unavailable though they are registered on the system.)
(3) Rename the default ID names (when renaming can be performed), change the initial passwords, and then seal (e.g., via storage in
a password-protected electronic file) and store them. It can be stored in an electronic file with a password, or a password management tool can be used.
</t>
  </si>
  <si>
    <t xml:space="preserve">[3]充足
[2]一部未充足　→未充足部分がどこか備考欄へ記入すること
[1]未充足
[99]対象外（クラウドサービス側の責任範囲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</si>
  <si>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It is the responsibility of the cloud service side, etc.).
</t>
  </si>
  <si>
    <t>C021-21</t>
  </si>
  <si>
    <t>C021-23-01</t>
  </si>
  <si>
    <t xml:space="preserve">＜デフォルトIDの管理（OS/DB層）＞
初期導入時に自動生成されるデフォルトの特権ID（Administrator、root、SA、scottなど）について、下記のいずれかの対策を取ること。
①削除する（IDリストに載らない状態）
②無効化する（IDリストには載るが、利用できない状態）
③デフォルトのID名称からリネーム（可能な場合）し、初期パスワード変更のうえ封緘保管する（パスワード付き電子ファイルに格納、または、パスワード管理ツール等を用いることも可）
</t>
  </si>
  <si>
    <t xml:space="preserve">&lt;Controlling default IDs (OS/DB layer)&gt;
For default privileged user IDs (e.g., administrator, root, SA, scott) that are generated automatically during initial introduction, one of the following measures shall be taken. 
(1) Delete (Not placed on the ID list)
(2) Invalidate (the IDs are placed in an ID list but are not available) 
(3) Rename the default ID names (when renaming can be performed), change the initial passwords, and then seal (e.g., via storage in
a password-protected electronic file) and store them.
</t>
  </si>
  <si>
    <t>[3]充足
[2]一部未充足　→未充足部分がどこか備考欄へ記入すること
[1]未充足
[99]対象外（デフォルトの特権ユーザーIDがない、クラウドサービス側の責任範囲　等）　→具体的な対象外理由を備考欄へ記入すること</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</si>
  <si>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default privileged user IDs, It is the responsibility of the cloud service side, etc.).
</t>
  </si>
  <si>
    <t>C021-23</t>
  </si>
  <si>
    <t>C021-26-01</t>
  </si>
  <si>
    <t xml:space="preserve">＜特権IDの管理（OS/DB層）＞
特権IDは、以下の要件を充足する管理を行うこと。
①当該システムの管理者が秘匿し原則使用しない。
②保守業者等に特権IDを貸し出した場合には、作業後にパスワードの変更を行う等の措置をとること。 
③利用毎のパスワード変更が困難な場合（コールドスタンバイ待機系サーバやDRサーバ等）には、定期的にパスワードを変更すること。
</t>
  </si>
  <si>
    <t xml:space="preserve">&lt;Controlling privileged user IDs (OS/DB layer)&gt;
Privileged user IDs shall be controlled to satisfy the following requirements. 
(1) Privileged user IDs shall be concealed by the administrator of the system and are not used in principle. 
(2) If a privileged user ID is lent to a maintenance company or the like, its password shall be changed after operation is completed.  
(3) If it is difficult to change a password each time it is used (e.g., cold standby system server or DR server), the password shall be changed periodically.
</t>
  </si>
  <si>
    <t xml:space="preserve">[3]左記①を充足し、かつ、②または③のいずれかを充足
[2] [3]でも[1]でも[99]でもない場合　→具体的な状況を備考欄へ記入すること
[1]左記の対策は全て未充足
[99]対象外（OS/DB層に特権ユーザーIDがない、クラウドサービス側の責任範囲　等）　→具体的な対象外理由を備考欄へ記入すること
</t>
  </si>
  <si>
    <t xml:space="preserve">Answer "3" if (1) is satisfied and either (2) or (3) is satisfied.
Answer "1" if the check items are not satisfied at all.
Answer "99" if the check items do not apply to the system. -&gt;Enter the reason why they are not applicable in the remarks column (e.g., There is no privileged user ID in OS/DB, It is the responsibility of the cloud service side etc.).
Answer "2" if none of the above apply. -&gt; Enter the detail in the remarks column.
</t>
  </si>
  <si>
    <t>C021-26</t>
  </si>
  <si>
    <t>C021-c01</t>
  </si>
  <si>
    <t>2.検知/Detect</t>
  </si>
  <si>
    <t xml:space="preserve">＜ID管理ルール（OS/DB層）＞
 人員名簿やID管理簿等と以下のような実際のシステムの登録内容を定期的に突合し、不要なID登録・不要なアクセス権限付与・不正アクセスがされていないことを確認すること（原則6ヶ月に1回以上）。
　　・アクセス権限の設定状況
　　・IDの状態（通常／ロック／失効の状態など）
　　・パスワード変更日
　　・最終使用日
</t>
  </si>
  <si>
    <t xml:space="preserve">&lt;ID control rule (OS/DB layer)&gt;
ID management book that is consistent with the personnel list etc. shall be periodically be periodically collated with contents registered in the actual system such as the following to confirm that no unnecessary ID has been registered or no unnecessary access privilege has been granted (basically, at least once every six months.)
　　・Access privileges
　　・ID status (normal/lock/expiration etc.)
　　・Password change date
　　・Last used date
</t>
  </si>
  <si>
    <t xml:space="preserve">[3]充足
[2]一部未充足　→未充足部分がどこか備考欄へ記入すること
[1]未充足
[99]対象外（OS/DB層のIDが存在しない、クラウドサービス側の責任範囲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</si>
  <si>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IDs used by staff on the OS/DB, It is the responsibility of the cloud service side, etc.).
</t>
  </si>
  <si>
    <t>C021-c02</t>
  </si>
  <si>
    <t xml:space="preserve">＜ID管理ルール（OS/DB層）＞
 以下のようなのID管理に関するシステム登録内容は、ユーザーIDオペレーション担当者用IDでのみ確認できること。
　　・アクセス権限の設定状況
　　・IDの状態（通常／ロック／失効の状態など）
　　・パスワード変更日
　　・最終使用日
※ユーザ ID オペレーション担当者用ID ：ユーザ部門やシステム運用部門のユーザID オペレーション担当者がID の登録・抹消・アクセス権限の変更等を行うためのID をさす。
</t>
  </si>
  <si>
    <t>&lt;ID control rule (OS/DB layer)&gt;
Contents registered in the actual system such as the following shall be checked only by IDs for user ID operation staff.
　　・Access privileges
　　・ID status (normal/lock/expiration etc.)
　　・Password change date
　　・Last used date
* IDs for user ID operation staff : IDs used to register, delete, or change access privileges by the user ID operation staff in user sections or system operating sections</t>
  </si>
  <si>
    <t>C031-01-01</t>
  </si>
  <si>
    <t xml:space="preserve">＜プログラムや顧客データ等を格納しているサーバ＞
ログ等の取得に際し、以下の要件を実装すること。
①正確な日時設定
ログ上に、各種イベントの正確なタイムスタンプが記録されるよう、対象機器に対して正確な日時を自動的に補正すること（NTPサーバとの同期など）。
②システム稼動中の全時間帯におけるログ取得
システムが稼動している時間帯（システムがシャットダウンされ、アクセス不可な時間帯以外）は、常にログを漏れなく取得すること。
③ログの自動取得
システムの稼動開始と共にログを自動的に取得すること。
④ログ取得に関する設定の保護
ログ取得に関する設定が任意に変更されないようアクセス制御すること。
</t>
  </si>
  <si>
    <t xml:space="preserve">&lt;Server-storing programs and customer data&gt;
When obtaining logs, the function shall be implemented by taking the following requirements into account. 
(1) Setting correct date and time 
Date and time shall be corrected automatically on the target devices so that correct time stamps of events are recorded (e.g., synchronization with the NTP server). 
(2) Obtaining logs in all the time zones during system operation
In all the time zones during which the system is operating (except the time zones during which the system is shut down and inaccessible), all the logs shall be obtained constantly.  
(3) Obtaining logs automatically
Logs shall be obtained automatically concurrently with the start of system operations. 
(4) Protecting the setting for obtaining logs
Access shall be controlled so that the setting for obtaining logs cannot be changed arbitrarily.
</t>
  </si>
  <si>
    <t>C031-01</t>
  </si>
  <si>
    <t>HO answered</t>
  </si>
  <si>
    <t>C031-02-01</t>
  </si>
  <si>
    <t xml:space="preserve">＜OS/DB層のログの取得＞
次に該当するイベントについて、ログを取得すること。
①ログイン（ログイン失敗含む）
</t>
  </si>
  <si>
    <t xml:space="preserve">&lt;Obtaining logs in the OS/DB layer&gt;
For the events falling under the following, logs shall be obtained. 
(1) Login (including failed login)
</t>
  </si>
  <si>
    <t xml:space="preserve">[3]充足
[2]一部未充足　→未充足部分がどこか備考欄へ記入すること
[1]未充足
[99]対象外（IDによる認証を行わないシステム、クラウドサービス側の責任範囲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</si>
  <si>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ID authentication in OS/DB, It is the responsibility of the cloud service side, etc.).
</t>
  </si>
  <si>
    <t>C031-02</t>
  </si>
  <si>
    <t>C031-04-01</t>
  </si>
  <si>
    <t xml:space="preserve">＜OS/DB層のログの取得＞
次に該当するイベントについて、ログを取得すること。
②ログアウト
</t>
  </si>
  <si>
    <t xml:space="preserve">&lt;Obtaining logs in the OS/DB layer&gt;
For the events falling under the following, logs shall be obtained. 
(2) Logout
</t>
  </si>
  <si>
    <t>C031-04</t>
  </si>
  <si>
    <t>C031-06-01</t>
  </si>
  <si>
    <t xml:space="preserve">＜OS/DB層のログの取得＞
次に該当するイベントについて、ログを取得すること。
③ID切替（suコマンド／Runasコマンド等）
</t>
  </si>
  <si>
    <t xml:space="preserve">&lt;Obtaining logs in the OS/DB layer&gt;
For the events falling under the following, logs shall be obtained. 
(3) ID switching (such as su command or Runas command)
</t>
  </si>
  <si>
    <t>C031-06</t>
  </si>
  <si>
    <t>C031-07-01</t>
  </si>
  <si>
    <t xml:space="preserve">＜OS/DB層のログの取得＞
次に該当するイベントについて、ログを取得すること。
④IDロック
</t>
  </si>
  <si>
    <t xml:space="preserve">&lt;Obtaining logs in the OS/DB layer&gt;
For the events falling under the following, logs shall be obtained. 
(4) ID lock
</t>
  </si>
  <si>
    <t>C031-07</t>
  </si>
  <si>
    <t>C031-09-01</t>
  </si>
  <si>
    <t xml:space="preserve">＜OS/DB層のログの取得＞
主にユーザーIDオペレーション担当者IDで実施される下記オペレーションについて、ログを取得すること。
⑤ID付与・抹消
⑥アクセス権限の設定・変更
⑦パスワード変更
⑧IDロックの解除
※ユーザーIDオペレーション担当者ID：ユーザー部門やシステム運用部門において、ユーザーID の登録・抹消、アクセス権限の変更等を行う担当者ためのID
</t>
  </si>
  <si>
    <t xml:space="preserve">&lt;logs in the OS/DB layer are to be assessed.&gt;
For operations mainly performed by IDs for user ID operation staff falling under the following, logs shall be obtained. 
(5) Assigning and deleting IDs
(6) Setting and changing access authorities
(7) Password change
(8) Releasing ID lock
* IDs for user ID operation staff : IDs used to register, delete, or change access privileges by the user ID operation staff in user sections or system operating sections
</t>
  </si>
  <si>
    <t>[3]左記の対策を全て充足
[2]左記の対策の一部未充足　→未充足部分がどこか備考欄へ記入すること
[1]左記の対策は全て未充足
[99]対象外（IDによる認証を行わない、クラウドサービス側の責任範囲　等）　→具体的な対象外理由を備考欄へ記入すること</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</si>
  <si>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The system authenticates by other means than ID authentication in OS/DB, It is the responsibility of the cloud service side , etc.).
</t>
  </si>
  <si>
    <t>C031-09</t>
  </si>
  <si>
    <t>C031-11-01</t>
  </si>
  <si>
    <t xml:space="preserve">＜OS/DB層のログの取得＞
次に該当するイベントについて、ログを取得すること。
⑨システム運用部門によるオペレーション内容
</t>
  </si>
  <si>
    <t xml:space="preserve">&lt;Obtaining logs in the OS/DB layer&gt;
For the events falling under the following, logs shall be obtained. 
(9) Contents of operations by the system operating section
</t>
  </si>
  <si>
    <t xml:space="preserve">[3]充足
[2]一部未充足　→未充足部分がどこか備考欄へ記入すること
[1]未充足
[99]対象外（システム運用部門によるオペレーションを行わない、クラウドサービス側の責任範囲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</si>
  <si>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System operations are not performed by the system operating section, It is the responsibility of the cloud service side, etc.).
</t>
  </si>
  <si>
    <t>C031-11</t>
  </si>
  <si>
    <t>C031-12-01</t>
  </si>
  <si>
    <t xml:space="preserve">＜OS/DB層のログの取得＞
次に該当するイベントについて、ログを取得すること。
⑩システム開発部門によるオペレーション内容
</t>
  </si>
  <si>
    <t xml:space="preserve">&lt;logs in the OS/DB layer are to be assessed.&gt;
For the events falling under the following, logs shall be obtained. 
(10) Contents of operations by the system development section
</t>
  </si>
  <si>
    <t xml:space="preserve">[3]充足
[2]一部未充足　→未充足部分がどこか備考欄へ記入すること
[1]未充足
[99]対象外（システム開発部門によるオペレーションを行わない、クラウドサービス側の責任範囲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</si>
  <si>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System operations are not performed by the system development section, It is the responsibility of the cloud service side, etc.).
</t>
  </si>
  <si>
    <t>C031-12</t>
  </si>
  <si>
    <t>C031-15-01</t>
  </si>
  <si>
    <t xml:space="preserve">＜OS/DB層のログの取得＞
次に該当するイベントについて、ログを取得すること。
⑬ＯＳ設定ファイルに対するアクセス
</t>
  </si>
  <si>
    <t xml:space="preserve">&lt;logs in the OS/DB layer are to be assessed.&gt;
For the events falling under the following, logs shall be obtained. 
(13) Access to OS/DB setting files
</t>
  </si>
  <si>
    <t xml:space="preserve">[3]充足
[2]一部未充足　→未充足部分がどこか備考欄へ記入すること
[1]未充足
[99]対象外（OS/DBを利用していない、クラウドサービス側の責任範囲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</si>
  <si>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use an OS/DB, It is the responsibility of the cloud service side, etc.).
</t>
  </si>
  <si>
    <t>C031-15</t>
  </si>
  <si>
    <t xml:space="preserve">＜OS/DB層のログの取得＞
次に該当するイベントについて、ログを取得すること。
⑬ＯＳ／ＤＢ設定ファイルに対するアクセス
</t>
  </si>
  <si>
    <t>C031-16-01</t>
  </si>
  <si>
    <t xml:space="preserve">＜OS/DB層のログの取得＞
次に該当するイベントについて、ログを取得すること。
⑭ログの格納ファイルに対するアクセス
</t>
  </si>
  <si>
    <t xml:space="preserve">&lt;logs in the OS/DB layer are to be assessed.&gt;
For the events falling under the following, logs shall be obtained. 
(14) Access to files storing logs
</t>
  </si>
  <si>
    <t>C031-16</t>
  </si>
  <si>
    <t>C031-17-01</t>
  </si>
  <si>
    <t xml:space="preserve">＜OS/DB層のログの取得＞
次に該当するイベントについて、ログを取得すること。
⑮重要なデータファイル（機密情報や財務情報、認証情報等）に対するアクセス
</t>
  </si>
  <si>
    <t xml:space="preserve">&lt;Obtaining logs in the OS/DB layer&gt;
For the events falling under the following, logs shall be obtained. 
(15) Access to important data files (e.g.. confidential information or financial information)
</t>
  </si>
  <si>
    <t xml:space="preserve">[3]充足
[2]一部未充足　→未充足部分がどこか備考欄へ記入すること
[1]未充足
[99]対象外（重要なデータファイルを保有しない、クラウドサービス側の責任範囲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</si>
  <si>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have important data files, It is the responsibility of the cloud service side, etc.).
</t>
  </si>
  <si>
    <t>C031-17</t>
  </si>
  <si>
    <t>C031-18-01</t>
  </si>
  <si>
    <t xml:space="preserve">＜OS/DB層のログの取得＞
次に該当するイベントについて、ログを取得すること。
⑯プログラムを格納するライブラリーに対するアクセス
</t>
  </si>
  <si>
    <t xml:space="preserve">&lt;logs in the OS/DB layer are to be assessed.&gt;
For the events falling under the following, logs shall be obtained. 
(16) Access to a library storing programs
</t>
  </si>
  <si>
    <t xml:space="preserve">[3]充足
[2]一部未充足　→未充足部分がどこか備考欄へ記入すること
[1]未充足
[99]対象外（プログラムを保有しない、クラウドサービス側の責任範囲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</si>
  <si>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store programs, It is the responsibility of the cloud service side, etc.).
</t>
  </si>
  <si>
    <t>C031-18</t>
  </si>
  <si>
    <t>C031-19-01</t>
  </si>
  <si>
    <t xml:space="preserve">＜OS層のログの取得＞
次に該当するイベントについて、ログを取得すること。
⑰外部システムとの通信やデータ送受信に関するイベント
   接続起点ホスト名（IPアドレス・ポート番号）
</t>
  </si>
  <si>
    <t xml:space="preserve">&lt;Obtaining logs in the OS/DB layer&gt;
For the events falling under the following, logs shall be obtained. 
(17) Events concerning communication and data exchange with external systems (e.g..IP address, port number)
</t>
  </si>
  <si>
    <t xml:space="preserve">[3]充足
[2]一部未充足　→未充足部分がどこか備考欄へ記入すること
[1]未充足
[99]対象外（外部との通信やデータ送受信がない、クラウドサービス側の責任範囲　等）　→具体的な対象外理由を備考欄へ記入すること
※回答対象箇所の「インターネット接続環境」と「端末」のいずれかで取得できていればよいため、いずれかが[3]であればもう一方は[99]としてよい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</si>
  <si>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communicate or exchange data with external system, It is the responsibility of the cloud service side, etc.).
* As long as it can be obtained by either the “Internet connection environment ” or the“ terminal ”, if either is [3], the other may be [99].
</t>
  </si>
  <si>
    <t>C031-19</t>
  </si>
  <si>
    <t>C050-03</t>
  </si>
  <si>
    <t xml:space="preserve">＜データの暗号化・スクランブル・マスキング＞
「暗証番号等」のデータについては、本番環境内への保存・格納時には暗号化すること。本番以外の環境（開発等）への保存・格納時にはスクランブル・マスキングすること。
※「暗証番号等」のデータとは下記に該当する情報を指す
・お客さまの金融資産の資金移動が可能な暗証番号、ID/PW
・電子マネー等の電子的価値情報
・クレジットカード情報
・マイナンバー（個人番号）
※回答に際し、「暗証番号等」のデータの保存・格納先として、体系的に整理されデータベース等に格納されているデータだけでなく、下記に含まれるデータも考慮すること。
・システムに保存されている取引ログ
・障害解析のためにシステムから出力された障害解析用データ・ログ
・カード、証書、証券等を作成するために出力された提供データ・一時ファイル
・通常の業務では使用しないシステム領域に格納されたデータ等
</t>
  </si>
  <si>
    <t xml:space="preserve">&lt;Encryption/Scrambling/masking of production data&gt;
PIN codes and other similar information shall be encrypted when it is stored in a production environment, and shall be scrambled or masked when it is stored in a non-production environment.
*PIN codes and other similar information refer to the information for which leakage may cause a loss to customers; such information is listed below.
&gt; Customer information (e.g., PIN codes, user IDs, passwords, biometric authentication information, and countersigns) that allow the financial assets of the customers (including customers of other banks and companies) to be transferred
&gt; Electronic cash and other electronic value information
&gt; Credit card information
&gt; National identification numbers 
*Any data that is listed below and that contains PIN codes and other similar information shall be encrypted.
&gt; Data stored in system areas that are not used during normal operation
&gt; Data and logs that are output from systems for analyzing failures
&gt; Transaction logs stored in systems
&gt; Supplied data and temporary files that were output to create cards, deeds, and bonds, etc.
</t>
  </si>
  <si>
    <t>[3]充足
[2]一部未充足　→未充足部分がどこか備考欄へ記入すること
[1]未充足
[99]対象外（「暗証番号等」のデータを保有しない　等）　→具体的な対象外理由を備考欄へ記入すること</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</si>
  <si>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(e.g.,The system does not have PIN codes and other similar informations, etc.).
</t>
  </si>
  <si>
    <t>C050-c01</t>
  </si>
  <si>
    <t xml:space="preserve">&lt;パスワードの秘匿&gt;
システムに登録するIDのパスワードは、暗号化して容易に参照できないようにすること。（お客様が利用するID,パスワード以外も含む）
</t>
  </si>
  <si>
    <t xml:space="preserve">&lt;Password encryption&gt;
Encrypt the passwords of the user IDs registered in a system so that they cannot be easily referred to (including other than IDs/passwords customers use).
</t>
  </si>
  <si>
    <t xml:space="preserve">[3]充足
[2]一部未充足　→未充足部分がどこか備考欄へ記入すること
[1]未充足
[99]対象外（システムに登録するIDのパスワードがない、クラウドサービス側の責任範囲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</si>
  <si>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password of the user IDs registered in the system, It is the responsibility of the cloud service side, etc.).
</t>
  </si>
  <si>
    <t>C050-c02</t>
  </si>
  <si>
    <t xml:space="preserve">&lt;パスワードの秘匿&gt;
パスワード情報のネットワーク* 上での盗聴防止のため、送信されるパスワードが暗号化されない製品・通信プロトコルを使用しないこと。
 （* 上記ネットワークは、社内無線LANおよび公衆回線が対象）
</t>
  </si>
  <si>
    <t xml:space="preserve">&lt;Password encryption&gt;
To prevent password information from being hacked on the network*, avoid using products and communication protocols that do not encrypt passwords to be sent. (* The "network" above is applicable to the in-house wireless LAN and general public lines.) 
</t>
  </si>
  <si>
    <t xml:space="preserve">[3]充足
[2]一部未充足　→未充足部分がどこか備考欄へ記入すること
[1]未充足
[99]対象外（パスワードを利用しない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</si>
  <si>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use passwords, etc.).
</t>
  </si>
  <si>
    <t>C060-01-01</t>
  </si>
  <si>
    <t xml:space="preserve">＜ウイルス対策ソフトの導入＞
コンピュータウイルス・スパイウェア等の不正プログラム・ハッカー等の侵入・感染に備え、ウイルス対策ソフト等を導入すること。
【導入すべき対象】
・サーバ、端末類
</t>
  </si>
  <si>
    <t xml:space="preserve">&lt;Introducing anti-virus software&gt;
In order to prevent the intrusion and infection of computer viruses, spyware, and other malicious programs, as well as the intrusion of malicious hackers, anti-virus software shall be installed to the devices and terminals falling under the following.
[Subject to be introduced]
・Servers and terminals
</t>
  </si>
  <si>
    <t>C060-01</t>
  </si>
  <si>
    <t>C060-02-01</t>
  </si>
  <si>
    <t xml:space="preserve">＜スキャン対象の設定＞
ウイルス対策ソフトのスキャン対象の設定は、特定の領域やファイルに限定しないこと。（記録媒体接続時を含む）
【導入すべき対象】
・サーバ、端末類
</t>
  </si>
  <si>
    <t xml:space="preserve">&lt;Setting of items to be scanned&gt;
Items to be scanned by the anti-virus software shall not be limited to specific locations and files(including when the recording medium is connected)
[Subject to be introduced]
・Servers and terminals
</t>
  </si>
  <si>
    <t>C060-02</t>
  </si>
  <si>
    <t>C060-03-01</t>
  </si>
  <si>
    <t xml:space="preserve">＜パターンファイルの更新＞
ウイルス対策ソフトのパターンファイル更新について、以下の要件を充足する管理をしていること。
①外部と接続されているシステムは原則日次でウイルスパターンファイルを更新すること。但し、ウイルスパターンファイル変更前にテストを必要とするシステムは週に1回以上の頻度でウイルスパターンファイルを更新すること。
②外部と接続がないシステムにおいても、媒体等によるデータ授受があるシステムについては最低1ヶ月に1回以上の頻度でウイルスパターンファイルを更新すること。なお、データ授受の発生頻度が高い場合には更新の頻度を上げることが望ましい。
③その他のシステムは最低3ヶ月に1回以上の頻度でウイルスパターンファイルを更新すること。
【導入すべき対象】
・サーバ、端末類
</t>
  </si>
  <si>
    <t xml:space="preserve">&lt;Updating pattern files&gt;
For the update of the pattern files of anti-virus software, the following requirements shall be satisfied in control. 
(1) For systems that are connected to external systems, the virus pattern file shall be updated on a daily basis in principle. 
However, for systems that require a test before changing the virus pattern file, the virus pattern file shall be updated at least once a week. 
(2) For systems that transmit or receive data by using media or other measures, the virus pattern file shall be updated at least once a month even if they are not connected to external systems. For systems that transmit or receive data frequently, increasing the frequency of update is desirable.  
(3) For other systems, the virus pattern file shall be updated at least once every three months.
[Subject to be introduced]
・Servers and terminals
</t>
  </si>
  <si>
    <t xml:space="preserve">[3]充足
[2]一部未充足　→未充足部分がどこか備考欄へ記入すること
[1]未充足
[99]対象外（ホワイトリスト型のウイルス対策ソフトを利用している、クラウドサービス側の責任範囲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</si>
  <si>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uses whitelist-type anti-virus software, It is the responsibility of the cloud service side, etc.).
</t>
  </si>
  <si>
    <t>C060-03</t>
  </si>
  <si>
    <t>C060-04</t>
  </si>
  <si>
    <t xml:space="preserve">＜コンテンツフィルタリング＞
業務目的以外のホームページの閲覧によるウイルス感染に対処するため、アクセス可能なWebサイトの制限対策（コンテンツフィルタリング）を講ずること。
</t>
  </si>
  <si>
    <t xml:space="preserve">&lt;Content filtering&gt;
As countermeasures against infection by a virus caused by the browsing of websites involving that other than business purposes, accessible Web pages shall be limited (content filtering).
</t>
  </si>
  <si>
    <t xml:space="preserve">[3]充足
[2]一部未充足　→未充足部分がどこか備考欄へ記入すること
[1]未充足
[99]対象外（Webサイト閲覧が出来ない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</si>
  <si>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have Website browsing function, etc.).
</t>
  </si>
  <si>
    <t>C060-05</t>
  </si>
  <si>
    <t xml:space="preserve">＜振る舞い検知ウイルス対策ソフトの導入＞
新種・亜種のウィルスを検出する振る舞い検出ウィルス対策ソフトを導入すること。
</t>
  </si>
  <si>
    <t xml:space="preserve">&lt;Introducing behavior-detection anti-virus software&gt;
Behavior detection anti-virus software shall be introduced for the detection of new and sub-specific viruses.
</t>
  </si>
  <si>
    <t>C092-09</t>
  </si>
  <si>
    <t xml:space="preserve">＜ソフトウェア保守方法の明確化＞
パッケージソフトウェアについてメーカーのサポート条件を確認の上、次の項目を明確にした保守契約を締結し、契約内容は定期的に見直すこと。
　①連絡窓口
　②保守の時期/周期
　③ベンダーのシステムへのアクセスや遠隔保守方法
　④パッチ（PTF）や修正プログラムの適用、バージョンアップ
　⑤障害等緊急時のサポート有無　　　　等
</t>
  </si>
  <si>
    <t xml:space="preserve">&lt;Clarifying the software maintenance method&gt;
After checking the manufacturer's support condition for packaged software, a maintenance contract with the following items clarified shall be made and the contents of the contract shall be reviewed periodically. 
(1) Contact point
(2) Time and frequency of maintenance
(3) Method of accessing a vendor system and performing remote maintenance
(4) Whether support is available in case of emergency (e.g., failures), etc.
</t>
  </si>
  <si>
    <t xml:space="preserve">[3]左記の対策を全て充足
[2]左記の対策の一部未充足　→未充足部分がどこか備考欄へ記入すること
[1]左記の対策は全て未充足
[99]対象外（パッケージソフトウェアの利用が無い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</si>
  <si>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There is no packaged software , etc.).
</t>
  </si>
  <si>
    <t>C092-10</t>
  </si>
  <si>
    <t xml:space="preserve">＜ソフトウェアの最新化＞
①既知の脆弱性や不具合に対応するため、官公庁・セキュリティ関連団体・ベンダーから公表された脆弱性情報、修正プログラムやパッチを把握し、適用状況を管理すること。
②脆弱性が確認された場合は、脆弱性の深刻度（CVSS基本値・環境値）を考慮して対応期限を検討すること。
【考慮すべきソフトウェア】
a. OS（ホスト、サーバ、各種端末が対象）
b. ミドルウェア（DBMS（Oracle等）、各種サーバソフトウェア（IIS / WebSphere等）、JREなどの実行環境、運用管理ソフトウェア（JP1 / Tivoli等） 等）
c. 業務パッケージ
d. 閲覧ソフト（Webブラウザ、メールクライアント、Acrobat等）
e. ネットワーク機器等のファームウェア
</t>
  </si>
  <si>
    <t xml:space="preserve">&lt;Update of software&gt;
(1) In order to respond to known vulnerabilities and defects, grasp vulnerability information, patches or patches published by government agencies/security-related organizations/vendors, then manage the application status.
(2) If a vulnerability is identified, the response deadline should be set cnsidering the severity of the vulnerability (CVSS basic value/environmental value.) 
[Example software to be considered]
- OS
- Middleware
- DBMS (e.g. Oracle / SQL Server)
- Various server software (e.g. IIS / Apache / BIND / Sendmail / WebSphere),  JRE and other execution environments, operation management software (e.g., JP1 / Tivoli / SystemWalker), and others
- Business packages
- Browsing software (e.g., Web browsers, mail user agents, and Acrobat)
- Firmware of network devices, etc.
</t>
  </si>
  <si>
    <t xml:space="preserve">[3]左記の対策を全て充足
[2]左記の対策の一部未充足　→未充足部分がどこか備考欄へ記入すること
[1]左記の対策は全て未充足
[99]対象外（ソフトウェア・ファームウェアが存在しない、クラウドサービス側の責任範囲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</si>
  <si>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There is no software or firmware, It is the responsibility of the cloud service side , etc.).
</t>
  </si>
  <si>
    <t>C131-03</t>
  </si>
  <si>
    <t xml:space="preserve">＜サイバー攻撃検知時の対応＞
外部との不正な通信（攻撃）やウイルス感染等のサイバー攻撃を検知した場合の対応として、以下の事項を明確化しておくこと。
・初期動作（ネットワークの遮断、攻撃元との通信の遮断、システムの全部または一部の一時的停止等）
・連絡体制（関連システムへの通知、ベンダーへの連絡）
・復旧方法、トレース方法（ログによる確認方法等）
</t>
  </si>
  <si>
    <t xml:space="preserve">&lt;Action to be taken when cyber attacks are detected&gt;
The following items shall be clarified as actions to be taken when unauthorized communications with external systems (attacks) or cyber attacks (e.g., infection with computer viruses) are detected.
(1) Initial operation (e.g., network shutoff, shutoff of communications with attacking sources, and the suspension of all or part of the system)
(2) Communication structure (notification to related systems, notification to vendors)
(3) Recovering method and tracing method (e.g., check with logs)
</t>
  </si>
  <si>
    <t>C131-c01-01</t>
  </si>
  <si>
    <t xml:space="preserve">&lt;セキュリティ監視仕様（主要グループ会社）&gt;
システム重要度：重要以上（システム重要度の機密性、完全性、可用性のいずれかに「Important」以上がある）の場合
・次の機器・製品を導入、ログを取得し、監視すること
①ファイアウォール
　監視対象の具体例
　　・ アクセスログ
</t>
  </si>
  <si>
    <t>&lt;Security monitoring specifications (core group companies)&gt;
For system criticality: important or above ("important" or above in confidentiality, integrity or availability), the following devices/products should be installed to collect logs, and monitor.
(1) Firewall
　Example of monitoring targets
　　・Access log</t>
  </si>
  <si>
    <t>C131-c01-02</t>
  </si>
  <si>
    <t xml:space="preserve">&lt;セキュリティ監視仕様（主要グループ会社）&gt;
システム重要度：重要以上（システム重要度の機密性、完全性、可用性のいずれかに「Important」以上がある）の場合
・次の機器・製品を導入、ログを取得し、監視すること
②Proxyサーバ
　監視対象の具体例
　　・ アクセスログ
</t>
  </si>
  <si>
    <t>&lt;Security monitoring specifications (core group companies)&gt;
For system criticality: important or above ("important" or above in confidentiality, integrity or availability), the following devices/products should be installed to collect logs, and monitor.
(2) Proxy server
　Example of monitoring targets
　　・Access log</t>
  </si>
  <si>
    <t>C131-c01-03</t>
  </si>
  <si>
    <t xml:space="preserve">&lt;セキュリティ監視仕様（主要グループ会社）&gt;
システム重要度：重要以上（システム重要度の機密性、完全性、可用性のいずれかに「Important」以上がある）の場合
・次の機器・製品を導入、ログを取得し、監視すること
③ネットワークIPS/IDS
　監視対象の具体例
　　・ セキュリティアラート
</t>
  </si>
  <si>
    <t>&lt;Security monitoring specifications (core group companies)&gt;
For system criticality: important or above ("important" or above in confidentiality, integrity or availability), the following devices/products should be installed to collect logs, and monitor.
(3) Newwork IPS/IDS
　Example of monitoring targets
　　・Security alert log</t>
  </si>
  <si>
    <t>C131-c01-04</t>
  </si>
  <si>
    <t xml:space="preserve">&lt;セキュリティ監視仕様（主要グループ会社）&gt;
システム重要度：重要以上（システム重要度の機密性、完全性、可用性のいずれかに「Important」以上がある）の場合
・次の機器・製品を導入、ログを取得し、監視すること
④DNSサーバ
　監視対象の具体例
　　・ DNSクエリ
</t>
  </si>
  <si>
    <t xml:space="preserve">&lt;Security monitoring specifications (core group companies)&gt;
For system criticality: important or above ("important" or above in confidentiality, integrity or availability), the following devices/products should be installed to collect logs, and monitor.
(4) DNS server
　Example of monitoring targets
　　・DNS query
</t>
  </si>
  <si>
    <t>C131-c01-05</t>
  </si>
  <si>
    <t xml:space="preserve">&lt;セキュリティ監視仕様（主要グループ会社）&gt;
システム重要度：重要以上（システム重要度の機密性、完全性、可用性のいずれかに「Important」以上がある）の場合
・次の機器・製品を導入、ログを取得し、監視すること
⑤Webセキュリティサンドボックス製品　もしくはマルウェア対策製品（EDR）
　監視対象の具体例（Webセキュリティサンドボックス）
　　・ セキュリティアラート
　監視対象の具体例（マルウェア対策製品（EDR））
　　・ セキュリティアラート
　　・ プロセス
　　・ Autoruns
　　・ スケジュールタスク
　　・ 特定ディレクトリのハッシュリスト
　　　等
</t>
  </si>
  <si>
    <t>&lt;Security monitoring specifications (core group companies)&gt;
For system criticality: important or above ("important" or above in confidentiality, integrity or availability), the following devices/products should be installed to collect logs, and monitor.
(5) Web security sandbox or anti-malware product (EDR)
　Example of monitoring targets (web security sandbox)
　　・Security alert
　Example of monitoring targets (anti-malware products (EDR))
　　・Security alert
　　・Process
　　・Autorun
　　・Scheduled task
　　・Hash list for a specific directory
　　　etc.</t>
  </si>
  <si>
    <t>C131-c01-06</t>
  </si>
  <si>
    <t xml:space="preserve">&lt;セキュリティ監視仕様（主要グループ会社）&gt;
システム重要度：重要以上（システム重要度の機密性、完全性、可用性のいずれかが「Important」以上）の場合
・次の機器・製品を導入、ログを取得し、監視すること
⑥メールセキュリティ製品（スパムチェック、アンチウィルス、メールサンドボックス）
　監視対象の具体例
　　・ セキュリティアラート
</t>
  </si>
  <si>
    <t>&lt;Security monitoring specifications (core group companies)&gt;
For system criticality: important or above ("important" or above in confidentiality, integrity or availability), the following devices/products should be installed to collect logs, and monitor.
(6) Email security products (spam check, antivirus, mail sandbox)
　Example of monitoring targets
　　・Security alert</t>
  </si>
  <si>
    <t>C131-c01-07</t>
  </si>
  <si>
    <t xml:space="preserve">&lt;セキュリティ監視仕様（主要グループ会社）&gt;
システム重要度：重要以上（システム重要度の機密性、完全性、可用性のいずれかに「Important」以上がある）の場合
・次の機器・製品を導入、ログを取得し、監視すること
⑦DHCP（Dynamic Host Configuration Protocol）
　監視対象の具体例
　　・ IPアドレスの払い出し
</t>
  </si>
  <si>
    <t>&lt;Security monitoring specifications (core group companies)&gt;
For system criticality: important or above ("important" or above in confidentiality, integrity or availability), the following devices/products should be installed to collect logs, and monitor.
(7) DHCP (Dynamic Host Configuration Protocol)
　Example of monitoring target
　　・Withdrawal of IP address</t>
  </si>
  <si>
    <t>C131-c01-08</t>
  </si>
  <si>
    <t>&lt;セキュリティ監視仕様（主要グループ会社）&gt;
システム重要度：重要以上（システム重要度の機密性、完全性、可用性のいずれかに「Important」以上がある）の場合
・次の機器・製品を導入、ログを取得し、監視すること
⑧マルウェア対策製品（アンチウイルス）
　監視対象の具体例
　　・ セキュリティアラート</t>
  </si>
  <si>
    <t>&lt;Security monitoring specifications (core group companies)&gt;
For system criticality: important or above ("important" or above in confidentiality, integrity or availability), the following devices/products should be installed to collect logs, and monitor.
(8) Anti-malware product (antivirus)
　Example of monitoring targets
　　・Security alert</t>
  </si>
  <si>
    <t>C131-c03-01</t>
  </si>
  <si>
    <t xml:space="preserve">&lt;セキュリティ監視仕様（主要グループ会社）&gt;
システム重要度：一般以下（システム重要度の機密性、完全性、可用性のいずれも「Ordinary」以下）の場合
・次の機器・製品を導入、ログを取得し、監視すること
①Proxyサーバ
　監視対象の具体例
　　・ アクセスログ
</t>
  </si>
  <si>
    <t>&lt;Security monitoring specifications (core group companies)&gt;
For system criticality: general or lower ("ordinary" or below in "confidentiality", "integrity" and "availability"), the following devices/products should be installed to collect logs, and monitor.
(1) Proxy server
　Example of monitoring targets
　　・Access log</t>
  </si>
  <si>
    <t>C131-c03-02</t>
  </si>
  <si>
    <t xml:space="preserve">&lt;セキュリティ監視仕様（主要グループ会社）&gt;
システム重要度：一般以下（システム重要度の機密性、完全性、可用性のいずれも「Ordinary」以下）の場合
・次の機器・製品を導入、ログを取得し、監視すること
②ネットワークIPS/IDS
　監視対象の具体例
　　・ セキュリティアラート
</t>
  </si>
  <si>
    <t>&lt;Security monitoring specifications (core group companies)&gt;
For system criticality: general or lower ("ordinary" or below in "confidentiality", "integrity" and "availability"), the following devices/products should be installed to collect logs, and monitor.
(2) Network IPS/IDS
　Example of monitoring targets
　　・Security alert</t>
  </si>
  <si>
    <t>C131-c03-03</t>
  </si>
  <si>
    <t xml:space="preserve">&lt;セキュリティ監視仕様（主要グループ会社）&gt;
システム重要度：一般以下（システム重要度の機密性、完全性、可用性のいずれも「Ordinary」以下）の場合
・次の機器・製品を導入、ログを取得し、監視すること
③メールセキュリティ製品（スパムチェック、アンチウィルス、メールサンドボックス）
　監視対象の具体例
　　・ セキュリティアラート
</t>
  </si>
  <si>
    <t>&lt;Security monitoring specifications (core group companies)&gt;
For system criticality: general or lower ("ordinary" or below in "confidentiality", "integrity" and "availability"), the following devices/products should be installed to collect logs, and monitor.
(3) Email security product (spam check, antivirus, mail sandbox)
　Example of monitoring targets
　　・Security alert</t>
  </si>
  <si>
    <t>C131-c03-04</t>
  </si>
  <si>
    <t xml:space="preserve">&lt;セキュリティ監視仕様（主要グループ会社）&gt;
システム重要度：一般以下（システム重要度の機密性、完全性、可用性のいずれも「Ordinary」以下）の場合
・次の機器・製品を導入、ログを取得し、監視すること
④マルウェア対策製品（アンチウイルス）
　監視対象の具体例
　　・ セキュリティアラート
</t>
  </si>
  <si>
    <t>&lt;Security monitoring specifications (core group companies)&gt;
For system criticality: general or lower ("ordinary" or below in "confidentiality", "integrity" and "availability"), the following devices/products should be installed to collect logs, and monitor.
(4) Anti-malware product (antivirus)
　Example of monitoring targets
　　・Security alert</t>
  </si>
  <si>
    <t>C131-c13-01</t>
  </si>
  <si>
    <t xml:space="preserve">&lt;セキュリティ監視仕様（主要グループ会社）&gt;
システム重要度が重要以上（システム重要度の機密性、完全性、可用性のいずれかに「Important」以上がある）の場合
・セキュリティ監視時間は以下とすること
24時間365日
</t>
  </si>
  <si>
    <t xml:space="preserve">&lt;Security monitoring specifications (core group companies) &gt;
For system criticality is important or above ("important" or above in confidentiality, integrity or availability), security monitoring time should be as follows:. 
24 hours 365 days
</t>
  </si>
  <si>
    <t>C131-c13-02</t>
  </si>
  <si>
    <t xml:space="preserve">&lt;セキュリティ監視仕様（主要グループ会社）&gt;
システム重要度が一般（システム重要度の機密性、完全性、可用性のいずれも「Ordinary」以下）の場合
・セキュリティ監視時間は以下とすること
業務時間（業務時間外アラートは翌営業日に対応）
</t>
  </si>
  <si>
    <t xml:space="preserve">&lt;Security monitoring specifications (core group companies) &gt; 
For system criticality is general ("ordinary" or below in confidentiality, integrity and availability), security monitoring time should be as follows :.
Business hours (for after-hours alerts, following business day)
</t>
  </si>
  <si>
    <t>C132-03</t>
  </si>
  <si>
    <t xml:space="preserve">＜外部からの通信制御-ポート制御＞
全てのファイアウォールのポリシーは、下記のポジティブセキュリティモデル（ホワイトリスト）に従い、設計すること。
 原則、通信は拒絶する。
 必要な通信／ポートのみ許可する。
</t>
  </si>
  <si>
    <t xml:space="preserve">&lt;Communication control from outside - port control&gt;
The policy of all firewalls shall be designed in accordance with the following positive security model (white list). 
- Communication is rejected in principle. 
- Only required communication and ports are permitted.
</t>
  </si>
  <si>
    <t>C132-05</t>
  </si>
  <si>
    <t xml:space="preserve">＜ファイアウォール定期点検＞
ファイアーウォールの設定内容について定期的（原則1年に一回以上、四半期に一回を推奨）な点検を実施すること
</t>
  </si>
  <si>
    <t>＜Regulary check the configration of the Firwall＞
Configuration for the Firewall should be reviewed regularly (In principle, it should be performed annual at least. Quarterly is recommended)</t>
  </si>
  <si>
    <t>C132-06</t>
  </si>
  <si>
    <t xml:space="preserve">＜ファイアウォール/プロキシによる通信制御-IP制御＞
ブラックリスト等で管理された不正なIPへの通信等をブロック又は検知すること。
</t>
  </si>
  <si>
    <t>＜Communication control by firewalls/proxy - IP control＞
Transmissions to the blacklist IPs shall be blocked or detected</t>
  </si>
  <si>
    <t>C133-14</t>
  </si>
  <si>
    <t xml:space="preserve">＜サーバのハードニング＞
外部と通信するサーバや重要情報を保管するなどの重要なサーバについては、以下のようなハードニング対策を行うこと。
（例）
・不要なデーモン（UNIX系）／サービス（Windows系）の停止
・不要なデフォルトアプリケーションの停止
・不要なユーザIDの削除
・最小権限ユーザでのデーモン起動
・マルチユーザモードについて、初期設定の「グラフィカルログイン」から「テキストログイン」への変更（UNIX系）
・不要なポートやプロトコルの設定の変更
・ユーザに与える権限や利用できるコマンドやプログラム等を必要最小限化
</t>
  </si>
  <si>
    <t xml:space="preserve">&lt;Server hardening&gt;
The following hardening measures shall be taken for servers communicating with the external systems or important servers that store important information.
[Example]
 - Stopping unnecessary daemons (UNIX)/services (Windows)
 - Stopping unnecessary default applications
 - Deleting unnecessary user IDs
 - Starting up a daemon with the least-privileged user
 - Reconfiguring from the default multi-user mode with a graphical login screen to the multi-user mode with a text-based login screen (UNIX)
 - Changing unnecessary port and protocol configurations
 - Minimize the privileges given to users and the  commands and programs available to the users
</t>
  </si>
  <si>
    <t>C133-15</t>
  </si>
  <si>
    <t xml:space="preserve">＜サーバの 時刻同期＞
サーバはNTP等を用いて、時刻同期を行うこと
</t>
  </si>
  <si>
    <t xml:space="preserve">&lt;Synchronizing time of servers&gt;
For servers communicating with external systems, time shall be synchronized by using ntp or the like.
</t>
  </si>
  <si>
    <t>C135-02</t>
  </si>
  <si>
    <t xml:space="preserve">＜メールサーバセキュリティ対策-メール受信設定＞
①外部からのメールを受信するサーバにおいて、Return-Pathアドレスのドメイン部の名前解決が出来ない場合については、メールを受信しないこと。
</t>
  </si>
  <si>
    <t xml:space="preserve">&lt;Mail server security measures - mail reception setting&gt;
(1) At a server that receives mail from external systems, mail shall not be received if the name resolution of the domain of the Return-Path address cannot be performed.
</t>
  </si>
  <si>
    <t xml:space="preserve">[3]充足
[2]一部未充足　→未充足部分がどこか備考欄へ記入すること
[1]未充足
[99]対象外（メールサーバを設置していない、クラウドサービス側の責任範囲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</si>
  <si>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mail server, It is the responsibility of the cloud service side, etc.).
</t>
  </si>
  <si>
    <t>C135-03</t>
  </si>
  <si>
    <t xml:space="preserve">＜メールサーバセキュリティ対策-メール受信設定＞
②外部からのメールを受信するサーバにおいて、宛先アドレスが受信対象のメールアドレスでない場合は、メールを受信しないこと。
</t>
  </si>
  <si>
    <t xml:space="preserve">&lt;Mail server security measures - mail reception setting&gt;
(2) At a server that receives mail from external systems, mail shall not be received if the destination address is not an e-mail address to be received.
</t>
  </si>
  <si>
    <t>C135-04</t>
  </si>
  <si>
    <t xml:space="preserve">＜メールサーバセキュリティ対策-メール受信設定＞
悪意のあるメールを、以下に挙げる様な機能を利用して、利用者のメールクライアントに届くのを防止すること。
（例）
　コンテンツフィルタ
　スパムメールフィルタ
　レピュテーションフィルタ
　ヒューリスティックフィルタ
</t>
  </si>
  <si>
    <t>＜Mail server security measures - mail reception setting＞
Malicious emails shall be prevented being delivered to users through the following functions.
　Contents filtering
　Spam filtering
　Reputation filter
　Heuristic filter</t>
  </si>
  <si>
    <t xml:space="preserve">[3]左記の対策のうちいずれかを充足
[2] [3]でも[1]でも[99]でもない場合　→具体的な状況を備考欄へ記入すること
[1]左記の対策は全て未充足
[99]対象外（メールサーバを設置していない、クラウドサービス側の責任範囲　等）　→具体的な対象外理由を備考欄へ記入すること
</t>
  </si>
  <si>
    <t xml:space="preserve">Answer "3" if at least one of the check items is satisfied.
Answer "1" if the check items are not satisfied at all.
Answer "99" if the check items do not apply to the system. -&gt;Enter the reason why they are not applicable in the remarks column(e.g., There is no mail server., It is the responsibility of the cloud service side , etc.).
Answer "2" if none of the above apply. -&gt; Enter the detail in the remarks column.
</t>
  </si>
  <si>
    <t>C136-03</t>
  </si>
  <si>
    <t>＜端末セキュリティ対策＞
業務上使用しないプロセスやサービスは、ユーザ端末のOS側で起動および実行できないように制御すること。
※ユーザ端末：利用部門員がシステムを利用して業務を行うための端末</t>
  </si>
  <si>
    <t xml:space="preserve">＜Terminal Security Measures＞
Processes and services not in use for business shall be disabled on the OS (operating system) of user's terminals.
*User terminal: Terminals or PCs for user section members to use the system
</t>
  </si>
  <si>
    <t xml:space="preserve">[3]充足
[2]一部未充足　→未充足部分がどこか備考欄へ記入すること
[1]未充足
[99]対象外（端末を利用していない、クラウドサービス側の責任範囲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</si>
  <si>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user terminal, It is the responsibility of the cloud service side, etc.).
</t>
  </si>
  <si>
    <t>C136-c01</t>
  </si>
  <si>
    <t xml:space="preserve">＜端末セキュリティ対策＞
DNSの外部名前解決をすべてプロキシサーバ経由とし、ユーザ端末から直接DNSに名前解決しないこと。（HTTP、HTTPS、DNS等）
※ユーザ端末：利用部門員がシステムを利用して業務を行うための端末
</t>
  </si>
  <si>
    <t>＜Terminal Security Measures＞
All external DNS name resolutions shall be carried out via proxy server and prevent direct DNS name resolution from user terminals (HTTP, HTTPS, DNS, etc.).
*User terminal: Terminals or PCs for user section members to use the system</t>
  </si>
  <si>
    <t>C146-c14</t>
  </si>
  <si>
    <t xml:space="preserve">&lt;セキュリティ監視機器（IPS/IDS)の設定&gt;
自動的または定期的にIPS/IDSのシグネチャを更新すること。
</t>
  </si>
  <si>
    <t xml:space="preserve">&lt;Security monitoring device settings (IPS/IDS)&gt;
The IDS/IPS shall be configured so that the signature will be automatically and periodically updated.
</t>
  </si>
  <si>
    <t>C146-c57</t>
  </si>
  <si>
    <t xml:space="preserve">&lt;社内ユーザのインターネット利用時の対策&gt;
フィルタリング対象のコンテンツリストを最新化すること。
</t>
  </si>
  <si>
    <t>&lt;Measures for users using the Internet&gt;
The list of contents to be filtered shall be updated.</t>
  </si>
  <si>
    <t xml:space="preserve">[3]充足
[2]一部未充足　→未充足部分がどこか備考欄へ記入すること
[1]未充足
[99]対象外（Web閲覧機能がない　等）　→具体的な対象外理由を備考欄へ記入すること
</t>
  </si>
  <si>
    <t>AC002-001</t>
  </si>
  <si>
    <t>3.Advanced</t>
  </si>
  <si>
    <t xml:space="preserve">&lt;メール無害化機能の利用&gt;
メール上のリンクからインターネット接続が出来ない仕組みを導入する、またはコンテナ等隔離環境内におけるインターネット接続に限定すること。
</t>
  </si>
  <si>
    <t xml:space="preserve">&lt;Use of mail detoxification function&gt;
Introduce a mechanism that prevents users from connecting to the Internet through links on e-mail, or limit the system to Internet connections in isolated environments such as containers.
</t>
  </si>
  <si>
    <t xml:space="preserve">[3]充足
[2]一部未充足　→未充足部分がどこか備考欄へ記入すること
[1]未充足
[99]対象外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</si>
  <si>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t>
  </si>
  <si>
    <t>AC002-002</t>
  </si>
  <si>
    <t xml:space="preserve">&lt;メール無害化機能の利用&gt;
実行形式のファイルを受信した場合は、添付ファイルを無害化した上で端末に転送、または自動削除すること。
</t>
  </si>
  <si>
    <t xml:space="preserve">&lt;Use of mail detoxification function&gt;
When receiving an executable file, make the attached file harmless and transfer it to the terminal or delete it automatically.
</t>
  </si>
  <si>
    <t>AC002-004</t>
  </si>
  <si>
    <t xml:space="preserve">&lt;社外宛メール送信時の検閲&gt;
外部に添付ファイル付きメールを送信する際は、管理者による承認をシステム的に必要とすること。
</t>
  </si>
  <si>
    <t xml:space="preserve">&lt;Censorship when sending mail to outside the company&gt;
Systematically require approval by an administrator when sending external mail with attachments.
</t>
  </si>
  <si>
    <t>AC002-005</t>
  </si>
  <si>
    <t xml:space="preserve">&lt;なりすましメール対策&gt;
以下に挙げる様な、メール詐称検閲機能等を利用していること。
・SPF(Sender Policy Framework)：IPアドレスによる送信元詐称確認
・DKIM(DomainKeys Identified Mail)：電子署名による送信元詐称確認
・DMARC(Domain based Authentication, Reporting and Conformance)：送信者が詐称されたメールの受信時処理方法の仕組み
など
</t>
  </si>
  <si>
    <t xml:space="preserve">&lt;Countermeasures against spoofed mail&gt;
The use of the following e-mail forgery and censorship functions.
・SPF (Sender Policy Framework): IP address authenticates source
・DKIM (DomainKeys Identified Mail) – digital signature verifies origin
・DMARC (Domain based Authentication, Reporting and Conformance): How senders handle fraudulent mail when they receive it
etc.
</t>
  </si>
  <si>
    <t>AC003-003</t>
  </si>
  <si>
    <t xml:space="preserve">&lt;ネットワーク上でのウイルス対策&gt;
振る舞い検知・サンドボックス機能を有するアプライアンス製品等を利用し、パターンマッチングでは捕捉できない未知のウイルスについて、その挙動などから不正な攻撃を検知すること
</t>
  </si>
  <si>
    <t xml:space="preserve">&lt;Virus protection on your network&gt;
Using appliance products with behavior detection and sandbox functions, to detect unauthorized attacks by unknown viruses that cannot be captured by pattern matching , based on their behavior
</t>
  </si>
  <si>
    <t>AC003-004</t>
  </si>
  <si>
    <t xml:space="preserve">&lt;ランサムウェアの実行制御&gt;
ユーザ端末上において、不正変更監視機能等によってランサムウェアの行う不審な活動を警告、ブロックすることで、ランサムウェアの感染を事前に遮断する予防ソリューションを活用すること。
</t>
  </si>
  <si>
    <t xml:space="preserve">&lt;Execution control of ransomware&gt;
A preventive solution is utilized to prevent ransomware infection in advance by warning and blocking suspicious activity of ransomware on a user terminal by monitoring a fraudulent change, etc.
</t>
  </si>
  <si>
    <t>AC003-005</t>
  </si>
  <si>
    <t xml:space="preserve">&lt;ランサムウェアの実行制御&gt;
ファイル共有システム(ファイルサーバ)上において、不正変更監視機能等によってランサムウェアの行う不審な活動を警告、ブロックすることで、ランサムウェアの感染を事前に遮断する予防ソリューションを活用すること。
</t>
  </si>
  <si>
    <t xml:space="preserve">&lt;Execution control of ransomware&gt;
Utilize a preventive solution to prevent ransomware infections in advance by warning and blocking suspicious activity of ransomware on the production file sharing system by monitoring a fraudulent change, etc..
</t>
  </si>
  <si>
    <t>AC004-001</t>
  </si>
  <si>
    <t xml:space="preserve">&lt;認証情報の保護機能の有効化&gt;
ユーザＰＣのメモリ等に保持されている認証情報を不正に取得されないための設定を有効にすること。
【ActiveDirectoryの場合】
・LSA Protection
・Credential Guard
等
</t>
  </si>
  <si>
    <t xml:space="preserve">&lt;Enable credential protection&gt;
Enable the setting to prevent unauthorized acquisition of authentication information held in the memory, etc. of the user PC.
[For ActiveDirectory]
・LSA Protection
・Credential Guard
etc.
</t>
  </si>
  <si>
    <t>AC004-002</t>
  </si>
  <si>
    <t xml:space="preserve">&lt;ID利用の自動制御&gt;
端末管理サーバ(Active Directory)のIDについて、統合ID・アクセス管理ソリューションなどを用い、以下の様な機能を導入することで管理を厳格化すること。
・システムを介した特権含むIDの発行
・期限が切れたIDの自動無効化
・不正な接続を遮断するGW機能
など
</t>
  </si>
  <si>
    <t xml:space="preserve">&lt;Automatic control of ID usage&gt;
The ID management of the terminal management server (AD) is made stricter by introducing the following functions using an integrated ID and access management solution.
・Issuing privileged IDs through the system
・Disabling expired IDs automatically
・GW function to block unauthorized connections
etc.
</t>
  </si>
  <si>
    <t>AC005-002</t>
  </si>
  <si>
    <t xml:space="preserve"> &lt;ファイアウォールにおける通信制御（プロキシサーバで許可された通信）&gt;
 プロキシサーバを介して許可された通信(ＨＴＴＰ通信等)の中身(Response Codeやサイズ、UA、リクエスト中身等)を検査し、
 不正な通信をブロック又は検知すること。
</t>
  </si>
  <si>
    <t xml:space="preserve">&lt; Communication control in the firewall (communication permitted by the proxy server) &gt;
 To block or detect illegal communication by inspecting contents (Response code, size, UA, request content, etc.) of communication (HTTP communication, etc.) permitted through a proxy server.
</t>
  </si>
  <si>
    <t>AC05-002</t>
  </si>
  <si>
    <t>AC005-003</t>
  </si>
  <si>
    <t xml:space="preserve">&lt;プロキシサーバにおける通信制御&gt;
主に以下の様な対策をプロキシサーバにて導入すること。
・ポート443以外のコネクテッドメソッドの利用禁止(HTTP以外のプロトコルの通信すり抜けの禁止)
・認証プロキシの導入（認証されていない外部への通信を遮断）
</t>
  </si>
  <si>
    <t xml:space="preserve">&lt;Communication Control in a Proxy Server&gt;
The following measures shall be introduced at the proxy server.
・Preventing the use of connected methods other than port 443 (preventing non-HTTP protocol communication from being bypassed)
・Introduction of authentication proxy (blocks communication to outside without authentication)
</t>
  </si>
  <si>
    <t>AC05-003</t>
  </si>
  <si>
    <t>AC005-004</t>
  </si>
  <si>
    <t xml:space="preserve">&lt;SSL復号による通信の検閲・制御&gt;
暗号化されたSSL/TLS通信の中身を確認し、不審な通信の成立を予防すること。
</t>
  </si>
  <si>
    <t>&lt; Communication censorship and control by SSL decoding &gt;
To prevent suspicious communication by checking the contents of encrypted SSL/TLS communication.</t>
  </si>
  <si>
    <t>AC05-004</t>
  </si>
  <si>
    <t>AC006-002</t>
  </si>
  <si>
    <t xml:space="preserve">&lt;レピュテーションフィルタリング&gt;
URLのセキュリティリスクをセキュリティベンダが持つ情報を基に判断し、セキュリティレベルの設定に応じてそのURLへのアクセスをブロックすること。
</t>
  </si>
  <si>
    <t xml:space="preserve">&lt;Reputation filtering&gt;
Determine the security risk of a URL based on the information the security vendor has, and block access to that URL depending on the security level setting.
</t>
  </si>
  <si>
    <t>AC006-003</t>
  </si>
  <si>
    <t xml:space="preserve">&lt;インターネットへのファイルアップロード制御&gt;
外部ストレージサービス等、インターネットサイトへのファイルアップロードを制御または禁止すること。
</t>
  </si>
  <si>
    <t xml:space="preserve">&lt;Controlling file uploads to the Internet&gt;
Control or prohibit file uploads to Internet sites such as external storage services.
</t>
  </si>
  <si>
    <t>AC007-001</t>
  </si>
  <si>
    <t>&lt;仮想ブラウザ&gt;
インターネット接続用ネットワークと社内業務システムを分離すること。
・ブラウザ仮想化
・Web分離
など</t>
  </si>
  <si>
    <t>&lt;Virtual Browser&gt;
Separating the network for Internet access from the internal business system.
・browser virtualization
・Web Isolation
etc.</t>
  </si>
  <si>
    <t>AC008-001</t>
  </si>
  <si>
    <t xml:space="preserve">&lt;Active Directory管理端末の分離&gt;
以下に挙げる様な手段を用いて、Active Directoryの変更などを行う端末を他端末と物理的に分離すること。
・管理者権限でログオンする端末を固定
・他端末とネットワークを分離
</t>
  </si>
  <si>
    <t xml:space="preserve">&lt;Separation of AD management terminals&gt;
Physically separate the terminal that performs AD changes, etc. from other terminals using the following means.
・Fix terminal to log on with administrator privileges
・Separate network from other terminals
</t>
  </si>
  <si>
    <t>AC009-002</t>
  </si>
  <si>
    <t xml:space="preserve">&lt;次世代ファイアウォールを利用した通信詐称の検閲・制御&gt;
アプリケーションレベルでの通信制御を実現する次世代ファイアウォール等を利用し、詐称された通信を検出し、不審な通信の成立を予防すること。
</t>
  </si>
  <si>
    <t xml:space="preserve">&lt;Censorship and control of fraudulent communications through next-generation firewalls&gt;
A next-generation firewall or the like that realizes communication control at the application level is used to detect fraudulent communication and prevent occurrence of suspicious communication.
</t>
  </si>
  <si>
    <t>AC010-001</t>
  </si>
  <si>
    <t>2.Basic PLUS</t>
  </si>
  <si>
    <t xml:space="preserve">&lt;USBポート・読込デバイスの接続制御&gt;
ユーザ端末における記録媒体の利用について、以下に挙げるような、物理的な制限、または設定による制限を行うことでウイルス感染を防止すること。
・BIOSの設定や書き出し防止ツールによりデバイス無効化の設定
・ポートを改竄防止シールやスロットロックにより媒体の差し込み口を封印
</t>
  </si>
  <si>
    <t xml:space="preserve">&lt;Connection control for USB port read devices&gt;
The use of a recording medium in a user terminal is restricted by physical restrictions or settings as described below to prevent virus infection.
・Set BIOS settings and/or write-protection tools to disable devices
・Sealed media outlet with tamper-proof seal or slot lock on port
・Store external storage connected to user terminal in lockable rack
</t>
  </si>
  <si>
    <t>AC010-002</t>
  </si>
  <si>
    <t xml:space="preserve">&lt;記録媒体利用の統合管理機能の導入&gt;
ユーザ端末における記録媒体の利用について、以下に挙げるような機能を持つツール等を導入することで、記録媒体の利用を管理し、不正な利用を防止すること。
・未承認の記憶媒体の接続制御
・ユーザ端末上での記録媒体利用設定の一括管理
・一時利用の管理・監視
・監査証跡の一元管理
など
</t>
  </si>
  <si>
    <t xml:space="preserve">&lt;Introduction of integrated management functions for the use of storage media&gt;
With regard to the use of a recording medium in a user terminal, the use of a recording medium is managed and unauthorized use is prevented by introducing tools having the following functions.
・connection control of unauthorized storage media
・collective management of recording medium use settings on user terminals
・management and monitoring of temporary use
・audit trail Centralized Management
etc.
</t>
  </si>
  <si>
    <t>A</t>
  </si>
  <si>
    <t>AC011-001</t>
  </si>
  <si>
    <t xml:space="preserve">&lt;重要情報の漏えい防止機能の利用&gt;
DLPソリューション等を活用し、インターネット接続環境における重要情報の外部漏えいを防止すること。
</t>
  </si>
  <si>
    <t xml:space="preserve">&lt;Use of leak prevention functions for important information&gt;
To prevent external leakage of important information in the Internet connection environment by utilizing DLP solutions, etc.
</t>
  </si>
  <si>
    <t>AC012-001</t>
  </si>
  <si>
    <t xml:space="preserve">&lt;パッチ未適用端末のLAN接続制御&gt;
セキュリティパッチ未適用端末の利用をシステム的に制限すること。
</t>
  </si>
  <si>
    <t xml:space="preserve">&lt;LAN connection control of unpatched terminals&gt;
Systematically restrict the use of unpatched terminals.
</t>
  </si>
  <si>
    <t>AC012-002</t>
  </si>
  <si>
    <t>&lt;仮想パッチ機能の導入&gt;
ユーザ端末において、仮想パッチ機能を有する製品を利用することで、常にセキュリティパッチが適用されたセキュアな状態を保持すること。</t>
  </si>
  <si>
    <t>&lt;Deploying Virtual Patching&gt;
A user terminal must always maintain a secure state with a security patch applied by using a product having a virtual patch function.</t>
  </si>
  <si>
    <t>AC012-003</t>
  </si>
  <si>
    <t>&lt;仮想パッチ機能の導入&gt;
ファイル共有システム(ファイルサーバ)において、仮想パッチ機能を有する製品を利用することで、常にセキュリティパッチが適用されたセキュアな状態を保持すること。</t>
  </si>
  <si>
    <t>&lt;Deploying Virtual Patching&gt;
A product with a virtual patch function is used in a production file sharing system to maintain a secure state with security patches applied at all times.</t>
  </si>
  <si>
    <t>AC012-006</t>
  </si>
  <si>
    <t xml:space="preserve">&lt;IPS/IDSによるアラート検知&gt;
異常を検知した場合には関係者にアラートを自動通知すること。
</t>
  </si>
  <si>
    <t xml:space="preserve">&lt; IPS/IDS Alert Detection &gt;
If an anomaly is detected, an alert should be sent automatically.
</t>
  </si>
  <si>
    <t>AC013-002</t>
  </si>
  <si>
    <t>&lt;ID・パスワードによるログイン時の追加認証&gt;
端末管理サーバ(Active Directory)において、第三者にとって詐称されにくい、以下の様な認証方式を採用していること
　・ワンタイムパスワード（2経路認証、トークン）
　・生体認証　
　等</t>
  </si>
  <si>
    <t>&lt;Additional authentication at login by ID/password&gt;
The terminal management server (AD) adopts the following authentication method, which is difficult for a third party to impersonate.
 One-Time Password (Two-way authentication, token)
 - Biometrics　
　etc.</t>
  </si>
  <si>
    <t>AC014-001</t>
  </si>
  <si>
    <t xml:space="preserve">&lt;アプリケーション・ライブラリ・スクリプトのホワイトリストの実装&gt;
ユーザ端末上で、許可されたソフトウェアだけが実行され、許可されていないソフトウェアは実行されないようにすること。
</t>
  </si>
  <si>
    <t xml:space="preserve">&lt;Application Library Script Whitelist Implementation&gt;
Only authorized software should run on the user terminal and not unauthorized software.
</t>
  </si>
  <si>
    <t>AC017-002</t>
  </si>
  <si>
    <t>&lt;脅威事象に合わせたサイバー攻撃のモニタリング&gt;
以下を検出するために、モニタリング環境およびプロセスを整備すること。
【モニタリング対象】
・不審なWebサイトへの接続およびマルウェアのダウンロード</t>
  </si>
  <si>
    <t>&lt;Monitoring Cyber Attacks in Line with Threat Events&gt;
A monitoring environment and process should be in place to detect:.
[To be monitored]
・Connecting to Suspicious Web Sites and Downloading Malware</t>
  </si>
  <si>
    <t>AC017-003</t>
  </si>
  <si>
    <t>&lt;Monitoring Cyber Attacks in Line with Threat Events&gt;
A monitoring environment and process should be in place to detect:.
[To be monitored]
・Receiving Suspicious Mail</t>
  </si>
  <si>
    <t>AC017-004</t>
  </si>
  <si>
    <t xml:space="preserve">&lt;脅威事象に合わせたサイバー攻撃のモニタリング&gt;
以下を検出するために、モニタリング環境およびプロセスを整備すること。
【モニタリング対象】
・ユーザ端末上での記録媒体の不審な利用
</t>
  </si>
  <si>
    <t xml:space="preserve">&lt;Monitoring Cyber Attacks in Line with Threat Events&gt;
A monitoring environment and process should be in place to detect:.
[To be monitored]
・Suspicious use of storage media on user terminals
</t>
  </si>
  <si>
    <t>AC017-005</t>
  </si>
  <si>
    <t>&lt;脅威事象に合わせたサイバー攻撃のモニタリング&gt;
以下を検出するために、モニタリング環境およびプロセスを整備すること。
【モニタリング対象】
・ユーザ端末上でのマルウェアインストール</t>
  </si>
  <si>
    <t>&lt;Monitoring Cyber Attacks in Line with Threat Events&gt;
A monitoring environment and process should be in place to detect:.
[To be monitored]
・Malware installation on user terminals</t>
  </si>
  <si>
    <t>AC017-007</t>
  </si>
  <si>
    <t>&lt;脅威事象に合わせたサイバー攻撃のモニタリング&gt;
以下を検出するために、モニタリング環境およびプロセスを整備すること。
【モニタリング対象】
・ユーザ端末上での不審な挙動（ユーザ行動分析による検知も含む）</t>
  </si>
  <si>
    <t>&lt;Monitoring Cyber Attacks in Line with Threat Events&gt;
A monitoring environment and process should be in place to detect:.
[To be monitored]
・Suspicious behavior on the user terminal (including detection by user behavior analysis)</t>
  </si>
  <si>
    <t>AC017-008</t>
  </si>
  <si>
    <t>&lt;脅威事象に合わせたサイバー攻撃のモニタリング&gt;
以下を検出するために、モニタリング環境およびプロセスを整備すること。
【モニタリング対象】
・ユーザ端末上での重要ファイルの破壊・暗号化</t>
  </si>
  <si>
    <t>&lt;Monitoring Cyber Attacks in Line with Threat Events&gt;
A monitoring environment and process should be in place to detect:.
[To be monitored]
・Corruption and encryption of important files on user terminals</t>
  </si>
  <si>
    <t>AC017-009</t>
  </si>
  <si>
    <t>&lt;脅威事象に合わせたサイバー攻撃のモニタリング&gt;
以下を検出するために、モニタリング環境およびプロセスを整備すること。
【モニタリング対象】
・ユーザ端末上での不審な外部へのデータ送信</t>
  </si>
  <si>
    <t>&lt;Monitoring Cyber Attacks in Line with Threat Events&gt;
A monitoring environment and process should be in place to detect:.
[To be monitored]
・Suspicious external data transmission on the user terminal</t>
  </si>
  <si>
    <t>AC017-012</t>
  </si>
  <si>
    <t>&lt;脅威事象に合わせたサイバー攻撃のモニタリング&gt;
以下を検出するために、ファイル共有システム(ファイルサーバ)において、モニタリング環境およびプロセスを整備すること。
【モニタリング対象】
・ファイル共有システム(ファイルサーバ)上での内部ネットワーク内への不審な転送およびコピー</t>
  </si>
  <si>
    <t>&lt;Monitoring Cyber Attacks in Line with Threat Events&gt;
A monitoring environment and processes should be in place in the production file-sharing system to detect:.
[To be monitored]
・Suspicious transfer and copy into internal network on production file-sharing system</t>
  </si>
  <si>
    <t>AC017-013</t>
  </si>
  <si>
    <t>&lt;脅威事象に合わせたサイバー攻撃のモニタリング&gt;
以下を検出するために、ファイル共有システム(ファイルサーバ)において、モニタリング環境およびプロセスを整備すること
【モニタリング対象】
・ファイル共有システム(ファイルサーバ)上での脆弱性を突いた行動</t>
  </si>
  <si>
    <t>&lt;Monitoring Cyber Attacks in Line with Threat Events&gt;
Provide a monitoring environment and processes in the production file-sharing system to detect:
[To be monitored]
・Vulnerability Behavior on Production File Sharing Systems</t>
  </si>
  <si>
    <t>AC017-014</t>
  </si>
  <si>
    <t>&lt;脅威事象に合わせたサイバー攻撃のモニタリング&gt;
以下を検出するために、ファイル共有システム(ファイルサーバ)において、モニタリング環境およびプロセスを整備すること
【モニタリング対象】
・ファイル共有システム(ファイルサーバ)上での高権限ファイルへの不審なアクセス</t>
  </si>
  <si>
    <t>&lt;Monitoring Cyber Attacks in Line with Threat Events&gt;
Provide a monitoring environment and processes in the production file-sharing system to detect:
[To be monitored]
・Suspicious access to high-permission files on a production file-sharing system</t>
  </si>
  <si>
    <t>AC017-015</t>
  </si>
  <si>
    <t>&lt;脅威事象に合わせたサイバー攻撃のモニタリング&gt;
以下を検出するために、ファイル共有システム(ファイルサーバ)において、モニタリング環境およびプロセスを整備すること
【モニタリング対象】
・ファイル共有システム(ファイルサーバ)上での管理者グループの変更</t>
  </si>
  <si>
    <t>&lt;Monitoring Cyber Attacks in Line with Threat Events&gt;
Provide a monitoring environment and processes in the production file-sharing system to detect:
[To be monitored]
・Modifying Administrator Groups on a Production File Sharing System</t>
  </si>
  <si>
    <t>AC017-016</t>
  </si>
  <si>
    <t>&lt;脅威事象に合わせたサイバー攻撃のモニタリング&gt;
以下を検出するために、ファイル共有システム(ファイルサーバ)において、モニタリング環境およびプロセスを整備すること
【モニタリング対象】
・ファイル共有システム(ファイルサーバ)上での管理者アカウントへのログイン失敗</t>
  </si>
  <si>
    <t>&lt;Monitoring Cyber Attacks in Line with Threat Events&gt;
Provide a monitoring environment and processes in the production file-sharing system to detect:
[To be monitored]
・Failed to login to administrator account on production file sharing system</t>
  </si>
  <si>
    <t>AC017-017</t>
  </si>
  <si>
    <t>&lt;脅威事象に合わせたサイバー攻撃のモニタリング&gt;
以下を検出するために、ファイル共有システム(ファイルサーバ)において、モニタリング環境およびプロセスを整備すること
【モニタリング対象】
・ファイル共有システム(ファイルサーバ)上でのセキュリティ設定の未許可の変更</t>
  </si>
  <si>
    <t>&lt;Monitoring Cyber Attacks in Line with Threat Events&gt;
Provide a monitoring environment and processes in the production file-sharing system to detect:
[To be monitored]
・Unauthorized changes to security settings on a production file sharing system</t>
  </si>
  <si>
    <t>AC017-018</t>
  </si>
  <si>
    <t xml:space="preserve">&lt;脅威事象に合わせたサイバー攻撃のモニタリング&gt;
以下を検出するために、モニタリング環境およびプロセスを整備すること
【モニタリング対象】
・Active Directory等ユーザ端末管理サーバへの不審なアクセス
</t>
  </si>
  <si>
    <t>&lt;Monitoring Cyber Attacks in Line with Threat Events&gt;
Developing a monitoring environment and processes to detect
[To be monitored]
・Suspicious access to user terminal management server such as AD</t>
  </si>
  <si>
    <t>AC017-019</t>
  </si>
  <si>
    <t xml:space="preserve">&lt;脅威事象に合わせたサイバー攻撃のモニタリング&gt;
以下を検出するために、モニタリング環境およびプロセスを整備すること
【モニタリング対象】
・Active Directory上の管理者グループの変更
</t>
  </si>
  <si>
    <t>&lt;Monitoring Cyber Attacks in Line with Threat Events&gt;
Developing a monitoring environment and processes to detect
[To be monitored]
・Change Administrator Group on AD</t>
  </si>
  <si>
    <t>AC017-020</t>
  </si>
  <si>
    <t xml:space="preserve">&lt;脅威事象に合わせたサイバー攻撃のモニタリング&gt;
以下を検出するために、モニタリング環境およびプロセスを整備すること
【モニタリング対象】
・Active Directory上の管理者アカウントへのログイン失敗
</t>
  </si>
  <si>
    <t>&lt;Monitoring Cyber Attacks in Line with Threat Events&gt;
Developing a monitoring environment and processes to detect
[To be monitored]
・Failed to login to administrator account on AD</t>
  </si>
  <si>
    <t>AC017-021</t>
  </si>
  <si>
    <t xml:space="preserve">&lt;脅威事象に合わせたサイバー攻撃のモニタリング&gt;
以下を検出するために、モニタリング環境およびプロセスを整備すること
【モニタリング対象】
・Active Directory上のセキュリティ設定の未許可の変更
</t>
  </si>
  <si>
    <t>&lt;Monitoring Cyber Attacks in Line with Threat Events&gt;
Developing a monitoring environment and processes to detect
[To be monitored]
・Unauthorized changes to security settings on AD</t>
  </si>
  <si>
    <t>AC017-022</t>
  </si>
  <si>
    <t xml:space="preserve">&lt;脅威事象に合わせたサイバー攻撃のモニタリング&gt;
以下を検出するために、ファイル共有システム(ファイルサーバ)において、モニタリング環境およびプロセスを整備すること。
【モニタリング対象】
・ファイル共有システム(ファイルサーバ)上での重要ファイルの破壊・暗号化
</t>
  </si>
  <si>
    <t>&lt;Monitoring Cyber Attacks in Line with Threat Events&gt;
A monitoring environment and processes should be in place in the production file-sharing system to detect:.
[To be monitored]
・Corruption and encryption of critical files on production file-sharing systems</t>
  </si>
  <si>
    <t>AC017-031</t>
  </si>
  <si>
    <t xml:space="preserve">&lt;EDRを用いた感染検知・対処&gt;
EDR機能を持つツールを用いて、ファイル共有システム(ファイルサーバ)への攻撃をリアルタイムで検出し、即座に隔離・駆除すること。
</t>
  </si>
  <si>
    <t xml:space="preserve">&lt;Detection and management of infection using EDR&gt;
Using tools with EDR capabilities to detect attacks on production file-sharing systems in real time and immediately isolate and remove them.
</t>
  </si>
  <si>
    <t>AC017-033</t>
  </si>
  <si>
    <t xml:space="preserve">&lt;EDRを用いた感染検知・対処&gt;
EDR機能を持つツールを用いて、ユーザ端末への攻撃をリアルタイムで検出し、即座に隔離・駆除すること。
</t>
  </si>
  <si>
    <t xml:space="preserve">&lt;Detection and management of infection using EDR&gt;
A tool with an EDR function is used to detect attacks on user terminals in real time and immediately isolate and remove them.
</t>
  </si>
  <si>
    <t>AC017-035</t>
  </si>
  <si>
    <t>&lt;攻撃者による不正行動の検知&gt;
不正アクセス検出ソリューション等を用いて、ユーザ端末上で正規のユーザと異なる挙動・行動を検知すること。</t>
  </si>
  <si>
    <t>&lt;detection of malicious activity by attackers&gt;
An unauthorized access detection solution or the like is used to detect behavior or behavior different from that of an authorized customer on a user terminal.</t>
  </si>
  <si>
    <t>AC018-001</t>
  </si>
  <si>
    <t xml:space="preserve">&lt;アクセスログの集中管理と変更防止&gt;
以下に挙げる様に、インターネット接続環境のアクセスログを集中管理し、改ざんや削除を防止すること。
・アクセスログのバックアップを集中管理ログサーバーに保管
・変更困難なメディアに保管
など
</t>
  </si>
  <si>
    <t xml:space="preserve">&lt;Centralized access log management and change prevention&gt;
Centrally manage Internet access logs to prevent tampering or deletion as described below.
・Access log backup stored on central management log server
・Store on hard-to-change media
etc.
</t>
  </si>
  <si>
    <t>AC018-002</t>
  </si>
  <si>
    <t xml:space="preserve">&lt;アクセスログの集中管理と変更防止&gt;
以下に挙げる様に、端末のアクセスログを集中管理し、改ざんや削除を防止すること。
・アクセスログのバックアップを集中管理ログサーバーに保管
・変更困難なメディアに保管
など
</t>
  </si>
  <si>
    <t xml:space="preserve">&lt;Centralized access log management and change prevention&gt;
Access logs of user terminals should be centrally managed to prevent tampering and deletion as described below.
・Access log backup stored on central management log server
・Store on hard-to-change media
etc.
</t>
  </si>
  <si>
    <t>AC018-003</t>
  </si>
  <si>
    <t>&lt;アクセスログの集中管理と変更防止&gt;
以下に挙げる様に、ファイル共有システム(ファイルサーバ)のアクセスログを集中管理し、改ざんや削除を防止すること。
・アクセスログのバックアップを集中管理ログサーバーに保管
・変更困難なメディアに保管
など</t>
  </si>
  <si>
    <t xml:space="preserve">&lt;Centralized access log management and change prevention&gt;
Centrally manage access logs for production file-sharing systems to prevent tampering or deletion as described below.
・Access log backup stored on central management log server
・Store on hard-to-change media
etc.
</t>
  </si>
  <si>
    <t>1-2. 標的型攻撃以外の手口（DDoS攻撃、不正アクセス・Web改ざん、不正決済）に対する対策状況の確認（対象：本番環境）</t>
  </si>
  <si>
    <t>1-2. Assessment of measures against Unauthorized Access/Web tampering and Illegal remittance (Target: Production environment)</t>
  </si>
  <si>
    <r>
      <rPr>
        <b/>
        <sz val="14"/>
        <color theme="1"/>
        <rFont val="Meiryo UI"/>
        <charset val="128"/>
      </rPr>
      <t>本番環境について、以下の各チェック項目に回答してください（</t>
    </r>
    <r>
      <rPr>
        <b/>
        <sz val="14"/>
        <color rgb="FFFF0000"/>
        <rFont val="Meiryo UI"/>
        <charset val="128"/>
      </rPr>
      <t>10月31日時点の情報に基づき回答してください</t>
    </r>
    <r>
      <rPr>
        <b/>
        <sz val="14"/>
        <color theme="1"/>
        <rFont val="Meiryo UI"/>
        <charset val="128"/>
      </rPr>
      <t>）。黄色いセルが回答箇所です。</t>
    </r>
  </si>
  <si>
    <r>
      <rPr>
        <b/>
        <sz val="14"/>
        <color theme="1"/>
        <rFont val="Meiryo UI"/>
        <charset val="128"/>
      </rPr>
      <t xml:space="preserve">Please answer the following check items (Please respond based on information as of </t>
    </r>
    <r>
      <rPr>
        <b/>
        <sz val="14"/>
        <color rgb="FFFF0000"/>
        <rFont val="Meiryo UI"/>
        <charset val="128"/>
      </rPr>
      <t>November 31, 2021</t>
    </r>
    <r>
      <rPr>
        <b/>
        <sz val="14"/>
        <color theme="1"/>
        <rFont val="Meiryo UI"/>
        <charset val="128"/>
      </rPr>
      <t>). The yellow cell is where you should answer.</t>
    </r>
  </si>
  <si>
    <t>*Items that are grayed out is not applicable.</t>
  </si>
  <si>
    <t>回答
Responses</t>
  </si>
  <si>
    <r>
      <rPr>
        <sz val="14"/>
        <rFont val="Meiryo UI"/>
        <charset val="128"/>
      </rPr>
      <t xml:space="preserve">前回回答
</t>
    </r>
    <r>
      <rPr>
        <sz val="12"/>
        <rFont val="Meiryo UI"/>
        <charset val="128"/>
      </rPr>
      <t>Responses from the previous assessment</t>
    </r>
  </si>
  <si>
    <t>回答対象</t>
  </si>
  <si>
    <t>回答済/未済
判定</t>
  </si>
  <si>
    <t>対応計画策定済
Remediation plan has already made</t>
  </si>
  <si>
    <t>APIサーバ
API delivery server</t>
  </si>
  <si>
    <t xml:space="preserve">顧客配布ソフトウェア
Software distributed to customers
</t>
  </si>
  <si>
    <t>不正アクセス･Web改ざん（全般）</t>
  </si>
  <si>
    <t>アウトバウンド（全般）</t>
  </si>
  <si>
    <t>アウトバウンド（API利用）</t>
  </si>
  <si>
    <t>クラウド利用（端末以外に管理する物理機器はない）</t>
  </si>
  <si>
    <t>Webページなし</t>
  </si>
  <si>
    <t>インバウンドなし</t>
  </si>
  <si>
    <t>アウトバウンドなし</t>
  </si>
  <si>
    <t xml:space="preserve">Japanese </t>
  </si>
  <si>
    <t xml:space="preserve">English </t>
  </si>
  <si>
    <t>C012-01</t>
  </si>
  <si>
    <t xml:space="preserve">＜サーバ・ホスト等の記録媒体の利用制限＞
サーバ・ホスト等のFD・CDドライブ、USBポート等や外部記録媒体について、下記のいずれかの対策を取ること。
①BIOSの設定や書き出し防止ツールによりデバイス無効化の設定を行う
②ポートを改竄防止シールやスロットロックにより媒体の差し込み口を封印する
</t>
  </si>
  <si>
    <t xml:space="preserve">&lt;Use restrictions of storage media in servers, hosts, etc.&gt; 
For FD/CD drives, USB ports, and the external storage of servers, hosts, etc., either of the following measures shall be taken. 
(1) Disable devices by BIOS setting or write prevention tools.
(2) Use tamper-proof seals to seal ports, and use security slot locks to seal media slots.
</t>
  </si>
  <si>
    <t xml:space="preserve">[3]充足
[2]一部未充足　→未充足部分がどこか備考欄へ記入すること 
[1]未充足
[99]対象外（記録媒体を使用できない、クラウドサービス側の責任範囲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</si>
  <si>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storage medium cannot be used in the system, It is the responsibility of the cloud service side, etc.).
</t>
  </si>
  <si>
    <t>C012-02</t>
  </si>
  <si>
    <t xml:space="preserve">＜サーバ・ホスト等の記録媒体読込時の自動実行防止＞
サーバ・ホスト等のFD・CDドライブ、USBポート等や外部記録媒体の接続・挿入時の自動実行機能（オートラン機能）を無効化する
</t>
  </si>
  <si>
    <t xml:space="preserve">&lt;Restriction of Autorun when servers, hosts, etc. load a storage media&gt;
For FD/CD drives, USB ports, and the external storage of servers, hosts, etc., Autorun that automatically executes programs when a media is inserted or connected shall be disabled.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</si>
  <si>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storage medium cannot be used in the system, It is the responsibility of the cloud service side, etc.).
</t>
  </si>
  <si>
    <t>C021-18</t>
  </si>
  <si>
    <t>C021-19-01</t>
  </si>
  <si>
    <t xml:space="preserve">＜パスワード変更機能（OS/DB層）＞
付与IDについて、パスワード変更に必要な以下の機能を実装すること。
※付与ID：個人に使用期限を限定することなく割り当てられるIDをさす。
①IDを付与された個人が、パスワードを変更できること。
②新規ユーザー（又はロック解除に伴う初期化後）の初回ログオン時に、初期設定されたパスワードから強制的に変更させること。
③パスワードを変更する際、旧パスワードの入力を行わせる等本人確認を行ったうえで実施する仕組みとすること。
④有効期限（9日以内）を設定し、期限到来時（又は到来前）に強制変更を促す機能を設けること。
⑤入力するパスワードは、マスキングするなど画面上で識別できないようにすること。
</t>
  </si>
  <si>
    <t xml:space="preserve">&lt;Password change function (OS/DB layer)&gt;
The following functions required for password change shall be implemented. 
[Assigned ID]
(1) An individual who is assigned an ID shall be able to change his/her password. 
(2) When a new user logs on to the system for the first time (or an existing user logs on for the first time after initialization with lock release), the user shall be made to change the initially set password forcibly. 
(3) When changing a password, confirmation of the identity shall be required, such as through the entry of the old password.
(4) The expiration date (within 90 days) shall be set and a function of prompting the user to change the password forcibly when (or before) the expiration date is reached shall be implemented. 
(5) The entered password shall be masked so that it cannot be identified on the screen. 
* Assigned ID : An ID that is assigned to an individual without limiting the expiration date.
</t>
  </si>
  <si>
    <t xml:space="preserve">[3]左記の対策を全て充足
[2]左記の対策の一部未充足　→未充足部分がどこか備考欄へ記入すること
[1]左記の対策は全て未充足
[99]対象外（OS/DBでパスワード認証以外の方法で認証を行う、OS/DB層の付与IDがない、クラウドサービス側の責任範囲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</si>
  <si>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The system authenticates by other means than password authentication in OS/DB,  There is no assigned ID in OS/DB, It is the responsibility of the cloud service side , etc.).
</t>
  </si>
  <si>
    <t>C021-19</t>
  </si>
  <si>
    <t>C021-20-01</t>
  </si>
  <si>
    <t xml:space="preserve">＜パスワード変更機能（OS/DB層）＞
貸与ID、共用IDなどの人が使うIDは必ずパスワード変更できるよう実装すること。
</t>
  </si>
  <si>
    <t xml:space="preserve">&lt;Password change function (OS/DB layer)&gt;
A function shall be implemented so that a password can be changed for all lent IDs and shared IDs used by staff.
</t>
  </si>
  <si>
    <t xml:space="preserve">[3]充足
[2]一部未充足　→未充足部分がどこか備考欄へ記入すること
[1]未充足
[99]対象外（OS/DBでパスワード認証以外の方法で認証を行う、OS/DB層に人が使うIDがない、クラウドサービス側の責任範囲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</si>
  <si>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password authentication in OS/DB, There is no IDs used by staff on the OS/DB, It is the responsibility of the cloud service side, etc.).
</t>
  </si>
  <si>
    <t>C021-20</t>
  </si>
  <si>
    <t>C021-22-01</t>
  </si>
  <si>
    <t xml:space="preserve">＜認証迂回機能の禁止（OS/DB層）＞
システムでの自動処理に必要な場合を除き、サーバ・端末でユーザー認証機能を迂回する機能を使用しないこと。
＜ユーザー認証機能を迂回する機能の例＞
・UNIXのrhosts設定
・ﾊﾟｽﾜ-ﾄﾞがないﾕ-ｻﾞ-ID設定
・自動ログオン処理　等
</t>
  </si>
  <si>
    <t xml:space="preserve">&lt;Prohibiting authentication bypass (OS/DB layer)&gt;
The function of bypassing the user authentication function shall not be used at a server or a terminal unless it is necessary for automatic processing for systems. 
&lt;Example of the function bypassing the user authentication function&gt;
- rhosts setting of UNIX
- Setting of a user ID without a password
- Automatic logon, etc.
</t>
  </si>
  <si>
    <t xml:space="preserve">[3]左記で例示した機能はいずれも使用していない
[2] [3]でも[1]でも[99]でもない場合　→具体的な状況を備考欄へ記入すること
[1]左記で例示した機能や同等の機能を使用している
[99]対象外（端末の不正使用が困難な環境で自動ログオン処理される、クラウドサービス側の責任範囲　等）　→具体的な対象外理由を備考欄へ記入すること
</t>
  </si>
  <si>
    <t xml:space="preserve">Answer "3" if none of these functions are used.
Answer "1" if these functions or equivalent are used.
Answer "99" if the check item does not apply to the system. -&gt;Enter the reason why it is not applicable in the remarks column. (e.g., Automatic log-on is set for automating operation in an environment in which unauthorized use is difficult such as a data center, It is the responsibility of the cloud service side, etc.).
Answer "2" if none of the above apply. -&gt; Enter the detail in the remarks column.
</t>
  </si>
  <si>
    <t>C021-22</t>
  </si>
  <si>
    <t>C022-06</t>
  </si>
  <si>
    <t xml:space="preserve">＜アクセス権限設定（アプリケーション層）＞
顧客（社外）ユーザー用IDを使用して、他の業務（ID管理／社内ユーザー業務）ができないようにすること。
</t>
  </si>
  <si>
    <t xml:space="preserve">&lt;Access authority setting (application layer)&gt;
Setting shall be made so that other operations (ID control, internal user operations) cannot be performed by using customer user IDs.
</t>
  </si>
  <si>
    <t xml:space="preserve">[3]充足
[2]一部未充足　→未充足部分がどこか備考欄へ記入すること
[1]未充足
[99]対象外（アプリケーション層のIDが存在しない、クラウドサービス側の責任範囲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</si>
  <si>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ID on the applications, It is the responsibility of the cloud service side, etc.).
</t>
  </si>
  <si>
    <t>C022-08-01</t>
  </si>
  <si>
    <t xml:space="preserve">＜パスワードの秘匿・保護（アプリケーション層）＞
パスワードが誤って入力された場合、認証されない事由が推測できないよう、以下機能を備えること。
①入力された暗証番号、パスワードが間違っていても認証処理を途中で打ち切ることなくすべて実施して、処理結果としてエラーとする機能
②間違った暗証番号、パスワードのどこに問題があるかについての情報を暗証番号、パスワードの入力者へ提供しない機能
</t>
  </si>
  <si>
    <t xml:space="preserve">&lt;Password secrecy and protection (application layer)&gt;
The following functions shall be implemented so that the reason why a password is not authenticated cannot be guessed when an incorrect password is entered. 
(1) The function that performs all the authentication process without the abort of the process mid-way even if the personal identification number or password being entered is incorrect and issues an error as the processing result
(2) The function that does not provide a person who entered an incorrect personal identification number or password with the information on what is wrong with it.
</t>
  </si>
  <si>
    <t xml:space="preserve">[3]左記の対策を全て充足
[2]左記の対策の一部未充足　→未充足部分がどこか備考欄へ記入すること
[1]左記の対策は全て未充足
[99]対象外（アプリケーションでパスワード認証以外の方法で認証を行う、クラウドサービス側の責任範囲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</si>
  <si>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column(e.g., The system authenticates by other means than password authentication in applications, It is the responsibility of the cloud service side , etc.).
</t>
  </si>
  <si>
    <t>C022-08</t>
  </si>
  <si>
    <t>C022-10</t>
  </si>
  <si>
    <t xml:space="preserve">＜パスワードポリシー（アプリケーション層）＞
IDを新規作成する際のパスワード設定や、パスワード変更を行う際には、以下のパスワードチェック機能を実装すること。
①最低文字数…パスワードは、8桁以上とする。
②継続利用禁止…過去１年間（例：90日以内の周期で変更する場合には、過去5世代）に使用したパスワード値を禁止する。
③複雑さ…英字、数字を組合せ、IDと同値のパスワードを禁止する。
④IDのロック…3回連続してパスワード入力を失敗した場合には、IDをロックさせること。
※アプリケーション等の制約により、システム的にチェックできない項目がある場合には、最低文字数等、標準で定められたパスワード構成要件をより厳格に設定すること。
</t>
  </si>
  <si>
    <t xml:space="preserve">&lt;Password policy (application layer)&gt;
For setting a password when creating a new ID or changing a password, the following password check function shall be implemented. 
(1) Minimum number of characters: Use at least eight characters. 
(2) Prohibiting continued use: Make sure that the password is different from the password used in the last one year (e.g., passwords of the last five generations if the expiration intervals is shorter than 90 days) 
(3) Complexity: A password is made up of a combination of alphabetical and numeric characters and is different from the ID. 
(4) ID locking: If incorrect passwords are entered three times continuously, the ID is locked.  
* If there is an item that cannot be checked by the system due to constraints of applications, the password configuration requirements defined in the standard, including the minimum number of characters, shall be set more strictly.
</t>
  </si>
  <si>
    <t>C022-11-01</t>
  </si>
  <si>
    <t xml:space="preserve">＜パスワード変更機能（アプリケーション層）＞
付与IDについて、パスワード変更に必要な以下の機能を実装すること。
※付与ID：個人に使用期限を限定することなく割り当てられるIDをさす。
①IDを付与された個人が、パスワードを変更できること。
②新規ユーザー（又はロック解除に伴う初期化後）の初回ログオン時に、初期設定されたパスワードから強制的に変更させること。
③パスワードを変更する際、旧パスワードの入力を行わせる等本人確認を行ったうえで実施する仕組みとすること。
④有効期限（9日以内）を設定し、期限到来時（又は到来前）に強制変更を促す機能を設けること。
⑤入力するパスワードは、マスキングするなど画面上で識別できないようにすること。
</t>
  </si>
  <si>
    <t xml:space="preserve">&lt;Password change function (application layer)&gt;
The following functions required for password change shall be implemented. 
[Assigned ID]
(1) An individual who is assigned an ID shall be able to change his/her password.
(2) When a new user logs on to the system for the first time (or an existing user logs on for the first time after initialization with lock release), the user shall be made to change the initially set password forcibly. 
(3) When changing a password, confirmation of the identity shall be required, such as through the entry of the old password.
(4) The expiration date (within 90 days) shall be set and a function of prompting the user to change the password forcibly when (or before) the expiration date is reached shall be implemented. 
(5) The entered password shall be masked so that it cannot be identified on the screen. 
* Assigned ID : An ID that is assigned to an individual without limiting the expiration date.
</t>
  </si>
  <si>
    <t>C022-11</t>
  </si>
  <si>
    <t>C022-12</t>
  </si>
  <si>
    <t xml:space="preserve">＜デフォルトIDの管理（アプリケーション層）＞
システムが稼動する上で不要な、初期導入時に自動生成されるデフォルトの一般IDについては、下記のいずれかの対策を取ること。
①削除する（IDリストに載らない状態）
②無効化する（システム上にIDが登録されているが使用できない状態にする）
③デフォルトのID名称からリネーム（可能な場合）し、初期パスワード変更のうえ封緘保管する（パスワード付き電子ファイルに格納、または、パスワード管理ツール等を用いることも可）
</t>
  </si>
  <si>
    <t xml:space="preserve">&lt;Controlling default IDs (application layer)&gt;
For default general IDs that are generated automatically during initial introduction and that are unnecessary in the operation of the production system, either of the following measures shall be taken. 
(1) Delete (Not placed on the ID list)
(2) Invalidate (Make IDs unavailable though they are registered on the system.) 
(3) Rename the default ID names (when renaming can be performed), change the initial passwords, and then seal (e.g., via storage in
a password-protected electronic file) and store them. It can be stored in an electronic file with a password, or a password management tool can be used.
</t>
  </si>
  <si>
    <t>[3]充足
[2]一部未充足　→未充足部分がどこか備考欄へ記入すること
[1]未充足
[99]対象外（パッケージなどのメーカーソフトを利用していない、クラウドサービス側の責任範囲　等）　→具体的な対象外理由を備考欄へ記入すること</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</si>
  <si>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Not using manufacturer software such as a business package, It is the responsibility of the cloud service side, etc.).
</t>
  </si>
  <si>
    <t>C022-13</t>
  </si>
  <si>
    <t xml:space="preserve">＜認証迂回機能の禁止（アプリケーション層）＞
ユーザー認証機能を迂回する機能（パスワ－ドがないユ－ザ－ID設定、2回目以降の自動ログオン等)を設定しないこと。
</t>
  </si>
  <si>
    <t xml:space="preserve">&lt;Prohibiting authentication bypass (application layer)&gt;
The function of bypassing the user authentication function (e.g., setting of user IDs without passwords, automatic logon for the second and later times) shall not be set.
</t>
  </si>
  <si>
    <t>C022-14</t>
  </si>
  <si>
    <t xml:space="preserve">＜デフォルトIDの管理（アプリケーション層）＞
初期導入時に自動生成されるデフォルトの特権IDについて、下記のいずれかの対策を取ること。
①削除する（IDリストに載らない状態）
②無効化する（IDリストには載るが、利用できない状態）
③デフォルトのID名称からリネーム（可能な場合）し、初期パスワード変更のうえ封緘保管する（パスワード付き電子ファイルに格納、または、パスワード管理ツール等を用いることも可）
</t>
  </si>
  <si>
    <t xml:space="preserve">&lt;Controlling default IDs (application layer)&gt;
For default privileged user IDs that are generated automatically during initial introduction, one of the following measures shall be taken. 
(1) Delete (Not placed on the ID list)
(2) Invalidate (the IDs are placed in an ID list but are not available) 
(3) Rename the default ID names (when renaming can be performed), change the initial passwords, and then seal (e.g., via storage in
a password-protected electronic file) and store them. It can be stored in an electronic file with a password, or a password management tool can be used.
</t>
  </si>
  <si>
    <t xml:space="preserve">[3]充足
[2]一部未充足　→未充足部分がどこか備考欄へ記入すること
[1]未充足
[99]対象外（アプリケーション層に特権ユーザーIDがない、クラウドサービス側の責任範囲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</si>
  <si>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default privileged user IDs on the applications, It is the responsibility of the cloud service side, etc.).
</t>
  </si>
  <si>
    <t>C022-16-01</t>
  </si>
  <si>
    <t xml:space="preserve">＜特権IDの管理（アプリケーション層）＞
特権IDは、以下の要件を充足する管理を行うこと。
①当該システムの管理者が秘匿し原則使用しない。
②保守業者等に特権IDを貸し出した場合には、作業後にパスワードの変更を行う等の措置をとること。 
③利用毎のパスワード変更が困難な場合（コールドスタンバイ待機系サーバやDRサーバ等）には、定期的にパスワードを変更すること。
</t>
  </si>
  <si>
    <t xml:space="preserve">&lt;Controlling privileged user IDs (application layer)&gt;
Privileged user IDs shall be controlled to satisfy the following requirements. 
(1) Privileged user IDs shall be concealed by the administrator of the system and are not used in principle. 
(2) If a privileged user ID is lent to a maintenance company or the like, its password shall be changed after operation is completed.  
(3) If it is difficult to change a password each time it is used (e.g., cold standby system server or DR server), the password shall be changed periodically.
</t>
  </si>
  <si>
    <t xml:space="preserve">[3]左記①を充足し、かつ、②または③のいずれかを充足
[1]左記チェック項目の①～③のいずれも未充足
[99]対象外（アプリケーション層に特権ユーザーIDがない、クラウドサービス側の責任範囲　等）　→具体的な対象外理由を備考欄へ記入すること
</t>
  </si>
  <si>
    <t xml:space="preserve">Answer "3" if (1) is satisfied and either (2) or (3) is satisfied.
Answer "1" if the check items are not satisfied at all.
Answer "99" if the check items do not apply to the system. -&gt;Enter the reason why they are not applicable in the remarks column (e.g., There is no privileged user ID in applications, It is the responsibility of the cloud service side etc.).
Answer "2" if none of the above apply. -&gt; Enter the detail in the remarks column.
</t>
  </si>
  <si>
    <t>C022-16</t>
  </si>
  <si>
    <t>C022-c01</t>
  </si>
  <si>
    <t xml:space="preserve">＜ID管理ルール（アプリケーション層）＞
 人員名簿やID管理簿等と以下のような実際のシステムの登録内容を定期的に突合し、不要なID登録・不要なアクセス権限付与・不正アクセスがされていないことを確認すること（原則6ヶ月に1回以上）。
　　・アクセス権限の設定状況
　　・IDの状態（通常／ロック／失効の状態など）
　　・パスワード変更日
　　・最終使用日
</t>
  </si>
  <si>
    <t xml:space="preserve">&lt;ID control rule (application layer)&gt;
ID management book that is consistent with the personnel list etc. shall be periodically be periodically collated with contents registered in the actual system such as the following to confirm that no unnecessary ID has been registered or no unnecessary access privilege has been granted (basically, at least once every six months.)
　　・Access privileges
　　・ID status (normal/lock/expiration etc.)
　　・Password change date
　　・Last used date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</si>
  <si>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IDs used by staff on the applications, It is the responsibility of the cloud service side, etc.).
</t>
  </si>
  <si>
    <t>C022-c02</t>
  </si>
  <si>
    <t xml:space="preserve">＜ID管理ルール（アプリケーション層）＞
 以下のようなのID管理に関するシステム登録内容は、ユーザーIDオペレーション担当者用IDでのみ確認できること。
　　・アクセス権限の設定状況
　　・IDの状態（通常／ロック／失効の状態など）
　　・パスワード変更日
　　・最終使用日
※ユーザ ID オペレーション担当者用ID ：ユーザ部門やシステム運用部門のユーザID オペレーション担当者がID の登録・抹消・アクセス権限の変更等を行うためのID をさす。
</t>
  </si>
  <si>
    <t>&lt;ID control rule (application layer)&gt;
Contents registered in the actual system such as the following shall be checked only by IDs for user ID operation staff.
　　・Access privileges
　　・ID status (normal/lock/expiration etc.)
　　・Password change date
　　・Last used date
* IDs for user ID operation staff : IDs used to register, delete, or change access privileges by the user ID operation staff in user sections or system operating sections</t>
  </si>
  <si>
    <t>C024-01</t>
  </si>
  <si>
    <t xml:space="preserve">ネットワーク装置・ストレージ装置等の周辺機器環境に、不要なIDが存在しない（或いは新しいIDが生成できない）こと。
</t>
  </si>
  <si>
    <t xml:space="preserve">Unnecessary IDs shall not exist (or a new ID shall not be able to be generated) in an environment of peripheral devices such as network devices or storage.
</t>
  </si>
  <si>
    <t xml:space="preserve">[3]充足
[2]一部未充足　→未充足部分がどこか備考欄へ記入すること
[1]未充足
[99]対象外（周辺機器用IDを保有しない、クラウドサービス側の責任範囲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</si>
  <si>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peripheral device user ID, It is the responsibility of the cloud service side, etc.).
</t>
  </si>
  <si>
    <t>C024-02-01</t>
  </si>
  <si>
    <t xml:space="preserve">ネットワーク装置・ストレージ装置等の周辺機器環境のIDは、下記の要件を充足する管理を行うこと。
①導入時に一度パスワード変更を行い封緘管理すること（パスワード付き電子ファイルに格納、または、パスワード管理ツール等を用いることも可）
②以降はIDを使用（貸与）した場合は必ずパスワード変更する
</t>
  </si>
  <si>
    <t xml:space="preserve">For IDs in a environment of peripheral devices such as network devices and storage, control shall be taken to satisfy the following requirements. 
(1) Passwords shall be changed at the time of introduction and controlled by sealing. It can be stored in an electronic file with a password, or a password management tool can be used.
(2) After that, passwords shall be changed each time the IDs are used (lent).
</t>
  </si>
  <si>
    <t xml:space="preserve">[3]左記の対策を全て充足
[2]左記の対策の一部未充足　→未充足部分がどこか備考欄へ記入すること
[1]左記の対策は全て未充足
[99]対象外（周辺機器用IDを保有しないシステム、クラウドサービス側の責任範囲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</si>
  <si>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No peripheral device user IDs, It is the responsibility of the cloud service side , etc.).
</t>
  </si>
  <si>
    <t>C024-02</t>
  </si>
  <si>
    <t>C024-03</t>
  </si>
  <si>
    <t xml:space="preserve">ネットワーク装置・ストレージ装置等の周辺機器用IDを使用して、直接サーバ上のデータやプログラムにアクセスできないようにすること。
</t>
  </si>
  <si>
    <t xml:space="preserve">Setting shall be made so that data or programs on the server cannot be accessed directly by using user IDs for peripheral devices such as network devices and storage.
</t>
  </si>
  <si>
    <t xml:space="preserve">[3]充足
[2]一部未充足　→未充足部分がどこか備考欄へ記入すること
[1]未充足
[99]対象外（周辺機器用IDを保有しないシステム、クラウドサービス側の責任範囲　等）　→具体的な対象外理由を備考欄へ記入すること
</t>
  </si>
  <si>
    <t>C031-05</t>
  </si>
  <si>
    <t xml:space="preserve">＜アプリケーション層のログの取得＞
次に該当するイベントについて、ログを取得すること。
②ログアウト
</t>
  </si>
  <si>
    <t xml:space="preserve">&lt;Obtaining logs in the application layer&gt;
For the events falling under the following, logs shall be obtained. 
(2) Logout
</t>
  </si>
  <si>
    <t>C031-08</t>
  </si>
  <si>
    <t xml:space="preserve">＜アプリケーション層のログの取得＞
次に該当するイベントについて、ログを取得すること。
④IDロック
</t>
  </si>
  <si>
    <t xml:space="preserve">&lt;Obtaining logs in the application layer&gt;
For the events falling under the following, logs shall be obtained. 
(4) ID lock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</si>
  <si>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ID authentication in applications, It is the responsibility of the cloud service side, etc.).
</t>
  </si>
  <si>
    <t>C031-10-01</t>
  </si>
  <si>
    <t xml:space="preserve">＜アプリケーション層のログの取得＞
主にユーザーIDオペレーション担当者ID（ユーザー部門やシステム運用部門において、ユーザーID の登録・抹消、アクセス権限の変更等を行う担当者ためのID）による下記オペレーションについて、ログを取得すること。
⑤ID付与・抹消
⑥アクセス権限の設定・変更
⑦パスワード変更
⑧IDロックの解除
※ユーザーIDオペレーション担当者ID：ユーザー部門やシステム運用部門において、ユーザーID の登録・抹消、アクセス権限の変更等を行う担当者ためのID
</t>
  </si>
  <si>
    <t xml:space="preserve">&lt;Obtaining logs in the application layer&gt;
For operations mainly performed by IDs for user ID operation staff falling under the following, logs shall be obtained. 
(5) Assigning and deleting IDs
(6) Setting and changing access authorities
(7) Password change
(8) Releasing ID lock
* IDs for user ID operation staff : IDs used to register, delete, or change access privileges by the user ID operation staff in user sections or system operating sections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</si>
  <si>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The system authenticates by other means than ID authentication in applications, It is the responsibility of the cloud service side , etc.).
</t>
  </si>
  <si>
    <t>C031-10</t>
  </si>
  <si>
    <t>C031-13</t>
  </si>
  <si>
    <t xml:space="preserve">＜アプリケーション層のログの取得＞
次に該当するイベントについて、ログを取得すること。
⑪ユーザー部門によるオペレーション内容
</t>
  </si>
  <si>
    <t xml:space="preserve">&lt;Obtaining logs in the application layer&gt;
For the events falling under the following, logs shall be obtained. 
(11) Contents of operations by the user section
</t>
  </si>
  <si>
    <t xml:space="preserve">[3]充足
[2]一部未充足　→未充足部分がどこか備考欄へ記入すること
[1]未充足
[99]対象外（ユーザー部門による業務オペレーションを行わない、クラウドサービス側の責任範囲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</si>
  <si>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System operations are not performed by the  the user section, It is the responsibility of the cloud service side, etc.).
</t>
  </si>
  <si>
    <t xml:space="preserve">[3]充足
[2]一部未充足　→未充足部分がどこか備考欄へ記入すること
[1]未充足
[99]対象外（外部との通信やデータ送受信がない、クラウドサービス側の責任範囲　等）　→具体的な対象外理由を備考欄へ記入すること
※回答対象箇所の「インターネット接続環境」と「端末」のいずれかでしゅとくできていればよいため、いずれかが[3]であればもう一方は[99]としてよい
</t>
  </si>
  <si>
    <t>C031-20</t>
  </si>
  <si>
    <t xml:space="preserve">＜ログの取得＞
次に該当するイベントについて、ログを取得すること。
⑰外部システムとの通信やデータ送受信に関するイベント
</t>
  </si>
  <si>
    <t xml:space="preserve">&lt;Obtaining logs in the application layer&gt;
For the events falling under the following, logs shall be obtained. 
(17) Events concerning communication and data exchange with external systems
</t>
  </si>
  <si>
    <t xml:space="preserve">[3]充足
[2]一部未充足　→未充足部分がどこか備考欄へ記入すること
[1]未充足
[99]対象外（外部との通信やデータ送受信がない、クラウドサービス側の責任範囲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</si>
  <si>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communicate or exchange data with external system, It is the responsibility of the cloud service side, etc.).
</t>
  </si>
  <si>
    <t>C050-02</t>
  </si>
  <si>
    <t xml:space="preserve">＜伝送データの暗号化＞
公衆回線を介し、個人・顧客データを伝送する場合には、個人・顧客データを暗号化して伝送すること。
※公衆回線とは、利用者が物理的な通信回線を共有して利用する通信網を指す。具体的には公衆電話網、ISDN、インターネット、CATV網等が該当する。
</t>
  </si>
  <si>
    <t>When personal data or customer data is transmitted via the public lines, encrypt personal data or customer data for the transmission, in case of wiretapping or falsification on the transmission path.</t>
  </si>
  <si>
    <t xml:space="preserve">[3]充足
[2]一部未充足　→未充足部分がどこか備考欄へ記入すること
[1]未充足
[99]対象外（公衆回線を介し、個人・顧客データの伝送を行わない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</si>
  <si>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(e.g.,The system does not transmit personal or customer data over public lines, etc.).
</t>
  </si>
  <si>
    <t>C050-04</t>
  </si>
  <si>
    <t xml:space="preserve">DMZに配置されたデータ送受信サーバが外部サイトとデータ授受を行う際には、VPNやTLSにより通信を暗号化すること。
</t>
  </si>
  <si>
    <t xml:space="preserve">Data exchange between data transmission/reception servers deployed in the DMZ and external site shall be encrypted with VPN or TLS.
</t>
  </si>
  <si>
    <t xml:space="preserve">[3]充足
[2]一部未充足　→未充足部分がどこか備考欄へ記入すること
[1]未充足
[99]対象外（DMZ に配置されたデータ送受信サーバが存在しない、クラウドサービス側の責任範囲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</si>
  <si>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data transmission/reception servers deployed in the DMZ, It is the responsibility of the cloud service side, etc.).
</t>
  </si>
  <si>
    <t>C060-01-02</t>
  </si>
  <si>
    <t xml:space="preserve">＜ウイルス対策ソフトの導入＞
コンピュータウイルス・スパイウェア等の不正プログラム・ハッカー等の侵入・感染に備え、ウイルス対策ソフト等を導入すること。
【導入すべき対象】
・外部ネットワークと内部ネットワークを接続するゲートウェイ
・各種サーバ
</t>
  </si>
  <si>
    <t xml:space="preserve">&lt;Introducing anti-virus software&gt;
In order to prevent the intrusion and infection of computer viruses, spyware, and other malicious programs, as well as the intrusion of malicious hackers, anti-virus software shall be installed to the devices and terminals falling under the following.
[Subject to be introduced]
- Gateways that connect internal networks to external networks
- Servers
</t>
  </si>
  <si>
    <t>C060-02-02</t>
  </si>
  <si>
    <t xml:space="preserve">＜スキャン対象の設定＞
ウイルス対策ソフトのスキャン対象の設定は、特定の領域やファイルに限定しないこと。（記録媒体接続時を含む）
【導入すべき対象】
・外部ネットワークと内部ネットワークを接続するゲートウェイ
・各種サーバ
</t>
  </si>
  <si>
    <t xml:space="preserve">&lt;Setting of items to be scanned&gt;
Items to be scanned by the anti-virus software shall not be limited to specific locations and files(including when the recording medium is connected)
[Subject to be introduced]
- Gateways that connect internal networks to external networks
- Servers
</t>
  </si>
  <si>
    <t>C060-03-02</t>
  </si>
  <si>
    <t>＜パターンファイルの更新＞
ウイルス対策ソフトのパターンファイル更新について、以下の要件を充足する管理をしていること。
①外部と接続されているシステムは原則日次でウイルスパターンファイルを更新すること。但し、ウイルスパターンファイル変更前にテストを必要とするシステムは週に1回以上の頻度でウイルスパターンファイルを更新すること。
②外部と接続がないシステムにおいても、媒体等によるデータ授受があるシステムについては最低1ヶ月に1回以上の頻度でウイルスパターンファイルを更新すること。なお、データ授受の発生頻度が高い場合には更新の頻度を上げることが望ましい。
③その他のシステムは最低3ヶ月に1回以上の頻度でウイルスパターンファイルを更新すること。
【導入すべき対象】
・外部ネットワークと内部ネットワークを接続するゲートウェイ
・各種サーバ</t>
  </si>
  <si>
    <t>&lt;Updating pattern files&gt;
For the update of the pattern files of anti-virus software, the following requirements shall be satisfied in control. 
(1) For systems that are connected to external systems, the virus pattern file shall be updated on a daily basis in principle. 
However, for systems that require a test before changing the virus pattern file, the virus pattern file shall be updated at least once a week. 
(2) For systems that transmit or receive data by using media or other measures, the virus pattern file shall be updated at least once a month even if they are not connected to external systems. For systems that transmit or receive data frequently, increasing the frequency of update is desirable.  
(3) For other systems, the virus pattern file shall be updated at least once every three months.
[Subject to be introduced]
- Gateways that connect internal networks to external networks
- Servers</t>
  </si>
  <si>
    <t>C091-c01</t>
  </si>
  <si>
    <t xml:space="preserve">＜サービス不能な状態の検知＞
万が一システムが攻撃を受けて、サービス提供が出来なくなったケースに備えて、サーバの生存監視機能を設け、以下のようなサービス不能な状態を検知する仕組みを実装すること
　・プロセスの監視やサーバの生死監視（Ping監視など）
　・定期的に外部から自動ログイン処理を行い、サービスが正常に稼働していることを確認
</t>
  </si>
  <si>
    <t xml:space="preserve">&lt;Detection of service suspension status&gt;
Implement a mechanism to detect service unavailable states in preparation for the cases when the service delivery has stopped in the event that a system is attacked. 
[Example]
- Process monitoring or server alive monitoring (e.g., ping monitoring)
- Automatic login from the outside has been conducted on a regular basis for confirming whether the services are in normal operation. 
</t>
  </si>
  <si>
    <t xml:space="preserve">[3]左記の対策のうちいずれかを充足
[2] [3]でも[1]でも[99]でもない場合　→具体的な状況を備考欄へ記入すること
[1]左記の対策は全て未充足
[99]対象外（クラウドサービス側の責任範囲　等）　→具体的な対象外理由を備考欄へ記入すること
</t>
  </si>
  <si>
    <t xml:space="preserve">Answer "3" if at least one of the check items is satisfied.
Answer "1" if the check items are not satisfied at all.
Answer "99" if the check items do not apply to the system. -&gt;Enter the reason why they are not applicable in the remarks column(e.g., It is the responsibility of the cloud service side , etc.).
Answer "2" if none of the above apply. -&gt; Enter the detail in the remarks column.
</t>
  </si>
  <si>
    <t>C092-c01</t>
  </si>
  <si>
    <t xml:space="preserve">提供者のサポートが切れ、今後セキュリティパッチが提供されないソフトウェア（OSやミドルウェアを含む）・ファームウェアを利用しないこと。
</t>
  </si>
  <si>
    <t xml:space="preserve">Do not use software (including OS and middleware) or firmware that is no longer supported by the provider and no longer provided security patches.
</t>
  </si>
  <si>
    <t>C131-04-01</t>
  </si>
  <si>
    <t xml:space="preserve">DoS攻撃／DDoS攻撃に対して適切な対策を講じること。
　①適切なタイムアウト値の設定（一定時間応答がない通信については、タイムアウトとしてセッションを破棄し、リソースを解放することにより、DoS攻撃／DDoS攻撃に対応する。）
　③Webサーバセッション数の制限（Webサーバを導入している場合は必須）（入口となるWebサーバで被害を食い止めるようWebサーバのセッション数を制限する。）
</t>
  </si>
  <si>
    <t xml:space="preserve">Appropriate countermeasures shall be taken against DoS/DDoS attacks. 
(1) Setting of an appropriate timeout value 
For communication without a response for a certain period of time, the system shall be protected from a DoS/DDoS attack by abandoning the session as timeout and releasing resources. 
(2) Defending against attacks by using a firewall
Typical attacks like SYN flood attacks shall be dropped with a firewall. 
(3) Limiting the number of Web server sessions (if Web servers are introduced)
The number of sessions of Web servers shall be limited so that damage can be stopped at the Web server functioning as an entrance.
(4) Protection by Internet service providers (ISPs) 
The ISPs detect DoS and DDoS attacks and drop such packets.
</t>
  </si>
  <si>
    <t>C131-04</t>
  </si>
  <si>
    <t>C131-04-02</t>
  </si>
  <si>
    <t xml:space="preserve">DoS攻撃／DDoS攻撃に対して適切な対策を講じること。
　①適切なタイムアウト値の設定（一定時間応答がない通信については、タイムアウトとしてセッションを破棄し、リソースを解放することにより、DoS攻撃／DDoS攻撃に対応する。）
　②ファイアウォールによる攻撃の防御（SYNフラッド攻撃のような典型的な攻撃については、ファイアウォール等でDropするよう設定する。）
　④インターネット回線提供キャリア（ISP）での防御（ISPでDoS攻撃／DDoS攻撃を検知し、該当パケットをDropする。）
</t>
  </si>
  <si>
    <t>C131-05</t>
  </si>
  <si>
    <t xml:space="preserve">＜プラットフォーム診断＞
①診断ツールには、PCI DSS ASV(Approved Scanning Vendors:認定スキャンベンダー)が使用しているツールを選定すること。
②脆弱性が確認された場合は、脆弱性の深刻度（CVSS基本値・環境値）を考慮して対応期限を検討すること。
③システムの改修有無に関わらず、 定期的（1 年に一回以上）に既知の脆弱性の有無を確認するプラットフォーム診断を実施すること。
</t>
  </si>
  <si>
    <t xml:space="preserve">&lt;Platform vulnerability testing&gt;
(1) Select a testing tool that the PCI DSS ASVs (Approved Scanning Vendors) are using.
(2) If a vulnerability is identified, the deadline for response should be considered in light
of the severity of the vulnerability (CVSS basic values/environmental values).
(3) Perform platform vulnerbility testing periodically (at least once a year) to check whether there is any known vulnerability regardless of whether systems have been revised.
</t>
  </si>
  <si>
    <t>C131-c05-01</t>
  </si>
  <si>
    <t xml:space="preserve">&lt;セキュリティ監視仕様（主要グループ会社）&gt;
インバウンド（外部から内部）通信があるシステム、システム重要度：重要以上（システム重要度の機密性、完全性、可用性のいずれかに「Important」以上がある）の場合
・次の機器・製品を導入、ログを取得し、監視すること
①ファイアウォール
　監視対象の具体例
　　・ アクセスログ
</t>
  </si>
  <si>
    <t>&lt;Security monitoring specifications (core group companies)&gt;
For systems that have inbound (from external to internal) communication, system criticality: important or above ("important" or above in confidentiality, integrity or availability), the following devices/products should be installed to collect logs, and monitor.
(1) Firewall
　Example of monitoring targets
　　・Access log</t>
  </si>
  <si>
    <t>C131-c05-02</t>
  </si>
  <si>
    <t xml:space="preserve">&lt;セキュリティ監視仕様（主要グループ会社）&gt;
インバウンド（外部から内部）通信があるシステム、システム重要度：重要以上（システム重要度の機密性、完全性、可用性のいずれかに「Important」以上がある）の場合
・次の機器・製品を導入、ログを取得し、監視すること
②Webサーバ
　監視対象の具体例
　　・ アクセスログ
</t>
  </si>
  <si>
    <t>&lt;Security monitoring specifications (core group companies)&gt;
For systems that have inbound (from external to internal) communication, system criticality: important or above ("important" or above in confidentiality, integrity or availability), the following devices/products should be installed to collect logs, and monitor.
(2) Web server
　Example of monitoring targets
　　・Access log</t>
  </si>
  <si>
    <t>C131-c05-03</t>
  </si>
  <si>
    <t xml:space="preserve">&lt;セキュリティ監視仕様（主要グループ会社）&gt;
インバウンド（外部から内部）通信があるシステム、システム重要度：重要以上（システム重要度の機密性、完全性、可用性のいずれかに「Important」以上がある）の場合
・次の機器・製品を導入、ログを取得し、監視すること
③ネットワークIPS/IDS
　監視対象の具体例
　　・ セキュリティアラート
</t>
  </si>
  <si>
    <t>&lt;Security monitoring specifications (core group companies)&gt;
For systems that have inbound (from external to internal) communication, system criticality: important or above ("important" or above in confidentiality, integrity or availability), the following devices/products should be installed to collect logs, and monitor.
(3) Network IPS/IDS
　Example of monitoring targets
　　・Security alert</t>
  </si>
  <si>
    <t>C131-c05-04</t>
  </si>
  <si>
    <t xml:space="preserve">&lt;セキュリティ監視仕様（主要グループ会社）&gt;
インバウンド（外部から内部）通信があるシステム、システム重要度：重要以上（システム重要度の機密性、完全性、可用性のいずれかに「Important」以上がある）の場合
・次の機器・製品を導入、ログを取得し、監視すること
④マルウェア対策製品（アンチウイルス）
　監視対象の具体例
　　・ セキュリティアラート
</t>
  </si>
  <si>
    <t>&lt;Security monitoring specifications (core group companies)&gt;
For systems that have inbound (from external to internal) communication, system criticality: important or above ("important" or above in confidentiality, integrity or availability), the following devices/products should be installed to collect logs, and monitor.
(4) Anti-malware product (antivirus)
　Example of monitoring targets
　　・Security alert</t>
  </si>
  <si>
    <t>C131-c07-01</t>
  </si>
  <si>
    <t xml:space="preserve">&lt;セキュリティ監視仕様（主要グループ会社）&gt;
インバウンド（外部から内部）通信があるシステム、システム重要度：一般以下（システム重要度の機密性、完全性、可用性のいずれも「Ordinary」以下）の場合
・次の機器・製品を導入、ログを取得し、監視すること
①ネットワークIPS/IDS
　監視対象の具体例
　　・ セキュリティアラート
</t>
  </si>
  <si>
    <t>&lt;Security monitoring specifications (core group companies)&gt;
For systems that have inbound (from external to internal) communication, system criticality: general or below ("ordiary" in confidentiality, integrity and availability), the following devices/products should be installed to collect logs, and monitor.
(1) Network IPS/IDS
　Eexample of monitoring targets
　　・Security alert</t>
  </si>
  <si>
    <t>C131-c07-02</t>
  </si>
  <si>
    <t xml:space="preserve">&lt;セキュリティ監視仕様（主要グループ会社）&gt;
インバウンド（外部から内部）通信があるシステム、システム重要度：一般以下（システム重要度の機密性、完全性、可用性のいずれも「Ordinary」以下）の場合
・次の機器・製品を導入、ログを取得し、監視すること
②マルウェア対策製品（アンチウイルス）
　監視対象の具体例
　　・ セキュリティアラート
</t>
  </si>
  <si>
    <t>&lt;Security monitoring specifications (core group companies)&gt;
For systems that have inbound (from external to internal) communication, system criticality: general or below ("ordiary" in confidentiality, integrity and availability), the following devices/products should be installed to collect logs, and monitor.
(2) Anti-malware product (antivirus)
　Example of monitoring targets
　　・Security alert</t>
  </si>
  <si>
    <t>C131-c09-01</t>
  </si>
  <si>
    <t xml:space="preserve">&lt;セキュリティ監視仕様（主要グループ会社）&gt;
アウトバウンド（内部から外部）通信があるシステム、システム重要度：重要以上（システム重要度の機密性、完全性、可用性のいずれかに「Important」以上がある）の場合
・次の機器・製品を導入、ログを取得し、監視すること
①ファイアウォール
　監視対象の具体例
　　・ アクセスログ
</t>
  </si>
  <si>
    <t>&lt;Security monitoring specifications (core group companies)&gt;
For systems that have outbound (from internal to external) communication, system criticality: important or above ("important" or above in confidentiality, integrity, or availability), the following devices/products should be installed to collect logs, and monitor.
(1) Firewall
　Example of monitoring targets
　　・Access log</t>
  </si>
  <si>
    <t>C131-c09-02</t>
  </si>
  <si>
    <t xml:space="preserve">&lt;セキュリティ監視仕様（主要グループ会社）&gt;
アウトバウンド（内部から外部）通信があるシステム、システム重要度：重要以上（システム重要度の機密性、完全性、可用性のいずれかに「Important」以上がある）の場合
・次の機器・製品を導入、ログを取得し、監視すること
②Proxyサーバ
　監視対象の具体例
　　・ アクセスログ
</t>
  </si>
  <si>
    <t>&lt;Security monitoring specifications (core group companies)&gt;
For systems that have outbound (from internal to external) communication, system criticality: important or above ("important" or above in confidentiality, integrity, or availability), the following devices/products should be installed to collect logs, and monitor.
(2) Proxy server
　Example of monitoring targets
　　・Access log</t>
  </si>
  <si>
    <t>C131-c09-03</t>
  </si>
  <si>
    <t xml:space="preserve">&lt;セキュリティ監視仕様（主要グループ会社）&gt;
アウトバウンド（内部から外部）通信があるシステム、システム重要度：重要以上（システム重要度の機密性、完全性、可用性のいずれかに「Important」以上がある）の場合
・次の機器・製品を導入、ログを取得し、監視すること
③マルウェア対策製品（アンチウイルス）
　監視対象の具体例
　　・ セキュリティアラート
</t>
  </si>
  <si>
    <t>&lt;Security monitoring specifications (core group companies)&gt;
For systems that have outbound (from internal to external) communication, system criticality: important or above ("important" or above in confidentiality, integrity, or availability), the following devices/products should be installed to collect logs, and monitor.
(3) Anti-malware products (antivirus)
　Example of monitoring targets
　　・Security alert</t>
  </si>
  <si>
    <t>C131-c11</t>
  </si>
  <si>
    <t xml:space="preserve">&lt;セキュリティ監視仕様（主要グループ会社）&gt;
アウトバウンド（内部から外部）通信があるシステム、システム重要度：一般以下（システム重要度の機密性、完全性、可用性のいずれも「Ordinary」以下）の場合
・次の機器・製品を導入、ログを取得し、監視すること
①マルウェア対策製品（アンチウイルス）
　監視対象の具体例
　　・ セキュリティアラート
</t>
  </si>
  <si>
    <t>&lt;Security monitoring specifications (core group companies)&gt;
For systems that have outbound (from internal to external) communication, system criticality: general or below ("ordinary" or below in confidentiality, integrity and availability), the following devices/products should be installed to collect logs, and monitor.
(1) Anti-malware product (antivirus)
　Example of monitoring targets
　　・Security alert</t>
  </si>
  <si>
    <t>C132-01</t>
  </si>
  <si>
    <t xml:space="preserve">＜ファイアウォールによる通信制御-IP制御＞
外部ファイアウォールにおける静的NAT(DestinationNAT)又はNAPT制御により、外部セグメントからアクセス可能な機器を限定すること。
</t>
  </si>
  <si>
    <t xml:space="preserve">&lt;Communication control by firewalls - IP control&gt;
Devices that can be accessed from external segments shall be limited by using static NAT (Destination NAT) or NAPT in external firewalls.
</t>
  </si>
  <si>
    <t>C132-04</t>
  </si>
  <si>
    <t xml:space="preserve">＜ファイアウォールによる通信制御-ポート制御＞
外部セグメント⇔DMZセグメント間、およびDMZセグメント⇔内部セグメント間の境界にファイアウォールを設置すること。
なお、ファイアウォールが1台構成の場合は、必ずDMZセグメントを通過する構成とすること。
</t>
  </si>
  <si>
    <t xml:space="preserve">&lt;Communication control by firewalls - port control&gt;
A firewall shall be installed at the boundary between the external segment and the DMZ segment and at the boundary between the DMZ segment and the internal segment.
When only one firewall is used, communication must go through the DMZ segment.
</t>
  </si>
  <si>
    <t>C133-01</t>
  </si>
  <si>
    <t xml:space="preserve">＜Webサーバのセキュリティ対策-攻撃対策＞
外部にOS、製品名、バージョン等必要以上のサーバやネットワーク機器の情報を公開しないこと。
</t>
  </si>
  <si>
    <t xml:space="preserve">&lt;Web server security measures - countermeasures against attacks&gt;
Information on servers and network devices such as OS, product names, and versions shall not be disclosed to the public more than necessary.
</t>
  </si>
  <si>
    <t xml:space="preserve">[3]充足
[2]一部未充足　→未充足部分がどこか備考欄へ記入すること
[1]未充足
[99]対象外（Webサーバを設置していない、クラウドサービス側の責任範囲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</si>
  <si>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web server, It is the responsibility of the cloud service side, etc.).
</t>
  </si>
  <si>
    <t>C133-02</t>
  </si>
  <si>
    <t xml:space="preserve">＜Webサーバのセキュリティ対策-攻撃対策＞
Webサーバの設定において、公開ディレクトリと非公開ディレクトリを分離し、ユーザID及びパスワードまたは個人証明書等を使用した認証を行い、適切なアクセス権限を設定すること。
</t>
  </si>
  <si>
    <t xml:space="preserve">&lt;Web server security measures - countermeasures against attacks&gt;
In the setting of Web servers, separate disclosed directories and undisclosed directories, implement authentication based on user IDs and passwords or personal certificates, and apply appropriate access privileges to them.
</t>
  </si>
  <si>
    <t>C133-03</t>
  </si>
  <si>
    <t xml:space="preserve">＜Webサーバのセキュリティ対策-HTTPメソッドの制御＞
Webサーバの設定において、必要最低限のHTTPメソッドのみを許可すること。
</t>
  </si>
  <si>
    <t xml:space="preserve">&lt;Web server security measures - controlling HTTP methods&gt;
In the setting of Web servers, only the most basic HTTP methods shall be permitted.
</t>
  </si>
  <si>
    <t>C133-04</t>
  </si>
  <si>
    <t xml:space="preserve">＜Webサーバのセキュリティ対策-HTTPメソッドの制御＞
Webサーバの設定において実行ファイルの拡張子およびディレクトリを限定すること。
</t>
  </si>
  <si>
    <t xml:space="preserve">&lt;Web server security measures - controlling HTTP methods&gt;
In the setting of Web servers, the extensions and directories of executable files shall be limited.
</t>
  </si>
  <si>
    <t>C133-05</t>
  </si>
  <si>
    <t xml:space="preserve">＜Webサーバのセキュリティ対策-CGIスクリプトの制限＞
Webサーバの設定において、CGI機能を無効化していること。
</t>
  </si>
  <si>
    <t xml:space="preserve">&lt;Web server security measures - limiting CGI scripts&gt;
In the setting of Web servers, the CGI function shall be disabled.
</t>
  </si>
  <si>
    <t>C133-06</t>
  </si>
  <si>
    <t xml:space="preserve">＜Webサーバのセキュリティ対策-Webアプリケーションの制限＞
Webアプリケーションは専用のディレクトリで一括管理すること。
</t>
  </si>
  <si>
    <t xml:space="preserve">&lt;Web server security measures - limiting Web applications&gt;
Web applications shall be controlled collectively in a dedicated directory.
</t>
  </si>
  <si>
    <t>C133-07</t>
  </si>
  <si>
    <t xml:space="preserve">＜Webサーバのセキュリティ対策-Webアプリケーションの制限＞
Webアプリケーションの設定において、暗号化された通信経路でアクセスするファイルと暗号化された通信経路でのアクセスが不要なファイルを同一のディレクトリに配置しないこと。
</t>
  </si>
  <si>
    <t xml:space="preserve">&lt;Web server security measures - limiting Web applications&gt;
In the setting of Web applications, files that are accessed through an encrypted communication path and files that are not required to be accessed through an encrypted communication path shall not be placed on the same directory.
</t>
  </si>
  <si>
    <t>C133-08</t>
  </si>
  <si>
    <t xml:space="preserve">＜Webサーバのセキュリティ対策-外部からのアクセスに関するログの記録／保管＞
①Webサーバにおいて、以下の内容をログに取得すること
（以下　例示）
・日付時刻
・応答時間
・HTTPメソッド　　　　　等
</t>
  </si>
  <si>
    <t xml:space="preserve">&lt;Web server security measures - recording/storing logs related to access from external systems&gt;
(1) In a Web server, the following information shall be recorded in the log.
(Example)
- Date and time
- Response time
- HTTP method
etc.
</t>
  </si>
  <si>
    <t xml:space="preserve">[3]少なくとも左記で例示したログは全て取得
[2]左記で例示したログの一部は未取得　　→未充足部分がどこか備考欄へ記入すること
[1]左記で例示したログは全て未取得
[99]対象外（Webサーバを設置していない、クラウドサービス側の責任範囲　等）　→具体的な対象外理由を備考欄へ記入すること
</t>
  </si>
  <si>
    <t xml:space="preserve">Answer "3" if at least all of the logs in the example are obtained.
Answer "2" if a part of the logs in the example is not obtained. -&gt; Enter the unsatisfied part in the remarks column.
Answer "1" if all of the logs in the example are not obtained.
Answer "99" if the check item does not apply to the system. -&gt;Enter the reason why it is not applicable in the remarks column. (e.g., There is no web server, It is the responsibility of the cloud service side, etc.).
</t>
  </si>
  <si>
    <t>C133-09</t>
  </si>
  <si>
    <t xml:space="preserve">＜Webサーバのセキュリティ対策-外部からのアクセスに関するログの記録／保管＞
② Webサーバの設定において、ログは2年間保管できる容量を確保すること。
</t>
  </si>
  <si>
    <t xml:space="preserve">&lt;Web server security measures - recording/storing logs related to access from external systems&gt;
(2) In the setting of Web servers, enough capacity shall be secured so that access logs can be stored for two years.
</t>
  </si>
  <si>
    <t>C133-11</t>
  </si>
  <si>
    <t xml:space="preserve">＜Webサーバのセキュリティ対策-電子証明書＞
以下の鍵長の方式を利用すること。
・鍵長2048bit以上のRSA
・鍵長256bit以上のECDSA（楕円曲線暗号）
・鍵長2048bit以上のDHE
・鍵長256bit以上のECDH/ECDHE（楕円曲線暗号）
</t>
  </si>
  <si>
    <t xml:space="preserve">&lt;Electronic certificates (key exchange and signatures)&gt;
Methods with the key lengths listed below shall be used.
  &gt; RSA with a key length of 2,048 bits or more
  &gt; ECDSA with key length of 256 bits or more (elliptic curve number)
  &gt; DHE with a key length of 2,048 bits or more
  &gt; ECDH/ECDHE (elliptic curve cryptography) with a key length of 256 bits or more
</t>
  </si>
  <si>
    <t>C133-12</t>
  </si>
  <si>
    <t xml:space="preserve">＜Webサーバのセキュリティ対策-電子証明書＞
鍵長128bit及び256bitのAESまたはCamellia、もしくはChaCha20-Poly1305を利用すること。
</t>
  </si>
  <si>
    <t>&lt;Electronic certificates (common key encryption)&gt;
AES or Camellia with a key length of 128 and 256 bits or ChaCha20-Poly1305 shall be used.</t>
  </si>
  <si>
    <t>C133-13-01</t>
  </si>
  <si>
    <t xml:space="preserve">＜Webサーバのファイルの改ざん対策＞
外部と通信するWebサーバは改ざん検知ツールの導入やバックアップ等改ざん対策を実施すること.
（例）
・ハッシュ関数などを用いてファイルの内容を一意に識別する
・Tripwire等の改ざん検知ツールを導入する
・バックアップのスケジュールやポリシーを設定
・Webページのコンテンツファイルをバックアップ
</t>
  </si>
  <si>
    <t xml:space="preserve">&lt;Countermeasures against the falsification of files on Web servers&gt;
For the Web server communicating with external systems, countermeasures against falsification such as introduction of a tampering detection tool and backup shall be taken.
(Example)
- Identify the contents of files uniquely by using hash functions.
- Introduce a tampering detection tool such as Tripwire.
- Set the backup schedule and policy.
- Create backups of content files of Web pages.
</t>
  </si>
  <si>
    <t xml:space="preserve">[3]左記の対策のうちいずれかを充足
[2] [3]でも[1]でも[99]でもない場合　→具体的な状況を備考欄へ記入すること
[1]左記の対策は全て未充足
[99]対象外（Webサーバを設置していない、クラウドサービス側の責任範囲　等）　→具体的な対象外理由を備考欄へ記入すること
</t>
  </si>
  <si>
    <t xml:space="preserve">Answer "3" if at least one of the check items is satisfied.
Answer "1" if the check items are not satisfied at all.
Answer "99" if the check items do not apply to the system. -&gt;Enter the reason why they are not applicable in the remarks column(e.g., There is no web server., It is the responsibility of the cloud service side , etc.).
Answer "2" if none of the above apply. -&gt; Enter the detail in the remarks column.
</t>
  </si>
  <si>
    <t>C133-13</t>
  </si>
  <si>
    <t>C133-16</t>
  </si>
  <si>
    <t xml:space="preserve">＜Webサーバへのアクセス制御＞
限られたクライアントからのみ利用するWebサーバは、IPアドレス等によるアクセス制限を行い、不特定のクライアントからのアクセスを制限すること。
</t>
  </si>
  <si>
    <t xml:space="preserve">&lt;Control the access of a Web server&gt;
For the servers used only by limited clients, access control shall be implemented based on IP addresses or other information, in order to deny access from unspecified clients.
</t>
  </si>
  <si>
    <t>C133-17</t>
  </si>
  <si>
    <t xml:space="preserve">＜Webサーバのセキュリティ対策-攻撃対策＞
SSL2.0、SSL3.0、TLS1.0、TLS1.1は利用不可とし、TLS1.2、TLS1.3を使用すること。
</t>
  </si>
  <si>
    <t xml:space="preserve">&lt;encryption of communication&gt;
Use of SSL2.0, SSL3.0, TLS1.0, TLS1.1 is prohibited and  TLS1.2 and TLS1.3 shall be used. 
</t>
  </si>
  <si>
    <t>C133-18</t>
  </si>
  <si>
    <t xml:space="preserve">＜Webアプリケーション診断＞
①システムの改修有無に関わらず、定期的（原則、1 年に一回以上）にWebアプリケーション診断を実施すること。
②脆弱性が確認された場合は、脆弱性の深刻度（CVSS基本値・環境値）に応じて対応期限を検討すること。
</t>
  </si>
  <si>
    <t>&lt;Web Application vulnerability testing&gt;
(1) Perform web application vulnerability testing periodically (at least once a year), regardless of whether systems have been revised.
(2) If a vulnerability is identified, the response  deadline shall be considered according to the severity of the vulnerability (CVSS basic values and environmental values).</t>
  </si>
  <si>
    <t>C133-19-01</t>
  </si>
  <si>
    <t>＜Webサイトのコンテンツ管理＞
①インターネットを経由したコンテンツ更新作業を行う場合は、通信経路の暗号化の他にIPアドレス等によるアクセス制限や二要素認証等を行うこと。
②不要となったコンテンツファイル（画像ファイル等のHTML以外のファイルも含む）は、削除、または非公開場所に移動すること。</t>
  </si>
  <si>
    <t>&lt;Restrictions on the update of website contents&gt;
(1) When the contents are updated via the Internet, in addition to encrypting the communication channels, use IP addresses, etc., to control access, or use two-factor authentication.
(2) Delete unnecessary content files (including images and other files, in addition to HTML) or move them to an undisclosed section.</t>
  </si>
  <si>
    <t xml:space="preserve">[3]左記の対策を全て充足
[2]左記の対策の一部未充足　→未充足部分がどこか備考欄へ記入すること
[1]左記の対策は全て未充足
[99]対象外（Webサーバを設置していない、クラウドサービス側の責任範囲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</si>
  <si>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(e.g.,There is no web server, It is the responsibility of the cloud service side , etc.).
</t>
  </si>
  <si>
    <t>C133-19</t>
  </si>
  <si>
    <t>C133-c01</t>
  </si>
  <si>
    <t xml:space="preserve">&lt;Webサーバのセキュリティ対策-電子証明書（ハッシュ関数）に関する要件&gt;
電子証明書のハッシュ関数としてSHA-2を使用すること（SHA-2を利用した電子証明書を使用すること）。
</t>
  </si>
  <si>
    <t xml:space="preserve">&lt;Electronic certificates (hash function)&gt;
SHA-2 shall be used as a hash function for electronic certificates (electronic certificates using SHA-2 shall be used).
</t>
  </si>
  <si>
    <t>C133-c02</t>
  </si>
  <si>
    <t xml:space="preserve">&lt;Webサーバのセキュリティ対策-暗号スイートに関する要件&gt;
顧客やユーザとの通信は、別表の暗号スイートを使用し、それ以外の暗号スイートは利用不可とすること。
</t>
  </si>
  <si>
    <t xml:space="preserve">&lt;Cipher suites&gt;
The cipher suites listed in Appendix shall be used for communication with customers and users. The use of other cipher suites shall be prohibited.
</t>
  </si>
  <si>
    <t>C141-c01</t>
  </si>
  <si>
    <t xml:space="preserve">インターネット経由でログイン可能なIDの場合
認証は以下の認証器のいずれかを使用すること。
 ①記憶シークレット
 ②ルックアップシークレット
 ③経路外デバイス
 ④単一要素ワンタイムパスワードデバイス
 ⑤多要素ワンタイムパスワードデバイス
 ⑥単一要素暗号ソフトウェア
 ⑦単一要素暗号デバイス
 ⑧多要素暗号ソフトウェア
 ⑨多要素暗号デバイス
</t>
  </si>
  <si>
    <t xml:space="preserve">For IDs that can be logged in over the Internet
For authentication, one of the following authentication devices should be used.
 (1) Memorized secret
 (2) Look-up secret
 (3) Out-of-band device
 (4) Single-factor one-time password device
 (5) Multi-factor one-time password device
 (6) Single-factor cryptographic software
 (7) Single-factor cryptographic device
 (8) Multi-factor cryptographic software
 (9) Multi-factor cryptographic device
*Refer to "Mizuho Group Standard for Non-functional Requirements" Part 6, Subpart 3-19 to Part 6, Subpart 3-21 for the definition of each authentication.
</t>
  </si>
  <si>
    <t>C141-c02</t>
  </si>
  <si>
    <t>インターネット経由でログイン可能なIDの場合
ユーザのセッションに対する再認証を以下の通り定期的に実施すること
　この時間制限に達したら強制的にログアウトにすること
　・ユーザの操作が確認できている場合は12時間を上限として再認証を実施
　・ユーザの操作が確認できない場合は30分を上限として再認証を実施。</t>
  </si>
  <si>
    <t>For IDs that can be logged in over the Internet
Periodic reauthentication should be performed for user sessions as follows.
　Logout when the time limit is reached
　・Reauthenticate up to 12 hours if user activity is confirmed.
　・Reauthenticate within 30 minutes if user activity is not confirmed.</t>
  </si>
  <si>
    <t>C141-c03</t>
  </si>
  <si>
    <t xml:space="preserve">&lt;ログイン時の多要素認証&gt;
インターネット経由でログイン可能な以下のIDの場合
　顧客向け：資金移動、商品の売買、金融取引等が可能なID
　社内向け：特権ID、高権限ID、重要情報にアクセス可能な一般ID
認証は以下のいずれか((a) or (b))で行うこと
(a)１つの多要素認証器で認証
　⑤多要素ワンタイムパスワードデバイス
　⑧多要素暗号ソフトウェア
　⑨多要素暗号デバイス
(b)２つの単要素認証器で認証
ID・パスワードに加えて以下のいずれかを併用
　②ルックアップシークレット
　③経路外デバイス
　④単一要素ワンタイムパスワードデバイス
　⑥単一要素暗号ソフトウェア
　⑦単一要素暗号デバイス
</t>
  </si>
  <si>
    <t xml:space="preserve">&lt;Multi-factor authentication at login&gt;
For the following IDs that can be logged in over the Internet:
　Customers: ID that can transfer funds, buy/sell products, conduct financial transactions etc.
　Bank: Privilege ID, high privilege ID, general ID with access to important information
Authentication should be performed by either (a) or (b):
(a) Single multi-factor authenticator
　(5) Multi-factor one-time password device
　(8) Multi-factor cryptographic software
　(9) Multi-factor cryptographic device
(b) Two single-factor authenticators
In addition to ID/password, one of the following should be used.
　(2) Look-up secret
　(3) Out-of-band device
　(4) Single-factor one-time password device
　(6) Single-factor cryptographic software
　(7) Single-factor cryptographic device
*Refer to "Mizuho Group Standard for Non-functional Requirements" Part 6, Subpart 3-19 to Part 6, Subpart 3-21 for the definition of each authentication.
</t>
  </si>
  <si>
    <t xml:space="preserve">[3]充足
[2]一部未充足　→未充足部分がどこか備考欄へ記入すること
[1]未充足
[99]対象外（左記条件に該当するIDがない、クラウドサービス側の責任範囲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</si>
  <si>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ID that meets these conditions, It is the responsibility of the cloud service side, etc.).
</t>
  </si>
  <si>
    <t>C141-c04</t>
  </si>
  <si>
    <t xml:space="preserve">&lt;取引実行時の多要素認証&gt;
インターネット経由でログイン可能な以下のIDの場合
　顧客向け：資金移動、商品の売買、金融取引等が可能なID
　社内向け：特権ID、高権限ID、重要情報にアクセス可能な一般ID
認証は以下のいずれか((a) or (b))で行うこと
(a)１つの多要素認証器で認証
　⑤多要素ワンタイムパスワードデバイス
　⑧多要素暗号ソフトウェア
　⑨多要素暗号デバイス
(b)２つの単要素認証器で認証
ID・パスワードに加えて以下のいずれかを併用
　②ルックアップシークレット
　③経路外デバイス
　④単一要素ワンタイムパスワードデバイス
　⑥単一要素暗号ソフトウェア
　⑦単一要素暗号デバイス
</t>
  </si>
  <si>
    <t xml:space="preserve">&lt;Multi-factor authentication when a transaction is executed&gt;
For the following IDs that can be logged in over the Internet:
　Customers: ID that can transfer funds, buy/sell products, conduct financial transactions etc.
　Bank: Privilege ID, high privilege ID, general ID with access to important information
Authentication should be performed by either (a) or (b):
(a) Single multi-factor authenticator
　(5) Multi-factor one-time password device
　(8) Multi-factor cryptographic software
　(9) Multi-factor cryptographic device
(b) Two single-factor authenticators
In addition to ID/password, one of the following should be used.
　(2) Lookup secret
　(3) Off-route device
　(4) Single-factor one-time password device
　(6) Single-factor cryptographic software
　(7) Single-factor cryptographic device
*Refer to "Mizuho Group Standard for Non-functional Requirements" Part 6, Subpart 3-19 to Part 6, Subpart 3-21 for the definition of each authentication.
</t>
  </si>
  <si>
    <t>C141-c05</t>
  </si>
  <si>
    <t xml:space="preserve">&lt;ログイン時のセッション時間&gt;
インターネット経由でログイン可能な以下のIDの場合
　顧客向け：資金移動、商品の売買、金融取引等が可能なID
　社内向け：特権ID、高権限ID、重要情報にアクセス可能な一般ID
ユーザのセッションに対する再認証を以下の通り定期的に実施すること
この時間制限に達したら強制的にログアウトにすること
 ・ユーザの操作が確認できている場合は12時間を上限として再認証を実施
 ・ユーザの操作が確認できない場合は15分を上限として再認証を実施。
</t>
  </si>
  <si>
    <t>&lt;Session time at login&gt;
For the following IDs that can be logged in over the Internet:
　Customers: ID that can transfer funds, buy/sell products, conduct financial transactions etc.
　Bank: Privilege ID, high privilege ID, general ID with access to important information
Periodic reauthentication should be performed for user sessions as follows.
　Logout when the time limit is reached
　・Reauthenticate up to (1)(2) hours if user activity is confirmed.
　・Reauthenticate within (3)0 minutes if user activity is not confirmed.</t>
  </si>
  <si>
    <t xml:space="preserve">[3]左記の対策を全て充足
[2]左記の対策の一部未充足　→未充足部分がどこか備考欄へ記入すること
[1]左記の対策は全て未充足
[99]対象外（左記条件に該当するIDがない、クラウドサービス側の責任範囲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</si>
  <si>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There is no ID that meets these conditions, It is the responsibility of the cloud service side , etc.).
</t>
  </si>
  <si>
    <t>C141-c06</t>
  </si>
  <si>
    <t xml:space="preserve">&lt;取引実行時のセッション時間&gt;
インターネット経由でログイン可能な以下のIDの場合
　顧客向け：資金移動、商品の売買、金融取引等が可能なID
　社内向け：特権ID、高権限ID、重要情報にアクセス可能な一般ID
ユーザのセッションに対する再認証を以下の通り定期的に実施すること
この時間制限に達したら強制的にログアウトにすること
 ・ユーザの操作が確認できている場合は12時間を上限として再認証を実施
 ・ユーザの操作が確認できない場合は15分を上限として再認証を実施。
</t>
  </si>
  <si>
    <t>&lt;Session time when a transaction is executed&gt;
For the following IDs that can be logged in over the Internet:
　Customers: ID that can transfer funds, buy/sell products, conduct financial transactions etc.
　Bank: Privilege ID, high privilege ID, general ID with access to important information
Periodic reauthentication should be performed for user sessions as follows.
　Logout when the time limit is reached
　・Reauthenticate up to (1)(2) hours if user activity is confirmed.
　・Reauthenticate within (3)0 minutes if user activity is not confirmed.</t>
  </si>
  <si>
    <t>C141-c07</t>
  </si>
  <si>
    <t xml:space="preserve">認証器として記憶シークレット（ID・パスワード方式）を採用し、ユーザが顧客である場合、パスワード失念時に「秘密の質問」を使用しないこと。（「秘密の質問」の答えとして生年月日等が使用されている場合などは、SNS等から容易にわかってしまうため）
</t>
  </si>
  <si>
    <t xml:space="preserve">Memorized Secrets (ID/password method) should be used as an authenticator, and if the user is a customer, "secret question" should not be used when the password is forgotten.
</t>
  </si>
  <si>
    <t xml:space="preserve">[3]充足
[2]一部未充足　→未充足部分がどこか備考欄へ記入すること
[1]未充足
[99]対象外（記憶シークレットを採用していない、クラウドサービス側の責任範囲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</si>
  <si>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memorized secrets, It is the responsibility of the cloud service side, etc.).
</t>
  </si>
  <si>
    <t>C141-c08</t>
  </si>
  <si>
    <t xml:space="preserve">認証器として記憶シークレット（ID・パスワード方式）を採用し、ユーザが顧客である場合、安全でないパスワードの入力を拒絶すること。
以下のような安全ではないと認知されているパスワードが入力された場合は拒絶し、別のパスワード入力を求めること。
・反復文字または連続文字(例: 「aaaaaa」 、 「1234 abcd」)。
・サービスの名前、ユーザ名、その派生語　など
</t>
  </si>
  <si>
    <t xml:space="preserve">Memory secret (ID/password method) should be used as an authenticator, and if the user is a customer, unsafe password should be rejected.
If such an unsafe password as follows is entered, it should be rejected, then another password should be required.
(1) Repeating or consecutive characters (e.g. "aaaaaa", "1234 abcd")
(2) Service/user name, its derivatives etc.
</t>
  </si>
  <si>
    <t xml:space="preserve">[3]左記の対策を全て充足
[2]左記の対策の一部未充足　→未充足部分がどこか備考欄へ記入すること
[1]左記の対策は全て未充足
[99]対象外（記憶シークレットを採用していない、クラウドサービス側の責任範囲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</si>
  <si>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The system authenticates by other means than memory secret, It is the responsibility of the cloud service side , etc.).
</t>
  </si>
  <si>
    <t>C141-c09</t>
  </si>
  <si>
    <t xml:space="preserve">認証器として記憶シークレット（ID・パスワード方式）を採用し、ユーザが顧客である場合、ユーザの認証情報が漏えいした可能性が判明した場合、パスワード変更を要求すること。
</t>
  </si>
  <si>
    <t>Memorized secrets (ID/password method) should be used as an authenticator, and if the user is a customer, and if there is the possibility of leakage of the user's authentication information, password change should be requested.</t>
  </si>
  <si>
    <t>C141-c10</t>
  </si>
  <si>
    <t xml:space="preserve">認証器として記憶シークレット（ID・パスワード方式）を採用し、ユーザが顧客である場合、サーバとユーザの通信は安全な暗号通信(TLS1.2以上)を使用すること。
</t>
  </si>
  <si>
    <t xml:space="preserve">Memorized secrets (ID/password method) should be used as an authenticator, and if the user is a customer, secure encrypted communication (TLS 1.2 or above) should be used for communication between the server and the user.
</t>
  </si>
  <si>
    <t>C141-c11</t>
  </si>
  <si>
    <t xml:space="preserve">認証器として記憶シークレット（ID・パスワード方式）を採用し、ユーザが顧客である場合、パスワードはソルト（最低32ビット）と一方向ハッシュ関数を使ってハッシュ化して保存すること。
</t>
  </si>
  <si>
    <t xml:space="preserve">Memorized secrets (ID/password method) should be used as an authenticator, and if the user is a customer, the password should be salted (minimum (3)(2) bits)/hashed using an one-way hash function then stored. </t>
  </si>
  <si>
    <t>C141-c12</t>
  </si>
  <si>
    <t xml:space="preserve">認証器としてルックアップシークレット（乱数表）を採用する場合、複数個の数字や文字列が記入された乱数表から毎回入力する場所をランダムに指定する仕組みとすること。
</t>
  </si>
  <si>
    <t xml:space="preserve">If a look-up secrets (random number table) is used as an authenticator, a mechanism should be established to randomly specify a place to enter each time from a random number table in which numbers and character strings are listed.
</t>
  </si>
  <si>
    <t xml:space="preserve">[3]充足
[2]一部未充足　→未充足部分がどこか備考欄へ記入すること
[1]未充足
[99]対象外（ルックアップシークレットを採用していない、クラウドサービス側の責任範囲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</si>
  <si>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look-up secrets, It is the responsibility of the cloud service side, etc.).
</t>
  </si>
  <si>
    <t>C141-c13</t>
  </si>
  <si>
    <t xml:space="preserve">認証器としてルックアップシークレット（乱数表）を採用する場合、20ビット以上の複雑さを持つこと。
※ビットの計算方法は同時に配布している「みずほグループ共通設計標準」6 編－3 部－25ページを参照（英語版はPart 6, Subpart 3-27ページ）
</t>
  </si>
  <si>
    <t xml:space="preserve">If a look-up secrets (random number table) is used as an authenticator, it should have a complexity of at least 20 bits.
*Refer to "Mizuho Group Standard for Non-functional Requirements" Part 6, Subpart 3-27 for the bit calculation method.
</t>
  </si>
  <si>
    <t>C141-c14</t>
  </si>
  <si>
    <t xml:space="preserve">認証器としてルックアップシークレット（乱数表）を採用する場合、112ビット以上の複雑さを持つ場合、ルックアップシークレットは一方向関数でハッシュ化して保管すること。
※ビットの計算方法は同時に配布している「みずほグループ共通設計標準」6 編－3 部－25ページを参照（英語版はPart 6, Subpart 3-27ページ）
</t>
  </si>
  <si>
    <t xml:space="preserve">If a look-up secrets (random number table) is used as an authenticator, and if it has a complexity of 112 bits or more, the look-up secret should be hashed with an one-way function then stored.
*Refer to "Mizuho Group Standard for Non-functional Requirements" Part 6, Subpart 3-27 for the bit calculation method.
</t>
  </si>
  <si>
    <t>C141-c15</t>
  </si>
  <si>
    <t xml:space="preserve">認証器としてルックアップシークレット（乱数表）を採用する場合、112ビット未満の複雑さを持つ場合、ルックアップシークレットは一方向関数を使用してソルトおよびハッシュ化して保管すること。
※ビットの計算方法は同時に配布している「みずほグループ共通設計標準」6 編－3 部－25ページを参照（英語版はPart 6, Subpart 3-27ページ）
</t>
  </si>
  <si>
    <t xml:space="preserve">If a look-up secrets (random number table) is used as an authenticator, and if it has a complexity of less than 112 bits, the lookup secret should be salted/hashed using an one-way function then stored.
*Refer to "Mizuho Group Standard for Non-functional Requirements" Part 6, Subpart 3-27 for the bit calculation method.
</t>
  </si>
  <si>
    <t>C141-c16</t>
  </si>
  <si>
    <t xml:space="preserve">認証器としてルックアップシークレット（乱数表）を採用する場合、64ビット未満の場合、認証試行の失敗回数を効果的に制限するスロットリング機能（次の認証試行ができるまで時間を空ける）を実装すること。
※ビットの計算方法は同時に配布している「みずほグループ共通設計標準」6 編－3 部－25ページを参照（英語版はPart 6, Subpart 3-27ページ）
</t>
  </si>
  <si>
    <t xml:space="preserve">If a look-up secrets (random number table) is used as an authenticator, and if it is less than 64 bits, a throttling function should be implemented to effectively limit the number of failed authentication attempts (allowing time for the next authentication attempt.)
*Refer to "Mizuho Group Standard for Non-functional Requirements" Part 6, Subpart 3-27 for the bit calculation method.
</t>
  </si>
  <si>
    <t>C141-c17</t>
  </si>
  <si>
    <t xml:space="preserve">認証器としてルックアップシークレット（乱数表）を採用する場合、乱数表のセルの値は１回だけの使用（使い捨て）とすること。
</t>
  </si>
  <si>
    <t>If a look-up secrets (random number table) is used as an authenticator, values of cells in the random number table should be used only once (disposable.)</t>
  </si>
  <si>
    <t>C141-c18</t>
  </si>
  <si>
    <t xml:space="preserve">認証器としてルックアップシークレット（乱数表）を採用する場合、サーバとユーザの通信は安全な暗号通信(TLS1.2以上)を使用すること。
</t>
  </si>
  <si>
    <t>If a look-up secrets (random number table) is used as an authenticator, secure encrypted communication (TLS 1.2 or above) should be used between the server and the user.</t>
  </si>
  <si>
    <t>C141-c19</t>
  </si>
  <si>
    <t xml:space="preserve">認証器として経路外デバイスを採用する場合、経路外デバイスは取引入力を行う機器と異なることを担保すること。
</t>
  </si>
  <si>
    <t xml:space="preserve">Out-of-band devices should be different from the device that performs transaction input.
</t>
  </si>
  <si>
    <t xml:space="preserve">[3]充足
[2]一部未充足　→未充足部分がどこか備考欄へ記入すること
[1]未充足
[99]対象外（経路外デバイスを採用していない、クラウドサービス側の責任範囲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</si>
  <si>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out-of-band devices, It is the responsibility of the cloud service side, etc.).
</t>
  </si>
  <si>
    <t>C141-c20</t>
  </si>
  <si>
    <t xml:space="preserve">認証器として経路外デバイスを採用する場合、サーバとユーザの通信は安全な暗号通信(TLS1.2以上)を使用すること。
</t>
  </si>
  <si>
    <t>If an out-of-band device is used as an authenticator, secure encrypted communication (TLS 1.2 or above) should be used between the server and the user</t>
  </si>
  <si>
    <t>C141-c21</t>
  </si>
  <si>
    <t xml:space="preserve">認証器として経路外デバイスを採用する場合、認証に使用するシークレットは20ビット以上の複雑さを持つこと。
</t>
  </si>
  <si>
    <t xml:space="preserve">If an out-of-band device is used as an authenticator, secret used for authentication should have a complexity of at least 20 bits.
</t>
  </si>
  <si>
    <t>C141-c22</t>
  </si>
  <si>
    <t xml:space="preserve">認証器として経路外デバイスを採用し、公衆網を使用して検証を行う場合、使用されている事前登録済みの電話番号が特定の物理デバイスに関連付けられていることを検証すること。
</t>
  </si>
  <si>
    <t>If an out-of-band device is used as an authenticator and verification is performed using PSTN, it should be verified that the registered telephone number is associated with a particular physical device.</t>
  </si>
  <si>
    <t>C141-c23</t>
  </si>
  <si>
    <t xml:space="preserve">認証器として経路外デバイスを採用する場合、一度使用したワンタイムパスワードは無効とすること。
（ワンタイムパスワードが万一漏洩した場合でも再利用されないこと。）
</t>
  </si>
  <si>
    <t xml:space="preserve">If an out-of-band device is used as an authenticator, the one-time password should be invalid.
(prevent a one-time password from being reused even if it is leaked.)
</t>
  </si>
  <si>
    <t>C141-c24</t>
  </si>
  <si>
    <t xml:space="preserve">認証器として経路外デバイスを採用する場合、生成されたワンタイムパスワードの有効期限は10分以内であること。
</t>
  </si>
  <si>
    <t xml:space="preserve">If an out-of-band device is used as an  authenticator, the generated one-time password should expire within 10 minutes.
</t>
  </si>
  <si>
    <t>C141-c25</t>
  </si>
  <si>
    <t xml:space="preserve">認証器として単一要素ワンタイムパスワード（トークン）を採用する場合、ワンタイムパスワード認証サーバと顧客の所持するトークン（ワンタイムパスワード専用表示端末）との間は時刻同期をとること。
</t>
  </si>
  <si>
    <t xml:space="preserve">When adopting a single-factor one-time password (token) as an authenticator, time synchronization shall be established between the one-time password authentication server and a token (one-time password dedicated display terminal) possessed by a customer.
</t>
  </si>
  <si>
    <t xml:space="preserve">[3]充足
[2]一部未充足　→未充足部分がどこか備考欄へ記入すること
[1]未充足
[99]対象外（単一要素ワンタイムパスワードを採用していない、クラウドサービス側の責任範囲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</si>
  <si>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single-factor one-time passwords, It is the responsibility of the cloud service side, etc.).
</t>
  </si>
  <si>
    <t>C141-c26</t>
  </si>
  <si>
    <t xml:space="preserve">認証器として単一要素ワンタイムパスワード（トークン）を採用する場合、最低2分以内に異なるパスワードを生成すること。
</t>
  </si>
  <si>
    <t xml:space="preserve">If a single-factor one-time password (token) is used as an authenticator, a different password should be generated within at least two minutes.
</t>
  </si>
  <si>
    <t>C141-c27</t>
  </si>
  <si>
    <t xml:space="preserve">認証器として単一要素ワンタイムパスワード（トークン）を採用する場合、パスワードは6桁以上であること。
</t>
  </si>
  <si>
    <t xml:space="preserve">If a single-factor one-time password (token) is used as the authenticator, the password must be at least six digits.
</t>
  </si>
  <si>
    <t>C141-c28</t>
  </si>
  <si>
    <t xml:space="preserve">認証器として単一要素ワンタイムパスワード（トークン）を採用する場合、一度使用したワンタイムパスワードは無効とすること。
（ワンタイムパスワードが万一漏洩した場合でも再利用されないこと。）
</t>
  </si>
  <si>
    <t xml:space="preserve">If a single-factor one-time password (token) is used as an authenticator, the one-time password should be invalid.
(prevent the one-time password from being reused even if it is leaked.)
</t>
  </si>
  <si>
    <t>C141-c29</t>
  </si>
  <si>
    <t xml:space="preserve">認証器として単一要素ワンタイムパスワード（トークン）を採用する場合、サーバとユーザの通信は安全な暗号通信(TLS1.2以上)を使用すること。
</t>
  </si>
  <si>
    <t xml:space="preserve">If a single-factor one-time password (token) is used as an authenticator, secure encrypted communication (TLS 1.2 or above) should be used between the server and the user.
</t>
  </si>
  <si>
    <t>C141-c30</t>
  </si>
  <si>
    <t xml:space="preserve">認証器として電子証明書方式を採用する場合、信頼のある第三者認証機関を選定し、電子証明書を顧客側の端末に設定すること。
</t>
  </si>
  <si>
    <t xml:space="preserve">When using the electronic certificate method as the authentication device, select a trusted third party authentication organization and set the electronic certificate on the customer's terminal.
</t>
  </si>
  <si>
    <t xml:space="preserve">[3]充足
[2]一部未充足　→未充足部分がどこか備考欄へ記入すること
[1]未充足
[99]対象外（電子証明書方式を採用していない、クラウドサービス側の責任範囲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</si>
  <si>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selectronic certificates, It is the responsibility of the cloud service side, etc.).
</t>
  </si>
  <si>
    <t>C141-c31</t>
  </si>
  <si>
    <t xml:space="preserve">認証器としてリスクベース認証方式を採用する場合、ベースとなるリスクシナリオに応じて、通常行為とみなす要素を事前に登録すること。
</t>
  </si>
  <si>
    <t xml:space="preserve">When adopting a risk-based authentication method as an authenticator, elements deemed to be normal actions shall be registered in advance according to the underlying risk scenario.
</t>
  </si>
  <si>
    <t xml:space="preserve">[3]充足
[2]一部未充足　→未充足部分がどこか備考欄へ記入すること
[1]未充足
[99]対象外（リスクベース認証方式を採用していない、クラウドサービス側の責任範囲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</si>
  <si>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risk-based authentication methods, It is the responsibility of the cloud service side, etc.).
</t>
  </si>
  <si>
    <t>C141-c32</t>
  </si>
  <si>
    <t xml:space="preserve">認証器としてリスクベース認証方式を採用する場合、通常行為の範疇から外れる場合には、追加認証を求めたり、エラー表示を行う等、 リスク度に応じた認証を行うこと。
</t>
  </si>
  <si>
    <t xml:space="preserve">Risk-based authentication method is used as an authenticator, if it is outside the scope of normal activities, screen transitions should be designed considering the balance between customer convenience and risk avoidance, such as requiring additional authentication or displaying errors.
</t>
  </si>
  <si>
    <t>C141-c33</t>
  </si>
  <si>
    <t xml:space="preserve">認証器としてトランザクション認証方式を採用する場合、トランザクション署名の検証サーバと顧客の所持するトークン（トランザクション署名生成装置）との間は時刻同期をとること。
</t>
  </si>
  <si>
    <t xml:space="preserve">If a transaction authentication system is used as an authenticator, time should be synchronized between the verification server of transaction signature and customer's token (transaction signature generation device.)
</t>
  </si>
  <si>
    <t xml:space="preserve">[3]充足
[2]一部未充足　→未充足部分がどこか備考欄へ記入すること
[1]未充足
[99]対象外（トランザクション認証方式を採用していない、クラウドサービス側の責任範囲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</si>
  <si>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authenticates by other means than transaction authentication methods, It is the responsibility of the cloud service side, etc.).
</t>
  </si>
  <si>
    <t>C141-c34</t>
  </si>
  <si>
    <t xml:space="preserve">認証器としてトランザクション認証方式を採用する場合、一定秒毎に異なるトランザクション署名を生成すること。
</t>
  </si>
  <si>
    <t xml:space="preserve">If a transaction authentication system is used as an authenticator, a different transaction signature should be generated every fixed seconds. 
</t>
  </si>
  <si>
    <t>C141-c35</t>
  </si>
  <si>
    <t xml:space="preserve">認証器としてトランザクション認証方式を採用する場合、一度使用したトランザクション署名は無効とすること。
（トランザクション署名が万一漏洩した場合でも再利用できない）
</t>
  </si>
  <si>
    <t xml:space="preserve">If a transaction authentication method is used as an authenticator, transaction signatures used in the past should be invalid.
(transaction signatures should not be reused in the unlikely event that they are compromised.)
</t>
  </si>
  <si>
    <t>C142-01-01</t>
  </si>
  <si>
    <t xml:space="preserve">＜フィッシング対策＞
ユーザが偽ページに騙されないよう、Webコンテンツに以下の対策を施すこと。
①ブラウザのアドレスバーを表示させ、正しいドメイン名であるかを確認しやすくする。
②ステータスバー上のリンクのURLが表示する。
③右ボタンメニューの「ページの情報」を選択することで、そのページ自体のURLやページに含まれるリンクのURL等の情報を表示させる。
④SSL/TLSを導入して、本物のサイトであることをサーバ証明書によって証明できるようにする。
⑤SSL/TLSサーバ証明書を自己発行せず、ブラウザが信頼済みとしている認証局から発行された証明書を使用する。
⑥サイトの正当性を明示するためにEV SSL証明書等を導入する。
</t>
  </si>
  <si>
    <t xml:space="preserve">&lt;Countermeasures against phishing&gt;
The following measures shall be taken to Web contents so that users are not deceived by fake Web pages. 
(1) Display the address bar on the browser to make it easy to check that the domain name is correct. 
(2) Display the URL of the link on the status bar. 
(3) Display the URL of the page itself and the information of the URLs of the links included in the page by selecting "page information" on the right button menu. 
(4) Introduce SSL/TLS so that real sites can be verified by server certificate.  
(5) Do not self-issue an SLL/TLS certificate. Use certificates issued by certification authorities that the browsers have set as trustable.
(6) Use EV SSL certificates or other similar certificates for websites in order to clearly show that the websites are valid.
</t>
  </si>
  <si>
    <t xml:space="preserve">[3]左記の対策を全て充足（⑥はEV SSL証明書の代替としてOV SSL証明書も許容）
[2]左記の対策の一部未充足　→未充足部分がどこか備考欄へ記入すること
[1]左記の対策は全て未充足
[99]対象外（Webサイトを公開していない、、クラウドサービス側の責任範囲　等）　→具体的な対象外理由を備考欄へ記入すること
</t>
  </si>
  <si>
    <t xml:space="preserve">Answer "3" if the check items are all satisfied. ((6) OV SSL certificate is also allowed as an alternative to EV SSL certificates.)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Websites have not been released on the Internet, It is the responsibility of the cloud service side etc.).
</t>
  </si>
  <si>
    <t>C142-01</t>
  </si>
  <si>
    <t>C142-02</t>
  </si>
  <si>
    <t xml:space="preserve">＜フィッシング対策＞
対顧サービスの一環で顧客宛てに送付する電子メールには電子署名を付与すること。
</t>
  </si>
  <si>
    <t xml:space="preserve">&lt;Countermeasures against phishing&gt;
A digital signature shall be assigned to e-mail sending to customers as part of customer services.
</t>
  </si>
  <si>
    <t xml:space="preserve">[3]充足
[2]一部未充足　→未充足部分がどこか備考欄へ記入すること
[1]未充足
[99]対象外（顧客宛てに電子メールを送付していない、、クラウドサービス側の責任範囲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</si>
  <si>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send e-mail to customers, It is the responsibility of the cloud service side, etc.).
</t>
  </si>
  <si>
    <t>C143-01</t>
  </si>
  <si>
    <t xml:space="preserve">＜アカウントロック機能＞
パスワード相違が、連続して一定回数発生した場合に、ユーザのアカウントをロックする機能を実装すること。
</t>
  </si>
  <si>
    <t xml:space="preserve">&lt;Account lock function&gt;
Implement a function for locking a user account when incorrect passwords are entered several times continuously.
</t>
  </si>
  <si>
    <t xml:space="preserve">[3]充足
[2]一部未充足　→未充足部分がどこか備考欄へ記入すること
[1]未充足
[99]対象外（顧客にIDを付与していない、クラウドサービス側の責任範囲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</si>
  <si>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customer ID
, It is the responsibility of the cloud service side, etc.).
</t>
  </si>
  <si>
    <t>C143-02</t>
  </si>
  <si>
    <t xml:space="preserve">＜同一アカウントの同時ログイン防止＞
同一アカウントの同時ログインはエラーとすること
</t>
  </si>
  <si>
    <t xml:space="preserve">&lt;Preventing concurrent login of the same account&gt;
Concurrent login of the same account shall be handled as an error.
</t>
  </si>
  <si>
    <t xml:space="preserve">[3]充足
[2]一部未充足　→未充足部分がどこか備考欄へ記入すること
[1]未充足
[99]対象外（顧客にIDを付与していない、資金移動や機密情報を取り扱わない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</si>
  <si>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customer ID, This system has no settlement function and no confidential information, etc.).
</t>
  </si>
  <si>
    <t>C143-c01</t>
  </si>
  <si>
    <t xml:space="preserve">&lt;不正試行対策&gt;
ログイン時に同じIPアドレスから不正なアクセスがあった場合のセキュリティ対策として、一定時間内に同一IPアドレスで一定回数以上の不正なアクセスが発生した場合はIPアドレスをロックすること。
※不正アクセスの回数は積算であり、途中でユーザID、パスワード入力を正しく入力している場合でも一定時間以内に一定回数以上の不正アクセスがあればIPアドレスロック対象とすること。（連続回数ではない）
</t>
  </si>
  <si>
    <t>&lt;Measures against illegal attempts&gt;
As security measures in case of unauthorized access from the same IP address at login, a function to lock IP address should be implemented if the following conditions are met.
(1) If a certain number of accesses occur with the same IP address within a certain period of time.
* If the number of accesses is cumulative, and even if the user ID and password are correctly entered, the IP address should be locked if there is a certain number of unauthorized accesses within a certain period of time (not consecutive times.)</t>
  </si>
  <si>
    <t>C143-c02</t>
  </si>
  <si>
    <t xml:space="preserve">&lt;使用履歴削除／無効化-電子メールによる仮パスワード通知&gt;
電子メールによるパスワード通知時においてメールの盗み見等によるパスワード漏洩に備え、電子メールを使用してパスワード通知をする際は、一時的にしか使用できない仮のパスワードを通知すること。
</t>
  </si>
  <si>
    <t xml:space="preserve">&lt;Use history deletion/invalidation- temporary password notification by email&gt;
When notifying a password by email, in case of password leakage by stealing the email, a password which can be used only temporarily should be used. 
</t>
  </si>
  <si>
    <t>C143-c03</t>
  </si>
  <si>
    <t xml:space="preserve">&lt;使用履歴削除／無効化-電子メールによる仮パスワード通知&gt;
電子メールによるパスワード通知時においてメールの盗み見等によるパスワード漏洩に備え、電子メールを使用して通知された仮のパスワードの有効期限は発行後24時間程度の短期間とすること。
</t>
  </si>
  <si>
    <t xml:space="preserve">&lt;Use history deletion/invalidation- temporary password notification by email&gt;
When notifying a password by email, in case of password leakage by stealing the email, a temporary password notified by email should expire within 24 hours.
</t>
  </si>
  <si>
    <t>C145-01</t>
  </si>
  <si>
    <t xml:space="preserve">＜被害最小化-ログイン履歴表示＞
ログイン時に前回ログイン日時を表示すること。
</t>
  </si>
  <si>
    <t xml:space="preserve">&lt;Minimizing damage - displaying login history&gt;
At the time of login, the previous login date and time shall be displayed.
</t>
  </si>
  <si>
    <t>C145-02</t>
  </si>
  <si>
    <t xml:space="preserve">＜被害最小化-ログイン取引通知＞
ログイン暗証相違によるアカウントロックや資金移動時等、重要性の高い行為について本人に対してメール等による通知を行うこと。
</t>
  </si>
  <si>
    <t xml:space="preserve">&lt;Minimizing damage - login transaction notification&gt;
For important behavior such as account locking due to the entry of incorrect login passwords or fund transfer, notification shall be made to the user by mail or another method.
</t>
  </si>
  <si>
    <t>C145-03</t>
  </si>
  <si>
    <t xml:space="preserve">＜取引限度額の設定＞
インターネットで振込等のサービスを提供するシステム（インターネットバンキング）による振込金額については、1日当たりの限度額または一定期間の限度額を設け、顧客の希望により変更できる仕組みとすること。
</t>
  </si>
  <si>
    <t xml:space="preserve">&lt;Setting of transaction limits&gt;
For systems that offer remittances and other services on the Internet (Internet banking), limits on the amount of remittances per day or for a certain period shall be set. The limits can be changed based on customer requests. 
</t>
  </si>
  <si>
    <t xml:space="preserve">[3]充足
[2]一部未充足　→未充足部分がどこか備考欄へ記入すること
[1]未充足
[99]対象外（インターネットバンキング機能を提供しない、クラウドサービス側の責任範囲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</si>
  <si>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provide Internet banking functions, It is the responsibility of the cloud service side, etc.).
</t>
  </si>
  <si>
    <t>C146-01-01</t>
  </si>
  <si>
    <t xml:space="preserve">＜Webアプリケーションの脆弱性対策＞
クロスサイトスクリプティング対策として、下記の対策を行うこと。
　①クロスサイトスクリプティングの危険性がある文字（&lt;, &gt;, &amp;, "）が入力された場合に該当文字をエスケープする処理を実装すること。
　②処理タイミングは入力文字をサーバ側で取得した時点とすること。
</t>
  </si>
  <si>
    <t xml:space="preserve">&lt;Countermeasures against the vulnerability of Web applications&gt;
The following countermeasures shall be taken against cross-site scripting.
(1) The characters that may be used for cross-site scripting (&lt;,  &gt;,  &amp;, and ") shall be escaped.
(2) The processing timing shall be at the time when the server acquires input characters.
</t>
  </si>
  <si>
    <t xml:space="preserve">[3]左記の対策を全て充足
[2]左記の対策の一部未充足　→未充足部分がどこか備考欄へ記入すること
[1]左記の対策は全て未充足
[99]対象外（インターネットにWebページを公開していない、クラウドサービス側の責任範囲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</si>
  <si>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Websites have not been released on the Internet, It is the responsibility of the cloud service side, etc.).
</t>
  </si>
  <si>
    <t>C146-01</t>
  </si>
  <si>
    <t>C146-02</t>
  </si>
  <si>
    <t xml:space="preserve">＜Webアプリケーションの脆弱性対策＞
クロスサイトリクエストフォージェリ対策として、重要な取引の実行処理では、以下の様な対策を実施すること。
　　・再度パスワード認証を設ける
　　・取引実行処理においてCookieのセッション管理パラメータに紐づいた予測不可能なhidden値を別途送信させる
</t>
  </si>
  <si>
    <t xml:space="preserve">&lt;Countermeasures against the vulnerability of Web applications&gt;
For the execution of important transactions, the following countermeasures shall be taken against cross-site request forgeries.
　　- Password authentication shall be required one more time.
　　- In transaction execution processes, unpredictable hidden values that are linked to the session management parameters of cookies shall be separately sent.
</t>
  </si>
  <si>
    <t>C146-03-01</t>
  </si>
  <si>
    <t xml:space="preserve">＜Webアプリケーションの脆弱性対策＞
SQLインジェクション対策として、下記の対策を行うこと。
①Webアプリケーションは、SQLの発行をストアドプロシージャに限定すること。
②ストアドプロシージャはDBMS側でプレースホルダのままコンパイルする方式（静的プレースホルダ）とすること。
</t>
  </si>
  <si>
    <t xml:space="preserve">&lt;Countermeasures against the vulnerability of Web applications&gt;
The following countermeasures shall be taken against SQL injection.
(1) For Web applications, SQL shall be issued only from stored procedures.
(2) For stored procedures, the method shall be a static placeholder. (DBMSs compile statements with placeholders left unprocessed.)
</t>
  </si>
  <si>
    <t>C146-03</t>
  </si>
  <si>
    <t>C146-04-01</t>
  </si>
  <si>
    <t xml:space="preserve">＜Webアプリケーションの脆弱性対策＞
コマンドインジェクション対策として、下記の対策を行うこと。
①シェルを起動できる言語機能を利用しないこと。（言語により差異があるものの、右に例示： system, exec, open 等）
②必要上シェルを起動する場合は、引数を構成する全ての変数をチェックし、想定した内容以外通さないブラックリスト方式とすること。
</t>
  </si>
  <si>
    <t xml:space="preserve">&lt;Countermeasures against the vulnerability of Web applications&gt;
The following countermeasures shall be taken against command injection.
(1) Language functions that can start shells shall not be used (examples: system, exec, and open, although they vary depending on the languages).
(2) If shells are started by necessity, all variables that are included in arguments shall be checked, and only expected details shall be accepted (blacklist).
</t>
  </si>
  <si>
    <t>C146-04</t>
  </si>
  <si>
    <t>C146-05-01</t>
  </si>
  <si>
    <t xml:space="preserve">＜Webアプリケーションの脆弱性対策＞
ディレクトリトラバーサル対策として、下記の対策を行うこと。
①外部からのパラメータでWebサーバ内のファイル名を直接指定する実装をしないこと。
②ファイルを開く際は、固定ディレクトリを指定し、ファイルを指定するパス名からファイル名だけを抽出するなどの処理を実施した上で、ディレクトリ名が含まれない形でファイルを開くこと。
③万一、ディレクトリトラバーサルの攻撃を受けた場合に備えて、Webサーバ内のファイルへのアクセス権限を適切に設定すること。（外部から重要情報に対して直接アクセスしても参照等の権限を与えない等の設定によりアクセスを拒否する）
</t>
  </si>
  <si>
    <t xml:space="preserve">&lt;Countermeasures against the vulnerability of Web applications&gt;
The following countermeasures shall be taken against directory traversal.
(1) Functions for directly specifying the names of files in Web servers using external parameters shall not be implemented.
(2) Files shall be opened without showing the directory names by specifying the fixed directories and extracting only file names from the path names specifying the files.
(3) Authority for accessing files in Web servers shall be properly set to prepare for cases of directory traversal (if someone directly accesses important data from the outside, such access shall be rejected by not giving authority for reference, etc.).
</t>
  </si>
  <si>
    <t>C146-05</t>
  </si>
  <si>
    <t>C146-06-01</t>
  </si>
  <si>
    <t xml:space="preserve">＜Webアプリケーションの脆弱性対策＞
HTTPヘッダーインジェクション対策として、下記の対策を行うこと。
①HTTPヘッダーに改行コードが投入されるのを防ぐため、改行コードに対するチェック処理を実装する、または改行コードへのエスケープ処理を実装すること。
②HTTPヘッダーを直接出力せず、Webアプリケーションの実行環境や言語に用意されているヘッダー出力用APIを使用すること。
　※ 実行環境によってはヘッダー出力用APIが改行コードを適切に処理していない場合があるため、この場合は改行を許可しないようチェック処理を実装すること。
</t>
  </si>
  <si>
    <t xml:space="preserve">&lt;Countermeasures against the vulnerability of Web applications&gt;
The following countermeasures shall be taken against HTTP header injection.
(1) Processes for checking line feed codes shall be provided in order to prevent such codes from being included in HTTP headers, or escaping shall be applied to line feed codes.
(2) HTTP headers shall not be directly output. APIs for outputting headers that are provided in the execution environments of Web applications or by languages shall be used instead.
　* APIs for outputting headers may not properly process line feed codes, depending on the execution environments. In such cases, check functions for rejecting line feeds shall be implemented.
</t>
  </si>
  <si>
    <t>C146-06</t>
  </si>
  <si>
    <t>C146-07</t>
  </si>
  <si>
    <t xml:space="preserve">＜Webアプリケーションの脆弱性対策＞
メールヘッダーインジェクション対策として、メールヘッダーを固定値にすること。メールヘッダーを固定値にできない場合は、Webアプリケーションの実行環境や言語に用意されているメール送信用API を使用すること。
※実行環境によってはヘッダー出力用APIが改行コードを適切に処理していない場合があるため、この場合は改行を許可しないようチェック処理を実装すること。
</t>
  </si>
  <si>
    <t xml:space="preserve">&lt;Countermeasures against the vulnerability of Web applications&gt;
The following countermeasures shall be taken against mail header injection.
 Use a fixed e-mail header. When it is not possible to use a fixed e-mail header, use the e-mail-sending API prepared for the execution environment of the Web application or for the language.
  * However, the header output API may not process the linefeed character code properly depending on the execution environment. In that case, implement a check processing for the denial of linefeeds.
</t>
  </si>
  <si>
    <t xml:space="preserve">[3]充足
[2]一部未充足　→未充足部分がどこか備考欄へ記入すること
[1]未充足
[99]対象外（インターネットにWebページを公開していない、クラウドサービス側の責任範囲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</si>
  <si>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Websites have not been released on the Internet, It is the responsibility of the cloud service side, etc.).
</t>
  </si>
  <si>
    <t>C146-08</t>
  </si>
  <si>
    <t xml:space="preserve">＜Webアプリケーションの脆弱性対策＞
クリックジャッキング対策として、細工された別のWebページを表示させないように、WebサイトのHTTPレスポンスヘッダでページ読み込みを制限する対策を行うこと。
</t>
  </si>
  <si>
    <t xml:space="preserve">＜Countermeasures against the vulnerability of Web applications＞
The following countermeasures shall be taken against clickjacking.
To prevent users clicking on a different webpage, page load restriction shall be applied through the HTTP response header on the website.
</t>
  </si>
  <si>
    <t>C146-c01</t>
  </si>
  <si>
    <t xml:space="preserve">&lt;ネットワーク機器の認証&gt;
ネットワーク機器へのログイン時は認証を必要とすること。
</t>
  </si>
  <si>
    <t xml:space="preserve">&lt;Authentication of network devices&gt;
Authentication shall be required for login to a network device.
</t>
  </si>
  <si>
    <t>C146-c02</t>
  </si>
  <si>
    <t xml:space="preserve">&lt;ネットワーク機器の認証&gt;
ネットワーク機器のデフォルトユーザー名は無効とし、新規ユーザーを作成すること。
</t>
  </si>
  <si>
    <t xml:space="preserve">&lt;Authentication of network devices&gt;
The default user name shall be made invalid, and new user names shall be created.
</t>
  </si>
  <si>
    <t>C146-c03</t>
  </si>
  <si>
    <t xml:space="preserve">&lt;ネットワーク機器の認証&gt;
ネットワーク機器への管理者権限の取得時は認証を必要とすること。
</t>
  </si>
  <si>
    <t xml:space="preserve">&lt;Authentication of network devices&gt;
For the acquisition of administrator privileges for a network device, additional authentication shall be required.
</t>
  </si>
  <si>
    <t>C146-c04</t>
  </si>
  <si>
    <t xml:space="preserve">&lt;ネットワーク機器の認証&gt;
ネットワーク機器へのログインは暗号化通信（SSH、TLS/SSL等）を使用すること。
</t>
  </si>
  <si>
    <t xml:space="preserve">&lt;Authentication of network devices&gt;
For login to a network device, encrypted communication (e.g., SSH, TLS, etc.) shall be used.
</t>
  </si>
  <si>
    <t>C146-c05</t>
  </si>
  <si>
    <t xml:space="preserve">＜ネットワーク機器への管理通信の暗号化＞
① ネットワーク機器への管理用CLI通信はSSH Version 2　以降を使用すること。
</t>
  </si>
  <si>
    <t xml:space="preserve">&lt;Encryption of management communication to network deveices&gt;
(1) For CLI communication for the management of network equipment, use SSH Version 2 or later.
</t>
  </si>
  <si>
    <t>C146-c06</t>
  </si>
  <si>
    <t xml:space="preserve">＜ネットワーク機器への管理通信の暗号化＞
② ネットワーク機器へのtelnet通信は不可とすること。
</t>
  </si>
  <si>
    <t xml:space="preserve">&lt;Encryption of management communication to network deveices&gt;
(2)　Telnet communication to network equipment shall be disabled.
</t>
  </si>
  <si>
    <t>C146-c07</t>
  </si>
  <si>
    <t xml:space="preserve">＜ネットワーク機器への管理通信の暗号化＞
③ ネットワーク機器への管理用Web通信はTLS1.2以降を使用すること。（SSL2.0、SSL3.0、TLS1.0、TLS1.1は原則利用不可とする。）
</t>
  </si>
  <si>
    <t xml:space="preserve">&lt;Encryption of management communication to network deveices&gt;
(3) Use TLS 1.2 or later for administrative Web communication to network devices. (In principle, SSL 2.0, SSL 3.0, TLS 1.0, TLS 1.1 are not available.)
</t>
  </si>
  <si>
    <t>C146-c08</t>
  </si>
  <si>
    <t xml:space="preserve">＜ネットワーク機器への管理通信の暗号化＞
④ ネットワーク機器へのHTTP通信は不可とすること。
</t>
  </si>
  <si>
    <t xml:space="preserve">&lt;Encryption of management communication to network deveices&gt;
(4) HTTP communication to network equipment shall be disabled.
</t>
  </si>
  <si>
    <t>C146-c09</t>
  </si>
  <si>
    <t xml:space="preserve">＜ネットワーク機器への管理通信の暗号化＞
⑤ ネットワーク機器への通信の暗号化においては、脆弱性のないプロトコルを使用すること。
</t>
  </si>
  <si>
    <t xml:space="preserve">&lt;Encryption of management communication to network deveices&gt;
(5) For encrypted communication, use invulnerable protocols.
</t>
  </si>
  <si>
    <t>C146-c10</t>
  </si>
  <si>
    <t xml:space="preserve">＜ネットワーク機器への管理通信の暗号化＞
⑥ ネットワーク機器への通信の暗号化時に共通鍵暗号化方式を用いる場合、AES、3-key-3DES等のアルゴリズムを用い、128bit 以上の鍵長を選択すること。
</t>
  </si>
  <si>
    <t xml:space="preserve">&lt;Encryption of management communication to network deveices&gt;
(6) For a common key cryptosystem, use AES, 3-key-3DES, or other similar algorithms, and select 128 bits or longer as the key length.
</t>
  </si>
  <si>
    <t>C146-c11</t>
  </si>
  <si>
    <t xml:space="preserve">＜ネットワーク機器への管理通信の暗号化＞
⑦ ネットワーク機器への通信の暗号化時に公開鍵暗号化方式を用いる場合、RSA等のアルゴリズムを用い、2048bit以上の鍵長を選択すること。
</t>
  </si>
  <si>
    <t xml:space="preserve">&lt;Encryption of management communication to network deveices&gt;
(7) For a public key cryptosystem, use RSA or similar algorithms and select 2,048 bits or longer as the key length.
</t>
  </si>
  <si>
    <t>C146-c12</t>
  </si>
  <si>
    <t xml:space="preserve">＜ネットワーク機器への管理通信の暗号化＞
⑧ ネットワーク機器への通信の暗号化時に一方向ハッシュ関数を用いる場合、SHA-2等のアルゴリズムを用い、256bit以上のハッシュ値を生成する方式を選択すること。
</t>
  </si>
  <si>
    <t xml:space="preserve">&lt;Encryption of management communication to network deveices&gt;
(8) For a one-way function, use SHA-2 or similar algorithms, and select the method that generates hush of 256 bits or longer.
</t>
  </si>
  <si>
    <t>C146-c13</t>
  </si>
  <si>
    <t xml:space="preserve">&lt;ネットワーク機器の稼働監視&gt;
稼働監視機器を導入し、監視可能なネットワーク機器全ての稼働状態と接続状況、リソースを監視すること。
　　（例）各業務セグメントGWに定期的にPINGを発信する機能
　　　　　一定タイムアウトの場合、ログに出力する機能
</t>
  </si>
  <si>
    <t xml:space="preserve">&lt;Operation monitoring of network devices&gt;
Operation monitoring equipment shall be installed to monitor the operation statuses, connection statuses, and resources of all network devices that can be monitored.
(Example)
Function to ping each business segment GW periodically Function to make an entry in the log whenever a certain timeout occurs
</t>
  </si>
  <si>
    <t>C146-c15</t>
  </si>
  <si>
    <t xml:space="preserve">&lt;ネットワーク機器のログ取得&gt;
各ネットワーク機器においては認証、操作、denyログを取得すること。
なお、認証ログにおいては、ログインの成功、失敗、ユーザー名、IPアドレス、操作ログにおいては、コマンド実行ログを出力すること。
</t>
  </si>
  <si>
    <t xml:space="preserve">&lt;Log acquisition of network devices&gt;
On each network device, authentication logs, operation logs, and denial logs shall be kept.
Authentication logs (login success or failure, user name, IP address, operation log), command execution logs should be output.
</t>
  </si>
  <si>
    <t>C146-c16</t>
  </si>
  <si>
    <t xml:space="preserve">&lt;ネットワーク機器のログ取得&gt;
・ログ上に、各種イベントの正確なタイムスタンプが記録されるよう、対象機器に対して正確な日時を自動的に補正すること（NTPサーバとの同期など）。
</t>
  </si>
  <si>
    <t xml:space="preserve">&lt;Log acquisition of network devices&gt;
・Accurate date and time for target devices should be adjusted automatically to record accurate time stamps of events (synchronize with NTP server etc.) 
</t>
  </si>
  <si>
    <t>C146-c17</t>
  </si>
  <si>
    <t xml:space="preserve">&lt;ネットワーク機器のログ取得&gt;
・ログの保管期間は2年以上として上限を定めること。
</t>
  </si>
  <si>
    <t xml:space="preserve">&lt;Log acquisition of network devices&gt;
Logs shall be retained for at least two years, and an upper limit for the retention period shall be set.
</t>
  </si>
  <si>
    <t>C146-c18</t>
  </si>
  <si>
    <t xml:space="preserve">&lt;ネットワーク機器のアカウント設定&gt;
アカウント名は容易に推測できないものとすること。（可能な場合、デフォルトからリネーム等）
</t>
  </si>
  <si>
    <t xml:space="preserve">&lt;Account settings of network devices&gt;
Provide account names that cannot be easily guessed. (If possible, rename from default etc.)
</t>
  </si>
  <si>
    <t>C146-c19</t>
  </si>
  <si>
    <t xml:space="preserve">&lt;ネットワーク機器のアカウント設定&gt;
パスワードは英数8文字以上とすること。
</t>
  </si>
  <si>
    <t xml:space="preserve">&lt;Account settings of network devices&gt;
A password must have at least eight alphanumeric characters.
</t>
  </si>
  <si>
    <t>C146-c20</t>
  </si>
  <si>
    <t xml:space="preserve">&lt;ネットワーク機器のアカウント設定&gt;
パスワードはユーザーIDと同値としないこと。
</t>
  </si>
  <si>
    <t xml:space="preserve">&lt;Account settings of network devices&gt;
No password shall be the same as the user ID.
</t>
  </si>
  <si>
    <t>C146-c21</t>
  </si>
  <si>
    <t xml:space="preserve">&lt;ネットワーク機器のアカウント設定&gt;
パスワードの試行回数を設定し、その回数を超えた場合は一定時間ログインできない設定とすること。
</t>
  </si>
  <si>
    <t xml:space="preserve">&lt;Account settings of network devices&gt;
Specify the number of times that a user can try to enter the password and configure each device so that the user cannot log in for a specified length of time if a user fails to enter the correct password more than the specified amount of times.
</t>
  </si>
  <si>
    <t>C146-c22</t>
  </si>
  <si>
    <t xml:space="preserve">&lt;ファイアウォールによるアクセス制御&gt;
ステートフルパケットインスペクション機能を使用すること。
</t>
  </si>
  <si>
    <t xml:space="preserve">&lt;Access control by firewall&gt;
Stateful packet inspection function shall be used.
</t>
  </si>
  <si>
    <t>C146-c23</t>
  </si>
  <si>
    <t xml:space="preserve">&lt;ルータによる通信制御&gt;
構成上必要ない場合はデフォルトルートを使用しないこと。
</t>
  </si>
  <si>
    <t xml:space="preserve">&lt;Communication control by router&gt;
The default route shall not be used unless it is necessary due to structure.
</t>
  </si>
  <si>
    <t>C146-c24</t>
  </si>
  <si>
    <t xml:space="preserve">&lt;L3スイッチによる通信制御&gt;
構成上必要ない場合はデフォルトルートを使用しないこと。
</t>
  </si>
  <si>
    <t xml:space="preserve">&lt;Communication control by L3 switch&gt;
The default route shall not be used unless it is necessary due to structure.
</t>
  </si>
  <si>
    <t>C146-c25</t>
  </si>
  <si>
    <t xml:space="preserve">＜APサーバのセキュリティ対策＞
WebサーバからAPサーバへ転送するリクエストの種類は必要最低限とすること。
</t>
  </si>
  <si>
    <t xml:space="preserve">&lt;AP server security measures&gt;
The types of requests transferred from Web servers to AP servers shall be minimized.
</t>
  </si>
  <si>
    <t xml:space="preserve">[3]充足
[2]一部未充足　→未充足部分がどこか備考欄へ記入すること
[1]未充足
[99]対象外（APサーバがない、クラウドサービス側の責任範囲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</si>
  <si>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There is no application server, It is the responsibility of the cloud service side, etc.).
</t>
  </si>
  <si>
    <t>C146-c26</t>
  </si>
  <si>
    <t xml:space="preserve">＜APサーバのセキュリティ対策＞
エラー画面は、不要なサーバ情報等を表示しない様、カスタマイズすること。
</t>
  </si>
  <si>
    <t xml:space="preserve">&lt;AP server security measures&gt;
Error screens shall be customized so that unnecessary server information will not be shown.
</t>
  </si>
  <si>
    <t>C146-c27</t>
  </si>
  <si>
    <t xml:space="preserve">＜APサーバのセキュリティ対策＞
URLに特定のパラメータ入力をすることで利用可能となる、開発向け／テスト向けのオプション（テスト用の認証迂回機能等）は、削除すること。
</t>
  </si>
  <si>
    <t xml:space="preserve">&lt;AP server security measures&gt;
Options for developers and options for testers, which become available through entering specific parameters such as URLs  (e.g. bypassing authentication function for tests), shall be deleted.
</t>
  </si>
  <si>
    <t>C146-c28</t>
  </si>
  <si>
    <t xml:space="preserve">＜APサーバのセキュリティ対策＞
APサーバ(アプリケーションサーバ)では、HTTPログに以下の内容などを記録すること。
　　｛日付時刻、クライアントIPアドレス、Referer・Cookie(HTTPヘッダーより取得)、
　　　QueryString・リクエストパラメータ(リクエストより取得)
</t>
  </si>
  <si>
    <t xml:space="preserve">&lt;AP server security measures&gt;
AP servers (application servers) shall record the following data in an HTTP log.
(Time and date, Client IP address, Referrer (obtained from the HTTP header), Cookie (obtained from the HTTP header), QueryString (obtained from the request), Request parameters (obtained from the request)
</t>
  </si>
  <si>
    <t>C146-c29</t>
  </si>
  <si>
    <t xml:space="preserve">&lt;DBセキュリティ対策&gt;
DBのユーザＩＤは、各チャネル毎に設定すること。
</t>
  </si>
  <si>
    <t xml:space="preserve">&lt;DB security measures&gt;
Database user IDs shall be set for each channel. 
</t>
  </si>
  <si>
    <t>C146-c30</t>
  </si>
  <si>
    <t xml:space="preserve">&lt;DBセキュリティ対策&gt;
DBのユーザＩＤ及びパスワードを公開ディレクトリ配下のファイルに記述しないこと。
</t>
  </si>
  <si>
    <t xml:space="preserve">&lt;DB security measures&gt;
User IDs and passwords of DB should not be shown in files under the public directory.
</t>
  </si>
  <si>
    <t>C146-c31</t>
  </si>
  <si>
    <t xml:space="preserve">&lt;DBセキュリティ対策&gt;
DBサーバソフトウェア稼働のための専用IDを作成し、実行できるコマンドや、ファイルの書き込み権限を限定すること。
</t>
  </si>
  <si>
    <t xml:space="preserve">&lt;DB security measures&gt;
Create a dedicated ID for DB server software operation and limit the executable commands and writable files.
</t>
  </si>
  <si>
    <t>C146-c32</t>
  </si>
  <si>
    <t xml:space="preserve">&lt;DBセキュリティ対策&gt;
管理者以外のユーザには適切に権限を設定し、必要以上のDBオブジェクト(テーブル、SP等)にアクセスできないようにすること。
（ユーザ毎に定義する権限の例）
①SPの実行権限
②select権限
③nsert,update,delete権限
</t>
  </si>
  <si>
    <t xml:space="preserve">&lt;DB security measures&gt;
Apply appropriate privileges to users other than administrators so that The users cannot access The DB objects (e.g., table, SP) they have no necessity for.                                                                                                                                                                                                                         [Example]
The following privileges are defined for each user in Mizuho Direct.
- SP EXECUTE privilege
- SELECT privilege
- INSERT, UPDATE, and DELETE privileges
</t>
  </si>
  <si>
    <t>C146-c33</t>
  </si>
  <si>
    <t xml:space="preserve">&lt;DBセキュリティ対策&gt;
アプリケーション用ユーザＩＤは用途別に作成し、それぞれ必要な権限のみに制限すること。
（用途別の作成の例）
①Web用ユーザ
②バッチ用ユーザ
③バックオフィス用
</t>
  </si>
  <si>
    <t xml:space="preserve">&lt;DB security measures&gt;
Application user IDs shall be created for each purpose, and their privileges shall be limited to those necessary.
[Example]
 Web user, Batch user, Back-office user
</t>
  </si>
  <si>
    <t>C146-c34</t>
  </si>
  <si>
    <t xml:space="preserve">&lt;DBセキュリティ対策&gt;
DBの監査機能を活用し、不正検知に資する情報を取得すること。
（監査機能で取得する情報の例）
①命令文の正常な実行、異常終了した実行
②ユーザ・セッション毎／文が実行される毎、の実行内容
③ユーザ毎のアクティビティ
</t>
  </si>
  <si>
    <t xml:space="preserve">&lt;DB security measures&gt;
DB audit information shall be properly obtained.
In Oracle DB, the following items can be audited by limiting or expanding the targets of the audit options.
 Normally executed instructions, abnormally terminated execution, or both
 Every user session or the execution of an instruction
 Activities of all users or a specific user
</t>
  </si>
  <si>
    <t xml:space="preserve">[3]少なくとも左記で例示した情報は全て取得
[2]左記で例示した情報の一部は未取得　　→未充足部分がどこか備考欄へ記入すること
[1]左記で例示した情報は全て未取得
[99]対象外（クラウドサービス側の責任範囲　等）　→具体的な対象外理由を備考欄へ記入すること
</t>
  </si>
  <si>
    <t xml:space="preserve">Answer "3" if at least all of the informations in the example are obtained.
Answer "2" if a part of the informations in the example is not obtained. -&gt; Enter the unsatisfied part in the remarks column.
Answer "1" if all of the informations in the example are not obtained.
Answer "99" if the check item does not apply to the system. -&gt;Enter the reason why it is not applicable in the remarks column. (e.g., It is the responsibility of the cloud service side, etc.).
</t>
  </si>
  <si>
    <t>C146-c35</t>
  </si>
  <si>
    <t xml:space="preserve">&lt;DBセキュリティ対策&gt;
不正アクセスを記録するため、ディクショナリ及びユーザID等の変更に関するログを記録し、管理すること。
</t>
  </si>
  <si>
    <t xml:space="preserve">&lt;DB security measures&gt;
In order to record unauthorized access, keep a log of changes of dictionaries, user IDs, and other items, and manage the log.
</t>
  </si>
  <si>
    <t>C146-c36</t>
  </si>
  <si>
    <t xml:space="preserve">&lt;Webアプリケーション、顧客配布ソフトウェアのシステム開発におけるセキュリティ実装&gt;
Webアプリケーション、顧客配布ソフトウェアのシステム開発において、セキュアな実装(セキュアコーディング)を担保するため以下、いずれかのセキュリティ標準に従い、システム開発を行うこと。
 ① インターネット接続システムに関わるセキュアコーディングガイドライン
    (みずほグループで定めたセキュリティ標準)
 ② OWASP ASVS
 ③ 業界で標準的なセキュリティ標準
</t>
  </si>
  <si>
    <t xml:space="preserve">&lt;Security implementation in system development of web application, customer software&gt;
In order to ensure security implementation (secure coding) in system development of web application, customer software, system development should be conducted in line with any of the following security standards.
 (1) Secure coding guidelines for Internet-connected systems
    (security standards established in Mizuho)
 (2) OWASP ASVS
 (3) Security standards in the industory
</t>
  </si>
  <si>
    <t>C146-c37</t>
  </si>
  <si>
    <t xml:space="preserve">&lt;キーロガー対策&gt;
キーロガー対策を実施する場合は、ソフトウェアキーボードによる操作のみで入力が可能となるよう、該当入力エリアの許容文字を全て配置すること。
</t>
  </si>
  <si>
    <t xml:space="preserve">&lt;Keylogger&gt;
When implementing measures against key loggers, to allow input only with software keyboard, all allowable characters in the input area should be arranged.
</t>
  </si>
  <si>
    <t xml:space="preserve">[3]充足
[2]一部未充足　→未充足部分がどこか備考欄へ記入すること
[1]未充足
[99]対象外（キーロガー対策を行わない、クラウドサービス側の責任範囲　等）　→具体的な対象外理由を備考欄へ記入すること
</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</si>
  <si>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remarks column (e.g., The system does not take measures against keyloggers, It is the responsibility of the cloud service side, etc.).
</t>
  </si>
  <si>
    <t>C146-c38</t>
  </si>
  <si>
    <t xml:space="preserve">&lt;キーロガー対策&gt;
キーロガー対策を実施する場合は、ソフトウェアキーボードによる操作のみで入力が可能となるよう以下のボタンを配置すること。
・1文字及び全ての入力文字をクリアするボタン
</t>
  </si>
  <si>
    <t xml:space="preserve">&lt;Keylogger&gt;
When implementing measures against key loggers, to allow input only with software keyboard, the following button should be arranged.
・Button to clear one character and all input characters
</t>
  </si>
  <si>
    <t>C146-c39</t>
  </si>
  <si>
    <t xml:space="preserve">&lt;キーロガー対策&gt;
キーロガー対策を実施する場合は、ソフトウェアキーボードによる操作のみで入力が可能となるよう以下のボタンを配置すること。
・ソフトウェアキーボードを閉じるボタン
</t>
  </si>
  <si>
    <t xml:space="preserve">&lt;Keylogger&gt;
When implementing measures against key loggers, to allow input only with software keyboard, the following button should be arranged.
・Button to close software keyboard
</t>
  </si>
  <si>
    <t>C146-c40</t>
  </si>
  <si>
    <t>&lt;キーロガー対策&gt;
キーロガー対策を実施する場合は、クリックポイントを監視するキーロガーへの対策として、ソフトウェアキーボードは、表示の都度異なる画面位置に表示すること。</t>
  </si>
  <si>
    <t>&lt;Keylogger&gt;
For keylogger monitoring click points, software keyboard should be displayed at a different screen position each time.</t>
  </si>
  <si>
    <t>C146-c41</t>
  </si>
  <si>
    <t xml:space="preserve">&lt;セッション管理-セッション正当性の確認&gt;
セッション情報は、認証の成功に伴い確立したセッション毎に新規に発行すること。
</t>
  </si>
  <si>
    <t xml:space="preserve">&lt;Session management - session validation&gt;
Session information should be newly issued for each session established upon successful authentication.
</t>
  </si>
  <si>
    <t>C146-c42</t>
  </si>
  <si>
    <t xml:space="preserve">&lt;セッション管理-セッション正当性の確認&gt;
セッションIDは、原則、言語もしくはフレームワークが標準で備えるセッション管理の仕組みを使用して発行すること。
</t>
  </si>
  <si>
    <t>&lt;Session management - session validation&gt;
Basically, session IDs should be issued using the standard session management mechanism with language or framework.</t>
  </si>
  <si>
    <t>C146-c43</t>
  </si>
  <si>
    <t xml:space="preserve">&lt;セッション管理-セッション正当性の確認&gt;
セッションIDは、他人からの推測が困難な乱数を利用すること。
</t>
  </si>
  <si>
    <t xml:space="preserve">&lt;Session management - session validation&gt;
For session IDs, a random number that is difficult for others to guess should be used.
</t>
  </si>
  <si>
    <t>C146-c44</t>
  </si>
  <si>
    <t xml:space="preserve">&lt;セッション管理-セッション正当性の確認&gt;
セッション管理の方法は、Cookieを利用する方法とURL Rewriting機能を利用する方法があるが、セッション管理にはCookieを利用すること。
　※URL Rewritingは、URLにパラメータを付加することでセッションID等を
　　クライアント－サーバ間で通信するもので、URL情報は容易に解析が可能なため
　　セキュリティの観点からURL Rewritingの採用は望ましくない。
</t>
  </si>
  <si>
    <t xml:space="preserve">&lt;Session management - session validation&gt;
There are two session management methods; using cookies and using URL rewriting function. However, cookies should be used for session management.
　*URL rewriting function adds a parameter to URL to transfer session ID etc. between the client and the server, which makes it easy to anlayze the URL information,　and not desirable in terms of security.
</t>
  </si>
  <si>
    <t>C146-c45</t>
  </si>
  <si>
    <t xml:space="preserve">&lt;セッション管理-セッション正当性の確認&gt;
セッション管理にCookieを利用する場合、Cookieにセキュア属性（HttpOnly 属性）を付加することでセキュリティ保護されたプロトコル経由でのみCookieを送信する実装とすること。
　※HTTPSリクエストに対してのみCookieを送信する設定となるため、HTTPリクエスト
　　でCookieを送信することによる盗聴リスクを低減するもの
</t>
  </si>
  <si>
    <t>&lt;Session management - session validation&gt;
If cookies is used for session management, cookies should be sent only via a secure protocol by adding a secure attribute (HttpOnly attribute) to the cookie.
　*Cookies are only sent for HTTPS requests, which reduces the risk of eavesdropping.</t>
  </si>
  <si>
    <t>C146-c46</t>
  </si>
  <si>
    <t xml:space="preserve">&lt;セッション管理-セッション正当性の確認&gt;
セッション情報を格納するCookieは、原則有効期限を指定せず、セッション限りとして発行すること。
</t>
  </si>
  <si>
    <t xml:space="preserve">&lt;Session management - session validation&gt;
Cookies storing session information should be issued only on a session basis without expiry date specified.
</t>
  </si>
  <si>
    <t>C146-c47</t>
  </si>
  <si>
    <t xml:space="preserve">&lt;セッション管理-セッション正当性の確認&gt;
Cookie送信元のドメイン制限を設定すること。
</t>
  </si>
  <si>
    <t xml:space="preserve">&lt;Session management - session validation&gt;
Domains sending cookies should be  limited.
</t>
  </si>
  <si>
    <t>C146-c48</t>
  </si>
  <si>
    <t xml:space="preserve">&lt;セッション管理-セッション正当性の確認&gt;
Webサイト利用者からの要求の都度、セッションIDとWebアプリケーション内のセッション情報の比較を行い、一致しない場合には当該セッション情報を破棄すること。
</t>
  </si>
  <si>
    <t xml:space="preserve">&lt;Session management - session validation&gt;
Each time a request is made from a web site user, the session information should be compared between the session ID and web application, and mismatched information should be deleted.
</t>
  </si>
  <si>
    <t>C146-c49</t>
  </si>
  <si>
    <t xml:space="preserve">&lt;セッション管理-セッション正当性の確認&gt;
オートログイン機能は禁止すること。
</t>
  </si>
  <si>
    <t xml:space="preserve">&lt;Session management - session validation&gt;
Auto-login function should not be used (not implement.)
</t>
  </si>
  <si>
    <t>C146-c50</t>
  </si>
  <si>
    <t xml:space="preserve">&lt;セッション管理-セッション正当性の確認&gt;
取引中にHTTPでの通信が混在する場合（ヘルプ画面へのリンクなど）は、セッション情報の盗聴を防止するためHTTPSで使用しているセッション情報は含めないこと。
</t>
  </si>
  <si>
    <t xml:space="preserve">&lt;Session management - session validation&gt;
If HTTP communication is mixed during transaction (for example, link to a help screen).
session information used by HTTPS should not be included to prevent the information from being eavesdropped . </t>
  </si>
  <si>
    <t>C146-c51</t>
  </si>
  <si>
    <t xml:space="preserve">&lt;セッション管理-セッションタイムアウト設定&gt;
一定時間を経過してもAPサーバに対してアクセスが発生しなかった場合は、該当ユーザについてのAPサーバ内で保有するセッション情報を破棄（セッションタイムアウト）すること。（一定時間経過してもサーバに対してアクセスが発生しなかった場合にタイムアウト）
なお、タイムアウト時間は以下の通り設定すること。
インターネット経由でログイン可能なIDの場合(認証レベル１）：30分以内
インターネット経由でログイン可能な以下のIDの場合（認証レベル２）：15分以内
　顧客向け：資金移動、商品の売買、金融取引等が可能なID（ログイン時、もしくは取引実行時）
　社内向け：特権ID、高権限ID、重要情報にアクセス可能な一般ID
</t>
  </si>
  <si>
    <t>&lt;Session management - session timeout settings&gt;
If there is no access to AP server for a certain period of time, the session information held in the AP server for the user should be discarded (session timeout.) 
Timeout period should be set as follows.
ID that can be logged in through the Internet (authentication level 1): Within 30 minutes
The following IDs that can be logged in via the Internet (authentication level 2): Within 15 minutes
　-Customer: ID that enables funds transfer, product sales and purchases, financial transactions etc. (at login or transaction execution)
　-Internal: Privilege ID, high privilege ID, general ID to access important information</t>
  </si>
  <si>
    <t xml:space="preserve">[3]左記の対策を全て充足
[2]左記の対策の一部未充足　→未充足部分がどこか備考欄へ記入すること
[1]左記の対策は全て未充足
[99]対象外（APサーバがない、クラウドサービス側の責任範囲　等）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</si>
  <si>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(e.g., There is no application server, It is the responsibility of the cloud service side, etc.).
</t>
  </si>
  <si>
    <t>C146-c52</t>
  </si>
  <si>
    <t xml:space="preserve">&lt;セッション管理-セッションタイムアウト設定&gt;
セッションタイムアウト状態となった場合、次のAPサーバに対するアクセス発生時の画面応答はセッションタイムアウトエラー画面とすること。
（取引を行うためには再度ログインし直す仕組みとすること。）
</t>
  </si>
  <si>
    <t>&lt;Session management - session timeout settings&gt;
If session timeout occurs, a session timeout error screen should be displayed when it is accessed next time
(login should be required.)</t>
  </si>
  <si>
    <t>C146-c53</t>
  </si>
  <si>
    <t xml:space="preserve">&lt;公開ディレクトリ配下のファイルのコメント&gt;
公開ディレクトリ配下のファイルのコメントにシステムに関する情報を含めないこと。
</t>
  </si>
  <si>
    <t>&lt;Comment of files under public directory&gt;
System information shall not be included in comments of files in disclosed directories.</t>
  </si>
  <si>
    <t>C146-c54</t>
  </si>
  <si>
    <t xml:space="preserve">&lt;公開ディレクトリ配下のファイルのコメント&gt;
公開ディレクトリ配下のファイルのコメントに過去の情報を残さないこと。
</t>
  </si>
  <si>
    <t>&lt;Comment of files under public directory&gt;
Past information shall not be left in comments of files in disclosed directories.</t>
  </si>
  <si>
    <t>C146-c55</t>
  </si>
  <si>
    <t xml:space="preserve">&lt;公開ディレクトリ配下のファイルのコメント&gt;
公開ディレクトリ配下のファイルのコメントに公開予定情報を事前に記載しないこと。
</t>
  </si>
  <si>
    <t>&lt;Comment of files under public directory&gt;&gt;
Release information shall not be listed in comments of files in disclosed directories.</t>
  </si>
  <si>
    <t>C146-c56</t>
  </si>
  <si>
    <t xml:space="preserve">&lt;公開ディレクトリ配下のファイルのコメント&gt;
公開ディレクトリ配下のファイルのコメントに内部オペレータ(システム管理者、Webアプリケーション開発者等)向けの情報を記載しないこと。
</t>
  </si>
  <si>
    <t>&lt;Comment of files under public directory&gt;
Information for internal operators (systems administrator, web application developer etc.) shall not be listed in comments of files in disclosed directories.</t>
  </si>
  <si>
    <t>C150-02</t>
  </si>
  <si>
    <t xml:space="preserve">＜復旧手順＞
ソフト障害発生時の原因の切り分け方法及びベンダーへの連絡体制が整備されていること。
</t>
  </si>
  <si>
    <t xml:space="preserve">&lt;Recovery procedures&gt;
Framework to analyze system trouble and communicate with vendor should be establsihed.
</t>
  </si>
  <si>
    <t>C150-c01</t>
  </si>
  <si>
    <t xml:space="preserve">＜顧客配布ソフトウェアのセキュリティチェック＞
FBソフト等の顧客配布ソフトウェアの開発において、セキュリティ観点でのソースコードレビューを実施すること。
</t>
  </si>
  <si>
    <t xml:space="preserve">&lt;Security check of customer software&gt;
In the development of customer software such as FB software, source code should be reviewed in terms of security.
</t>
  </si>
  <si>
    <t>C160-11</t>
  </si>
  <si>
    <t xml:space="preserve">&lt;スマートフォンアプリケーション開発におけるセキュリティ標準&gt;
スマートフォンアプリケーションのシステム開発において、セキュアな実装(セキュアコーディング)を担保するため以下のいずれかのセキュリティ標準に従い、開発を行うこと。
 ・インターネット接続システムに関わるセキュアコーディングガイドライン(みずほグループで定めたセキュリティ標準)
 ・OWASP MASVS
 ・業界で標準的なセキュリティ標準
</t>
  </si>
  <si>
    <t xml:space="preserve">&lt;Security standards for the development of smartphone applications&gt;
In the system development of mobile applications, to secure security implementation (secure coding), any of the security standards listed below shall be followed to develop the systems.
 "Application Secure Coding Guidebook for Systems on the Internet"
    (Mizuho Security Standards)
 OWASP MASVS
 Industry-standard security standards
</t>
  </si>
  <si>
    <t>C160-12</t>
  </si>
  <si>
    <t xml:space="preserve">&lt;スマートフォンアプリケーションのセキュリティ機能&gt;
OS開発元が準備したセキュリティ機能の誤用を防止するため、各OS開発元が用意した開発ガイドラインに従うこと。
 ・Androidの場合
　　Android App Security Best Practices(発行元：Google)
 ・iOSの場合
　　iOS Developer Document Security(発行元：Apple)
</t>
  </si>
  <si>
    <t>&lt;Security standards for the development of smartphone applications&gt;
To prevent security functions prepared by OS developers from being misused, development guidelines prepared by each OS developer should be followed.
 ・For Android:
　　Android App Security Best Practices (Google)
 ・For iOS:
　　iOS Developer Document Security (Apple)</t>
  </si>
  <si>
    <t>C160-13</t>
  </si>
  <si>
    <t xml:space="preserve">&lt;スマートフォンへの機密情報保存に関する対策&gt;
 スマートフォンからの機密情報漏洩を防止するため、以下の対策を実施すること。
　・個人情報等の機密情報をスマートフォンに保存する場合、その要否を検討する。
　・認証情報や暗号化に使用する秘密鍵は OSが提供する安全に秘密鍵を保管する仕組み(キーチェーン等)を利用すること。
</t>
  </si>
  <si>
    <t xml:space="preserve">&lt;Prevention of confidential information from being stored in smartphones&gt;
The measures listed below shall be implemented to prevent secret information from being leaked from smartphones:
 Before storing secret information (e.g., personal information) in a smartphone, it shall be considered if it is necessary.
 A scheme (e.g., Keychain) in which secret keys to be used for authentication information and encryption are safely stored, and such provided by the OS shall be used.
</t>
  </si>
  <si>
    <t xml:space="preserve">[3]左記の対策を全て充足
[2]左記の対策の一部未充足　→未充足部分がどこか備考欄へ記入すること
[1]左記の対策は全て未充足
[99]対象外　→具体的な対象外理由を備考欄へ記入すること
</t>
  </si>
  <si>
    <t xml:space="preserve">Answer "3" if the check items are all satisfied.
Answer "2" if a part of the check items are not satisfied. -&gt; Enter the unsatisfied part in the remarks column.
Answer "1" if the check items are not satisfied at all.
Answer "99" if the check items do not apply to the system. -&gt;Enter the reason why they are not applicable in the remarks column.
</t>
  </si>
  <si>
    <t>C160-14</t>
  </si>
  <si>
    <t xml:space="preserve">&lt;スマートフォンアプリケーションの保護対策&gt;
 ソースコードの解析による不正や改ざんによる不正プログラムの組込みを防止するため、ソースコードの難読化を行う。
 ・Androidアプリの場合、ProGuard等のOSから提供されている難読化ツールを用いる。
 ・iOSアプリの場合、プログラムのリリースビルド時にソースコードの難読化がなされるため、ツールによる対応は特段不要。
</t>
  </si>
  <si>
    <t xml:space="preserve">&lt;Protection of smartphone applications&gt;
To prevent unauthorized operations from being made through the reverse engineering of source codes and to prevent malicious programs from being planted through falsification, the source codes shall be obfuscated.
 An obfuscation tool provided by the OS (e.g., ProGuard) shall be used for Android
applications.
 For iOS applications, obfuscation using tools is not required because the source codes are obfuscated at the time of the release build of the programs.
</t>
  </si>
  <si>
    <t>C160-15</t>
  </si>
  <si>
    <t xml:space="preserve">&lt;スマートフォンアプリケーション からのWebサービス接続保護に関する対策&gt;
スマートフォンアプリケーションからWebサービスを利用する場合、以下の対策を実施すること
　・接続先ホストには信頼された認証局が発行したサーバ証明書を用いる。
　・接続先のホスト名、ドメイン名を省略して指定できないようFQDNで制限する。
　・アプリケーションで自己署名証明書を許可するための例外処理を行わないこと。
</t>
  </si>
  <si>
    <t xml:space="preserve">&lt;Protection of web service connection from smartphone applications&gt;
The measures listed below shall be implemented when a web service is used from a mobile application.
 A server certificate issued by a trusted certification authority shall be used for the destination host.
 FQDN shall be set such that the host and domain names of the destination cannot be omitted.
 Exception handling to allow self-signed certificates shall not be made on applications.
</t>
  </si>
  <si>
    <t>C160-16</t>
  </si>
  <si>
    <t xml:space="preserve">&lt;スマートフォンアプリケーション診断&gt;
 ・システムの改修有無に関わらず、 定期的（原則、1 年に一回以上）にスマートフォンアプリケーション診断を実施すること。
 ・脆弱性が確認された場合は、脆弱性の深刻度（CVSS基本値・環境値）に応じて対応期限を検討すること。
</t>
  </si>
  <si>
    <t xml:space="preserve">&lt;Mobile Application Vulnerability Testing&gt;
(1) Perform mobile application vulnerability testing periodically (at least once a year), regardless of whether systems have been revised.
(2) If a vulnerability is identified, the response  deadline shall be considered according to the severity of the vulnerability (CVSS basic values and environmental values).
</t>
  </si>
  <si>
    <t>C170-c01</t>
  </si>
  <si>
    <t xml:space="preserve">&lt;アーキテクチャー・スタイル、データ表現形式&gt;
オープンAPIの場合は全銀協が推奨する以下のアーキテクチャー・スタイル、データ表現形式を採用すること。
 ・アーキテクチャー・スタイル REST
 ・データ表現形式 JSON
</t>
  </si>
  <si>
    <t xml:space="preserve">&lt;Architectural style, data representation format&gt;
For open APIs, the following architectural style and data representation format recommended by Japanese Bankers Association should be adopted.
 ・Architectural style REST
 ・Data representation format JSON
</t>
  </si>
  <si>
    <t>C170-c02</t>
  </si>
  <si>
    <t xml:space="preserve">&lt;API連携認証における本人認証&gt;
API接続先システム（APIを利用する側のシステム）に対するアクセス権限の付与は、エンドユーザーからの申請に基づき行うこととし、その際にエンドユーザーの本人認証を行うこと。
</t>
  </si>
  <si>
    <t xml:space="preserve">&lt;Personal authentication in API authentication&gt;
Access to API-connecting systems (system using API) shall be granted based on an application from the end user, and the end user should be authenticated.
</t>
  </si>
  <si>
    <t>C170-c03</t>
  </si>
  <si>
    <t xml:space="preserve">&lt;API接続先システム（APIを利用する側のシステム）の認証・限定&gt;
API接続先システム（APIを利用する側のシステム）の認証・限定も行うこと。
 （例）APIキーによる実装以上の認証レベルを担保すること。
　　　 API接続先（APIを利用する側のシステム）のIPアドレス等を限定して、それ以外からのアクセスを許容しない機構を導入する。
       API接続先（APIを利用する側のシステム）にクライアント証明書の導入を求めて、証明書による接続元認証を行う機構を導入する。
</t>
  </si>
  <si>
    <t xml:space="preserve">&lt;Authentication/limitation of API-connecting systems (system using API)&gt;
API-connecting systems (system using API) shall be authenticated/limited.
　(e.g.) API-connecting system is authenticated by implementing an API key.
A mechanism that restricts IP addresses and does not allow other accesses
A mechanism that requests API destination systems for client certificates to authenticate
</t>
  </si>
  <si>
    <t>C170-c04</t>
  </si>
  <si>
    <t xml:space="preserve">&lt;オープンAPI連携認証におけるプロトコル&gt;
オープンAPIの場合は上記を実現する認証・認可のプロトコルとしてOAuth2.0(もしくはより強度のあるプロトコル)を採用すること。
</t>
  </si>
  <si>
    <t xml:space="preserve">&lt;Protocol for open API authentication&gt;
For open APIs, OAuth 2.0 (or more robust protocol) shall be used as authentication/authorization protocol.
</t>
  </si>
  <si>
    <t>C170-c05</t>
  </si>
  <si>
    <t xml:space="preserve">&lt;接続先システムに対するアクセス制限&gt;
各API接続先システム（APIを利用する側のシステム）へ付与するアクセス権限は、API接続先システム（APIを利用する側のシステム）が提供するサービスに必要な最低限の範囲に限定すること。
</t>
  </si>
  <si>
    <t xml:space="preserve">&lt;Access control for connected systems&gt;
Access privileges granted to each API-connecting systems (system using API) shall be limited to the minimum range necessary for the service provided by the API destination system.
</t>
  </si>
  <si>
    <t>C170-c06</t>
  </si>
  <si>
    <t xml:space="preserve">&lt;トークン管理 - 偽造・盗用防止&gt;
強固な乱数を利用する等トークンの偽造・盗用対策を講じること。
</t>
  </si>
  <si>
    <t>&lt;Token management - prevention of forgery/theft&gt;
Necessary measures shall be taken against forgery/plagiarism of tokens, using strong random numbers etc.</t>
  </si>
  <si>
    <t>C170-c07</t>
  </si>
  <si>
    <t xml:space="preserve">&lt;トークン管理 - 不正使用防止&gt;
API接続先システム（APIを利用する側のシステム）に発行するトークンには、適切な有効期限を設定すること。
</t>
  </si>
  <si>
    <t xml:space="preserve">&lt;Token management - prevention of improper use&gt;
Appropriate expiry date shall be set for tokens issued to API-connecting systems (system using API).
</t>
  </si>
  <si>
    <t>C170-c08</t>
  </si>
  <si>
    <t xml:space="preserve">&lt;被害最小化&gt;
不正アクセス等を検知、または発生した場合に速やかにアクセス権限の制限、停止、取り消しが可能な仕組みとすること。
</t>
  </si>
  <si>
    <t xml:space="preserve">&lt;Minimization of damage&gt;
Mechanism to detect unauthorized access etc., and promptly restrict, suspend, cancel the access shall be established.
</t>
  </si>
  <si>
    <t>C170-c09</t>
  </si>
  <si>
    <t xml:space="preserve">&lt;ログ管理&gt;
API連携時のログ・取引履歴を取得・保管すること。
</t>
  </si>
  <si>
    <t xml:space="preserve">&lt;Log management&gt;
Logs/transaction history of API connecton shall be acquired/stored.
</t>
  </si>
  <si>
    <t>C170-c10</t>
  </si>
  <si>
    <t xml:space="preserve">&lt;リミット管理&gt;
API実行回数の制限や制限値を超えた要求が行われた場合のエラー対応等の対策を取ること。
</t>
  </si>
  <si>
    <t xml:space="preserve">&lt;Limit management&gt;
Measures shall be taken for errors when receiving requests that exceed the limit of API executions.
</t>
  </si>
  <si>
    <t>C170-c11</t>
  </si>
  <si>
    <t xml:space="preserve">&lt;通信の暗号化&gt;
インターネット経由でAPI接続を行う場合、API接続先システム（APIを利用する側のシステム）からAPI提供元のインターフェースまでのHTTP通信はTLSにより暗号化すること。
</t>
  </si>
  <si>
    <t xml:space="preserve">&lt;Encryption of communication&gt;
For API connection via the Internet, HTTP communications from API-connecting systems (system using API) to the API delivery system shall be encrypted by TLS.
</t>
  </si>
  <si>
    <t>C170-c12</t>
  </si>
  <si>
    <t xml:space="preserve">&lt;インターネットセキュリティ対策&gt;
JSON形式のAPI連携を行う際は、クロスサイトスクリプティング、クロスサイトリクエストフォージェリ等の一般的なセキュリティ対策に加え、JSONハイジャック等のAPI特有の脆弱性にも十分な対策を講じること。
</t>
  </si>
  <si>
    <t xml:space="preserve">&lt;Internet security&gt;
For JSON API connection, as well as general security measures such as cross-site scripting, cross-site request forgery, measures against API-specific vulnerabilities such as JSON hijacking shall be taken.
</t>
  </si>
  <si>
    <t>C170-c13</t>
  </si>
  <si>
    <t xml:space="preserve">&lt;トークン管理 - 暗号化&gt;
トークンを暗号化すること。
</t>
  </si>
  <si>
    <t xml:space="preserve">&lt;Token management - encryption &gt;
Tokens shall be encrypted.
</t>
  </si>
  <si>
    <t>C170-c14</t>
  </si>
  <si>
    <t xml:space="preserve">&lt;インターネットセキュリティ対策&gt;
Webサービス利用を介してAPIを呼び出す場合はCORS対応を適切に行うこと
</t>
  </si>
  <si>
    <t xml:space="preserve">&lt;Internet security&gt;
When calling API through Web service, CORS shall be appropriately performed.
</t>
  </si>
  <si>
    <t>AC001-001</t>
  </si>
  <si>
    <t xml:space="preserve">&lt;フィッシングサイト閉鎖サービスの利用&gt;
自社をターゲットとして立ち上げられたフィッシングサイトを検知し、閉鎖するサービスを利用すること。
</t>
  </si>
  <si>
    <t xml:space="preserve">&lt;Use of phishing web site take-down services&gt;
Use a service that detects and takes down phishing web sites that target your company.
</t>
  </si>
  <si>
    <t>AC001-002</t>
  </si>
  <si>
    <t xml:space="preserve">&lt;フィッシング対策&gt;
正規のインターネットバンキングサイトであることをユーザ自身により確認するためにユーザが事前に登録した画像ファイルをログイン時に表示する手法（秘密の画像）を採用する場合は、画像の種類を増やすことで十分な複雑性を確保すること。
　※当該機能に関しては情報セキュリティ会社のパッケージソフトを利用することも選択肢の一つとなる。
</t>
  </si>
  <si>
    <t xml:space="preserve">&lt;Countermeasures against phishing&gt;
When secret image method* is adopted, sufficient complexity shall be secured by increasing the types of images involved.
*In this method, an image file that the user has registered in advance is displayed when the user logs in to the site so that the user can confirm by himself/herself that the site is the true Internet banking site (confirmation that the site is not a phishing site)
</t>
  </si>
  <si>
    <t>AC004-003</t>
  </si>
  <si>
    <t xml:space="preserve">&lt;ID利用の自動制御&gt;
ネットワーク装置等の周辺機器用IDについて、統合ID・アクセス管理ソリューションなどを用い、以下の様な機能を導入することで管理を厳格化すること。
・システムを介した特権含むIDの発行
・期限が切れたIDの自動無効化
・不正な接続を遮断するGW機能
など
</t>
  </si>
  <si>
    <t xml:space="preserve">&lt;Automatic control of ID usage&gt;
The ID for peripheral devices such as network devices should be managed more strictly by introducing the following functions using an integrated ID and access management solution.
・Issuing privileged IDs through the system
・Disabling expired IDs automatically
・GW function to block unauthorized connections
etc.
</t>
  </si>
  <si>
    <t>AC004-004</t>
  </si>
  <si>
    <t xml:space="preserve">&lt;ID利用の自動制御&gt;
サーバ・ホスト等のIDについて、統合ID・アクセス管理ソリューションなどを用い、以下の様な機能を導入することで管理を厳格化すること。
・システムを介した特権含むIDの発行
・期限が切れたIDの自動無効化
・不正な接続を遮断するGW機能
など
</t>
  </si>
  <si>
    <t xml:space="preserve">&lt;Automatic control of ID usage&gt;
The ID for production equipment should be managed more strictly by introducing the following functions using an integrated ID and access management solution.
・Issuing privileged IDs through the system
・Disabling expired IDs automatically
・GW function to block unauthorized connections
etc.
</t>
  </si>
  <si>
    <t>AC010-004</t>
  </si>
  <si>
    <t xml:space="preserve">&lt;記録媒体利用の統合管理機能の導入&gt;
サーバ・ホスト等における記録媒体の利用について、以下に挙げるような機能を持つツール等を導入することで、記録媒体の利用を管理し、不正な利用を防止すること。
・未承認の記憶媒体の接続制御
・サーバ・ホスト等での記録媒体利用設定の一括管理
・一時利用の管理・監視
・監査証跡の一元管理
など
</t>
  </si>
  <si>
    <t xml:space="preserve">&lt;Introduction of integrated management functions for the use of storage media&gt;
With regard to the use of recording media in production equipment, to control the use of recording media and prevent unauthorized use by introducing tools with the following functions, etc.
・connection control of unauthorized storage media
・Collective management of settings for use of recording media on production equipment
・management and monitoring of temporary use
・audit trail Centralized Management
etc.
</t>
  </si>
  <si>
    <t>AC011-002</t>
  </si>
  <si>
    <t xml:space="preserve">&lt;重要情報の漏えい防止機能の利用&gt;
DLPソリューション等を活用し、サーバ・ホスト等における重要情報の外部漏えいを防止すること。
</t>
  </si>
  <si>
    <t xml:space="preserve">&lt;Use of leak prevention functions for important information&gt;
To prevent external leakage of important information on production equipment by utilizing DLP solutions, etc.
</t>
  </si>
  <si>
    <t>AC012-004</t>
  </si>
  <si>
    <t>&lt;仮想パッチ機能の導入&gt;
サーバ・ホスト等において、仮想パッチ機能を有する製品を利用することで、常にセキュリティパッチが適用されたセキュアな状態を保持すること。</t>
  </si>
  <si>
    <t>&lt;Deploying Virtual Patching&gt;
A product with a virtual patch function is used on a production machine to maintain a secure state with security patches applied at all times.</t>
  </si>
  <si>
    <t>AC012-005</t>
  </si>
  <si>
    <t>&lt;仮想パッチ機能の導入&gt;
ネットワーク機器において、仮想パッチ機能を有する製品を利用することで、常にセキュリティパッチが適用されたセキュアな状態を保持すること。</t>
  </si>
  <si>
    <t>&lt;Deploying Virtual Patching&gt;
To maintain a secure state with security patches applied by using a product having a virtual patch function in network equipment.</t>
  </si>
  <si>
    <t>AC012-007</t>
  </si>
  <si>
    <t xml:space="preserve">&lt;WAFによるアラート検知&gt;
異常を検知した場合には関係者にアラートを自動通知すること。
</t>
  </si>
  <si>
    <t xml:space="preserve">&lt; WAF Alert Detection &gt;
If an anomaly is detected, an alert should be sent automatically.
</t>
  </si>
  <si>
    <t>AC013-001</t>
  </si>
  <si>
    <t xml:space="preserve">&lt;ID・パスワードによるログイン時の追加認証&gt;
リスクベース認証（通常と異なる端末からのログイン時に追加で合言葉等によりユーザ認証を行う）、またはより強度の高い認証技術により不正ログインを防止すること。
</t>
  </si>
  <si>
    <t xml:space="preserve">&lt;Additional authentication at login by ID/password&gt;
Prevent unauthorized logins with risk-based authentication (User authentication is additionally performed by using a password when logging in from an unusual terminal.) or stronger authentication techniques.
</t>
  </si>
  <si>
    <t>AC013-003</t>
  </si>
  <si>
    <t>&lt;ID・パスワードによるログイン時の追加認証&gt;
サーバ・ホスト等において、第三者にとって詐称されにくい、以下の様な認証方式を採用していること
　・ワンタイムパスワード（2経路認証、トークン）
　・生体認証　
　等</t>
  </si>
  <si>
    <t>&lt;Additional authentication at login by ID/password&gt;
The following authentication method, which is difficult for a third party to misrepresent, is used for the actual machine.
 One-Time Password (Two-way authentication, token)
 - Biometrics　
　etc.</t>
  </si>
  <si>
    <t>AC013-004</t>
  </si>
  <si>
    <t>&lt;ID・パスワードによるログイン時の追加認証&gt;
ネットワーク機器において、第三者にとって詐称されにくい、以下の様な認証方式を採用していること
　・ワンタイムパスワード（2経路認証、トークン）
　・生体認証　
　等</t>
  </si>
  <si>
    <t>&lt;Additional authentication at login by ID/password&gt;
Network equipment shall adopt the following authentication methods that are difficult for third parties to impersonate.
 One-Time Password (Two-way authentication, token)
 - Biometrics　
　etc.</t>
  </si>
  <si>
    <t>AC016-001</t>
  </si>
  <si>
    <t xml:space="preserve">&lt;DDoS攻撃対策&gt;
WAF等を導入し、アプリケーションリスクエストレベルで不正な大量アクセスをチェックし、影響を軽減すること。
</t>
  </si>
  <si>
    <t xml:space="preserve">&lt;Measures against DDoS attacks&gt;
To introduce a WAF, etc., and check for unauthorized mass access at the application listen level to reduce the impact.
</t>
  </si>
  <si>
    <t>AC016-002</t>
  </si>
  <si>
    <t xml:space="preserve">&lt;DDoS攻撃対策&gt;
DDoS攻撃に特化したネットワーク製品等の導入により、影響を軽減すること。
・アノマリチェック
・自動緩和機能
・負荷分散機能
など
</t>
  </si>
  <si>
    <t xml:space="preserve">&lt;Measures against DDoS attacks&gt;
To mitigate the impact of DDoS attacks by introducing specialized network products, etc.
・anomalique check
・automatic relaxation function
・load balancing function
etc.
</t>
  </si>
  <si>
    <t>AC016-003</t>
  </si>
  <si>
    <t xml:space="preserve">&lt;DDoS攻撃対策&gt;
ISPの冗長化等により、高負荷かつ高度なDDoS攻撃に対して、サービス継続手段を確保すること。
</t>
  </si>
  <si>
    <t xml:space="preserve">&lt;Measures against DDoS attacks&gt;
Ensuring means of service continuity against high-load and advanced DDoS attacks through the redundancy of ISPs, etc.
</t>
  </si>
  <si>
    <t>AC016-004</t>
  </si>
  <si>
    <t xml:space="preserve">&lt;DDoS攻撃対策&gt;
CDNサービス等を用いたインターネットサイドでの負荷分散により、インターネット空間上の飽和に対処すること。
</t>
  </si>
  <si>
    <t xml:space="preserve">&lt;Measures against DDoS attacks&gt;
Addressing saturation in the Internet space by load balancing on the Internet side using CDN services, etc.
</t>
  </si>
  <si>
    <t>AC016-005</t>
  </si>
  <si>
    <t xml:space="preserve">&lt;DDoS攻撃対策&gt;
スクラビング型サービス等を用いたインターネットサイドでの攻撃パケットと正規パケットの区別により、HTTP以外のプロトコルを使った攻撃に対応すること。
</t>
  </si>
  <si>
    <t xml:space="preserve">&lt;Measures against DDoS attacks&gt;
An attack using a protocol other than HTTP shall be dealt with by distinguishing between an attack packet on the Internet side using a scrubbing type service, etc. and a regular packet.
</t>
  </si>
  <si>
    <t>AC017-001-01</t>
  </si>
  <si>
    <t xml:space="preserve">&lt;アクセスログ・通信ログの取得&gt;
サーバ・ホスト等での記録媒体の利用について、以下が特定できるアクセスログを取得すること。
・利用者ID（実施した者が特定できること）
・接続サーバー
・接続日時（実施した場所（時・分）までが特定できること）
</t>
  </si>
  <si>
    <t xml:space="preserve">&lt;Obtaining access and communication logs&gt;
For the use of recording media on a production machine, an access log shall be obtained that enables the following to be identified.
・User ID (The person who carried out the research can be identified.)
・Connection Server
・Connect Time (That the place where the research was conducted (hours and minutes) can be identified)
</t>
  </si>
  <si>
    <t>AC017-001</t>
  </si>
  <si>
    <t>AC017-011</t>
  </si>
  <si>
    <t>&lt;脅威事象に合わせたサイバー攻撃のモニタリング&gt;
以下を検出するために、モニタリング環境およびプロセスを整備すること
【モニタリング対象】
・サーバ・ホスト等での記録媒体の不審な利用</t>
  </si>
  <si>
    <t>&lt;Monitoring Cyber Attacks in Line with Threat Events&gt;
Developing a monitoring environment and processes to detect
[To be monitored]
・Suspicious use of recording media in production aircraft</t>
  </si>
  <si>
    <t>AC017-026</t>
  </si>
  <si>
    <t xml:space="preserve">&lt;脅威事象に合わせたサイバー攻撃のモニタリング&gt;
以下を検出するために、モニタリング環境およびプロセスを整備すること
【モニタリング対象】
・サーバ・ホスト等での不審なコマンド実行（外部への通信など）
</t>
  </si>
  <si>
    <t xml:space="preserve">&lt;Monitoring Cyber Attacks in Line with Threat Events&gt;
Developing a monitoring environment and processes to detect
[To be monitored]
・Suspicious command execution on production machine (Communication to the outside, etc.)
</t>
  </si>
  <si>
    <t>AC017-027</t>
  </si>
  <si>
    <t xml:space="preserve">&lt;脅威事象に合わせたサイバー攻撃のモニタリング&gt;
以下を検出するために、モニタリング環境およびプロセスを整備すること
【モニタリング対象】
・ネットワーク機器への不審なアクセス
</t>
  </si>
  <si>
    <t xml:space="preserve">&lt;Monitoring Cyber Attacks in Line with Threat Events&gt;
Developing a monitoring environment and processes to detect
[To be monitored]
・Suspicious access to network devices
</t>
  </si>
  <si>
    <t>AC017-028</t>
  </si>
  <si>
    <t xml:space="preserve">&lt;脅威事象に合わせたサイバー攻撃のモニタリング&gt;
Webアプリケーション上で以下を検出するために、モニタリング環境およびプロセスを整備すること
【モニタリング対象】
・同一アクセス元からの複数IDへのログイン試行
・同一アクセス元からの一定数以上のログイン失敗発生
・全体での一定数以上のログイン失敗発生
</t>
  </si>
  <si>
    <t xml:space="preserve">&lt;Monitoring Cyber Attacks in Line with Threat Events&gt;
Provide a monitoring environment and processes to detect the following on the Web application
[To be monitored]
・Multiple ID Login Attempts from the Same Access Source
・More than a certain number of failed logins from the same access source
・More than a certain number of login failures in total
</t>
  </si>
  <si>
    <t>AC017-029</t>
  </si>
  <si>
    <t xml:space="preserve">&lt;脅威事象に合わせたサイバー攻撃のモニタリング&gt;
サーバ・ホスト等で以下を検出するために、モニタリング環境およびプロセスを整備すること
【モニタリング対象】
・同一アクセス元からの複数IDへのログイン試行
・同一アクセス元からの一定数以上のログイン失敗発生
・全体での一定数以上のログイン失敗発生
</t>
  </si>
  <si>
    <t xml:space="preserve">&lt;Monitoring Cyber Attacks in Line with Threat Events&gt;
Provide a monitoring environment and processes to detect the following on the production machine
[To be monitored]
・Multiple ID Login Attempts from the Same Access Source
・More than a certain number of failed logins from the same access source
・More than a certain number of login failures in total
</t>
  </si>
  <si>
    <t>AC017-030</t>
  </si>
  <si>
    <t xml:space="preserve">&lt;脅威事象に合わせたサイバー攻撃のモニタリング&gt;
ネットワーク機器上で以下を検出するために、モニタリング環境およびプロセスを整備すること
【モニタリング対象】
・同一アクセス元からの複数IDへのログイン試行
・同一アクセス元からの一定数以上のログイン失敗発生
・全体での一定数以上のログイン失敗発生
</t>
  </si>
  <si>
    <t xml:space="preserve">&lt;Monitoring Cyber Attacks in Line with Threat Events&gt;
Provide a monitoring environment and processes to detect the following on network equipment
[To be monitored]
・Multiple ID Login Attempts from the Same Access Source
・More than a certain number of failed logins from the same access source
・More than a certain number of login failures in total
</t>
  </si>
  <si>
    <t>AC017-032</t>
  </si>
  <si>
    <t xml:space="preserve">&lt;EDRを用いた感染検知・対処&gt;
EDR機能を持つツールを用いて、サーバ・ホスト等への攻撃をリアルタイムで検出し、即座に隔離・駆除すること。
</t>
  </si>
  <si>
    <t xml:space="preserve">&lt;Detection and management of infection using EDR&gt;
A tool with an EDR function is used to detect attacks on production equipment in real time and immediately isolate and remove them.
</t>
  </si>
  <si>
    <t>AC017-034</t>
  </si>
  <si>
    <t xml:space="preserve">&lt;不審なログイン通知&gt;
通常と異なる端末からのログイン時、顧客本人に対してメール等による通知を行うこと。
</t>
  </si>
  <si>
    <t xml:space="preserve">&lt;suspicious login notification&gt;
When logging in from an unusual terminal, notify the customer by e-mail, etc.
</t>
  </si>
  <si>
    <t>AC017-036</t>
  </si>
  <si>
    <t>&lt;攻撃者による不正行動の検知&gt;
不正アクセス検出ソリューション等を用いて、Webアプリケーション上で正規の顧客と異なる挙動・行動を検知すること。</t>
  </si>
  <si>
    <t>&lt;detection of malicious activity by attackers&gt;
Using an unauthorized access detection solution or the like to detect behavior or behavior different from that of an authorized customer on a Web application.</t>
  </si>
  <si>
    <t>AC017-037</t>
  </si>
  <si>
    <t xml:space="preserve">&lt;外部との通信の監視機能&gt;
WAFを用いて、アプリケーションレベルの不正なトラフィックを検出できること。
</t>
  </si>
  <si>
    <t xml:space="preserve">&lt;ability to monitor external communications&gt;
The WAF should be able to detect illegal application-level traffic.
</t>
  </si>
  <si>
    <t>AC017-038</t>
  </si>
  <si>
    <t xml:space="preserve">&lt;システム構成・設定変更の自動検出&gt;
構成管理ツール等を用いて、以下に関する不正な変更を自動で検出すること
・ソフトウェアやハードウェア
・重要なシステムファイル
・セキュリティデバイス（FW、IPS、IDSなど）
</t>
  </si>
  <si>
    <t xml:space="preserve">&lt;automatic detection of system configuration and setting changes&gt;
Using configuration management tools, etc., to automatically detect unauthorized changes related to the following
・software and hardware
・critical system files
・Security Devices (FW, IPS, IDS, etc.)
</t>
  </si>
  <si>
    <t>AC017-039</t>
  </si>
  <si>
    <t>＜外部との通信の監視機能＞
不正な通信（攻撃）を検知するため、WAF（Web Application Firewall ）を導入して外部との通信内容を監視・分析すること。</t>
  </si>
  <si>
    <t>不要</t>
  </si>
  <si>
    <t>C131-01</t>
  </si>
  <si>
    <t>AC017-040</t>
  </si>
  <si>
    <t xml:space="preserve">＜Webサーバのセキュリティ対策-外部からのアクセスに関するログの記録／保管＞
③Webサーバに保存されたログに対し、少なくとも1ヶ月に1回以上、不正アクセスの状況を定期的に解析すること。セキュリティ侵害や、その可能性がある場合は随時解析すること。
</t>
  </si>
  <si>
    <t xml:space="preserve">&lt;Web server security measures - recording/storing logs related to access from external systems&gt;
(3) Logs stored in the Web server shall be analyzed at least once a month to see the status of unauthorized access. If there is a security violation or if there is a possibility of security violation, analysis shall be made as required.
</t>
  </si>
  <si>
    <t>C133-10</t>
  </si>
  <si>
    <t>AC018-004</t>
  </si>
  <si>
    <t xml:space="preserve">&lt;アクセスログの集中管理と変更防止&gt;
以下に挙げる様に、サーバ・ホスト等のアクセスログを集中管理し、改ざんや削除を防止すること。
・アクセスログのバックアップを集中管理ログサーバーに保管
・変更困難なメディアに保管
など
</t>
  </si>
  <si>
    <t xml:space="preserve">&lt;Centralized access log management and change prevention&gt;
As described below, access logs of production machines should be centrally managed to prevent tampering and deletion.
・Access log backup stored on central management log server
・Store on hard-to-change media
etc.
</t>
  </si>
  <si>
    <t>AC019-001</t>
  </si>
  <si>
    <t xml:space="preserve">&lt;不正決済処理の実行制限&gt;
取引内容をモニタリングし、登録した不正パターン（海外向けや高額の送金等）に合致する場合、送金処理を停止すること。
</t>
  </si>
  <si>
    <t xml:space="preserve">&lt;Restrict the execution of the illegal remittance process.&gt;
Monitor transactions and stop the remittance process if they match the registered fraud pattern (Remittances to overseas and large amounts).
</t>
  </si>
  <si>
    <t>AC020-002</t>
  </si>
  <si>
    <t xml:space="preserve">&lt;改ざん検知機能の利用&gt;
サーバー・ネットワーク機器上のデータ・設定情報の改ざんを検知し、自動修復するTripwire等のツールの導入、もしくは同様の仕組みを実装していること。
</t>
  </si>
  <si>
    <t xml:space="preserve">&lt;Use of tampering detection function&gt;
A tool such as Tripwire has been introduced to detect and automatically repair falsification of data and configuration information on server and network devices, or a similar mechanism has been implemented.
</t>
  </si>
  <si>
    <t>1-3. リモートアクセス環境に関する確認項目（対象：本番環境）</t>
  </si>
  <si>
    <t>→FG使用欄</t>
  </si>
  <si>
    <t>1-3.Remote Access Environment Check List (Target : Production Environment)</t>
  </si>
  <si>
    <r>
      <rPr>
        <b/>
        <sz val="14"/>
        <color theme="1"/>
        <rFont val="Meiryo UI"/>
        <charset val="128"/>
      </rPr>
      <t>以下の各チェック項目に回答してください（</t>
    </r>
    <r>
      <rPr>
        <b/>
        <sz val="14"/>
        <color rgb="FFFF0000"/>
        <rFont val="Meiryo UI"/>
        <charset val="128"/>
      </rPr>
      <t>10月31日時点の情報に基づき回答してください</t>
    </r>
    <r>
      <rPr>
        <b/>
        <sz val="14"/>
        <color theme="1"/>
        <rFont val="Meiryo UI"/>
        <charset val="128"/>
      </rPr>
      <t xml:space="preserve">）。
</t>
    </r>
  </si>
  <si>
    <r>
      <rPr>
        <b/>
        <sz val="14"/>
        <color theme="1"/>
        <rFont val="Meiryo UI"/>
        <charset val="128"/>
      </rPr>
      <t>Please answer the following questions (</t>
    </r>
    <r>
      <rPr>
        <b/>
        <sz val="14"/>
        <color rgb="FFFF0000"/>
        <rFont val="Meiryo UI"/>
        <charset val="128"/>
      </rPr>
      <t>Please respond based on information as of November 31, 2021</t>
    </r>
    <r>
      <rPr>
        <b/>
        <sz val="14"/>
        <color theme="1"/>
        <rFont val="Meiryo UI"/>
        <charset val="128"/>
      </rPr>
      <t>).</t>
    </r>
  </si>
  <si>
    <t>*You do not answer grayed out items.</t>
  </si>
  <si>
    <t>(1)　リモートアクセスの方式/Remote access method</t>
  </si>
  <si>
    <t>質問事項
Questions</t>
  </si>
  <si>
    <t>ご回答
Answer</t>
  </si>
  <si>
    <t>利用サービス名
Service Name</t>
  </si>
  <si>
    <t>リモートアクセス端末は1.会社端末、2.私用端末、3.併用のどれか？
Is the remote access terminal 1. Company terminal, 2. Private terminal, or 3. Both?</t>
  </si>
  <si>
    <t>以下の選択肢について、該当するものは全て、回答欄より「Yes」を選択してください。/In the "Answer" columns, if applicable, select "Yes."</t>
  </si>
  <si>
    <r>
      <rPr>
        <b/>
        <u/>
        <sz val="12"/>
        <rFont val="Meiryo UI"/>
        <charset val="128"/>
      </rPr>
      <t>VPN方式</t>
    </r>
    <r>
      <rPr>
        <sz val="12"/>
        <rFont val="Meiryo UI"/>
        <charset val="128"/>
      </rPr>
      <t xml:space="preserve">
リモートアクセス端末からオフィスネットワークに対してVPN接続を行い、そのVPNを介してオフィスのサーバ等に接続し業務を行う方法
</t>
    </r>
    <r>
      <rPr>
        <b/>
        <u/>
        <sz val="12"/>
        <rFont val="Meiryo UI"/>
        <charset val="128"/>
      </rPr>
      <t>VPN method</t>
    </r>
    <r>
      <rPr>
        <sz val="12"/>
        <rFont val="Meiryo UI"/>
        <charset val="128"/>
      </rPr>
      <t xml:space="preserve">
Use VPN connection from a remote access terminal to the office network, then connect to the office servers via the VPN to perform operations.</t>
    </r>
  </si>
  <si>
    <r>
      <rPr>
        <b/>
        <u/>
        <sz val="12"/>
        <rFont val="Meiryo UI"/>
        <charset val="128"/>
      </rPr>
      <t>リモートデスクトップ方式</t>
    </r>
    <r>
      <rPr>
        <sz val="12"/>
        <rFont val="Meiryo UI"/>
        <charset val="128"/>
      </rPr>
      <t xml:space="preserve">
リモートアクセス端末からオフィスに設置された端末（PC等）のデスクトップ環境に接続を行い、そのデスクトップ環境を遠隔操作し業務を行う方法
</t>
    </r>
    <r>
      <rPr>
        <b/>
        <u/>
        <sz val="12"/>
        <rFont val="Meiryo UI"/>
        <charset val="128"/>
      </rPr>
      <t>Remote desktop method</t>
    </r>
    <r>
      <rPr>
        <sz val="12"/>
        <rFont val="Meiryo UI"/>
        <charset val="128"/>
      </rPr>
      <t xml:space="preserve">
Connect to desktop environment of the office terminal (PC etc.) from a remote access terminal, then remotely control the desktop environment to perform operations.</t>
    </r>
  </si>
  <si>
    <r>
      <rPr>
        <b/>
        <u/>
        <sz val="12"/>
        <rFont val="Meiryo UI"/>
        <charset val="128"/>
      </rPr>
      <t>仮想デスクトップ（VDI）方式</t>
    </r>
    <r>
      <rPr>
        <sz val="12"/>
        <rFont val="Meiryo UI"/>
        <charset val="128"/>
      </rPr>
      <t xml:space="preserve">
リモートアクセス端末から仮想デスクトップ基盤上のデスクトップ環境に接続を行い、そのデスクトップ環境を遠隔操作し業務を行う方法
</t>
    </r>
    <r>
      <rPr>
        <b/>
        <u/>
        <sz val="12"/>
        <rFont val="Meiryo UI"/>
        <charset val="128"/>
      </rPr>
      <t>Virtual desktop (VDI) method</t>
    </r>
    <r>
      <rPr>
        <sz val="12"/>
        <rFont val="Meiryo UI"/>
        <charset val="128"/>
      </rPr>
      <t xml:space="preserve">
Connect to desktop environment on virtual desktop infrastructure from a remote access terminal, then remotely control the desktop environment to perform operations.</t>
    </r>
  </si>
  <si>
    <r>
      <rPr>
        <b/>
        <u/>
        <sz val="12"/>
        <color theme="1"/>
        <rFont val="Meiryo UI"/>
        <charset val="128"/>
      </rPr>
      <t>セキュアコンテナ方式</t>
    </r>
    <r>
      <rPr>
        <sz val="12"/>
        <color theme="1"/>
        <rFont val="Meiryo UI"/>
        <charset val="128"/>
      </rPr>
      <t xml:space="preserve">
リモートアクセス端末にローカル環境とは独立したセキュアコンテナという仮想的な環境を設け、その環境内でアプリケーションを動かし業務を行う方法</t>
    </r>
    <r>
      <rPr>
        <b/>
        <u/>
        <sz val="12"/>
        <color theme="1"/>
        <rFont val="Meiryo UI"/>
        <charset val="128"/>
      </rPr>
      <t xml:space="preserve">
Secure container method</t>
    </r>
    <r>
      <rPr>
        <sz val="12"/>
        <color theme="1"/>
        <rFont val="Meiryo UI"/>
        <charset val="128"/>
      </rPr>
      <t xml:space="preserve">
Have a remote access terminal with virtual environment called secure container independent from local environment, then run applications in the environment to perform operations.</t>
    </r>
  </si>
  <si>
    <r>
      <rPr>
        <b/>
        <u/>
        <sz val="12"/>
        <color theme="1"/>
        <rFont val="Meiryo UI"/>
        <charset val="128"/>
      </rPr>
      <t>セキュアブラウザ方式</t>
    </r>
    <r>
      <rPr>
        <sz val="12"/>
        <color theme="1"/>
        <rFont val="Meiryo UI"/>
        <charset val="128"/>
      </rPr>
      <t xml:space="preserve">
リモートアクセス端末からセキュアブラウザと呼ばれる特殊なインターネットブラウザを利用し、オフィスのシステム等にアクセスし業務を行う方法</t>
    </r>
    <r>
      <rPr>
        <b/>
        <u/>
        <sz val="12"/>
        <color theme="1"/>
        <rFont val="Meiryo UI"/>
        <charset val="128"/>
      </rPr>
      <t xml:space="preserve">
Secure browser method</t>
    </r>
    <r>
      <rPr>
        <sz val="12"/>
        <color theme="1"/>
        <rFont val="Meiryo UI"/>
        <charset val="128"/>
      </rPr>
      <t xml:space="preserve">
Use special Internet browser called secure browser from a remote access terminal, then access the office system to perform operations.</t>
    </r>
  </si>
  <si>
    <r>
      <rPr>
        <b/>
        <u/>
        <sz val="12"/>
        <color theme="1"/>
        <rFont val="Meiryo UI"/>
        <charset val="128"/>
      </rPr>
      <t>クラウドサービス方式</t>
    </r>
    <r>
      <rPr>
        <sz val="12"/>
        <color theme="1"/>
        <rFont val="Meiryo UI"/>
        <charset val="128"/>
      </rPr>
      <t xml:space="preserve">
オフィスネットワークに接続せず、リモートアクセス端末からインターネット上のクラウドサービスに直接接続し業務を行う方法
</t>
    </r>
    <r>
      <rPr>
        <b/>
        <u/>
        <sz val="12"/>
        <color theme="1"/>
        <rFont val="Meiryo UI"/>
        <charset val="128"/>
      </rPr>
      <t>Cloud service method</t>
    </r>
    <r>
      <rPr>
        <sz val="12"/>
        <color theme="1"/>
        <rFont val="Meiryo UI"/>
        <charset val="128"/>
      </rPr>
      <t xml:space="preserve">
Directly connect to a cloud service on the Internet from a remote access terminal without connecting to the office network to perform operations.</t>
    </r>
  </si>
  <si>
    <r>
      <rPr>
        <b/>
        <u/>
        <sz val="12"/>
        <color theme="1"/>
        <rFont val="Meiryo UI"/>
        <charset val="128"/>
      </rPr>
      <t>スタンドアロン方式</t>
    </r>
    <r>
      <rPr>
        <sz val="12"/>
        <color theme="1"/>
        <rFont val="Meiryo UI"/>
        <charset val="128"/>
      </rPr>
      <t xml:space="preserve">
オフィスネットワークには接続せず、あらかじめ会社端末に必要なデータを保存しておき、その保存データを使い業務を行う方法
</t>
    </r>
    <r>
      <rPr>
        <b/>
        <u/>
        <sz val="12"/>
        <color theme="1"/>
        <rFont val="Meiryo UI"/>
        <charset val="128"/>
      </rPr>
      <t>Stand-alone method</t>
    </r>
    <r>
      <rPr>
        <sz val="12"/>
        <color theme="1"/>
        <rFont val="Meiryo UI"/>
        <charset val="128"/>
      </rPr>
      <t xml:space="preserve">
Store necessary data in the company terminal beforehand without connecting to the office network, then use the stored data to perform operations.</t>
    </r>
  </si>
  <si>
    <t>その他【利用サービス名に内容を記載してください】
Other [describe the service.]</t>
  </si>
  <si>
    <t>(2)　リモートアクセス環境における対策状況/Measures in Remote Access Environment</t>
  </si>
  <si>
    <t>回答要領
How to answer</t>
  </si>
  <si>
    <t>詳細（例）
detail（example）</t>
  </si>
  <si>
    <t>区分/Classification</t>
  </si>
  <si>
    <t>今回の回答
Answer</t>
  </si>
  <si>
    <t>前回の回答</t>
  </si>
  <si>
    <t>端末形態/terminal type</t>
  </si>
  <si>
    <t>コントロール箇所/control point</t>
  </si>
  <si>
    <t>詳細
detail</t>
  </si>
  <si>
    <t>回答</t>
  </si>
  <si>
    <t>対応方法</t>
  </si>
  <si>
    <t>回答要の条件①</t>
  </si>
  <si>
    <t>回答要の条件②</t>
  </si>
  <si>
    <t>回答要否①</t>
  </si>
  <si>
    <t>回答要否②</t>
  </si>
  <si>
    <t>回答状況</t>
  </si>
  <si>
    <t>1.会社端末、2.私用端末、3.併用</t>
  </si>
  <si>
    <t>テレワーク端末から踏み台環境（VDI等）経由でのみ内部ネットワークに接続出来るようになっているか
Connect to the Internal network from telework terminals only via paththrough environment (VDI etc.)?</t>
  </si>
  <si>
    <t xml:space="preserve">Answer "3" if the check item is satisfied.
Answer "2" if a part of the check item is not satisfied. -&gt; Enter the unsatisfied part in the remarks column.
Answer "1" if the check item is not satisfied.
Answer "99" if the check item does not apply to the system. -&gt;Enter the reason why it is not applicable in the detail column.
</t>
  </si>
  <si>
    <t>・内部業務システムへのアクセスは、当社DMZ またはクラウド上等に設置した認証基盤やデスクトップ環境を経由して接続する。
・基幹システムにアクセスを許可する場合はVDIによる仮想デスクトップ環境を踏み台にVNC 等を利用し行内OA 経由で利用する。
・Access the internal banking systems via an authentication infrastructure or desktop environment in the company DMZ or cloud.
・Permit access to the core system via the internal OA using VNC etc. in virtual desktop environment by VDI.</t>
  </si>
  <si>
    <t>会社端末、私用端末
Company terminal,Private terminal</t>
  </si>
  <si>
    <t>リモートアクセス基盤（VDI等）</t>
  </si>
  <si>
    <t>Firewallは設置されているか
Install firewall?</t>
  </si>
  <si>
    <t>＜製品例＞
・Cisco　ASA5515-K9
・AWSのSecurityGroup
&lt;Product&gt;
・Cisco ASA 5515-K9
・AWS SecurityGroup</t>
  </si>
  <si>
    <t>外部ファイアウォール</t>
  </si>
  <si>
    <t>IDSは設置され、不正アクセスの兆候があった場合は検知される仕組みとなっているか
Install IDS to detect signs of unauthorized access?</t>
  </si>
  <si>
    <t>＜製品例＞
・Amazon GuardDuty
&lt;Product Example&gt;
・Amazon GuardDuty</t>
  </si>
  <si>
    <t>IDS/IPS</t>
  </si>
  <si>
    <t>IPSは設置され、不正アクセスの兆候があった場合は検知される仕組みとなっているか
Install IPS installed to detect signs of unauthorized access?</t>
  </si>
  <si>
    <t>＜製品例＞
・FortiGate-200E
&lt;Product&gt;
・FortiGate-200E</t>
  </si>
  <si>
    <t>テレワーク端末とリモートアクセス環境の通信は安全性の高い暗号方式で暗号化される仕組みとなっていること（例：https通信の場合はTLS1.2以上で通信）
Communications between telework terminals and the remote access environment should be encrypted using a highly secure encryption method (e.g. https communication requires TLS 1.2 or higher.)</t>
  </si>
  <si>
    <t>・通信はhttps(TLS1.2)で暗号化されている。
・Communications are encrypted with https (TLS 1.2.)</t>
  </si>
  <si>
    <t>VPN/認証サーバ</t>
  </si>
  <si>
    <t>○</t>
  </si>
  <si>
    <t>テレワーク端末からのインターネット接続はオフィスネットワーク経由となっているか、またはテレワーク端末のホワイトリスト等で接続できる先を制限しているか
Connect to the Internet from telework terminals via the office network, or restrict destinations by whitelist of telework terminals?</t>
  </si>
  <si>
    <t>・社内のプロキシサーバ経由でなければインターネット接続できない
・Only can connect to the Internet through the company proxy server.</t>
  </si>
  <si>
    <t>会社端末
Company terminal</t>
  </si>
  <si>
    <t>テレワーク端末</t>
  </si>
  <si>
    <t>証明書やレジストリチェックなどにより、正規の端末以外は接続できないようになっているか
By certificates or registry checks etc., prevent connections to non-authorized terminals?</t>
  </si>
  <si>
    <t>・端末にクライアント証明書をインストールし、端末認証を実施。
・Install client certificate on terminal, then perform terminal authentication.</t>
  </si>
  <si>
    <t>検疫の仕組みを導入し、保守期限の切れたソフトウェアを利用している場合や所定のブラウザを利用していない場合等、組織のポリシーに反するデバイスからの接続を拒否するシステム機能を有すること
There should be system function to reject connections from devices that violate the organization's policy, such as using software which maintenance period has expired or not using a specified browser, by introducing a quarantine mechanism.</t>
  </si>
  <si>
    <t>検疫NWで以下の機能を実装している。
①セキュリティ対策ソフトのパターンファイルは最新かチェックする機能
②OSやソフトウェア修正パッチは適用されているかチェックする機能
③不要なアプリケーンがインストールされていないかチェックする機能
Implement the following functions in quarantine NW.
① Check if the pattern file of security software has been updated.
② Check if OS or software patch has been applied.
③ Check if any unnecessary application has not been installed.</t>
  </si>
  <si>
    <t>私用端末
Private terminal</t>
  </si>
  <si>
    <t>多要素認証の仕組みを導入しているか。多要素認証を実施している場合は、認証要素を記載すること。（例：ID/PW + ワンタイムパスワード、ID/PW + 端末証明書等）
Introduce a multi-factor authentication mechanism? If multi-factor authentication is implemented, the authentication factors should be described (e.g. ID/PW + one-time password, ID/PW + terminal certificate etc.)</t>
  </si>
  <si>
    <t>・所持認証（端末証明書）＋ID・パスワード
・ワンタイムパスワード＋ID・パスワード　等
・Possession authentication (terminal certificate) + ID/password
・One-time password + ID/password etc.</t>
  </si>
  <si>
    <t>同一IDで複数IPアドレスからの同時ログインを禁止するシステム機能となっているか
Prohibit simultaneous logins from multiple IP addresses with the same ID by system?</t>
  </si>
  <si>
    <t>・第三者の不正ログインに正規ユーザ自身が早期に気づく機会を提供するため、同一アカウントの同時ログインはエラーとする。
・To help users detect unauthorized login by a third party promptly, simultaneous login of the same account will be recognized as an error.</t>
  </si>
  <si>
    <t>複数回のログイン失敗によりアクセス停止するシステム機能となっているか（3回以下を推奨）
Reject access after multiple login failures (three times or less is recommended) by system?</t>
  </si>
  <si>
    <t>・VPN接続時にPWを3回誤入力するとアカウントロックする。アカウントロックは××部の管理者しか解除できない。
・If wrong PW is entered three times to connect VPN, the account will be locked. The account can be unlocked only by administrator of xx department.</t>
  </si>
  <si>
    <t>認証失敗のログを取得し、監視を実施しているか
Collect logs of authentication failures collected, and monitor?</t>
  </si>
  <si>
    <t>・同一のIPアドレスから複数のIDでログイン試行している場合、不正アクセスとして検知し、アラートが上がる機能。
・If multiple login attempts are made from the same IP address, it will be detected as unauthorized access and raise alerts.</t>
  </si>
  <si>
    <t>不正アクセス検知時、IDや端末、IPアドレスをブロックできるよう運用設計にて定めているか
After unauthorized access is detected, block the ID or terminal IP address in the operational design?</t>
  </si>
  <si>
    <t>・検知した内容に基づき、不正アクセスであった場合は該当のIPアドレスからの通信を遮断する。
・Based on detected information, if it is unauthorized access, communications from the IP address will be cut off</t>
  </si>
  <si>
    <t>態勢</t>
  </si>
  <si>
    <t>VPN装置・認証サーバ等のバージョンは最新化されているか
（ファームウェアが最新化され、既知の脆弱性対策が行われていること）
Update versions of VPN devices/authentication servers?
(firmware should be updated, and necessary actions should be taken for known vulnerabilities.)</t>
  </si>
  <si>
    <t>＜例＞
・緊急度に応じたパッチ適用の時限を以下の通り定めている。
緊急のものは即日適用
CVSSスコアが9～10は2週間以内に適用
CVSSスコアが0～8.9は1か月以内の定例メンテ時に適用
&lt;e.g.&gt;
・Patches should be applied according to urgency as follows.
For urgency, apply immediately.
If CVSS score is 9~10, apply within two weeks.
If CVSS score is 0~8.9, apply in the periodic maintenance within a month.</t>
  </si>
  <si>
    <t>使用している仮想化ソフトのバージョンは最新化すること
（VMware HorizonやCitrix Receiver）
Version of virtualization software should be updated.
(VMware Horizon or Citrix Receiver)</t>
  </si>
  <si>
    <t>リモートアクセス端末のウィルス対策ソフトのパターンファイルは自動適用される仕組みとなっているか
(自動化を行わない場合は→No18)
Is the pattern file of anti-virus software of remote access terminals automatically applied?
(If it is not applied automatically, -&gt; No 18)</t>
  </si>
  <si>
    <t>ウイルス対策ソフトのパターンファイル更新は日次で自動適用。
Antivirus software pattern files are updated automatically on a daily basis.</t>
  </si>
  <si>
    <t>リモートアクセスモートアクセス端末のセキュリティパッチは自動適用される仕組みとなっているか
(自動化を行わない場合は→No18)
Are security patches applied to remote access terminals automatically?
(If it is not applied automatically, -&gt; No 18)</t>
  </si>
  <si>
    <t>セキュリティパッチの更新は日次で自動適用。
Security patches are updated automatically on a daily basis.</t>
  </si>
  <si>
    <t>ウィルス対策ソフトのパターンファイルやソフトウェアのセキュリティパッチを手動で更新/適用する場合、頻度・手順等を運用設計にて定めること
If anti-virus software pattern files or software security patches are manually updated/applied, the frequency/procedures should be specified in the operation design.</t>
  </si>
  <si>
    <t>月次で通達を発信し、利用者が当月中にパッチ適用する運用としている。
Issue Official Circular on a monthly basis, to request users to apply patches by the end of the month.</t>
  </si>
  <si>
    <t>テレワーク端末において業務上必要のない機能（例： Bluetooth 機能等）はMDMやセキュリティソフト等で無効化し、ファイル共有が出来ない仕組みになっているか
Disable functions that are not necessary for work in telework terminals (Bluetooth functions etc.) by MDM or security software etc., so that the files cannot be shared?</t>
  </si>
  <si>
    <t>・キッティングやADで使用しないbluetooth/赤外線等のネットワーク機能、他デバイスとのファイル等共有機能、遠隔での端末コントロール機能及びデータ同期機能を制限しており、admin権限でしか設定変更できないため、ユーザーは変更できない。
＜代替策＞
・VDIの機能で業務サーバと端末間のデータ移送ができないため、社内の環境と端末が同期することはない。
・Network functions such as bluetooth/infrared ray which is not used for kitting or AD, file sharing function with other devices, remote terminal control function and data synchronization function are restricted, and the settings can be changed only by administrators, not users.
&lt;Alternatives&gt;
・Since data cannot be transferred between the operation server and terminals by VDI, the internal environment and terminals will  not be synchronized.</t>
  </si>
  <si>
    <t>19ができていない場合、ポートを物理的にロックするパーツを装着する等ファイルが共有出来ない仕組みとなっているか
If the 19 is not implemented, take any other action such as attach parts to physically lock ports, so that files cannot be shared?</t>
  </si>
  <si>
    <t>＜例＞
・USBポートなど外部出力装置と接続可能な全てのポートを物理的にロックするパーツを装着している。
&lt;e.g.&gt;
・Parts are installed to physically lock all ports that can be connected to external output devices such as USB ports.</t>
  </si>
  <si>
    <t>リモートワイプ機能もしくはリモートロック機能は備わっているか
Have remote wipe or remote lock function?</t>
  </si>
  <si>
    <t>・〇〇を導入し、端末紛失時はPCのロックとデータの復元不可とする操作を管理者のPCから実施する。
・端末のキッティングでWindows10のデバイスの検索の機能をオンにしており、端末紛失時はリモートロックする。admin権限でしか設定変更できないため、ユーザーは変更できない。
＜代替策＞
・VDI環境のため端末に情報は無し（ハードディスクの暗号化を実施）。さらに、BIOSのパワーオンパスワードを設定。
・○○ is introduced, when a terminal is lost, to lock the PC and restore the data from the administrator's PC.
・Device search function of Windows 10 is turned on in kitting terminals, and when a terminal is lost, it will be locked remotely. The settings can be changed only by administrator, not the user.
&lt;Alternatives&gt;
・There is no information on terminals due to VDI environment (hard disk is encrypted.) Also BIOS power-on password is set.</t>
  </si>
  <si>
    <t>テレワーク端末に一定時間操作がされない場合、自動ロック(スクリーンセーバー等)がかかる設定となっており、復帰時は認証が必要な設定となっているか（テレワーク端末またはサーバー側で設定）
If a telework terminal is not operated for a certain period of time, will it be locked automatically (screen saver etc.), and is authentication required to unlock (set on the telework terminal or server side)?</t>
  </si>
  <si>
    <t>・端末のキッティングで自動ロック(スクリーンセーバー)、ロックやスリープ状態からの復帰時における認証が必要なように設定し、admin権限でしか設定変更できないため、ユーザーは変更できない。
＜代替策＞
・端末のキッティングでは設定していないが、VDI側の機能で15分未利用時に自動ロックと復帰時の認証が必要。この機能はVDIシステム所管部の管理者しか変更できず、ユーザーは変更できない。
・In terminal kitting, authentication is required to return from automatic lock (screen saver), lock or sleep state, and the settings can be changed only by administrators, not users.
&lt;Alternatives&gt;
・Not in terminal kitting, but in VDI, when a terminal is not used for 15 minutes, authentication will be required to return from automatic lock. This function can be changed only by administrator of VDI system department, not users.</t>
  </si>
  <si>
    <t xml:space="preserve">テレワーク端末/リモートアクセス基盤（VDI等）
</t>
  </si>
  <si>
    <t>22の設定は一般ユーザーには解除出来ない仕組みとなっているか
For the 22, prevent general users releasing?</t>
  </si>
  <si>
    <t>テレワーク端末の内蔵ストレージに業務データ保存ができない仕組みとなっているか
Prevent business data from being stored in the built-in storage of telework terminals?</t>
  </si>
  <si>
    <t>・VDIは画面転送するだけのため、業務サーバのデータは会社端末の内臓ストレージに移送できない。
・Since VDI only transfers screens, data of operation server cannot be transferred to the company terminal storage.</t>
  </si>
  <si>
    <t>会社端末の内蔵ディスクが暗号化されていること
Company terminal disk should be encrypted.</t>
  </si>
  <si>
    <t>・会社端末はキッティングでBitLockerを設定しており、内蔵ディスクは暗号化されている。admin権限でしか設定変更できないため、ユーザーは変更できない。
・Company terminals have BitLocker in kitting, and the internal disk is encrypted. The settings can be changed only by administrators, not users.</t>
  </si>
  <si>
    <t>テレワーク端末を使用する際、画面キャプチャが出来ない設定となっているか
In using telework terminals, disable screen capture?</t>
  </si>
  <si>
    <t>テレワーク端末を社外で使用する際、印刷が出来ない設定となっているか
In using telework terminals outside the company, disable printing?</t>
  </si>
  <si>
    <t>・会社端末はキッティングで社内プリンタ以外の利用の制限、または社外利用時の印刷機能の無効化を設定している。admin権限でしか設定変更できないため、ユーザーは変更できない。
・Company terminals, in kitting, the use of devices other than the office printers is restricted, or printing function is disabled outside the office. The settings can be changed only by administrators, not users.</t>
  </si>
  <si>
    <t>未許可アプリケーションのインストールができないようユーザの権限がシステム的に制限されていること
User privileges should be systemically restricted to prevent unauthorized applications being installed.</t>
  </si>
  <si>
    <t>＜例＞
・会社端末はMDMで未許可アプリケーションのインストールができないようになっている。
・アプリケーションのインストールは管理者権限でしかできないようキッティング時に設定
&lt;e.g.&gt;
・Applications unauthorized in MDM cannot be installed to the company terminals.
・In kitting, applications can be installed only by administrators.</t>
  </si>
  <si>
    <t>テレワーク端末はオフィス内のネットワークに直接接続出来ない仕組みとなっているか
Are telework terminals not directly connected to the office network?</t>
  </si>
  <si>
    <t>・テレワーク端末を社内ネットワークに直接接続使用出来ないようIP制限を実施している
・IPs are restricted to prevent telework terminals being directly connected to the corporate network.</t>
  </si>
  <si>
    <t>内部FW等</t>
  </si>
  <si>
    <t>会社端末を社外ネットワークを用いて利用した後、社内ネットワークで利用する場合、社内ネットワークに接続する前にウィルス対策ソフトによる端末のスキャンを実施するルールを定めていること
In the case where the company terminal is used on the internal network after using on an external network, rules should be established to scan the terminal with anti-virus software before connecting to the internal network.</t>
  </si>
  <si>
    <t>＜例＞
・会社端末を社外ネットワークを用いて利用した後、社内ネットワークで利用する場合、社内ネットワークに接続する前にウィルス対策ソフトによる端末のスキャンを実施している。
＜代替策＞
・社外ネットワークを利用した後に社内ネットワークを利用する場合に、社内ネットワーク接続前に端末のウイルススキャンは実施していないが、日次でウィルススキャンを実施。社内プロキシサーバを経由してしかインターネット接続できず会社端末から直接インターネット接続できないため、インターネットサイトの閲覧によるウィルス感染の発生可能性は低い
&lt;e.g.&gt;
・If the company terminal is used on the internal network after using on an external network, the terminal will be scanned using anti-virus software before being connected to the internal network.
&lt;Alternatives&gt;
・If the company terminal is used on the internal network after using on an external network, the terminal will not be scanned using anti-virus software before being connected to the internal network, but virus scan is performed on a daily basis. Since it is only allowed to connect to the Internet through the company proxy server and is not allowed to connect to the Internet directly from the company terminals, the possibility of virus infection by browsing the Internet sites is low.</t>
  </si>
  <si>
    <t>深刻な脆弱性や重要なセキュリティパッチが公開された際に、リモアク端末利用者へアナウンスする体制が整備されていること
When serious vulnerabilities or critical security patches are released, the information should be promptly announced to private terminal users.</t>
  </si>
  <si>
    <t>＜例＞
・部内で制定した××運用マニュアルに、深刻な脆弱性や重要なセキュリティパッチが公開された際に、××部の管理者から端末利用者へ即時メールで連絡し、緊急度に応じた適用期限（緊急のものは即日適用、CVSSスコアが9～10は2週間以内に適用、CVSSスコアが0～8.9は1か月以内の定例メンテ時に適用）を設定し、パッチの適用状況を管理することを記載している。
&lt;e.g.&gt;
・xxx operation manual established at our department stipulates that when a serious vulnerability or an important security patch is released, the administrator of xxx department should immediately contact terminal users by e-mail, set an application deadline depending on the urgency (apply immediately for emergencies; within 2 weeks for CVSS score 9~10; within a month in the periodic maintenance for CVSS score 0~8.9), and manage the application status of the patch.</t>
  </si>
  <si>
    <t>サポートデスクを設置し、リモートデバイス盗難/紛失時の受付・対応を行えるか
Set up a support desk to handle theft/loss of remote devices?</t>
  </si>
  <si>
    <t>・部内で制定した××マニュアルに、サポートデスクの運用、及びサポートデスクのサポート時間外の運用を記載し、利用者に周知している（受付時間：平日9時～17時受付、連絡先：メールアドレス、電話番号、報告時限：紛失した当日、サポート時間外は上席に報告）。
・xxx operation manual established at our department describes support desk's operations within/without the support hours, which is shared with users (reception hours: weekdays 9:00 to 17:00, contact: e-mail address, telephone number, reporting time: on the day of loss, report to the senior outside support hours.)</t>
  </si>
  <si>
    <t>リモートアクセス利用時におけるサイバーインシデント発生時の対応ルールを整備し、利用者への周知がされているか
Establish rules for responding to cyber incidents when using remote access, and ensure that users fully understand it?</t>
  </si>
  <si>
    <t>・部内で制定した××マニュアルに、執務室での勤務と同様にエスカレーションや対応できる内容を記載し、利用者に周知している。
・社内のサイバーインシデント対応マニュアルに則して対応すれば、執務室での勤務と同様にエスカレーションや対応できる事を確認しており、利用者に周知している。
・xxx operation manual established at our department describes what to escalate or how to deal with as well as working in the office, which is shared with users.
・In line with the company's cyberincident response manual, as well as working in the office, what to escalate or how to deal with has been confirmed and shared with users.</t>
  </si>
  <si>
    <t>のぞき見防止シート/対策ソフトの導入や壁を背にした場所で作業を行う等のルール整備がされているか（ショルダーハック対応）
Establish rules, such as use peep prevention sheets/anti-peeping software or work in a place with the back against the wall (shoulder hack)?</t>
  </si>
  <si>
    <t>・部内で制定した××マニュアルに、公共の場での利用を許可する場合は、のぞき見防止シートや対策ソフトの導入や壁を背にした場所で作業を行うように定めている。
・部内で制定した××マニュアルに、公共の場でリモートアクセス環境を利用しないように定めている。
・xxx operation manual established at our department stipulates that when permitting the use in public places, a peep prevention sheet or anti-peeping software should be introduced or work should be carried out in a place with the back against the wall.
・xxx operation manual established at our department stipulates that remote access environment should not be used in public places.</t>
  </si>
  <si>
    <t>1-4. パブリッククラウド (IaaS/PaaS) 環境の設定に関する確認（対象：本番環境）</t>
  </si>
  <si>
    <t>1-4. Assessment of configuration in public cloud environment (IaaS/PaaS) (Target: Production environment)</t>
  </si>
  <si>
    <r>
      <rPr>
        <b/>
        <sz val="14"/>
        <color theme="1"/>
        <rFont val="Meiryo UI"/>
        <charset val="128"/>
      </rPr>
      <t>本番環境について、以下の各チェック項目に回答してください（</t>
    </r>
    <r>
      <rPr>
        <b/>
        <sz val="14"/>
        <color rgb="FFFF0000"/>
        <rFont val="Meiryo UI"/>
        <charset val="128"/>
      </rPr>
      <t>10月31日時点の情報に基づき回答してください</t>
    </r>
    <r>
      <rPr>
        <b/>
        <sz val="14"/>
        <color theme="1"/>
        <rFont val="Meiryo UI"/>
        <charset val="128"/>
      </rPr>
      <t>）。</t>
    </r>
  </si>
  <si>
    <t>※E列に自動チェック出力結果の確認箇所が記載されている項目は、「0. Work Content Judge」シートの手順6で用意した自動チェックのエビデンスを参照しながら回答してください。</t>
  </si>
  <si>
    <t>※前回調査 (20年度から21年度にかけ実施) を行ったシステムはその時点の回答を掲載しています。変更点がある場合は変更して回答してください。</t>
  </si>
  <si>
    <t>※クラウドサービスのアカウントが複数ある場合はアカウントごとに回答ください。3アカウントを超える場合は事前に照会先のご相談ください。</t>
  </si>
  <si>
    <t>※当該クラウドサービスに関するスキル保有者が回答内容を確認してください。最後の設問において、確認者の氏名の記載が必要です。</t>
  </si>
  <si>
    <r>
      <rPr>
        <b/>
        <sz val="14"/>
        <color theme="1"/>
        <rFont val="Meiryo UI"/>
        <charset val="128"/>
      </rPr>
      <t>Please answer the following check items (</t>
    </r>
    <r>
      <rPr>
        <b/>
        <sz val="14"/>
        <color rgb="FFFF0000"/>
        <rFont val="Meiryo UI"/>
        <charset val="128"/>
      </rPr>
      <t>Please respond based on information as of November 31, 2021</t>
    </r>
    <r>
      <rPr>
        <b/>
        <sz val="14"/>
        <color theme="1"/>
        <rFont val="Meiryo UI"/>
        <charset val="128"/>
      </rPr>
      <t>).</t>
    </r>
  </si>
  <si>
    <t>*For items with conditions in the column E, refer to the evidence obtained in step 6 on the "0. Work Content Judges" sheet.</t>
  </si>
  <si>
    <t>*The answers in the previous survey may have already been entered if the system was involved. Please update it as needed.</t>
  </si>
  <si>
    <t>*If you have multiple accounts, please answer separately for each account. Please contact MHFG when you have more than 3 account for production environment.</t>
  </si>
  <si>
    <t>*Please make sure that your answers are confirmed by a skilled personnel. You have to specify his/her name in the last question.</t>
  </si>
  <si>
    <t>管理欄 / For Administrative Use</t>
  </si>
  <si>
    <t>調査項目　Question Items</t>
  </si>
  <si>
    <t>本番環境 アカウント1 回答欄     Production environment - Account 1</t>
  </si>
  <si>
    <t>本番環境 アカウント2 回答欄     Production environment - Account 2</t>
  </si>
  <si>
    <t>本番環境 アカウント3 回答欄     Production environment - Account 3</t>
  </si>
  <si>
    <r>
      <rPr>
        <sz val="10"/>
        <color theme="0"/>
        <rFont val="Meiryo UI"/>
        <charset val="128"/>
      </rPr>
      <t xml:space="preserve">パブリッククラウド利用時の設計ガイド該当箇所
References in the </t>
    </r>
    <r>
      <rPr>
        <i/>
        <sz val="10"/>
        <color theme="0"/>
        <rFont val="Meiryo UI"/>
        <charset val="128"/>
      </rPr>
      <t>"System Design Guide for Use of a Public Cloud"</t>
    </r>
  </si>
  <si>
    <t>選択肢 / Options</t>
  </si>
  <si>
    <t>No.</t>
  </si>
  <si>
    <t>項目
Items</t>
  </si>
  <si>
    <t>自動チェック出力結果の確認箇所・回答条件
Reference to automatic check output and conditions to answer</t>
  </si>
  <si>
    <t>回答要否
Required</t>
  </si>
  <si>
    <t>回答欄
Answer</t>
  </si>
  <si>
    <t>前回回答
Previous answer</t>
  </si>
  <si>
    <t>補足
Notes</t>
  </si>
  <si>
    <t>代替統制等の例
Example of alternative risk mitigation</t>
  </si>
  <si>
    <t>該当箇所
Chapter/Section</t>
  </si>
  <si>
    <t>実装要件
Implementation Requirements</t>
  </si>
  <si>
    <t>回答要否 / Required</t>
  </si>
  <si>
    <t>オリジナルチェックリストでの設問No. / Question number of original checklist</t>
  </si>
  <si>
    <t>回答済/未済判定</t>
  </si>
  <si>
    <t>[ ]内で指定された自動チェックを実施した場合は、そのエビデンスを参照し、以下の条件を満たす場合にのみ「3」と回答する。[ ]内の自動チェックを実施しない場合は、手動で確認し回答すること。
If you run the automatic check in [ ], please refer to the following part of the output of it when you answer. Then you can answer "3" only when the following condition is satisfied. If you don't run automatic check in [ ], please check the environment manually.</t>
  </si>
  <si>
    <t>ドロップダウンリストから選択。
Please choose from drop-down lists.
　3: 充足 / Satisfied
　2: 一部未充足 / Partially not satisfied.
　1: 未充足 / Not satisfied
　99: 対象外 / Not applicable</t>
  </si>
  <si>
    <t>1,2　→　充足しない理由、代替統制等がある場合はその内容を記載 (R列参照)
99　→　対象外の理由を記載 (必須)
3　→　使用任意
1,2 -&gt; Description, if any. Also you can describe alternative risk mitigation if you have. (refer to column R)
99 -&gt; The reason why the item is not applicable (mandatory).
3 -&gt; Optional</t>
  </si>
  <si>
    <t>回答が「いいえ」の場合、ここに示す例のような事実があれば、リスクが低減されていることの説明として左の"補足"欄に記載してよい。
If the answer is 1 or 2, you can describe alternative risk mitigation, such as following examples, in the "Notes" column.</t>
  </si>
  <si>
    <t>Other</t>
  </si>
  <si>
    <t>Account 1</t>
  </si>
  <si>
    <t>Account 2</t>
  </si>
  <si>
    <t>Account 3</t>
  </si>
  <si>
    <t>環境名
Environment name</t>
  </si>
  <si>
    <t>Yes</t>
  </si>
  <si>
    <t>No</t>
  </si>
  <si>
    <t>回答対象アカウント有無
Is there subjected account?</t>
  </si>
  <si>
    <t>Other (右の補足欄にクラウドサービス名を記載 / Please specify the name of the cloud service)</t>
  </si>
  <si>
    <t>汎用版
General ver</t>
  </si>
  <si>
    <t xml:space="preserve">不要なリソースは削除すること
Unnecessary resources such as accounts and data shall be deleted.
</t>
  </si>
  <si>
    <t xml:space="preserve">第1章 3.(5) 運用時（不要リソースの削除）
Ch.1 3.(5) Operating a public cloud (deleting unused resources)
</t>
  </si>
  <si>
    <t xml:space="preserve">不要なアカウントやストレージ等が残っていることで予期せぬセキュリティ事故に繋がる可能性があるため、不要リソースは削除すること。
Unnecessary resources such as accounts and data shall be deleted from the public cloud storage to prevent unexpected security incidents.
</t>
  </si>
  <si>
    <t>Y</t>
  </si>
  <si>
    <t xml:space="preserve">アカウントＩＤは原則利用せず、アカウントにて発行されたＩＤを用いて開発作業や運用作業等を行うこと。
Using Account IDs is basically prohibited. Alternatively, development and operation work should be carried out with an ID issued by each account.
</t>
  </si>
  <si>
    <t xml:space="preserve">第4章 2.(1) ID管理とアクセス制御
Ch.4 2.(1) ID management and access control 
</t>
  </si>
  <si>
    <t xml:space="preserve">(その1) アカウントＩＤ管理
・アカウントＩＤは原則利用せず、アカウントにて発行されたＩＤを用いて開発作業や運用作業等を行うこと。
(i) Account ID management
 Using Account IDs is basically prohibited. Alternatively, development and operation work should be carried out with an ID issued by each account.
</t>
  </si>
  <si>
    <t>N</t>
  </si>
  <si>
    <t xml:space="preserve">アカウントＩＤは、初期パスワードを変更の上、封緘管理などを行い第三者（開発部署以外）に引き継ぐこと。
The initial password must be changed, and the paper on which the new password is written shall be sealed an envelope, etc., and then handed over to a third party (other than the in charge of system development).
</t>
  </si>
  <si>
    <t xml:space="preserve">(その1) アカウントＩＤ管理
契約情報の変更など已むを得ずアカウントIDを利用する場合は、特権ＩＤとみなし、同等の管理を行うこと；
 初期パスワードを変更の上、封緘管理などを行い第三者（開発部署以外）に引き継ぐこと。
(i) Account ID management
However, in inevitable cases such as contract amendment, Account IDs should be regarded as Privileged User IDs and must be managed in the same manner as Privileged User IDs.
 The initial password must be changed, and the paper on which the new password is written shall be sealed an envelope, etc., and then handed over to a third party (other than the in charge of system development). 
</t>
  </si>
  <si>
    <t xml:space="preserve">アカウントＩＤは、個人に付与せず、貸与ID とすること。（必要なときに貸与・返却を行う）
Account IDs should not be granted to any particular individual but provided only for temporary use (must be provided as necessary and must be returned after use).
</t>
  </si>
  <si>
    <t xml:space="preserve">(その1) アカウントＩＤ管理
契約情報の変更など已むを得ずアカウントIDを利用する場合は、特権ＩＤとみなし、同等の管理を行うこと；
 個人に付与せず、貸与ID とすること。（必要なときに貸与・返却を行う）
(i) Account ID management
However, in inevitable cases such as contract amendment, Account IDs should be regarded as Privileged User IDs and must be managed in the same manner as Privileged User IDs.
 Account IDs should not be granted to any particular individual but provided only for temporary use (must be provided as necessary and must be returned after use).
</t>
  </si>
  <si>
    <t xml:space="preserve">アカウントＩＤでのオペレーション内容は、第三者（監査担当など）が確認できるようオペレーション結果リストを出力すること。
For the details of operations performed with the use of an Account ID, an operation result list must be output so that a third party (such as the person in charge of the audit) can confirm the contents.
</t>
  </si>
  <si>
    <t xml:space="preserve">(その1) アカウントＩＤ管理
契約情報の変更など已むを得ずアカウントIDを利用する場合は、特権ＩＤとみなし、同等の管理を行うこと；
 アカウントＩＤでのオペレーション内容は、第三者（監査担当など）が確認できるようオペレーション結果リストを出力すること。
(i) Account ID management
However, in inevitable cases such as contract amendment, Account IDs should be regarded as Privileged User IDs and must be managed in the same manner as Privileged User IDs.
 For the details of operations performed with the use of an Account ID, an operation result list must be output so that a third party (such as the person in charge of the audit) can confirm the contents.
</t>
  </si>
  <si>
    <t xml:space="preserve">アカウントIDを使用した場合のログを収集・管理すること。
Logs for the use of Account IDs must be collected and managed.
</t>
  </si>
  <si>
    <t xml:space="preserve">(その1) アカウントＩＤ管理
契約情報の変更など已むを得ずアカウントIDを利用する場合は、特権ＩＤとみなし、同等の管理を行うこと；
 使用した場合のログを収集・管理すること
(i) Account ID management
However, in inevitable cases such as contract amendment, Account IDs should be regarded as Privileged User IDs and must be managed in the same manner as Privileged User IDs.
 Logs for the use of Account IDs must be collected and managed.
</t>
  </si>
  <si>
    <t xml:space="preserve">アカウントＩＤのパスワードを定期的に変更すること。
The password of account ID must be changed periodically.
</t>
  </si>
  <si>
    <t xml:space="preserve">(その1) アカウントＩＤ管理
契約情報の変更など已むを得ずアカウントIDを利用する場合は、特権ＩＤとみなし、同等の管理を行うこと；
 パスワードは定期的に変更すること。
(i) Account ID management
However, in inevitable cases such as contract amendment, Account IDs should be regarded as Privileged User IDs and must be managed in the same manner as Privileged User IDs.
 Passwords must be changed periodically.
</t>
  </si>
  <si>
    <t xml:space="preserve">アカウントＩＤには、固定パスワードに加え、所持認証など他の認証機能を組み合わせて利用すること（多要素認証の導入）
it is necessary to design the system in combination with a permanent password and other ID credentials such as bearer authentication (multi-factor authentication).
</t>
  </si>
  <si>
    <t xml:space="preserve">(1) IPアドレスによりアクセス制御を行っている
(2) 特権ID/高権限ID/重要情報にアクセスできるIDのいずれにも該当しない
(1) The access to the account is restricted by IP adress
(2) No privileged ID / high level ID / general IDs
</t>
  </si>
  <si>
    <t xml:space="preserve">(その1) アカウントＩＤ管理
契約情報の変更など已むを得ずアカウントIDを利用する場合は、特権ＩＤとみなし、同等の管理を行うこと；
 利用有無に拠らず固定パスワードに加え、所持認証など他の認証機能を組み合わせて利用すること（多要素認証の導入）。多要素認証の導入が難しい場合は、IPアドレス制限によるアクセス制限を実施すること。
(i) Account ID management
However, in inevitable cases such as contract amendment, Account IDs should be regarded as Privileged User IDs and must be managed in the same manner as Privileged User IDs.
 Regardless of the actual use, it is necessary to design the system in combination with a permanent password and other ID credentials such as bearer authentication (multi-factor authentication). Multi-factor authentication, if not feasible, can be replaced with IP address limit.
</t>
  </si>
  <si>
    <t xml:space="preserve">アカウントＩＤではアクセスキーを作成・使用しないこと。
An access key of Account ID should not be issued, or used
</t>
  </si>
  <si>
    <t xml:space="preserve">(その1) アカウントＩＤ管理
利用するクラウドサービスでアクセスキーを用いたクラウドリソースの設定・管理が可能な場合、漏洩した場合の影響の大きさを鑑み、アカウントIDのアクセスキーは作成・使用しない。
(i) Account ID management
 Considering the impact scale of potential leaks, an access key of Account ID should not be issued, or used to configure or manage cloud resources when a cloud service access key is available.
</t>
  </si>
  <si>
    <t xml:space="preserve">各ＩＤの権限を最小限にし、自由度を持たせないこと。
Minimum authorities should be granted to each ID, and discretion should be eliminated.
</t>
  </si>
  <si>
    <t xml:space="preserve">(その2) ＩＤ管理とアクセス制御
各ＩＤの権限を最小限にし、自由度を持たせないこと（ロールを活用すること）。
(ii) ID management and access control
Minimum authorities should be granted to each ID, and discretion should be eliminated. (Roles must be used.)
</t>
  </si>
  <si>
    <t xml:space="preserve">各ＩＤのパスワードを定期的に変更すること。
The password of each ID must be changed periodically.
</t>
  </si>
  <si>
    <t xml:space="preserve">(その2) ＩＤ管理とアクセス制御
・パスワードは定期的に変更すること
(ii) ID management and access control
 Passwords must be changed periodically.
</t>
  </si>
  <si>
    <t xml:space="preserve">特権ＩＤと高権限ＩＤと重要情報にアクセス可能な一般IDについては、固定パスワードに加え、所持認証など他の認証機能を組み合わせて利用すること（多要素認証の導入）。
As for privileged IDs, high level IDs and general IDs (authorized to access important data) issued through an account, it is necessary the cloud management console to design the system in combination with a permanent password and other ID credentials such as bearer authentication (multi-factor authentication).
</t>
  </si>
  <si>
    <t xml:space="preserve">(その2) ＩＤ管理とアクセス制御
・アカウント経由で生成されるＩＤのうち、特権ＩＤと高権限ＩＤと重要情報にアクセス可能な一般IDについては、固定パスワードに加え、所持認証など他の認証機能を組み合わせて利用すること（多要素認証の導入）。多要素認証の導入が難しい場合は、IPアドレス制限によるアクセス制限を実施すること
(ii) ID management and access control
 As for privileged IDs, high level IDs and general IDs (authorized to access important data) issued through an account, it is necessary the cloud management console to design the system in combination with a permanent password and other ID credentials such as bearer authentication (multi-factor authentication). Multi-factor authentication, if not feasible, can be replaced with IP address limit.
</t>
  </si>
  <si>
    <t xml:space="preserve">アクセスキーは原則作成・使用しないこと。
Access keys should not be issued, or used.
</t>
  </si>
  <si>
    <t xml:space="preserve">(1) 権限を必要最小限に限定している
(2) アクセスキーはパスワードをプログラムやバッチ・ファイル等に記述していない
(3) 多要素認証の導入
(4) IPアドレス制限によるアクセス制限を実施している
(1) User IDs are ”least privileged”
(2) Access keys are not included in  program codes, batch files, etc.
(3) Multi factor authentication is installed
(4) The access using access keys are restricted by IP address
</t>
  </si>
  <si>
    <t xml:space="preserve">(その2) ＩＤ管理とアクセス制御
・利用するクラウドサービスでアクセスキーを用いたクラウドリソースの設定・管理が可能な場合、漏洩した場合の影響の大きさを鑑み、アクセスキーは原則作成・使用しないこと。（特にクラウドサービス内のリソース間の連携などの目的にはアクセスキーではなく、ロールを用いること）
(ii) ID management and access control
 Considering the impact scale of potential leaks, an access key should not be issued, or used to configure or manage cloud resources when a cloud service access key is available (particularly, use a role instead of the access key for linking cloud service resources)
</t>
  </si>
  <si>
    <t xml:space="preserve">ＩＤを用途別に権限コントロールし、本番環境／開発環境／ＰｏＣ環境等へのアクセスが適切に設定されていること
ID authorities must be controlled by purpose, and access to the production environment/development environment/PoC environment must be appropriately configured.
</t>
  </si>
  <si>
    <t xml:space="preserve">(その3) 環境別アクセス制御
ＩＤを用途別に権限コントロールし、本番環境／開発環境／ＰｏＣ環境へのアクセスを適切に管理すること。
(iii) Access control by environment
 ID authorities must be controlled by purpose, and access to the production environment/development environment/PoC environment must be appropriately managed.
</t>
  </si>
  <si>
    <t xml:space="preserve">データ（情報資産）については、原則暗号化すること。
Data (information assets) should be encrypted in principle.
</t>
  </si>
  <si>
    <t xml:space="preserve">第4章 2.(2) 暗号化
Ch.4 2.(2) Encryption
</t>
  </si>
  <si>
    <t xml:space="preserve">(その1) データの暗号化
データ（情報資産）については、原則暗号化すること。
(i) Data encryption
 Data (information assets) should be encrypted in principle.
</t>
  </si>
  <si>
    <t xml:space="preserve">暗号鍵の生成・利用・廃棄の一連の管理は、&lt;みずほ&gt;での管理方法を選択していること
 Ensure that encryption keys are managed by &lt;Mizuho&gt; (not cloud service providers) during the life cycle of them (generating, using and deleting) 
</t>
  </si>
  <si>
    <t xml:space="preserve">[サービスの制約などでクラウド事業者がライフサイクル管理を行う方式を選択せざるを得ない場合]
(1) クラウド事業者のログ取得状況や第三者監査による報告書の取得等といった不正・不備に対する情報管理態勢を確認した上で利用している
[When the lifecycle management role is limited to the cloud service operator due to the service constraints]
(1) The information management system of cloud service providers against improprieties and defects should be checked through confirming the status of log acquisition and reports from third-party audits.
</t>
  </si>
  <si>
    <t xml:space="preserve">(その1) データの暗号化
暗号鍵の生成・利用・廃棄の一連の管理は、&lt;みずほ&gt;での管理方法を選択し、不正な解析や悪用されることのないよう、格納箇所・保管場所について適切なアクセスコントロールを施すこと。
(i) Data encryption
 Select the &lt;Mizuho&gt; management method (*1) to control accesses to the key storage locations to prevent encryption keys being improperly parsed or misused during the life cycle (generating, using and deleting).
</t>
  </si>
  <si>
    <t xml:space="preserve">暗号鍵の利用状況について、都度証跡を確認するなど適切に管理されていること
 Keep track of encryption keys usage with the log functionality of a cloud service.
</t>
  </si>
  <si>
    <t xml:space="preserve">(その1) データの暗号化
・暗号鍵の利用状況についてクラウドサービスで提供されるログ機能などを用いて都度証跡を確認するなどをし、適切に管理すること。
(i) Data encryption
 Keep track of encryption keys with the log functionality of a cloud service.
</t>
  </si>
  <si>
    <t xml:space="preserve">〈みずほ〉や他社へのサイバー攻撃があった場合やアカウント廃棄時などのため、暗号鍵を手動でローテーションすることが可能であること
Manual rotation should also be flexibly in place to prepare for cyberattacks or disposal of accounts.
</t>
  </si>
  <si>
    <t xml:space="preserve">(その1) データの暗号化
・パブリッククラウドにおける鍵のライフサイクル管理は、原則、自動ローテーションを推奨するが、＜みずほ＞や他社へのサイバー攻撃があった場合やアカウント廃棄時など手動ローテーションでの臨時変更も対応する必要に備えておくこと。
(i) Data encryption
 Auto rotation is a recommended key lifecycle management. However, manual rotation should also be flexibly in place to prepare for cyberattacks or disposal of accounts.
</t>
  </si>
  <si>
    <t xml:space="preserve">公衆回線による外部接続では、通信の暗号化対策を講じること。
Appropriate encryption measures must be established when external connection via a public network is used. 
</t>
  </si>
  <si>
    <t xml:space="preserve">(その2) 通信の暗号化
公衆回線による外部接続では、情報漏えいリスクが高まることから、以下の考えに従って通信の暗号化対策を講じること。
(ii) Encryption of the transmission
 An external connection via a public network involves higher information fraud risk than the case of a private network. Appropriate encryption measures must therefore be established as follows.
</t>
  </si>
  <si>
    <r>
      <rPr>
        <sz val="10"/>
        <rFont val="Meiryo UI"/>
        <charset val="128"/>
      </rPr>
      <t xml:space="preserve">通信の暗号化には、IpSec (*1) またはSSL/TLS (*1) (ただしTLS1.2以降) が適用されていること
Apply Ipsec (*1) or SSL/TLS (*1) (TLS1.2 or later version) for encrypted communication.
</t>
    </r>
    <r>
      <rPr>
        <sz val="8"/>
        <rFont val="Meiryo UI"/>
        <charset val="128"/>
      </rPr>
      <t xml:space="preserve">(*1)暗号技術を使って通信データの完全性や機密性を実現する仕組み
(*1) Mechanism to ensure integrity and confidentiality of tranmission data through encryption technology
</t>
    </r>
  </si>
  <si>
    <t xml:space="preserve">＜パブリッククラウド上のデータの取扱いの考え方＞　回線の暗号化
通信の暗号化には、Ipsec (*1) またはSSL/TLS (*1) (ただしTLS1.2以降) が適用されていること
(*1)暗号技術を使って通信データの完全性や機密性を実現する仕組み
[Security Measures]  Network encryption
Apply Ipsec (*1) or SSL/TLS (*1) (TLS1.2 or later version) 
(*1) Mechanism to ensure integrity and confidentiality of tranmission data through encryption technology
</t>
  </si>
  <si>
    <t xml:space="preserve">管理インターフェースでの操作ログを収集/保管すること
Logs from the management interface must be collected/saved
</t>
  </si>
  <si>
    <t xml:space="preserve">第4章 2.(3) ログ管理/収集
Ch.4 2.(3) Log management/collection
</t>
  </si>
  <si>
    <t xml:space="preserve"> 情報漏洩や外部からの攻撃、内部不正等を追跡できるよう、必要な際に検索ができるようログの収集/保管を行う。
 Logs must be collected/saved to allow log searches at any time so that information fraud, attacks from the outside, and internal fraud can be detected.
</t>
  </si>
  <si>
    <t xml:space="preserve">ログ情報の喪失、改竄がされないようバックアップや改ざん検知の仕組み
を導入すること。
A scheme for backup and falsification detection must be introduced to prevent the loss of log information and falsification.
</t>
  </si>
  <si>
    <t xml:space="preserve">ログ情報の喪失、改竄がされないようバックアップや改ざん検知の仕組みを導入すること
 A scheme for backup and falsification detection must be introduced to prevent the loss of log information and falsification.
</t>
  </si>
  <si>
    <r>
      <rPr>
        <sz val="10"/>
        <rFont val="Meiryo UI"/>
        <charset val="128"/>
      </rPr>
      <t>意図せぬ設定ミスを起因とした不正アクセス等を防ぐため、収集したログを活用して以下のような観点で設定変更の検知やセキュリティ設定に関するアラート通知を行う仕組み（含む、サードパーティツール）を導入すること。</t>
    </r>
    <r>
      <rPr>
        <sz val="8"/>
        <rFont val="Meiryo UI"/>
        <charset val="128"/>
      </rPr>
      <t xml:space="preserve">
</t>
    </r>
    <r>
      <rPr>
        <sz val="10"/>
        <rFont val="Meiryo UI"/>
        <charset val="128"/>
      </rPr>
      <t xml:space="preserve">Implement a log-based alert notification system (including third party’s tool) for security purposes to prevent unexpected settings errors leading to unauthorized access.
</t>
    </r>
    <r>
      <rPr>
        <sz val="8"/>
        <rFont val="Meiryo UI"/>
        <charset val="128"/>
      </rPr>
      <t xml:space="preserve">【アラート通知の例】
 特権IDの利用
 IDの権限変更（アクセスポリシーやアカウント所有者の変更）
 インターネット公開に関するネットワーク設定やポート設定の変更
 暗号鍵の利用（無効化や削除等）
 ログの取得設定の変更
[Example of alert]
- Privileged ID use
- Changes of access control (access policies, owner of the account, etc.)
- Network configuration change such as Internet disclosure or port configuration
- Disabling or deleting of entryption keys
- Configuration about logging
</t>
    </r>
  </si>
  <si>
    <t xml:space="preserve">[サービスの仕様上、導入が困難な場合]
(1) パブリッククラウドの構築・開発のスキル保有者が定期的に設定状況を確認することで適切な環境設定を維持している
[When it is difficult to implement due to restrictions of the cloud service]
(1) The configuration of the cloud is periodically checked by a skilled personnel.
</t>
  </si>
  <si>
    <t xml:space="preserve">意図せぬ設定ミスを起因とした不正アクセス等を防ぐため、収集したログを活用して以下のような観点で設定変更の検知やセキュリティ設定に関するアラート通知を行う仕組み（含む、サードパーティツール）を導入すること。
 Implement a log-based alert notification system (including third party’s tool) for security purposes to prevent unexpected settings errors leading to unauthorized access. If such system implementation is not feasible due to service specifications, skilled public cloud builders or developers should examine the settings periodically to maintain the proper environment configuration.
</t>
  </si>
  <si>
    <t xml:space="preserve">自社社員・業務委託先が利用する端末からのアクセスの接続経路について、ファイアウォール等によりアクセスを限定するなど、限定された接続元からのみ利用可能とすること。
Regarding the access route from the client PC used by internal employees and outsourced providers, access sources should be restricted by firewall, etc.
</t>
  </si>
  <si>
    <t xml:space="preserve">自社社員・パブリッククラウド事業者・業務委託先が利用する端末からのアクセスについては、以下を確認すること。
・接続経路は、ファイアウォール等により接続先へのアクセスを限定するなど、あらかじめ定められた手順及び限定された接続元からのみ利用可能とすること。
The following points must be confirmed for the accesses made from the client PC used by internal employees, public cloud operators, and outsourcing providers.
 Regarding the access route, access from only predetermined processes and limited connection sources should be performed for use through such methods as limiting access to the destination of the connection via a firewall, etc.
</t>
  </si>
  <si>
    <t xml:space="preserve">自社社員・業務委託先が利用する端末からのアクセスの接続経路について、リモートアクセスサーバ等を設置すること。
Regarding the access route from the client PC used by internal employees and outsourced providers, remote access servers, etc., must be installed
</t>
  </si>
  <si>
    <t xml:space="preserve">(1) 閉域網や専用線によるアクセスのみ許可している
(1) Only communications via closed network or dedicated lines are allowed
</t>
  </si>
  <si>
    <t xml:space="preserve">第4章 2.(4) 端末管理
Ch.4 2.(4) Terminal management
</t>
  </si>
  <si>
    <t xml:space="preserve">自社社員・パブリッククラウド事業者・業務委託先が利用する端末からのアクセスについては、以下を確認すること。
・リモートアクセスサーバ等を設置し、ID・パスワードによる認証のみならず、複数の認証方式を組み合わせた認証を行うこと。
The following points must be confirmed for the accesses made from the client PC used by internal employees, public cloud operators, and outsourcing providers.
 Remote access servers, etc., must be installed, and authentication must be performed by multiple authentication element and method, not just by ID and password.
</t>
  </si>
  <si>
    <t xml:space="preserve">自社社員・業務委託先が利用する端末からのアクセスの接続経路について、ID・パスワードによる認証のみならず、複数の認証方式を組み合わせた認証を行うこと。
Regarding the access route from the client PC used by internal employees and outsourced providers, authentication must be performed by multiple authentication element and method, not just by ID and password.
</t>
  </si>
  <si>
    <t xml:space="preserve">(1) 閉域網や専用線によるアクセスのみ許可している、または、IPアドレスにより接続元が限定されている
(1) Only communications via closed network or dedicated lines are allowed. Access is restricted by IP address, otherwise.
</t>
  </si>
  <si>
    <t xml:space="preserve">自社社員・業務委託先が利用する端末からのアクセスの接続経路について、端末からリモートアクセスサーバ等までの通信の暗号化を行うこと。
Regarding the access route from the client PC used by internal employees and outsourced providers, transmission from a client PC to a remote access server, etc., must be encrypted.
</t>
  </si>
  <si>
    <t xml:space="preserve">自社社員・パブリッククラウド事業者・業務委託先が利用する端末からのアクセスについては、以下を確認すること。
・端末からリモートアクセスサーバ等までの通信の暗号化を行うこと。
The following points must be confirmed for the accesses made from the client PC used by internal employees, public cloud operators, and outsourcing providers.
 Transmission from a client PC to a remote access server, etc., must be encrypted.
</t>
  </si>
  <si>
    <t xml:space="preserve">インターネットと接続するシステムにおいては、セキュリティレベルに応じてネットワークのセグメントを分割（ゾーニング）し、内部セグメント（外部と直接通信を行わない領域）にデータ配置を行うこと。
As for a Internet-connected system, network zones must be identified and data must be placed in the internal segment (the area that does not directly communicate with outside areas).
</t>
  </si>
  <si>
    <t xml:space="preserve">第4章 2.(5) データ配置
Ch.4 2.(5) Data placement
</t>
  </si>
  <si>
    <t xml:space="preserve">・パブリッククラウド利用におけるデータ漏洩リスクを鑑み、ネットワークゾーンを整理し、内部セグメント（外部と直接通信を行わない領域）にデータ配置を行うこと。
 Network zones must be identified and data must be placed in the internal segment (the area that does not directly communicate with outside areas) considering a mitigation of data fraud risk inherent to the use of a public cloud.
</t>
  </si>
  <si>
    <t xml:space="preserve">クラウドストレージサービスを不特定多数に外部公開する設定になっていないこと
Cloud storage services must not be set to public.
</t>
  </si>
  <si>
    <t xml:space="preserve">(1) クラウドストレージを不特定多数に外部公開する目的で使用している
(1) Cloud storage is used with a purpose to disclose the content to the public.
</t>
  </si>
  <si>
    <t xml:space="preserve">クラウドストレージサービスを不特定多数に外部公開する設定については原則禁止。
In principle, cloud storage services must not be set to public.
</t>
  </si>
  <si>
    <r>
      <rPr>
        <sz val="10"/>
        <rFont val="Meiryo UI"/>
        <charset val="128"/>
      </rPr>
      <t xml:space="preserve">クラウド事業者が提供するオンラインマーケットプレイスや他アカウントから共有によりソフトウェアや仮想マシン、サービスを購入・利用する場合は、以下の点を確認すること
</t>
    </r>
    <r>
      <rPr>
        <sz val="8"/>
        <rFont val="Meiryo UI"/>
        <charset val="128"/>
      </rPr>
      <t>・　ハッシュ値等で販売元の正当性をきちんと確認するほか、サービス・製品の評価を行い、脆弱性等がないことを見極めたうえで導入すること</t>
    </r>
    <r>
      <rPr>
        <sz val="10"/>
        <rFont val="Meiryo UI"/>
        <charset val="128"/>
      </rPr>
      <t xml:space="preserve">
</t>
    </r>
    <r>
      <rPr>
        <sz val="8"/>
        <rFont val="Meiryo UI"/>
        <charset val="128"/>
      </rPr>
      <t>・  特に、OSS（オープン・ソフト・ソフトウェア）を導入する際は、①サポート面、②コスト面（開発・保守フェーズのトータルコスト）、③ライセンス面、④供給安定性（セキュリティパッチ等の提供）を考慮して決定すること</t>
    </r>
    <r>
      <rPr>
        <sz val="10"/>
        <rFont val="Meiryo UI"/>
        <charset val="128"/>
      </rPr>
      <t xml:space="preserve">
Ensure to comply with the following rules when using software, virtual machines or services purchased from cloud operators on online marketplaces or shared by other accounts.
</t>
    </r>
    <r>
      <rPr>
        <sz val="8"/>
        <rFont val="Meiryo UI"/>
        <charset val="128"/>
      </rPr>
      <t xml:space="preserve">- Obtain hash values to assess the adequacy of a vendor. Also, confirm that no vulnerability is detected in the service or product.
- Particularly before implementing OSS (open source software), assess the i) product support, ii) cost (sum of development and maintenance phases), iii) license, 
iv. service stability (provision of security patches and so on)
</t>
    </r>
  </si>
  <si>
    <t xml:space="preserve">第4章 2.(6) ウイルス対策／脆弱性診断
Ch.4 2.(6) Anti-virus measures/vulnerability diagnosis
</t>
  </si>
  <si>
    <t xml:space="preserve">クラウドサービスによってはクラウド事業者が提供するオンラインマーケットプレイス（※１）上で購入できるサードパーティ制の製品やサービスの利用、他アカウントから共有された仮想マシン（※２）の利用が可能なため、サービスの正当性や脆弱性を見極めたうえで利用を行うこと
Some cloud services are available with third parties’ products, cloud service operators’ services offered on their online marketplaces (*1), and with virtual machines (*2) shared by other accounts. However, the adequacy and vulnerability of these products and services should be carefully assessed before use.
</t>
  </si>
  <si>
    <r>
      <rPr>
        <sz val="10"/>
        <rFont val="Meiryo UI"/>
        <charset val="128"/>
      </rPr>
      <t>クラウド事業者が提供するオンラインマーケットプレイスや他アカウントから共有によりソフトウェアや仮想マシン、サービスを購入・利用する場合は、以下の点を確認すること
・</t>
    </r>
    <r>
      <rPr>
        <sz val="8"/>
        <rFont val="Meiryo UI"/>
        <charset val="128"/>
      </rPr>
      <t xml:space="preserve">仮想マシンの作成経緯を明らかにする
　（リスク無の例）
　・Amazon提供標準AMI（AWS provided AMI）から作成したEC2上に開発したプログラムを実装
　・開発委託先の環境で持ち帰り開発を行ったAMIを構築する自アカウントに持ち込む
　（リスク有の例）
　・コミュニティAMI（提供元不明）から作成したEC2上に、開発したプログラムを実装
</t>
    </r>
    <r>
      <rPr>
        <sz val="10"/>
        <rFont val="Meiryo UI"/>
        <charset val="128"/>
      </rPr>
      <t xml:space="preserve">
Ensure to comply with the following rules when using software, virtual machines or services purchased from cloud operators on online marketplaces or shared by other accounts.
</t>
    </r>
    <r>
      <rPr>
        <sz val="8"/>
        <rFont val="Meiryo UI"/>
        <charset val="128"/>
      </rPr>
      <t xml:space="preserve">- Clearly describe how a virtual machine was built
(Example: with no risk concern)
- Implemented the developed program on EC2 which had been created from an AWS provided AMI.
- An AMI was developed in a development vendor’s environment, and subsequently implemented on our accounts
</t>
    </r>
  </si>
  <si>
    <t xml:space="preserve">クラウドサービスによってはクラウド事業者が提供するオンラインマーケットプレイス（※１）上で購入できるサードパーティ制の製品やサービスの利用、他アカウントから共有された仮想マシン（※２）の利用が可能なため、サービスの正当性や脆弱性を見極めたうえで利用を行うこと
Some cloud services are available with third parties’ products, cloud service operators’ services offered on their online marketplaces (*1), and with virtual machines (*2) shared by other accounts. However, the adequacy and vulnerability of these products and services should be carefully assessed before use.
</t>
  </si>
  <si>
    <t xml:space="preserve">自アカウントでカスタマイズした仮想マシンやOSは原則、オンラインマーケットプレイスや外部サービス上で第三者に公開しないこと。
Your account-based virtual machines or OS must not be publicly available on online marketplaces or external services.
</t>
  </si>
  <si>
    <t xml:space="preserve">・自アカウントでカスタマイズした仮想マシンやOSにはパスワードなど公開すべきでない情報が含まれている可能性があること、プログラム上のセキュリティホールを晒し、サイバー攻撃による被害を受ける可能性が高まることを踏まえ、自アカウントでカスタマイズした仮想マシンやOSは原則、オンラインマーケットプレイスや外部サービス上で第三者に公開しないこと。
・ To protect confidential information such as passwords, your account-based virtual machines or OS must not be publicly available on online marketplaces or external services, otherwise they are more likely to be targeted by cyberattacks from exposed program security holes.
</t>
  </si>
  <si>
    <t xml:space="preserve">パブリッククラウド事業者からの通知を受け取る連絡先については常に最新化すること (特にクラウド上で登録出来る連絡先については変更を忘れるケースがあるため留意すること)
Contact information for public cloud operators should be kept updated. Particularly, contacts registered on cloud should not be left unchanged
</t>
  </si>
  <si>
    <t xml:space="preserve">第4章 2.(8) 事業継続性管理
Ch.4 2.(8) Business continuity management
</t>
  </si>
  <si>
    <t xml:space="preserve">パブリッククラウド事業者からの通知を受け取る連絡先については常に最新化する。特にクラウド上で登録出来る連絡先については変更を忘れるケースがあるため留意すること。
 Contact information for public cloud operators should be kept updated. Particularly, contacts registered on cloud should not be left unchanged
</t>
  </si>
  <si>
    <t xml:space="preserve">各ネットワークセグメント間には通信を制御する装置または仕組（セキュリティグループ等）を導入し、各セグメントで必要最低限の通信／ポートのみ許可するように制限を行い、セキュリティの確保を行うこと。
特に、システム管理に用いるポート等が不特定多数（0.0.0.0/0)に公開になっていないか確認すること
Ensure the security by introducing a communication control device or mechanism like a firewall between network segments so that only the minimum necessary communication and port is allowed in individual segments.
Particularly, make sure the public cloud resource settings are properly configured. For example, system management port must not be made available to an unspecified number of users (0.0.0.0/0).
</t>
  </si>
  <si>
    <t>第4章 2.(9) インターネット接続口対策
Ch.4 2.(9) Internet access port security measures</t>
  </si>
  <si>
    <t xml:space="preserve">・各ネットワークセグメント間には、通信を制御する装置または仕組（セキュリティグループ等）を導入し、各セグメントで必要最低限の通信／ポートのみ許可するように制限を行い、セキュリティの確保を行うこと
特に、パブリッククラウド内のリソースの設定をする際は、システム管理に用いるポート等が不特定多数（0.0.0.0/0)に公開になっていないか確認すること
 Ensure the security by introducing a communication control device or mechanism like a firewall between network segments so that only the minimum necessary communication and port is allowed in individual segments.
Particularly, make sure the public cloud resource settings are properly configured. For example, system management port must not be made available to an unspecified number of users (0.0.0.0/0).
</t>
  </si>
  <si>
    <t>AWS ver</t>
  </si>
  <si>
    <t>ルートアカウントが利用されていないこと
Avoid the use of the "root" account</t>
  </si>
  <si>
    <t>[Security Hub "CIS AWS Foundations Benchmark v1.2.0"]
ID: CIS.1.1
”不合格のチェック”, "不明なチェック"欄の件数がともにゼロ
Both of "Failed check" and "Unknown check" are zero.</t>
  </si>
  <si>
    <t xml:space="preserve">(1) ルートアカウントが利用されているが、真にやむを得ない事由で使用したことが分かっている
(1) The root account has been used, but it is certain that it was used for a compelling reason.
</t>
  </si>
  <si>
    <t>ルートアカウントがMFAにより保護されていること
Ensure MFA is enabled for the "root" account</t>
  </si>
  <si>
    <t xml:space="preserve">[Trusted Advisor]
”ルートアカウントのMFA” シートの "状況" 欄が "ok"
"Status" in "MFA on Root Account" sheet is "OK"  
</t>
  </si>
  <si>
    <t>ルートアカウントのアクセスキーが設定されていないこと
Ensure no root account access key exists</t>
  </si>
  <si>
    <t xml:space="preserve">[Security Hub "CIS AWS Foundations Benchmark v1.2.0"]
ID: CIS.1.12
”不合格のチェック”, "不明なチェック"欄の件数がともにゼロ
Both of the number of "Unknown Check" and "Fail Check" are 0.
</t>
  </si>
  <si>
    <t>コンソールログイン用のパスワードが設定されたIAMユーザにMFAが有効化されていること
Ensure multi-factor authentication (MFA) is enabled for all IAM users that have a console password</t>
  </si>
  <si>
    <t>[Security Hub "CIS AWS Foundations Benchmark v1.2.0"]
ID: CIS.1.2
”不合格のチェック”, "不明なチェック"欄の件数がともにゼロ
Both of the number of "Unknown Check" and "Fail Check" are 0.</t>
  </si>
  <si>
    <t>制限なしのアクセス許可を指定したIAMポリシーを利用しないこと
Ensure IAM policies that allow full "*:*" administrative privileges are not created</t>
  </si>
  <si>
    <t xml:space="preserve">[Security Hub "CIS AWS Foundations Benchmark v1.2.0"]
ID: CIS.1.22
”不合格のチェック”, "不明なチェック"欄の件数がともにゼロ
Both of the number of "Unknown Check" and "Fail Check" are 0.
</t>
  </si>
  <si>
    <t>EC2インスタンスからのAWSリソースへのアクセスにIAMインスタンスロールが使用されていること。
Ensure IAM instance roles are used for AWS resource access from instances</t>
  </si>
  <si>
    <t xml:space="preserve">すべてのS3バケットが保存時暗号化を使用する設定となっており、暗号化方式はSSE-KMSがとられていること。
Ensure all S3 buckets employ encryption-at-rest using SSE-KMS
</t>
  </si>
  <si>
    <t xml:space="preserve">EBSボリューム暗号化が有効であり、暗号化方式はSSE-KMSがとられていること。
Ensure EBS volume encryption is enabled and using SSE-KMS
</t>
  </si>
  <si>
    <t xml:space="preserve">使用しているDB(RDS、DynamoDB、RedShift等)を暗号化しており、暗号化方式はSSE-KMSがとられていること。
Ensure encryption of DBs (RDS, DynamoDB, Redshift, etc.) are enabled using SSE-KMS
</t>
  </si>
  <si>
    <t xml:space="preserve">S3バケット・ポリシーでHTTPS要求のみが許可されていること。
Ensure S3 Bucket Policy allows only HTTPS requests
</t>
  </si>
  <si>
    <t xml:space="preserve">(1) S3バケットを外部に公開していない
(1) S3 bucket is not disclosed to the Internet.
</t>
  </si>
  <si>
    <t xml:space="preserve">全リージョンでCloudTrailが有効になっていること。
Ensure CloudTrail is enabled in all regions
</t>
  </si>
  <si>
    <t xml:space="preserve">[Trusted Advisor]
”AWS CloudTrail ロギング” シートの"状況" 欄が "ok"
"Status" in "AWS CloudTrail Logging" sheet is "OK"  
</t>
  </si>
  <si>
    <t xml:space="preserve">CloudTrailログファイルの検証が有効になっていること。
Ensure CloudTrail log file validation is enabled
</t>
  </si>
  <si>
    <t xml:space="preserve">[Security Hub "CIS AWS Foundations Benchmark v1.2.0"]
ID: CIS.2.2
”不合格のチェック”, "不明なチェック"欄の件数がともにゼロ
Both of the number of "Unknown Check" and "Fail Check" are 0.
</t>
  </si>
  <si>
    <t xml:space="preserve">CloudTrailログの保存に使用するS3バケットでS3バケットアクセスロギングが有効になっていること。
Ensure S3 bucket access logging is enabled on the CloudTrail S3 bucket
</t>
  </si>
  <si>
    <t xml:space="preserve">[Security Hub "CIS AWS Foundations Benchmark v1.2.0"]
ID: CIS.2.6
”不合格のチェック”, "不明なチェック"欄の件数がともにゼロ
Both of the number of "Unknown Check" and "Fail Check" are 0.
</t>
  </si>
  <si>
    <t xml:space="preserve">MFAを使用しないマネジメントコンソールへのログインに対してログメトリックフィルタおよびアラーム通知設定されていること。
Ensure a log metric filter and alarm exist for Management Console sign-in without MFA
</t>
  </si>
  <si>
    <t xml:space="preserve">[Security Hub "CIS AWS Foundations Benchmark v1.2.0"]
ID: CIS.3.2
”不合格のチェック”, "不明なチェック"欄の件数がともにゼロ
Both of the number of "Unknown Check" and "Fail Check" are 0.
</t>
  </si>
  <si>
    <t xml:space="preserve">(1) その他の方法で同様のイベントを検知することができる仕組みがある (具体的な仕組みを説明)
(1) Similar events can be detected in another way. (Please describe how to detect them.)
</t>
  </si>
  <si>
    <t xml:space="preserve">rootアカウントの使用に対してログ・メトリック・フィルタとアラーム通知設定されていること。
Ensure a log metric filter and alarm exist for usage of "root" account
</t>
  </si>
  <si>
    <t xml:space="preserve">[Security Hub "CIS AWS Foundations Benchmark v1.2.0"]
ID: CIS.3.3
”不合格のチェック”, "不明なチェック"欄の件数がともにゼロ
Both of the number of "Unknown Check" and "Fail Check" are 0.
</t>
  </si>
  <si>
    <t xml:space="preserve">IAMポリシーの変更に対してログメトリックフィルタとアラーム通知設定されていること。
Ensure a log metric filter and alarm exist for IAM policy changes
</t>
  </si>
  <si>
    <t xml:space="preserve">[Security Hub "CIS AWS Foundations Benchmark v1.2.0"]
ID: CIS.3.4
”不合格のチェック”, "不明なチェック"欄の件数がともにゼロ
Both of the number of "Unknown Check" and "Fail Check" are 0.
</t>
  </si>
  <si>
    <t xml:space="preserve">CloudTrailの設定変更に対してログメトリックフィルタとアラーム通知設定されていること。
Ensure a log metric filter and alarm exist for CloudTrail configuration changes
</t>
  </si>
  <si>
    <t xml:space="preserve">[Security Hub "CIS AWS Foundations Benchmark v1.2.0"]
ID: CIS.3.5
”不合格のチェック”, "不明なチェック"欄の件数がともにゼロ
Both of the number of "Unknown Check" and "Fail Check" are 0.
</t>
  </si>
  <si>
    <t xml:space="preserve">CMKの無効化またはスケジュール削除に対してログメトリックフィルタとアラーム通知設定されていること。
Ensure a log metric filter and alarm exist for disabling or scheduled deletion of customer created CMKs
</t>
  </si>
  <si>
    <t xml:space="preserve">[Security Hub "CIS AWS Foundations Benchmark v1.2.0"]
ID: CIS.3.7
”不合格のチェック”, "不明なチェック"欄の件数がともにゼロ
Both of the number of "Unknown Check" and "Fail Check" are 0.
</t>
  </si>
  <si>
    <t xml:space="preserve">S3バケットポリシーの変更に対してログメトリックフィルタとアラーム通知設定されていること。
Ensure a log metric filter and alarm exist for S3 bucket policy changes
</t>
  </si>
  <si>
    <t xml:space="preserve">[Security Hub "CIS AWS Foundations Benchmark v1.2.0"]
ID: CIS.3.8
”不合格のチェック”, "不明なチェック"欄の件数がともにゼロ
Both of the number of "Unknown Check" and "Fail Check" are 0.
</t>
  </si>
  <si>
    <t xml:space="preserve">AWS Config変更に対してログメトリックフィルタとアラーム通知設定されていること。
Ensure a log metric filter and alarm exist for AWS Config configuration changes
</t>
  </si>
  <si>
    <t xml:space="preserve">[Security Hub "CIS AWS Foundations Benchmark v1.2.0"]
ID: CIS.3.9
”不合格のチェック”, "不明なチェック"欄の件数がともにゼロ
Both of the number of "Unknown Check" and "Fail Check" are 0.
</t>
  </si>
  <si>
    <t xml:space="preserve">セキュリティ・グループの変更に対してログ・メトリック・フィルタとアラーム通知設定されていること。
Ensure a log metric filter and alarm exist for security group changes
</t>
  </si>
  <si>
    <t xml:space="preserve">[Security Hub "CIS AWS Foundations Benchmark v1.2.0"]
ID: CIS.3.10
”不合格のチェック”, "不明なチェック"欄の件数がともにゼロ
Both of the number of "Unknown Check" and "Fail Check" are 0.
</t>
  </si>
  <si>
    <t xml:space="preserve">ネットワークアクセス制御リスト(NACL)変更に対してログメトリックフィルタとアラーム通知設定されていること。
Ensure a log metric filter and alarm exist for changes to Network Access Control Lists (NACL)
</t>
  </si>
  <si>
    <t xml:space="preserve">[Security Hub "CIS AWS Foundations Benchmark v1.2.0"]
ID: CIS.3.11
”不合格のチェック”, "不明なチェック"欄の件数がともにゼロ
Both of the number of "Unknown Check" and "Fail Check" are 0.
</t>
  </si>
  <si>
    <t xml:space="preserve">インターネット・ゲートウェイの設定変更に対してログ・メトリック・フィルタとアラーム通知設定されていること。
Ensure a log metric filter and alarm exist for changes to network gateways
</t>
  </si>
  <si>
    <t xml:space="preserve">[Security Hub "CIS AWS Foundations Benchmark v1.2.0"]
ID: CIS.3.12
”不合格のチェック”, "不明なチェック"欄の件数がともにゼロ
Both of the number of "Unknown Check" and "Fail Check" are 0.
</t>
  </si>
  <si>
    <t>ルートテーブルの変更に対してログメトリックフィルタとアラーム通知設定されていること。
Ensure a log metric filter and alarm exist for route table changes</t>
  </si>
  <si>
    <t xml:space="preserve">[Security Hub "CIS AWS Foundations Benchmark v1.2.0"]
ID: CIS.3.13
”不合格のチェック”, "不明なチェック"欄の件数がともにゼロ
Both of the number of "Unknown Check" and "Fail Check" are 0.
</t>
  </si>
  <si>
    <t xml:space="preserve">VPCの変更に対してログ・メトリック・フィルタとアラーム通知設定されていること。
Ensure a log metric filter and alarm exist for VPC changes
</t>
  </si>
  <si>
    <t xml:space="preserve">[Security Hub "CIS AWS Foundations Benchmark v1.2.0"]
ID: CIS.3.14
”不合格のチェック”, "不明なチェック"欄の件数がともにゼロ
Both of the number of "Unknown Check" and "Fail Check" are 0.
</t>
  </si>
  <si>
    <t xml:space="preserve">Amazon S3にオープンアクセス許可を持つバケットがないこと。
Ensure no Amazon S3 bucket have open access permissions
</t>
  </si>
  <si>
    <t xml:space="preserve">[Trusted Advisor]
”Amazon S3バケット許可” シートの"状況" 欄が "ok"
"Status" in "Amazon S3 Bucket Permissions" sheet is "OK"
</t>
  </si>
  <si>
    <t xml:space="preserve">(1) IPアドレスによって必要な接続元に限定してアクセスを許可している
(2) 不特定多数に外部公開する目的で使用している
(1) Access source IP adress is restricted.
(2) S3 bucket is used with a purpose to disclose the content to the public.
</t>
  </si>
  <si>
    <t xml:space="preserve">Amazon EBS スナップショットの
アクセス許可設定が公開に設定されていないこと。
Ensure no Amazon EBS volume snapshot is marked as public
</t>
  </si>
  <si>
    <t xml:space="preserve">[Trusted Advisor]
”Amazon EBS スナップショット” シートの"状況" 欄が "ok"
"Status" in "Amazon EBS Public Snapshots" sheet is "OK"
</t>
  </si>
  <si>
    <t xml:space="preserve">Amazon RDS スナップショットの
アクセス許可設定が公開に設定されていないこと。
Ensure no Amazon RDS DB shapshot is marked as public
</t>
  </si>
  <si>
    <t xml:space="preserve">[Trusted Advisor]
”Amazon RDS パブリックスナップショット” シートの"状況" 欄が "ok"
"Status" in "Amazon RDS Public Snapshots" sheet is "OK"
</t>
  </si>
  <si>
    <t xml:space="preserve">CloudTrailログの保存に使用するS3バケットが公開設定となっていないこと。
Ensure the S3 bucket used to store CloudTrail logs is not publicly accessible
</t>
  </si>
  <si>
    <t xml:space="preserve">[Security Hub "CIS AWS Foundations Benchmark v1.2.0"]
ID: CIS.2.3
”不合格のチェック”, "不明なチェック"欄の件数がともにゼロ
Both of the number of "Unknown Check" and "Fail Check" are 0.
</t>
  </si>
  <si>
    <t xml:space="preserve">連絡先が最新の情報に更新されていること。
Maintain current contact details
</t>
  </si>
  <si>
    <t>0.0.0.0/0からポート22(SSH)への入力を許可するセキュリティグループがないこと。
Ensure no security groups allow ingress from 0.0.0.0/0 to port 22</t>
  </si>
  <si>
    <t xml:space="preserve">[Security Hub "CIS AWS Foundations Benchmark v1.2.0"]
ID: CIS.4.1
”不合格のチェック”, "不明なチェック"欄の件数がともにゼロ
Both of the number of "Unknown Check" and "Fail Check" are 0.
</t>
  </si>
  <si>
    <t xml:space="preserve">0.0.0.0/0からポート3389(RDP)への入力を許可するセキュリティグループがないこと。
Ensure no security groups allow ingress from 0.0.0.0/0 to port 3389 
</t>
  </si>
  <si>
    <t xml:space="preserve">[Security Hub "CIS AWS Foundations Benchmark v1.2.0"]
ID: CIS.4.2
”不合格のチェック”, "不明なチェック"欄の件数がともにゼロ
Both of the number of "Unknown Check" and "Fail Check" are 0.
</t>
  </si>
  <si>
    <t xml:space="preserve">すべてのVPCのデフォルトのセキュリティグループがすべてのトラフィックを制限するように設定されていること。
Ensure the default security group of every VPC restricts all traffic
</t>
  </si>
  <si>
    <t xml:space="preserve">[Security Hub "CIS AWS Foundations Benchmark v1.2.0"]
ID: CIS.4.3
”不合格のチェック”, "不明なチェック"欄の件数がともにゼロ
Both of the number of "Unknown Check" and "Fail Check" are 0.
</t>
  </si>
  <si>
    <t xml:space="preserve">(1) 必要最小限の宛先・ポートに限定して通信を許可する設定としている
(1) Security Groups are configured so that only the minimum required destination and ports are allowed.
</t>
  </si>
  <si>
    <r>
      <rPr>
        <sz val="10"/>
        <rFont val="Meiryo UI"/>
        <charset val="128"/>
      </rPr>
      <t xml:space="preserve">【TrustedAdvisorチェック項目】
セキュリティグループ – 無制限アクセス
Security Groups - Unrestricted Access
</t>
    </r>
    <r>
      <rPr>
        <sz val="8"/>
        <rFont val="Meiryo UI"/>
        <charset val="128"/>
      </rPr>
      <t xml:space="preserve">セキュリティグループルールに、サフィックスが /0 になっている 25、80、または 443 以外のポートのソース IP アドレスを含むルールがあるセキュリティグループがないこと
No security group rule has a source IP address with a /0 suffix for ports other than 25, 80, or 443.
</t>
    </r>
  </si>
  <si>
    <t xml:space="preserve">[Trusted Advisor]
"セキュリティグループ- 無制限アクセス" シートの"状況" 欄が "ok"
"Status" in "Security Groups - Unrestricted" sheet is "OK"
</t>
  </si>
  <si>
    <r>
      <rPr>
        <sz val="10"/>
        <rFont val="Meiryo UI"/>
        <charset val="128"/>
      </rPr>
      <t xml:space="preserve">【TrustedAdvisorチェック項目】
Amazon RDS セキュリティグループのアクセスリスク
Amazon RDS Security Group Access Risk
</t>
    </r>
    <r>
      <rPr>
        <sz val="8"/>
        <rFont val="Meiryo UI"/>
        <charset val="128"/>
      </rPr>
      <t xml:space="preserve">DB セキュリティグループルールが、次のポートのいずれかでグローバルアクセス許可を付与するセキュリティグループを参照してないこと: 20、21、22、1433、1434、3306、3389、4333、5432、5500
DB セキュリティグループルールが、単一の IP アドレスではなく複数のアドレスにアクセス許可を付与していないこと
DB セキュリティグループルールがグローバルアクセス許可を付与していないこと
No DB security group rule references an Amazon EC2 security group that grants global access on one of these ports: 20, 21, 22, 1433, 1434, 3306, 3389, 4333, 5432, 5500.
No DB security group rule grants access to more than a single IP address.
No DB security group rule grants global access (the CIDR rule suffix is /0)
</t>
    </r>
  </si>
  <si>
    <t xml:space="preserve">[Trusted Advisor]
"Amazon RDS セキュリティグループのアクセスリスク" シートの"状況" 欄が "ok"
"Status" in "Amazon RDS Security Group Acces" sheet is "OK"
</t>
  </si>
  <si>
    <t>VPCピアリングのルーティングテーブルが「最小限のアクセス」であること。
Ensure routing tables for VPC peering are "least access"</t>
  </si>
  <si>
    <r>
      <rPr>
        <sz val="10"/>
        <rFont val="Meiryo UI"/>
        <charset val="128"/>
      </rPr>
      <t xml:space="preserve">【TrustedAdvisorチェック項目】
ELB リスナーのセキュリティ
ELB Listener Security
</t>
    </r>
    <r>
      <rPr>
        <sz val="8"/>
        <rFont val="Meiryo UI"/>
        <charset val="128"/>
      </rPr>
      <t xml:space="preserve">ロードバランサーが、セキュアでないプロトコルを使用していないこと
ロードバランサーのリスナーが、古い事前定義された SSL セキュリティポリシーを使用していないこと
A load balancer has no listener that uses a secure protocol
No load balancer listener uses an insecure cipher or protocol.
</t>
    </r>
  </si>
  <si>
    <t xml:space="preserve">[Trusted Advisor]
"ELB リスナーのセキュリティ" シートの"状況" 欄が "ok"
"Status" in "ELB Listener Security" sheet is "OK"
</t>
  </si>
  <si>
    <r>
      <rPr>
        <sz val="10"/>
        <rFont val="Meiryo UI"/>
        <charset val="128"/>
      </rPr>
      <t xml:space="preserve">【TrustedAdvisorチェック項目】
ELB セキュリティグループ
ELB Security Groups
</t>
    </r>
    <r>
      <rPr>
        <sz val="8"/>
        <rFont val="Meiryo UI"/>
        <charset val="128"/>
      </rPr>
      <t xml:space="preserve">ロードバランサーに関連付けられた Amazon VPC セキュリティグループのインバウンドルールが、ロードバランサーのリスナー設定で定義されていないポートへのアクセスを許可していないこと
ロードバランサーに関連付けられたセキュリティグループが存在すること
No inbound rules of an Amazon VPC security group associated with a load balancer allow access to ports that are not defined in the load balancer's listener configuration.
A security group associated with a load balancer exists
</t>
    </r>
  </si>
  <si>
    <t xml:space="preserve">[Trusted Advisor]
"ELB セキュリティグループ" シートの"状況" 欄が "ok"
"Status" in "ELB Security Groups" sheet is "OK"
</t>
  </si>
  <si>
    <r>
      <rPr>
        <sz val="10"/>
        <rFont val="Meiryo UI"/>
        <charset val="128"/>
      </rPr>
      <t xml:space="preserve">【TrustedAdvisorチェック項目】
AWS IAM の使用状況
IAM Use
</t>
    </r>
    <r>
      <rPr>
        <sz val="8"/>
        <rFont val="Meiryo UI"/>
        <charset val="128"/>
      </rPr>
      <t xml:space="preserve">このアカウントの IAM ユーザーが作成されていること
At least one IAM user exists.
</t>
    </r>
  </si>
  <si>
    <t xml:space="preserve">[Trusted Advisor]
"IAM の使用" シートの"状況" 欄が "ok"
"Status" in "IAM Use" sheet is "OK"
</t>
  </si>
  <si>
    <t>(AWS推奨項目)
(AWS recommendation)</t>
  </si>
  <si>
    <r>
      <rPr>
        <sz val="10"/>
        <rFont val="Meiryo UI"/>
        <charset val="128"/>
      </rPr>
      <t xml:space="preserve">【TrustedAdvisorチェック項目】
IAM 証明書ストア内の Amazon CloudFront 独自 SSL 証明書
CloudFront Custom SSL Certificates in the IAM Certificate Store
</t>
    </r>
    <r>
      <rPr>
        <sz val="8"/>
        <rFont val="Meiryo UI"/>
        <charset val="128"/>
      </rPr>
      <t xml:space="preserve">カスタム SSL 証明書の有効期限が切れていないこと
カスタム SSL 証明書が安全なハッシュアルゴリズムを使用していること
ディストリビューションの代替ドメイン名の 1 つ、または複数がカスタム SSL 証明書のコモンネームフィールド、またはサブジェクト代替名フィールドに表示されること
No custom SSL certificate is expired.
No custom SSL certificate was encrypted by using the SHA-1 hashing algorithm.
One or more of the alternate domain names in the distribution appear either in the Common Name field or the Subject Alternative Names field of the custom SSL certificate.
</t>
    </r>
  </si>
  <si>
    <t xml:space="preserve">[Trusted Advisor]
"IAM 証明書ストアの CloudFront 独自 SSL 証" シートの"状況" 欄が "ok"
"Status" in "CloudFront Custom SSL Certifica" sheet is "OK"
</t>
  </si>
  <si>
    <r>
      <rPr>
        <sz val="10"/>
        <rFont val="Meiryo UI"/>
        <charset val="128"/>
      </rPr>
      <t xml:space="preserve">【TrustedAdvisorチェック項目】
オリジンサーバーの Amazon CloudFront SSL 証明書
CloudFront SSL Certificate on the Origin Server
</t>
    </r>
    <r>
      <rPr>
        <sz val="8"/>
        <rFont val="Meiryo UI"/>
        <charset val="128"/>
      </rPr>
      <t xml:space="preserve">オリジンの SSL 証明書の有効期限が切れている、または欠落していないこと
オリジンの SSL 証明書が安全なハッシュアルゴリズムを使用して暗号化されていること
No SSL certificate on your origin has expired or is missing.
No SSL certificate on your origin was encrypted by using the SHA-1 hashing algorithm.
</t>
    </r>
  </si>
  <si>
    <t xml:space="preserve">[Trusted Advisor]
"オリジンサーバーの CloudFront SSL 証明書" シートの"状況" 欄が "ok"
"Status" in "CloudFront SSL Certificate on t" sheet is "OK"
</t>
  </si>
  <si>
    <r>
      <rPr>
        <sz val="10"/>
        <rFont val="Meiryo UI"/>
        <charset val="128"/>
      </rPr>
      <t xml:space="preserve">【TrustedAdvisorチェック項目】
公開されているアクセスキーがないこと。
Exposed Access Keys
</t>
    </r>
    <r>
      <rPr>
        <sz val="8"/>
        <rFont val="Meiryo UI"/>
        <charset val="128"/>
      </rPr>
      <t xml:space="preserve">AWS が、インターネット上で露出したり、悪用 (使用) された可能性があるアクセスキー ID と、対応するシークレットアクセスキーを発見していないこと
AWS has not identified an access key ID and corresponding secret access key that have been exposed or exploited on the Internet.
</t>
    </r>
  </si>
  <si>
    <t xml:space="preserve">[Trusted Advisor]
"露出したアクセスキー" シートの"状況" 欄が "ok"
"Status" in "Exposed Access Keys" sheet is "OK"
</t>
  </si>
  <si>
    <t>Azure ver</t>
  </si>
  <si>
    <t xml:space="preserve">サブスクリプションで所有者アクセス許可を持つアカウントに対して MFA を有効にする必要がある
MFA should be enabled on accounts with owner permissions on your subscription
</t>
  </si>
  <si>
    <t xml:space="preserve">[Azure Advisor]
左の項目名と同じ事項がAdvisorから出力されたCSVの"推奨"欄に検出されていないこと
The same item as the left column is not found in the "Reccomendation" column of the CSV output from Advisor.
</t>
  </si>
  <si>
    <t xml:space="preserve">サブスクリプションに対する書き込みアクセス許可を持つアカウントに対して MFA を有効にする必要がある
MFA should be enabled on accounts with write permissions on your subscription
</t>
  </si>
  <si>
    <t xml:space="preserve">仮想マシンでディスク暗号化を適用する必要がある
Disk encryption should be applied on virtual machines
</t>
  </si>
  <si>
    <t xml:space="preserve">SQL データベースで Transparent Data Encryption を有効にする必要がある
Transparent Data Encryption on SQL databases should be enabled
</t>
  </si>
  <si>
    <t xml:space="preserve">API アプリには HTTPS を介してのみアクセスできるようにする
API App should only be accessible over HTTPS
</t>
  </si>
  <si>
    <t xml:space="preserve">APIアプリとの通信は、クラウド基盤上の閉域環境内またはVPN・専用線経由の通信に限られ、インターネットを経由した通信やパブリックネットワークを経由した通信は無い
API Apps are  accessed only from closed environment in the cloud service or closed network/dedicated line. NOT accessible from Internet or public network.
</t>
  </si>
  <si>
    <t xml:space="preserve">API アプリでは FTPS を必須とする
FTPS should be required in your API App
</t>
  </si>
  <si>
    <t xml:space="preserve">関数アプリでは FTPS を必須とする
FTPS should be required in your function App
</t>
  </si>
  <si>
    <t xml:space="preserve">関数アプリとの通信は、クラウド基盤上の閉域環境内またはVPN・専用線経由の通信に限られ、インターネットを経由した通信やパブリックネットワークを経由した通信は無い
Function Apps are  accessed only from closed environment in the cloud service or closed network/dedicated line. NOT accessible from Internet or public network.
</t>
  </si>
  <si>
    <t xml:space="preserve">Web アプリでは FTPS を必須とする
FTPS should be required in your web App
</t>
  </si>
  <si>
    <t xml:space="preserve">Webアプリとの通信は、クラウド基盤上の閉域環境内またはVPN・専用線経由の通信に限られ、インターネットを経由した通信やパブリックネットワークを経由した通信は無い
Web Apps are is accessed only from closed environment in the cloud service or closed network/dedicated line. NOT accessible from Internet or public network.
</t>
  </si>
  <si>
    <t xml:space="preserve">Function App には HTTPS 経由でのみアクセスできるようにする
Function App should only be accessible over HTTPS
</t>
  </si>
  <si>
    <t xml:space="preserve">Function Appとの通信は、クラウド基盤上の閉域環境内またはVPN・専用線経由の通信に限られ、インターネットを経由した通信やパブリックネットワークを経由した通信は無い
Function APPs are accessed only from closed environment in the cloud service or closed network/dedicated line. NOT accessible from Internet or public network.
</t>
  </si>
  <si>
    <t xml:space="preserve">Web アプリケーションには HTTPS を介してのみアクセスできるようにする
Web Application should only be accessible over HTTPS
</t>
  </si>
  <si>
    <t xml:space="preserve">Webアプリケーションとの通信は、クラウド基盤上の閉域環境内またはVPN・専用線経由の通信に限られ、インターネットを経由した通信やパブリックネットワークを経由した通信は無い
Web applications are  accessed only from closed environment in the cloud service or closed network/dedicated line. NOT accessible from Internet or public network.
</t>
  </si>
  <si>
    <t xml:space="preserve">MySQL データベース サーバーで [SSL 接続を強制する] が有効でなければならない
Enforce SSL connection should be enabled for MySQL database servers
</t>
  </si>
  <si>
    <t xml:space="preserve">データベースサーバとの通信は、クラウド基盤上の閉域環境内またはVPN・専用線経由の通信に限られ、インターネットを経由した通信やパブリックネットワークを経由した通信は無い
Database servers are accessed only from closed environment in the cloud service or closed network/dedicated line. NOT accessible from Internet or public network.
</t>
  </si>
  <si>
    <t xml:space="preserve">PostgreSQL データベース サーバーで [SSL 接続を強制する] が有効でなければならない
Enforce SSL connection should be enabled for PostgreSQL database servers
</t>
  </si>
  <si>
    <t xml:space="preserve">Redis Cache に対してセキュリティで保護された接続のみを有効にする必要がある
Only secure connections to your Redis Cache should be enabled
</t>
  </si>
  <si>
    <t xml:space="preserve">Redis Cacheとの通信は、クラウド基盤上の閉域環境内またはVPN・専用線経由の通信に限られ、インターネットを経由した通信やパブリックネットワークを経由した通信は無い
Redis Cache is accessed only from closed environment in the cloud service or closed network/dedicated line. NOT accessible from Internet or public network.
</t>
  </si>
  <si>
    <t xml:space="preserve">ストレージ アカウントへの安全な転送を有効にする必要がある
Secure transfer to storage accounts should be enabled
</t>
  </si>
  <si>
    <t xml:space="preserve">ストレージアカウントとの通信は、クラウド基盤上の閉域環境内またはVPN・専用線経由の通信に限られ、インターネットを経由した通信やパブリックネットワークを経由した通信は無い
Storage accounts are accessed only from closed environment in the cloud service or closed network/dedicated line. NOT accessible from Internet or public network.
</t>
  </si>
  <si>
    <t xml:space="preserve">API アプリに対して TLS を最新バージョンに更新する必要がある
TLS should be updated to the latest version for your API app
</t>
  </si>
  <si>
    <t xml:space="preserve">APIアプリとの通信は、クラウド基盤上の閉域環境内またはVPN・専用線経由の通信に限られ、インターネットを経由した通信やパブリックネットワークを経由した通信は無い
API apps are accessed only from closed environment in the cloud service or closed network/dedicated line. NOT accessible from Internet or public network.
</t>
  </si>
  <si>
    <t xml:space="preserve">関数アプリに対して TLS を最新バージョンに更新する必要がある
TLS should be updated to the latest version for your function app
</t>
  </si>
  <si>
    <t xml:space="preserve">関数アプリとの通信は、クラウド基盤上の閉域環境内またはVPN・専用線経由の通信に限られ、インターネットを経由した通信やパブリックネットワークを経由した通信は無い
Function apps are accessed only from closed environment in the cloud service or closed network/dedicated line. NOT accessible from Internet or public network.
</t>
  </si>
  <si>
    <t xml:space="preserve">Web アプリに対して TLS を最新バージョンに更新する必要がある
TLS should be updated to the latest version for your web app
</t>
  </si>
  <si>
    <t xml:space="preserve">Webアプリとの通信は、クラウド基盤上の閉域環境内またはVPN・専用線経由の通信に限られ、インターネットを経由した通信やパブリックネットワークを経由した通信は無い
Web apps are accessed only from closed environment in the cloud service or closed network/dedicated line. NOT accessible from Internet or public network.
</t>
  </si>
  <si>
    <t xml:space="preserve">Azure Stream Analytics で診断ログを有効にする必要がある
Diagnostic logs in Azure Stream Analytics should be enabled
</t>
  </si>
  <si>
    <t xml:space="preserve">Batch アカウントで診断ログを有効にする必要がある
Diagnostic logs in Batch accounts should be enabled
</t>
  </si>
  <si>
    <t xml:space="preserve">イベント ハブの診断ログを有効にする必要がある
Diagnostic logs in Event Hub should be enabled
</t>
  </si>
  <si>
    <t xml:space="preserve">Logic Apps で診断ログを有効にする必要がある
Diagnostic logs in Logic Apps should be enabled
</t>
  </si>
  <si>
    <t xml:space="preserve">Search サービスにおける診断ログを有効にする必要がある
Diagnostic logs in Search services should be enabled
</t>
  </si>
  <si>
    <t xml:space="preserve">Service Bus で診断ログを有効にする必要がある
Diagnostic logs in Service Bus should be enabled
</t>
  </si>
  <si>
    <t xml:space="preserve">仮想マシン スケール セットの診断ログを有効にする必要がある
Diagnostic logs in Virtual Machine Scale Sets should be enabled
</t>
  </si>
  <si>
    <t xml:space="preserve">App Service の診断ログを有効にする必要がある
Diagnostic logs should be enabled in App Service
</t>
  </si>
  <si>
    <t xml:space="preserve">SQL Server の監査を有効にする必要があります
Auditing on SQL server should be enabled
</t>
  </si>
  <si>
    <t xml:space="preserve">Azure Data Lake Store の診断ログを有効にする必要がある
Diagnostic logs in Azure Data Lake Store should be enabled
</t>
  </si>
  <si>
    <t xml:space="preserve">Data Lake Analytics の診断ログを有効にする必要がある
Diagnostic logs in Data Lake Analytics should be enabled
</t>
  </si>
  <si>
    <t xml:space="preserve">Key Vault で診断ログを有効にする必要がある
Diagnostic logs in Key Vault should be enabled
</t>
  </si>
  <si>
    <t xml:space="preserve">MariaDB サーバーに対してプライベート エンドポイントを有効にする必要がある
Private endpoint should be enabled for MariaDB servers
</t>
  </si>
  <si>
    <t xml:space="preserve">リモートアクセスサーバを経由するなど、MariaDB サーバーに対してインターネットから直接アクセスできない構成となっている
Maria DB cannot be accessed from the Internet directly (for example, accesed via remote access (jump) server)
</t>
  </si>
  <si>
    <t xml:space="preserve">MySQL サーバーに対してプライベート エンドポイントを有効にする必要がある
Private endpoint should be enabled for MySQL servers
</t>
  </si>
  <si>
    <t xml:space="preserve">リモートアクセスサーバを経由するなど、MySQL サーバーに対してインターネットから直接アクセスできない構成となっている
MySQL cannot be accessed from the Internet directly (for example, accesed via remote access (jump) server)
</t>
  </si>
  <si>
    <t xml:space="preserve">PostgreSQL サーバーに対してプライベート エンドポイントを有効にする必要がある
Private endpoint should be enabled for PostgreSQL servers
</t>
  </si>
  <si>
    <t xml:space="preserve">リモートアクセスサーバを経由するなど、PostgreSQL サーバーに対してインターネットから直接アクセスできない構成となっている
PostgreSQL cannot be accessed from the Internet directly (for example, accesed via remote access (jump) server)
</t>
  </si>
  <si>
    <t xml:space="preserve">ファイアウォールと仮想ネットワークの構成があるストレージ アカウントへのアクセスを制限する必要がある
Access to storage accounts with firewall and virtual network configurations should be restricted
</t>
  </si>
  <si>
    <t xml:space="preserve">ストレージ アカウントのパブリック アクセスを禁止する必要がある
Storage account public access should be disallowed
</t>
  </si>
  <si>
    <t xml:space="preserve">(1) IPアドレスによって必要な接続元に限定してアクセスを許可している
(2) 不特定多数に外部公開する目的で使用している
(1) Access source IP adress is restricted.
(2) Storage Account is used with a purpose to disclose the content to the public.
</t>
  </si>
  <si>
    <t xml:space="preserve">カスタム オペレーティング システムのイメージを安全に格納する
カスタムイメージおよび共有イメージギャラリーの利用があるか
Securely store custom operating system
</t>
  </si>
  <si>
    <t xml:space="preserve">サービスは許可されたポートでのみリッスンする必要がある
Services should listen on allowed ports only
</t>
  </si>
  <si>
    <t xml:space="preserve">ホスト ネットワークとポートの使用を制限する必要がある
Usage of host networking and ports should be restricted
</t>
  </si>
  <si>
    <t xml:space="preserve">仮想マシンに関連付けられたネットワーク セキュリティ グループでは、すべてのネットワーク ポートを制限する必要がある
All network ports should be restricted on network security groups associated to your virtual machine
</t>
  </si>
  <si>
    <t xml:space="preserve">インターネットに接続されている仮想マシンをネットワーク セキュリティ グループで保護する必要がある
Internet-facing virtual machines should be protected with network security groups
</t>
  </si>
  <si>
    <t xml:space="preserve">サブネットはネットワーク セキュリティ グループに関連付けられている必要がある
Subnets should be associated with a network security group
</t>
  </si>
  <si>
    <t xml:space="preserve">仮想マシンの管理ポートを閉じておく必要がある
Management ports should be closed on your virtual machines
</t>
  </si>
  <si>
    <t xml:space="preserve">すべてのリソース API アプリにアクセスすることを CORS で許可しない
CORS should not allow every resource to access your API App
</t>
  </si>
  <si>
    <t>(Microsoft推奨項目)
(Microsoft recommendation)</t>
  </si>
  <si>
    <t xml:space="preserve">すべてのリソースが Function App にアクセスすることを CORS で許可しない
CORS should not allow every resource to access your Function App
</t>
  </si>
  <si>
    <t xml:space="preserve">CORS で、Web アプリケーションへのアクセスをすべてのリソースには許可しない
CORS should not allow every resource to access your Web Applications
</t>
  </si>
  <si>
    <t xml:space="preserve">コンテナーの CPU とメモリの制限を強制する必要がある
Container CPU and memory limits should be enforced
</t>
  </si>
  <si>
    <t xml:space="preserve">API アプリでリモート デバッグを無効にする
Remote debugging should be turned off for API App
</t>
  </si>
  <si>
    <t xml:space="preserve">Function App でリモート デバッグを無効にする
Remote debugging should be turned off for Function App
</t>
  </si>
  <si>
    <t xml:space="preserve">Web アプリケーションのリモート デバッグを無効にする
Remote debugging should be turned off for Web Applications
</t>
  </si>
  <si>
    <t xml:space="preserve">Web アプリではすべての受信要求に対して SSL 証明書を要求する必要がある
Web apps should request an SSL certificate for all incoming requests
</t>
  </si>
  <si>
    <t xml:space="preserve">いずれかのAzure Security Center Defaultポリシー設定が「無効」に設定されていないこと。
Ensure any of the Azure Security Center Default policy setting is not set to "Disabled".
</t>
  </si>
  <si>
    <t>GCP ver</t>
  </si>
  <si>
    <t xml:space="preserve">ユーザーがサービス アカウント キーを管理していないこと
Users should not manage a service account key.
</t>
  </si>
  <si>
    <t xml:space="preserve">[Security Command Center]
"USER_MANAGED_SERVICE_ACCOUNT_KEY"が発見されていないこと
"USER_MANAGED_SERVICE_ACCOUNT_KEY" is not found.
</t>
  </si>
  <si>
    <t xml:space="preserve">過度に広範囲にわたって使用されている API キーが存在しないこと
No API keys are used too broadly.
</t>
  </si>
  <si>
    <t xml:space="preserve">[Security Command Center (Standard tier)]
自動チェック対象外。Not subject to the automatic check.
[Security Command Center (Premium tier)]
"API_KEYS_APIS_UNRESTRICTED"が発見されていないこと
"API_KEYS_APIS_UNRESTRICTED" is not found.
</t>
  </si>
  <si>
    <t xml:space="preserve">無制限に使用され、信頼できないアプリによる使用が許可されている API キーが存在しないこと
No API keys are used in an unrestricted way, allowing use by any untrusted app.
</t>
  </si>
  <si>
    <t xml:space="preserve">[Security Command Center (Standard tier)]
自動チェック対象外。Not subject to the automatic check.
[Security Command Center (Premium tier)]
"API_KEY_APPS_UNRESTRICTED"が発見されていないこと
"API_KEY_APPS_UNRESTRICTED" is not found.
</t>
  </si>
  <si>
    <t xml:space="preserve">すべての Google Cloud API に対する完全アクセス権を持つデフォルトのサービス アカウントを使用するようにインスタンスが構成されていないこと
No instance is configured to use the default service account with full access to all Google Cloud APIs.
</t>
  </si>
  <si>
    <t xml:space="preserve">[Security Command Center (Standard tier)]
自動チェック対象外。Not subject to the automatic check.
[Security Command Center (Premium tier)]
"FULL_API_ACCESS"が発見されていないこと
"FULL_API_ACCESS" is not found.
</t>
  </si>
  <si>
    <t xml:space="preserve">デフォルトのサービス アカウントを使用するようにインスタンスが構成されていないこと
No instance is configured to use the default service account.
</t>
  </si>
  <si>
    <t xml:space="preserve">[Security Command Center (Standard tier)]
自動チェック対象外。Not subject to the automatic check.
[Security Command Center (Premium tier)]
"DEFAULT_SERVICE_ACCOUNT_USED"が発見されていないこと
"DEFAULT_SERVICE_ACCOUNT_USED" is not found.
</t>
  </si>
  <si>
    <t xml:space="preserve">サービス アカウントに、管理者、オーナー、または編集者の権限が付与されていないこと
No service account has Adimin, Owner, or Editor privileges.
</t>
  </si>
  <si>
    <t xml:space="preserve">[Security Command Center (Standard tier)]
自動チェック対象外。Not subject to the automatic check.
[Security Command Center (Premium tier)]
"ADMIN_SERVICE_ACCOUNT"が発見されていないこと
"ADMIN_SERVICE_ACCOUNT" is not found.
</t>
  </si>
  <si>
    <t xml:space="preserve">ユーザーが、特定のサービス アカウントではなく、プロジェクト レベルのサービス アカウント ユーザーまたはサービス アカウント トークン作成者のロールを付与されていないこと
No user has the Service Account User or Service Account Token Creator role at the project level, instead of for a specific service account.
</t>
  </si>
  <si>
    <t xml:space="preserve">[Security Command Center (Standard tier)]
自動チェック対象外。Not subject to the automatic check.
[Security Command Center (Premium tier)]
"OVER_PRIVILEGED_SERVICE_ACCOUNT_USER"が発見されていないこと
"OVER_PRIVILEGED_SERVICE_ACCOUNT_USER" is not found.
</t>
  </si>
  <si>
    <t xml:space="preserve">ユーザーに基本的なロールであるオーナー、書き込み、読み取りが割り当てられていないこと
No user has the basic role, Owner, Writer, or Reader.
</t>
  </si>
  <si>
    <t xml:space="preserve">[Security Command Center (Standard tier)]
自動チェック対象外。Not subject to the automatic check.
[Security Command Center (Premium tier)]
"PRIMITIVE_ROLES_USED"が発見されていないこと
"PRIMITIVE_ROLES_USED" is not found.
</t>
  </si>
  <si>
    <t xml:space="preserve">Redis IAM ロールが、組織レベルまたはフォルダレベルで割り当てられていないこと
No Redis IAM role is assigned at the organization or folder level.
</t>
  </si>
  <si>
    <t xml:space="preserve">[Security Command Center (Standard tier)]
自動チェック対象外。Not subject to the automatic check.
[Security Command Center (Premium tier)]
"REDIS_ROLE_USED_ON_ORG"が発見されていないこと
"REDIS_ROLE_USED_ON_ORG" is not found.
</t>
  </si>
  <si>
    <t xml:space="preserve">2 段階認証プロセスを使用していないユーザーがいないこと
All users should use 2-step verification.
</t>
  </si>
  <si>
    <t xml:space="preserve">[Security Command Center (Standard tier)]
自動チェック対象外。Not subject to the automatic check.
[Security Command Center (Premium tier)]
"MFA_NOT_ENFORCED"が発見されていないこと
"MFA_NOT_ENFORCED" is not found.
</t>
  </si>
  <si>
    <t xml:space="preserve">プロジェクトで標準認証ではなく API キーが使用されていないこと
API keys should not be used in the project instead of standard authentication.
</t>
  </si>
  <si>
    <t xml:space="preserve">[Security Command Center (Standard tier)]
自動チェック対象外。Not subject to the automatic check.
[Security Command Center (Premium tier)]
"API_KEY_EXISTS"が発見されていないこと
"API_KEY_EXISTS" is not found.
</t>
  </si>
  <si>
    <t xml:space="preserve">この VM のディスクは顧客管理の暗号鍵（CMEK）を使用して暗号化されていること
Disks on this VM should be encrypted with customer-managed encryption keys (CMEK).
</t>
  </si>
  <si>
    <t xml:space="preserve">SQL データベース インスタンスは、顧客管理の暗号鍵（CMEK）を使用して暗号化していること
SQL database instances should be encrypted with customer-managed encryption keys (CMEK).
</t>
  </si>
  <si>
    <t xml:space="preserve">バケットは顧客管理の暗号鍵（CMEK）を使用して暗号化されていること
Buckets should be encrypted with customer-managed encryption keys (CMEK).
</t>
  </si>
  <si>
    <t xml:space="preserve">Cloud KMS 暗号鍵は一般公開されていないこと
No Cloud KMS cryptographic key is publicly accessible.
</t>
  </si>
  <si>
    <t xml:space="preserve">[Security Command Center (Standard tier)]
自動チェック対象外。Not subject to the automatic check.
[Security Command Center (Premium tier)]
"KMS_PUBLIC_KEY"が発見されていないこと
"KMS_PUBLIC_KEY" is not found.
</t>
  </si>
  <si>
    <t xml:space="preserve">暗号鍵が含まれるプロジェクトに対するオーナー権限がユーザーに付与されていないこと
No user has Owner permissions on a project that has cryptographic keys.
</t>
  </si>
  <si>
    <t xml:space="preserve">[Security Command Center (Standard tier)]
自動チェック対象外。Not subject to the automatic check.
[Security Command Center (Premium tier)]
"KMS_PROJECT_HAS_OWNER"が発見されていないこと
"KMS_PROJECT_HAS_OWNER" is not found.
</t>
  </si>
  <si>
    <t xml:space="preserve">インスタンスは、ターゲット HTTPS プロキシではなく、ターゲット HTTP プロキシを使用するように構成されているロードバランサを使用していないこと
No instance uses a load balancer that is configured to use a target HTTP proxy instead of a target HTTPS proxy.
</t>
  </si>
  <si>
    <t xml:space="preserve">[Security Command Center (Standard tier)]
自動チェック対象外。Not subject to the automatic check.
[Security Command Center (Premium tier)]
"HTTP_LOAD_BALANCER"が発見されていないこと
"HTTP_LOAD_BALANCER" is not found.
</t>
  </si>
  <si>
    <t xml:space="preserve">(1) インスタンスとの通信は、クラウド基盤の内部または専用線/VPN経由でのみ行われ、インターネットを経由した通信が無い
(1) Instances are accessed only from closed environment in the cloud service or closed network/dedicated line. NOT accessible from Internet or public network.
</t>
  </si>
  <si>
    <t xml:space="preserve">Cloud SQL データベース インスタンスでは、すべての受信接続で SSL を使用していること
Cloud SQL database instances should requre all incoming connections to use SSL.
</t>
  </si>
  <si>
    <t xml:space="preserve">[Security Command Center]
"SSL_NOT_ENFORCED"が発見されていないこと
"SSL_NOT_ENFORCED" is not found.
</t>
  </si>
  <si>
    <t xml:space="preserve">(1) Cloud SQL データベース インスタンスとの通信は、クラウド基盤の内部または専用線/VPN経由でのみ行われ、インターネットを経由した通信が無い
(1) Cloud SQL database instances are accessed only from closed environment in the cloud service or closed network/dedicated line. NOT accessible from Internet or public network.
</t>
  </si>
  <si>
    <t xml:space="preserve">インスタンスに脆弱な SSL ポリシーが設定されていないこと
No instance has a weak SSL policy.
</t>
  </si>
  <si>
    <t xml:space="preserve">[Security Command Center (Standard tier)]
自動チェック対象外。Not subject to the automatic check.
[Security Command Center (Premium tier)]
"WEAK_SSL_POLICY"が発見されていないこと
"WEAK_SSL_POLICY" is not found.
</t>
  </si>
  <si>
    <t xml:space="preserve">RSASHA1 が Cloud DNS ゾーンの鍵署名に使用されていないこと
RSASHA1 should not be used for key signing in Cloud DNS zones.
</t>
  </si>
  <si>
    <t xml:space="preserve">[Security Command Center (Standard tier)]
自動チェック対象外。Not subject to the automatic check.
[Security Command Center (Premium tier)]
"RSASHA1_FOR_SIGNING"が発見されていないこと
"RSASHA1_FOR_SIGNING" is not found.
</t>
  </si>
  <si>
    <t xml:space="preserve">リソースの監査ロギングが無効になっていないこと
Audit logging should be enabled for the resources.
</t>
  </si>
  <si>
    <t xml:space="preserve">[Security Command Center (Standard tier)]
自動チェック対象外。Not subject to the automatic check.
[Security Command Center (Premium tier)]
"AUDIT_LOGGING_DISABLED"が発見されていないこと
"AUDIT_LOGGING_DISABLED" is not found.
</t>
  </si>
  <si>
    <t xml:space="preserve">ロギングが有効になっていないストレージ バケットがないこと
Storage buckets should be with logging enabled.
</t>
  </si>
  <si>
    <t xml:space="preserve">[Security Command Center (Standard tier)]
自動チェック対象外。Not subject to the automatic check.
[Security Command Center (Premium tier)]
"BUCKET_LOGGING_DISABLED"が発見されていないこと
"BUCKET_LOGGING_DISABLED" is not found.
</t>
  </si>
  <si>
    <t xml:space="preserve">適切なログシンクが構成されていないリソースがないこと
Appropriate log sink should be  configured for every resource.
</t>
  </si>
  <si>
    <t xml:space="preserve">[Security Command Center (Standard tier)]
自動チェック対象外。Not subject to the automatic check.
[Security Command Center (Premium tier)]
"LOG_NOT_EXPORTED"が発見されていないこと
"LOG_NOT_EXPORTED" is not found.
</t>
  </si>
  <si>
    <t xml:space="preserve">ログにロックされた保持ポリシーが設定されていること
A locked reteention policy should be set for logs.
</t>
  </si>
  <si>
    <t xml:space="preserve">[Security Command Center (Standard tier)]
自動チェック対象外。Not subject to the automatic check.
[Security Command Center (Premium tier)]
"LOCKED_RETENTION_POLICY_NOT_SET"が発見されていないこと
"LOCKED_RETENTION_POLICY_NOT_SET" is not found.
</t>
  </si>
  <si>
    <t xml:space="preserve">ログ指標とアラートは、監査構成の変更をモニタリングするように構成されていること
Log metrics and alerts should be configured to monitor Audit Configuration changes.
</t>
  </si>
  <si>
    <t xml:space="preserve">[Security Command Center (Standard tier)]
自動チェック対象外。Not subject to the automatic check.
[Security Command Center (Premium tier)]
"AUDIT_CONFIG_NOT_MONITORED"が発見されていないこと
"AUDIT_CONFIG_NOT_MONITORED" is not found.
</t>
  </si>
  <si>
    <t xml:space="preserve">ログ指標とアラートが、Cloud Storage IAM 権限の変更をモニタリングするように構成されていること
Log metrics and alerts should be configured to monitor Cloud Storage IAM permisson changes.
</t>
  </si>
  <si>
    <t xml:space="preserve">[Security Command Center (Standard tier)]
自動チェック対象外。Not subject to the automatic check.
[Security Command Center (Premium tier)]
"BUCKET_IAM_NOT_MONITORED"が発見されていないこと
"BUCKET_IAM_NOT_MONITORED" is not found.
</t>
  </si>
  <si>
    <t xml:space="preserve">ログ指標とアラートが、カスタムロールの変更をモニタリングするように構成されていること
Log metrics and alerts should be configured to monitor Custom Role changes.
</t>
  </si>
  <si>
    <t xml:space="preserve">[Security Command Center (Standard tier)]
自動チェック対象外。Not subject to the automatic check.
[Security Command Center (Premium tier)]
"CUSTOM_ROLE_NOT_MONITORED"が発見されていないこと
"CUSTOM_ROLE_NOT_MONITORED" is not found.
</t>
  </si>
  <si>
    <t xml:space="preserve">ログ指標とアラートが、VPC ネットワーク ファイアウォール ルールの変更をモニタリングするように構成されていること
Log metrics and alerts should be configured to monitor VPC Network Firewall rule changes.
</t>
  </si>
  <si>
    <t xml:space="preserve">[Security Command Center (Standard tier)]
自動チェック対象外。Not subject to the automatic check.
[Security Command Center (Premium tier)]
"FIREWALL_NOT_MONITORED"が発見されていないこと
"FIREWALL_NOT_MONITORED" is not found.
</t>
  </si>
  <si>
    <t xml:space="preserve">ログ指標とアラートが、VPC ネットワークの変更をモニタリングするように構成されていること
Log metrics and alerts should be configured to monitor VPC network changes.
</t>
  </si>
  <si>
    <t xml:space="preserve">[Security Command Center (Standard tier)]
自動チェック対象外。Not subject to the automatic check.
[Security Command Center (Premium tier)]
"NETWORK_NOT_MONITORED"が発見されていないこと
"NETWORK_NOT_MONITORED" is not found.
</t>
  </si>
  <si>
    <t xml:space="preserve">ログ指標とアラートが、プロジェクト所有権の割り当てまたは変更をモニタリングするように構成されていること
Log metrics and alerts should be configured to monitor Project Ownership assignments or changes.
</t>
  </si>
  <si>
    <t xml:space="preserve">[Security Command Center (Standard tier)]
自動チェック対象外。Not subject to the automatic check.
[Security Command Center (Premium tier)]
"OWNER_NOT_MONITORED"が発見されていないこと
"OWNER_NOT_MONITORED" is not found.
</t>
  </si>
  <si>
    <t xml:space="preserve">ログ指標とアラートが、VPC ネットワーク ルートの変更をモニタリングするように構成されていること
Log metrics and alerts should be configured to monitor VPC network route changes.
</t>
  </si>
  <si>
    <t xml:space="preserve">[Security Command Center (Standard tier)]
自動チェック対象外。Not subject to the automatic check.
[Security Command Center (Premium tier)]
"ROUTE_NOT_MONITORED"が発見されていないこと
"ROUTE_NOT_MONITORED" is not found.
</t>
  </si>
  <si>
    <t xml:space="preserve">ログ指標とアラートが、Cloud SQL インスタンスの構成変更をモニタリングするように構成されていること
Log metrics and alerts should be configured to monitor Cloud SQL instance configuration changes.
</t>
  </si>
  <si>
    <t xml:space="preserve">[Security Command Center (Standard tier)]
自動チェック対象外。Not subject to the automatic check.
[Security Command Center (Premium tier)]
"SQL_INSTANCE_NOT_MONITORED"が発見されていないこと
"SQL_INSTANCE_NOT_MONITORED" is not found.
</t>
  </si>
  <si>
    <t xml:space="preserve">Compute Engine イメージは一般公開されていないこと
No Coupute Engine image is publicly accessible.
</t>
  </si>
  <si>
    <t xml:space="preserve">[Security Command Center]
"PUBLIC_COMPUTE_IMAGE"が発見されていないこと
"PUBLIC_COMPUTE_IMAGE" is not found.
</t>
  </si>
  <si>
    <t xml:space="preserve">データセットが、一般公開のアクセスを受け入れるように構成されていないこと
No dataset is configured to be open to public access.
</t>
  </si>
  <si>
    <t xml:space="preserve">[Security Command Center (Standard tier)]
自動チェック対象外。Not subject to the automatic check.
[Security Command Center (Premium tier)]
"PUBLIC_DATASET"が発見されていないこと
"PUBLIC_DATASET" is not found.
</t>
  </si>
  <si>
    <t xml:space="preserve">Cloud SQL データベース インスタンスはすべての IP アドレスからの接続を受け入れていないこと
No Cloud SQL database instance accepts connections from all IP addresses.
</t>
  </si>
  <si>
    <t xml:space="preserve">[Security Command Center]
"PUBLIC_SQL_INSTANCE"が発見されていないこと
"PUBLIC_SQL_INSTANCE" is not found.
</t>
  </si>
  <si>
    <t xml:space="preserve">Cloud Storage バケットが一般公開されていないこと
No Cloud Storage buket is publicly accessible.
</t>
  </si>
  <si>
    <t xml:space="preserve">[Security Command Center]
"PUBLIC_BUCKET_ACL"が発見されていないこと
"PUBLIC_BUCKET_ACL" is not found.
</t>
  </si>
  <si>
    <t xml:space="preserve">(1) IPアドレスによって必要な接続元に限定してアクセスを許可している
(2) 不特定多数に外部公開する目的で使用している
(1) Access source IP adress is restricted.
(2) Cloud Storage bucket is used with a purpose to disclose the content to the public.
</t>
  </si>
  <si>
    <t xml:space="preserve">ログシンクとして使用されるストレージ バケットは一般公開されていないこと
No storage bucket used as a log sink is puvlicly accessible.
</t>
  </si>
  <si>
    <t xml:space="preserve">[Security Command Center]
"PUBLIC_LOG_BUCKET"が発見されていないこと
"PUBLIC_LOG_BUCKET" is not found.
</t>
  </si>
  <si>
    <t xml:space="preserve">ファイアウォールが、一般公開のアクセスを受け入れるように構成されていないこと
No firewall is configured to be open to public access.
</t>
  </si>
  <si>
    <t xml:space="preserve">[Security Command Center]
"OPEN_FIREWALL"が発見されていないこと
"OPEN_FIREWALL" is not found.
</t>
  </si>
  <si>
    <t xml:space="preserve">ファイアウォールが、一般的なアクセスを許可するオープン FTP ポートを持つように構成されていないこと
No firewall is configured to have an open FTP port that allows generic access.
</t>
  </si>
  <si>
    <t xml:space="preserve">[Security Command Center (Standard tier)]
自動チェック対象外。Not subject to the automatic check.
[Security Command Center (Premium tier)]
"OPEN_FTP_PORT"が発見されていないこと
"OPEN_FTP_PORT" is not found.
</t>
  </si>
  <si>
    <t xml:space="preserve">ファイアウォールが、一般的なアクセスを許可するオープン MYSQL ポートを持つように構成されていないこと
No firewall is cofigured to have an open MYSQL port that allows generic access.
</t>
  </si>
  <si>
    <t xml:space="preserve">[Security Command Center (Standard tier)]
自動チェック対象外。Not subject to the automatic check.
[Security Command Center (Premium tier)]
"OPEN_MYSQL_PORT"が発見されていないこと
"OPEN_MYSQL_PORT" is not found.
</t>
  </si>
  <si>
    <t xml:space="preserve">ファイアウォールが、一般的なアクセスを許可するオープン ORACLEDB ポートを持つように構成されていないこと
No firewall is configured to have an open ORACLEDB port that allows generic access.
</t>
  </si>
  <si>
    <t xml:space="preserve">[Security Command Center (Standard tier)]
自動チェック対象外。Not subject to the automatic check.
[Security Command Center (Premium tier)]
"OPEN_ORACLEDB_PORT"が発見されていないこと
"OPEN_ORACLEDB_PORT" is not found.
</t>
  </si>
  <si>
    <t xml:space="preserve">ファイアウォールが、一般的なアクセスを許可するオープン PostgreSQL ポートを持つように構成されていないこと
No firewall is configured to havean open PostgreSQL port that allows generic access.
</t>
  </si>
  <si>
    <t xml:space="preserve">[Security Command Center (Standard tier)]
自動チェック対象外。Not subject to the automatic check.
[Security Command Center (Premium tier)]
"OPEN_POSTGRESQL_PORT"が発見されていないこと
"OPEN_POSTGRESQL_PORT" is not found.
</t>
  </si>
  <si>
    <t xml:space="preserve">ファイアウォールが、一般的なアクセスを許可するオープン RDP ポートを持つように構成されていないこと
No firewall is configured to have an open RDP port that allows generic access.
</t>
  </si>
  <si>
    <t xml:space="preserve">[Security Command Center]
"OPEN_RDP_PORT"が発見されていないこと
"OPEN_RDP_PORT" is not found.
</t>
  </si>
  <si>
    <t xml:space="preserve">ファイアウォールが、一般的なアクセスを許可するオープン SSH ポートを持つように構成されていないこと
No firewall is configured to have an open SSH port that allows generic access.
</t>
  </si>
  <si>
    <t xml:space="preserve">[Security Command Center]
"OPEN_SSH_PORT"が発見されていないこと
"OPEN_SSH_PORT" is not found.
</t>
  </si>
  <si>
    <t xml:space="preserve">ファイアウォールが、一般的なアクセスを許可するオープン TELNET ポートを持つように構成されていないこと
No firewall is configured to have an open TELNET port that allows generic access.
</t>
  </si>
  <si>
    <t xml:space="preserve">[Security Command Center (Standard tier)]
自動チェック対象外。Not subject to the automatic check.
[Security Command Center (Premium tier)]
"OPEN_TELNET_PORT"が発見されていないこと
"OPEN_TELNET_PORT" is not found.
</t>
  </si>
  <si>
    <t xml:space="preserve">デフォルト ネットワークはプロジェクト内に存在しないこと
The default network should not exist in a project.
</t>
  </si>
  <si>
    <t xml:space="preserve">[Security Command Center (Standard tier)]
自動チェック対象外。Not subject to the automatic check.
[Security Command Center (Premium tier)]
"DEFAULT_NETWORK"が発見されていないこと
"DEFAULT_NETWORK" is not found.
</t>
  </si>
  <si>
    <t xml:space="preserve">Cloud SQL for SQL Server インスタンスの contained database authentication データベース フラグは、off に設定されていること
The contained database authentication database flag for a Cloud SQL for SQL Server instance is set to off.
</t>
  </si>
  <si>
    <t xml:space="preserve">[Security Command Center (Standard tier)]
自動チェック対象外。Not subject to the automatic check.
[Security Command Center (Premium tier)]
"SQL_CONTAINED_DATABASE_AUTHENTICATION"が発見されていないこと
"SQL_CONTAINED_DATABASE_AUTHENTICATION" is not found.
</t>
  </si>
  <si>
    <t>(Google推奨項目)
(Google recommendation)</t>
  </si>
  <si>
    <t xml:space="preserve">Cloud SQL for PostgreSQL インスタンスの log_connections データベース フラグは、on に設定されていること
The log_connections database flag for a Cloud SQL for PostgreSQL instance is set to on.
</t>
  </si>
  <si>
    <t xml:space="preserve">[Security Command Center (Standard tier)]
自動チェック対象外。Not subject to the automatic check.
[Security Command Center (Premium tier)]
"SQL_LOG_CONNECTIONS_DISABLED"が発見されていないこと
"SQL_LOG_CONNECTIONS_DISABLED" is not found.
</t>
  </si>
  <si>
    <t xml:space="preserve">Cloud SQL for PostgreSQL インスタンスの log_disconnections データベース フラグは、on に設定されていること
The log_disconnections database flag for a Cloud SQL for PostgreSQL instance is set to on.
</t>
  </si>
  <si>
    <t xml:space="preserve">[Security Command Center (Standard tier)]
自動チェック対象外。Not subject to the automatic check.
[Security Command Center (Premium tier)]
"SQL_LOG_DISCONNECTIONS_DISABLED"が発見されていないこと
"SQL_LOG_DISCONNECTIONS_DISABLED" is not found.
</t>
  </si>
  <si>
    <t xml:space="preserve">Cloud SQL データベースに、ルート アカウントのパスワードが構成されていること
A Cloud SQL database should have a password configured for the root account.
</t>
  </si>
  <si>
    <t xml:space="preserve">[Security Command Center (Standard tier)]
自動チェック対象外。Not subject to the automatic check.
[Security Command Center (Premium tier)]
"SQL_NO_ROOT_PASSWORD"が発見されていないこと
"SQL_NO_ROOT_PASSWORD" is not found.
</t>
  </si>
  <si>
    <t xml:space="preserve">Cloud SQL データベースにはパブリック IP アドレスが割り振られていないこと
No Colud SQL database has a public IP address.
</t>
  </si>
  <si>
    <t xml:space="preserve">[Security Command Center (Standard tier)]
自動チェック対象外。Not subject to the automatic check.
[Security Command Center (Premium tier)]
"SQL_PUBLIC_IP"が発見されていないこと
"SQL_PUBLIC_IP" is not found.
</t>
  </si>
  <si>
    <t xml:space="preserve">Cloud SQL データベースには、ルート アカウントへの脆弱なパスワードが構成されていないこと
No Cloud SQL database has a weak password configured for the root account.
</t>
  </si>
  <si>
    <t xml:space="preserve">[Security Command Center (Standard tier)]
自動チェック対象外。Not subject to the automatic check.
[Security Command Center (Premium tier)]
"SQL_WEAK_ROOT_PASSWORD"が発見されていないこと
"SQL_WEAK_ROOT_PASSWORD" is not found.
</t>
  </si>
  <si>
    <r>
      <rPr>
        <sz val="10"/>
        <rFont val="Meiryo UI"/>
        <charset val="128"/>
      </rPr>
      <t xml:space="preserve">以上の各設定項目についてスキル保有者 (*) が確認していること
</t>
    </r>
    <r>
      <rPr>
        <sz val="8"/>
        <rFont val="Meiryo UI"/>
        <charset val="128"/>
      </rPr>
      <t xml:space="preserve">(*) パブリッククラウド構築・開発スキル保有者例
－クラウド事業者の認定資格保有者
－クラウドによる構築経験者
</t>
    </r>
    <r>
      <rPr>
        <sz val="10"/>
        <rFont val="Meiryo UI"/>
        <charset val="128"/>
      </rPr>
      <t xml:space="preserve">
All the answers above are confirmed by a  skilled personnel</t>
    </r>
    <r>
      <rPr>
        <sz val="8"/>
        <rFont val="Meiryo UI"/>
        <charset val="128"/>
      </rPr>
      <t xml:space="preserve">
*Examples of personnel skilled in building and developing public cloud
 - Certified by cloud public service provider
 - Experienced in cloud-based system building
</t>
    </r>
  </si>
  <si>
    <r>
      <rPr>
        <sz val="12"/>
        <color theme="1"/>
        <rFont val="Meiryo UI"/>
        <charset val="128"/>
      </rPr>
      <t xml:space="preserve">[確認者の所属および氏名を本欄に記入 / Please specify the name of person who confirmed the configurations]
確認者 / Confirmed by
</t>
    </r>
    <r>
      <rPr>
        <u/>
        <sz val="12"/>
        <color theme="1"/>
        <rFont val="Meiryo UI"/>
        <charset val="128"/>
      </rPr>
      <t xml:space="preserve">                                               .</t>
    </r>
  </si>
  <si>
    <t>第1章 3.(4) 開発体制（スキルの考慮）
Ch.1 3.(4) Development structure (skills to be considered)</t>
  </si>
  <si>
    <r>
      <rPr>
        <sz val="10"/>
        <rFont val="Meiryo UI"/>
        <charset val="128"/>
      </rPr>
      <t xml:space="preserve">パブリッククラウド構築時やパブリッククラウドの設定変更を実施する際は、上述のスキル保有者がこのガイドに沿った設定になっているかの最終確認を実施すること。
</t>
    </r>
    <r>
      <rPr>
        <sz val="8"/>
        <rFont val="Meiryo UI"/>
        <charset val="128"/>
      </rPr>
      <t xml:space="preserve">※パブリッククラウド構築・開発スキル保有者例
－クラウド事業者の認定資格保有者
－クラウドによる構築経験者
</t>
    </r>
    <r>
      <rPr>
        <sz val="10"/>
        <rFont val="Meiryo UI"/>
        <charset val="128"/>
      </rPr>
      <t>The skilled personnel is responsible to confirm that the public cloud development or reconfiguration complies with this guide.</t>
    </r>
    <r>
      <rPr>
        <sz val="8"/>
        <rFont val="Meiryo UI"/>
        <charset val="128"/>
      </rPr>
      <t xml:space="preserve">
 *Examples of personnel skilled in building and developing public cloud
 - Certified by cloud public service provider
 - Experienced in cloud-based system building
</t>
    </r>
  </si>
  <si>
    <r>
      <rPr>
        <b/>
        <u/>
        <sz val="16"/>
        <rFont val="Meiryo UI"/>
        <charset val="128"/>
      </rPr>
      <t>2-1. 標的型攻撃に対する対策状況の確認（対象：</t>
    </r>
    <r>
      <rPr>
        <b/>
        <u/>
        <sz val="16"/>
        <color rgb="FFFF0000"/>
        <rFont val="Meiryo UI"/>
        <charset val="128"/>
      </rPr>
      <t>本番以外の環境</t>
    </r>
    <r>
      <rPr>
        <b/>
        <u/>
        <sz val="16"/>
        <rFont val="Meiryo UI"/>
        <charset val="128"/>
      </rPr>
      <t>）</t>
    </r>
  </si>
  <si>
    <r>
      <rPr>
        <b/>
        <u/>
        <sz val="16"/>
        <rFont val="Meiryo UI"/>
        <charset val="128"/>
      </rPr>
      <t xml:space="preserve">2-1. Assessment of measures against Targeted Attacks (Target: </t>
    </r>
    <r>
      <rPr>
        <b/>
        <u/>
        <sz val="16"/>
        <color rgb="FFFF0000"/>
        <rFont val="Meiryo UI"/>
        <charset val="128"/>
      </rPr>
      <t>Non-production environment</t>
    </r>
    <r>
      <rPr>
        <b/>
        <u/>
        <sz val="16"/>
        <rFont val="Meiryo UI"/>
        <charset val="128"/>
      </rPr>
      <t>)</t>
    </r>
  </si>
  <si>
    <r>
      <rPr>
        <b/>
        <sz val="14"/>
        <color theme="1"/>
        <rFont val="Meiryo UI"/>
        <charset val="128"/>
      </rPr>
      <t>本番以外の環境について、以下の通りご回答ください（</t>
    </r>
    <r>
      <rPr>
        <b/>
        <sz val="14"/>
        <color rgb="FFFF0000"/>
        <rFont val="Meiryo UI"/>
        <charset val="128"/>
      </rPr>
      <t>10月31日時点の情報に基づき回答してください</t>
    </r>
    <r>
      <rPr>
        <b/>
        <sz val="14"/>
        <color theme="1"/>
        <rFont val="Meiryo UI"/>
        <charset val="128"/>
      </rPr>
      <t>）。黄色いセルが回答箇所です。</t>
    </r>
  </si>
  <si>
    <r>
      <rPr>
        <b/>
        <sz val="14"/>
        <color theme="1"/>
        <rFont val="Meiryo UI"/>
        <charset val="128"/>
      </rPr>
      <t>Please answer the following questions about non-production environment (</t>
    </r>
    <r>
      <rPr>
        <b/>
        <sz val="14"/>
        <color rgb="FFFF0000"/>
        <rFont val="Meiryo UI"/>
        <charset val="128"/>
      </rPr>
      <t>Please respond based on information as of November 31, 2021)</t>
    </r>
    <r>
      <rPr>
        <b/>
        <sz val="14"/>
        <color theme="1"/>
        <rFont val="Meiryo UI"/>
        <charset val="128"/>
      </rPr>
      <t>. The yellow cell is where you should answer.</t>
    </r>
  </si>
  <si>
    <r>
      <rPr>
        <sz val="14"/>
        <rFont val="Meiryo UI"/>
        <charset val="128"/>
      </rPr>
      <t>システム名（正式名）
System name (official name)</t>
    </r>
    <r>
      <rPr>
        <sz val="12"/>
        <rFont val="Meiryo UI"/>
        <charset val="128"/>
      </rPr>
      <t xml:space="preserve">
</t>
    </r>
    <r>
      <rPr>
        <sz val="11"/>
        <rFont val="Meiryo UI"/>
        <charset val="128"/>
      </rPr>
      <t>※構成要素に該当するシステムがない場合は「N/A」を選択
*If no system is applicable to "System composition", select "System name (official name)" as "N/A".</t>
    </r>
  </si>
  <si>
    <r>
      <rPr>
        <b/>
        <u/>
        <sz val="16"/>
        <rFont val="Meiryo UI"/>
        <charset val="128"/>
      </rPr>
      <t>2-2. 標的型攻撃以外の手口（DDoS攻撃、不正アクセス・Web改ざん、不正決済）に対する対策状況の確認（対象：</t>
    </r>
    <r>
      <rPr>
        <b/>
        <u/>
        <sz val="16"/>
        <color rgb="FFFF0000"/>
        <rFont val="Meiryo UI"/>
        <charset val="128"/>
      </rPr>
      <t>本番以外の環境</t>
    </r>
    <r>
      <rPr>
        <b/>
        <u/>
        <sz val="16"/>
        <rFont val="Meiryo UI"/>
        <charset val="128"/>
      </rPr>
      <t>）</t>
    </r>
  </si>
  <si>
    <r>
      <rPr>
        <b/>
        <u/>
        <sz val="16"/>
        <rFont val="Meiryo UI"/>
        <charset val="128"/>
      </rPr>
      <t xml:space="preserve">2-2. Assessment of measures against Unauthorized Access/Web tampering and Illegal remittance (Target: </t>
    </r>
    <r>
      <rPr>
        <b/>
        <u/>
        <sz val="16"/>
        <color rgb="FFFF0000"/>
        <rFont val="Meiryo UI"/>
        <charset val="128"/>
      </rPr>
      <t>Non-production environment</t>
    </r>
    <r>
      <rPr>
        <b/>
        <u/>
        <sz val="16"/>
        <rFont val="Meiryo UI"/>
        <charset val="128"/>
      </rPr>
      <t>)</t>
    </r>
  </si>
  <si>
    <r>
      <rPr>
        <b/>
        <sz val="14"/>
        <color theme="1"/>
        <rFont val="Meiryo UI"/>
        <charset val="128"/>
      </rPr>
      <t xml:space="preserve">Please answer the following check items (Please respond based on information as of </t>
    </r>
    <r>
      <rPr>
        <b/>
        <sz val="14"/>
        <color rgb="FFFF0000"/>
        <rFont val="Meiryo UI"/>
        <charset val="128"/>
      </rPr>
      <t>November 31</t>
    </r>
    <r>
      <rPr>
        <b/>
        <sz val="14"/>
        <color theme="1"/>
        <rFont val="Meiryo UI"/>
        <charset val="128"/>
      </rPr>
      <t>, 2021).</t>
    </r>
  </si>
  <si>
    <r>
      <rPr>
        <sz val="14"/>
        <color theme="1"/>
        <rFont val="Meiryo UI"/>
        <charset val="128"/>
      </rPr>
      <t>*Please respond referring to the answers from the previous assessment if necessary, but response is need to be based on information as of</t>
    </r>
    <r>
      <rPr>
        <sz val="14"/>
        <color rgb="FFFF0000"/>
        <rFont val="Meiryo UI"/>
        <charset val="128"/>
      </rPr>
      <t xml:space="preserve"> November 31</t>
    </r>
    <r>
      <rPr>
        <sz val="14"/>
        <color theme="1"/>
        <rFont val="Meiryo UI"/>
        <charset val="128"/>
      </rPr>
      <t>.</t>
    </r>
  </si>
  <si>
    <t>回答対象
環境A</t>
  </si>
  <si>
    <t>回答済/未済
判定
環境A</t>
  </si>
  <si>
    <t>回答対象
環境2</t>
  </si>
  <si>
    <t>回答済/未済
判定
環境2</t>
  </si>
  <si>
    <t>回答対象
3</t>
  </si>
  <si>
    <t>回答済/未済
判定
3</t>
  </si>
  <si>
    <t>回答対象
0</t>
  </si>
  <si>
    <t>回答済/未済
判定
0</t>
  </si>
  <si>
    <r>
      <rPr>
        <b/>
        <u/>
        <sz val="16"/>
        <rFont val="Meiryo UI"/>
        <charset val="128"/>
      </rPr>
      <t>2-3. リモートアクセス環境に関する確認項目（対象：</t>
    </r>
    <r>
      <rPr>
        <b/>
        <u/>
        <sz val="16"/>
        <color rgb="FFFF0000"/>
        <rFont val="Meiryo UI"/>
        <charset val="128"/>
      </rPr>
      <t>本番以外の環境</t>
    </r>
    <r>
      <rPr>
        <b/>
        <u/>
        <sz val="16"/>
        <rFont val="Meiryo UI"/>
        <charset val="128"/>
      </rPr>
      <t>）</t>
    </r>
  </si>
  <si>
    <r>
      <rPr>
        <b/>
        <u/>
        <sz val="16"/>
        <rFont val="Meiryo UI"/>
        <charset val="128"/>
      </rPr>
      <t xml:space="preserve">2-3.Remote Access Environment Check List (Target : </t>
    </r>
    <r>
      <rPr>
        <b/>
        <u/>
        <sz val="16"/>
        <color rgb="FFFF0000"/>
        <rFont val="Meiryo UI"/>
        <charset val="128"/>
      </rPr>
      <t>Non-production Environment</t>
    </r>
    <r>
      <rPr>
        <b/>
        <u/>
        <sz val="16"/>
        <rFont val="Meiryo UI"/>
        <charset val="128"/>
      </rPr>
      <t>)</t>
    </r>
  </si>
  <si>
    <t>環境名を記載してください
Enter the environment name</t>
  </si>
  <si>
    <t xml:space="preserve">[3]充足
[2]一部未充足　→未充足部分がどこか詳細欄へ記入すること
[1]未充足
[99]対象外　→具体的な対象外理由を詳細欄へ記入すること
</t>
  </si>
  <si>
    <t>2-4. パブリッククラウド (IaaS/PaaS) 環境の設定に関する確認（対象：本番以外の環境）</t>
  </si>
  <si>
    <t>2-4. Assessment of configuration in public cloud environment (IaaS/PaaS) (Target: Non-production environment)</t>
  </si>
  <si>
    <r>
      <rPr>
        <b/>
        <sz val="14"/>
        <color theme="1"/>
        <rFont val="Meiryo UI"/>
        <charset val="128"/>
      </rPr>
      <t>本番以外の環境について、以下の各チェック項目に回答してください（</t>
    </r>
    <r>
      <rPr>
        <b/>
        <sz val="14"/>
        <color rgb="FFFF0000"/>
        <rFont val="Meiryo UI"/>
        <charset val="128"/>
      </rPr>
      <t>10月31日時点の情報に基づき回答してください</t>
    </r>
    <r>
      <rPr>
        <b/>
        <sz val="14"/>
        <color theme="1"/>
        <rFont val="Meiryo UI"/>
        <charset val="128"/>
      </rPr>
      <t>）。</t>
    </r>
  </si>
  <si>
    <t>※E列に自動チェック出力結果の確認箇所が記載されている項目は、「0. Work Content Judge」シートの手順6で用意した自動チェックのエビデンスを参照しながら回答すること。</t>
  </si>
  <si>
    <t>本番以外の環境 アカウント1 回答欄
Non-production environment - Account 1</t>
  </si>
  <si>
    <t>本番以外の環境 アカウント2 回答欄
Non-production environment - Account 2</t>
  </si>
  <si>
    <t>本番以外の環境 アカウント3 回答欄
Non-production environment - Account 3</t>
  </si>
  <si>
    <t>暗号スイートについて</t>
  </si>
  <si>
    <t>暗号スイートは、「プロトコル_鍵交換_署名_暗号化_ハッシュ関数」の組によって構成される。</t>
  </si>
  <si>
    <t>暗号スイートは、グループAから少なくとも1つ以上を選択する。</t>
  </si>
  <si>
    <t>暗号スイートを使用する優先順位の設定は下記の通りである。グループ内での優先順位の指定はない。</t>
  </si>
  <si>
    <t>セキュリティ重視</t>
  </si>
  <si>
    <t>TLS1.2</t>
  </si>
  <si>
    <t>A→B</t>
  </si>
  <si>
    <t>TLS1.3</t>
  </si>
  <si>
    <t>パフォーマンス重視</t>
  </si>
  <si>
    <t>A→B→C→D→E→F</t>
  </si>
  <si>
    <r>
      <rPr>
        <sz val="10"/>
        <rFont val="ＭＳ 明朝"/>
        <charset val="128"/>
      </rPr>
      <t>グループ</t>
    </r>
    <r>
      <rPr>
        <sz val="10"/>
        <rFont val="Century"/>
        <charset val="134"/>
      </rPr>
      <t>A</t>
    </r>
  </si>
  <si>
    <r>
      <rPr>
        <sz val="10"/>
        <rFont val="ＭＳ 明朝"/>
        <charset val="128"/>
      </rPr>
      <t>【</t>
    </r>
    <r>
      <rPr>
        <sz val="10"/>
        <rFont val="Times New Roman"/>
        <charset val="134"/>
      </rPr>
      <t>TLS1.2</t>
    </r>
    <r>
      <rPr>
        <sz val="10"/>
        <rFont val="ＭＳ 明朝"/>
        <charset val="128"/>
      </rPr>
      <t>を利用する場合】</t>
    </r>
  </si>
  <si>
    <r>
      <rPr>
        <sz val="11"/>
        <rFont val="ＭＳ Ｐゴシック"/>
        <charset val="128"/>
      </rPr>
      <t>スイート番号</t>
    </r>
  </si>
  <si>
    <t>TLS_ECDHE_ECDSA_WITH_AES_128_GCM_SHA256</t>
  </si>
  <si>
    <t>(0xC0,0x2B)</t>
  </si>
  <si>
    <t>TLS_ECDHE_RSA_WITH_AES_128_GCM_SHA256</t>
  </si>
  <si>
    <t>(0xC0,0x2F)</t>
  </si>
  <si>
    <t>TLS_ECDHE_ECDSA_WITH_CAMELLIA_128_GCM_SHA256</t>
  </si>
  <si>
    <t>(0xC0,0x86)</t>
  </si>
  <si>
    <t>TLS_ECDHE_RSA_WITH_CAMELLIA_128_GCM_SHA256</t>
  </si>
  <si>
    <t>(0xC0,0x8A)</t>
  </si>
  <si>
    <t>TLS_ECDHE_ECDSA_WITH_AES_128_CCM</t>
  </si>
  <si>
    <t>(0xC0,0xAC)</t>
  </si>
  <si>
    <t>TLS_ECDHE_ECDSA_WITH_AES_128_CCM_8</t>
  </si>
  <si>
    <t>(0xC0,0xAE)</t>
  </si>
  <si>
    <t>TLS_ECDHE_ECDSA_WITH_AES_256_GCM_SHA384</t>
  </si>
  <si>
    <t>(0xC0,0x2C)</t>
  </si>
  <si>
    <t>TLS_ECDHE_RSA_WITH_AES_256_GCM_SHA384</t>
  </si>
  <si>
    <t>(0xC0,0x30)</t>
  </si>
  <si>
    <t>TLS_ECDHE_ECDSA_WITH_CAMELLIA_256_GCM_SHA384</t>
  </si>
  <si>
    <t>(0xC0,0x87)</t>
  </si>
  <si>
    <t>TLS_ECDHE_RSA_WITH_CAMELLIA_256_GCM_SHA384</t>
  </si>
  <si>
    <t>(0xC0,0x8B)</t>
  </si>
  <si>
    <t>TLS_ECDHE_ECDSA_WITH_AES_256_CCM</t>
  </si>
  <si>
    <t>(0xC0,0xAD)</t>
  </si>
  <si>
    <t>TLS_ECDHE_ECDSA_WITH_AES_256_CCM_8</t>
  </si>
  <si>
    <t>(0xC0,0xAF)</t>
  </si>
  <si>
    <t>TLS_ECDHE_ECDSA_WITH_CHACHA20_POLY1305_SHA256</t>
  </si>
  <si>
    <t>(0xCC,0xA9)</t>
  </si>
  <si>
    <t>TLS_ECDHE_RSA_WITH_CHACHA20_POLY1305_SHA256</t>
  </si>
  <si>
    <t>(0xCC,0xA8)</t>
  </si>
  <si>
    <r>
      <rPr>
        <sz val="10"/>
        <rFont val="ＭＳ 明朝"/>
        <charset val="128"/>
      </rPr>
      <t>【</t>
    </r>
    <r>
      <rPr>
        <sz val="10"/>
        <rFont val="Times New Roman"/>
        <charset val="134"/>
      </rPr>
      <t>TLS1.3</t>
    </r>
    <r>
      <rPr>
        <sz val="10"/>
        <rFont val="ＭＳ 明朝"/>
        <charset val="128"/>
      </rPr>
      <t>を利用する場合】</t>
    </r>
  </si>
  <si>
    <t>TLS_AES_128_GCM_SHA256</t>
  </si>
  <si>
    <t>(0x13,0x01)</t>
  </si>
  <si>
    <t>TLS_AES_128_CCM_SHA256</t>
  </si>
  <si>
    <t>(0x13,0x04)</t>
  </si>
  <si>
    <t>TLS_AES_128_CCM_8_SHA256</t>
  </si>
  <si>
    <t>(0x13,0x05)</t>
  </si>
  <si>
    <t>TLS_AES_256_GCM_SHA384</t>
  </si>
  <si>
    <t>(0x13,0x02)</t>
  </si>
  <si>
    <t>TLS_CHACHA20_POLY1305_SHA256</t>
  </si>
  <si>
    <t>(0x13,0x03)</t>
  </si>
  <si>
    <r>
      <rPr>
        <sz val="10"/>
        <rFont val="ＭＳ 明朝"/>
        <charset val="128"/>
      </rPr>
      <t>グループ</t>
    </r>
    <r>
      <rPr>
        <sz val="10"/>
        <rFont val="Century"/>
        <charset val="134"/>
      </rPr>
      <t>B</t>
    </r>
  </si>
  <si>
    <t>TLS_DHE_RSA_WITH_AES_128_GCM_SHA256</t>
  </si>
  <si>
    <t>(0x00,0x9E)</t>
  </si>
  <si>
    <t xml:space="preserve">TLS_DHE_RSA_WITH_AES_128_GCM_SHA256      </t>
  </si>
  <si>
    <t>TLS_DHE_RSA_WITH_CAMELLIA_128_GCM_SHA256</t>
  </si>
  <si>
    <t>(0xC0,0x7C)</t>
  </si>
  <si>
    <t xml:space="preserve">TLS_DHE_RSA_WITH_CAMELLIA_128_GCM_SHA256 </t>
  </si>
  <si>
    <t>TLS_DHE_RSA_WITH_AES_128_CCM</t>
  </si>
  <si>
    <t>(0xC0,0x9E)</t>
  </si>
  <si>
    <t xml:space="preserve">TLS_DHE_RSA_WITH_AES_128_CCM             </t>
  </si>
  <si>
    <t>TLS_DHE_RSA_WITH_AES_128_CCM_8</t>
  </si>
  <si>
    <t>(0xC0,0xA2)</t>
  </si>
  <si>
    <t xml:space="preserve">TLS_DHE_RSA_WITH_AES_128_CCM_8           </t>
  </si>
  <si>
    <t>TLS_DHE_RSA_WITH_AES_256_GCM_SHA384</t>
  </si>
  <si>
    <t>(0x00,0x9F)</t>
  </si>
  <si>
    <t xml:space="preserve">TLS_DHE_RSA_WITH_AES_256_GCM_SHA384      </t>
  </si>
  <si>
    <t>TLS_DHE_RSA_WITH_CAMELLIA_256_GCM_SHA384</t>
  </si>
  <si>
    <t>(0xC0,0x7D)</t>
  </si>
  <si>
    <t xml:space="preserve">TLS_DHE_RSA_WITH_CAMELLIA_256_GCM_SHA384 </t>
  </si>
  <si>
    <t>TLS_DHE_RSA_WITH_AES_256_CCM</t>
  </si>
  <si>
    <t>(0xC0,0x9F)</t>
  </si>
  <si>
    <t xml:space="preserve">TLS_DHE_RSA_WITH_AES_256_CCM             </t>
  </si>
  <si>
    <t>TLS_DHE_RSA_WITH_AES_256_CCM_8</t>
  </si>
  <si>
    <t>(0xC0,0xA3)</t>
  </si>
  <si>
    <t xml:space="preserve">TLS_DHE_RSA_WITH_AES_256_CCM_8           </t>
  </si>
  <si>
    <t>TLS_DHE_RSA_WITH_CHACHA20_POLY1305_SHA256</t>
  </si>
  <si>
    <t>(0xCC,0xAA)</t>
  </si>
  <si>
    <r>
      <rPr>
        <sz val="10"/>
        <rFont val="ＭＳ 明朝"/>
        <charset val="128"/>
      </rPr>
      <t>【</t>
    </r>
    <r>
      <rPr>
        <sz val="10"/>
        <rFont val="Times New Roman"/>
        <charset val="134"/>
      </rPr>
      <t>TLS1.3</t>
    </r>
    <r>
      <rPr>
        <sz val="10"/>
        <rFont val="ＭＳ 明朝"/>
        <charset val="128"/>
      </rPr>
      <t>を利用する場合】なし</t>
    </r>
  </si>
  <si>
    <r>
      <rPr>
        <sz val="10"/>
        <rFont val="ＭＳ 明朝"/>
        <charset val="128"/>
      </rPr>
      <t>グループ</t>
    </r>
    <r>
      <rPr>
        <sz val="10"/>
        <rFont val="Century"/>
        <charset val="134"/>
      </rPr>
      <t>C</t>
    </r>
  </si>
  <si>
    <t>TLS_ECDHE_ECDSA_WITH_AES_128_CBC_SHA256</t>
  </si>
  <si>
    <t>(0xC0,0x23)</t>
  </si>
  <si>
    <t>TLS_ECDHE_RSA_WITH_AES_128_CBC_SHA256</t>
  </si>
  <si>
    <t>(0xC0,0x27)</t>
  </si>
  <si>
    <t>TLS_ECDHE_ECDSA_WITH_CAMELLIA_128_CBC_SHA256</t>
  </si>
  <si>
    <t>(0xC0,0x72)</t>
  </si>
  <si>
    <t>TLS_ECDHE_RSA_WITH_CAMELLIA_128_CBC_SHA256</t>
  </si>
  <si>
    <t>(0xC0,0x76)</t>
  </si>
  <si>
    <t>TLS_ECDHE_ECDSA_WITH_AES_256_CBC_SHA384</t>
  </si>
  <si>
    <t>(0xC0,0x24)</t>
  </si>
  <si>
    <t>TLS_ECDHE_RSA_WITH_AES_256_CBC_SHA384</t>
  </si>
  <si>
    <t>(0xC0,0x28)</t>
  </si>
  <si>
    <t>TLS_ECDHE_ECDSA_WITH_CAMELLIA_256_CBC_SHA384</t>
  </si>
  <si>
    <t>(0xC0,0x73)</t>
  </si>
  <si>
    <t>TLS_ECDHE_RSA_WITH_CAMELLIA_256_CBC_SHA384</t>
  </si>
  <si>
    <t>(0xC0,0x77)</t>
  </si>
  <si>
    <r>
      <rPr>
        <sz val="10"/>
        <rFont val="ＭＳ 明朝"/>
        <charset val="128"/>
      </rPr>
      <t>グループ</t>
    </r>
    <r>
      <rPr>
        <sz val="10"/>
        <rFont val="Century"/>
        <charset val="134"/>
      </rPr>
      <t>D</t>
    </r>
  </si>
  <si>
    <t>TLS_ECDHE_ECDSA_WITH_AES_128_CBC_SHA</t>
  </si>
  <si>
    <t>(0xC0,0x09)</t>
  </si>
  <si>
    <t>TLS_ECDHE_RSA_WITH_AES_128_CBC_SHA</t>
  </si>
  <si>
    <t>(0xC0,0x13)</t>
  </si>
  <si>
    <t>TLS_ECDHE_ECDSA_WITH_AES_256_CBC_SHA</t>
  </si>
  <si>
    <t>(0xC0,0x0A)</t>
  </si>
  <si>
    <t>TLS_ECDHE_RSA_WITH_AES_256_CBC_SHA</t>
  </si>
  <si>
    <t>(0xC0,0x14)</t>
  </si>
  <si>
    <r>
      <rPr>
        <sz val="10"/>
        <rFont val="ＭＳ 明朝"/>
        <charset val="128"/>
      </rPr>
      <t>グループ</t>
    </r>
    <r>
      <rPr>
        <sz val="10"/>
        <rFont val="Century"/>
        <charset val="134"/>
      </rPr>
      <t>E</t>
    </r>
  </si>
  <si>
    <t>TLS_DHE_RSA_WITH_AES_128_CBC_SHA256</t>
  </si>
  <si>
    <t>(0x00,0x67)</t>
  </si>
  <si>
    <t>TLS_DHE_RSA_WITH_CAMELLIA_128_CBC_SHA256</t>
  </si>
  <si>
    <t>(0x00,0xBE)</t>
  </si>
  <si>
    <t>TLS_DHE_RSA_WITH_AES_256_CBC_SHA256</t>
  </si>
  <si>
    <t>(0x00,0x6B)</t>
  </si>
  <si>
    <t>TLS_DHE_RSA_WITH_CAMELLIA_256_CBC_SHA256</t>
  </si>
  <si>
    <t>(0x00,0xC4)</t>
  </si>
  <si>
    <r>
      <rPr>
        <sz val="10"/>
        <rFont val="ＭＳ 明朝"/>
        <charset val="128"/>
      </rPr>
      <t>グループ</t>
    </r>
    <r>
      <rPr>
        <sz val="10"/>
        <rFont val="Century"/>
        <charset val="134"/>
      </rPr>
      <t>F</t>
    </r>
  </si>
  <si>
    <t>TLS_DHE_RSA_WITH_AES_128_CBC_SHA</t>
  </si>
  <si>
    <t>(0x00,0x33)</t>
  </si>
  <si>
    <t>TLS_DHE_RSA_WITH_CAMELLIA_128_CBC_SHA</t>
  </si>
  <si>
    <t>(0x00,0x45)</t>
  </si>
  <si>
    <t>TLS_DHE_RSA_WITH_AES_256_CBC_SHA</t>
  </si>
  <si>
    <t>(0x00,0x39)</t>
  </si>
  <si>
    <t>TLS_DHE_RSA_WITH_CAMELLIA_256_CBC_SHA</t>
  </si>
  <si>
    <t>(0x00,0x88)</t>
  </si>
  <si>
    <t>About "Cipher suites"</t>
  </si>
  <si>
    <t>&gt;</t>
  </si>
  <si>
    <t>A cipher suite is a set consisting of the “protocol_key exchange_signature_encryption_hash function.”</t>
  </si>
  <si>
    <t>At least one cipher suite shall be selected from each of Groups A and B.</t>
  </si>
  <si>
    <t>The priority order to apply the cipher suites is the following.</t>
  </si>
  <si>
    <t>TLS_RSA_WITH_AES_128_CBC_SHA (Group B), which is mandatory for RFC, must be used.</t>
  </si>
  <si>
    <t>For TLS_RSA_WITH_3DES_EDE_CBC_SHA (Group H), which is not included in Table 2, use is accepted unavoidably as an exception for supporting old feature phones and other devices considering the fact that they are still being used, etc. When such are used, the priority shall be set as that of Group A or lower.</t>
  </si>
  <si>
    <t>Group A</t>
  </si>
  <si>
    <r>
      <rPr>
        <sz val="10"/>
        <rFont val="ＭＳ 明朝"/>
        <charset val="128"/>
      </rPr>
      <t>【</t>
    </r>
    <r>
      <rPr>
        <sz val="10"/>
        <rFont val="Times New Roman"/>
        <charset val="134"/>
      </rPr>
      <t>Cipher suites conforming to the IPA-recommended security types</t>
    </r>
    <r>
      <rPr>
        <sz val="10"/>
        <rFont val="ＭＳ 明朝"/>
        <charset val="128"/>
      </rPr>
      <t>】</t>
    </r>
  </si>
  <si>
    <t>TLS_DHE_RSA_WITH_AES_128_GCM_SHA256 (0x00,0x9E)</t>
  </si>
  <si>
    <t>TLS_DHE_RSA_WITH_CAMELLIA_128_GCM_SHA256 (0xC0,0x7C)</t>
  </si>
  <si>
    <t>TLS_DHE_RSA_WITH_AES_128_CBC_SHA256 (0x00,0x67)</t>
  </si>
  <si>
    <t>TLS_DHE_RSA_WITH_CAMELLIA_128_CBC_SHA256 (0x00,0xBE)</t>
  </si>
  <si>
    <t>TLS_DHE_RSA_WITH_AES_128_CBC_SHA (0x00,0x33)</t>
  </si>
  <si>
    <t xml:space="preserve">     TLS_DHE_RSA_WITH_CAMELLIA_128_CBC_SHA (0x00,0x45)</t>
  </si>
  <si>
    <r>
      <rPr>
        <sz val="10"/>
        <rFont val="ＭＳ 明朝"/>
        <charset val="128"/>
      </rPr>
      <t>【</t>
    </r>
    <r>
      <rPr>
        <sz val="10"/>
        <rFont val="Times New Roman"/>
        <charset val="134"/>
      </rPr>
      <t>Cipher suites that can be added when ECDH/ECDHE is used</t>
    </r>
    <r>
      <rPr>
        <sz val="10"/>
        <rFont val="ＭＳ 明朝"/>
        <charset val="128"/>
      </rPr>
      <t>】</t>
    </r>
  </si>
  <si>
    <t>TLS_ECDHE_ECDSA_WITH_AES_128_GCM_SHA256 (0xC0,0x2B)</t>
  </si>
  <si>
    <t>TLS_ECDHE_RSA_WITH_AES_128_GCM_SHA256 (0xC0,0x2F)</t>
  </si>
  <si>
    <t>TLS_ECDHE_ECDSA_WITH_CAMELLIA_128_GCM_SHA256 (0xC0,0x86)</t>
  </si>
  <si>
    <t>TLS_ECDHE_RSA_WITH_CAMELLIA_128_GCM_SHA256 (0xC0,0x8A)</t>
  </si>
  <si>
    <t>TLS_ECDHE_ECDSA_WITH_AES_128_CBC_SHA256 (0xC0,0x23)</t>
  </si>
  <si>
    <t>TLS_ECDHE_RSA_WITH_AES_128_CBC_SHA256 (0xC0,0x27)</t>
  </si>
  <si>
    <t>TLS_ECDHE_ECDSA_WITH_CAMELLIA_128_CBC_SHA256 (0xC0,0x72)</t>
  </si>
  <si>
    <t>TLS_ECDHE_RSA_WITH_CAMELLIA_128_CBC_SHA256 (0xC0,0x76)</t>
  </si>
  <si>
    <t>TLS_ECDHE_ECDSA_WITH_AES_128_CBC_SHA (0xC0,0x09)</t>
  </si>
  <si>
    <t xml:space="preserve">     TLS_ECDHE_RSA_WITH_AES_128_CBC_SHA (0xC0,0x13)</t>
  </si>
  <si>
    <t>Group B</t>
  </si>
  <si>
    <t>TLS_RSA_WITH_AES_128_GCM_SHA256 (0x00,0x9C)</t>
  </si>
  <si>
    <t>TLS_RSA_WITH_CAMELLIA_128_GCM_SHA256 (0xC0,0x7A)</t>
  </si>
  <si>
    <t>TLS_RSA_WITH_AES_128_CBC_SHA256 (0x00,0x3C)</t>
  </si>
  <si>
    <t>TLS_RSA_WITH_CAMELLIA_128_CBC_SHA256 (0x00,0xBA)</t>
  </si>
  <si>
    <r>
      <rPr>
        <b/>
        <sz val="9"/>
        <rFont val="Times New Roman"/>
        <charset val="134"/>
      </rPr>
      <t>TLS_RSA_WITH_AES_128_CBC_SHA (0x00,0x2F) ( mandatory for RFC</t>
    </r>
    <r>
      <rPr>
        <b/>
        <sz val="9"/>
        <rFont val="ＭＳ 明朝"/>
        <charset val="128"/>
      </rPr>
      <t>）</t>
    </r>
  </si>
  <si>
    <t xml:space="preserve">    TLS_RSA_WITH_CAMELLIA_128_CBC_SHA (0x00,0x41)</t>
  </si>
  <si>
    <t>None</t>
  </si>
  <si>
    <t>Group C</t>
  </si>
  <si>
    <t>TLS_ECDH_ECDSA_WITH_AES_128_GCM_SHA256 (0xC0,0x2D)</t>
  </si>
  <si>
    <t>TLS_ECDH_RSA_WITH_AES_128_GCM_SHA256 (0xC0,0x31)</t>
  </si>
  <si>
    <t>TLS_ECDH_ECDSA_WITH_CAMELLIA_128_GCM_SHA256 (0xC0,0x88)</t>
  </si>
  <si>
    <t>TLS_ECDH_RSA_WITH_CAMELLIA_128_GCM_SHA256 (0xC0,0x8C)</t>
  </si>
  <si>
    <t>TLS_ECDH_ECDSA_WITH_AES_128_CBC_SHA256 (0xC0,0x25)</t>
  </si>
  <si>
    <t>TLS_ECDH_RSA_WITH_AES_128_CBC_SHA256 (0xC0,0x29)</t>
  </si>
  <si>
    <t>TLS_ECDH_ECDSA_WITH_CAMELLIA_128_CBC_SHA256 (0xC0,0x74)</t>
  </si>
  <si>
    <t>TLS_ECDH_RSA_WITH_CAMELLIA_128_CBC_SHA256 (0xC0,0x78)</t>
  </si>
  <si>
    <t>TLS_ECDH_ECDSA_WITH_AES_128_CBC_SHA (0xC0,0x04)</t>
  </si>
  <si>
    <r>
      <rPr>
        <sz val="9"/>
        <rFont val="Times New Roman"/>
        <charset val="134"/>
      </rPr>
      <t>TLS_ECDH_RSA_WITH_AES_128_CBC_SHA (0xC0,0x0E)</t>
    </r>
    <r>
      <rPr>
        <sz val="10"/>
        <rFont val="Times New Roman"/>
        <charset val="134"/>
      </rPr>
      <t xml:space="preserve"> </t>
    </r>
  </si>
  <si>
    <t>Group D</t>
  </si>
  <si>
    <t>TLS_DHE_RSA_WITH_AES_256_GCM_SHA384 (0x00,0x9F)</t>
  </si>
  <si>
    <t>TLS_DHE_RSA_WITH_CAMELLIA_256_GCM_SHA384 (0xC0, 0x7D)</t>
  </si>
  <si>
    <t>TLS_DHE_RSA_WITH_AES_256_CBC_SHA256 (0x00,0x6B)</t>
  </si>
  <si>
    <t>TLS_DHE_RSA_WITH_CAMELLIA_256_CBC_SHA256 (0x00,0xC4)</t>
  </si>
  <si>
    <t>TLS_DHE_RSA_WITH_AES_256_CBC_SHA (0x00,0x39)</t>
  </si>
  <si>
    <t>TLS_DHE_RSA_WITH_CAMELLIA_256_CBC_SHA (0x00,0x88)</t>
  </si>
  <si>
    <t>TLS_ECDHE_ECDSA_WITH_AES_256_GCM_SHA384 (0xC0,0x2C)</t>
  </si>
  <si>
    <t>TLS_ECDHE_RSA_WITH_AES_256_GCM_SHA384 (0xC0,0x30)</t>
  </si>
  <si>
    <t>TLS_ECDHE_ECDSA_WITH_CAMELLIA_256_GCM_SHA384 (0xC0,0x87)</t>
  </si>
  <si>
    <t>TLS_ECDHE_RSA_WITH_CAMELLIA_256_GCM_SHA384 (0xC0,0x8B)</t>
  </si>
  <si>
    <t>TLS_ECDHE_ECDSA_WITH_AES_256_CBC_SHA384 (0xC0,0x24)</t>
  </si>
  <si>
    <t>TLS_ECDHE_RSA_WITH_AES_256_CBC_SHA384 (0xC0,0x28)</t>
  </si>
  <si>
    <t>TLS_ECDHE_ECDSA_WITH_CAMELLIA_256_CBC_SHA384 (0xC0,0x73)</t>
  </si>
  <si>
    <t>TLS_ECDHE_RSA_WITH_CAMELLIA_256_CBC_SHA384 (0xC0,0x77)</t>
  </si>
  <si>
    <t>TLS_ECDHE_ECDSA_WITH_AES_256_CBC_SHA (0xC0,0x0A)</t>
  </si>
  <si>
    <t>TLS_ECDHE_RSA_WITH_AES_256_CBC_SHA (0xC0,0x14)</t>
  </si>
  <si>
    <t>Group E</t>
  </si>
  <si>
    <t>TLS_RSA_WITH_AES_256_GCM_SHA384 (0x00,0x9D)</t>
  </si>
  <si>
    <t>TLS_RSA_WITH_CAMELLIA_256_GCM_SHA384 (0xC0,0x7B)</t>
  </si>
  <si>
    <t>TLS_RSA_WITH_AES_256_CBC_SHA256 (0x00,0x3D)</t>
  </si>
  <si>
    <t>TLS_RSA_WITH_CAMELLIA_256_CBC_SHA256 (0x00,0xC0)</t>
  </si>
  <si>
    <t>TLS_RSA_WITH_AES_256_CBC_SHA (0x00,0x35)</t>
  </si>
  <si>
    <t>TLS_RSA_WITH_CAMELLIA_256_CBC_SHA (0x00,0x84)</t>
  </si>
  <si>
    <t>Group F</t>
  </si>
  <si>
    <t>TLS_ECDH_ECDSA_WITH_AES_256_GCM_SHA384 (0xC0,0x2E)</t>
  </si>
  <si>
    <t>TLS_ECDH_RSA_WITH_AES_256_GCM_SHA384 (0xC0,0x32)</t>
  </si>
  <si>
    <t>TLS_ECDH_ECDSA_WITH_CAMELLIA_256_GCM_SHA384 (0xC0,0x89)</t>
  </si>
  <si>
    <t>TLS_ECDH_RSA_WITH_CAMELLIA_256_GCM_SHA384 (0xC0,0x8D)</t>
  </si>
  <si>
    <t>TLS_ECDH_ECDSA_WITH_AES_256_CBC_SHA384 (0xC0,0x26)</t>
  </si>
  <si>
    <t>TLS_ECDH_RSA_WITH_AES_256_CBC_SHA384 (0xC0,0x2A)</t>
  </si>
  <si>
    <t>TLS_ECDH_ECDSA_WITH_CAMELLIA_256_CBC_SHA384 (0xC0,0x75)</t>
  </si>
  <si>
    <t>TLS_ECDH_RSA_WITH_CAMELLIA_256_CBC_SHA384 (0xC0,0x79)</t>
  </si>
  <si>
    <t>TLS_ECDH_ECDSA_WITH_AES_256_CBC_SHA (0xC0,0x05)</t>
  </si>
  <si>
    <t xml:space="preserve">TLS_ECDH_RSA_WITH_AES_256_CBC_SHA (0xC0,0x0F) </t>
  </si>
  <si>
    <t>Group H</t>
  </si>
  <si>
    <r>
      <rPr>
        <sz val="10"/>
        <rFont val="ＭＳ Ｐ明朝"/>
        <charset val="128"/>
      </rPr>
      <t>【</t>
    </r>
    <r>
      <rPr>
        <sz val="10"/>
        <rFont val="Times New Roman"/>
        <charset val="134"/>
      </rPr>
      <t>Cipher suites conforming to the IPA-exemption security types</t>
    </r>
    <r>
      <rPr>
        <sz val="10"/>
        <rFont val="ＭＳ Ｐ明朝"/>
        <charset val="128"/>
      </rPr>
      <t>】</t>
    </r>
  </si>
  <si>
    <t xml:space="preserve">TLS_RSA_WITH_3DES_EDE_CBC_SHA (0x00,0x0A) </t>
  </si>
  <si>
    <t>(accepted unavoidably as an exception for supporting old feature phones and other devices considering the fact that they are still being used, etc.)</t>
  </si>
</sst>
</file>

<file path=xl/styles.xml><?xml version="1.0" encoding="utf-8"?>
<styleSheet xmlns="http://schemas.openxmlformats.org/spreadsheetml/2006/main">
  <numFmts count="7">
    <numFmt numFmtId="176" formatCode="dd/mm/yyyy"/>
    <numFmt numFmtId="177" formatCode="_ * #,##0.00_ ;_ * \-#,##0.00_ ;_ * &quot;-&quot;??_ ;_ @_ "/>
    <numFmt numFmtId="178" formatCode="_ &quot;₹&quot;* #,##0_ ;_ &quot;₹&quot;* \-#,##0_ ;_ &quot;₹&quot;* &quot;-&quot;_ ;_ @_ "/>
    <numFmt numFmtId="179" formatCode="_ * #,##0_ ;_ * \-#,##0_ ;_ * &quot;-&quot;_ ;_ @_ "/>
    <numFmt numFmtId="180" formatCode="_ &quot;₹&quot;* #,##0.00_ ;_ &quot;₹&quot;* \-#,##0.00_ ;_ &quot;₹&quot;* &quot;-&quot;??_ ;_ @_ "/>
    <numFmt numFmtId="181" formatCode="General;;"/>
    <numFmt numFmtId="182" formatCode="#"/>
  </numFmts>
  <fonts count="133">
    <font>
      <sz val="11"/>
      <color theme="1"/>
      <name val="Calibri"/>
      <charset val="128"/>
      <scheme val="minor"/>
    </font>
    <font>
      <sz val="11"/>
      <name val="Times New Roman"/>
      <charset val="134"/>
    </font>
    <font>
      <b/>
      <u/>
      <sz val="11"/>
      <name val="Times New Roman"/>
      <charset val="134"/>
    </font>
    <font>
      <sz val="10"/>
      <name val="Times New Roman"/>
      <charset val="134"/>
    </font>
    <font>
      <sz val="9"/>
      <name val="Times New Roman"/>
      <charset val="134"/>
    </font>
    <font>
      <b/>
      <sz val="9"/>
      <name val="Times New Roman"/>
      <charset val="134"/>
    </font>
    <font>
      <sz val="8"/>
      <name val="Times New Roman"/>
      <charset val="134"/>
    </font>
    <font>
      <sz val="11"/>
      <name val="ＭＳ Ｐゴシック"/>
      <charset val="128"/>
    </font>
    <font>
      <b/>
      <u/>
      <sz val="11"/>
      <name val="ＭＳ Ｐゴシック"/>
      <charset val="128"/>
    </font>
    <font>
      <sz val="11"/>
      <name val="ＭＳ ゴシック"/>
      <charset val="128"/>
    </font>
    <font>
      <sz val="10"/>
      <name val="ＭＳ 明朝"/>
      <charset val="128"/>
    </font>
    <font>
      <sz val="13"/>
      <name val="Arial"/>
      <charset val="134"/>
    </font>
    <font>
      <sz val="9"/>
      <name val="游ゴシック"/>
      <charset val="128"/>
    </font>
    <font>
      <sz val="8"/>
      <name val="游ゴシック"/>
      <charset val="128"/>
    </font>
    <font>
      <sz val="11"/>
      <color theme="1"/>
      <name val="Arial"/>
      <charset val="134"/>
    </font>
    <font>
      <sz val="10"/>
      <color theme="1"/>
      <name val="Meiryo UI"/>
      <charset val="128"/>
    </font>
    <font>
      <sz val="10"/>
      <name val="Meiryo UI"/>
      <charset val="128"/>
    </font>
    <font>
      <b/>
      <u/>
      <sz val="10"/>
      <color theme="1"/>
      <name val="Meiryo UI"/>
      <charset val="128"/>
    </font>
    <font>
      <b/>
      <u/>
      <sz val="16"/>
      <name val="Meiryo UI"/>
      <charset val="128"/>
    </font>
    <font>
      <b/>
      <sz val="14"/>
      <color theme="1"/>
      <name val="Meiryo UI"/>
      <charset val="128"/>
    </font>
    <font>
      <sz val="11"/>
      <color theme="1"/>
      <name val="Meiryo UI"/>
      <charset val="128"/>
    </font>
    <font>
      <sz val="12"/>
      <name val="Meiryo UI"/>
      <charset val="128"/>
    </font>
    <font>
      <sz val="12"/>
      <color theme="1"/>
      <name val="Meiryo UI"/>
      <charset val="128"/>
    </font>
    <font>
      <sz val="14"/>
      <color theme="1"/>
      <name val="Meiryo UI"/>
      <charset val="128"/>
    </font>
    <font>
      <b/>
      <sz val="10"/>
      <color theme="1"/>
      <name val="Meiryo UI"/>
      <charset val="128"/>
    </font>
    <font>
      <b/>
      <sz val="18"/>
      <color theme="1"/>
      <name val="Meiryo UI"/>
      <charset val="128"/>
    </font>
    <font>
      <sz val="10"/>
      <color theme="0"/>
      <name val="Meiryo UI"/>
      <charset val="128"/>
    </font>
    <font>
      <sz val="8"/>
      <color theme="0"/>
      <name val="Meiryo UI"/>
      <charset val="128"/>
    </font>
    <font>
      <sz val="8"/>
      <color theme="1"/>
      <name val="Meiryo UI"/>
      <charset val="128"/>
    </font>
    <font>
      <sz val="11"/>
      <name val="Meiryo UI"/>
      <charset val="128"/>
    </font>
    <font>
      <b/>
      <sz val="12"/>
      <name val="メイリオ"/>
      <charset val="128"/>
    </font>
    <font>
      <sz val="10"/>
      <name val="メイリオ"/>
      <charset val="128"/>
    </font>
    <font>
      <b/>
      <sz val="20"/>
      <color theme="1"/>
      <name val="Meiryo UI"/>
      <charset val="128"/>
    </font>
    <font>
      <b/>
      <sz val="14"/>
      <color theme="0"/>
      <name val="Meiryo UI"/>
      <charset val="128"/>
    </font>
    <font>
      <b/>
      <sz val="12"/>
      <color theme="0"/>
      <name val="Meiryo UI"/>
      <charset val="128"/>
    </font>
    <font>
      <sz val="14"/>
      <name val="Meiryo UI"/>
      <charset val="128"/>
    </font>
    <font>
      <b/>
      <sz val="12"/>
      <name val="Meiryo UI"/>
      <charset val="128"/>
    </font>
    <font>
      <b/>
      <sz val="12"/>
      <color theme="1"/>
      <name val="Meiryo UI"/>
      <charset val="128"/>
    </font>
    <font>
      <b/>
      <sz val="16"/>
      <color theme="1"/>
      <name val="Meiryo UI"/>
      <charset val="128"/>
    </font>
    <font>
      <b/>
      <sz val="10"/>
      <name val="Meiryo UI"/>
      <charset val="128"/>
    </font>
    <font>
      <sz val="8"/>
      <name val="Meiryo UI"/>
      <charset val="128"/>
    </font>
    <font>
      <sz val="18"/>
      <name val="Meiryo UI"/>
      <charset val="128"/>
    </font>
    <font>
      <sz val="18"/>
      <color theme="1"/>
      <name val="Meiryo UI"/>
      <charset val="128"/>
    </font>
    <font>
      <b/>
      <u/>
      <sz val="14"/>
      <color theme="1"/>
      <name val="Meiryo UI"/>
      <charset val="128"/>
    </font>
    <font>
      <b/>
      <sz val="10"/>
      <color theme="0"/>
      <name val="Meiryo UI"/>
      <charset val="128"/>
    </font>
    <font>
      <b/>
      <sz val="11"/>
      <color theme="0"/>
      <name val="Meiryo UI"/>
      <charset val="128"/>
    </font>
    <font>
      <sz val="11"/>
      <color theme="0"/>
      <name val="Meiryo UI"/>
      <charset val="128"/>
    </font>
    <font>
      <sz val="12"/>
      <color rgb="FFFF0000"/>
      <name val="Meiryo UI"/>
      <charset val="128"/>
    </font>
    <font>
      <b/>
      <sz val="14"/>
      <name val="Meiryo UI"/>
      <charset val="128"/>
    </font>
    <font>
      <sz val="13"/>
      <name val="Meiryo UI"/>
      <charset val="128"/>
    </font>
    <font>
      <sz val="12"/>
      <color rgb="FFFFFF00"/>
      <name val="Meiryo UI"/>
      <charset val="128"/>
    </font>
    <font>
      <sz val="12"/>
      <color theme="0"/>
      <name val="Meiryo UI"/>
      <charset val="128"/>
    </font>
    <font>
      <b/>
      <sz val="12"/>
      <color rgb="FFFFFF00"/>
      <name val="Meiryo UI"/>
      <charset val="128"/>
    </font>
    <font>
      <b/>
      <sz val="11"/>
      <color theme="1"/>
      <name val="Meiryo UI"/>
      <charset val="128"/>
    </font>
    <font>
      <b/>
      <u/>
      <sz val="16"/>
      <color theme="1"/>
      <name val="Meiryo UI"/>
      <charset val="128"/>
    </font>
    <font>
      <b/>
      <sz val="14"/>
      <color rgb="FFFF0000"/>
      <name val="Meiryo UI"/>
      <charset val="128"/>
    </font>
    <font>
      <sz val="14"/>
      <color rgb="FFFF0000"/>
      <name val="Meiryo UI"/>
      <charset val="128"/>
    </font>
    <font>
      <sz val="16"/>
      <color theme="1"/>
      <name val="Meiryo UI"/>
      <charset val="128"/>
    </font>
    <font>
      <sz val="9"/>
      <color rgb="FFFF0000"/>
      <name val="Meiryo UI"/>
      <charset val="128"/>
    </font>
    <font>
      <sz val="1"/>
      <color theme="0"/>
      <name val="Meiryo UI"/>
      <charset val="128"/>
    </font>
    <font>
      <b/>
      <sz val="1"/>
      <color rgb="FF0070C0"/>
      <name val="Meiryo UI"/>
      <charset val="128"/>
    </font>
    <font>
      <sz val="1"/>
      <color rgb="FF0070C0"/>
      <name val="Meiryo UI"/>
      <charset val="128"/>
    </font>
    <font>
      <b/>
      <sz val="1"/>
      <color rgb="FFFFFF00"/>
      <name val="Meiryo UI"/>
      <charset val="128"/>
    </font>
    <font>
      <sz val="1"/>
      <color rgb="FFFFFF00"/>
      <name val="Meiryo UI"/>
      <charset val="128"/>
    </font>
    <font>
      <sz val="1"/>
      <color theme="4" tint="0.799981688894314"/>
      <name val="Meiryo UI"/>
      <charset val="128"/>
    </font>
    <font>
      <sz val="1"/>
      <name val="Meiryo UI"/>
      <charset val="128"/>
    </font>
    <font>
      <b/>
      <sz val="1"/>
      <name val="Meiryo UI"/>
      <charset val="128"/>
    </font>
    <font>
      <sz val="1"/>
      <color theme="1"/>
      <name val="Meiryo UI"/>
      <charset val="128"/>
    </font>
    <font>
      <sz val="10"/>
      <color theme="1"/>
      <name val="メイリオ"/>
      <charset val="128"/>
    </font>
    <font>
      <u/>
      <sz val="14"/>
      <color rgb="FFFF0000"/>
      <name val="Meiryo UI"/>
      <charset val="128"/>
    </font>
    <font>
      <b/>
      <u/>
      <sz val="16"/>
      <color rgb="FFFF0000"/>
      <name val="Meiryo UI"/>
      <charset val="128"/>
    </font>
    <font>
      <b/>
      <u/>
      <sz val="14"/>
      <color rgb="FFFF0000"/>
      <name val="Meiryo UI"/>
      <charset val="128"/>
    </font>
    <font>
      <b/>
      <sz val="10"/>
      <color theme="1"/>
      <name val="メイリオ"/>
      <charset val="128"/>
    </font>
    <font>
      <b/>
      <sz val="10"/>
      <name val="メイリオ"/>
      <charset val="128"/>
    </font>
    <font>
      <sz val="9"/>
      <name val="メイリオ"/>
      <charset val="128"/>
    </font>
    <font>
      <b/>
      <sz val="11"/>
      <name val="Meiryo UI"/>
      <charset val="128"/>
    </font>
    <font>
      <sz val="10"/>
      <color rgb="FFFF0000"/>
      <name val="Meiryo UI"/>
      <charset val="128"/>
    </font>
    <font>
      <b/>
      <sz val="9"/>
      <color theme="1"/>
      <name val="メイリオ"/>
      <charset val="128"/>
    </font>
    <font>
      <b/>
      <sz val="9"/>
      <name val="メイリオ"/>
      <charset val="128"/>
    </font>
    <font>
      <sz val="9"/>
      <color theme="1"/>
      <name val="メイリオ"/>
      <charset val="128"/>
    </font>
    <font>
      <b/>
      <u/>
      <sz val="10"/>
      <color rgb="FFFF0000"/>
      <name val="メイリオ"/>
      <charset val="128"/>
    </font>
    <font>
      <b/>
      <sz val="10"/>
      <color rgb="FFFF0066"/>
      <name val="メイリオ"/>
      <charset val="128"/>
    </font>
    <font>
      <b/>
      <sz val="10"/>
      <color rgb="FFFF0000"/>
      <name val="メイリオ"/>
      <charset val="128"/>
    </font>
    <font>
      <u/>
      <sz val="9"/>
      <color rgb="FFFF0000"/>
      <name val="メイリオ"/>
      <charset val="128"/>
    </font>
    <font>
      <b/>
      <u/>
      <sz val="10"/>
      <color rgb="FFFF0066"/>
      <name val="メイリオ"/>
      <charset val="128"/>
    </font>
    <font>
      <u/>
      <sz val="9"/>
      <color rgb="FFFF0066"/>
      <name val="メイリオ"/>
      <charset val="128"/>
    </font>
    <font>
      <sz val="9"/>
      <color rgb="FFFF0066"/>
      <name val="メイリオ"/>
      <charset val="128"/>
    </font>
    <font>
      <sz val="9"/>
      <color rgb="FFFF0000"/>
      <name val="メイリオ"/>
      <charset val="128"/>
    </font>
    <font>
      <u/>
      <sz val="10"/>
      <color theme="1"/>
      <name val="Meiryo UI"/>
      <charset val="128"/>
    </font>
    <font>
      <sz val="10"/>
      <color rgb="FFFFFF00"/>
      <name val="Meiryo UI"/>
      <charset val="128"/>
    </font>
    <font>
      <u/>
      <sz val="10"/>
      <color rgb="FFFF0000"/>
      <name val="メイリオ"/>
      <charset val="128"/>
    </font>
    <font>
      <sz val="10"/>
      <color rgb="FFFF0066"/>
      <name val="メイリオ"/>
      <charset val="128"/>
    </font>
    <font>
      <sz val="10"/>
      <color rgb="FFFF0000"/>
      <name val="メイリオ"/>
      <charset val="128"/>
    </font>
    <font>
      <sz val="11"/>
      <name val="メイリオ"/>
      <charset val="128"/>
    </font>
    <font>
      <sz val="11"/>
      <color rgb="FFFF0000"/>
      <name val="メイリオ"/>
      <charset val="128"/>
    </font>
    <font>
      <sz val="11"/>
      <color theme="0"/>
      <name val="Calibri"/>
      <charset val="0"/>
      <scheme val="minor"/>
    </font>
    <font>
      <sz val="11"/>
      <color theme="1"/>
      <name val="Calibri"/>
      <charset val="134"/>
      <scheme val="minor"/>
    </font>
    <font>
      <sz val="11"/>
      <color theme="1"/>
      <name val="Calibri"/>
      <charset val="0"/>
      <scheme val="minor"/>
    </font>
    <font>
      <u/>
      <sz val="11"/>
      <color rgb="FF0000FF"/>
      <name val="Calibri"/>
      <charset val="0"/>
      <scheme val="minor"/>
    </font>
    <font>
      <sz val="11"/>
      <color rgb="FFFA7D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0"/>
      <name val="游ゴシック"/>
      <charset val="128"/>
    </font>
    <font>
      <sz val="11"/>
      <color rgb="FF006100"/>
      <name val="Calibri"/>
      <charset val="0"/>
      <scheme val="minor"/>
    </font>
    <font>
      <sz val="10"/>
      <color theme="1"/>
      <name val="Calibri"/>
      <charset val="128"/>
      <scheme val="minor"/>
    </font>
    <font>
      <b/>
      <sz val="11"/>
      <color rgb="FF3F3F3F"/>
      <name val="Calibri"/>
      <charset val="0"/>
      <scheme val="minor"/>
    </font>
    <font>
      <sz val="11"/>
      <color theme="1"/>
      <name val="Calibri"/>
      <charset val="134"/>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theme="1"/>
      <name val="Meiryo UI"/>
      <charset val="128"/>
    </font>
    <font>
      <b/>
      <sz val="9"/>
      <name val="ＭＳ 明朝"/>
      <charset val="128"/>
    </font>
    <font>
      <sz val="10"/>
      <name val="ＭＳ Ｐ明朝"/>
      <charset val="128"/>
    </font>
    <font>
      <sz val="10"/>
      <name val="Century"/>
      <charset val="134"/>
    </font>
    <font>
      <i/>
      <sz val="10"/>
      <color theme="0"/>
      <name val="Meiryo UI"/>
      <charset val="128"/>
    </font>
    <font>
      <u/>
      <sz val="12"/>
      <color theme="1"/>
      <name val="Meiryo UI"/>
      <charset val="128"/>
    </font>
    <font>
      <b/>
      <u/>
      <sz val="12"/>
      <name val="Meiryo UI"/>
      <charset val="128"/>
    </font>
    <font>
      <b/>
      <u/>
      <sz val="12"/>
      <color theme="1"/>
      <name val="Meiryo UI"/>
      <charset val="128"/>
    </font>
    <font>
      <sz val="11"/>
      <color rgb="FFFF0000"/>
      <name val="Meiryo UI"/>
      <charset val="128"/>
    </font>
    <font>
      <b/>
      <vertAlign val="superscript"/>
      <sz val="10"/>
      <color theme="0"/>
      <name val="Meiryo UI"/>
      <charset val="128"/>
    </font>
    <font>
      <b/>
      <vertAlign val="superscript"/>
      <sz val="16"/>
      <color theme="0"/>
      <name val="Meiryo UI"/>
      <charset val="128"/>
    </font>
    <font>
      <b/>
      <u/>
      <sz val="11"/>
      <name val="Meiryo UI"/>
      <charset val="128"/>
    </font>
    <font>
      <u/>
      <sz val="11"/>
      <color theme="1"/>
      <name val="Meiryo UI"/>
      <charset val="128"/>
    </font>
    <font>
      <u/>
      <sz val="10"/>
      <name val="Meiryo UI"/>
      <charset val="128"/>
    </font>
    <font>
      <sz val="11"/>
      <name val="MS PGothic"/>
      <charset val="128"/>
    </font>
  </fonts>
  <fills count="71">
    <fill>
      <patternFill patternType="none"/>
    </fill>
    <fill>
      <patternFill patternType="gray125"/>
    </fill>
    <fill>
      <patternFill patternType="solid">
        <fgColor theme="8" tint="-0.249977111117893"/>
        <bgColor indexed="64"/>
      </patternFill>
    </fill>
    <fill>
      <patternFill patternType="solid">
        <fgColor rgb="FFFFFF00"/>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0" tint="-0.349986266670736"/>
        <bgColor indexed="64"/>
      </patternFill>
    </fill>
    <fill>
      <patternFill patternType="solid">
        <fgColor theme="4" tint="-0.249977111117893"/>
        <bgColor indexed="64"/>
      </patternFill>
    </fill>
    <fill>
      <patternFill patternType="solid">
        <fgColor theme="4" tint="0.599993896298105"/>
        <bgColor indexed="64"/>
      </patternFill>
    </fill>
    <fill>
      <patternFill patternType="solid">
        <fgColor rgb="FFFFFF66"/>
        <bgColor indexed="64"/>
      </patternFill>
    </fill>
    <fill>
      <patternFill patternType="solid">
        <fgColor rgb="FF92D050"/>
        <bgColor indexed="64"/>
      </patternFill>
    </fill>
    <fill>
      <patternFill patternType="solid">
        <fgColor rgb="FFFFFFCC"/>
        <bgColor indexed="64"/>
      </patternFill>
    </fill>
    <fill>
      <patternFill patternType="solid">
        <fgColor rgb="FF00B0F0"/>
        <bgColor indexed="64"/>
      </patternFill>
    </fill>
    <fill>
      <patternFill patternType="solid">
        <fgColor rgb="FF0070C0"/>
        <bgColor indexed="64"/>
      </patternFill>
    </fill>
    <fill>
      <patternFill patternType="solid">
        <fgColor theme="0" tint="-0.499984740745262"/>
        <bgColor indexed="64"/>
      </patternFill>
    </fill>
    <fill>
      <patternFill patternType="solid">
        <fgColor theme="8" tint="0.399975585192419"/>
        <bgColor indexed="64"/>
      </patternFill>
    </fill>
    <fill>
      <patternFill patternType="solid">
        <fgColor theme="4"/>
        <bgColor indexed="64"/>
      </patternFill>
    </fill>
    <fill>
      <patternFill patternType="solid">
        <fgColor rgb="FFFFC000"/>
        <bgColor indexed="64"/>
      </patternFill>
    </fill>
    <fill>
      <patternFill patternType="solid">
        <fgColor theme="5"/>
        <bgColor indexed="64"/>
      </patternFill>
    </fill>
    <fill>
      <patternFill patternType="solid">
        <fgColor theme="1"/>
        <bgColor indexed="64"/>
      </patternFill>
    </fill>
    <fill>
      <patternFill patternType="solid">
        <fgColor rgb="FFFF0000"/>
        <bgColor indexed="64"/>
      </patternFill>
    </fill>
    <fill>
      <patternFill patternType="solid">
        <fgColor theme="7" tint="-0.499984740745262"/>
        <bgColor indexed="64"/>
      </patternFill>
    </fill>
    <fill>
      <patternFill patternType="solid">
        <fgColor rgb="FF663300"/>
        <bgColor indexed="64"/>
      </patternFill>
    </fill>
    <fill>
      <patternFill patternType="solid">
        <fgColor theme="5" tint="0.599993896298105"/>
        <bgColor indexed="64"/>
      </patternFill>
    </fill>
    <fill>
      <patternFill patternType="solid">
        <fgColor rgb="FFF8CBAD"/>
        <bgColor indexed="64"/>
      </patternFill>
    </fill>
    <fill>
      <patternFill patternType="solid">
        <fgColor theme="5" tint="-0.499984740745262"/>
        <bgColor indexed="64"/>
      </patternFill>
    </fill>
    <fill>
      <patternFill patternType="solid">
        <fgColor rgb="FFC4D79B"/>
        <bgColor indexed="64"/>
      </patternFill>
    </fill>
    <fill>
      <patternFill patternType="solid">
        <fgColor rgb="FFFDE9D9"/>
        <bgColor indexed="64"/>
      </patternFill>
    </fill>
    <fill>
      <patternFill patternType="solid">
        <fgColor rgb="FFF2DCDB"/>
        <bgColor indexed="64"/>
      </patternFill>
    </fill>
    <fill>
      <patternFill patternType="solid">
        <fgColor theme="0" tint="-0.149998474074526"/>
        <bgColor indexed="64"/>
      </patternFill>
    </fill>
    <fill>
      <patternFill patternType="solid">
        <fgColor rgb="FFE4DFEC"/>
        <bgColor indexed="64"/>
      </patternFill>
    </fill>
    <fill>
      <patternFill patternType="solid">
        <fgColor rgb="FFDAEEF3"/>
        <bgColor indexed="64"/>
      </patternFill>
    </fill>
    <fill>
      <patternFill patternType="solid">
        <fgColor rgb="FF92CDDC"/>
        <bgColor indexed="64"/>
      </patternFill>
    </fill>
    <fill>
      <patternFill patternType="solid">
        <fgColor rgb="FFD9D9D9"/>
        <bgColor indexed="64"/>
      </patternFill>
    </fill>
    <fill>
      <patternFill patternType="solid">
        <fgColor rgb="FFE6B8B7"/>
        <bgColor indexed="64"/>
      </patternFill>
    </fill>
    <fill>
      <patternFill patternType="solid">
        <fgColor rgb="FF833C0C"/>
        <bgColor indexed="64"/>
      </patternFill>
    </fill>
    <fill>
      <patternFill patternType="solid">
        <fgColor theme="9" tint="-0.249977111117893"/>
        <bgColor indexed="64"/>
      </patternFill>
    </fill>
    <fill>
      <patternFill patternType="solid">
        <fgColor theme="4" tint="0.399975585192419"/>
        <bgColor indexed="64"/>
      </patternFill>
    </fill>
    <fill>
      <patternFill patternType="solid">
        <fgColor rgb="FFCCFF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theme="4"/>
        <bgColor indexed="64"/>
      </patternFill>
    </fill>
    <fill>
      <patternFill patternType="solid">
        <fgColor theme="9"/>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bgColor indexed="64"/>
      </patternFill>
    </fill>
    <fill>
      <patternFill patternType="solid">
        <fgColor theme="6" tint="0.799981688894314"/>
        <bgColor indexed="64"/>
      </patternFill>
    </fill>
  </fills>
  <borders count="214">
    <border>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rgb="FF000000"/>
      </bottom>
      <diagonal/>
    </border>
    <border>
      <left/>
      <right style="medium">
        <color auto="1"/>
      </right>
      <top style="medium">
        <color rgb="FF000000"/>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auto="1"/>
      </bottom>
      <diagonal/>
    </border>
    <border>
      <left/>
      <right style="medium">
        <color rgb="FF000000"/>
      </right>
      <top/>
      <bottom style="medium">
        <color auto="1"/>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medium">
        <color rgb="FF000000"/>
      </right>
      <top style="medium">
        <color rgb="FF000000"/>
      </top>
      <bottom style="medium">
        <color auto="1"/>
      </bottom>
      <diagonal/>
    </border>
    <border>
      <left style="medium">
        <color rgb="FF000000"/>
      </left>
      <right style="medium">
        <color rgb="FF000000"/>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hair">
        <color auto="1"/>
      </right>
      <top style="thin">
        <color auto="1"/>
      </top>
      <bottom/>
      <diagonal/>
    </border>
    <border>
      <left style="thin">
        <color auto="1"/>
      </left>
      <right style="hair">
        <color auto="1"/>
      </right>
      <top/>
      <bottom style="thin">
        <color auto="1"/>
      </bottom>
      <diagonal/>
    </border>
    <border>
      <left style="thin">
        <color auto="1"/>
      </left>
      <right style="hair">
        <color auto="1"/>
      </right>
      <top style="thin">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medium">
        <color auto="1"/>
      </top>
      <bottom/>
      <diagonal/>
    </border>
    <border>
      <left style="medium">
        <color auto="1"/>
      </left>
      <right/>
      <top/>
      <bottom style="medium">
        <color auto="1"/>
      </bottom>
      <diagonal/>
    </border>
    <border>
      <left style="mediumDashed">
        <color auto="1"/>
      </left>
      <right/>
      <top style="medium">
        <color auto="1"/>
      </top>
      <bottom style="thick">
        <color auto="1"/>
      </bottom>
      <diagonal/>
    </border>
    <border>
      <left/>
      <right style="mediumDashed">
        <color auto="1"/>
      </right>
      <top style="medium">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bottom/>
      <diagonal/>
    </border>
    <border>
      <left style="thin">
        <color auto="1"/>
      </left>
      <right style="thick">
        <color auto="1"/>
      </right>
      <top/>
      <bottom style="thin">
        <color auto="1"/>
      </bottom>
      <diagonal/>
    </border>
    <border diagonalUp="1">
      <left style="thin">
        <color auto="1"/>
      </left>
      <right style="thick">
        <color auto="1"/>
      </right>
      <top style="thin">
        <color auto="1"/>
      </top>
      <bottom style="thin">
        <color auto="1"/>
      </bottom>
      <diagonal style="thin">
        <color auto="1"/>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mediumDashed">
        <color auto="1"/>
      </left>
      <right/>
      <top/>
      <bottom/>
      <diagonal/>
    </border>
    <border>
      <left/>
      <right style="mediumDashed">
        <color auto="1"/>
      </right>
      <top/>
      <bottom/>
      <diagonal/>
    </border>
    <border>
      <left style="thick">
        <color auto="1"/>
      </left>
      <right/>
      <top style="thick">
        <color auto="1"/>
      </top>
      <bottom style="thin">
        <color auto="1"/>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bottom/>
      <diagonal/>
    </border>
    <border>
      <left style="thick">
        <color auto="1"/>
      </left>
      <right style="thin">
        <color auto="1"/>
      </right>
      <top/>
      <bottom style="thin">
        <color auto="1"/>
      </bottom>
      <diagonal/>
    </border>
    <border>
      <left style="mediumDashed">
        <color auto="1"/>
      </left>
      <right/>
      <top style="thick">
        <color auto="1"/>
      </top>
      <bottom/>
      <diagonal/>
    </border>
    <border>
      <left/>
      <right style="mediumDashed">
        <color auto="1"/>
      </right>
      <top style="thick">
        <color auto="1"/>
      </top>
      <bottom/>
      <diagonal/>
    </border>
    <border>
      <left style="mediumDashed">
        <color auto="1"/>
      </left>
      <right/>
      <top/>
      <bottom style="medium">
        <color auto="1"/>
      </bottom>
      <diagonal/>
    </border>
    <border>
      <left/>
      <right style="mediumDashed">
        <color auto="1"/>
      </right>
      <top/>
      <bottom style="medium">
        <color auto="1"/>
      </bottom>
      <diagonal/>
    </border>
    <border>
      <left/>
      <right/>
      <top/>
      <bottom style="medium">
        <color auto="1"/>
      </bottom>
      <diagonal/>
    </border>
    <border>
      <left/>
      <right/>
      <top style="medium">
        <color auto="1"/>
      </top>
      <bottom style="thick">
        <color auto="1"/>
      </bottom>
      <diagonal/>
    </border>
    <border>
      <left/>
      <right/>
      <top/>
      <bottom style="thick">
        <color auto="1"/>
      </bottom>
      <diagonal/>
    </border>
    <border>
      <left style="thick">
        <color auto="1"/>
      </left>
      <right style="thin">
        <color auto="1"/>
      </right>
      <top style="thick">
        <color auto="1"/>
      </top>
      <bottom/>
      <diagonal/>
    </border>
    <border>
      <left style="thin">
        <color auto="1"/>
      </left>
      <right/>
      <top style="thick">
        <color auto="1"/>
      </top>
      <bottom style="thin">
        <color auto="1"/>
      </bottom>
      <diagonal/>
    </border>
    <border>
      <left/>
      <right style="thin">
        <color theme="1"/>
      </right>
      <top style="thin">
        <color auto="1"/>
      </top>
      <bottom style="thin">
        <color auto="1"/>
      </bottom>
      <diagonal/>
    </border>
    <border>
      <left style="thin">
        <color theme="1"/>
      </left>
      <right/>
      <top style="thin">
        <color theme="1"/>
      </top>
      <bottom style="thin">
        <color auto="1"/>
      </bottom>
      <diagonal/>
    </border>
    <border>
      <left/>
      <right/>
      <top style="thin">
        <color theme="1"/>
      </top>
      <bottom style="thin">
        <color auto="1"/>
      </bottom>
      <diagonal/>
    </border>
    <border>
      <left/>
      <right style="thin">
        <color theme="1"/>
      </right>
      <top style="thin">
        <color theme="1"/>
      </top>
      <bottom style="thin">
        <color auto="1"/>
      </bottom>
      <diagonal/>
    </border>
    <border>
      <left style="thin">
        <color theme="1"/>
      </left>
      <right/>
      <top style="thin">
        <color auto="1"/>
      </top>
      <bottom style="thin">
        <color auto="1"/>
      </bottom>
      <diagonal/>
    </border>
    <border>
      <left style="thin">
        <color auto="1"/>
      </left>
      <right style="thin">
        <color auto="1"/>
      </right>
      <top style="thin">
        <color auto="1"/>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style="thick">
        <color auto="1"/>
      </right>
      <top style="thin">
        <color auto="1"/>
      </top>
      <bottom style="thick">
        <color auto="1"/>
      </bottom>
      <diagonal/>
    </border>
    <border>
      <left/>
      <right/>
      <top style="thick">
        <color auto="1"/>
      </top>
      <bottom/>
      <diagonal/>
    </border>
    <border>
      <left style="mediumDashed">
        <color auto="1"/>
      </left>
      <right/>
      <top/>
      <bottom style="thick">
        <color auto="1"/>
      </bottom>
      <diagonal/>
    </border>
    <border>
      <left/>
      <right style="thin">
        <color auto="1"/>
      </right>
      <top style="thick">
        <color auto="1"/>
      </top>
      <bottom style="thin">
        <color auto="1"/>
      </bottom>
      <diagonal/>
    </border>
    <border>
      <left/>
      <right/>
      <top style="thin">
        <color auto="1"/>
      </top>
      <bottom style="thick">
        <color auto="1"/>
      </bottom>
      <diagonal/>
    </border>
    <border>
      <left style="mediumDashed">
        <color auto="1"/>
      </left>
      <right/>
      <top/>
      <bottom style="thin">
        <color auto="1"/>
      </bottom>
      <diagonal/>
    </border>
    <border>
      <left/>
      <right style="thick">
        <color auto="1"/>
      </right>
      <top/>
      <bottom/>
      <diagonal/>
    </border>
    <border>
      <left/>
      <right style="thin">
        <color auto="1"/>
      </right>
      <top style="thin">
        <color theme="1"/>
      </top>
      <bottom style="thin">
        <color auto="1"/>
      </bottom>
      <diagonal/>
    </border>
    <border>
      <left style="thin">
        <color auto="1"/>
      </left>
      <right/>
      <top style="thin">
        <color auto="1"/>
      </top>
      <bottom style="thick">
        <color auto="1"/>
      </bottom>
      <diagonal/>
    </border>
    <border>
      <left/>
      <right style="thin">
        <color auto="1"/>
      </right>
      <top style="medium">
        <color auto="1"/>
      </top>
      <bottom style="thin">
        <color auto="1"/>
      </bottom>
      <diagonal/>
    </border>
    <border>
      <left style="medium">
        <color auto="1"/>
      </left>
      <right/>
      <top/>
      <bottom/>
      <diagonal/>
    </border>
    <border>
      <left style="thin">
        <color auto="1"/>
      </left>
      <right/>
      <top/>
      <bottom style="medium">
        <color auto="1"/>
      </bottom>
      <diagonal/>
    </border>
    <border>
      <left style="thin">
        <color auto="1"/>
      </left>
      <right style="dotted">
        <color auto="1"/>
      </right>
      <top style="thin">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n">
        <color auto="1"/>
      </top>
      <bottom style="thick">
        <color auto="1"/>
      </bottom>
      <diagonal/>
    </border>
    <border>
      <left style="hair">
        <color auto="1"/>
      </left>
      <right/>
      <top style="thick">
        <color auto="1"/>
      </top>
      <bottom/>
      <diagonal/>
    </border>
    <border>
      <left style="hair">
        <color auto="1"/>
      </left>
      <right/>
      <top/>
      <bottom/>
      <diagonal/>
    </border>
    <border>
      <left style="hair">
        <color auto="1"/>
      </left>
      <right/>
      <top/>
      <bottom style="thick">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n">
        <color auto="1"/>
      </top>
      <bottom style="hair">
        <color auto="1"/>
      </bottom>
      <diagonal/>
    </border>
    <border>
      <left/>
      <right style="thin">
        <color auto="1"/>
      </right>
      <top style="medium">
        <color auto="1"/>
      </top>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style="medium">
        <color auto="1"/>
      </bottom>
      <diagonal/>
    </border>
    <border>
      <left style="thick">
        <color auto="1"/>
      </left>
      <right/>
      <top style="thick">
        <color auto="1"/>
      </top>
      <bottom style="thick">
        <color auto="1"/>
      </bottom>
      <diagonal/>
    </border>
    <border>
      <left/>
      <right style="thin">
        <color auto="1"/>
      </right>
      <top style="thick">
        <color auto="1"/>
      </top>
      <bottom style="thick">
        <color auto="1"/>
      </bottom>
      <diagonal/>
    </border>
    <border>
      <left style="medium">
        <color auto="1"/>
      </left>
      <right style="thin">
        <color auto="1"/>
      </right>
      <top style="medium">
        <color auto="1"/>
      </top>
      <bottom/>
      <diagonal/>
    </border>
    <border>
      <left/>
      <right style="medium">
        <color auto="1"/>
      </right>
      <top style="thin">
        <color auto="1"/>
      </top>
      <bottom style="medium">
        <color auto="1"/>
      </bottom>
      <diagonal/>
    </border>
    <border>
      <left style="hair">
        <color auto="1"/>
      </left>
      <right style="hair">
        <color auto="1"/>
      </right>
      <top style="thin">
        <color auto="1"/>
      </top>
      <bottom/>
      <diagonal/>
    </border>
    <border>
      <left style="hair">
        <color auto="1"/>
      </left>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style="thin">
        <color auto="1"/>
      </bottom>
      <diagonal/>
    </border>
    <border>
      <left style="hair">
        <color auto="1"/>
      </left>
      <right/>
      <top/>
      <bottom style="thin">
        <color auto="1"/>
      </bottom>
      <diagonal/>
    </border>
    <border>
      <left style="hair">
        <color auto="1"/>
      </left>
      <right style="hair">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thin">
        <color auto="1"/>
      </top>
      <bottom style="hair">
        <color auto="1"/>
      </bottom>
      <diagonal/>
    </border>
    <border>
      <left style="hair">
        <color auto="1"/>
      </left>
      <right style="thin">
        <color auto="1"/>
      </right>
      <top/>
      <bottom/>
      <diagonal/>
    </border>
    <border>
      <left/>
      <right style="hair">
        <color auto="1"/>
      </right>
      <top style="thin">
        <color auto="1"/>
      </top>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medium">
        <color auto="1"/>
      </top>
      <bottom style="thick">
        <color auto="1"/>
      </bottom>
      <diagonal/>
    </border>
    <border>
      <left/>
      <right style="thin">
        <color auto="1"/>
      </right>
      <top style="medium">
        <color auto="1"/>
      </top>
      <bottom style="thick">
        <color auto="1"/>
      </bottom>
      <diagonal/>
    </border>
    <border>
      <left style="thin">
        <color auto="1"/>
      </left>
      <right/>
      <top style="thick">
        <color auto="1"/>
      </top>
      <bottom style="thick">
        <color auto="1"/>
      </bottom>
      <diagonal/>
    </border>
    <border>
      <left style="thin">
        <color auto="1"/>
      </left>
      <right style="medium">
        <color auto="1"/>
      </right>
      <top style="medium">
        <color auto="1"/>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medium">
        <color auto="1"/>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hair">
        <color auto="1"/>
      </right>
      <top/>
      <bottom style="thin">
        <color auto="1"/>
      </bottom>
      <diagonal/>
    </border>
    <border>
      <left style="hair">
        <color auto="1"/>
      </left>
      <right style="thin">
        <color auto="1"/>
      </right>
      <top style="thin">
        <color auto="1"/>
      </top>
      <bottom/>
      <diagonal/>
    </border>
    <border>
      <left style="hair">
        <color auto="1"/>
      </left>
      <right style="hair">
        <color auto="1"/>
      </right>
      <top style="thin">
        <color auto="1"/>
      </top>
      <bottom style="thin">
        <color auto="1"/>
      </bottom>
      <diagonal/>
    </border>
    <border>
      <left style="hair">
        <color auto="1"/>
      </left>
      <right style="thin">
        <color auto="1"/>
      </right>
      <top/>
      <bottom style="thin">
        <color auto="1"/>
      </bottom>
      <diagonal/>
    </border>
    <border>
      <left style="hair">
        <color auto="1"/>
      </left>
      <right style="thin">
        <color auto="1"/>
      </right>
      <top style="thin">
        <color auto="1"/>
      </top>
      <bottom style="hair">
        <color auto="1"/>
      </bottom>
      <diagonal/>
    </border>
    <border>
      <left/>
      <right/>
      <top style="thin">
        <color auto="1"/>
      </top>
      <bottom style="hair">
        <color auto="1"/>
      </bottom>
      <diagonal/>
    </border>
    <border>
      <left style="thin">
        <color auto="1"/>
      </left>
      <right/>
      <top/>
      <bottom style="hair">
        <color auto="1"/>
      </bottom>
      <diagonal/>
    </border>
    <border>
      <left style="hair">
        <color auto="1"/>
      </left>
      <right style="hair">
        <color auto="1"/>
      </right>
      <top style="hair">
        <color auto="1"/>
      </top>
      <bottom/>
      <diagonal/>
    </border>
    <border>
      <left/>
      <right style="thin">
        <color auto="1"/>
      </right>
      <top style="hair">
        <color auto="1"/>
      </top>
      <bottom/>
      <diagonal/>
    </border>
    <border>
      <left/>
      <right style="hair">
        <color auto="1"/>
      </right>
      <top style="thin">
        <color auto="1"/>
      </top>
      <bottom style="hair">
        <color auto="1"/>
      </bottom>
      <diagonal/>
    </border>
    <border>
      <left/>
      <right/>
      <top/>
      <bottom style="hair">
        <color auto="1"/>
      </bottom>
      <diagonal/>
    </border>
    <border>
      <left style="hair">
        <color auto="1"/>
      </left>
      <right style="thin">
        <color auto="1"/>
      </right>
      <top style="hair">
        <color auto="1"/>
      </top>
      <bottom/>
      <diagonal/>
    </border>
    <border>
      <left style="hair">
        <color auto="1"/>
      </left>
      <right style="thin">
        <color auto="1"/>
      </right>
      <top style="hair">
        <color auto="1"/>
      </top>
      <bottom style="thin">
        <color auto="1"/>
      </bottom>
      <diagonal/>
    </border>
    <border>
      <left style="thin">
        <color auto="1"/>
      </left>
      <right style="thick">
        <color auto="1"/>
      </right>
      <top style="thick">
        <color auto="1"/>
      </top>
      <bottom style="thick">
        <color auto="1"/>
      </bottom>
      <diagonal/>
    </border>
    <border>
      <left/>
      <right style="thin">
        <color theme="1"/>
      </right>
      <top style="thin">
        <color auto="1"/>
      </top>
      <bottom style="hair">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thin">
        <color theme="0"/>
      </top>
      <bottom style="thin">
        <color auto="1"/>
      </bottom>
      <diagonal/>
    </border>
    <border>
      <left style="thin">
        <color theme="1"/>
      </left>
      <right/>
      <top/>
      <bottom/>
      <diagonal/>
    </border>
    <border>
      <left style="thin">
        <color theme="1"/>
      </left>
      <right/>
      <top style="thin">
        <color auto="1"/>
      </top>
      <bottom/>
      <diagonal/>
    </border>
    <border>
      <left/>
      <right/>
      <top style="hair">
        <color auto="1"/>
      </top>
      <bottom style="thin">
        <color auto="1"/>
      </bottom>
      <diagonal/>
    </border>
    <border>
      <left style="thin">
        <color auto="1"/>
      </left>
      <right/>
      <top style="medium">
        <color auto="1"/>
      </top>
      <bottom/>
      <diagonal/>
    </border>
    <border>
      <left/>
      <right/>
      <top style="medium">
        <color auto="1"/>
      </top>
      <bottom/>
      <diagonal/>
    </border>
    <border>
      <left style="thin">
        <color auto="1"/>
      </left>
      <right/>
      <top style="thick">
        <color auto="1"/>
      </top>
      <bottom/>
      <diagonal/>
    </border>
    <border>
      <left/>
      <right style="thin">
        <color auto="1"/>
      </right>
      <top style="thick">
        <color auto="1"/>
      </top>
      <bottom/>
      <diagonal/>
    </border>
    <border>
      <left style="thin">
        <color auto="1"/>
      </left>
      <right/>
      <top style="double">
        <color auto="1"/>
      </top>
      <bottom style="thin">
        <color auto="1"/>
      </bottom>
      <diagonal/>
    </border>
    <border>
      <left style="thin">
        <color auto="1"/>
      </left>
      <right style="thin">
        <color auto="1"/>
      </right>
      <top style="double">
        <color auto="1"/>
      </top>
      <bottom style="thin">
        <color auto="1"/>
      </bottom>
      <diagonal/>
    </border>
    <border diagonalUp="1">
      <left style="thin">
        <color auto="1"/>
      </left>
      <right style="thin">
        <color auto="1"/>
      </right>
      <top style="double">
        <color auto="1"/>
      </top>
      <bottom style="thin">
        <color auto="1"/>
      </bottom>
      <diagonal style="thin">
        <color auto="1"/>
      </diagonal>
    </border>
    <border diagonalUp="1">
      <left style="thin">
        <color auto="1"/>
      </left>
      <right style="thin">
        <color auto="1"/>
      </right>
      <top style="thin">
        <color auto="1"/>
      </top>
      <bottom style="thin">
        <color auto="1"/>
      </bottom>
      <diagonal style="thin">
        <color auto="1"/>
      </diagonal>
    </border>
    <border>
      <left/>
      <right style="hair">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7">
    <xf numFmtId="0" fontId="0" fillId="0" borderId="0">
      <alignment vertical="center"/>
    </xf>
    <xf numFmtId="0" fontId="97" fillId="42" borderId="0" applyNumberFormat="0" applyBorder="0" applyAlignment="0" applyProtection="0">
      <alignment vertical="center"/>
    </xf>
    <xf numFmtId="177" fontId="96" fillId="0" borderId="0" applyFont="0" applyFill="0" applyBorder="0" applyAlignment="0" applyProtection="0">
      <alignment vertical="center"/>
    </xf>
    <xf numFmtId="179" fontId="96" fillId="0" borderId="0" applyFont="0" applyFill="0" applyBorder="0" applyAlignment="0" applyProtection="0">
      <alignment vertical="center"/>
    </xf>
    <xf numFmtId="0" fontId="7" fillId="0" borderId="0">
      <alignment vertical="center"/>
    </xf>
    <xf numFmtId="178" fontId="96" fillId="0" borderId="0" applyFont="0" applyFill="0" applyBorder="0" applyAlignment="0" applyProtection="0">
      <alignment vertical="center"/>
    </xf>
    <xf numFmtId="180" fontId="96" fillId="0" borderId="0" applyFont="0" applyFill="0" applyBorder="0" applyAlignment="0" applyProtection="0">
      <alignment vertical="center"/>
    </xf>
    <xf numFmtId="9" fontId="96" fillId="0" borderId="0" applyFont="0" applyFill="0" applyBorder="0" applyAlignment="0" applyProtection="0">
      <alignment vertical="center"/>
    </xf>
    <xf numFmtId="0" fontId="98" fillId="0" borderId="0" applyNumberFormat="0" applyFill="0" applyBorder="0" applyAlignment="0" applyProtection="0">
      <alignment vertical="center"/>
    </xf>
    <xf numFmtId="0" fontId="95" fillId="44" borderId="0" applyNumberFormat="0" applyBorder="0" applyAlignment="0" applyProtection="0">
      <alignment vertical="center"/>
    </xf>
    <xf numFmtId="0" fontId="100" fillId="0" borderId="0" applyNumberFormat="0" applyFill="0" applyBorder="0" applyAlignment="0" applyProtection="0">
      <alignment vertical="center"/>
    </xf>
    <xf numFmtId="0" fontId="101" fillId="46" borderId="207" applyNumberFormat="0" applyAlignment="0" applyProtection="0">
      <alignment vertical="center"/>
    </xf>
    <xf numFmtId="0" fontId="102" fillId="0" borderId="208" applyNumberFormat="0" applyFill="0" applyAlignment="0" applyProtection="0">
      <alignment vertical="center"/>
    </xf>
    <xf numFmtId="0" fontId="96" fillId="51" borderId="210" applyNumberFormat="0" applyFont="0" applyAlignment="0" applyProtection="0">
      <alignment vertical="center"/>
    </xf>
    <xf numFmtId="0" fontId="97" fillId="52" borderId="0" applyNumberFormat="0" applyBorder="0" applyAlignment="0" applyProtection="0">
      <alignment vertical="center"/>
    </xf>
    <xf numFmtId="0" fontId="104" fillId="0" borderId="0" applyNumberFormat="0" applyFill="0" applyBorder="0" applyAlignment="0" applyProtection="0">
      <alignment vertical="center"/>
    </xf>
    <xf numFmtId="0" fontId="97" fillId="54" borderId="0" applyNumberFormat="0" applyBorder="0" applyAlignment="0" applyProtection="0">
      <alignment vertical="center"/>
    </xf>
    <xf numFmtId="0" fontId="105"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07" fillId="0" borderId="208" applyNumberFormat="0" applyFill="0" applyAlignment="0" applyProtection="0">
      <alignment vertical="center"/>
    </xf>
    <xf numFmtId="0" fontId="7" fillId="0" borderId="0"/>
    <xf numFmtId="0" fontId="108" fillId="0" borderId="211" applyNumberFormat="0" applyFill="0" applyAlignment="0" applyProtection="0">
      <alignment vertical="center"/>
    </xf>
    <xf numFmtId="0" fontId="109" fillId="0" borderId="0">
      <alignment vertical="center"/>
    </xf>
    <xf numFmtId="0" fontId="108" fillId="0" borderId="0" applyNumberFormat="0" applyFill="0" applyBorder="0" applyAlignment="0" applyProtection="0">
      <alignment vertical="center"/>
    </xf>
    <xf numFmtId="0" fontId="103" fillId="50" borderId="209" applyNumberFormat="0" applyAlignment="0" applyProtection="0">
      <alignment vertical="center"/>
    </xf>
    <xf numFmtId="0" fontId="95" fillId="59" borderId="0" applyNumberFormat="0" applyBorder="0" applyAlignment="0" applyProtection="0">
      <alignment vertical="center"/>
    </xf>
    <xf numFmtId="0" fontId="110" fillId="61" borderId="0" applyNumberFormat="0" applyBorder="0" applyAlignment="0" applyProtection="0">
      <alignment vertical="center"/>
    </xf>
    <xf numFmtId="0" fontId="112" fillId="62" borderId="212" applyNumberFormat="0" applyAlignment="0" applyProtection="0">
      <alignment vertical="center"/>
    </xf>
    <xf numFmtId="0" fontId="97" fillId="63" borderId="0" applyNumberFormat="0" applyBorder="0" applyAlignment="0" applyProtection="0">
      <alignment vertical="center"/>
    </xf>
    <xf numFmtId="0" fontId="114" fillId="62" borderId="209" applyNumberFormat="0" applyAlignment="0" applyProtection="0">
      <alignment vertical="center"/>
    </xf>
    <xf numFmtId="0" fontId="99" fillId="0" borderId="206" applyNumberFormat="0" applyFill="0" applyAlignment="0" applyProtection="0">
      <alignment vertical="center"/>
    </xf>
    <xf numFmtId="0" fontId="115" fillId="0" borderId="213" applyNumberFormat="0" applyFill="0" applyAlignment="0" applyProtection="0">
      <alignment vertical="center"/>
    </xf>
    <xf numFmtId="0" fontId="116" fillId="66" borderId="0" applyNumberFormat="0" applyBorder="0" applyAlignment="0" applyProtection="0">
      <alignment vertical="center"/>
    </xf>
    <xf numFmtId="0" fontId="117" fillId="67" borderId="0" applyNumberFormat="0" applyBorder="0" applyAlignment="0" applyProtection="0">
      <alignment vertical="center"/>
    </xf>
    <xf numFmtId="0" fontId="95" fillId="48" borderId="0" applyNumberFormat="0" applyBorder="0" applyAlignment="0" applyProtection="0">
      <alignment vertical="center"/>
    </xf>
    <xf numFmtId="0" fontId="111" fillId="0" borderId="0">
      <alignment vertical="center"/>
    </xf>
    <xf numFmtId="0" fontId="97" fillId="47" borderId="0" applyNumberFormat="0" applyBorder="0" applyAlignment="0" applyProtection="0">
      <alignment vertical="center"/>
    </xf>
    <xf numFmtId="0" fontId="95" fillId="41" borderId="0" applyNumberFormat="0" applyBorder="0" applyAlignment="0" applyProtection="0">
      <alignment vertical="center"/>
    </xf>
    <xf numFmtId="0" fontId="95" fillId="58" borderId="0" applyNumberFormat="0" applyBorder="0" applyAlignment="0" applyProtection="0">
      <alignment vertical="center"/>
    </xf>
    <xf numFmtId="0" fontId="97" fillId="68" borderId="0" applyNumberFormat="0" applyBorder="0" applyAlignment="0" applyProtection="0">
      <alignment vertical="center"/>
    </xf>
    <xf numFmtId="0" fontId="118" fillId="0" borderId="0">
      <alignment vertical="center"/>
    </xf>
    <xf numFmtId="0" fontId="97" fillId="45" borderId="0" applyNumberFormat="0" applyBorder="0" applyAlignment="0" applyProtection="0">
      <alignment vertical="center"/>
    </xf>
    <xf numFmtId="0" fontId="95" fillId="43" borderId="0" applyNumberFormat="0" applyBorder="0" applyAlignment="0" applyProtection="0">
      <alignment vertical="center"/>
    </xf>
    <xf numFmtId="0" fontId="95" fillId="69" borderId="0" applyNumberFormat="0" applyBorder="0" applyAlignment="0" applyProtection="0">
      <alignment vertical="center"/>
    </xf>
    <xf numFmtId="0" fontId="113" fillId="0" borderId="0"/>
    <xf numFmtId="0" fontId="97" fillId="70" borderId="0" applyNumberFormat="0" applyBorder="0" applyAlignment="0" applyProtection="0">
      <alignment vertical="center"/>
    </xf>
    <xf numFmtId="0" fontId="95" fillId="57" borderId="0" applyNumberFormat="0" applyBorder="0" applyAlignment="0" applyProtection="0">
      <alignment vertical="center"/>
    </xf>
    <xf numFmtId="0" fontId="12" fillId="0" borderId="0">
      <alignment vertical="center"/>
    </xf>
    <xf numFmtId="0" fontId="97" fillId="56" borderId="0" applyNumberFormat="0" applyBorder="0" applyAlignment="0" applyProtection="0">
      <alignment vertical="center"/>
    </xf>
    <xf numFmtId="0" fontId="0" fillId="0" borderId="0">
      <alignment vertical="center"/>
    </xf>
    <xf numFmtId="0" fontId="97" fillId="55" borderId="0" applyNumberFormat="0" applyBorder="0" applyAlignment="0" applyProtection="0">
      <alignment vertical="center"/>
    </xf>
    <xf numFmtId="0" fontId="95" fillId="53" borderId="0" applyNumberFormat="0" applyBorder="0" applyAlignment="0" applyProtection="0">
      <alignment vertical="center"/>
    </xf>
    <xf numFmtId="0" fontId="97" fillId="60" borderId="0" applyNumberFormat="0" applyBorder="0" applyAlignment="0" applyProtection="0">
      <alignment vertical="center"/>
    </xf>
    <xf numFmtId="0" fontId="95" fillId="40" borderId="0" applyNumberFormat="0" applyBorder="0" applyAlignment="0" applyProtection="0">
      <alignment vertical="center"/>
    </xf>
    <xf numFmtId="0" fontId="95" fillId="49" borderId="0" applyNumberFormat="0" applyBorder="0" applyAlignment="0" applyProtection="0">
      <alignment vertical="center"/>
    </xf>
    <xf numFmtId="0" fontId="97" fillId="65" borderId="0" applyNumberFormat="0" applyBorder="0" applyAlignment="0" applyProtection="0">
      <alignment vertical="center"/>
    </xf>
    <xf numFmtId="0" fontId="95" fillId="64" borderId="0" applyNumberFormat="0" applyBorder="0" applyAlignment="0" applyProtection="0">
      <alignment vertical="center"/>
    </xf>
  </cellStyleXfs>
  <cellXfs count="1729">
    <xf numFmtId="0" fontId="0" fillId="0" borderId="0" xfId="0">
      <alignment vertical="center"/>
    </xf>
    <xf numFmtId="0" fontId="1" fillId="0" borderId="0" xfId="20" applyFont="1"/>
    <xf numFmtId="0" fontId="2" fillId="0" borderId="0" xfId="20" applyFont="1"/>
    <xf numFmtId="0" fontId="1" fillId="0" borderId="0" xfId="20" applyFont="1" applyAlignment="1">
      <alignment horizontal="right" vertical="top"/>
    </xf>
    <xf numFmtId="0" fontId="3" fillId="0" borderId="0" xfId="20" applyFont="1" applyAlignment="1">
      <alignment horizontal="left" indent="1"/>
    </xf>
    <xf numFmtId="0" fontId="3" fillId="0" borderId="0" xfId="20" applyFont="1"/>
    <xf numFmtId="0" fontId="1" fillId="0" borderId="0" xfId="20" applyFont="1" applyAlignment="1">
      <alignment vertical="top" wrapText="1"/>
    </xf>
    <xf numFmtId="0" fontId="3" fillId="0" borderId="1" xfId="20" applyFont="1" applyBorder="1" applyAlignment="1">
      <alignment horizontal="center" vertical="top" wrapText="1"/>
    </xf>
    <xf numFmtId="0" fontId="3" fillId="0" borderId="2" xfId="20" applyFont="1" applyBorder="1" applyAlignment="1">
      <alignment horizontal="justify" vertical="center" wrapText="1"/>
    </xf>
    <xf numFmtId="0" fontId="3" fillId="0" borderId="3" xfId="20" applyFont="1" applyBorder="1" applyAlignment="1">
      <alignment horizontal="center" vertical="top" wrapText="1"/>
    </xf>
    <xf numFmtId="0" fontId="4" fillId="0" borderId="4" xfId="20" applyFont="1" applyBorder="1" applyAlignment="1">
      <alignment horizontal="left" vertical="center" wrapText="1" indent="1"/>
    </xf>
    <xf numFmtId="0" fontId="4" fillId="0" borderId="5" xfId="20" applyFont="1" applyBorder="1" applyAlignment="1">
      <alignment horizontal="justify" vertical="center" wrapText="1"/>
    </xf>
    <xf numFmtId="0" fontId="3" fillId="0" borderId="4" xfId="20" applyFont="1" applyBorder="1" applyAlignment="1">
      <alignment horizontal="justify" vertical="center" wrapText="1"/>
    </xf>
    <xf numFmtId="0" fontId="3" fillId="0" borderId="6" xfId="20" applyFont="1" applyBorder="1" applyAlignment="1">
      <alignment horizontal="center" vertical="top" wrapText="1"/>
    </xf>
    <xf numFmtId="0" fontId="4" fillId="0" borderId="7" xfId="20" applyFont="1" applyBorder="1" applyAlignment="1">
      <alignment horizontal="justify" vertical="center" wrapText="1"/>
    </xf>
    <xf numFmtId="0" fontId="3" fillId="0" borderId="8" xfId="20" applyFont="1" applyBorder="1" applyAlignment="1">
      <alignment horizontal="justify" vertical="center" wrapText="1"/>
    </xf>
    <xf numFmtId="0" fontId="5" fillId="0" borderId="4" xfId="20" applyFont="1" applyBorder="1" applyAlignment="1">
      <alignment horizontal="left" vertical="center" wrapText="1" indent="1"/>
    </xf>
    <xf numFmtId="0" fontId="3" fillId="0" borderId="7" xfId="20" applyFont="1" applyBorder="1" applyAlignment="1">
      <alignment horizontal="justify" vertical="center" wrapText="1"/>
    </xf>
    <xf numFmtId="0" fontId="3" fillId="0" borderId="5" xfId="20" applyFont="1" applyBorder="1" applyAlignment="1">
      <alignment horizontal="justify" vertical="center" wrapText="1"/>
    </xf>
    <xf numFmtId="0" fontId="4" fillId="0" borderId="4" xfId="20" applyFont="1" applyBorder="1" applyAlignment="1">
      <alignment vertical="center" wrapText="1"/>
    </xf>
    <xf numFmtId="0" fontId="4" fillId="0" borderId="4" xfId="20" applyFont="1" applyBorder="1" applyAlignment="1">
      <alignment horizontal="justify" vertical="center" wrapText="1"/>
    </xf>
    <xf numFmtId="0" fontId="4" fillId="0" borderId="5" xfId="20" applyFont="1" applyBorder="1" applyAlignment="1">
      <alignment vertical="center" wrapText="1"/>
    </xf>
    <xf numFmtId="0" fontId="3" fillId="0" borderId="3" xfId="20" applyFont="1" applyBorder="1" applyAlignment="1">
      <alignment horizontal="center" vertical="top"/>
    </xf>
    <xf numFmtId="0" fontId="3" fillId="0" borderId="4" xfId="20" applyFont="1" applyBorder="1" applyAlignment="1">
      <alignment horizontal="justify" vertical="center"/>
    </xf>
    <xf numFmtId="0" fontId="4" fillId="0" borderId="4" xfId="20" applyFont="1" applyBorder="1" applyAlignment="1">
      <alignment horizontal="left" vertical="center" indent="1"/>
    </xf>
    <xf numFmtId="0" fontId="3" fillId="0" borderId="6" xfId="20" applyFont="1" applyBorder="1" applyAlignment="1">
      <alignment horizontal="center" vertical="top"/>
    </xf>
    <xf numFmtId="0" fontId="6" fillId="0" borderId="5" xfId="20" applyFont="1" applyBorder="1" applyAlignment="1">
      <alignment wrapText="1"/>
    </xf>
    <xf numFmtId="0" fontId="7" fillId="0" borderId="0" xfId="20" applyFont="1"/>
    <xf numFmtId="0" fontId="7" fillId="0" borderId="0" xfId="20" applyFont="1" applyAlignment="1">
      <alignment horizontal="center"/>
    </xf>
    <xf numFmtId="0" fontId="8" fillId="0" borderId="0" xfId="20" applyFont="1"/>
    <xf numFmtId="0" fontId="9" fillId="0" borderId="0" xfId="20" applyFont="1" applyAlignment="1">
      <alignment horizontal="right" vertical="top"/>
    </xf>
    <xf numFmtId="0" fontId="9" fillId="0" borderId="0" xfId="20" applyFont="1"/>
    <xf numFmtId="0" fontId="9" fillId="0" borderId="9" xfId="20" applyFont="1" applyBorder="1" applyAlignment="1">
      <alignment horizontal="center" vertical="center"/>
    </xf>
    <xf numFmtId="0" fontId="9" fillId="0" borderId="10" xfId="20" applyFont="1" applyBorder="1" applyAlignment="1">
      <alignment horizontal="center" vertical="center" wrapText="1"/>
    </xf>
    <xf numFmtId="0" fontId="9" fillId="0" borderId="11" xfId="20" applyFont="1" applyBorder="1" applyAlignment="1">
      <alignment horizontal="center" vertical="center" wrapText="1"/>
    </xf>
    <xf numFmtId="0" fontId="9" fillId="0" borderId="12" xfId="20" applyFont="1" applyBorder="1" applyAlignment="1">
      <alignment horizontal="center" vertical="center"/>
    </xf>
    <xf numFmtId="0" fontId="9" fillId="0" borderId="13" xfId="20" applyFont="1" applyBorder="1" applyAlignment="1">
      <alignment horizontal="center" vertical="center" wrapText="1"/>
    </xf>
    <xf numFmtId="0" fontId="9" fillId="0" borderId="14" xfId="20" applyFont="1" applyBorder="1" applyAlignment="1">
      <alignment horizontal="center" vertical="center" wrapText="1"/>
    </xf>
    <xf numFmtId="0" fontId="9" fillId="0" borderId="15" xfId="20" applyFont="1" applyBorder="1" applyAlignment="1">
      <alignment horizontal="center" vertical="center"/>
    </xf>
    <xf numFmtId="0" fontId="9" fillId="0" borderId="16" xfId="20" applyFont="1" applyBorder="1" applyAlignment="1">
      <alignment horizontal="center" vertical="center" wrapText="1"/>
    </xf>
    <xf numFmtId="0" fontId="9" fillId="0" borderId="17" xfId="20" applyFont="1" applyBorder="1" applyAlignment="1">
      <alignment horizontal="center" vertical="center" wrapText="1"/>
    </xf>
    <xf numFmtId="0" fontId="10" fillId="0" borderId="18" xfId="20" applyFont="1" applyBorder="1" applyAlignment="1">
      <alignment horizontal="center" vertical="center" wrapText="1"/>
    </xf>
    <xf numFmtId="0" fontId="10" fillId="0" borderId="19" xfId="20" applyFont="1" applyBorder="1" applyAlignment="1">
      <alignment horizontal="justify" vertical="center" wrapText="1"/>
    </xf>
    <xf numFmtId="0" fontId="10" fillId="0" borderId="20" xfId="20" applyFont="1" applyBorder="1" applyAlignment="1">
      <alignment horizontal="justify" vertical="center" wrapText="1"/>
    </xf>
    <xf numFmtId="0" fontId="10" fillId="0" borderId="20" xfId="20" applyFont="1" applyBorder="1" applyAlignment="1">
      <alignment horizontal="center" vertical="center" wrapText="1"/>
    </xf>
    <xf numFmtId="0" fontId="10" fillId="0" borderId="21" xfId="20" applyFont="1" applyBorder="1" applyAlignment="1">
      <alignment horizontal="center" vertical="center" wrapText="1"/>
    </xf>
    <xf numFmtId="0" fontId="4" fillId="0" borderId="22" xfId="20" applyFont="1" applyBorder="1" applyAlignment="1">
      <alignment horizontal="left" vertical="center" wrapText="1" indent="1"/>
    </xf>
    <xf numFmtId="0" fontId="4" fillId="0" borderId="23" xfId="20" applyFont="1" applyBorder="1" applyAlignment="1">
      <alignment horizontal="left" vertical="center" wrapText="1" indent="1"/>
    </xf>
    <xf numFmtId="0" fontId="4" fillId="0" borderId="23" xfId="20" applyFont="1" applyBorder="1" applyAlignment="1">
      <alignment horizontal="center" vertical="center" wrapText="1"/>
    </xf>
    <xf numFmtId="0" fontId="4" fillId="0" borderId="24" xfId="20" applyFont="1" applyBorder="1" applyAlignment="1">
      <alignment horizontal="left" vertical="center" wrapText="1" indent="1"/>
    </xf>
    <xf numFmtId="0" fontId="4" fillId="0" borderId="25" xfId="20" applyFont="1" applyBorder="1" applyAlignment="1">
      <alignment horizontal="left" vertical="center" wrapText="1" indent="1"/>
    </xf>
    <xf numFmtId="0" fontId="4" fillId="0" borderId="26" xfId="20" applyFont="1" applyBorder="1" applyAlignment="1">
      <alignment horizontal="center" vertical="center" wrapText="1"/>
    </xf>
    <xf numFmtId="0" fontId="10" fillId="0" borderId="22" xfId="20" applyFont="1" applyBorder="1" applyAlignment="1">
      <alignment horizontal="justify" vertical="center" wrapText="1"/>
    </xf>
    <xf numFmtId="0" fontId="10" fillId="0" borderId="23" xfId="20" applyFont="1" applyBorder="1" applyAlignment="1">
      <alignment horizontal="justify" vertical="center" wrapText="1"/>
    </xf>
    <xf numFmtId="0" fontId="10" fillId="0" borderId="23" xfId="20" applyFont="1" applyBorder="1" applyAlignment="1">
      <alignment horizontal="center" vertical="center" wrapText="1"/>
    </xf>
    <xf numFmtId="0" fontId="10" fillId="0" borderId="27" xfId="20" applyFont="1" applyBorder="1" applyAlignment="1">
      <alignment horizontal="center" vertical="center" wrapText="1"/>
    </xf>
    <xf numFmtId="0" fontId="4" fillId="0" borderId="28" xfId="20" applyFont="1" applyBorder="1" applyAlignment="1">
      <alignment horizontal="left" vertical="center" wrapText="1" indent="1"/>
    </xf>
    <xf numFmtId="0" fontId="4" fillId="0" borderId="26" xfId="20" applyFont="1" applyBorder="1" applyAlignment="1">
      <alignment horizontal="left" vertical="center" wrapText="1" indent="1"/>
    </xf>
    <xf numFmtId="0" fontId="10" fillId="0" borderId="29" xfId="20" applyFont="1" applyBorder="1" applyAlignment="1">
      <alignment horizontal="justify" vertical="center" wrapText="1"/>
    </xf>
    <xf numFmtId="0" fontId="10" fillId="0" borderId="30" xfId="20" applyFont="1" applyBorder="1" applyAlignment="1">
      <alignment horizontal="justify" vertical="center" wrapText="1"/>
    </xf>
    <xf numFmtId="0" fontId="10" fillId="0" borderId="31" xfId="20" applyFont="1" applyBorder="1" applyAlignment="1">
      <alignment horizontal="center" vertical="center" wrapText="1"/>
    </xf>
    <xf numFmtId="0" fontId="3" fillId="0" borderId="22" xfId="20" applyFont="1" applyBorder="1" applyAlignment="1">
      <alignment horizontal="left" vertical="center" wrapText="1" indent="1"/>
    </xf>
    <xf numFmtId="0" fontId="3" fillId="0" borderId="23" xfId="20" applyFont="1" applyBorder="1" applyAlignment="1">
      <alignment horizontal="left" vertical="center" wrapText="1" indent="1"/>
    </xf>
    <xf numFmtId="0" fontId="3" fillId="0" borderId="23" xfId="20" applyFont="1" applyBorder="1" applyAlignment="1">
      <alignment horizontal="center" vertical="center" wrapText="1"/>
    </xf>
    <xf numFmtId="0" fontId="3" fillId="0" borderId="24" xfId="20" applyFont="1" applyBorder="1" applyAlignment="1">
      <alignment horizontal="left" vertical="center" wrapText="1" indent="1"/>
    </xf>
    <xf numFmtId="0" fontId="3" fillId="0" borderId="25" xfId="20" applyFont="1" applyBorder="1" applyAlignment="1">
      <alignment horizontal="left" vertical="center" wrapText="1" indent="1"/>
    </xf>
    <xf numFmtId="0" fontId="3" fillId="0" borderId="26" xfId="20" applyFont="1" applyBorder="1" applyAlignment="1">
      <alignment horizontal="center" vertical="center" wrapText="1"/>
    </xf>
    <xf numFmtId="0" fontId="10" fillId="0" borderId="24" xfId="20" applyFont="1" applyBorder="1" applyAlignment="1">
      <alignment horizontal="justify" vertical="center" wrapText="1"/>
    </xf>
    <xf numFmtId="0" fontId="10" fillId="0" borderId="25" xfId="20" applyFont="1" applyBorder="1" applyAlignment="1">
      <alignment horizontal="justify" vertical="center" wrapText="1"/>
    </xf>
    <xf numFmtId="0" fontId="11" fillId="0" borderId="0" xfId="20" applyFont="1" applyAlignment="1">
      <alignment vertical="center"/>
    </xf>
    <xf numFmtId="0" fontId="10" fillId="0" borderId="32" xfId="20" applyFont="1" applyBorder="1" applyAlignment="1">
      <alignment horizontal="center" vertical="center" wrapText="1"/>
    </xf>
    <xf numFmtId="0" fontId="12" fillId="0" borderId="0" xfId="47" applyFont="1">
      <alignment vertical="center"/>
    </xf>
    <xf numFmtId="0" fontId="13" fillId="0" borderId="0" xfId="47" applyFont="1">
      <alignment vertical="center"/>
    </xf>
    <xf numFmtId="0" fontId="14" fillId="0" borderId="0" xfId="0" applyFont="1">
      <alignment vertical="center"/>
    </xf>
    <xf numFmtId="0" fontId="15" fillId="0" borderId="0" xfId="0" applyFont="1">
      <alignment vertical="center"/>
    </xf>
    <xf numFmtId="0" fontId="15" fillId="0" borderId="0" xfId="35" applyFont="1" applyBorder="1" applyAlignment="1">
      <alignment vertical="top"/>
    </xf>
    <xf numFmtId="0" fontId="15" fillId="0" borderId="0" xfId="35" applyFont="1" applyBorder="1">
      <alignment vertical="center"/>
    </xf>
    <xf numFmtId="0" fontId="15" fillId="0" borderId="0" xfId="35" applyFont="1">
      <alignment vertical="center"/>
    </xf>
    <xf numFmtId="0" fontId="16" fillId="0" borderId="0" xfId="35" applyFont="1">
      <alignment vertical="center"/>
    </xf>
    <xf numFmtId="0" fontId="17" fillId="0" borderId="0" xfId="35" applyFont="1" applyBorder="1">
      <alignment vertical="center"/>
    </xf>
    <xf numFmtId="0" fontId="17" fillId="0" borderId="0" xfId="35" applyFont="1">
      <alignment vertical="center"/>
    </xf>
    <xf numFmtId="0" fontId="18" fillId="0" borderId="0" xfId="22" applyFont="1" applyBorder="1" applyAlignment="1" applyProtection="1">
      <alignment horizontal="left"/>
      <protection locked="0"/>
    </xf>
    <xf numFmtId="0" fontId="19" fillId="0" borderId="0" xfId="22" applyFont="1" applyBorder="1" applyAlignment="1" applyProtection="1">
      <alignment vertical="center"/>
      <protection locked="0"/>
    </xf>
    <xf numFmtId="0" fontId="20" fillId="0" borderId="0" xfId="22" applyFont="1" applyBorder="1" applyAlignment="1" applyProtection="1">
      <alignment vertical="center"/>
      <protection locked="0"/>
    </xf>
    <xf numFmtId="0" fontId="21" fillId="0" borderId="0" xfId="22" applyFont="1" applyBorder="1" applyAlignment="1" applyProtection="1">
      <alignment vertical="center"/>
      <protection locked="0"/>
    </xf>
    <xf numFmtId="0" fontId="22" fillId="0" borderId="0" xfId="22" applyFont="1" applyBorder="1" applyAlignment="1" applyProtection="1">
      <alignment vertical="center"/>
      <protection locked="0"/>
    </xf>
    <xf numFmtId="0" fontId="23" fillId="0" borderId="0" xfId="22" applyFont="1" applyBorder="1" applyAlignment="1" applyProtection="1">
      <alignment vertical="center"/>
      <protection locked="0"/>
    </xf>
    <xf numFmtId="0" fontId="24" fillId="0" borderId="0" xfId="35" applyFont="1">
      <alignment vertical="center"/>
    </xf>
    <xf numFmtId="0" fontId="25" fillId="0" borderId="33" xfId="0" applyFont="1" applyBorder="1" applyAlignment="1">
      <alignment horizontal="center" vertical="center" wrapText="1"/>
    </xf>
    <xf numFmtId="0" fontId="25" fillId="0" borderId="34" xfId="0" applyFont="1" applyBorder="1" applyAlignment="1">
      <alignment horizontal="center" vertical="center" wrapText="1"/>
    </xf>
    <xf numFmtId="0" fontId="26" fillId="2" borderId="35" xfId="35" applyFont="1" applyFill="1" applyBorder="1" applyAlignment="1">
      <alignment horizontal="centerContinuous" vertical="center"/>
    </xf>
    <xf numFmtId="0" fontId="26" fillId="2" borderId="36" xfId="35" applyFont="1" applyFill="1" applyBorder="1" applyAlignment="1">
      <alignment horizontal="centerContinuous" vertical="center"/>
    </xf>
    <xf numFmtId="0" fontId="26" fillId="2" borderId="37" xfId="35" applyFont="1" applyFill="1" applyBorder="1" applyAlignment="1">
      <alignment horizontal="centerContinuous" vertical="center"/>
    </xf>
    <xf numFmtId="0" fontId="16" fillId="3" borderId="38" xfId="35" applyFont="1" applyFill="1" applyBorder="1" applyAlignment="1">
      <alignment horizontal="center" vertical="center" wrapText="1"/>
    </xf>
    <xf numFmtId="0" fontId="16" fillId="3" borderId="39" xfId="35" applyFont="1" applyFill="1" applyBorder="1" applyAlignment="1">
      <alignment horizontal="center" vertical="center" wrapText="1"/>
    </xf>
    <xf numFmtId="0" fontId="26" fillId="2" borderId="40" xfId="35" applyFont="1" applyFill="1" applyBorder="1" applyAlignment="1">
      <alignment horizontal="center" vertical="center"/>
    </xf>
    <xf numFmtId="0" fontId="26" fillId="2" borderId="0" xfId="35" applyFont="1" applyFill="1" applyBorder="1" applyAlignment="1">
      <alignment horizontal="center" vertical="center"/>
    </xf>
    <xf numFmtId="49" fontId="26" fillId="2" borderId="0" xfId="35" applyNumberFormat="1" applyFont="1" applyFill="1" applyBorder="1" applyAlignment="1">
      <alignment horizontal="center" vertical="center" wrapText="1"/>
    </xf>
    <xf numFmtId="0" fontId="26" fillId="2" borderId="41" xfId="35" applyFont="1" applyFill="1" applyBorder="1" applyAlignment="1">
      <alignment horizontal="center" vertical="center" wrapText="1"/>
    </xf>
    <xf numFmtId="49" fontId="16" fillId="3" borderId="42" xfId="35" applyNumberFormat="1" applyFont="1" applyFill="1" applyBorder="1" applyAlignment="1">
      <alignment horizontal="center" vertical="top" wrapText="1"/>
    </xf>
    <xf numFmtId="0" fontId="15" fillId="3" borderId="40" xfId="35" applyFont="1" applyFill="1" applyBorder="1" applyAlignment="1">
      <alignment horizontal="center" vertical="center" wrapText="1"/>
    </xf>
    <xf numFmtId="49" fontId="16" fillId="3" borderId="0" xfId="35" applyNumberFormat="1" applyFont="1" applyFill="1" applyBorder="1" applyAlignment="1">
      <alignment horizontal="center" vertical="center" wrapText="1"/>
    </xf>
    <xf numFmtId="0" fontId="26" fillId="2" borderId="43" xfId="35" applyFont="1" applyFill="1" applyBorder="1" applyAlignment="1">
      <alignment horizontal="center" vertical="center"/>
    </xf>
    <xf numFmtId="0" fontId="26" fillId="2" borderId="44" xfId="35" applyFont="1" applyFill="1" applyBorder="1" applyAlignment="1">
      <alignment horizontal="center" vertical="center"/>
    </xf>
    <xf numFmtId="49" fontId="26" fillId="2" borderId="44" xfId="35" applyNumberFormat="1" applyFont="1" applyFill="1" applyBorder="1" applyAlignment="1">
      <alignment horizontal="center" vertical="center" wrapText="1"/>
    </xf>
    <xf numFmtId="0" fontId="26" fillId="2" borderId="45" xfId="35" applyFont="1" applyFill="1" applyBorder="1" applyAlignment="1">
      <alignment horizontal="left" vertical="top" wrapText="1"/>
    </xf>
    <xf numFmtId="49" fontId="16" fillId="3" borderId="46" xfId="35" applyNumberFormat="1" applyFont="1" applyFill="1" applyBorder="1" applyAlignment="1">
      <alignment horizontal="center" vertical="top" wrapText="1"/>
    </xf>
    <xf numFmtId="0" fontId="15" fillId="3" borderId="43" xfId="35" applyFont="1" applyFill="1" applyBorder="1" applyAlignment="1">
      <alignment horizontal="left" vertical="top" wrapText="1"/>
    </xf>
    <xf numFmtId="49" fontId="16" fillId="3" borderId="44" xfId="35" applyNumberFormat="1" applyFont="1" applyFill="1" applyBorder="1" applyAlignment="1">
      <alignment horizontal="center" vertical="top" wrapText="1"/>
    </xf>
    <xf numFmtId="0" fontId="26" fillId="2" borderId="16" xfId="35" applyFont="1" applyFill="1" applyBorder="1" applyAlignment="1">
      <alignment horizontal="center" vertical="center"/>
    </xf>
    <xf numFmtId="0" fontId="26" fillId="2" borderId="47" xfId="35" applyFont="1" applyFill="1" applyBorder="1" applyAlignment="1">
      <alignment horizontal="center" vertical="center"/>
    </xf>
    <xf numFmtId="49" fontId="26" fillId="2" borderId="47" xfId="35" applyNumberFormat="1" applyFont="1" applyFill="1" applyBorder="1" applyAlignment="1">
      <alignment horizontal="center" vertical="center" wrapText="1"/>
    </xf>
    <xf numFmtId="0" fontId="27" fillId="2" borderId="48" xfId="35" applyFont="1" applyFill="1" applyBorder="1" applyAlignment="1">
      <alignment horizontal="left" vertical="center" wrapText="1"/>
    </xf>
    <xf numFmtId="49" fontId="16" fillId="3" borderId="49" xfId="35" applyNumberFormat="1" applyFont="1" applyFill="1" applyBorder="1" applyAlignment="1">
      <alignment horizontal="center" vertical="center" wrapText="1"/>
    </xf>
    <xf numFmtId="0" fontId="28" fillId="3" borderId="16" xfId="35" applyFont="1" applyFill="1" applyBorder="1" applyAlignment="1">
      <alignment horizontal="center" vertical="center" wrapText="1"/>
    </xf>
    <xf numFmtId="49" fontId="16" fillId="3" borderId="47" xfId="35" applyNumberFormat="1" applyFont="1" applyFill="1" applyBorder="1" applyAlignment="1">
      <alignment horizontal="center" vertical="center" wrapText="1"/>
    </xf>
    <xf numFmtId="0" fontId="15" fillId="4" borderId="43" xfId="35" applyFont="1" applyFill="1" applyBorder="1" applyAlignment="1">
      <alignment horizontal="center" vertical="center"/>
    </xf>
    <xf numFmtId="0" fontId="15" fillId="4" borderId="44" xfId="35" applyFont="1" applyFill="1" applyBorder="1" applyAlignment="1">
      <alignment horizontal="center" vertical="center"/>
    </xf>
    <xf numFmtId="49" fontId="15" fillId="4" borderId="44" xfId="35" applyNumberFormat="1" applyFont="1" applyFill="1" applyBorder="1" applyAlignment="1">
      <alignment horizontal="right" vertical="center" wrapText="1"/>
    </xf>
    <xf numFmtId="0" fontId="15" fillId="4" borderId="10" xfId="35" applyFont="1" applyFill="1" applyBorder="1" applyAlignment="1">
      <alignment horizontal="left" vertical="top" wrapText="1"/>
    </xf>
    <xf numFmtId="49" fontId="22" fillId="4" borderId="44" xfId="35" applyNumberFormat="1" applyFont="1" applyFill="1" applyBorder="1" applyAlignment="1">
      <alignment horizontal="left" vertical="top" wrapText="1"/>
    </xf>
    <xf numFmtId="0" fontId="22" fillId="5" borderId="43" xfId="35" applyFont="1" applyFill="1" applyBorder="1" applyAlignment="1">
      <alignment horizontal="left" vertical="top"/>
    </xf>
    <xf numFmtId="49" fontId="22" fillId="0" borderId="44" xfId="35" applyNumberFormat="1" applyFont="1" applyFill="1" applyBorder="1" applyAlignment="1">
      <alignment horizontal="left" vertical="top" wrapText="1"/>
    </xf>
    <xf numFmtId="0" fontId="15" fillId="4" borderId="43" xfId="35" applyFont="1" applyFill="1" applyBorder="1" applyAlignment="1">
      <alignment horizontal="left" vertical="top" wrapText="1"/>
    </xf>
    <xf numFmtId="0" fontId="15" fillId="4" borderId="16" xfId="35" applyFont="1" applyFill="1" applyBorder="1" applyAlignment="1">
      <alignment horizontal="center" vertical="center"/>
    </xf>
    <xf numFmtId="0" fontId="15" fillId="4" borderId="47" xfId="35" applyFont="1" applyFill="1" applyBorder="1" applyAlignment="1">
      <alignment horizontal="center" vertical="center"/>
    </xf>
    <xf numFmtId="49" fontId="15" fillId="4" borderId="47" xfId="35" applyNumberFormat="1" applyFont="1" applyFill="1" applyBorder="1" applyAlignment="1">
      <alignment horizontal="right" vertical="center" wrapText="1"/>
    </xf>
    <xf numFmtId="0" fontId="15" fillId="4" borderId="16" xfId="35" applyFont="1" applyFill="1" applyBorder="1" applyAlignment="1">
      <alignment horizontal="left" vertical="top" wrapText="1"/>
    </xf>
    <xf numFmtId="49" fontId="22" fillId="4" borderId="47" xfId="35" applyNumberFormat="1" applyFont="1" applyFill="1" applyBorder="1" applyAlignment="1">
      <alignment horizontal="left" vertical="top" wrapText="1"/>
    </xf>
    <xf numFmtId="0" fontId="22" fillId="5" borderId="16" xfId="35" applyFont="1" applyFill="1" applyBorder="1" applyAlignment="1">
      <alignment horizontal="left" vertical="top"/>
    </xf>
    <xf numFmtId="49" fontId="22" fillId="0" borderId="47" xfId="35" applyNumberFormat="1" applyFont="1" applyFill="1" applyBorder="1" applyAlignment="1">
      <alignment horizontal="left" vertical="top" wrapText="1"/>
    </xf>
    <xf numFmtId="0" fontId="16" fillId="4" borderId="43" xfId="35" applyNumberFormat="1" applyFont="1" applyFill="1" applyBorder="1" applyAlignment="1">
      <alignment vertical="top"/>
    </xf>
    <xf numFmtId="0" fontId="16" fillId="4" borderId="10" xfId="35" applyNumberFormat="1" applyFont="1" applyFill="1" applyBorder="1" applyAlignment="1">
      <alignment vertical="top" wrapText="1"/>
    </xf>
    <xf numFmtId="0" fontId="16" fillId="4" borderId="45" xfId="35" applyFont="1" applyFill="1" applyBorder="1" applyAlignment="1">
      <alignment vertical="top" wrapText="1"/>
    </xf>
    <xf numFmtId="0" fontId="21" fillId="4" borderId="44" xfId="35" applyFont="1" applyFill="1" applyBorder="1" applyAlignment="1">
      <alignment horizontal="left" vertical="top" wrapText="1"/>
    </xf>
    <xf numFmtId="0" fontId="21" fillId="0" borderId="44" xfId="35" applyFont="1" applyFill="1" applyBorder="1" applyAlignment="1">
      <alignment horizontal="left" vertical="top" wrapText="1"/>
    </xf>
    <xf numFmtId="0" fontId="16" fillId="4" borderId="13" xfId="35" applyNumberFormat="1" applyFont="1" applyFill="1" applyBorder="1" applyAlignment="1">
      <alignment vertical="top" wrapText="1"/>
    </xf>
    <xf numFmtId="0" fontId="16" fillId="4" borderId="35" xfId="35" applyFont="1" applyFill="1" applyBorder="1" applyAlignment="1">
      <alignment vertical="top" wrapText="1"/>
    </xf>
    <xf numFmtId="0" fontId="15" fillId="4" borderId="13" xfId="35" applyFont="1" applyFill="1" applyBorder="1" applyAlignment="1">
      <alignment horizontal="left" vertical="top" wrapText="1"/>
    </xf>
    <xf numFmtId="0" fontId="21" fillId="4" borderId="36" xfId="35" applyFont="1" applyFill="1" applyBorder="1" applyAlignment="1">
      <alignment horizontal="left" vertical="top" wrapText="1"/>
    </xf>
    <xf numFmtId="0" fontId="22" fillId="5" borderId="13" xfId="35" applyFont="1" applyFill="1" applyBorder="1" applyAlignment="1">
      <alignment horizontal="left" vertical="top"/>
    </xf>
    <xf numFmtId="0" fontId="21" fillId="0" borderId="36" xfId="35" applyFont="1" applyFill="1" applyBorder="1" applyAlignment="1">
      <alignment horizontal="left" vertical="top" wrapText="1"/>
    </xf>
    <xf numFmtId="0" fontId="16" fillId="4" borderId="13" xfId="35" applyFont="1" applyFill="1" applyBorder="1" applyAlignment="1">
      <alignment horizontal="left" vertical="top" wrapText="1"/>
    </xf>
    <xf numFmtId="0" fontId="16" fillId="4" borderId="16" xfId="35" applyNumberFormat="1" applyFont="1" applyFill="1" applyBorder="1" applyAlignment="1">
      <alignment vertical="top"/>
    </xf>
    <xf numFmtId="0" fontId="16" fillId="4" borderId="16" xfId="35" applyNumberFormat="1" applyFont="1" applyFill="1" applyBorder="1" applyAlignment="1">
      <alignment vertical="top" wrapText="1"/>
    </xf>
    <xf numFmtId="0" fontId="16" fillId="4" borderId="48" xfId="35" applyFont="1" applyFill="1" applyBorder="1" applyAlignment="1">
      <alignment vertical="top" wrapText="1"/>
    </xf>
    <xf numFmtId="0" fontId="16" fillId="4" borderId="16" xfId="35" applyFont="1" applyFill="1" applyBorder="1" applyAlignment="1">
      <alignment horizontal="left" vertical="top" wrapText="1"/>
    </xf>
    <xf numFmtId="0" fontId="21" fillId="4" borderId="47" xfId="35" applyFont="1" applyFill="1" applyBorder="1" applyAlignment="1">
      <alignment horizontal="left" vertical="top" wrapText="1"/>
    </xf>
    <xf numFmtId="0" fontId="21" fillId="0" borderId="47" xfId="35" applyFont="1" applyFill="1" applyBorder="1" applyAlignment="1">
      <alignment horizontal="left" vertical="top" wrapText="1"/>
    </xf>
    <xf numFmtId="0" fontId="16" fillId="4" borderId="45" xfId="35" applyNumberFormat="1" applyFont="1" applyFill="1" applyBorder="1" applyAlignment="1">
      <alignment vertical="top" wrapText="1"/>
    </xf>
    <xf numFmtId="0" fontId="16" fillId="4" borderId="43" xfId="35" applyFont="1" applyFill="1" applyBorder="1" applyAlignment="1">
      <alignment horizontal="left" vertical="top" wrapText="1"/>
    </xf>
    <xf numFmtId="0" fontId="25" fillId="0" borderId="50" xfId="0" applyFont="1" applyBorder="1" applyAlignment="1">
      <alignment horizontal="center" vertical="center" wrapText="1"/>
    </xf>
    <xf numFmtId="0" fontId="16" fillId="3" borderId="51" xfId="35" applyFont="1" applyFill="1" applyBorder="1" applyAlignment="1">
      <alignment horizontal="center" vertical="center" wrapText="1"/>
    </xf>
    <xf numFmtId="0" fontId="16" fillId="3" borderId="39" xfId="35" applyFont="1" applyFill="1" applyBorder="1" applyAlignment="1">
      <alignment horizontal="center" vertical="center"/>
    </xf>
    <xf numFmtId="0" fontId="16" fillId="3" borderId="51" xfId="35" applyFont="1" applyFill="1" applyBorder="1" applyAlignment="1">
      <alignment horizontal="center" vertical="center"/>
    </xf>
    <xf numFmtId="0" fontId="15" fillId="3" borderId="52" xfId="35" applyFont="1" applyFill="1" applyBorder="1" applyAlignment="1">
      <alignment horizontal="center" vertical="center" wrapText="1"/>
    </xf>
    <xf numFmtId="0" fontId="16" fillId="3" borderId="53" xfId="35" applyFont="1" applyFill="1" applyBorder="1" applyAlignment="1">
      <alignment horizontal="left" vertical="top" wrapText="1"/>
    </xf>
    <xf numFmtId="0" fontId="28" fillId="3" borderId="17" xfId="35" applyFont="1" applyFill="1" applyBorder="1" applyAlignment="1">
      <alignment horizontal="left" vertical="center" wrapText="1"/>
    </xf>
    <xf numFmtId="0" fontId="22" fillId="0" borderId="53" xfId="35" applyFont="1" applyFill="1" applyBorder="1" applyAlignment="1">
      <alignment horizontal="left" vertical="top" wrapText="1"/>
    </xf>
    <xf numFmtId="49" fontId="22" fillId="4" borderId="54" xfId="35" applyNumberFormat="1" applyFont="1" applyFill="1" applyBorder="1" applyAlignment="1">
      <alignment horizontal="left" vertical="top" wrapText="1"/>
    </xf>
    <xf numFmtId="0" fontId="22" fillId="5" borderId="17" xfId="35" applyFont="1" applyFill="1" applyBorder="1" applyAlignment="1">
      <alignment horizontal="left" vertical="top" wrapText="1"/>
    </xf>
    <xf numFmtId="49" fontId="22" fillId="4" borderId="49" xfId="35" applyNumberFormat="1" applyFont="1" applyFill="1" applyBorder="1" applyAlignment="1">
      <alignment horizontal="left" vertical="top" wrapText="1"/>
    </xf>
    <xf numFmtId="0" fontId="22" fillId="5" borderId="53" xfId="35" applyFont="1" applyFill="1" applyBorder="1" applyAlignment="1">
      <alignment horizontal="left" vertical="top" wrapText="1"/>
    </xf>
    <xf numFmtId="0" fontId="21" fillId="4" borderId="54" xfId="35" applyFont="1" applyFill="1" applyBorder="1" applyAlignment="1">
      <alignment horizontal="left" vertical="top" wrapText="1"/>
    </xf>
    <xf numFmtId="0" fontId="22" fillId="5" borderId="14" xfId="35" applyFont="1" applyFill="1" applyBorder="1" applyAlignment="1">
      <alignment horizontal="left" vertical="top" wrapText="1"/>
    </xf>
    <xf numFmtId="0" fontId="21" fillId="4" borderId="55" xfId="35" applyFont="1" applyFill="1" applyBorder="1" applyAlignment="1">
      <alignment horizontal="left" vertical="top" wrapText="1"/>
    </xf>
    <xf numFmtId="0" fontId="21" fillId="4" borderId="49" xfId="35" applyFont="1" applyFill="1" applyBorder="1" applyAlignment="1">
      <alignment horizontal="left" vertical="top" wrapText="1"/>
    </xf>
    <xf numFmtId="0" fontId="26" fillId="2" borderId="42" xfId="35" applyFont="1" applyFill="1" applyBorder="1" applyAlignment="1">
      <alignment horizontal="center" vertical="center"/>
    </xf>
    <xf numFmtId="0" fontId="26" fillId="2" borderId="35" xfId="35" applyFont="1" applyFill="1" applyBorder="1" applyAlignment="1">
      <alignment horizontal="center" vertical="center" wrapText="1"/>
    </xf>
    <xf numFmtId="0" fontId="26" fillId="2" borderId="56" xfId="35" applyFont="1" applyFill="1" applyBorder="1" applyAlignment="1">
      <alignment horizontal="center" vertical="center"/>
    </xf>
    <xf numFmtId="0" fontId="15" fillId="6" borderId="57" xfId="35" applyFont="1" applyFill="1" applyBorder="1">
      <alignment vertical="center"/>
    </xf>
    <xf numFmtId="0" fontId="15" fillId="6" borderId="58" xfId="35" applyFont="1" applyFill="1" applyBorder="1">
      <alignment vertical="center"/>
    </xf>
    <xf numFmtId="0" fontId="15" fillId="6" borderId="59" xfId="35" applyFont="1" applyFill="1" applyBorder="1">
      <alignment vertical="center"/>
    </xf>
    <xf numFmtId="0" fontId="26" fillId="2" borderId="60" xfId="35" applyFont="1" applyFill="1" applyBorder="1" applyAlignment="1">
      <alignment horizontal="center" vertical="center" wrapText="1"/>
    </xf>
    <xf numFmtId="0" fontId="26" fillId="2" borderId="40" xfId="35" applyFont="1" applyFill="1" applyBorder="1" applyAlignment="1">
      <alignment horizontal="center" vertical="center" wrapText="1"/>
    </xf>
    <xf numFmtId="0" fontId="15" fillId="6" borderId="61" xfId="35" applyFont="1" applyFill="1" applyBorder="1">
      <alignment vertical="center"/>
    </xf>
    <xf numFmtId="0" fontId="15" fillId="6" borderId="0" xfId="35" applyFont="1" applyFill="1" applyBorder="1">
      <alignment vertical="center"/>
    </xf>
    <xf numFmtId="0" fontId="15" fillId="6" borderId="62" xfId="35" applyFont="1" applyFill="1" applyBorder="1">
      <alignment vertical="center"/>
    </xf>
    <xf numFmtId="0" fontId="26" fillId="2" borderId="46" xfId="35" applyFont="1" applyFill="1" applyBorder="1" applyAlignment="1">
      <alignment horizontal="left" vertical="top" wrapText="1"/>
    </xf>
    <xf numFmtId="0" fontId="26" fillId="2" borderId="43" xfId="35" applyFont="1" applyFill="1" applyBorder="1" applyAlignment="1">
      <alignment horizontal="center" vertical="center" wrapText="1"/>
    </xf>
    <xf numFmtId="0" fontId="15" fillId="6" borderId="45" xfId="35" applyFont="1" applyFill="1" applyBorder="1">
      <alignment vertical="center"/>
    </xf>
    <xf numFmtId="0" fontId="15" fillId="6" borderId="44" xfId="35" applyFont="1" applyFill="1" applyBorder="1">
      <alignment vertical="center"/>
    </xf>
    <xf numFmtId="0" fontId="15" fillId="6" borderId="63" xfId="35" applyFont="1" applyFill="1" applyBorder="1">
      <alignment vertical="center"/>
    </xf>
    <xf numFmtId="0" fontId="27" fillId="2" borderId="47" xfId="35" applyFont="1" applyFill="1" applyBorder="1" applyAlignment="1">
      <alignment horizontal="left" vertical="center" wrapText="1"/>
    </xf>
    <xf numFmtId="0" fontId="26" fillId="2" borderId="48" xfId="35" applyFont="1" applyFill="1" applyBorder="1" applyAlignment="1">
      <alignment horizontal="center" vertical="center" wrapText="1"/>
    </xf>
    <xf numFmtId="0" fontId="15" fillId="6" borderId="48" xfId="35" applyFont="1" applyFill="1" applyBorder="1">
      <alignment vertical="center"/>
    </xf>
    <xf numFmtId="0" fontId="15" fillId="6" borderId="47" xfId="35" applyFont="1" applyFill="1" applyBorder="1">
      <alignment vertical="center"/>
    </xf>
    <xf numFmtId="0" fontId="15" fillId="6" borderId="64" xfId="35" applyFont="1" applyFill="1" applyBorder="1">
      <alignment vertical="center"/>
    </xf>
    <xf numFmtId="0" fontId="15" fillId="4" borderId="63" xfId="35" applyFont="1" applyFill="1" applyBorder="1" applyAlignment="1">
      <alignment horizontal="left" vertical="top" wrapText="1"/>
    </xf>
    <xf numFmtId="0" fontId="16" fillId="4" borderId="45" xfId="35" applyNumberFormat="1" applyFont="1" applyFill="1" applyBorder="1" applyAlignment="1">
      <alignment horizontal="left" vertical="top" wrapText="1"/>
    </xf>
    <xf numFmtId="0" fontId="15" fillId="6" borderId="10" xfId="35" applyFont="1" applyFill="1" applyBorder="1">
      <alignment vertical="center"/>
    </xf>
    <xf numFmtId="0" fontId="15" fillId="4" borderId="64" xfId="35" applyFont="1" applyFill="1" applyBorder="1" applyAlignment="1">
      <alignment horizontal="left" vertical="top" wrapText="1"/>
    </xf>
    <xf numFmtId="0" fontId="16" fillId="4" borderId="48" xfId="35" applyNumberFormat="1" applyFont="1" applyFill="1" applyBorder="1" applyAlignment="1">
      <alignment horizontal="left" vertical="top" wrapText="1"/>
    </xf>
    <xf numFmtId="0" fontId="15" fillId="6" borderId="43" xfId="35" applyFont="1" applyFill="1" applyBorder="1" applyAlignment="1">
      <alignment vertical="top"/>
    </xf>
    <xf numFmtId="0" fontId="15" fillId="4" borderId="56" xfId="35" applyFont="1" applyFill="1" applyBorder="1" applyAlignment="1">
      <alignment horizontal="left" vertical="top" wrapText="1"/>
    </xf>
    <xf numFmtId="0" fontId="16" fillId="4" borderId="35" xfId="35" applyNumberFormat="1" applyFont="1" applyFill="1" applyBorder="1" applyAlignment="1">
      <alignment vertical="top" wrapText="1"/>
    </xf>
    <xf numFmtId="0" fontId="15" fillId="6" borderId="13" xfId="35" applyFont="1" applyFill="1" applyBorder="1" applyAlignment="1">
      <alignment vertical="top"/>
    </xf>
    <xf numFmtId="0" fontId="16" fillId="4" borderId="56" xfId="35" applyFont="1" applyFill="1" applyBorder="1" applyAlignment="1">
      <alignment horizontal="left" vertical="top" wrapText="1"/>
    </xf>
    <xf numFmtId="0" fontId="16" fillId="4" borderId="64" xfId="35" applyFont="1" applyFill="1" applyBorder="1" applyAlignment="1">
      <alignment horizontal="left" vertical="top" wrapText="1"/>
    </xf>
    <xf numFmtId="0" fontId="16" fillId="4" borderId="48" xfId="35" applyNumberFormat="1" applyFont="1" applyFill="1" applyBorder="1" applyAlignment="1">
      <alignment vertical="top" wrapText="1"/>
    </xf>
    <xf numFmtId="0" fontId="15" fillId="6" borderId="16" xfId="35" applyFont="1" applyFill="1" applyBorder="1" applyAlignment="1">
      <alignment vertical="top"/>
    </xf>
    <xf numFmtId="0" fontId="15" fillId="7" borderId="43" xfId="35" applyFont="1" applyFill="1" applyBorder="1" applyAlignment="1">
      <alignment vertical="top"/>
    </xf>
    <xf numFmtId="0" fontId="15" fillId="7" borderId="13" xfId="35" applyFont="1" applyFill="1" applyBorder="1" applyAlignment="1">
      <alignment vertical="top"/>
    </xf>
    <xf numFmtId="49" fontId="16" fillId="0" borderId="0" xfId="35" applyNumberFormat="1" applyFont="1">
      <alignment vertical="center"/>
    </xf>
    <xf numFmtId="0" fontId="15" fillId="0" borderId="44" xfId="35" applyFont="1" applyBorder="1">
      <alignment vertical="center"/>
    </xf>
    <xf numFmtId="0" fontId="16" fillId="7" borderId="57" xfId="35" applyFont="1" applyFill="1" applyBorder="1" applyAlignment="1">
      <alignment horizontal="center" vertical="center"/>
    </xf>
    <xf numFmtId="0" fontId="16" fillId="7" borderId="58" xfId="35" applyFont="1" applyFill="1" applyBorder="1" applyAlignment="1">
      <alignment horizontal="center" vertical="center"/>
    </xf>
    <xf numFmtId="0" fontId="15" fillId="7" borderId="40" xfId="35" applyFont="1" applyFill="1" applyBorder="1">
      <alignment vertical="center"/>
    </xf>
    <xf numFmtId="0" fontId="15" fillId="7" borderId="57" xfId="35" applyFont="1" applyFill="1" applyBorder="1">
      <alignment vertical="center"/>
    </xf>
    <xf numFmtId="0" fontId="15" fillId="7" borderId="58" xfId="35" applyFont="1" applyFill="1" applyBorder="1">
      <alignment vertical="center"/>
    </xf>
    <xf numFmtId="0" fontId="15" fillId="7" borderId="59" xfId="35" applyFont="1" applyFill="1" applyBorder="1">
      <alignment vertical="center"/>
    </xf>
    <xf numFmtId="49" fontId="16" fillId="7" borderId="45" xfId="35" applyNumberFormat="1" applyFont="1" applyFill="1" applyBorder="1" applyAlignment="1">
      <alignment horizontal="centerContinuous" vertical="center" wrapText="1"/>
    </xf>
    <xf numFmtId="49" fontId="16" fillId="7" borderId="44" xfId="35" applyNumberFormat="1" applyFont="1" applyFill="1" applyBorder="1" applyAlignment="1">
      <alignment horizontal="centerContinuous" vertical="center" wrapText="1"/>
    </xf>
    <xf numFmtId="49" fontId="16" fillId="7" borderId="63" xfId="35" applyNumberFormat="1" applyFont="1" applyFill="1" applyBorder="1" applyAlignment="1">
      <alignment horizontal="centerContinuous" vertical="center" wrapText="1"/>
    </xf>
    <xf numFmtId="49" fontId="16" fillId="7" borderId="0" xfId="35" applyNumberFormat="1" applyFont="1" applyFill="1" applyBorder="1" applyAlignment="1">
      <alignment horizontal="centerContinuous" vertical="center" wrapText="1"/>
    </xf>
    <xf numFmtId="0" fontId="15" fillId="7" borderId="41" xfId="35" applyFont="1" applyFill="1" applyBorder="1" applyAlignment="1">
      <alignment vertical="center" wrapText="1"/>
    </xf>
    <xf numFmtId="0" fontId="15" fillId="7" borderId="45" xfId="35" applyFont="1" applyFill="1" applyBorder="1" applyAlignment="1">
      <alignment horizontal="centerContinuous" vertical="center"/>
    </xf>
    <xf numFmtId="0" fontId="15" fillId="7" borderId="44" xfId="35" applyFont="1" applyFill="1" applyBorder="1" applyAlignment="1">
      <alignment horizontal="centerContinuous" vertical="center"/>
    </xf>
    <xf numFmtId="0" fontId="15" fillId="7" borderId="63" xfId="35" applyFont="1" applyFill="1" applyBorder="1" applyAlignment="1">
      <alignment horizontal="centerContinuous" vertical="center"/>
    </xf>
    <xf numFmtId="0" fontId="16" fillId="7" borderId="13" xfId="35" applyNumberFormat="1" applyFont="1" applyFill="1" applyBorder="1" applyAlignment="1">
      <alignment horizontal="center" vertical="center" wrapText="1"/>
    </xf>
    <xf numFmtId="0" fontId="16" fillId="7" borderId="35" xfId="35" applyNumberFormat="1" applyFont="1" applyFill="1" applyBorder="1" applyAlignment="1">
      <alignment horizontal="center" vertical="center" wrapText="1"/>
    </xf>
    <xf numFmtId="0" fontId="15" fillId="7" borderId="41" xfId="35" applyFont="1" applyFill="1" applyBorder="1">
      <alignment vertical="center"/>
    </xf>
    <xf numFmtId="0" fontId="15" fillId="7" borderId="13" xfId="35" applyFont="1" applyFill="1" applyBorder="1">
      <alignment vertical="center"/>
    </xf>
    <xf numFmtId="0" fontId="16" fillId="7" borderId="16" xfId="35" applyNumberFormat="1" applyFont="1" applyFill="1" applyBorder="1" applyAlignment="1">
      <alignment horizontal="center" vertical="center" wrapText="1"/>
    </xf>
    <xf numFmtId="0" fontId="16" fillId="7" borderId="48" xfId="35" applyNumberFormat="1" applyFont="1" applyFill="1" applyBorder="1" applyAlignment="1">
      <alignment horizontal="center" vertical="center" wrapText="1"/>
    </xf>
    <xf numFmtId="0" fontId="15" fillId="7" borderId="65" xfId="35" applyFont="1" applyFill="1" applyBorder="1">
      <alignment vertical="center"/>
    </xf>
    <xf numFmtId="0" fontId="16" fillId="7" borderId="43" xfId="35" applyFont="1" applyFill="1" applyBorder="1" applyAlignment="1">
      <alignment horizontal="center" vertical="top" wrapText="1"/>
    </xf>
    <xf numFmtId="0" fontId="16" fillId="7" borderId="45" xfId="35" applyFont="1" applyFill="1" applyBorder="1" applyAlignment="1">
      <alignment horizontal="center" vertical="top" wrapText="1"/>
    </xf>
    <xf numFmtId="0" fontId="15" fillId="7" borderId="43" xfId="35" applyFont="1" applyFill="1" applyBorder="1">
      <alignment vertical="center"/>
    </xf>
    <xf numFmtId="0" fontId="16" fillId="7" borderId="16" xfId="35" applyFont="1" applyFill="1" applyBorder="1" applyAlignment="1">
      <alignment horizontal="center" vertical="top" wrapText="1"/>
    </xf>
    <xf numFmtId="0" fontId="16" fillId="7" borderId="48" xfId="35" applyFont="1" applyFill="1" applyBorder="1" applyAlignment="1">
      <alignment horizontal="center" vertical="top" wrapText="1"/>
    </xf>
    <xf numFmtId="0" fontId="15" fillId="7" borderId="16" xfId="35" applyFont="1" applyFill="1" applyBorder="1">
      <alignment vertical="center"/>
    </xf>
    <xf numFmtId="0" fontId="15" fillId="7" borderId="43" xfId="35" applyFont="1" applyFill="1" applyBorder="1" applyAlignment="1">
      <alignment horizontal="left" vertical="top"/>
    </xf>
    <xf numFmtId="0" fontId="16" fillId="7" borderId="13" xfId="35" applyFont="1" applyFill="1" applyBorder="1" applyAlignment="1">
      <alignment horizontal="center" vertical="top" wrapText="1"/>
    </xf>
    <xf numFmtId="0" fontId="16" fillId="7" borderId="35" xfId="35" applyFont="1" applyFill="1" applyBorder="1" applyAlignment="1">
      <alignment horizontal="center" vertical="top" wrapText="1"/>
    </xf>
    <xf numFmtId="0" fontId="15" fillId="7" borderId="13" xfId="35" applyFont="1" applyFill="1" applyBorder="1" applyAlignment="1">
      <alignment horizontal="left" vertical="top"/>
    </xf>
    <xf numFmtId="0" fontId="15" fillId="7" borderId="16" xfId="35" applyFont="1" applyFill="1" applyBorder="1" applyAlignment="1">
      <alignment vertical="top"/>
    </xf>
    <xf numFmtId="0" fontId="15" fillId="7" borderId="16" xfId="35" applyFont="1" applyFill="1" applyBorder="1" applyAlignment="1">
      <alignment horizontal="left" vertical="top"/>
    </xf>
    <xf numFmtId="0" fontId="16" fillId="4" borderId="63" xfId="35" applyFont="1" applyFill="1" applyBorder="1" applyAlignment="1">
      <alignment horizontal="left" vertical="top" wrapText="1"/>
    </xf>
    <xf numFmtId="0" fontId="15" fillId="0" borderId="0" xfId="35" applyFont="1" applyBorder="1" applyAlignment="1">
      <alignment vertical="center" wrapText="1"/>
    </xf>
    <xf numFmtId="0" fontId="16" fillId="4" borderId="66" xfId="35" applyNumberFormat="1" applyFont="1" applyFill="1" applyBorder="1" applyAlignment="1">
      <alignment vertical="top"/>
    </xf>
    <xf numFmtId="0" fontId="16" fillId="4" borderId="67" xfId="35" applyNumberFormat="1" applyFont="1" applyFill="1" applyBorder="1" applyAlignment="1">
      <alignment vertical="top" wrapText="1"/>
    </xf>
    <xf numFmtId="0" fontId="16" fillId="4" borderId="67" xfId="35" applyFont="1" applyFill="1" applyBorder="1" applyAlignment="1">
      <alignment vertical="top" wrapText="1"/>
    </xf>
    <xf numFmtId="0" fontId="15" fillId="4" borderId="66" xfId="35" applyFont="1" applyFill="1" applyBorder="1" applyAlignment="1">
      <alignment horizontal="left" vertical="top" wrapText="1"/>
    </xf>
    <xf numFmtId="0" fontId="21" fillId="4" borderId="34" xfId="35" applyFont="1" applyFill="1" applyBorder="1" applyAlignment="1">
      <alignment horizontal="left" vertical="top" wrapText="1"/>
    </xf>
    <xf numFmtId="0" fontId="22" fillId="5" borderId="66" xfId="35" applyFont="1" applyFill="1" applyBorder="1" applyAlignment="1">
      <alignment horizontal="left" vertical="top"/>
    </xf>
    <xf numFmtId="0" fontId="21" fillId="0" borderId="34" xfId="35" applyFont="1" applyFill="1" applyBorder="1" applyAlignment="1">
      <alignment horizontal="left" vertical="top" wrapText="1"/>
    </xf>
    <xf numFmtId="0" fontId="22" fillId="5" borderId="68" xfId="35" applyFont="1" applyFill="1" applyBorder="1" applyAlignment="1">
      <alignment horizontal="left" vertical="top" wrapText="1"/>
    </xf>
    <xf numFmtId="0" fontId="21" fillId="4" borderId="33" xfId="35" applyFont="1" applyFill="1" applyBorder="1" applyAlignment="1">
      <alignment horizontal="left" vertical="top" wrapText="1"/>
    </xf>
    <xf numFmtId="0" fontId="15" fillId="4" borderId="69" xfId="35" applyFont="1" applyFill="1" applyBorder="1" applyAlignment="1">
      <alignment horizontal="left" vertical="top" wrapText="1"/>
    </xf>
    <xf numFmtId="0" fontId="15" fillId="6" borderId="66" xfId="35" applyFont="1" applyFill="1" applyBorder="1" applyAlignment="1">
      <alignment vertical="top"/>
    </xf>
    <xf numFmtId="0" fontId="16" fillId="7" borderId="66" xfId="35" applyFont="1" applyFill="1" applyBorder="1" applyAlignment="1">
      <alignment horizontal="center" vertical="top" wrapText="1"/>
    </xf>
    <xf numFmtId="0" fontId="16" fillId="7" borderId="67" xfId="35" applyFont="1" applyFill="1" applyBorder="1" applyAlignment="1">
      <alignment horizontal="center" vertical="top" wrapText="1"/>
    </xf>
    <xf numFmtId="0" fontId="15" fillId="7" borderId="66" xfId="35" applyFont="1" applyFill="1" applyBorder="1" applyAlignment="1">
      <alignment vertical="top"/>
    </xf>
    <xf numFmtId="0" fontId="15" fillId="7" borderId="66" xfId="35" applyFont="1" applyFill="1" applyBorder="1" applyAlignment="1">
      <alignment horizontal="left" vertical="top"/>
    </xf>
    <xf numFmtId="0" fontId="29" fillId="0" borderId="0" xfId="44" applyFont="1" applyBorder="1" applyProtection="1">
      <protection locked="0"/>
    </xf>
    <xf numFmtId="0" fontId="20" fillId="0" borderId="0" xfId="44" applyFont="1" applyBorder="1" applyAlignment="1" applyProtection="1">
      <alignment vertical="center"/>
      <protection locked="0"/>
    </xf>
    <xf numFmtId="0" fontId="20" fillId="0" borderId="0" xfId="0" applyFont="1" applyFill="1">
      <alignment vertical="center"/>
    </xf>
    <xf numFmtId="0" fontId="20" fillId="0" borderId="0" xfId="0" applyFont="1">
      <alignment vertical="center"/>
    </xf>
    <xf numFmtId="0" fontId="20" fillId="0" borderId="0" xfId="0" applyFont="1" applyAlignment="1">
      <alignment horizontal="center" vertical="center"/>
    </xf>
    <xf numFmtId="0" fontId="20" fillId="0" borderId="0" xfId="0" applyFont="1" applyAlignment="1">
      <alignment horizontal="left" vertical="center"/>
    </xf>
    <xf numFmtId="0" fontId="18" fillId="0" borderId="0" xfId="44" applyFont="1" applyBorder="1" applyAlignment="1" applyProtection="1">
      <protection locked="0"/>
    </xf>
    <xf numFmtId="0" fontId="18" fillId="0" borderId="0" xfId="44" applyFont="1" applyBorder="1" applyAlignment="1" applyProtection="1">
      <alignment horizontal="left"/>
      <protection locked="0"/>
    </xf>
    <xf numFmtId="0" fontId="30" fillId="0" borderId="0" xfId="0" applyFont="1" applyAlignment="1">
      <alignment horizontal="right" vertical="center" wrapText="1"/>
    </xf>
    <xf numFmtId="176" fontId="31" fillId="0" borderId="0" xfId="0" applyNumberFormat="1" applyFont="1" applyFill="1" applyBorder="1" applyAlignment="1" applyProtection="1">
      <alignment horizontal="left" vertical="center"/>
      <protection locked="0"/>
    </xf>
    <xf numFmtId="0" fontId="31" fillId="0" borderId="0" xfId="0" applyFont="1" applyFill="1" applyBorder="1" applyAlignment="1" applyProtection="1">
      <alignment vertical="center"/>
      <protection locked="0"/>
    </xf>
    <xf numFmtId="0" fontId="20" fillId="0" borderId="0" xfId="44" applyFont="1" applyBorder="1" applyAlignment="1" applyProtection="1">
      <alignment horizontal="left" vertical="center"/>
      <protection locked="0"/>
    </xf>
    <xf numFmtId="0" fontId="19" fillId="0" borderId="0" xfId="44" applyFont="1" applyBorder="1" applyAlignment="1" applyProtection="1">
      <alignment vertical="center"/>
      <protection locked="0"/>
    </xf>
    <xf numFmtId="0" fontId="19" fillId="0" borderId="0" xfId="44" applyFont="1" applyBorder="1" applyAlignment="1" applyProtection="1">
      <alignment horizontal="left" vertical="center"/>
      <protection locked="0"/>
    </xf>
    <xf numFmtId="0" fontId="20" fillId="0" borderId="0" xfId="44" applyFont="1" applyBorder="1" applyAlignment="1" applyProtection="1">
      <alignment horizontal="center" vertical="center"/>
      <protection locked="0"/>
    </xf>
    <xf numFmtId="0" fontId="23" fillId="0" borderId="0" xfId="44" applyFont="1" applyBorder="1" applyAlignment="1" applyProtection="1">
      <alignment vertical="center"/>
      <protection locked="0"/>
    </xf>
    <xf numFmtId="0" fontId="23" fillId="0" borderId="0" xfId="44" applyFont="1" applyBorder="1" applyAlignment="1" applyProtection="1">
      <alignment horizontal="center" vertical="center"/>
      <protection locked="0"/>
    </xf>
    <xf numFmtId="0" fontId="19" fillId="0" borderId="0" xfId="0" applyFont="1" applyAlignment="1">
      <alignment horizontal="center" vertical="center"/>
    </xf>
    <xf numFmtId="0" fontId="19" fillId="0" borderId="0" xfId="0" applyFont="1" applyAlignment="1">
      <alignment horizontal="left" vertical="center"/>
    </xf>
    <xf numFmtId="0" fontId="20" fillId="0" borderId="0" xfId="0" applyFont="1" applyBorder="1" applyAlignment="1">
      <alignment horizontal="center" vertical="center"/>
    </xf>
    <xf numFmtId="0" fontId="32" fillId="0" borderId="0" xfId="0" applyFont="1" applyFill="1" applyBorder="1" applyAlignment="1">
      <alignment horizontal="center" vertical="center" wrapText="1"/>
    </xf>
    <xf numFmtId="0" fontId="20" fillId="0" borderId="0" xfId="0" applyFont="1" applyBorder="1">
      <alignment vertical="center"/>
    </xf>
    <xf numFmtId="0" fontId="33" fillId="8" borderId="35" xfId="0" applyFont="1" applyFill="1" applyBorder="1" applyAlignment="1">
      <alignment horizontal="center" vertical="center" wrapText="1"/>
    </xf>
    <xf numFmtId="0" fontId="34" fillId="8" borderId="35" xfId="0" applyFont="1" applyFill="1" applyBorder="1" applyAlignment="1">
      <alignment horizontal="center" vertical="center" wrapText="1"/>
    </xf>
    <xf numFmtId="0" fontId="34" fillId="8" borderId="36" xfId="0" applyFont="1" applyFill="1" applyBorder="1" applyAlignment="1">
      <alignment horizontal="center" vertical="center" wrapText="1"/>
    </xf>
    <xf numFmtId="0" fontId="16" fillId="0" borderId="0" xfId="44" applyFont="1" applyFill="1" applyBorder="1" applyAlignment="1" applyProtection="1">
      <alignment horizontal="left" vertical="top" wrapText="1"/>
      <protection locked="0"/>
    </xf>
    <xf numFmtId="0" fontId="33" fillId="8" borderId="57" xfId="0" applyFont="1" applyFill="1" applyBorder="1" applyAlignment="1">
      <alignment horizontal="center" vertical="center" wrapText="1"/>
    </xf>
    <xf numFmtId="0" fontId="20" fillId="0" borderId="0" xfId="0" applyFont="1" applyFill="1" applyAlignment="1">
      <alignment horizontal="center" vertical="center"/>
    </xf>
    <xf numFmtId="0" fontId="20" fillId="0" borderId="0" xfId="0" applyFont="1" applyFill="1" applyAlignment="1">
      <alignment horizontal="left" vertical="center"/>
    </xf>
    <xf numFmtId="0" fontId="35" fillId="0" borderId="57" xfId="0" applyFont="1" applyFill="1" applyBorder="1" applyAlignment="1">
      <alignment horizontal="center" vertical="center" wrapText="1"/>
    </xf>
    <xf numFmtId="0" fontId="21" fillId="0" borderId="35" xfId="0" applyFont="1" applyFill="1" applyBorder="1" applyAlignment="1">
      <alignment horizontal="left" vertical="center" wrapText="1"/>
    </xf>
    <xf numFmtId="0" fontId="21" fillId="0" borderId="36" xfId="0" applyFont="1" applyFill="1" applyBorder="1" applyAlignment="1">
      <alignment horizontal="left" vertical="center" wrapText="1"/>
    </xf>
    <xf numFmtId="0" fontId="23" fillId="0" borderId="35" xfId="0" applyFont="1" applyBorder="1" applyAlignment="1">
      <alignment horizontal="center" vertical="center"/>
    </xf>
    <xf numFmtId="0" fontId="22" fillId="0" borderId="35" xfId="0" applyFont="1" applyBorder="1" applyAlignment="1">
      <alignment vertical="center" wrapText="1"/>
    </xf>
    <xf numFmtId="0" fontId="22" fillId="0" borderId="36" xfId="0" applyFont="1" applyBorder="1" applyAlignment="1">
      <alignment vertical="center" wrapText="1"/>
    </xf>
    <xf numFmtId="0" fontId="22" fillId="0" borderId="56" xfId="0" applyFont="1" applyBorder="1" applyAlignment="1">
      <alignment vertical="center" wrapText="1"/>
    </xf>
    <xf numFmtId="0" fontId="22" fillId="0" borderId="35" xfId="0" applyFont="1" applyBorder="1" applyAlignment="1">
      <alignment horizontal="left" vertical="center"/>
    </xf>
    <xf numFmtId="0" fontId="20" fillId="0" borderId="35" xfId="0" applyFont="1" applyBorder="1" applyAlignment="1">
      <alignment horizontal="center" vertical="center"/>
    </xf>
    <xf numFmtId="0" fontId="20" fillId="0" borderId="36" xfId="0" applyFont="1" applyBorder="1" applyAlignment="1">
      <alignment horizontal="center" vertical="center"/>
    </xf>
    <xf numFmtId="0" fontId="20" fillId="0" borderId="36" xfId="0" applyFont="1" applyBorder="1">
      <alignment vertical="center"/>
    </xf>
    <xf numFmtId="0" fontId="21" fillId="0" borderId="35" xfId="0" applyFont="1" applyBorder="1" applyAlignment="1">
      <alignment vertical="center" wrapText="1"/>
    </xf>
    <xf numFmtId="0" fontId="21" fillId="0" borderId="36" xfId="0" applyFont="1" applyBorder="1" applyAlignment="1">
      <alignment vertical="center" wrapText="1"/>
    </xf>
    <xf numFmtId="0" fontId="21" fillId="0" borderId="56" xfId="0" applyFont="1" applyBorder="1" applyAlignment="1">
      <alignment vertical="center" wrapText="1"/>
    </xf>
    <xf numFmtId="0" fontId="20" fillId="0" borderId="0" xfId="0" applyFont="1" applyBorder="1" applyAlignment="1">
      <alignment horizontal="left" vertical="center" wrapText="1"/>
    </xf>
    <xf numFmtId="0" fontId="34" fillId="8" borderId="13" xfId="0" applyFont="1" applyFill="1" applyBorder="1" applyAlignment="1">
      <alignment horizontal="center" vertical="center" wrapText="1"/>
    </xf>
    <xf numFmtId="0" fontId="36" fillId="9" borderId="13" xfId="0" applyFont="1" applyFill="1" applyBorder="1" applyAlignment="1">
      <alignment horizontal="center" vertical="center" wrapText="1"/>
    </xf>
    <xf numFmtId="0" fontId="37" fillId="9" borderId="35" xfId="44" applyFont="1" applyFill="1" applyBorder="1" applyAlignment="1" applyProtection="1">
      <alignment horizontal="center" vertical="center" wrapText="1"/>
      <protection locked="0"/>
    </xf>
    <xf numFmtId="0" fontId="37" fillId="9" borderId="36" xfId="44" applyFont="1" applyFill="1" applyBorder="1" applyAlignment="1" applyProtection="1">
      <alignment horizontal="center" vertical="center" wrapText="1"/>
      <protection locked="0"/>
    </xf>
    <xf numFmtId="0" fontId="36" fillId="9" borderId="40" xfId="44" applyFont="1" applyFill="1" applyBorder="1" applyAlignment="1" applyProtection="1">
      <alignment horizontal="center" vertical="center" wrapText="1"/>
      <protection locked="0"/>
    </xf>
    <xf numFmtId="0" fontId="36" fillId="9" borderId="57" xfId="44" applyFont="1" applyFill="1" applyBorder="1" applyAlignment="1" applyProtection="1">
      <alignment horizontal="center" vertical="center" wrapText="1"/>
      <protection locked="0"/>
    </xf>
    <xf numFmtId="0" fontId="34" fillId="8" borderId="40" xfId="0" applyFont="1" applyFill="1" applyBorder="1" applyAlignment="1">
      <alignment horizontal="center" vertical="center" wrapText="1"/>
    </xf>
    <xf numFmtId="0" fontId="36" fillId="9" borderId="70" xfId="0" applyFont="1" applyFill="1" applyBorder="1" applyAlignment="1">
      <alignment horizontal="center" vertical="center" wrapText="1"/>
    </xf>
    <xf numFmtId="0" fontId="36" fillId="9" borderId="59" xfId="0" applyFont="1" applyFill="1" applyBorder="1" applyAlignment="1">
      <alignment horizontal="center" vertical="center" wrapText="1"/>
    </xf>
    <xf numFmtId="0" fontId="36" fillId="9" borderId="40" xfId="0" applyFont="1" applyFill="1" applyBorder="1" applyAlignment="1">
      <alignment horizontal="center" vertical="center" wrapText="1"/>
    </xf>
    <xf numFmtId="0" fontId="36" fillId="9" borderId="41" xfId="44" applyFont="1" applyFill="1" applyBorder="1" applyAlignment="1" applyProtection="1">
      <alignment horizontal="center" vertical="center" wrapText="1"/>
      <protection locked="0"/>
    </xf>
    <xf numFmtId="0" fontId="36" fillId="9" borderId="61" xfId="44" applyFont="1" applyFill="1" applyBorder="1" applyAlignment="1" applyProtection="1">
      <alignment horizontal="center" vertical="center" wrapText="1"/>
      <protection locked="0"/>
    </xf>
    <xf numFmtId="0" fontId="34" fillId="8" borderId="43" xfId="0" applyFont="1" applyFill="1" applyBorder="1" applyAlignment="1">
      <alignment horizontal="center" vertical="center" wrapText="1"/>
    </xf>
    <xf numFmtId="0" fontId="36" fillId="9" borderId="71" xfId="0" applyFont="1" applyFill="1" applyBorder="1" applyAlignment="1">
      <alignment horizontal="center" vertical="center" wrapText="1"/>
    </xf>
    <xf numFmtId="0" fontId="36" fillId="9" borderId="44" xfId="0" applyFont="1" applyFill="1" applyBorder="1" applyAlignment="1">
      <alignment horizontal="center" vertical="center" wrapText="1"/>
    </xf>
    <xf numFmtId="0" fontId="36" fillId="9" borderId="43" xfId="0" applyFont="1" applyFill="1" applyBorder="1" applyAlignment="1">
      <alignment horizontal="center" vertical="center" wrapText="1"/>
    </xf>
    <xf numFmtId="0" fontId="36" fillId="9" borderId="43" xfId="44" applyFont="1" applyFill="1" applyBorder="1" applyAlignment="1" applyProtection="1">
      <alignment horizontal="center" vertical="center" wrapText="1"/>
      <protection locked="0"/>
    </xf>
    <xf numFmtId="0" fontId="36" fillId="9" borderId="45" xfId="44" applyFont="1" applyFill="1" applyBorder="1" applyAlignment="1" applyProtection="1">
      <alignment horizontal="center" vertical="center" wrapText="1"/>
      <protection locked="0"/>
    </xf>
    <xf numFmtId="0" fontId="20" fillId="0" borderId="40" xfId="0" applyFont="1" applyFill="1" applyBorder="1" applyAlignment="1">
      <alignment horizontal="center" vertical="center" wrapText="1"/>
    </xf>
    <xf numFmtId="0" fontId="22" fillId="0" borderId="40" xfId="0" applyFont="1" applyFill="1" applyBorder="1" applyAlignment="1">
      <alignment horizontal="left" vertical="center" wrapText="1" readingOrder="1"/>
    </xf>
    <xf numFmtId="0" fontId="22" fillId="0" borderId="72" xfId="0" applyFont="1" applyBorder="1" applyAlignment="1">
      <alignment vertical="top" wrapText="1"/>
    </xf>
    <xf numFmtId="0" fontId="22" fillId="0" borderId="36" xfId="0" applyFont="1" applyBorder="1" applyAlignment="1">
      <alignment vertical="top" wrapText="1"/>
    </xf>
    <xf numFmtId="0" fontId="20" fillId="0" borderId="40" xfId="0" applyFont="1" applyFill="1" applyBorder="1" applyAlignment="1">
      <alignment horizontal="left" vertical="center" wrapText="1" readingOrder="1"/>
    </xf>
    <xf numFmtId="0" fontId="22" fillId="0" borderId="13" xfId="0" applyFont="1" applyBorder="1" applyAlignment="1">
      <alignment vertical="center" wrapText="1"/>
    </xf>
    <xf numFmtId="0" fontId="20" fillId="0" borderId="35" xfId="0" applyFont="1" applyBorder="1" applyAlignment="1">
      <alignment vertical="center" wrapText="1"/>
    </xf>
    <xf numFmtId="0" fontId="20" fillId="0" borderId="13" xfId="0" applyFont="1" applyFill="1" applyBorder="1" applyAlignment="1">
      <alignment horizontal="center" vertical="center" wrapText="1"/>
    </xf>
    <xf numFmtId="0" fontId="22" fillId="0" borderId="13" xfId="0" applyFont="1" applyFill="1" applyBorder="1" applyAlignment="1">
      <alignment horizontal="left" vertical="center" wrapText="1" readingOrder="1"/>
    </xf>
    <xf numFmtId="0" fontId="20" fillId="0" borderId="35" xfId="0" applyFont="1" applyBorder="1">
      <alignment vertical="center"/>
    </xf>
    <xf numFmtId="0" fontId="22" fillId="0" borderId="13" xfId="0" applyFont="1" applyBorder="1" applyAlignment="1">
      <alignment horizontal="left" vertical="center" wrapText="1"/>
    </xf>
    <xf numFmtId="0" fontId="20" fillId="0" borderId="43" xfId="0" applyFont="1" applyFill="1" applyBorder="1" applyAlignment="1">
      <alignment horizontal="center" vertical="center" wrapText="1"/>
    </xf>
    <xf numFmtId="0" fontId="22" fillId="0" borderId="43" xfId="0" applyFont="1" applyFill="1" applyBorder="1" applyAlignment="1">
      <alignment horizontal="left" vertical="center" wrapText="1" readingOrder="1"/>
    </xf>
    <xf numFmtId="0" fontId="22" fillId="0" borderId="13" xfId="0" applyFont="1" applyFill="1" applyBorder="1" applyAlignment="1">
      <alignment horizontal="left" vertical="center" wrapText="1"/>
    </xf>
    <xf numFmtId="0" fontId="20" fillId="0" borderId="13" xfId="0" applyFont="1" applyBorder="1" applyAlignment="1">
      <alignment vertical="center" wrapText="1"/>
    </xf>
    <xf numFmtId="0" fontId="20" fillId="0" borderId="13" xfId="0" applyFont="1" applyFill="1" applyBorder="1" applyAlignment="1">
      <alignment horizontal="left" vertical="center" wrapText="1" readingOrder="1"/>
    </xf>
    <xf numFmtId="0" fontId="20" fillId="0" borderId="13" xfId="0" applyFont="1" applyFill="1" applyBorder="1" applyAlignment="1">
      <alignment horizontal="left" vertical="center" wrapText="1"/>
    </xf>
    <xf numFmtId="0" fontId="20" fillId="0" borderId="43" xfId="0" applyFont="1" applyFill="1" applyBorder="1" applyAlignment="1">
      <alignment horizontal="left" vertical="center" wrapText="1" readingOrder="1"/>
    </xf>
    <xf numFmtId="0" fontId="22" fillId="0" borderId="40" xfId="0" applyFont="1" applyBorder="1" applyAlignment="1">
      <alignment horizontal="left" vertical="center" wrapText="1"/>
    </xf>
    <xf numFmtId="0" fontId="20" fillId="0" borderId="40" xfId="0" applyFont="1" applyBorder="1" applyAlignment="1">
      <alignment horizontal="left" vertical="center" wrapText="1"/>
    </xf>
    <xf numFmtId="0" fontId="22" fillId="0" borderId="43" xfId="0" applyFont="1" applyBorder="1" applyAlignment="1">
      <alignment horizontal="left" vertical="center" wrapText="1"/>
    </xf>
    <xf numFmtId="0" fontId="20" fillId="0" borderId="43" xfId="0" applyFont="1" applyBorder="1" applyAlignment="1">
      <alignment horizontal="left" vertical="center" wrapText="1"/>
    </xf>
    <xf numFmtId="0" fontId="31" fillId="0" borderId="0" xfId="0" applyFont="1" applyFill="1" applyBorder="1" applyAlignment="1" applyProtection="1">
      <alignment horizontal="left" vertical="center"/>
      <protection locked="0"/>
    </xf>
    <xf numFmtId="176" fontId="31" fillId="10" borderId="73" xfId="0" applyNumberFormat="1" applyFont="1" applyFill="1" applyBorder="1" applyAlignment="1" applyProtection="1">
      <alignment horizontal="left" vertical="center"/>
      <protection locked="0"/>
    </xf>
    <xf numFmtId="0" fontId="31" fillId="10" borderId="74" xfId="0" applyFont="1" applyFill="1" applyBorder="1" applyAlignment="1" applyProtection="1">
      <alignment horizontal="left" vertical="center"/>
      <protection locked="0"/>
    </xf>
    <xf numFmtId="0" fontId="31" fillId="10" borderId="56" xfId="0" applyFont="1" applyFill="1" applyBorder="1" applyAlignment="1" applyProtection="1">
      <alignment vertical="center"/>
      <protection locked="0"/>
    </xf>
    <xf numFmtId="0" fontId="31" fillId="10" borderId="75" xfId="0" applyFont="1" applyFill="1" applyBorder="1" applyAlignment="1" applyProtection="1">
      <alignment vertical="center"/>
      <protection locked="0"/>
    </xf>
    <xf numFmtId="0" fontId="31" fillId="10" borderId="76" xfId="0" applyFont="1" applyFill="1" applyBorder="1" applyAlignment="1" applyProtection="1">
      <alignment vertical="center"/>
      <protection locked="0"/>
    </xf>
    <xf numFmtId="0" fontId="31" fillId="10" borderId="77" xfId="0" applyFont="1" applyFill="1" applyBorder="1" applyAlignment="1" applyProtection="1">
      <alignment vertical="center"/>
      <protection locked="0"/>
    </xf>
    <xf numFmtId="0" fontId="38" fillId="11" borderId="78" xfId="0" applyFont="1" applyFill="1" applyBorder="1" applyAlignment="1">
      <alignment horizontal="center" vertical="center" wrapText="1"/>
    </xf>
    <xf numFmtId="0" fontId="38" fillId="11" borderId="2" xfId="0" applyFont="1" applyFill="1" applyBorder="1" applyAlignment="1">
      <alignment horizontal="center" vertical="center" wrapText="1"/>
    </xf>
    <xf numFmtId="0" fontId="38" fillId="11" borderId="79" xfId="0" applyFont="1" applyFill="1" applyBorder="1" applyAlignment="1">
      <alignment horizontal="center" vertical="center" wrapText="1"/>
    </xf>
    <xf numFmtId="0" fontId="38" fillId="11" borderId="5" xfId="0" applyFont="1" applyFill="1" applyBorder="1" applyAlignment="1">
      <alignment horizontal="center" vertical="center" wrapText="1"/>
    </xf>
    <xf numFmtId="0" fontId="20" fillId="0" borderId="80" xfId="0" applyFont="1" applyBorder="1">
      <alignment vertical="center"/>
    </xf>
    <xf numFmtId="0" fontId="20" fillId="0" borderId="81" xfId="0" applyFont="1" applyBorder="1">
      <alignment vertical="center"/>
    </xf>
    <xf numFmtId="0" fontId="37" fillId="3" borderId="82" xfId="0" applyFont="1" applyFill="1" applyBorder="1" applyAlignment="1">
      <alignment horizontal="center" vertical="center" wrapText="1"/>
    </xf>
    <xf numFmtId="0" fontId="37" fillId="3" borderId="83" xfId="0" applyFont="1" applyFill="1" applyBorder="1" applyAlignment="1">
      <alignment horizontal="center" vertical="center" wrapText="1"/>
    </xf>
    <xf numFmtId="0" fontId="37" fillId="3" borderId="84" xfId="0" applyFont="1" applyFill="1" applyBorder="1" applyAlignment="1">
      <alignment horizontal="center" vertical="center"/>
    </xf>
    <xf numFmtId="0" fontId="37" fillId="3" borderId="85" xfId="0" applyFont="1" applyFill="1" applyBorder="1" applyAlignment="1">
      <alignment horizontal="center" vertical="center" wrapText="1"/>
    </xf>
    <xf numFmtId="0" fontId="16" fillId="0" borderId="0" xfId="44" applyNumberFormat="1" applyFont="1" applyFill="1" applyBorder="1" applyAlignment="1" applyProtection="1">
      <alignment horizontal="left" vertical="top" wrapText="1"/>
      <protection locked="0"/>
    </xf>
    <xf numFmtId="0" fontId="37" fillId="3" borderId="86" xfId="0" applyFont="1" applyFill="1" applyBorder="1" applyAlignment="1">
      <alignment horizontal="center" vertical="center" wrapText="1"/>
    </xf>
    <xf numFmtId="0" fontId="22" fillId="12" borderId="84" xfId="0" applyFont="1" applyFill="1" applyBorder="1" applyAlignment="1">
      <alignment horizontal="center" vertical="center"/>
    </xf>
    <xf numFmtId="0" fontId="22" fillId="0" borderId="87" xfId="0" applyFont="1" applyFill="1" applyBorder="1" applyAlignment="1">
      <alignment horizontal="center" vertical="center" wrapText="1"/>
    </xf>
    <xf numFmtId="0" fontId="23" fillId="12" borderId="84" xfId="0" applyFont="1" applyFill="1" applyBorder="1" applyAlignment="1">
      <alignment horizontal="center" vertical="center"/>
    </xf>
    <xf numFmtId="0" fontId="22" fillId="12" borderId="75" xfId="0" applyFont="1" applyFill="1" applyBorder="1" applyAlignment="1">
      <alignment vertical="center"/>
    </xf>
    <xf numFmtId="0" fontId="20" fillId="0" borderId="88" xfId="0" applyFont="1" applyBorder="1" applyAlignment="1">
      <alignment horizontal="centerContinuous" vertical="center"/>
    </xf>
    <xf numFmtId="0" fontId="20" fillId="0" borderId="89" xfId="0" applyFont="1" applyBorder="1" applyAlignment="1">
      <alignment horizontal="center" vertical="center"/>
    </xf>
    <xf numFmtId="0" fontId="23" fillId="12" borderId="90" xfId="0" applyFont="1" applyFill="1" applyBorder="1" applyAlignment="1">
      <alignment horizontal="center" vertical="center"/>
    </xf>
    <xf numFmtId="0" fontId="22" fillId="12" borderId="77" xfId="0" applyFont="1" applyFill="1" applyBorder="1" applyAlignment="1">
      <alignment vertical="center"/>
    </xf>
    <xf numFmtId="0" fontId="20" fillId="0" borderId="91" xfId="0" applyFont="1" applyBorder="1">
      <alignment vertical="center"/>
    </xf>
    <xf numFmtId="0" fontId="20" fillId="0" borderId="92" xfId="0" applyFont="1" applyBorder="1">
      <alignment vertical="center"/>
    </xf>
    <xf numFmtId="0" fontId="37" fillId="3" borderId="93" xfId="44" applyFont="1" applyFill="1" applyBorder="1" applyAlignment="1" applyProtection="1">
      <alignment horizontal="center" vertical="center" wrapText="1"/>
      <protection locked="0"/>
    </xf>
    <xf numFmtId="0" fontId="37" fillId="3" borderId="74" xfId="44" applyFont="1" applyFill="1" applyBorder="1" applyAlignment="1" applyProtection="1">
      <alignment horizontal="center" vertical="center"/>
      <protection locked="0"/>
    </xf>
    <xf numFmtId="0" fontId="24" fillId="4" borderId="56" xfId="44" applyFont="1" applyFill="1" applyBorder="1" applyAlignment="1" applyProtection="1">
      <alignment horizontal="center" vertical="center"/>
      <protection locked="0"/>
    </xf>
    <xf numFmtId="0" fontId="24" fillId="4" borderId="13" xfId="44" applyFont="1" applyFill="1" applyBorder="1" applyAlignment="1" applyProtection="1">
      <alignment horizontal="center" vertical="center"/>
      <protection locked="0"/>
    </xf>
    <xf numFmtId="0" fontId="36" fillId="3" borderId="94" xfId="44" applyFont="1" applyFill="1" applyBorder="1" applyAlignment="1" applyProtection="1">
      <alignment horizontal="center" vertical="center" wrapText="1"/>
      <protection locked="0"/>
    </xf>
    <xf numFmtId="0" fontId="36" fillId="3" borderId="95" xfId="44" applyFont="1" applyFill="1" applyBorder="1" applyAlignment="1" applyProtection="1">
      <alignment horizontal="center" vertical="center" wrapText="1"/>
      <protection locked="0"/>
    </xf>
    <xf numFmtId="0" fontId="39" fillId="4" borderId="56" xfId="44" applyFont="1" applyFill="1" applyBorder="1" applyAlignment="1" applyProtection="1">
      <alignment horizontal="center" vertical="center"/>
      <protection locked="0"/>
    </xf>
    <xf numFmtId="0" fontId="39" fillId="4" borderId="13" xfId="44" applyFont="1" applyFill="1" applyBorder="1" applyAlignment="1" applyProtection="1">
      <alignment horizontal="center" vertical="center"/>
      <protection locked="0"/>
    </xf>
    <xf numFmtId="0" fontId="36" fillId="3" borderId="96" xfId="44" applyFont="1" applyFill="1" applyBorder="1" applyAlignment="1" applyProtection="1">
      <alignment horizontal="center" vertical="center"/>
      <protection locked="0"/>
    </xf>
    <xf numFmtId="0" fontId="36" fillId="3" borderId="85" xfId="44" applyFont="1" applyFill="1" applyBorder="1" applyAlignment="1" applyProtection="1">
      <alignment horizontal="center" vertical="center"/>
      <protection locked="0"/>
    </xf>
    <xf numFmtId="0" fontId="39" fillId="4" borderId="59" xfId="44" applyFont="1" applyFill="1" applyBorder="1" applyAlignment="1" applyProtection="1">
      <alignment horizontal="center" vertical="center"/>
      <protection locked="0"/>
    </xf>
    <xf numFmtId="0" fontId="39" fillId="4" borderId="40" xfId="44" applyFont="1" applyFill="1" applyBorder="1" applyAlignment="1" applyProtection="1">
      <alignment horizontal="center" vertical="center"/>
      <protection locked="0"/>
    </xf>
    <xf numFmtId="0" fontId="36" fillId="3" borderId="97" xfId="44" applyFont="1" applyFill="1" applyBorder="1" applyAlignment="1" applyProtection="1">
      <alignment horizontal="center" vertical="center"/>
      <protection locked="0"/>
    </xf>
    <xf numFmtId="0" fontId="36" fillId="3" borderId="86" xfId="44" applyFont="1" applyFill="1" applyBorder="1" applyAlignment="1" applyProtection="1">
      <alignment horizontal="center" vertical="center"/>
      <protection locked="0"/>
    </xf>
    <xf numFmtId="0" fontId="39" fillId="4" borderId="63" xfId="44" applyFont="1" applyFill="1" applyBorder="1" applyAlignment="1" applyProtection="1">
      <alignment horizontal="center" vertical="center"/>
      <protection locked="0"/>
    </xf>
    <xf numFmtId="0" fontId="39" fillId="4" borderId="43" xfId="44" applyFont="1" applyFill="1" applyBorder="1" applyAlignment="1" applyProtection="1">
      <alignment horizontal="center" vertical="center"/>
      <protection locked="0"/>
    </xf>
    <xf numFmtId="0" fontId="19" fillId="12" borderId="84" xfId="0" applyFont="1" applyFill="1" applyBorder="1" applyAlignment="1">
      <alignment horizontal="center" vertical="center"/>
    </xf>
    <xf numFmtId="0" fontId="20" fillId="12" borderId="75" xfId="0" applyFont="1" applyFill="1" applyBorder="1">
      <alignment vertical="center"/>
    </xf>
    <xf numFmtId="0" fontId="20" fillId="0" borderId="56" xfId="0" applyFont="1" applyBorder="1">
      <alignment vertical="center"/>
    </xf>
    <xf numFmtId="0" fontId="20" fillId="0" borderId="13" xfId="0" applyFont="1" applyBorder="1">
      <alignment vertical="center"/>
    </xf>
    <xf numFmtId="0" fontId="40" fillId="0" borderId="0" xfId="44" applyFont="1" applyBorder="1" applyProtection="1"/>
    <xf numFmtId="0" fontId="29" fillId="0" borderId="0" xfId="44" applyNumberFormat="1" applyFont="1" applyBorder="1" applyAlignment="1" applyProtection="1">
      <protection locked="0"/>
    </xf>
    <xf numFmtId="0" fontId="20" fillId="0" borderId="0" xfId="44" applyFont="1" applyBorder="1" applyAlignment="1" applyProtection="1">
      <alignment vertical="center" wrapText="1"/>
      <protection locked="0"/>
    </xf>
    <xf numFmtId="0" fontId="20" fillId="0" borderId="0" xfId="44" applyFont="1" applyFill="1" applyBorder="1" applyAlignment="1" applyProtection="1">
      <alignment vertical="center" wrapText="1"/>
      <protection locked="0"/>
    </xf>
    <xf numFmtId="0" fontId="40" fillId="0" borderId="0" xfId="44" applyFont="1" applyBorder="1" applyAlignment="1" applyProtection="1">
      <alignment vertical="center"/>
    </xf>
    <xf numFmtId="0" fontId="41" fillId="0" borderId="0" xfId="44" applyNumberFormat="1" applyFont="1" applyBorder="1" applyAlignment="1" applyProtection="1">
      <alignment vertical="center"/>
      <protection locked="0"/>
    </xf>
    <xf numFmtId="0" fontId="41" fillId="0" borderId="0" xfId="44" applyFont="1" applyBorder="1" applyAlignment="1" applyProtection="1">
      <alignment vertical="center"/>
      <protection locked="0"/>
    </xf>
    <xf numFmtId="0" fontId="42" fillId="0" borderId="0" xfId="44" applyFont="1" applyBorder="1" applyAlignment="1" applyProtection="1">
      <alignment vertical="center"/>
      <protection locked="0"/>
    </xf>
    <xf numFmtId="0" fontId="16" fillId="0" borderId="13" xfId="44" applyFont="1" applyFill="1" applyBorder="1" applyAlignment="1" applyProtection="1">
      <alignment horizontal="left" vertical="top" wrapText="1"/>
      <protection locked="0"/>
    </xf>
    <xf numFmtId="0" fontId="16" fillId="0" borderId="35" xfId="44" applyNumberFormat="1" applyFont="1" applyFill="1" applyBorder="1" applyAlignment="1" applyProtection="1">
      <alignment horizontal="left" vertical="top" wrapText="1"/>
      <protection locked="0"/>
    </xf>
    <xf numFmtId="0" fontId="16" fillId="0" borderId="84" xfId="44" applyFont="1" applyFill="1" applyBorder="1" applyAlignment="1" applyProtection="1">
      <alignment horizontal="left" vertical="top" wrapText="1"/>
      <protection locked="0"/>
    </xf>
    <xf numFmtId="0" fontId="20" fillId="0" borderId="84" xfId="0" applyFont="1" applyBorder="1">
      <alignment vertical="center"/>
    </xf>
    <xf numFmtId="0" fontId="20" fillId="0" borderId="84" xfId="0" applyFont="1" applyFill="1" applyBorder="1" applyAlignment="1">
      <alignment horizontal="center" vertical="center" wrapText="1"/>
    </xf>
    <xf numFmtId="0" fontId="20" fillId="3" borderId="13" xfId="0" applyFont="1" applyFill="1" applyBorder="1" applyAlignment="1">
      <alignment horizontal="center" vertical="center" wrapText="1"/>
    </xf>
    <xf numFmtId="0" fontId="20" fillId="3" borderId="84" xfId="0" applyFont="1" applyFill="1" applyBorder="1" applyAlignment="1">
      <alignment horizontal="center" vertical="center" wrapText="1"/>
    </xf>
    <xf numFmtId="0" fontId="20" fillId="13" borderId="13" xfId="0" applyFont="1" applyFill="1" applyBorder="1" applyAlignment="1">
      <alignment horizontal="center" vertical="center" wrapText="1"/>
    </xf>
    <xf numFmtId="0" fontId="20" fillId="0" borderId="13" xfId="0" applyFont="1" applyFill="1" applyBorder="1" applyAlignment="1">
      <alignment horizontal="center" vertical="center"/>
    </xf>
    <xf numFmtId="0" fontId="16" fillId="0" borderId="75" xfId="44" applyNumberFormat="1" applyFont="1" applyFill="1" applyBorder="1" applyAlignment="1" applyProtection="1">
      <alignment horizontal="left" vertical="top" wrapText="1"/>
      <protection locked="0"/>
    </xf>
    <xf numFmtId="0" fontId="16" fillId="0" borderId="56" xfId="44" applyFont="1" applyFill="1" applyBorder="1" applyAlignment="1" applyProtection="1">
      <alignment horizontal="left" vertical="top" wrapText="1"/>
      <protection locked="0"/>
    </xf>
    <xf numFmtId="0" fontId="16" fillId="0" borderId="13" xfId="44" applyNumberFormat="1" applyFont="1" applyFill="1" applyBorder="1" applyAlignment="1" applyProtection="1">
      <alignment horizontal="left" vertical="top" wrapText="1"/>
      <protection locked="0"/>
    </xf>
    <xf numFmtId="0" fontId="20" fillId="0" borderId="75" xfId="0" applyFont="1" applyBorder="1">
      <alignment vertical="center"/>
    </xf>
    <xf numFmtId="0" fontId="20" fillId="0" borderId="56" xfId="0" applyFont="1" applyFill="1" applyBorder="1" applyAlignment="1">
      <alignment horizontal="center" vertical="center" wrapText="1"/>
    </xf>
    <xf numFmtId="0" fontId="20" fillId="3" borderId="56" xfId="0" applyFont="1" applyFill="1" applyBorder="1" applyAlignment="1">
      <alignment horizontal="center" vertical="center" wrapText="1"/>
    </xf>
    <xf numFmtId="0" fontId="25" fillId="0" borderId="0" xfId="0" applyFont="1" applyBorder="1" applyAlignment="1">
      <alignment vertical="center" wrapText="1"/>
    </xf>
    <xf numFmtId="0" fontId="25" fillId="0" borderId="4" xfId="0" applyFont="1" applyBorder="1" applyAlignment="1">
      <alignment vertical="center" wrapText="1"/>
    </xf>
    <xf numFmtId="0" fontId="19" fillId="12" borderId="90" xfId="0" applyFont="1" applyFill="1" applyBorder="1" applyAlignment="1">
      <alignment horizontal="center" vertical="center"/>
    </xf>
    <xf numFmtId="0" fontId="20" fillId="12" borderId="77" xfId="0" applyFont="1" applyFill="1" applyBorder="1">
      <alignment vertical="center"/>
    </xf>
    <xf numFmtId="0" fontId="20" fillId="0" borderId="98" xfId="0" applyFont="1" applyBorder="1">
      <alignment vertical="center"/>
    </xf>
    <xf numFmtId="0" fontId="20" fillId="0" borderId="99" xfId="0" applyFont="1" applyBorder="1">
      <alignment vertical="center"/>
    </xf>
    <xf numFmtId="0" fontId="20" fillId="0" borderId="100" xfId="0" applyFont="1" applyBorder="1">
      <alignment vertical="center"/>
    </xf>
    <xf numFmtId="0" fontId="20" fillId="0" borderId="101" xfId="0" applyFont="1" applyBorder="1">
      <alignment vertical="center"/>
    </xf>
    <xf numFmtId="0" fontId="20" fillId="0" borderId="84" xfId="0" applyFont="1" applyFill="1" applyBorder="1" applyAlignment="1">
      <alignment horizontal="center" vertical="center"/>
    </xf>
    <xf numFmtId="0" fontId="20" fillId="0" borderId="56" xfId="0" applyFont="1" applyFill="1" applyBorder="1" applyAlignment="1">
      <alignment horizontal="center" vertical="center"/>
    </xf>
    <xf numFmtId="0" fontId="20" fillId="0" borderId="0" xfId="44" applyFont="1" applyAlignment="1" applyProtection="1">
      <alignment horizontal="center" vertical="center"/>
      <protection locked="0"/>
    </xf>
    <xf numFmtId="0" fontId="20" fillId="0" borderId="0" xfId="44" applyFont="1" applyProtection="1">
      <protection locked="0"/>
    </xf>
    <xf numFmtId="0" fontId="20" fillId="0" borderId="0" xfId="44" applyFont="1" applyBorder="1" applyProtection="1">
      <protection locked="0"/>
    </xf>
    <xf numFmtId="0" fontId="20" fillId="0" borderId="0" xfId="44" applyFont="1" applyAlignment="1" applyProtection="1">
      <alignment horizontal="center"/>
      <protection locked="0"/>
    </xf>
    <xf numFmtId="0" fontId="0" fillId="0" borderId="0" xfId="0" applyAlignment="1">
      <alignment vertical="center" wrapText="1"/>
    </xf>
    <xf numFmtId="0" fontId="20" fillId="0" borderId="0" xfId="44" applyFont="1" applyAlignment="1" applyProtection="1">
      <alignment horizontal="center" vertical="center" wrapText="1"/>
      <protection locked="0"/>
    </xf>
    <xf numFmtId="0" fontId="20" fillId="0" borderId="0" xfId="44" applyFont="1" applyAlignment="1" applyProtection="1">
      <alignment vertical="center"/>
      <protection locked="0"/>
    </xf>
    <xf numFmtId="0" fontId="20" fillId="0" borderId="0" xfId="44" applyFont="1" applyAlignment="1" applyProtection="1">
      <alignment horizontal="center" wrapText="1"/>
      <protection locked="0"/>
    </xf>
    <xf numFmtId="0" fontId="29" fillId="0" borderId="0" xfId="44" applyFont="1" applyBorder="1" applyAlignment="1" applyProtection="1">
      <alignment vertical="center"/>
      <protection locked="0"/>
    </xf>
    <xf numFmtId="0" fontId="29" fillId="0" borderId="0" xfId="44" applyFont="1" applyBorder="1" applyAlignment="1" applyProtection="1">
      <alignment wrapText="1"/>
      <protection locked="0"/>
    </xf>
    <xf numFmtId="0" fontId="20" fillId="0" borderId="0" xfId="44" applyFont="1" applyBorder="1" applyAlignment="1" applyProtection="1">
      <alignment vertical="top" wrapText="1"/>
      <protection locked="0"/>
    </xf>
    <xf numFmtId="0" fontId="23" fillId="0" borderId="0" xfId="44" applyFont="1" applyBorder="1" applyAlignment="1" applyProtection="1">
      <alignment vertical="top"/>
      <protection locked="0"/>
    </xf>
    <xf numFmtId="0" fontId="19" fillId="0" borderId="0" xfId="44" applyFont="1" applyBorder="1" applyProtection="1">
      <protection locked="0"/>
    </xf>
    <xf numFmtId="0" fontId="43" fillId="0" borderId="0" xfId="44" applyFont="1" applyBorder="1" applyProtection="1">
      <protection locked="0"/>
    </xf>
    <xf numFmtId="0" fontId="34" fillId="14" borderId="40" xfId="44" applyFont="1" applyFill="1" applyBorder="1" applyAlignment="1" applyProtection="1">
      <alignment horizontal="center" vertical="center" wrapText="1"/>
      <protection locked="0"/>
    </xf>
    <xf numFmtId="0" fontId="33" fillId="14" borderId="57" xfId="4" applyFont="1" applyFill="1" applyBorder="1" applyAlignment="1" applyProtection="1">
      <alignment horizontal="center" vertical="center" wrapText="1"/>
      <protection locked="0"/>
    </xf>
    <xf numFmtId="0" fontId="33" fillId="14" borderId="59" xfId="4" applyFont="1" applyFill="1" applyBorder="1" applyAlignment="1" applyProtection="1">
      <alignment horizontal="center" vertical="center"/>
      <protection locked="0"/>
    </xf>
    <xf numFmtId="0" fontId="33" fillId="14" borderId="57" xfId="44" applyFont="1" applyFill="1" applyBorder="1" applyAlignment="1" applyProtection="1">
      <alignment horizontal="center" vertical="center" wrapText="1"/>
      <protection locked="0"/>
    </xf>
    <xf numFmtId="0" fontId="34" fillId="14" borderId="41" xfId="44" applyFont="1" applyFill="1" applyBorder="1" applyAlignment="1" applyProtection="1">
      <alignment horizontal="center" vertical="center" wrapText="1"/>
      <protection locked="0"/>
    </xf>
    <xf numFmtId="0" fontId="33" fillId="14" borderId="61" xfId="4" applyFont="1" applyFill="1" applyBorder="1" applyAlignment="1" applyProtection="1">
      <alignment horizontal="center" vertical="center"/>
      <protection locked="0"/>
    </xf>
    <xf numFmtId="0" fontId="33" fillId="14" borderId="62" xfId="4" applyFont="1" applyFill="1" applyBorder="1" applyAlignment="1" applyProtection="1">
      <alignment horizontal="center" vertical="center"/>
      <protection locked="0"/>
    </xf>
    <xf numFmtId="0" fontId="33" fillId="14" borderId="61" xfId="44" applyFont="1" applyFill="1" applyBorder="1" applyAlignment="1" applyProtection="1">
      <alignment horizontal="center" vertical="center" wrapText="1"/>
      <protection locked="0"/>
    </xf>
    <xf numFmtId="0" fontId="44" fillId="14" borderId="41" xfId="44" applyFont="1" applyFill="1" applyBorder="1" applyAlignment="1" applyProtection="1">
      <alignment horizontal="center" vertical="center" wrapText="1"/>
      <protection locked="0"/>
    </xf>
    <xf numFmtId="0" fontId="45" fillId="14" borderId="43" xfId="44" applyFont="1" applyFill="1" applyBorder="1" applyAlignment="1" applyProtection="1">
      <alignment horizontal="center" vertical="center" wrapText="1"/>
      <protection locked="0"/>
    </xf>
    <xf numFmtId="0" fontId="45" fillId="14" borderId="13" xfId="44" applyFont="1" applyFill="1" applyBorder="1" applyAlignment="1" applyProtection="1">
      <alignment horizontal="center" vertical="center" wrapText="1"/>
      <protection locked="0"/>
    </xf>
    <xf numFmtId="0" fontId="46" fillId="14" borderId="44" xfId="44" applyFont="1" applyFill="1" applyBorder="1" applyAlignment="1" applyProtection="1">
      <alignment horizontal="center" vertical="center"/>
      <protection locked="0"/>
    </xf>
    <xf numFmtId="0" fontId="23" fillId="0" borderId="0" xfId="0" applyFont="1" applyAlignment="1">
      <alignment vertical="top" wrapText="1"/>
    </xf>
    <xf numFmtId="0" fontId="23" fillId="0" borderId="13" xfId="0" applyFont="1" applyBorder="1" applyAlignment="1">
      <alignment vertical="top" shrinkToFit="1"/>
    </xf>
    <xf numFmtId="0" fontId="35" fillId="0" borderId="13" xfId="0" applyFont="1" applyFill="1" applyBorder="1" applyAlignment="1">
      <alignment horizontal="left" vertical="top" wrapText="1"/>
    </xf>
    <xf numFmtId="0" fontId="23" fillId="0" borderId="13" xfId="0" applyFont="1" applyBorder="1" applyAlignment="1">
      <alignment vertical="top" wrapText="1" shrinkToFit="1"/>
    </xf>
    <xf numFmtId="0" fontId="22" fillId="0" borderId="13" xfId="0" applyFont="1" applyBorder="1" applyAlignment="1">
      <alignment vertical="top" wrapText="1"/>
    </xf>
    <xf numFmtId="0" fontId="21" fillId="0" borderId="72" xfId="0" applyFont="1" applyFill="1" applyBorder="1" applyAlignment="1">
      <alignment horizontal="left" vertical="top" wrapText="1"/>
    </xf>
    <xf numFmtId="0" fontId="21" fillId="0" borderId="56" xfId="0" applyFont="1" applyFill="1" applyBorder="1" applyAlignment="1">
      <alignment horizontal="left" vertical="top" wrapText="1"/>
    </xf>
    <xf numFmtId="0" fontId="47" fillId="0" borderId="13" xfId="0" applyFont="1" applyBorder="1" applyAlignment="1">
      <alignment vertical="top" wrapText="1"/>
    </xf>
    <xf numFmtId="0" fontId="35" fillId="0" borderId="13" xfId="0" applyNumberFormat="1" applyFont="1" applyFill="1" applyBorder="1" applyAlignment="1">
      <alignment horizontal="left" vertical="top" wrapText="1"/>
    </xf>
    <xf numFmtId="0" fontId="20" fillId="0" borderId="0" xfId="44" applyFont="1" applyFill="1" applyProtection="1">
      <protection locked="0"/>
    </xf>
    <xf numFmtId="0" fontId="19" fillId="0" borderId="102" xfId="0" applyFont="1" applyBorder="1">
      <alignment vertical="center"/>
    </xf>
    <xf numFmtId="0" fontId="20" fillId="0" borderId="102" xfId="0" applyFont="1" applyBorder="1">
      <alignment vertical="center"/>
    </xf>
    <xf numFmtId="0" fontId="19" fillId="11" borderId="33" xfId="0" applyFont="1" applyFill="1" applyBorder="1" applyAlignment="1">
      <alignment horizontal="center" vertical="center" wrapText="1"/>
    </xf>
    <xf numFmtId="0" fontId="19" fillId="11" borderId="34" xfId="0" applyFont="1" applyFill="1" applyBorder="1" applyAlignment="1">
      <alignment horizontal="center" vertical="center" wrapText="1"/>
    </xf>
    <xf numFmtId="0" fontId="19" fillId="11" borderId="50" xfId="0" applyFont="1" applyFill="1" applyBorder="1" applyAlignment="1">
      <alignment horizontal="center" vertical="center" wrapText="1"/>
    </xf>
    <xf numFmtId="0" fontId="20" fillId="0" borderId="44" xfId="44" applyFont="1" applyBorder="1" applyProtection="1">
      <protection locked="0"/>
    </xf>
    <xf numFmtId="0" fontId="20" fillId="0" borderId="80" xfId="44" applyFont="1" applyBorder="1" applyProtection="1">
      <protection locked="0"/>
    </xf>
    <xf numFmtId="0" fontId="20" fillId="0" borderId="103" xfId="44" applyFont="1" applyBorder="1" applyProtection="1">
      <protection locked="0"/>
    </xf>
    <xf numFmtId="0" fontId="20" fillId="0" borderId="81" xfId="44" applyFont="1" applyBorder="1" applyProtection="1">
      <protection locked="0"/>
    </xf>
    <xf numFmtId="0" fontId="20" fillId="0" borderId="104" xfId="44" applyFont="1" applyBorder="1" applyProtection="1">
      <protection locked="0"/>
    </xf>
    <xf numFmtId="0" fontId="33" fillId="14" borderId="58" xfId="44" applyFont="1" applyFill="1" applyBorder="1" applyAlignment="1" applyProtection="1">
      <alignment horizontal="center" vertical="center" wrapText="1"/>
      <protection locked="0"/>
    </xf>
    <xf numFmtId="0" fontId="35" fillId="3" borderId="105" xfId="44" applyFont="1" applyFill="1" applyBorder="1" applyAlignment="1" applyProtection="1">
      <alignment horizontal="center" vertical="center" wrapText="1"/>
      <protection locked="0"/>
    </xf>
    <xf numFmtId="0" fontId="48" fillId="3" borderId="73" xfId="44" applyFont="1" applyFill="1" applyBorder="1" applyAlignment="1" applyProtection="1">
      <alignment horizontal="center" vertical="center" wrapText="1"/>
      <protection locked="0"/>
    </xf>
    <xf numFmtId="0" fontId="48" fillId="3" borderId="73" xfId="44" applyFont="1" applyFill="1" applyBorder="1" applyAlignment="1" applyProtection="1">
      <alignment horizontal="center" vertical="center"/>
      <protection locked="0"/>
    </xf>
    <xf numFmtId="0" fontId="35" fillId="4" borderId="106" xfId="44" applyFont="1" applyFill="1" applyBorder="1" applyAlignment="1" applyProtection="1">
      <alignment horizontal="center" vertical="center" wrapText="1"/>
      <protection locked="0"/>
    </xf>
    <xf numFmtId="0" fontId="35" fillId="4" borderId="73" xfId="44" applyFont="1" applyFill="1" applyBorder="1" applyAlignment="1" applyProtection="1">
      <alignment horizontal="center" vertical="center"/>
      <protection locked="0"/>
    </xf>
    <xf numFmtId="0" fontId="33" fillId="14" borderId="0" xfId="44" applyFont="1" applyFill="1" applyBorder="1" applyAlignment="1" applyProtection="1">
      <alignment horizontal="center" vertical="center" wrapText="1"/>
      <protection locked="0"/>
    </xf>
    <xf numFmtId="0" fontId="35" fillId="3" borderId="96" xfId="44" applyFont="1" applyFill="1" applyBorder="1" applyAlignment="1" applyProtection="1">
      <alignment horizontal="center" vertical="center" wrapText="1"/>
      <protection locked="0"/>
    </xf>
    <xf numFmtId="0" fontId="48" fillId="3" borderId="59" xfId="44" applyFont="1" applyFill="1" applyBorder="1" applyAlignment="1" applyProtection="1">
      <alignment horizontal="center" vertical="center" wrapText="1"/>
      <protection locked="0"/>
    </xf>
    <xf numFmtId="0" fontId="48" fillId="3" borderId="40" xfId="44" applyFont="1" applyFill="1" applyBorder="1" applyAlignment="1" applyProtection="1">
      <alignment horizontal="center" vertical="center" wrapText="1"/>
      <protection locked="0"/>
    </xf>
    <xf numFmtId="0" fontId="21" fillId="4" borderId="59" xfId="44" applyFont="1" applyFill="1" applyBorder="1" applyAlignment="1" applyProtection="1">
      <alignment horizontal="center" vertical="center" wrapText="1"/>
      <protection locked="0"/>
    </xf>
    <xf numFmtId="0" fontId="35" fillId="4" borderId="59" xfId="44" applyFont="1" applyFill="1" applyBorder="1" applyAlignment="1" applyProtection="1">
      <alignment horizontal="center" vertical="center" wrapText="1"/>
      <protection locked="0"/>
    </xf>
    <xf numFmtId="0" fontId="35" fillId="4" borderId="40" xfId="44" applyFont="1" applyFill="1" applyBorder="1" applyAlignment="1" applyProtection="1">
      <alignment horizontal="center" vertical="center" wrapText="1"/>
      <protection locked="0"/>
    </xf>
    <xf numFmtId="0" fontId="45" fillId="14" borderId="75" xfId="44" applyFont="1" applyFill="1" applyBorder="1" applyAlignment="1" applyProtection="1">
      <alignment horizontal="center" vertical="center" wrapText="1"/>
      <protection locked="0"/>
    </xf>
    <xf numFmtId="0" fontId="39" fillId="3" borderId="96" xfId="44" applyFont="1" applyFill="1" applyBorder="1" applyAlignment="1" applyProtection="1">
      <alignment horizontal="center" vertical="center" wrapText="1"/>
      <protection locked="0"/>
    </xf>
    <xf numFmtId="0" fontId="16" fillId="3" borderId="62" xfId="44" applyFont="1" applyFill="1" applyBorder="1" applyAlignment="1" applyProtection="1">
      <alignment horizontal="center" vertical="center"/>
      <protection locked="0"/>
    </xf>
    <xf numFmtId="0" fontId="16" fillId="3" borderId="41" xfId="44" applyFont="1" applyFill="1" applyBorder="1" applyAlignment="1" applyProtection="1">
      <alignment horizontal="center" vertical="center" wrapText="1"/>
      <protection locked="0"/>
    </xf>
    <xf numFmtId="0" fontId="16" fillId="4" borderId="62" xfId="44" applyFont="1" applyFill="1" applyBorder="1" applyAlignment="1" applyProtection="1">
      <alignment horizontal="center" vertical="center" wrapText="1"/>
      <protection locked="0"/>
    </xf>
    <xf numFmtId="0" fontId="16" fillId="4" borderId="62" xfId="44" applyFont="1" applyFill="1" applyBorder="1" applyAlignment="1" applyProtection="1">
      <alignment horizontal="center" vertical="center"/>
      <protection locked="0"/>
    </xf>
    <xf numFmtId="0" fontId="16" fillId="4" borderId="41" xfId="44" applyFont="1" applyFill="1" applyBorder="1" applyAlignment="1" applyProtection="1">
      <alignment horizontal="center" vertical="center" wrapText="1"/>
      <protection locked="0"/>
    </xf>
    <xf numFmtId="0" fontId="20" fillId="0" borderId="84" xfId="0" applyFont="1" applyBorder="1" applyAlignment="1">
      <alignment horizontal="center" vertical="center" wrapText="1"/>
    </xf>
    <xf numFmtId="0" fontId="19" fillId="12" borderId="13" xfId="0" applyFont="1" applyFill="1" applyBorder="1" applyAlignment="1">
      <alignment horizontal="center" vertical="center"/>
    </xf>
    <xf numFmtId="0" fontId="22" fillId="12" borderId="13" xfId="0" applyFont="1" applyFill="1" applyBorder="1" applyAlignment="1">
      <alignment vertical="center" wrapText="1"/>
    </xf>
    <xf numFmtId="0" fontId="23" fillId="0" borderId="13" xfId="0" applyFont="1" applyBorder="1" applyAlignment="1">
      <alignment vertical="top" wrapText="1"/>
    </xf>
    <xf numFmtId="0" fontId="19" fillId="0" borderId="13" xfId="0" applyFont="1" applyBorder="1" applyAlignment="1">
      <alignment horizontal="center" vertical="center"/>
    </xf>
    <xf numFmtId="0" fontId="23" fillId="15" borderId="13" xfId="0" applyFont="1" applyFill="1" applyBorder="1" applyAlignment="1">
      <alignment vertical="top" wrapText="1"/>
    </xf>
    <xf numFmtId="0" fontId="19" fillId="0" borderId="13" xfId="0" applyFont="1" applyFill="1" applyBorder="1" applyAlignment="1">
      <alignment horizontal="center" vertical="center"/>
    </xf>
    <xf numFmtId="0" fontId="22" fillId="0" borderId="13" xfId="0" applyFont="1" applyFill="1" applyBorder="1" applyAlignment="1">
      <alignment vertical="center" wrapText="1"/>
    </xf>
    <xf numFmtId="0" fontId="42" fillId="0" borderId="0" xfId="44" applyFont="1" applyBorder="1" applyProtection="1">
      <protection locked="0"/>
    </xf>
    <xf numFmtId="0" fontId="35" fillId="4" borderId="74" xfId="44" applyFont="1" applyFill="1" applyBorder="1" applyAlignment="1" applyProtection="1">
      <alignment horizontal="center" vertical="center"/>
      <protection locked="0"/>
    </xf>
    <xf numFmtId="0" fontId="49" fillId="4" borderId="106" xfId="44" applyFont="1" applyFill="1" applyBorder="1" applyAlignment="1" applyProtection="1">
      <alignment horizontal="center" vertical="center" wrapText="1"/>
      <protection locked="0"/>
    </xf>
    <xf numFmtId="0" fontId="49" fillId="4" borderId="73" xfId="44" applyFont="1" applyFill="1" applyBorder="1" applyAlignment="1" applyProtection="1">
      <alignment horizontal="center" vertical="center"/>
      <protection locked="0"/>
    </xf>
    <xf numFmtId="0" fontId="49" fillId="4" borderId="74" xfId="44" applyFont="1" applyFill="1" applyBorder="1" applyAlignment="1" applyProtection="1">
      <alignment horizontal="center" vertical="center"/>
      <protection locked="0"/>
    </xf>
    <xf numFmtId="0" fontId="16" fillId="4" borderId="95" xfId="44" applyFont="1" applyFill="1" applyBorder="1" applyAlignment="1" applyProtection="1">
      <alignment horizontal="center" vertical="center" wrapText="1"/>
      <protection locked="0"/>
    </xf>
    <xf numFmtId="0" fontId="16" fillId="4" borderId="85" xfId="44" applyFont="1" applyFill="1" applyBorder="1" applyAlignment="1" applyProtection="1">
      <alignment horizontal="center" vertical="center" wrapText="1"/>
      <protection locked="0"/>
    </xf>
    <xf numFmtId="0" fontId="19" fillId="0" borderId="75" xfId="0" applyFont="1" applyBorder="1" applyAlignment="1">
      <alignment horizontal="center" vertical="center" wrapText="1"/>
    </xf>
    <xf numFmtId="0" fontId="19" fillId="0" borderId="75" xfId="0" applyFont="1" applyFill="1" applyBorder="1" applyAlignment="1">
      <alignment horizontal="center" vertical="center" wrapText="1"/>
    </xf>
    <xf numFmtId="0" fontId="36" fillId="16" borderId="59" xfId="44" applyFont="1" applyFill="1" applyBorder="1" applyAlignment="1" applyProtection="1">
      <alignment horizontal="center" wrapText="1"/>
      <protection locked="0"/>
    </xf>
    <xf numFmtId="0" fontId="36" fillId="16" borderId="40" xfId="44" applyFont="1" applyFill="1" applyBorder="1" applyAlignment="1" applyProtection="1">
      <alignment horizontal="center" wrapText="1"/>
      <protection locked="0"/>
    </xf>
    <xf numFmtId="0" fontId="36" fillId="16" borderId="63" xfId="44" applyFont="1" applyFill="1" applyBorder="1" applyAlignment="1" applyProtection="1">
      <alignment horizontal="center" wrapText="1"/>
      <protection locked="0"/>
    </xf>
    <xf numFmtId="0" fontId="36" fillId="16" borderId="43" xfId="44" applyFont="1" applyFill="1" applyBorder="1" applyAlignment="1" applyProtection="1">
      <alignment horizontal="center" wrapText="1"/>
      <protection locked="0"/>
    </xf>
    <xf numFmtId="0" fontId="16" fillId="16" borderId="56" xfId="44" applyFont="1" applyFill="1" applyBorder="1" applyAlignment="1" applyProtection="1">
      <alignment horizontal="center" vertical="center" wrapText="1"/>
      <protection locked="0"/>
    </xf>
    <xf numFmtId="0" fontId="19" fillId="0" borderId="35" xfId="0" applyFont="1" applyBorder="1" applyAlignment="1">
      <alignment horizontal="center" vertical="center" wrapText="1"/>
    </xf>
    <xf numFmtId="0" fontId="36" fillId="16" borderId="59" xfId="44" applyFont="1" applyFill="1" applyBorder="1" applyAlignment="1" applyProtection="1">
      <alignment horizontal="center" vertical="center" wrapText="1"/>
      <protection locked="0"/>
    </xf>
    <xf numFmtId="0" fontId="50" fillId="16" borderId="40" xfId="0" applyFont="1" applyFill="1" applyBorder="1" applyAlignment="1">
      <alignment horizontal="center" vertical="center" wrapText="1"/>
    </xf>
    <xf numFmtId="0" fontId="51" fillId="17" borderId="35" xfId="0" applyFont="1" applyFill="1" applyBorder="1" applyAlignment="1">
      <alignment vertical="center" wrapText="1"/>
    </xf>
    <xf numFmtId="0" fontId="51" fillId="17" borderId="36" xfId="0" applyFont="1" applyFill="1" applyBorder="1" applyAlignment="1">
      <alignment vertical="center" wrapText="1"/>
    </xf>
    <xf numFmtId="0" fontId="36" fillId="16" borderId="63" xfId="44" applyFont="1" applyFill="1" applyBorder="1" applyAlignment="1" applyProtection="1">
      <alignment horizontal="center" vertical="center" wrapText="1"/>
      <protection locked="0"/>
    </xf>
    <xf numFmtId="0" fontId="50" fillId="16" borderId="43" xfId="0" applyFont="1" applyFill="1" applyBorder="1" applyAlignment="1">
      <alignment horizontal="center" vertical="center" wrapText="1"/>
    </xf>
    <xf numFmtId="0" fontId="51" fillId="17" borderId="13" xfId="0" applyFont="1" applyFill="1" applyBorder="1" applyAlignment="1">
      <alignment vertical="top" wrapText="1"/>
    </xf>
    <xf numFmtId="0" fontId="36" fillId="16" borderId="13" xfId="44" applyFont="1" applyFill="1" applyBorder="1" applyAlignment="1" applyProtection="1">
      <alignment vertical="center" wrapText="1"/>
      <protection locked="0"/>
    </xf>
    <xf numFmtId="0" fontId="50" fillId="16" borderId="56" xfId="0" applyFont="1" applyFill="1" applyBorder="1" applyAlignment="1">
      <alignment vertical="center" wrapText="1"/>
    </xf>
    <xf numFmtId="0" fontId="50" fillId="16" borderId="13" xfId="0" applyFont="1" applyFill="1" applyBorder="1" applyAlignment="1">
      <alignment vertical="center" wrapText="1"/>
    </xf>
    <xf numFmtId="0" fontId="51" fillId="17" borderId="13" xfId="0" applyFont="1" applyFill="1" applyBorder="1" applyAlignment="1">
      <alignment vertical="center" wrapText="1"/>
    </xf>
    <xf numFmtId="0" fontId="48" fillId="0" borderId="56"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19" fillId="18" borderId="13" xfId="0" applyFont="1" applyFill="1" applyBorder="1" applyAlignment="1">
      <alignment horizontal="center" vertical="center"/>
    </xf>
    <xf numFmtId="0" fontId="19" fillId="19" borderId="13" xfId="0" applyFont="1" applyFill="1" applyBorder="1" applyAlignment="1">
      <alignment horizontal="center" vertical="center"/>
    </xf>
    <xf numFmtId="0" fontId="51" fillId="17" borderId="56" xfId="0" applyFont="1" applyFill="1" applyBorder="1" applyAlignment="1">
      <alignment vertical="center" wrapText="1"/>
    </xf>
    <xf numFmtId="0" fontId="50" fillId="7" borderId="35" xfId="0" applyFont="1" applyFill="1" applyBorder="1" applyAlignment="1">
      <alignment vertical="center" wrapText="1"/>
    </xf>
    <xf numFmtId="0" fontId="50" fillId="7" borderId="36" xfId="0" applyFont="1" applyFill="1" applyBorder="1" applyAlignment="1">
      <alignment vertical="center" wrapText="1"/>
    </xf>
    <xf numFmtId="0" fontId="52" fillId="20" borderId="13" xfId="0" applyFont="1" applyFill="1" applyBorder="1" applyAlignment="1">
      <alignment vertical="top" wrapText="1"/>
    </xf>
    <xf numFmtId="0" fontId="50" fillId="7" borderId="13" xfId="0" applyFont="1" applyFill="1" applyBorder="1" applyAlignment="1">
      <alignment vertical="top" wrapText="1"/>
    </xf>
    <xf numFmtId="0" fontId="52" fillId="20" borderId="13" xfId="0" applyFont="1" applyFill="1" applyBorder="1" applyAlignment="1">
      <alignment vertical="center" wrapText="1"/>
    </xf>
    <xf numFmtId="0" fontId="50" fillId="7" borderId="13" xfId="0" applyFont="1" applyFill="1" applyBorder="1" applyAlignment="1">
      <alignment vertical="center" wrapText="1"/>
    </xf>
    <xf numFmtId="0" fontId="48" fillId="21" borderId="13" xfId="0" applyFont="1" applyFill="1" applyBorder="1" applyAlignment="1">
      <alignment horizontal="center" vertical="center" wrapText="1"/>
    </xf>
    <xf numFmtId="0" fontId="50" fillId="7" borderId="56" xfId="0" applyFont="1" applyFill="1" applyBorder="1" applyAlignment="1">
      <alignment vertical="center" wrapText="1"/>
    </xf>
    <xf numFmtId="0" fontId="51" fillId="16" borderId="35" xfId="0" applyFont="1" applyFill="1" applyBorder="1" applyAlignment="1">
      <alignment vertical="center" wrapText="1"/>
    </xf>
    <xf numFmtId="0" fontId="51" fillId="16" borderId="36" xfId="0" applyFont="1" applyFill="1" applyBorder="1" applyAlignment="1">
      <alignment vertical="center" wrapText="1"/>
    </xf>
    <xf numFmtId="0" fontId="51" fillId="16" borderId="13" xfId="0" applyFont="1" applyFill="1" applyBorder="1" applyAlignment="1">
      <alignment vertical="top" wrapText="1"/>
    </xf>
    <xf numFmtId="0" fontId="51" fillId="16" borderId="13" xfId="0" applyFont="1" applyFill="1" applyBorder="1" applyAlignment="1">
      <alignment vertical="center" wrapText="1"/>
    </xf>
    <xf numFmtId="0" fontId="48" fillId="19" borderId="13" xfId="0" applyFont="1" applyFill="1" applyBorder="1" applyAlignment="1">
      <alignment horizontal="center" vertical="center" wrapText="1"/>
    </xf>
    <xf numFmtId="0" fontId="51" fillId="16" borderId="107" xfId="0" applyFont="1" applyFill="1" applyBorder="1" applyAlignment="1">
      <alignment vertical="center" wrapText="1"/>
    </xf>
    <xf numFmtId="0" fontId="51" fillId="17" borderId="108" xfId="4" applyFont="1" applyFill="1" applyBorder="1" applyAlignment="1" applyProtection="1">
      <alignment vertical="center" wrapText="1" shrinkToFit="1"/>
      <protection hidden="1"/>
    </xf>
    <xf numFmtId="0" fontId="51" fillId="17" borderId="109" xfId="4" applyFont="1" applyFill="1" applyBorder="1" applyAlignment="1" applyProtection="1">
      <alignment vertical="center" wrapText="1" shrinkToFit="1"/>
      <protection hidden="1"/>
    </xf>
    <xf numFmtId="0" fontId="51" fillId="17" borderId="110" xfId="4" applyFont="1" applyFill="1" applyBorder="1" applyAlignment="1" applyProtection="1">
      <alignment vertical="center" wrapText="1" shrinkToFit="1"/>
      <protection hidden="1"/>
    </xf>
    <xf numFmtId="0" fontId="51" fillId="17" borderId="13" xfId="4" applyFont="1" applyFill="1" applyBorder="1" applyAlignment="1" applyProtection="1">
      <alignment vertical="top" textRotation="255"/>
      <protection hidden="1"/>
    </xf>
    <xf numFmtId="0" fontId="51" fillId="17" borderId="13" xfId="4" applyFont="1" applyFill="1" applyBorder="1" applyAlignment="1" applyProtection="1">
      <alignment vertical="center" textRotation="255"/>
      <protection hidden="1"/>
    </xf>
    <xf numFmtId="0" fontId="51" fillId="16" borderId="108" xfId="4" applyFont="1" applyFill="1" applyBorder="1" applyAlignment="1" applyProtection="1">
      <alignment vertical="center" shrinkToFit="1"/>
      <protection hidden="1"/>
    </xf>
    <xf numFmtId="0" fontId="51" fillId="16" borderId="109" xfId="4" applyFont="1" applyFill="1" applyBorder="1" applyAlignment="1" applyProtection="1">
      <alignment vertical="center" shrinkToFit="1"/>
      <protection hidden="1"/>
    </xf>
    <xf numFmtId="0" fontId="51" fillId="16" borderId="13" xfId="4" applyFont="1" applyFill="1" applyBorder="1" applyAlignment="1" applyProtection="1">
      <alignment vertical="top" textRotation="255"/>
      <protection hidden="1"/>
    </xf>
    <xf numFmtId="0" fontId="51" fillId="16" borderId="13" xfId="4" applyFont="1" applyFill="1" applyBorder="1" applyAlignment="1" applyProtection="1">
      <alignment vertical="top" textRotation="255" wrapText="1"/>
      <protection hidden="1"/>
    </xf>
    <xf numFmtId="0" fontId="51" fillId="16" borderId="13" xfId="4" applyFont="1" applyFill="1" applyBorder="1" applyAlignment="1" applyProtection="1">
      <alignment vertical="center" textRotation="255"/>
      <protection hidden="1"/>
    </xf>
    <xf numFmtId="0" fontId="51" fillId="16" borderId="13" xfId="4" applyFont="1" applyFill="1" applyBorder="1" applyAlignment="1" applyProtection="1">
      <alignment vertical="center" textRotation="255" wrapText="1"/>
      <protection hidden="1"/>
    </xf>
    <xf numFmtId="0" fontId="51" fillId="16" borderId="110" xfId="4" applyFont="1" applyFill="1" applyBorder="1" applyAlignment="1" applyProtection="1">
      <alignment vertical="center" shrinkToFit="1"/>
      <protection hidden="1"/>
    </xf>
    <xf numFmtId="0" fontId="50" fillId="16" borderId="111" xfId="4" applyFont="1" applyFill="1" applyBorder="1" applyAlignment="1" applyProtection="1">
      <alignment vertical="center" shrinkToFit="1"/>
      <protection hidden="1"/>
    </xf>
    <xf numFmtId="0" fontId="50" fillId="16" borderId="36" xfId="4" applyFont="1" applyFill="1" applyBorder="1" applyAlignment="1" applyProtection="1">
      <alignment vertical="center" shrinkToFit="1"/>
      <protection hidden="1"/>
    </xf>
    <xf numFmtId="0" fontId="50" fillId="16" borderId="13" xfId="4" applyFont="1" applyFill="1" applyBorder="1" applyAlignment="1" applyProtection="1">
      <alignment vertical="top" textRotation="255" wrapText="1"/>
      <protection hidden="1"/>
    </xf>
    <xf numFmtId="0" fontId="50" fillId="16" borderId="13" xfId="4" applyFont="1" applyFill="1" applyBorder="1" applyAlignment="1" applyProtection="1">
      <alignment vertical="center" textRotation="255" wrapText="1"/>
      <protection hidden="1"/>
    </xf>
    <xf numFmtId="0" fontId="50" fillId="16" borderId="56" xfId="4" applyFont="1" applyFill="1" applyBorder="1" applyAlignment="1" applyProtection="1">
      <alignment vertical="center" shrinkToFit="1"/>
      <protection hidden="1"/>
    </xf>
    <xf numFmtId="0" fontId="21" fillId="18" borderId="13" xfId="4" applyFont="1" applyFill="1" applyBorder="1" applyAlignment="1" applyProtection="1">
      <alignment vertical="top" textRotation="255" wrapText="1"/>
      <protection hidden="1"/>
    </xf>
    <xf numFmtId="0" fontId="21" fillId="18" borderId="13" xfId="4" applyFont="1" applyFill="1" applyBorder="1" applyAlignment="1" applyProtection="1">
      <alignment vertical="center" textRotation="255" wrapText="1"/>
      <protection hidden="1"/>
    </xf>
    <xf numFmtId="0" fontId="50" fillId="21" borderId="13" xfId="4" applyFont="1" applyFill="1" applyBorder="1" applyAlignment="1" applyProtection="1">
      <alignment vertical="center" textRotation="255" wrapText="1"/>
      <protection hidden="1"/>
    </xf>
    <xf numFmtId="0" fontId="50" fillId="7" borderId="13" xfId="4" applyFont="1" applyFill="1" applyBorder="1" applyAlignment="1" applyProtection="1">
      <alignment vertical="center" textRotation="255" wrapText="1"/>
      <protection hidden="1"/>
    </xf>
    <xf numFmtId="0" fontId="19" fillId="21" borderId="13" xfId="0" applyFont="1" applyFill="1" applyBorder="1" applyAlignment="1">
      <alignment horizontal="center" vertical="center"/>
    </xf>
    <xf numFmtId="0" fontId="35" fillId="0" borderId="13" xfId="4" applyFont="1" applyFill="1" applyBorder="1" applyAlignment="1" applyProtection="1">
      <alignment horizontal="left" vertical="top" wrapText="1"/>
    </xf>
    <xf numFmtId="0" fontId="35" fillId="0" borderId="13" xfId="4" applyFont="1" applyFill="1" applyBorder="1" applyAlignment="1" applyProtection="1">
      <alignment vertical="top" wrapText="1"/>
    </xf>
    <xf numFmtId="0" fontId="35" fillId="0" borderId="13" xfId="40" applyFont="1" applyFill="1" applyBorder="1" applyAlignment="1">
      <alignment vertical="top" wrapText="1"/>
    </xf>
    <xf numFmtId="0" fontId="20" fillId="0" borderId="0" xfId="0" applyFont="1" applyAlignment="1">
      <alignment vertical="center" wrapText="1"/>
    </xf>
    <xf numFmtId="0" fontId="19" fillId="12" borderId="40" xfId="0" applyFont="1" applyFill="1" applyBorder="1" applyAlignment="1">
      <alignment horizontal="center" vertical="center"/>
    </xf>
    <xf numFmtId="0" fontId="22" fillId="12" borderId="40" xfId="0" applyFont="1" applyFill="1" applyBorder="1" applyAlignment="1">
      <alignment vertical="center" wrapText="1"/>
    </xf>
    <xf numFmtId="0" fontId="23" fillId="0" borderId="40" xfId="0" applyFont="1" applyBorder="1" applyAlignment="1">
      <alignment vertical="top" wrapText="1"/>
    </xf>
    <xf numFmtId="0" fontId="19" fillId="0" borderId="40" xfId="0" applyFont="1" applyBorder="1" applyAlignment="1">
      <alignment horizontal="center" vertical="center"/>
    </xf>
    <xf numFmtId="0" fontId="22" fillId="0" borderId="40" xfId="0" applyFont="1" applyBorder="1" applyAlignment="1">
      <alignment vertical="center" wrapText="1"/>
    </xf>
    <xf numFmtId="0" fontId="20" fillId="0" borderId="90" xfId="0" applyFont="1" applyBorder="1" applyAlignment="1">
      <alignment horizontal="center" vertical="center" wrapText="1"/>
    </xf>
    <xf numFmtId="0" fontId="19" fillId="12" borderId="112" xfId="0" applyFont="1" applyFill="1" applyBorder="1" applyAlignment="1">
      <alignment horizontal="center" vertical="center"/>
    </xf>
    <xf numFmtId="0" fontId="22" fillId="12" borderId="112" xfId="0" applyFont="1" applyFill="1" applyBorder="1" applyAlignment="1">
      <alignment vertical="center" wrapText="1"/>
    </xf>
    <xf numFmtId="0" fontId="23" fillId="0" borderId="112" xfId="0" applyFont="1" applyBorder="1" applyAlignment="1">
      <alignment vertical="top" wrapText="1"/>
    </xf>
    <xf numFmtId="0" fontId="19" fillId="0" borderId="112" xfId="0" applyFont="1" applyBorder="1" applyAlignment="1">
      <alignment horizontal="center" vertical="center"/>
    </xf>
    <xf numFmtId="0" fontId="22" fillId="0" borderId="112" xfId="0" applyFont="1" applyBorder="1" applyAlignment="1">
      <alignment vertical="center" wrapText="1"/>
    </xf>
    <xf numFmtId="0" fontId="19" fillId="0" borderId="95" xfId="0" applyFont="1" applyBorder="1" applyAlignment="1">
      <alignment horizontal="center" vertical="center" wrapText="1"/>
    </xf>
    <xf numFmtId="0" fontId="19" fillId="0" borderId="77" xfId="0" applyFont="1" applyBorder="1" applyAlignment="1">
      <alignment horizontal="center" vertical="center" wrapText="1"/>
    </xf>
    <xf numFmtId="0" fontId="53" fillId="0" borderId="0" xfId="0" applyFont="1" applyAlignment="1">
      <alignment horizontal="center" vertical="center"/>
    </xf>
    <xf numFmtId="0" fontId="19" fillId="0" borderId="100" xfId="0" applyFont="1" applyBorder="1">
      <alignment vertical="center"/>
    </xf>
    <xf numFmtId="0" fontId="0" fillId="0" borderId="0" xfId="0" applyFill="1">
      <alignment vertical="center"/>
    </xf>
    <xf numFmtId="0" fontId="29" fillId="0" borderId="0" xfId="44" applyFont="1" applyBorder="1" applyAlignment="1" applyProtection="1">
      <alignment horizontal="center" vertical="center"/>
      <protection locked="0"/>
    </xf>
    <xf numFmtId="0" fontId="18" fillId="0" borderId="0" xfId="44" applyFont="1" applyBorder="1" applyAlignment="1" applyProtection="1">
      <alignment vertical="center"/>
      <protection locked="0"/>
    </xf>
    <xf numFmtId="0" fontId="18" fillId="0" borderId="0" xfId="44" applyFont="1" applyBorder="1" applyProtection="1">
      <protection locked="0"/>
    </xf>
    <xf numFmtId="0" fontId="54" fillId="0" borderId="0" xfId="44" applyFont="1" applyBorder="1" applyProtection="1">
      <protection locked="0"/>
    </xf>
    <xf numFmtId="0" fontId="54" fillId="0" borderId="0" xfId="44" applyFont="1" applyBorder="1" applyAlignment="1" applyProtection="1">
      <alignment vertical="center"/>
      <protection locked="0"/>
    </xf>
    <xf numFmtId="176" fontId="19" fillId="0" borderId="0" xfId="44" applyNumberFormat="1" applyFont="1" applyBorder="1" applyAlignment="1" applyProtection="1">
      <alignment vertical="center"/>
      <protection locked="0"/>
    </xf>
    <xf numFmtId="0" fontId="55" fillId="0" borderId="0" xfId="44" applyFont="1" applyBorder="1" applyAlignment="1" applyProtection="1">
      <alignment vertical="center"/>
      <protection locked="0"/>
    </xf>
    <xf numFmtId="0" fontId="56" fillId="0" borderId="0" xfId="44" applyFont="1" applyBorder="1" applyAlignment="1" applyProtection="1">
      <alignment vertical="center"/>
      <protection locked="0"/>
    </xf>
    <xf numFmtId="0" fontId="57" fillId="0" borderId="0" xfId="44" applyFont="1" applyBorder="1" applyProtection="1">
      <protection locked="0"/>
    </xf>
    <xf numFmtId="0" fontId="58" fillId="0" borderId="0" xfId="44" applyFont="1" applyBorder="1" applyAlignment="1" applyProtection="1">
      <alignment horizontal="right" vertical="center"/>
    </xf>
    <xf numFmtId="0" fontId="20" fillId="0" borderId="0" xfId="44" applyFont="1" applyBorder="1" applyProtection="1"/>
    <xf numFmtId="0" fontId="58" fillId="0" borderId="0" xfId="44" applyFont="1" applyBorder="1" applyAlignment="1" applyProtection="1">
      <alignment horizontal="right"/>
    </xf>
    <xf numFmtId="0" fontId="59" fillId="0" borderId="0" xfId="44" applyFont="1" applyAlignment="1" applyProtection="1">
      <alignment horizontal="center" vertical="center"/>
      <protection locked="0"/>
    </xf>
    <xf numFmtId="0" fontId="60" fillId="14" borderId="41" xfId="44" applyFont="1" applyFill="1" applyBorder="1" applyAlignment="1" applyProtection="1">
      <alignment horizontal="center" vertical="center" wrapText="1"/>
      <protection locked="0"/>
    </xf>
    <xf numFmtId="0" fontId="60" fillId="14" borderId="43" xfId="44" applyFont="1" applyFill="1" applyBorder="1" applyAlignment="1" applyProtection="1">
      <alignment horizontal="center" vertical="center" wrapText="1"/>
      <protection locked="0"/>
    </xf>
    <xf numFmtId="0" fontId="61" fillId="14" borderId="0" xfId="44" applyFont="1" applyFill="1" applyBorder="1" applyAlignment="1" applyProtection="1">
      <alignment horizontal="center" vertical="center"/>
      <protection locked="0"/>
    </xf>
    <xf numFmtId="0" fontId="21" fillId="0" borderId="13" xfId="0" applyFont="1" applyFill="1" applyBorder="1" applyAlignment="1">
      <alignment horizontal="left" vertical="top" wrapText="1"/>
    </xf>
    <xf numFmtId="0" fontId="23" fillId="0" borderId="13" xfId="0" applyFont="1" applyFill="1" applyBorder="1" applyAlignment="1">
      <alignment vertical="top" shrinkToFit="1"/>
    </xf>
    <xf numFmtId="0" fontId="21" fillId="0" borderId="13" xfId="0" applyFont="1" applyBorder="1" applyAlignment="1">
      <alignment vertical="top" wrapText="1"/>
    </xf>
    <xf numFmtId="0" fontId="48" fillId="3" borderId="113" xfId="49" applyFont="1" applyFill="1" applyBorder="1" applyAlignment="1" applyProtection="1">
      <alignment horizontal="center" vertical="center" wrapText="1"/>
      <protection locked="0"/>
    </xf>
    <xf numFmtId="0" fontId="48" fillId="3" borderId="82" xfId="49" applyFont="1" applyFill="1" applyBorder="1" applyAlignment="1" applyProtection="1">
      <alignment horizontal="center" vertical="center" wrapText="1"/>
      <protection locked="0"/>
    </xf>
    <xf numFmtId="0" fontId="35" fillId="4" borderId="74" xfId="49" applyFont="1" applyFill="1" applyBorder="1" applyAlignment="1" applyProtection="1">
      <alignment horizontal="center" vertical="center" wrapText="1"/>
      <protection locked="0"/>
    </xf>
    <xf numFmtId="0" fontId="35" fillId="4" borderId="113" xfId="49" applyFont="1" applyFill="1" applyBorder="1" applyAlignment="1" applyProtection="1">
      <alignment horizontal="center" vertical="center" wrapText="1"/>
      <protection locked="0"/>
    </xf>
    <xf numFmtId="0" fontId="33" fillId="14" borderId="45" xfId="44" applyFont="1" applyFill="1" applyBorder="1" applyAlignment="1" applyProtection="1">
      <alignment horizontal="center" vertical="center" wrapText="1"/>
      <protection locked="0"/>
    </xf>
    <xf numFmtId="0" fontId="33" fillId="14" borderId="44" xfId="44" applyFont="1" applyFill="1" applyBorder="1" applyAlignment="1" applyProtection="1">
      <alignment horizontal="center" vertical="center" wrapText="1"/>
      <protection locked="0"/>
    </xf>
    <xf numFmtId="0" fontId="36" fillId="3" borderId="114" xfId="49" applyFont="1" applyFill="1" applyBorder="1" applyAlignment="1" applyProtection="1">
      <alignment horizontal="center" vertical="center" wrapText="1"/>
      <protection locked="0"/>
    </xf>
    <xf numFmtId="0" fontId="36" fillId="3" borderId="84" xfId="49" applyFont="1" applyFill="1" applyBorder="1" applyAlignment="1" applyProtection="1">
      <alignment horizontal="center" vertical="center" wrapText="1"/>
      <protection locked="0"/>
    </xf>
    <xf numFmtId="0" fontId="21" fillId="4" borderId="89" xfId="49" applyFont="1" applyFill="1" applyBorder="1" applyAlignment="1" applyProtection="1">
      <alignment horizontal="center" vertical="center" wrapText="1"/>
      <protection locked="0"/>
    </xf>
    <xf numFmtId="0" fontId="21" fillId="4" borderId="114" xfId="49" applyFont="1" applyFill="1" applyBorder="1" applyAlignment="1" applyProtection="1">
      <alignment horizontal="center" vertical="center" wrapText="1"/>
      <protection locked="0"/>
    </xf>
    <xf numFmtId="0" fontId="23" fillId="0" borderId="35" xfId="44" applyFont="1" applyFill="1" applyBorder="1" applyAlignment="1" applyProtection="1">
      <alignment horizontal="center" vertical="center" wrapText="1"/>
      <protection locked="0"/>
    </xf>
    <xf numFmtId="0" fontId="23" fillId="0" borderId="36" xfId="44" applyFont="1" applyFill="1" applyBorder="1" applyAlignment="1" applyProtection="1">
      <alignment horizontal="center" vertical="center" wrapText="1"/>
      <protection locked="0"/>
    </xf>
    <xf numFmtId="0" fontId="23" fillId="12" borderId="114" xfId="44" applyFont="1" applyFill="1" applyBorder="1" applyAlignment="1" applyProtection="1">
      <alignment horizontal="center" vertical="center" wrapText="1"/>
      <protection locked="0"/>
    </xf>
    <xf numFmtId="0" fontId="23" fillId="12" borderId="84" xfId="44" applyFont="1" applyFill="1" applyBorder="1" applyAlignment="1" applyProtection="1">
      <alignment horizontal="center" vertical="center" wrapText="1"/>
      <protection locked="0"/>
    </xf>
    <xf numFmtId="0" fontId="23" fillId="0" borderId="89" xfId="44" applyFont="1" applyFill="1" applyBorder="1" applyAlignment="1" applyProtection="1">
      <alignment horizontal="center" vertical="center" wrapText="1"/>
      <protection locked="0"/>
    </xf>
    <xf numFmtId="0" fontId="23" fillId="0" borderId="114" xfId="44" applyFont="1" applyFill="1" applyBorder="1" applyAlignment="1" applyProtection="1">
      <alignment horizontal="center" vertical="center" wrapText="1"/>
      <protection locked="0"/>
    </xf>
    <xf numFmtId="0" fontId="23" fillId="12" borderId="115" xfId="44" applyFont="1" applyFill="1" applyBorder="1" applyAlignment="1" applyProtection="1">
      <alignment horizontal="center" vertical="center" wrapText="1"/>
      <protection locked="0"/>
    </xf>
    <xf numFmtId="0" fontId="23" fillId="12" borderId="90" xfId="44" applyFont="1" applyFill="1" applyBorder="1" applyAlignment="1" applyProtection="1">
      <alignment horizontal="center" vertical="center" wrapText="1"/>
      <protection locked="0"/>
    </xf>
    <xf numFmtId="0" fontId="23" fillId="0" borderId="116" xfId="44" applyFont="1" applyFill="1" applyBorder="1" applyAlignment="1" applyProtection="1">
      <alignment horizontal="center" vertical="center" wrapText="1"/>
      <protection locked="0"/>
    </xf>
    <xf numFmtId="0" fontId="23" fillId="0" borderId="115" xfId="44" applyFont="1" applyFill="1" applyBorder="1" applyAlignment="1" applyProtection="1">
      <alignment horizontal="center" vertical="center" wrapText="1"/>
      <protection locked="0"/>
    </xf>
    <xf numFmtId="0" fontId="20" fillId="0" borderId="98" xfId="44" applyFont="1" applyBorder="1" applyProtection="1">
      <protection locked="0"/>
    </xf>
    <xf numFmtId="0" fontId="20" fillId="0" borderId="117" xfId="44" applyFont="1" applyBorder="1" applyProtection="1">
      <protection locked="0"/>
    </xf>
    <xf numFmtId="0" fontId="20" fillId="0" borderId="91" xfId="44" applyFont="1" applyBorder="1" applyProtection="1">
      <protection locked="0"/>
    </xf>
    <xf numFmtId="0" fontId="37" fillId="0" borderId="91" xfId="44" applyFont="1" applyBorder="1" applyAlignment="1" applyProtection="1">
      <protection locked="0"/>
    </xf>
    <xf numFmtId="0" fontId="20" fillId="0" borderId="0" xfId="44" applyFont="1" applyBorder="1" applyAlignment="1" applyProtection="1">
      <alignment horizontal="centerContinuous"/>
      <protection locked="0"/>
    </xf>
    <xf numFmtId="0" fontId="20" fillId="0" borderId="102" xfId="44" applyFont="1" applyBorder="1" applyAlignment="1" applyProtection="1">
      <alignment horizontal="centerContinuous"/>
      <protection locked="0"/>
    </xf>
    <xf numFmtId="0" fontId="20" fillId="0" borderId="0" xfId="0" applyFont="1" applyBorder="1" applyAlignment="1">
      <alignment vertical="center"/>
    </xf>
    <xf numFmtId="0" fontId="20" fillId="0" borderId="118" xfId="44" applyFont="1" applyBorder="1" applyProtection="1">
      <protection locked="0"/>
    </xf>
    <xf numFmtId="0" fontId="48" fillId="3" borderId="106" xfId="44" applyFont="1" applyFill="1" applyBorder="1" applyAlignment="1" applyProtection="1">
      <alignment horizontal="center" vertical="center" wrapText="1"/>
      <protection locked="0"/>
    </xf>
    <xf numFmtId="0" fontId="48" fillId="3" borderId="119" xfId="44" applyFont="1" applyFill="1" applyBorder="1" applyAlignment="1" applyProtection="1">
      <alignment horizontal="center" vertical="center"/>
      <protection locked="0"/>
    </xf>
    <xf numFmtId="0" fontId="21" fillId="4" borderId="40" xfId="44" applyFont="1" applyFill="1" applyBorder="1" applyAlignment="1" applyProtection="1">
      <alignment horizontal="center" vertical="center" wrapText="1"/>
      <protection locked="0"/>
    </xf>
    <xf numFmtId="0" fontId="62" fillId="3" borderId="97" xfId="44" applyFont="1" applyFill="1" applyBorder="1" applyAlignment="1" applyProtection="1">
      <alignment horizontal="center" vertical="center" wrapText="1"/>
      <protection locked="0"/>
    </xf>
    <xf numFmtId="0" fontId="63" fillId="3" borderId="62" xfId="44" applyFont="1" applyFill="1" applyBorder="1" applyAlignment="1" applyProtection="1">
      <alignment horizontal="center" vertical="center"/>
      <protection locked="0"/>
    </xf>
    <xf numFmtId="0" fontId="63" fillId="3" borderId="41" xfId="44" applyFont="1" applyFill="1" applyBorder="1" applyAlignment="1" applyProtection="1">
      <alignment horizontal="center" vertical="center" wrapText="1"/>
      <protection locked="0"/>
    </xf>
    <xf numFmtId="0" fontId="64" fillId="4" borderId="43" xfId="44" applyFont="1" applyFill="1" applyBorder="1" applyAlignment="1" applyProtection="1">
      <alignment horizontal="center" vertical="center" wrapText="1"/>
      <protection locked="0"/>
    </xf>
    <xf numFmtId="0" fontId="64" fillId="4" borderId="63" xfId="44" applyFont="1" applyFill="1" applyBorder="1" applyAlignment="1" applyProtection="1">
      <alignment horizontal="center" vertical="center"/>
      <protection locked="0"/>
    </xf>
    <xf numFmtId="0" fontId="22" fillId="0" borderId="35" xfId="0" applyFont="1" applyBorder="1" applyAlignment="1">
      <alignment vertical="top" wrapText="1"/>
    </xf>
    <xf numFmtId="0" fontId="49" fillId="4" borderId="106" xfId="49" applyFont="1" applyFill="1" applyBorder="1" applyAlignment="1" applyProtection="1">
      <alignment horizontal="center" vertical="center" wrapText="1"/>
      <protection locked="0"/>
    </xf>
    <xf numFmtId="0" fontId="49" fillId="4" borderId="73" xfId="49" applyFont="1" applyFill="1" applyBorder="1" applyAlignment="1" applyProtection="1">
      <alignment horizontal="center" vertical="center" wrapText="1"/>
      <protection locked="0"/>
    </xf>
    <xf numFmtId="0" fontId="49" fillId="4" borderId="74" xfId="49" applyFont="1" applyFill="1" applyBorder="1" applyAlignment="1" applyProtection="1">
      <alignment horizontal="center" vertical="center" wrapText="1"/>
      <protection locked="0"/>
    </xf>
    <xf numFmtId="0" fontId="23" fillId="0" borderId="120" xfId="44" applyFont="1" applyFill="1" applyBorder="1" applyAlignment="1" applyProtection="1">
      <alignment horizontal="center" vertical="center" wrapText="1"/>
      <protection locked="0"/>
    </xf>
    <xf numFmtId="0" fontId="19" fillId="0" borderId="0" xfId="0" applyFont="1" applyFill="1" applyBorder="1" applyAlignment="1">
      <alignment horizontal="center" vertical="center" wrapText="1"/>
    </xf>
    <xf numFmtId="0" fontId="64" fillId="4" borderId="86" xfId="44" applyFont="1" applyFill="1" applyBorder="1" applyAlignment="1" applyProtection="1">
      <alignment horizontal="center" vertical="center" wrapText="1"/>
      <protection locked="0"/>
    </xf>
    <xf numFmtId="0" fontId="62" fillId="3" borderId="96" xfId="44" applyFont="1" applyFill="1" applyBorder="1" applyAlignment="1" applyProtection="1">
      <alignment horizontal="center" vertical="center" wrapText="1"/>
      <protection locked="0"/>
    </xf>
    <xf numFmtId="0" fontId="63" fillId="3" borderId="43" xfId="44" applyFont="1" applyFill="1" applyBorder="1" applyAlignment="1" applyProtection="1">
      <alignment horizontal="center" vertical="center"/>
      <protection locked="0"/>
    </xf>
    <xf numFmtId="0" fontId="63" fillId="3" borderId="43" xfId="44" applyFont="1" applyFill="1" applyBorder="1" applyAlignment="1" applyProtection="1">
      <alignment horizontal="center" vertical="center" wrapText="1"/>
      <protection locked="0"/>
    </xf>
    <xf numFmtId="0" fontId="64" fillId="4" borderId="0" xfId="44" applyFont="1" applyFill="1" applyBorder="1" applyAlignment="1" applyProtection="1">
      <alignment horizontal="center" vertical="center" wrapText="1"/>
      <protection locked="0"/>
    </xf>
    <xf numFmtId="0" fontId="23" fillId="0" borderId="75" xfId="0" applyFont="1" applyBorder="1" applyAlignment="1">
      <alignment horizontal="center" vertical="center" wrapText="1"/>
    </xf>
    <xf numFmtId="0" fontId="22" fillId="0" borderId="36" xfId="0" applyFont="1" applyFill="1" applyBorder="1" applyAlignment="1">
      <alignment vertical="center" wrapText="1"/>
    </xf>
    <xf numFmtId="0" fontId="20" fillId="0" borderId="102" xfId="44" applyFont="1" applyBorder="1" applyProtection="1">
      <protection locked="0"/>
    </xf>
    <xf numFmtId="0" fontId="64" fillId="4" borderId="61" xfId="44" applyFont="1" applyFill="1" applyBorder="1" applyAlignment="1" applyProtection="1">
      <alignment horizontal="center" vertical="center" wrapText="1"/>
      <protection locked="0"/>
    </xf>
    <xf numFmtId="0" fontId="22" fillId="0" borderId="35" xfId="0" applyFont="1" applyFill="1" applyBorder="1" applyAlignment="1">
      <alignment vertical="center" wrapText="1"/>
    </xf>
    <xf numFmtId="0" fontId="20" fillId="7" borderId="0" xfId="44" applyFont="1" applyFill="1" applyAlignment="1" applyProtection="1">
      <alignment horizontal="center" vertical="center"/>
      <protection locked="0"/>
    </xf>
    <xf numFmtId="0" fontId="29" fillId="7" borderId="0" xfId="44" applyFont="1" applyFill="1" applyBorder="1" applyProtection="1">
      <protection locked="0"/>
    </xf>
    <xf numFmtId="0" fontId="20" fillId="7" borderId="0" xfId="44" applyFont="1" applyFill="1" applyBorder="1" applyProtection="1">
      <protection locked="0"/>
    </xf>
    <xf numFmtId="0" fontId="36" fillId="7" borderId="59" xfId="44" applyFont="1" applyFill="1" applyBorder="1" applyAlignment="1" applyProtection="1">
      <alignment horizontal="center" wrapText="1"/>
      <protection locked="0"/>
    </xf>
    <xf numFmtId="0" fontId="36" fillId="7" borderId="63" xfId="44" applyFont="1" applyFill="1" applyBorder="1" applyAlignment="1" applyProtection="1">
      <alignment horizontal="center" wrapText="1"/>
      <protection locked="0"/>
    </xf>
    <xf numFmtId="0" fontId="19" fillId="7" borderId="84" xfId="44" applyFont="1" applyFill="1" applyBorder="1" applyAlignment="1" applyProtection="1">
      <alignment horizontal="center" vertical="center" wrapText="1"/>
      <protection locked="0"/>
    </xf>
    <xf numFmtId="0" fontId="19" fillId="7" borderId="36" xfId="44" applyFont="1" applyFill="1" applyBorder="1" applyAlignment="1" applyProtection="1">
      <alignment horizontal="center" vertical="center" wrapText="1"/>
      <protection locked="0"/>
    </xf>
    <xf numFmtId="0" fontId="19" fillId="7" borderId="13" xfId="44" applyFont="1" applyFill="1" applyBorder="1" applyAlignment="1" applyProtection="1">
      <alignment horizontal="center" vertical="center" wrapText="1"/>
      <protection locked="0"/>
    </xf>
    <xf numFmtId="0" fontId="19" fillId="7" borderId="56" xfId="44" applyFont="1" applyFill="1" applyBorder="1" applyAlignment="1" applyProtection="1">
      <alignment horizontal="center" vertical="center" wrapText="1"/>
      <protection locked="0"/>
    </xf>
    <xf numFmtId="0" fontId="20" fillId="0" borderId="99" xfId="44" applyFont="1" applyBorder="1" applyProtection="1">
      <protection locked="0"/>
    </xf>
    <xf numFmtId="0" fontId="20" fillId="0" borderId="92" xfId="44" applyFont="1" applyBorder="1" applyProtection="1">
      <protection locked="0"/>
    </xf>
    <xf numFmtId="0" fontId="19" fillId="0" borderId="92" xfId="0" applyFont="1" applyFill="1" applyBorder="1" applyAlignment="1">
      <alignment horizontal="center" vertical="center" wrapText="1"/>
    </xf>
    <xf numFmtId="0" fontId="20" fillId="7" borderId="121" xfId="44" applyFont="1" applyFill="1" applyBorder="1" applyProtection="1">
      <protection locked="0"/>
    </xf>
    <xf numFmtId="0" fontId="64" fillId="4" borderId="122" xfId="44" applyFont="1" applyFill="1" applyBorder="1" applyAlignment="1" applyProtection="1">
      <alignment horizontal="center" vertical="center" wrapText="1"/>
      <protection locked="0"/>
    </xf>
    <xf numFmtId="0" fontId="65" fillId="16" borderId="56" xfId="44" applyFont="1" applyFill="1" applyBorder="1" applyAlignment="1" applyProtection="1">
      <alignment horizontal="center" vertical="center" wrapText="1"/>
      <protection locked="0"/>
    </xf>
    <xf numFmtId="0" fontId="22" fillId="0" borderId="89" xfId="0" applyFont="1" applyFill="1" applyBorder="1" applyAlignment="1">
      <alignment vertical="center" wrapText="1"/>
    </xf>
    <xf numFmtId="0" fontId="19" fillId="7" borderId="36"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20" fillId="7" borderId="0" xfId="44" applyFont="1" applyFill="1" applyBorder="1" applyAlignment="1" applyProtection="1">
      <alignment horizontal="center" vertical="center"/>
      <protection locked="0"/>
    </xf>
    <xf numFmtId="0" fontId="29" fillId="7" borderId="0" xfId="44" applyFont="1" applyFill="1" applyBorder="1" applyAlignment="1" applyProtection="1">
      <alignment horizontal="center" vertical="center"/>
      <protection locked="0"/>
    </xf>
    <xf numFmtId="0" fontId="36" fillId="7" borderId="0" xfId="49" applyFont="1" applyFill="1" applyBorder="1" applyAlignment="1" applyProtection="1">
      <alignment vertical="center" wrapText="1"/>
      <protection locked="0"/>
    </xf>
    <xf numFmtId="0" fontId="15" fillId="7" borderId="0" xfId="44" applyFont="1" applyFill="1" applyBorder="1" applyAlignment="1" applyProtection="1">
      <alignment vertical="center" wrapText="1"/>
      <protection locked="0"/>
    </xf>
    <xf numFmtId="0" fontId="36" fillId="7" borderId="59" xfId="44" applyFont="1" applyFill="1" applyBorder="1" applyAlignment="1" applyProtection="1">
      <alignment horizontal="center" vertical="center" wrapText="1"/>
      <protection locked="0"/>
    </xf>
    <xf numFmtId="0" fontId="50" fillId="7" borderId="40" xfId="0" applyFont="1" applyFill="1" applyBorder="1" applyAlignment="1">
      <alignment horizontal="center" vertical="center" wrapText="1"/>
    </xf>
    <xf numFmtId="0" fontId="36" fillId="7" borderId="63" xfId="44" applyFont="1" applyFill="1" applyBorder="1" applyAlignment="1" applyProtection="1">
      <alignment horizontal="center" vertical="center" wrapText="1"/>
      <protection locked="0"/>
    </xf>
    <xf numFmtId="0" fontId="50" fillId="7" borderId="43" xfId="0" applyFont="1" applyFill="1" applyBorder="1" applyAlignment="1">
      <alignment horizontal="center" vertical="center" wrapText="1"/>
    </xf>
    <xf numFmtId="0" fontId="66" fillId="7" borderId="13" xfId="44" applyFont="1" applyFill="1" applyBorder="1" applyAlignment="1" applyProtection="1">
      <alignment vertical="center" wrapText="1"/>
      <protection locked="0"/>
    </xf>
    <xf numFmtId="0" fontId="63" fillId="7" borderId="56" xfId="0" applyFont="1" applyFill="1" applyBorder="1" applyAlignment="1">
      <alignment vertical="center" wrapText="1"/>
    </xf>
    <xf numFmtId="0" fontId="63" fillId="7" borderId="13" xfId="0" applyFont="1" applyFill="1" applyBorder="1" applyAlignment="1">
      <alignment vertical="center" wrapText="1"/>
    </xf>
    <xf numFmtId="0" fontId="59" fillId="16" borderId="13" xfId="0" applyFont="1" applyFill="1" applyBorder="1" applyAlignment="1">
      <alignment vertical="center" wrapText="1"/>
    </xf>
    <xf numFmtId="0" fontId="19" fillId="7" borderId="13" xfId="0" applyFont="1" applyFill="1" applyBorder="1" applyAlignment="1">
      <alignment horizontal="center" vertical="center"/>
    </xf>
    <xf numFmtId="0" fontId="48" fillId="7" borderId="56" xfId="0" applyFont="1" applyFill="1" applyBorder="1" applyAlignment="1">
      <alignment horizontal="center" vertical="center" wrapText="1"/>
    </xf>
    <xf numFmtId="0" fontId="48" fillId="7" borderId="13" xfId="0" applyFont="1" applyFill="1" applyBorder="1" applyAlignment="1">
      <alignment horizontal="center" vertical="center" wrapText="1"/>
    </xf>
    <xf numFmtId="0" fontId="51" fillId="16" borderId="56" xfId="0" applyFont="1" applyFill="1" applyBorder="1" applyAlignment="1">
      <alignment vertical="center" wrapText="1"/>
    </xf>
    <xf numFmtId="0" fontId="52" fillId="7" borderId="13" xfId="0" applyFont="1" applyFill="1" applyBorder="1" applyAlignment="1">
      <alignment vertical="top" wrapText="1"/>
    </xf>
    <xf numFmtId="0" fontId="62" fillId="7" borderId="13" xfId="0" applyFont="1" applyFill="1" applyBorder="1" applyAlignment="1">
      <alignment vertical="center" wrapText="1"/>
    </xf>
    <xf numFmtId="0" fontId="51" fillId="7" borderId="35" xfId="0" applyFont="1" applyFill="1" applyBorder="1" applyAlignment="1">
      <alignment vertical="center" wrapText="1"/>
    </xf>
    <xf numFmtId="0" fontId="51" fillId="7" borderId="36" xfId="0" applyFont="1" applyFill="1" applyBorder="1" applyAlignment="1">
      <alignment vertical="center" wrapText="1"/>
    </xf>
    <xf numFmtId="0" fontId="51" fillId="7" borderId="13" xfId="0" applyFont="1" applyFill="1" applyBorder="1" applyAlignment="1">
      <alignment vertical="top" wrapText="1"/>
    </xf>
    <xf numFmtId="0" fontId="59" fillId="7" borderId="13" xfId="0" applyFont="1" applyFill="1" applyBorder="1" applyAlignment="1">
      <alignment vertical="center" wrapText="1"/>
    </xf>
    <xf numFmtId="0" fontId="20" fillId="7" borderId="0" xfId="44" applyFont="1" applyFill="1" applyAlignment="1" applyProtection="1">
      <alignment vertical="center"/>
      <protection locked="0"/>
    </xf>
    <xf numFmtId="0" fontId="29" fillId="7" borderId="0" xfId="44" applyFont="1" applyFill="1" applyBorder="1" applyAlignment="1" applyProtection="1">
      <alignment vertical="center"/>
      <protection locked="0"/>
    </xf>
    <xf numFmtId="0" fontId="20" fillId="7" borderId="0" xfId="44" applyFont="1" applyFill="1" applyBorder="1" applyAlignment="1" applyProtection="1">
      <alignment vertical="center"/>
      <protection locked="0"/>
    </xf>
    <xf numFmtId="0" fontId="51" fillId="7" borderId="107" xfId="0" applyFont="1" applyFill="1" applyBorder="1" applyAlignment="1">
      <alignment vertical="center" wrapText="1"/>
    </xf>
    <xf numFmtId="0" fontId="51" fillId="7" borderId="108" xfId="4" applyFont="1" applyFill="1" applyBorder="1" applyAlignment="1" applyProtection="1">
      <alignment vertical="center" wrapText="1" shrinkToFit="1"/>
      <protection hidden="1"/>
    </xf>
    <xf numFmtId="0" fontId="51" fillId="7" borderId="109" xfId="4" applyFont="1" applyFill="1" applyBorder="1" applyAlignment="1" applyProtection="1">
      <alignment vertical="center" wrapText="1" shrinkToFit="1"/>
      <protection hidden="1"/>
    </xf>
    <xf numFmtId="0" fontId="51" fillId="7" borderId="110" xfId="4" applyFont="1" applyFill="1" applyBorder="1" applyAlignment="1" applyProtection="1">
      <alignment vertical="center" wrapText="1" shrinkToFit="1"/>
      <protection hidden="1"/>
    </xf>
    <xf numFmtId="0" fontId="51" fillId="7" borderId="13" xfId="4" applyFont="1" applyFill="1" applyBorder="1" applyAlignment="1" applyProtection="1">
      <alignment vertical="top" textRotation="255"/>
      <protection hidden="1"/>
    </xf>
    <xf numFmtId="0" fontId="59" fillId="7" borderId="13" xfId="4" applyFont="1" applyFill="1" applyBorder="1" applyAlignment="1" applyProtection="1">
      <alignment vertical="center" textRotation="255"/>
      <protection hidden="1"/>
    </xf>
    <xf numFmtId="0" fontId="51" fillId="7" borderId="108" xfId="4" applyFont="1" applyFill="1" applyBorder="1" applyAlignment="1" applyProtection="1">
      <alignment vertical="center" shrinkToFit="1"/>
      <protection hidden="1"/>
    </xf>
    <xf numFmtId="0" fontId="51" fillId="7" borderId="109" xfId="4" applyFont="1" applyFill="1" applyBorder="1" applyAlignment="1" applyProtection="1">
      <alignment vertical="center" shrinkToFit="1"/>
      <protection hidden="1"/>
    </xf>
    <xf numFmtId="0" fontId="51" fillId="7" borderId="13" xfId="4" applyFont="1" applyFill="1" applyBorder="1" applyAlignment="1" applyProtection="1">
      <alignment vertical="top" textRotation="255" wrapText="1"/>
      <protection hidden="1"/>
    </xf>
    <xf numFmtId="0" fontId="59" fillId="7" borderId="13" xfId="4" applyFont="1" applyFill="1" applyBorder="1" applyAlignment="1" applyProtection="1">
      <alignment vertical="center" textRotation="255" wrapText="1"/>
      <protection hidden="1"/>
    </xf>
    <xf numFmtId="0" fontId="51" fillId="7" borderId="110" xfId="4" applyFont="1" applyFill="1" applyBorder="1" applyAlignment="1" applyProtection="1">
      <alignment vertical="center" shrinkToFit="1"/>
      <protection hidden="1"/>
    </xf>
    <xf numFmtId="0" fontId="50" fillId="16" borderId="108" xfId="4" applyFont="1" applyFill="1" applyBorder="1" applyAlignment="1" applyProtection="1">
      <alignment vertical="center" shrinkToFit="1"/>
      <protection hidden="1"/>
    </xf>
    <xf numFmtId="0" fontId="50" fillId="16" borderId="109" xfId="4" applyFont="1" applyFill="1" applyBorder="1" applyAlignment="1" applyProtection="1">
      <alignment vertical="center" shrinkToFit="1"/>
      <protection hidden="1"/>
    </xf>
    <xf numFmtId="0" fontId="50" fillId="7" borderId="13" xfId="4" applyFont="1" applyFill="1" applyBorder="1" applyAlignment="1" applyProtection="1">
      <alignment vertical="top" textRotation="255" wrapText="1"/>
      <protection hidden="1"/>
    </xf>
    <xf numFmtId="0" fontId="65" fillId="18" borderId="13" xfId="4" applyFont="1" applyFill="1" applyBorder="1" applyAlignment="1" applyProtection="1">
      <alignment vertical="center" textRotation="255" wrapText="1"/>
      <protection hidden="1"/>
    </xf>
    <xf numFmtId="0" fontId="63" fillId="18" borderId="13" xfId="4" applyFont="1" applyFill="1" applyBorder="1" applyAlignment="1" applyProtection="1">
      <alignment vertical="center" textRotation="255" wrapText="1"/>
      <protection hidden="1"/>
    </xf>
    <xf numFmtId="0" fontId="63" fillId="7" borderId="13" xfId="4" applyFont="1" applyFill="1" applyBorder="1" applyAlignment="1" applyProtection="1">
      <alignment vertical="center" textRotation="255" wrapText="1"/>
      <protection hidden="1"/>
    </xf>
    <xf numFmtId="0" fontId="20" fillId="7" borderId="13" xfId="44" applyFont="1" applyFill="1" applyBorder="1" applyAlignment="1" applyProtection="1">
      <alignment horizontal="left" vertical="center"/>
      <protection locked="0"/>
    </xf>
    <xf numFmtId="0" fontId="50" fillId="16" borderId="123" xfId="4" applyFont="1" applyFill="1" applyBorder="1" applyAlignment="1" applyProtection="1">
      <alignment vertical="center" shrinkToFit="1"/>
      <protection hidden="1"/>
    </xf>
    <xf numFmtId="0" fontId="20" fillId="7" borderId="0" xfId="44" applyFont="1" applyFill="1" applyProtection="1">
      <protection locked="0"/>
    </xf>
    <xf numFmtId="0" fontId="63" fillId="16" borderId="13" xfId="4" applyFont="1" applyFill="1" applyBorder="1" applyAlignment="1" applyProtection="1">
      <alignment vertical="center" textRotation="255" wrapText="1"/>
      <protection hidden="1"/>
    </xf>
    <xf numFmtId="0" fontId="67" fillId="7" borderId="0" xfId="44" applyFont="1" applyFill="1" applyAlignment="1" applyProtection="1">
      <alignment horizontal="center"/>
      <protection locked="0"/>
    </xf>
    <xf numFmtId="0" fontId="20" fillId="7" borderId="0" xfId="0" applyFont="1" applyFill="1">
      <alignment vertical="center"/>
    </xf>
    <xf numFmtId="0" fontId="20" fillId="0" borderId="117" xfId="0" applyFont="1" applyBorder="1">
      <alignment vertical="center"/>
    </xf>
    <xf numFmtId="0" fontId="22" fillId="0" borderId="120" xfId="0" applyFont="1" applyFill="1" applyBorder="1" applyAlignment="1">
      <alignment vertical="center" wrapText="1"/>
    </xf>
    <xf numFmtId="0" fontId="22" fillId="0" borderId="112" xfId="0" applyFont="1" applyFill="1" applyBorder="1" applyAlignment="1">
      <alignment vertical="center" wrapText="1"/>
    </xf>
    <xf numFmtId="0" fontId="19" fillId="0" borderId="91" xfId="0" applyFont="1" applyBorder="1">
      <alignment vertical="center"/>
    </xf>
    <xf numFmtId="0" fontId="22" fillId="0" borderId="124" xfId="0" applyFont="1" applyFill="1" applyBorder="1" applyAlignment="1">
      <alignment vertical="center" wrapText="1"/>
    </xf>
    <xf numFmtId="0" fontId="22" fillId="0" borderId="116" xfId="0" applyFont="1" applyFill="1" applyBorder="1" applyAlignment="1">
      <alignment vertical="center" wrapText="1"/>
    </xf>
    <xf numFmtId="0" fontId="53" fillId="0" borderId="0" xfId="0" applyFont="1" applyFill="1" applyAlignment="1">
      <alignment horizontal="center" vertical="center"/>
    </xf>
    <xf numFmtId="0" fontId="68" fillId="0" borderId="0" xfId="35" applyFont="1" applyBorder="1">
      <alignment vertical="center"/>
    </xf>
    <xf numFmtId="0" fontId="16" fillId="3" borderId="38" xfId="35" applyFont="1" applyFill="1" applyBorder="1" applyAlignment="1">
      <alignment horizontal="centerContinuous" vertical="center" wrapText="1"/>
    </xf>
    <xf numFmtId="0" fontId="15" fillId="3" borderId="125" xfId="35" applyFont="1" applyFill="1" applyBorder="1" applyAlignment="1">
      <alignment horizontal="centerContinuous" vertical="center"/>
    </xf>
    <xf numFmtId="0" fontId="16" fillId="3" borderId="39" xfId="35" applyFont="1" applyFill="1" applyBorder="1" applyAlignment="1">
      <alignment horizontal="centerContinuous" vertical="center"/>
    </xf>
    <xf numFmtId="49" fontId="16" fillId="3" borderId="126" xfId="35" applyNumberFormat="1" applyFont="1" applyFill="1" applyBorder="1" applyAlignment="1">
      <alignment horizontal="center" vertical="center" wrapText="1"/>
    </xf>
    <xf numFmtId="49" fontId="16" fillId="3" borderId="54" xfId="35" applyNumberFormat="1" applyFont="1" applyFill="1" applyBorder="1" applyAlignment="1">
      <alignment horizontal="center" vertical="top" wrapText="1"/>
    </xf>
    <xf numFmtId="0" fontId="68" fillId="4" borderId="43" xfId="35" applyFont="1" applyFill="1" applyBorder="1" applyAlignment="1">
      <alignment horizontal="center" vertical="center"/>
    </xf>
    <xf numFmtId="0" fontId="68" fillId="4" borderId="44" xfId="35" applyFont="1" applyFill="1" applyBorder="1" applyAlignment="1">
      <alignment horizontal="center" vertical="center"/>
    </xf>
    <xf numFmtId="49" fontId="68" fillId="4" borderId="44" xfId="35" applyNumberFormat="1" applyFont="1" applyFill="1" applyBorder="1" applyAlignment="1">
      <alignment horizontal="right" vertical="center" wrapText="1"/>
    </xf>
    <xf numFmtId="0" fontId="68" fillId="4" borderId="10" xfId="35" applyFont="1" applyFill="1" applyBorder="1" applyAlignment="1">
      <alignment horizontal="left" vertical="top" wrapText="1"/>
    </xf>
    <xf numFmtId="49" fontId="68" fillId="4" borderId="44" xfId="35" applyNumberFormat="1" applyFont="1" applyFill="1" applyBorder="1" applyAlignment="1">
      <alignment horizontal="left" vertical="center" wrapText="1"/>
    </xf>
    <xf numFmtId="0" fontId="68" fillId="5" borderId="43" xfId="35" applyFont="1" applyFill="1" applyBorder="1" applyAlignment="1">
      <alignment horizontal="left" vertical="top"/>
    </xf>
    <xf numFmtId="49" fontId="68" fillId="0" borderId="44" xfId="35" applyNumberFormat="1" applyFont="1" applyFill="1" applyBorder="1" applyAlignment="1">
      <alignment horizontal="left" vertical="center" wrapText="1"/>
    </xf>
    <xf numFmtId="0" fontId="15" fillId="3" borderId="11" xfId="35" applyFont="1" applyFill="1" applyBorder="1" applyAlignment="1">
      <alignment horizontal="centerContinuous" vertical="center"/>
    </xf>
    <xf numFmtId="0" fontId="16" fillId="3" borderId="38" xfId="35" applyFont="1" applyFill="1" applyBorder="1" applyAlignment="1">
      <alignment horizontal="centerContinuous" vertical="center"/>
    </xf>
    <xf numFmtId="0" fontId="68" fillId="0" borderId="53" xfId="35" applyFont="1" applyFill="1" applyBorder="1" applyAlignment="1">
      <alignment horizontal="left" vertical="center" wrapText="1"/>
    </xf>
    <xf numFmtId="49" fontId="68" fillId="4" borderId="54" xfId="35" applyNumberFormat="1" applyFont="1" applyFill="1" applyBorder="1" applyAlignment="1">
      <alignment horizontal="left" vertical="center" wrapText="1"/>
    </xf>
    <xf numFmtId="0" fontId="68" fillId="4" borderId="63" xfId="35" applyFont="1" applyFill="1" applyBorder="1" applyAlignment="1">
      <alignment horizontal="left" vertical="top" wrapText="1"/>
    </xf>
    <xf numFmtId="0" fontId="31" fillId="4" borderId="45" xfId="35" applyNumberFormat="1" applyFont="1" applyFill="1" applyBorder="1" applyAlignment="1">
      <alignment vertical="top" wrapText="1"/>
    </xf>
    <xf numFmtId="0" fontId="68" fillId="6" borderId="10" xfId="35" applyFont="1" applyFill="1" applyBorder="1">
      <alignment vertical="center"/>
    </xf>
    <xf numFmtId="0" fontId="15" fillId="7" borderId="61" xfId="35" applyFont="1" applyFill="1" applyBorder="1" applyAlignment="1">
      <alignment vertical="center" wrapText="1"/>
    </xf>
    <xf numFmtId="0" fontId="15" fillId="7" borderId="61" xfId="35" applyFont="1" applyFill="1" applyBorder="1">
      <alignment vertical="center"/>
    </xf>
    <xf numFmtId="0" fontId="15" fillId="7" borderId="127" xfId="35" applyFont="1" applyFill="1" applyBorder="1">
      <alignment vertical="center"/>
    </xf>
    <xf numFmtId="0" fontId="31" fillId="7" borderId="43" xfId="35" applyFont="1" applyFill="1" applyBorder="1" applyAlignment="1">
      <alignment horizontal="center" vertical="top" wrapText="1"/>
    </xf>
    <xf numFmtId="0" fontId="31" fillId="7" borderId="45" xfId="35" applyFont="1" applyFill="1" applyBorder="1" applyAlignment="1">
      <alignment horizontal="center" vertical="top" wrapText="1"/>
    </xf>
    <xf numFmtId="0" fontId="68" fillId="7" borderId="45" xfId="35" applyFont="1" applyFill="1" applyBorder="1">
      <alignment vertical="center"/>
    </xf>
    <xf numFmtId="0" fontId="68" fillId="7" borderId="43" xfId="35" applyFont="1" applyFill="1" applyBorder="1">
      <alignment vertical="center"/>
    </xf>
    <xf numFmtId="0" fontId="15" fillId="7" borderId="45" xfId="35" applyFont="1" applyFill="1" applyBorder="1">
      <alignment vertical="center"/>
    </xf>
    <xf numFmtId="0" fontId="15" fillId="7" borderId="48" xfId="35" applyFont="1" applyFill="1" applyBorder="1">
      <alignment vertical="center"/>
    </xf>
    <xf numFmtId="0" fontId="15" fillId="7" borderId="45" xfId="35" applyFont="1" applyFill="1" applyBorder="1" applyAlignment="1">
      <alignment vertical="top"/>
    </xf>
    <xf numFmtId="0" fontId="15" fillId="7" borderId="35" xfId="35" applyFont="1" applyFill="1" applyBorder="1" applyAlignment="1">
      <alignment vertical="top"/>
    </xf>
    <xf numFmtId="0" fontId="15" fillId="7" borderId="48" xfId="35" applyFont="1" applyFill="1" applyBorder="1" applyAlignment="1">
      <alignment vertical="top"/>
    </xf>
    <xf numFmtId="0" fontId="15" fillId="7" borderId="67" xfId="35" applyFont="1" applyFill="1" applyBorder="1" applyAlignment="1">
      <alignment vertical="top"/>
    </xf>
    <xf numFmtId="0" fontId="53" fillId="0" borderId="0" xfId="0" applyFont="1" applyAlignment="1">
      <alignment horizontal="left"/>
    </xf>
    <xf numFmtId="0" fontId="25" fillId="0" borderId="78"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5" xfId="0" applyFont="1" applyBorder="1" applyAlignment="1">
      <alignment horizontal="center" vertical="center" wrapText="1"/>
    </xf>
    <xf numFmtId="0" fontId="37" fillId="3" borderId="13" xfId="0" applyFont="1" applyFill="1" applyBorder="1" applyAlignment="1">
      <alignment horizontal="center" vertical="center" wrapText="1"/>
    </xf>
    <xf numFmtId="0" fontId="37" fillId="3" borderId="57" xfId="0" applyFont="1" applyFill="1" applyBorder="1" applyAlignment="1">
      <alignment horizontal="center" vertical="center" wrapText="1"/>
    </xf>
    <xf numFmtId="0" fontId="37" fillId="3" borderId="59" xfId="0" applyFont="1" applyFill="1" applyBorder="1" applyAlignment="1">
      <alignment horizontal="center" vertical="center"/>
    </xf>
    <xf numFmtId="0" fontId="37" fillId="3" borderId="13" xfId="0" applyFont="1" applyFill="1" applyBorder="1" applyAlignment="1">
      <alignment horizontal="center" vertical="center"/>
    </xf>
    <xf numFmtId="0" fontId="37" fillId="3" borderId="61" xfId="0" applyFont="1" applyFill="1" applyBorder="1" applyAlignment="1">
      <alignment horizontal="center" vertical="center"/>
    </xf>
    <xf numFmtId="0" fontId="37" fillId="3" borderId="62" xfId="0" applyFont="1" applyFill="1" applyBorder="1" applyAlignment="1">
      <alignment horizontal="center" vertical="center"/>
    </xf>
    <xf numFmtId="0" fontId="37" fillId="3" borderId="45" xfId="0" applyFont="1" applyFill="1" applyBorder="1" applyAlignment="1">
      <alignment horizontal="center" vertical="center"/>
    </xf>
    <xf numFmtId="0" fontId="37" fillId="3" borderId="63" xfId="0" applyFont="1" applyFill="1" applyBorder="1" applyAlignment="1">
      <alignment horizontal="center" vertical="center"/>
    </xf>
    <xf numFmtId="0" fontId="20" fillId="0" borderId="13" xfId="0" applyFont="1" applyBorder="1" applyAlignment="1">
      <alignment horizontal="center" vertical="center"/>
    </xf>
    <xf numFmtId="0" fontId="23" fillId="12" borderId="13" xfId="0" applyFont="1" applyFill="1" applyBorder="1" applyAlignment="1">
      <alignment horizontal="center" vertical="center"/>
    </xf>
    <xf numFmtId="0" fontId="22" fillId="12" borderId="35" xfId="0" applyFont="1" applyFill="1" applyBorder="1" applyAlignment="1">
      <alignment horizontal="center" vertical="center"/>
    </xf>
    <xf numFmtId="0" fontId="22" fillId="12" borderId="56" xfId="0" applyFont="1" applyFill="1" applyBorder="1" applyAlignment="1">
      <alignment horizontal="center" vertical="center"/>
    </xf>
    <xf numFmtId="0" fontId="20" fillId="0" borderId="35" xfId="0" applyFont="1" applyBorder="1" applyAlignment="1">
      <alignment horizontal="centerContinuous" vertical="center"/>
    </xf>
    <xf numFmtId="0" fontId="20" fillId="0" borderId="36" xfId="0" applyFont="1" applyBorder="1" applyAlignment="1">
      <alignment horizontal="centerContinuous" vertical="center"/>
    </xf>
    <xf numFmtId="0" fontId="20" fillId="0" borderId="56" xfId="0" applyFont="1" applyBorder="1" applyAlignment="1">
      <alignment horizontal="centerContinuous" vertical="center"/>
    </xf>
    <xf numFmtId="0" fontId="21" fillId="0" borderId="13" xfId="0" applyFont="1" applyBorder="1" applyAlignment="1">
      <alignment horizontal="left" vertical="center" wrapText="1"/>
    </xf>
    <xf numFmtId="0" fontId="37" fillId="9" borderId="56" xfId="44" applyFont="1" applyFill="1" applyBorder="1" applyAlignment="1" applyProtection="1">
      <alignment horizontal="center" vertical="center" wrapText="1"/>
      <protection locked="0"/>
    </xf>
    <xf numFmtId="0" fontId="36" fillId="9" borderId="45" xfId="0" applyFont="1" applyFill="1" applyBorder="1" applyAlignment="1">
      <alignment horizontal="center" vertical="center" wrapText="1"/>
    </xf>
    <xf numFmtId="0" fontId="15" fillId="0" borderId="13" xfId="0" applyFont="1" applyFill="1" applyBorder="1" applyAlignment="1">
      <alignment horizontal="left" vertical="center" wrapText="1"/>
    </xf>
    <xf numFmtId="0" fontId="37" fillId="3" borderId="35" xfId="44" applyFont="1" applyFill="1" applyBorder="1" applyAlignment="1" applyProtection="1">
      <alignment horizontal="center" vertical="center" wrapText="1"/>
      <protection locked="0"/>
    </xf>
    <xf numFmtId="0" fontId="37" fillId="3" borderId="56" xfId="44" applyFont="1" applyFill="1" applyBorder="1" applyAlignment="1" applyProtection="1">
      <alignment horizontal="center" vertical="center"/>
      <protection locked="0"/>
    </xf>
    <xf numFmtId="0" fontId="37" fillId="7" borderId="0" xfId="44" applyFont="1" applyFill="1" applyBorder="1" applyAlignment="1" applyProtection="1">
      <alignment vertical="center"/>
      <protection locked="0"/>
    </xf>
    <xf numFmtId="0" fontId="36" fillId="3" borderId="40" xfId="44" applyFont="1" applyFill="1" applyBorder="1" applyAlignment="1" applyProtection="1">
      <alignment horizontal="center" vertical="center" wrapText="1"/>
      <protection locked="0"/>
    </xf>
    <xf numFmtId="0" fontId="36" fillId="3" borderId="41" xfId="44" applyFont="1" applyFill="1" applyBorder="1" applyAlignment="1" applyProtection="1">
      <alignment horizontal="center" vertical="center"/>
      <protection locked="0"/>
    </xf>
    <xf numFmtId="0" fontId="36" fillId="3" borderId="43" xfId="44" applyFont="1" applyFill="1" applyBorder="1" applyAlignment="1" applyProtection="1">
      <alignment horizontal="center" vertical="center"/>
      <protection locked="0"/>
    </xf>
    <xf numFmtId="0" fontId="20" fillId="0" borderId="44" xfId="0" applyFont="1" applyBorder="1">
      <alignment vertical="center"/>
    </xf>
    <xf numFmtId="0" fontId="20" fillId="0" borderId="44" xfId="0" applyFont="1" applyBorder="1" applyAlignment="1">
      <alignment vertical="center" wrapText="1"/>
    </xf>
    <xf numFmtId="0" fontId="23" fillId="12" borderId="13" xfId="0" applyFont="1" applyFill="1" applyBorder="1">
      <alignment vertical="center"/>
    </xf>
    <xf numFmtId="0" fontId="20" fillId="12" borderId="13" xfId="0" applyFont="1" applyFill="1" applyBorder="1">
      <alignment vertical="center"/>
    </xf>
    <xf numFmtId="0" fontId="53" fillId="0" borderId="0" xfId="0" applyFont="1" applyAlignment="1"/>
    <xf numFmtId="0" fontId="21" fillId="0" borderId="128" xfId="0" applyFont="1" applyFill="1" applyBorder="1" applyAlignment="1">
      <alignment horizontal="left" vertical="top" wrapText="1"/>
    </xf>
    <xf numFmtId="0" fontId="45" fillId="14" borderId="57" xfId="44" applyFont="1" applyFill="1" applyBorder="1" applyAlignment="1" applyProtection="1">
      <alignment horizontal="center" vertical="center" wrapText="1"/>
      <protection locked="0"/>
    </xf>
    <xf numFmtId="0" fontId="63" fillId="3" borderId="96" xfId="44" applyFont="1" applyFill="1" applyBorder="1" applyAlignment="1" applyProtection="1">
      <alignment horizontal="center" vertical="center" wrapText="1"/>
      <protection locked="0"/>
    </xf>
    <xf numFmtId="0" fontId="64" fillId="4" borderId="62" xfId="44" applyFont="1" applyFill="1" applyBorder="1" applyAlignment="1" applyProtection="1">
      <alignment horizontal="center" vertical="center" wrapText="1"/>
      <protection locked="0"/>
    </xf>
    <xf numFmtId="0" fontId="64" fillId="4" borderId="62" xfId="44" applyFont="1" applyFill="1" applyBorder="1" applyAlignment="1" applyProtection="1">
      <alignment horizontal="center" vertical="center"/>
      <protection locked="0"/>
    </xf>
    <xf numFmtId="0" fontId="22" fillId="0" borderId="128" xfId="0" applyFont="1" applyBorder="1" applyAlignment="1">
      <alignment vertical="top" wrapText="1"/>
    </xf>
    <xf numFmtId="0" fontId="42" fillId="7" borderId="0" xfId="44" applyFont="1" applyFill="1" applyBorder="1" applyProtection="1">
      <protection locked="0"/>
    </xf>
    <xf numFmtId="0" fontId="42" fillId="7" borderId="0" xfId="44" applyFont="1" applyFill="1" applyBorder="1" applyAlignment="1" applyProtection="1">
      <alignment vertical="center"/>
      <protection locked="0"/>
    </xf>
    <xf numFmtId="0" fontId="37" fillId="7" borderId="0" xfId="44" applyFont="1" applyFill="1" applyBorder="1" applyProtection="1">
      <protection locked="0"/>
    </xf>
    <xf numFmtId="0" fontId="21" fillId="4" borderId="57" xfId="44" applyFont="1" applyFill="1" applyBorder="1" applyAlignment="1" applyProtection="1">
      <alignment horizontal="center" vertical="center" wrapText="1"/>
      <protection locked="0"/>
    </xf>
    <xf numFmtId="0" fontId="21" fillId="4" borderId="95" xfId="44" applyFont="1" applyFill="1" applyBorder="1" applyAlignment="1" applyProtection="1">
      <alignment horizontal="center" vertical="center" wrapText="1"/>
      <protection locked="0"/>
    </xf>
    <xf numFmtId="0" fontId="64" fillId="4" borderId="41" xfId="44" applyFont="1" applyFill="1" applyBorder="1" applyAlignment="1" applyProtection="1">
      <alignment horizontal="center" vertical="center" wrapText="1"/>
      <protection locked="0"/>
    </xf>
    <xf numFmtId="0" fontId="64" fillId="4" borderId="85" xfId="44" applyFont="1" applyFill="1" applyBorder="1" applyAlignment="1" applyProtection="1">
      <alignment horizontal="center" vertical="center" wrapText="1"/>
      <protection locked="0"/>
    </xf>
    <xf numFmtId="0" fontId="19" fillId="7" borderId="35" xfId="0" applyFont="1" applyFill="1" applyBorder="1" applyAlignment="1">
      <alignment horizontal="center" vertical="center" wrapText="1"/>
    </xf>
    <xf numFmtId="0" fontId="59" fillId="17" borderId="13" xfId="0" applyFont="1" applyFill="1" applyBorder="1" applyAlignment="1">
      <alignment vertical="center" wrapText="1"/>
    </xf>
    <xf numFmtId="0" fontId="62" fillId="20" borderId="13" xfId="0" applyFont="1" applyFill="1" applyBorder="1" applyAlignment="1">
      <alignment vertical="center" wrapText="1"/>
    </xf>
    <xf numFmtId="0" fontId="59" fillId="17" borderId="13" xfId="4" applyFont="1" applyFill="1" applyBorder="1" applyAlignment="1" applyProtection="1">
      <alignment vertical="center" textRotation="255"/>
      <protection hidden="1"/>
    </xf>
    <xf numFmtId="0" fontId="59" fillId="16" borderId="13" xfId="4" applyFont="1" applyFill="1" applyBorder="1" applyAlignment="1" applyProtection="1">
      <alignment vertical="center" textRotation="255"/>
      <protection hidden="1"/>
    </xf>
    <xf numFmtId="0" fontId="59" fillId="16" borderId="13" xfId="4" applyFont="1" applyFill="1" applyBorder="1" applyAlignment="1" applyProtection="1">
      <alignment vertical="center" textRotation="255" wrapText="1"/>
      <protection hidden="1"/>
    </xf>
    <xf numFmtId="0" fontId="50" fillId="16" borderId="13" xfId="4" applyFont="1" applyFill="1" applyBorder="1" applyAlignment="1" applyProtection="1">
      <alignment vertical="center" shrinkToFit="1"/>
      <protection hidden="1"/>
    </xf>
    <xf numFmtId="0" fontId="19" fillId="7" borderId="0" xfId="0" applyFont="1" applyFill="1" applyAlignment="1">
      <alignment horizontal="center" vertical="center"/>
    </xf>
    <xf numFmtId="0" fontId="69" fillId="0" borderId="0" xfId="44" applyFont="1" applyBorder="1" applyAlignment="1" applyProtection="1">
      <alignment vertical="center"/>
      <protection locked="0"/>
    </xf>
    <xf numFmtId="0" fontId="48" fillId="3" borderId="93" xfId="49" applyFont="1" applyFill="1" applyBorder="1" applyAlignment="1" applyProtection="1">
      <alignment horizontal="center" vertical="center" wrapText="1"/>
      <protection locked="0"/>
    </xf>
    <xf numFmtId="0" fontId="48" fillId="4" borderId="129" xfId="49" applyFont="1" applyFill="1" applyBorder="1" applyAlignment="1" applyProtection="1">
      <alignment horizontal="center" vertical="center" wrapText="1"/>
      <protection locked="0"/>
    </xf>
    <xf numFmtId="0" fontId="48" fillId="4" borderId="113" xfId="49" applyFont="1" applyFill="1" applyBorder="1" applyAlignment="1" applyProtection="1">
      <alignment horizontal="center" vertical="center" wrapText="1"/>
      <protection locked="0"/>
    </xf>
    <xf numFmtId="0" fontId="36" fillId="3" borderId="88" xfId="49" applyFont="1" applyFill="1" applyBorder="1" applyAlignment="1" applyProtection="1">
      <alignment horizontal="center" vertical="center" wrapText="1"/>
      <protection locked="0"/>
    </xf>
    <xf numFmtId="0" fontId="36" fillId="4" borderId="75" xfId="49" applyFont="1" applyFill="1" applyBorder="1" applyAlignment="1" applyProtection="1">
      <alignment horizontal="center" vertical="center" wrapText="1"/>
      <protection locked="0"/>
    </xf>
    <xf numFmtId="0" fontId="36" fillId="4" borderId="114" xfId="49" applyFont="1" applyFill="1" applyBorder="1" applyAlignment="1" applyProtection="1">
      <alignment horizontal="center" vertical="center" wrapText="1"/>
      <protection locked="0"/>
    </xf>
    <xf numFmtId="0" fontId="23" fillId="12" borderId="88" xfId="44" applyFont="1" applyFill="1" applyBorder="1" applyAlignment="1" applyProtection="1">
      <alignment horizontal="center" vertical="center" wrapText="1"/>
      <protection locked="0"/>
    </xf>
    <xf numFmtId="0" fontId="23" fillId="0" borderId="75" xfId="44" applyFont="1" applyFill="1" applyBorder="1" applyAlignment="1" applyProtection="1">
      <alignment horizontal="center" vertical="center" wrapText="1"/>
      <protection locked="0"/>
    </xf>
    <xf numFmtId="0" fontId="23" fillId="12" borderId="130" xfId="44" applyFont="1" applyFill="1" applyBorder="1" applyAlignment="1" applyProtection="1">
      <alignment horizontal="center" vertical="center" wrapText="1"/>
      <protection locked="0"/>
    </xf>
    <xf numFmtId="0" fontId="23" fillId="0" borderId="77" xfId="44" applyFont="1" applyFill="1" applyBorder="1" applyAlignment="1" applyProtection="1">
      <alignment horizontal="center" vertical="center" wrapText="1"/>
      <protection locked="0"/>
    </xf>
    <xf numFmtId="0" fontId="20" fillId="0" borderId="131" xfId="44" applyFont="1" applyBorder="1" applyProtection="1">
      <protection locked="0"/>
    </xf>
    <xf numFmtId="0" fontId="20" fillId="0" borderId="132" xfId="44" applyFont="1" applyBorder="1" applyProtection="1">
      <protection locked="0"/>
    </xf>
    <xf numFmtId="0" fontId="20" fillId="0" borderId="133" xfId="44" applyFont="1" applyBorder="1" applyProtection="1">
      <protection locked="0"/>
    </xf>
    <xf numFmtId="0" fontId="63" fillId="3" borderId="97" xfId="44" applyFont="1" applyFill="1" applyBorder="1" applyAlignment="1" applyProtection="1">
      <alignment horizontal="center" vertical="center" wrapText="1"/>
      <protection locked="0"/>
    </xf>
    <xf numFmtId="0" fontId="48" fillId="3" borderId="74" xfId="44" applyFont="1" applyFill="1" applyBorder="1" applyAlignment="1" applyProtection="1">
      <alignment horizontal="center" vertical="center"/>
      <protection locked="0"/>
    </xf>
    <xf numFmtId="0" fontId="48" fillId="3" borderId="95" xfId="44" applyFont="1" applyFill="1" applyBorder="1" applyAlignment="1" applyProtection="1">
      <alignment horizontal="center" vertical="center" wrapText="1"/>
      <protection locked="0"/>
    </xf>
    <xf numFmtId="0" fontId="64" fillId="4" borderId="45" xfId="44" applyFont="1" applyFill="1" applyBorder="1" applyAlignment="1" applyProtection="1">
      <alignment horizontal="center" vertical="center" wrapText="1"/>
      <protection locked="0"/>
    </xf>
    <xf numFmtId="0" fontId="63" fillId="3" borderId="86" xfId="44" applyFont="1" applyFill="1" applyBorder="1" applyAlignment="1" applyProtection="1">
      <alignment horizontal="center" vertical="center" wrapText="1"/>
      <protection locked="0"/>
    </xf>
    <xf numFmtId="0" fontId="22" fillId="12" borderId="75" xfId="0" applyFont="1" applyFill="1" applyBorder="1" applyAlignment="1">
      <alignment vertical="center" wrapText="1"/>
    </xf>
    <xf numFmtId="0" fontId="20" fillId="7" borderId="91" xfId="44" applyFont="1" applyFill="1" applyBorder="1" applyProtection="1">
      <protection locked="0"/>
    </xf>
    <xf numFmtId="0" fontId="63" fillId="16" borderId="56" xfId="0" applyFont="1" applyFill="1" applyBorder="1" applyAlignment="1">
      <alignment vertical="center" wrapText="1"/>
    </xf>
    <xf numFmtId="0" fontId="51" fillId="22" borderId="13" xfId="4" applyFont="1" applyFill="1" applyBorder="1" applyAlignment="1" applyProtection="1">
      <alignment vertical="top" textRotation="255" wrapText="1"/>
      <protection hidden="1"/>
    </xf>
    <xf numFmtId="0" fontId="59" fillId="22" borderId="13" xfId="4" applyFont="1" applyFill="1" applyBorder="1" applyAlignment="1" applyProtection="1">
      <alignment vertical="center" textRotation="255" wrapText="1"/>
      <protection hidden="1"/>
    </xf>
    <xf numFmtId="0" fontId="51" fillId="22" borderId="13" xfId="4" applyFont="1" applyFill="1" applyBorder="1" applyAlignment="1" applyProtection="1">
      <alignment vertical="top" textRotation="255"/>
      <protection hidden="1"/>
    </xf>
    <xf numFmtId="0" fontId="59" fillId="22" borderId="13" xfId="4" applyFont="1" applyFill="1" applyBorder="1" applyAlignment="1" applyProtection="1">
      <alignment vertical="center" textRotation="255"/>
      <protection hidden="1"/>
    </xf>
    <xf numFmtId="0" fontId="20" fillId="7" borderId="0" xfId="44" applyFont="1" applyFill="1" applyAlignment="1" applyProtection="1">
      <alignment horizontal="center"/>
      <protection locked="0"/>
    </xf>
    <xf numFmtId="0" fontId="22" fillId="12" borderId="77" xfId="0" applyFont="1" applyFill="1" applyBorder="1" applyAlignment="1">
      <alignment vertical="center" wrapText="1"/>
    </xf>
    <xf numFmtId="0" fontId="37" fillId="0" borderId="0" xfId="0" applyFont="1" applyFill="1" applyAlignment="1">
      <alignment horizontal="center" vertical="center"/>
    </xf>
    <xf numFmtId="0" fontId="19" fillId="0" borderId="0" xfId="44" applyFont="1" applyAlignment="1" applyProtection="1">
      <alignment vertical="center"/>
      <protection locked="0"/>
    </xf>
    <xf numFmtId="0" fontId="15" fillId="0" borderId="0" xfId="44" applyFont="1" applyFill="1" applyAlignment="1" applyProtection="1">
      <alignment vertical="center"/>
      <protection locked="0"/>
    </xf>
    <xf numFmtId="0" fontId="15" fillId="0" borderId="0" xfId="44" applyFont="1" applyFill="1" applyBorder="1" applyAlignment="1" applyProtection="1">
      <alignment vertical="center"/>
      <protection locked="0"/>
    </xf>
    <xf numFmtId="0" fontId="15" fillId="0" borderId="0" xfId="44" applyFont="1" applyAlignment="1" applyProtection="1">
      <alignment vertical="center" shrinkToFit="1"/>
      <protection locked="0"/>
    </xf>
    <xf numFmtId="0" fontId="15" fillId="0" borderId="0" xfId="44" applyFont="1" applyAlignment="1" applyProtection="1">
      <alignment vertical="top"/>
      <protection locked="0"/>
    </xf>
    <xf numFmtId="0" fontId="15" fillId="0" borderId="0" xfId="44" applyFont="1" applyAlignment="1" applyProtection="1">
      <alignment horizontal="center" vertical="center" wrapText="1"/>
      <protection locked="0"/>
    </xf>
    <xf numFmtId="0" fontId="15" fillId="0" borderId="0" xfId="44" applyFont="1" applyAlignment="1" applyProtection="1">
      <alignment horizontal="center" vertical="center"/>
      <protection locked="0"/>
    </xf>
    <xf numFmtId="0" fontId="15" fillId="0" borderId="0" xfId="44" applyFont="1" applyAlignment="1" applyProtection="1">
      <alignment vertical="center"/>
      <protection locked="0"/>
    </xf>
    <xf numFmtId="0" fontId="15" fillId="0" borderId="0" xfId="44" applyFont="1" applyAlignment="1" applyProtection="1">
      <alignment vertical="center" wrapText="1"/>
      <protection locked="0"/>
    </xf>
    <xf numFmtId="0" fontId="15" fillId="0" borderId="0" xfId="44" applyNumberFormat="1" applyFont="1" applyAlignment="1" applyProtection="1">
      <alignment vertical="center"/>
      <protection locked="0"/>
    </xf>
    <xf numFmtId="0" fontId="54" fillId="0" borderId="0" xfId="44" applyFont="1" applyAlignment="1" applyProtection="1">
      <alignment vertical="center"/>
      <protection locked="0"/>
    </xf>
    <xf numFmtId="0" fontId="19" fillId="0" borderId="0" xfId="44" applyFont="1" applyAlignment="1" applyProtection="1">
      <alignment vertical="center" wrapText="1"/>
      <protection locked="0"/>
    </xf>
    <xf numFmtId="0" fontId="19" fillId="0" borderId="0" xfId="44" applyFont="1" applyAlignment="1" applyProtection="1">
      <alignment horizontal="center" vertical="center"/>
      <protection locked="0"/>
    </xf>
    <xf numFmtId="0" fontId="15" fillId="0" borderId="0" xfId="44" applyFont="1" applyBorder="1" applyAlignment="1" applyProtection="1">
      <alignment vertical="center"/>
      <protection locked="0"/>
    </xf>
    <xf numFmtId="0" fontId="44" fillId="23" borderId="35" xfId="44" applyFont="1" applyFill="1" applyBorder="1" applyAlignment="1" applyProtection="1">
      <alignment horizontal="center" vertical="center" wrapText="1"/>
      <protection locked="0"/>
    </xf>
    <xf numFmtId="0" fontId="35" fillId="12" borderId="38" xfId="44" applyFont="1" applyFill="1" applyBorder="1" applyAlignment="1" applyProtection="1">
      <alignment vertical="center"/>
      <protection locked="0"/>
    </xf>
    <xf numFmtId="0" fontId="35" fillId="12" borderId="39" xfId="44" applyFont="1" applyFill="1" applyBorder="1" applyAlignment="1" applyProtection="1">
      <alignment vertical="center"/>
      <protection locked="0"/>
    </xf>
    <xf numFmtId="0" fontId="34" fillId="23" borderId="35" xfId="44" applyFont="1" applyFill="1" applyBorder="1" applyAlignment="1" applyProtection="1">
      <alignment horizontal="center" vertical="center" wrapText="1"/>
      <protection locked="0"/>
    </xf>
    <xf numFmtId="0" fontId="35" fillId="12" borderId="49" xfId="44" applyFont="1" applyFill="1" applyBorder="1" applyAlignment="1" applyProtection="1">
      <alignment vertical="center"/>
      <protection locked="0"/>
    </xf>
    <xf numFmtId="0" fontId="35" fillId="12" borderId="47" xfId="44" applyFont="1" applyFill="1" applyBorder="1" applyAlignment="1" applyProtection="1">
      <alignment vertical="center"/>
      <protection locked="0"/>
    </xf>
    <xf numFmtId="0" fontId="15" fillId="0" borderId="0" xfId="44" applyFont="1" applyAlignment="1" applyProtection="1">
      <alignment horizontal="right" vertical="center"/>
      <protection locked="0"/>
    </xf>
    <xf numFmtId="181" fontId="70" fillId="0" borderId="0" xfId="44" applyNumberFormat="1" applyFont="1" applyAlignment="1" applyProtection="1">
      <alignment horizontal="left" vertical="center" wrapText="1"/>
      <protection locked="0"/>
    </xf>
    <xf numFmtId="0" fontId="19" fillId="0" borderId="0" xfId="44" applyFont="1" applyFill="1" applyAlignment="1" applyProtection="1">
      <alignment vertical="center"/>
      <protection locked="0"/>
    </xf>
    <xf numFmtId="0" fontId="15" fillId="0" borderId="0" xfId="44" applyFont="1" applyFill="1" applyAlignment="1" applyProtection="1">
      <alignment vertical="center" wrapText="1"/>
      <protection locked="0"/>
    </xf>
    <xf numFmtId="0" fontId="71" fillId="0" borderId="0" xfId="44" applyFont="1" applyFill="1" applyAlignment="1" applyProtection="1">
      <alignment vertical="center"/>
      <protection locked="0"/>
    </xf>
    <xf numFmtId="0" fontId="34" fillId="23" borderId="62" xfId="44" applyFont="1" applyFill="1" applyBorder="1" applyAlignment="1" applyProtection="1">
      <alignment horizontal="center" vertical="center" wrapText="1"/>
      <protection locked="0"/>
    </xf>
    <xf numFmtId="0" fontId="72" fillId="18" borderId="13" xfId="0" applyFont="1" applyFill="1" applyBorder="1" applyAlignment="1" applyProtection="1">
      <alignment horizontal="center" vertical="center"/>
      <protection locked="0"/>
    </xf>
    <xf numFmtId="0" fontId="73" fillId="18" borderId="35" xfId="0" applyFont="1" applyFill="1" applyBorder="1" applyAlignment="1" applyProtection="1">
      <alignment horizontal="left" vertical="center"/>
      <protection locked="0"/>
    </xf>
    <xf numFmtId="0" fontId="73" fillId="18" borderId="36" xfId="0" applyFont="1" applyFill="1" applyBorder="1" applyAlignment="1" applyProtection="1">
      <alignment horizontal="centerContinuous" vertical="center"/>
      <protection locked="0"/>
    </xf>
    <xf numFmtId="0" fontId="73" fillId="18" borderId="40" xfId="0" applyFont="1" applyFill="1" applyBorder="1" applyAlignment="1" applyProtection="1">
      <alignment horizontal="center" vertical="center" wrapText="1"/>
      <protection locked="0"/>
    </xf>
    <xf numFmtId="0" fontId="73" fillId="18" borderId="41" xfId="0" applyFont="1" applyFill="1" applyBorder="1" applyAlignment="1" applyProtection="1">
      <alignment horizontal="center" vertical="center" wrapText="1"/>
      <protection locked="0"/>
    </xf>
    <xf numFmtId="0" fontId="73" fillId="18" borderId="43" xfId="0" applyFont="1" applyFill="1" applyBorder="1" applyAlignment="1" applyProtection="1">
      <alignment horizontal="center" vertical="center" wrapText="1"/>
      <protection locked="0"/>
    </xf>
    <xf numFmtId="0" fontId="34" fillId="23" borderId="134" xfId="44" applyFont="1" applyFill="1" applyBorder="1" applyAlignment="1" applyProtection="1">
      <alignment horizontal="center" vertical="center" wrapText="1"/>
      <protection locked="0"/>
    </xf>
    <xf numFmtId="0" fontId="74" fillId="24" borderId="135" xfId="0" applyFont="1" applyFill="1" applyBorder="1" applyAlignment="1" applyProtection="1">
      <alignment vertical="center" wrapText="1"/>
      <protection locked="0"/>
    </xf>
    <xf numFmtId="0" fontId="74" fillId="24" borderId="135" xfId="0" applyFont="1" applyFill="1" applyBorder="1" applyAlignment="1" applyProtection="1">
      <alignment vertical="top" wrapText="1"/>
      <protection locked="0"/>
    </xf>
    <xf numFmtId="0" fontId="34" fillId="23" borderId="63" xfId="44" applyFont="1" applyFill="1" applyBorder="1" applyAlignment="1" applyProtection="1">
      <alignment horizontal="center" vertical="center" wrapText="1"/>
      <protection locked="0"/>
    </xf>
    <xf numFmtId="0" fontId="74" fillId="24" borderId="41" xfId="0" applyFont="1" applyFill="1" applyBorder="1" applyAlignment="1" applyProtection="1">
      <alignment vertical="center" wrapText="1"/>
      <protection locked="0"/>
    </xf>
    <xf numFmtId="0" fontId="74" fillId="24" borderId="41" xfId="0" applyFont="1" applyFill="1" applyBorder="1" applyAlignment="1" applyProtection="1">
      <alignment vertical="top" wrapText="1"/>
      <protection locked="0"/>
    </xf>
    <xf numFmtId="0" fontId="74" fillId="25" borderId="41" xfId="0" applyFont="1" applyFill="1" applyBorder="1" applyAlignment="1" applyProtection="1">
      <alignment vertical="top" wrapText="1"/>
      <protection locked="0"/>
    </xf>
    <xf numFmtId="0" fontId="75" fillId="3" borderId="35" xfId="44" applyFont="1" applyFill="1" applyBorder="1" applyAlignment="1" applyProtection="1">
      <alignment horizontal="center" vertical="center" wrapText="1"/>
      <protection locked="0"/>
    </xf>
    <xf numFmtId="49" fontId="15" fillId="12" borderId="136" xfId="44" applyNumberFormat="1" applyFont="1" applyFill="1" applyBorder="1" applyAlignment="1" applyProtection="1">
      <alignment horizontal="center" vertical="center"/>
      <protection locked="0"/>
    </xf>
    <xf numFmtId="0" fontId="15" fillId="12" borderId="137" xfId="44" applyFont="1" applyFill="1" applyBorder="1" applyAlignment="1" applyProtection="1">
      <alignment vertical="center"/>
      <protection locked="0"/>
    </xf>
    <xf numFmtId="49" fontId="15" fillId="12" borderId="137" xfId="44" applyNumberFormat="1" applyFont="1" applyFill="1" applyBorder="1" applyAlignment="1" applyProtection="1">
      <alignment vertical="center"/>
      <protection locked="0"/>
    </xf>
    <xf numFmtId="0" fontId="76" fillId="0" borderId="0" xfId="44" applyFont="1" applyAlignment="1" applyProtection="1">
      <alignment horizontal="center" vertical="center"/>
      <protection locked="0"/>
    </xf>
    <xf numFmtId="0" fontId="34" fillId="26" borderId="13" xfId="44" applyFont="1" applyFill="1" applyBorder="1" applyAlignment="1" applyProtection="1">
      <alignment horizontal="center" vertical="center"/>
      <protection locked="0"/>
    </xf>
    <xf numFmtId="0" fontId="37" fillId="18" borderId="13" xfId="44" applyFont="1" applyFill="1" applyBorder="1" applyAlignment="1" applyProtection="1">
      <alignment horizontal="center" vertical="center"/>
      <protection locked="0"/>
    </xf>
    <xf numFmtId="0" fontId="15" fillId="0" borderId="0" xfId="44" applyFont="1" applyAlignment="1" applyProtection="1">
      <alignment horizontal="left" vertical="center"/>
      <protection locked="0"/>
    </xf>
    <xf numFmtId="0" fontId="34" fillId="26" borderId="138" xfId="44" applyFont="1" applyFill="1" applyBorder="1" applyAlignment="1" applyProtection="1">
      <alignment horizontal="center" vertical="center" wrapText="1"/>
      <protection locked="0"/>
    </xf>
    <xf numFmtId="0" fontId="75" fillId="18" borderId="138" xfId="44" applyFont="1" applyFill="1" applyBorder="1" applyAlignment="1" applyProtection="1">
      <alignment vertical="top" wrapText="1"/>
      <protection locked="0"/>
    </xf>
    <xf numFmtId="0" fontId="34" fillId="26" borderId="43" xfId="44" applyFont="1" applyFill="1" applyBorder="1" applyAlignment="1" applyProtection="1">
      <alignment horizontal="center" vertical="center" wrapText="1"/>
      <protection locked="0"/>
    </xf>
    <xf numFmtId="0" fontId="75" fillId="18" borderId="63" xfId="44" applyFont="1" applyFill="1" applyBorder="1" applyAlignment="1" applyProtection="1">
      <alignment vertical="top" wrapText="1"/>
      <protection locked="0"/>
    </xf>
    <xf numFmtId="0" fontId="34" fillId="26" borderId="13" xfId="44" applyFont="1" applyFill="1" applyBorder="1" applyAlignment="1" applyProtection="1">
      <alignment horizontal="center" vertical="center" wrapText="1"/>
      <protection locked="0"/>
    </xf>
    <xf numFmtId="0" fontId="20" fillId="25" borderId="59" xfId="44" applyFont="1" applyFill="1" applyBorder="1" applyAlignment="1" applyProtection="1">
      <alignment horizontal="left" vertical="center" wrapText="1"/>
      <protection locked="0"/>
    </xf>
    <xf numFmtId="0" fontId="36" fillId="3" borderId="46" xfId="44" applyFont="1" applyFill="1" applyBorder="1" applyAlignment="1" applyProtection="1">
      <alignment horizontal="center" vertical="center" wrapText="1"/>
      <protection locked="0"/>
    </xf>
    <xf numFmtId="0" fontId="20" fillId="0" borderId="139" xfId="44" applyFont="1" applyFill="1" applyBorder="1" applyAlignment="1" applyProtection="1">
      <alignment horizontal="center" vertical="center" wrapText="1"/>
      <protection locked="0"/>
    </xf>
    <xf numFmtId="0" fontId="37" fillId="3" borderId="49" xfId="44" applyFont="1" applyFill="1" applyBorder="1" applyAlignment="1" applyProtection="1">
      <alignment horizontal="center" vertical="center" wrapText="1"/>
      <protection locked="0"/>
    </xf>
    <xf numFmtId="0" fontId="23" fillId="12" borderId="136" xfId="44" applyFont="1" applyFill="1" applyBorder="1" applyAlignment="1" applyProtection="1">
      <alignment horizontal="center" vertical="center" wrapText="1"/>
      <protection locked="0"/>
    </xf>
    <xf numFmtId="0" fontId="23" fillId="12" borderId="137" xfId="44" applyFont="1" applyFill="1" applyBorder="1" applyAlignment="1" applyProtection="1">
      <alignment horizontal="center" vertical="center" wrapText="1"/>
      <protection locked="0"/>
    </xf>
    <xf numFmtId="0" fontId="34" fillId="26" borderId="35" xfId="44" applyFont="1" applyFill="1" applyBorder="1" applyAlignment="1" applyProtection="1">
      <alignment horizontal="center" vertical="center"/>
      <protection locked="0"/>
    </xf>
    <xf numFmtId="0" fontId="37" fillId="18" borderId="35" xfId="44" applyFont="1" applyFill="1" applyBorder="1" applyAlignment="1" applyProtection="1">
      <alignment horizontal="center" vertical="center"/>
      <protection locked="0"/>
    </xf>
    <xf numFmtId="0" fontId="37" fillId="18" borderId="56" xfId="44" applyFont="1" applyFill="1" applyBorder="1" applyAlignment="1" applyProtection="1">
      <alignment horizontal="center" vertical="center"/>
      <protection locked="0"/>
    </xf>
    <xf numFmtId="0" fontId="34" fillId="26" borderId="40" xfId="44" applyFont="1" applyFill="1" applyBorder="1" applyAlignment="1" applyProtection="1">
      <alignment horizontal="center" vertical="center" wrapText="1"/>
      <protection locked="0"/>
    </xf>
    <xf numFmtId="0" fontId="53" fillId="18" borderId="57" xfId="44" applyFont="1" applyFill="1" applyBorder="1" applyAlignment="1" applyProtection="1">
      <alignment horizontal="center" vertical="center"/>
      <protection locked="0"/>
    </xf>
    <xf numFmtId="0" fontId="53" fillId="18" borderId="59" xfId="44" applyFont="1" applyFill="1" applyBorder="1" applyAlignment="1" applyProtection="1">
      <alignment horizontal="center" vertical="center"/>
      <protection locked="0"/>
    </xf>
    <xf numFmtId="0" fontId="34" fillId="26" borderId="140" xfId="44" applyFont="1" applyFill="1" applyBorder="1" applyAlignment="1" applyProtection="1">
      <alignment horizontal="center" vertical="center" wrapText="1"/>
      <protection locked="0"/>
    </xf>
    <xf numFmtId="0" fontId="53" fillId="18" borderId="141" xfId="44" applyFont="1" applyFill="1" applyBorder="1" applyAlignment="1" applyProtection="1">
      <alignment horizontal="center" vertical="center"/>
      <protection locked="0"/>
    </xf>
    <xf numFmtId="0" fontId="53" fillId="18" borderId="142" xfId="44" applyFont="1" applyFill="1" applyBorder="1" applyAlignment="1" applyProtection="1">
      <alignment horizontal="center" vertical="center"/>
      <protection locked="0"/>
    </xf>
    <xf numFmtId="0" fontId="20" fillId="25" borderId="57" xfId="44" applyFont="1" applyFill="1" applyBorder="1" applyAlignment="1" applyProtection="1">
      <alignment horizontal="left" vertical="center" wrapText="1"/>
      <protection locked="0"/>
    </xf>
    <xf numFmtId="0" fontId="19" fillId="0" borderId="0" xfId="44" applyFont="1" applyAlignment="1" applyProtection="1">
      <alignment horizontal="right" vertical="center"/>
      <protection locked="0"/>
    </xf>
    <xf numFmtId="0" fontId="36" fillId="3" borderId="60" xfId="44" applyFont="1" applyFill="1" applyBorder="1" applyAlignment="1" applyProtection="1">
      <alignment horizontal="center" vertical="center"/>
      <protection locked="0"/>
    </xf>
    <xf numFmtId="0" fontId="21" fillId="3" borderId="43" xfId="44" applyFont="1" applyFill="1" applyBorder="1" applyAlignment="1" applyProtection="1">
      <alignment horizontal="center" vertical="center" wrapText="1"/>
      <protection locked="0"/>
    </xf>
    <xf numFmtId="0" fontId="20" fillId="0" borderId="143" xfId="44" applyFont="1" applyFill="1" applyBorder="1" applyAlignment="1" applyProtection="1">
      <alignment horizontal="center" vertical="center" wrapText="1"/>
      <protection locked="0"/>
    </xf>
    <xf numFmtId="0" fontId="36" fillId="3" borderId="144" xfId="44" applyFont="1" applyFill="1" applyBorder="1" applyAlignment="1" applyProtection="1">
      <alignment horizontal="center" vertical="center"/>
      <protection locked="0"/>
    </xf>
    <xf numFmtId="0" fontId="36" fillId="3" borderId="127" xfId="44" applyFont="1" applyFill="1" applyBorder="1" applyAlignment="1" applyProtection="1">
      <alignment horizontal="center" vertical="center" wrapText="1"/>
      <protection locked="0"/>
    </xf>
    <xf numFmtId="0" fontId="23" fillId="12" borderId="145" xfId="44" applyFont="1" applyFill="1" applyBorder="1" applyAlignment="1" applyProtection="1">
      <alignment horizontal="center" vertical="center" wrapText="1"/>
      <protection locked="0"/>
    </xf>
    <xf numFmtId="0" fontId="23" fillId="12" borderId="146" xfId="44" applyFont="1" applyFill="1" applyBorder="1" applyAlignment="1" applyProtection="1">
      <alignment horizontal="center" vertical="center" wrapText="1"/>
      <protection locked="0"/>
    </xf>
    <xf numFmtId="0" fontId="36" fillId="3" borderId="147" xfId="44" applyFont="1" applyFill="1" applyBorder="1" applyAlignment="1" applyProtection="1">
      <alignment horizontal="center" vertical="center"/>
      <protection locked="0"/>
    </xf>
    <xf numFmtId="0" fontId="21" fillId="3" borderId="10" xfId="44" applyFont="1" applyFill="1" applyBorder="1" applyAlignment="1" applyProtection="1">
      <alignment horizontal="center" vertical="center" wrapText="1"/>
      <protection locked="0"/>
    </xf>
    <xf numFmtId="0" fontId="20" fillId="0" borderId="62" xfId="44" applyFont="1" applyFill="1" applyBorder="1" applyAlignment="1" applyProtection="1">
      <alignment horizontal="center" vertical="center" wrapText="1"/>
      <protection locked="0"/>
    </xf>
    <xf numFmtId="0" fontId="20" fillId="0" borderId="41" xfId="44" applyFont="1" applyFill="1" applyBorder="1" applyAlignment="1" applyProtection="1">
      <alignment horizontal="center" vertical="center" wrapText="1"/>
      <protection locked="0"/>
    </xf>
    <xf numFmtId="0" fontId="35" fillId="12" borderId="51" xfId="44" applyFont="1" applyFill="1" applyBorder="1" applyAlignment="1" applyProtection="1">
      <alignment vertical="center"/>
      <protection locked="0"/>
    </xf>
    <xf numFmtId="0" fontId="20" fillId="0" borderId="126" xfId="44" applyFont="1" applyBorder="1" applyAlignment="1" applyProtection="1">
      <alignment vertical="center" wrapText="1"/>
      <protection locked="0"/>
    </xf>
    <xf numFmtId="0" fontId="20" fillId="0" borderId="0" xfId="44" applyFont="1" applyAlignment="1" applyProtection="1">
      <alignment vertical="center" wrapText="1"/>
      <protection locked="0"/>
    </xf>
    <xf numFmtId="0" fontId="35" fillId="12" borderId="148" xfId="44" applyFont="1" applyFill="1" applyBorder="1" applyAlignment="1" applyProtection="1">
      <alignment vertical="center"/>
      <protection locked="0"/>
    </xf>
    <xf numFmtId="0" fontId="72" fillId="18" borderId="13" xfId="0" applyFont="1" applyFill="1" applyBorder="1" applyAlignment="1" applyProtection="1">
      <alignment horizontal="centerContinuous" vertical="center"/>
      <protection locked="0"/>
    </xf>
    <xf numFmtId="0" fontId="73" fillId="18" borderId="36" xfId="0" applyFont="1" applyFill="1" applyBorder="1" applyAlignment="1" applyProtection="1">
      <alignment horizontal="center" vertical="center"/>
      <protection locked="0"/>
    </xf>
    <xf numFmtId="0" fontId="73" fillId="18" borderId="13" xfId="0" applyFont="1" applyFill="1" applyBorder="1" applyAlignment="1" applyProtection="1">
      <alignment horizontal="centerContinuous" vertical="center" wrapText="1"/>
      <protection locked="0"/>
    </xf>
    <xf numFmtId="0" fontId="73" fillId="18" borderId="70" xfId="0" applyFont="1" applyFill="1" applyBorder="1" applyAlignment="1" applyProtection="1">
      <alignment horizontal="center" vertical="top" wrapText="1"/>
      <protection locked="0"/>
    </xf>
    <xf numFmtId="0" fontId="73" fillId="18" borderId="149" xfId="0" applyFont="1" applyFill="1" applyBorder="1" applyAlignment="1" applyProtection="1">
      <alignment horizontal="center" vertical="top" wrapText="1"/>
      <protection locked="0"/>
    </xf>
    <xf numFmtId="0" fontId="73" fillId="18" borderId="150" xfId="0" applyFont="1" applyFill="1" applyBorder="1" applyAlignment="1" applyProtection="1">
      <alignment horizontal="center" vertical="top" wrapText="1"/>
      <protection locked="0"/>
    </xf>
    <xf numFmtId="0" fontId="72" fillId="18" borderId="151" xfId="0" applyFont="1" applyFill="1" applyBorder="1" applyAlignment="1" applyProtection="1">
      <alignment horizontal="center" vertical="top" wrapText="1"/>
      <protection locked="0"/>
    </xf>
    <xf numFmtId="0" fontId="73" fillId="18" borderId="152" xfId="0" applyFont="1" applyFill="1" applyBorder="1" applyAlignment="1" applyProtection="1">
      <alignment horizontal="center" vertical="top" wrapText="1"/>
      <protection locked="0"/>
    </xf>
    <xf numFmtId="0" fontId="73" fillId="18" borderId="153" xfId="0" applyFont="1" applyFill="1" applyBorder="1" applyAlignment="1" applyProtection="1">
      <alignment horizontal="center" vertical="top" wrapText="1"/>
      <protection locked="0"/>
    </xf>
    <xf numFmtId="0" fontId="73" fillId="18" borderId="132" xfId="0" applyFont="1" applyFill="1" applyBorder="1" applyAlignment="1" applyProtection="1">
      <alignment horizontal="center" vertical="top" wrapText="1"/>
      <protection locked="0"/>
    </xf>
    <xf numFmtId="0" fontId="72" fillId="18" borderId="154" xfId="0" applyFont="1" applyFill="1" applyBorder="1" applyAlignment="1" applyProtection="1">
      <alignment horizontal="center" vertical="top" wrapText="1"/>
      <protection locked="0"/>
    </xf>
    <xf numFmtId="0" fontId="73" fillId="18" borderId="71" xfId="0" applyFont="1" applyFill="1" applyBorder="1" applyAlignment="1" applyProtection="1">
      <alignment horizontal="center" vertical="top" wrapText="1"/>
      <protection locked="0"/>
    </xf>
    <xf numFmtId="0" fontId="73" fillId="18" borderId="155" xfId="0" applyFont="1" applyFill="1" applyBorder="1" applyAlignment="1" applyProtection="1">
      <alignment horizontal="center" vertical="top" wrapText="1"/>
      <protection locked="0"/>
    </xf>
    <xf numFmtId="0" fontId="73" fillId="18" borderId="156" xfId="0" applyFont="1" applyFill="1" applyBorder="1" applyAlignment="1" applyProtection="1">
      <alignment horizontal="center" vertical="top" wrapText="1"/>
      <protection locked="0"/>
    </xf>
    <xf numFmtId="0" fontId="73" fillId="18" borderId="157" xfId="0" applyFont="1" applyFill="1" applyBorder="1" applyAlignment="1" applyProtection="1">
      <alignment vertical="top" wrapText="1"/>
      <protection locked="0"/>
    </xf>
    <xf numFmtId="0" fontId="74" fillId="24" borderId="135" xfId="0" applyFont="1" applyFill="1" applyBorder="1" applyAlignment="1" applyProtection="1">
      <alignment horizontal="center" vertical="top" wrapText="1"/>
      <protection locked="0"/>
    </xf>
    <xf numFmtId="0" fontId="74" fillId="24" borderId="158" xfId="0" applyFont="1" applyFill="1" applyBorder="1" applyAlignment="1" applyProtection="1">
      <alignment vertical="top" wrapText="1"/>
      <protection locked="0"/>
    </xf>
    <xf numFmtId="0" fontId="74" fillId="24" borderId="159" xfId="0" applyFont="1" applyFill="1" applyBorder="1" applyAlignment="1" applyProtection="1">
      <alignment vertical="top" wrapText="1"/>
      <protection locked="0"/>
    </xf>
    <xf numFmtId="0" fontId="74" fillId="24" borderId="160" xfId="0" applyFont="1" applyFill="1" applyBorder="1" applyAlignment="1" applyProtection="1">
      <alignment vertical="top" wrapText="1"/>
      <protection locked="0"/>
    </xf>
    <xf numFmtId="0" fontId="74" fillId="24" borderId="161" xfId="0" applyFont="1" applyFill="1" applyBorder="1" applyAlignment="1" applyProtection="1">
      <alignment vertical="top" wrapText="1"/>
      <protection locked="0"/>
    </xf>
    <xf numFmtId="0" fontId="74" fillId="24" borderId="151" xfId="0" applyFont="1" applyFill="1" applyBorder="1" applyAlignment="1" applyProtection="1">
      <alignment vertical="top" wrapText="1"/>
      <protection locked="0"/>
    </xf>
    <xf numFmtId="0" fontId="73" fillId="18" borderId="43" xfId="0" applyFont="1" applyFill="1" applyBorder="1" applyAlignment="1" applyProtection="1">
      <alignment horizontal="centerContinuous" vertical="center" wrapText="1"/>
      <protection locked="0"/>
    </xf>
    <xf numFmtId="0" fontId="73" fillId="18" borderId="70" xfId="0" applyFont="1" applyFill="1" applyBorder="1" applyAlignment="1" applyProtection="1">
      <alignment horizontal="left" vertical="top" wrapText="1"/>
      <protection locked="0"/>
    </xf>
    <xf numFmtId="0" fontId="73" fillId="18" borderId="149" xfId="0" applyFont="1" applyFill="1" applyBorder="1" applyAlignment="1" applyProtection="1">
      <alignment horizontal="left" vertical="top" wrapText="1"/>
      <protection locked="0"/>
    </xf>
    <xf numFmtId="0" fontId="73" fillId="18" borderId="151" xfId="0" applyFont="1" applyFill="1" applyBorder="1" applyAlignment="1" applyProtection="1">
      <alignment horizontal="center" vertical="top" wrapText="1"/>
      <protection locked="0"/>
    </xf>
    <xf numFmtId="0" fontId="73" fillId="18" borderId="152" xfId="0" applyFont="1" applyFill="1" applyBorder="1" applyAlignment="1" applyProtection="1">
      <alignment horizontal="left" vertical="top" wrapText="1"/>
      <protection locked="0"/>
    </xf>
    <xf numFmtId="0" fontId="73" fillId="18" borderId="153" xfId="0" applyFont="1" applyFill="1" applyBorder="1" applyAlignment="1" applyProtection="1">
      <alignment horizontal="left" vertical="top" wrapText="1"/>
      <protection locked="0"/>
    </xf>
    <xf numFmtId="0" fontId="73" fillId="18" borderId="154" xfId="0" applyFont="1" applyFill="1" applyBorder="1" applyAlignment="1" applyProtection="1">
      <alignment horizontal="center" vertical="top" wrapText="1"/>
      <protection locked="0"/>
    </xf>
    <xf numFmtId="0" fontId="73" fillId="18" borderId="71" xfId="0" applyFont="1" applyFill="1" applyBorder="1" applyAlignment="1" applyProtection="1">
      <alignment horizontal="left" vertical="top" wrapText="1"/>
      <protection locked="0"/>
    </xf>
    <xf numFmtId="0" fontId="73" fillId="18" borderId="155" xfId="0" applyFont="1" applyFill="1" applyBorder="1" applyAlignment="1" applyProtection="1">
      <alignment horizontal="left" vertical="top" wrapText="1"/>
      <protection locked="0"/>
    </xf>
    <xf numFmtId="0" fontId="74" fillId="24" borderId="41" xfId="0" applyFont="1" applyFill="1" applyBorder="1" applyAlignment="1" applyProtection="1">
      <alignment horizontal="center" vertical="top" wrapText="1"/>
      <protection locked="0"/>
    </xf>
    <xf numFmtId="0" fontId="74" fillId="24" borderId="152" xfId="0" applyFont="1" applyFill="1" applyBorder="1" applyAlignment="1" applyProtection="1">
      <alignment vertical="top" wrapText="1"/>
      <protection locked="0"/>
    </xf>
    <xf numFmtId="0" fontId="74" fillId="24" borderId="153" xfId="0" applyFont="1" applyFill="1" applyBorder="1" applyAlignment="1" applyProtection="1">
      <alignment vertical="top" wrapText="1"/>
      <protection locked="0"/>
    </xf>
    <xf numFmtId="0" fontId="74" fillId="24" borderId="162" xfId="0" applyFont="1" applyFill="1" applyBorder="1" applyAlignment="1" applyProtection="1">
      <alignment vertical="top" wrapText="1"/>
      <protection locked="0"/>
    </xf>
    <xf numFmtId="0" fontId="74" fillId="24" borderId="70" xfId="0" applyFont="1" applyFill="1" applyBorder="1" applyAlignment="1" applyProtection="1">
      <alignment vertical="top" wrapText="1"/>
      <protection locked="0"/>
    </xf>
    <xf numFmtId="0" fontId="74" fillId="24" borderId="163" xfId="0" applyFont="1" applyFill="1" applyBorder="1" applyAlignment="1" applyProtection="1">
      <alignment vertical="top" wrapText="1"/>
      <protection locked="0"/>
    </xf>
    <xf numFmtId="0" fontId="75" fillId="18" borderId="164" xfId="44" applyFont="1" applyFill="1" applyBorder="1" applyAlignment="1" applyProtection="1">
      <alignment horizontal="left" vertical="top" wrapText="1"/>
      <protection locked="0"/>
    </xf>
    <xf numFmtId="0" fontId="75" fillId="18" borderId="165" xfId="44" applyFont="1" applyFill="1" applyBorder="1" applyAlignment="1" applyProtection="1">
      <alignment horizontal="left" vertical="top" wrapText="1"/>
      <protection locked="0"/>
    </xf>
    <xf numFmtId="0" fontId="75" fillId="18" borderId="164" xfId="44" applyFont="1" applyFill="1" applyBorder="1" applyAlignment="1" applyProtection="1">
      <alignment vertical="top" wrapText="1"/>
      <protection locked="0"/>
    </xf>
    <xf numFmtId="0" fontId="75" fillId="18" borderId="45" xfId="44" applyFont="1" applyFill="1" applyBorder="1" applyAlignment="1" applyProtection="1">
      <alignment horizontal="left" vertical="top" wrapText="1"/>
      <protection locked="0"/>
    </xf>
    <xf numFmtId="0" fontId="75" fillId="18" borderId="63" xfId="44" applyFont="1" applyFill="1" applyBorder="1" applyAlignment="1" applyProtection="1">
      <alignment horizontal="left" vertical="top" wrapText="1"/>
      <protection locked="0"/>
    </xf>
    <xf numFmtId="0" fontId="75" fillId="18" borderId="44" xfId="44" applyFont="1" applyFill="1" applyBorder="1" applyAlignment="1" applyProtection="1">
      <alignment vertical="top" wrapText="1"/>
      <protection locked="0"/>
    </xf>
    <xf numFmtId="0" fontId="20" fillId="25" borderId="58" xfId="44" applyFont="1" applyFill="1" applyBorder="1" applyAlignment="1" applyProtection="1">
      <alignment horizontal="left" vertical="center" wrapText="1"/>
      <protection locked="0"/>
    </xf>
    <xf numFmtId="0" fontId="20" fillId="0" borderId="166" xfId="44" applyFont="1" applyFill="1" applyBorder="1" applyAlignment="1" applyProtection="1">
      <alignment horizontal="center" vertical="center" wrapText="1"/>
      <protection locked="0"/>
    </xf>
    <xf numFmtId="0" fontId="20" fillId="0" borderId="167" xfId="44" applyFont="1" applyFill="1" applyBorder="1" applyAlignment="1" applyProtection="1">
      <alignment horizontal="center" vertical="center" wrapText="1"/>
      <protection locked="0"/>
    </xf>
    <xf numFmtId="0" fontId="23" fillId="12" borderId="168" xfId="44" applyFont="1" applyFill="1" applyBorder="1" applyAlignment="1" applyProtection="1">
      <alignment horizontal="left" vertical="center" wrapText="1"/>
      <protection locked="0"/>
    </xf>
    <xf numFmtId="0" fontId="23" fillId="12" borderId="146" xfId="44" applyFont="1" applyFill="1" applyBorder="1" applyAlignment="1" applyProtection="1">
      <alignment horizontal="left" vertical="center" wrapText="1"/>
      <protection locked="0"/>
    </xf>
    <xf numFmtId="0" fontId="23" fillId="12" borderId="168" xfId="44" applyFont="1" applyFill="1" applyBorder="1" applyAlignment="1" applyProtection="1">
      <alignment horizontal="center" vertical="center" wrapText="1"/>
      <protection locked="0"/>
    </xf>
    <xf numFmtId="0" fontId="75" fillId="18" borderId="40" xfId="0" applyFont="1" applyFill="1" applyBorder="1" applyAlignment="1" applyProtection="1">
      <alignment horizontal="center" vertical="center" wrapText="1"/>
      <protection locked="0"/>
    </xf>
    <xf numFmtId="0" fontId="53" fillId="18" borderId="57" xfId="44" applyFont="1" applyFill="1" applyBorder="1" applyAlignment="1" applyProtection="1">
      <alignment horizontal="center" vertical="center" wrapText="1"/>
      <protection locked="0"/>
    </xf>
    <xf numFmtId="0" fontId="53" fillId="18" borderId="59" xfId="44" applyFont="1" applyFill="1" applyBorder="1" applyAlignment="1" applyProtection="1">
      <alignment horizontal="center" vertical="center" wrapText="1"/>
      <protection locked="0"/>
    </xf>
    <xf numFmtId="0" fontId="75" fillId="18" borderId="140" xfId="0" applyFont="1" applyFill="1" applyBorder="1" applyAlignment="1" applyProtection="1">
      <alignment horizontal="center" vertical="center" wrapText="1"/>
      <protection locked="0"/>
    </xf>
    <xf numFmtId="0" fontId="53" fillId="18" borderId="141" xfId="44" applyFont="1" applyFill="1" applyBorder="1" applyAlignment="1" applyProtection="1">
      <alignment horizontal="center" vertical="center" wrapText="1"/>
      <protection locked="0"/>
    </xf>
    <xf numFmtId="0" fontId="53" fillId="18" borderId="142" xfId="44" applyFont="1" applyFill="1" applyBorder="1" applyAlignment="1" applyProtection="1">
      <alignment horizontal="center" vertical="center" wrapText="1"/>
      <protection locked="0"/>
    </xf>
    <xf numFmtId="0" fontId="29" fillId="25" borderId="40" xfId="0" applyFont="1" applyFill="1" applyBorder="1" applyAlignment="1" applyProtection="1">
      <alignment vertical="center" wrapText="1"/>
      <protection locked="0"/>
    </xf>
    <xf numFmtId="0" fontId="20" fillId="0" borderId="169" xfId="44" applyFont="1" applyFill="1" applyBorder="1" applyAlignment="1" applyProtection="1">
      <alignment horizontal="center" vertical="center" wrapText="1"/>
      <protection locked="0"/>
    </xf>
    <xf numFmtId="0" fontId="23" fillId="12" borderId="168" xfId="44" applyFont="1" applyFill="1" applyBorder="1" applyAlignment="1" applyProtection="1">
      <alignment horizontal="center" vertical="center"/>
      <protection locked="0"/>
    </xf>
    <xf numFmtId="0" fontId="23" fillId="12" borderId="170" xfId="44" applyFont="1" applyFill="1" applyBorder="1" applyAlignment="1" applyProtection="1">
      <alignment horizontal="center" vertical="center"/>
      <protection locked="0"/>
    </xf>
    <xf numFmtId="0" fontId="23" fillId="12" borderId="146" xfId="44" applyFont="1" applyFill="1" applyBorder="1" applyAlignment="1" applyProtection="1">
      <alignment horizontal="center" vertical="center"/>
      <protection locked="0"/>
    </xf>
    <xf numFmtId="0" fontId="23" fillId="12" borderId="171" xfId="44" applyFont="1" applyFill="1" applyBorder="1" applyAlignment="1" applyProtection="1">
      <alignment horizontal="center" vertical="center"/>
      <protection locked="0"/>
    </xf>
    <xf numFmtId="0" fontId="23" fillId="12" borderId="171" xfId="44" applyFont="1" applyFill="1" applyBorder="1" applyAlignment="1" applyProtection="1">
      <alignment horizontal="center" vertical="center" wrapText="1"/>
      <protection locked="0"/>
    </xf>
    <xf numFmtId="0" fontId="20" fillId="0" borderId="172" xfId="44" applyFont="1" applyFill="1" applyBorder="1" applyAlignment="1" applyProtection="1">
      <alignment horizontal="center" vertical="center" wrapText="1"/>
      <protection locked="0"/>
    </xf>
    <xf numFmtId="0" fontId="73" fillId="18" borderId="40" xfId="0" applyFont="1" applyFill="1" applyBorder="1" applyAlignment="1" applyProtection="1">
      <alignment horizontal="centerContinuous" vertical="center" wrapText="1"/>
      <protection locked="0"/>
    </xf>
    <xf numFmtId="0" fontId="73" fillId="18" borderId="58" xfId="0" applyFont="1" applyFill="1" applyBorder="1" applyAlignment="1" applyProtection="1">
      <alignment horizontal="center" vertical="top" wrapText="1"/>
      <protection locked="0"/>
    </xf>
    <xf numFmtId="0" fontId="73" fillId="18" borderId="59" xfId="0" applyFont="1" applyFill="1" applyBorder="1" applyAlignment="1" applyProtection="1">
      <alignment horizontal="center" vertical="center" wrapText="1"/>
      <protection locked="0"/>
    </xf>
    <xf numFmtId="0" fontId="73" fillId="18" borderId="0" xfId="0" applyFont="1" applyFill="1" applyBorder="1" applyAlignment="1" applyProtection="1">
      <alignment horizontal="center" vertical="top" wrapText="1"/>
      <protection locked="0"/>
    </xf>
    <xf numFmtId="0" fontId="73" fillId="18" borderId="62" xfId="0" applyFont="1" applyFill="1" applyBorder="1" applyAlignment="1" applyProtection="1">
      <alignment horizontal="center" vertical="center" wrapText="1"/>
      <protection locked="0"/>
    </xf>
    <xf numFmtId="0" fontId="73" fillId="18" borderId="63" xfId="0" applyFont="1" applyFill="1" applyBorder="1" applyAlignment="1" applyProtection="1">
      <alignment horizontal="center" vertical="center" wrapText="1"/>
      <protection locked="0"/>
    </xf>
    <xf numFmtId="0" fontId="74" fillId="24" borderId="134" xfId="0" applyFont="1" applyFill="1" applyBorder="1" applyAlignment="1" applyProtection="1">
      <alignment vertical="top" wrapText="1"/>
      <protection locked="0"/>
    </xf>
    <xf numFmtId="0" fontId="73" fillId="18" borderId="41" xfId="0" applyFont="1" applyFill="1" applyBorder="1" applyAlignment="1" applyProtection="1">
      <alignment horizontal="centerContinuous" vertical="center" wrapText="1"/>
      <protection locked="0"/>
    </xf>
    <xf numFmtId="0" fontId="73" fillId="18" borderId="150" xfId="0" applyFont="1" applyFill="1" applyBorder="1" applyAlignment="1" applyProtection="1">
      <alignment horizontal="center" vertical="center" wrapText="1"/>
      <protection locked="0"/>
    </xf>
    <xf numFmtId="0" fontId="73" fillId="18" borderId="163" xfId="0" applyFont="1" applyFill="1" applyBorder="1" applyAlignment="1" applyProtection="1">
      <alignment horizontal="center" vertical="center" wrapText="1"/>
      <protection locked="0"/>
    </xf>
    <xf numFmtId="0" fontId="73" fillId="18" borderId="132" xfId="0" applyFont="1" applyFill="1" applyBorder="1" applyAlignment="1" applyProtection="1">
      <alignment horizontal="center" vertical="center" wrapText="1"/>
      <protection locked="0"/>
    </xf>
    <xf numFmtId="0" fontId="73" fillId="18" borderId="173" xfId="0" applyFont="1" applyFill="1" applyBorder="1" applyAlignment="1" applyProtection="1">
      <alignment horizontal="center" vertical="center" wrapText="1"/>
      <protection locked="0"/>
    </xf>
    <xf numFmtId="0" fontId="73" fillId="18" borderId="174" xfId="0" applyFont="1" applyFill="1" applyBorder="1" applyAlignment="1" applyProtection="1">
      <alignment horizontal="center" vertical="center" wrapText="1"/>
      <protection locked="0"/>
    </xf>
    <xf numFmtId="0" fontId="73" fillId="18" borderId="175" xfId="0" applyFont="1" applyFill="1" applyBorder="1" applyAlignment="1" applyProtection="1">
      <alignment horizontal="center" vertical="center" wrapText="1"/>
      <protection locked="0"/>
    </xf>
    <xf numFmtId="0" fontId="73" fillId="18" borderId="176" xfId="0" applyFont="1" applyFill="1" applyBorder="1" applyAlignment="1" applyProtection="1">
      <alignment vertical="top" wrapText="1"/>
      <protection locked="0"/>
    </xf>
    <xf numFmtId="0" fontId="73" fillId="18" borderId="155" xfId="0" applyFont="1" applyFill="1" applyBorder="1" applyAlignment="1" applyProtection="1">
      <alignment vertical="top" wrapText="1"/>
      <protection locked="0"/>
    </xf>
    <xf numFmtId="0" fontId="74" fillId="24" borderId="149" xfId="0" applyFont="1" applyFill="1" applyBorder="1" applyAlignment="1" applyProtection="1">
      <alignment vertical="top" wrapText="1"/>
      <protection locked="0"/>
    </xf>
    <xf numFmtId="0" fontId="74" fillId="24" borderId="62" xfId="0" applyFont="1" applyFill="1" applyBorder="1" applyAlignment="1" applyProtection="1">
      <alignment vertical="top" wrapText="1"/>
      <protection locked="0"/>
    </xf>
    <xf numFmtId="0" fontId="15" fillId="12" borderId="137" xfId="44" applyNumberFormat="1" applyFont="1" applyFill="1" applyBorder="1" applyAlignment="1" applyProtection="1">
      <alignment vertical="center"/>
      <protection locked="0"/>
    </xf>
    <xf numFmtId="0" fontId="15" fillId="12" borderId="137" xfId="44" applyFont="1" applyFill="1" applyBorder="1" applyAlignment="1" applyProtection="1">
      <alignment vertical="center" wrapText="1"/>
      <protection locked="0"/>
    </xf>
    <xf numFmtId="0" fontId="36" fillId="18" borderId="13" xfId="44" applyFont="1" applyFill="1" applyBorder="1" applyAlignment="1" applyProtection="1">
      <alignment horizontal="center" vertical="center"/>
      <protection locked="0"/>
    </xf>
    <xf numFmtId="0" fontId="53" fillId="18" borderId="40" xfId="44" applyFont="1" applyFill="1" applyBorder="1" applyAlignment="1" applyProtection="1">
      <alignment vertical="top" wrapText="1"/>
      <protection locked="0"/>
    </xf>
    <xf numFmtId="0" fontId="75" fillId="18" borderId="40" xfId="44" applyFont="1" applyFill="1" applyBorder="1" applyAlignment="1" applyProtection="1">
      <alignment horizontal="left" vertical="top" wrapText="1"/>
      <protection locked="0"/>
    </xf>
    <xf numFmtId="0" fontId="53" fillId="18" borderId="140" xfId="44" applyFont="1" applyFill="1" applyBorder="1" applyAlignment="1" applyProtection="1">
      <alignment vertical="top" wrapText="1"/>
      <protection locked="0"/>
    </xf>
    <xf numFmtId="0" fontId="75" fillId="18" borderId="140" xfId="44" applyFont="1" applyFill="1" applyBorder="1" applyAlignment="1" applyProtection="1">
      <alignment horizontal="left" vertical="top" wrapText="1"/>
      <protection locked="0"/>
    </xf>
    <xf numFmtId="0" fontId="20" fillId="25" borderId="40" xfId="44" applyFont="1" applyFill="1" applyBorder="1" applyAlignment="1" applyProtection="1">
      <alignment vertical="center" wrapText="1"/>
      <protection locked="0"/>
    </xf>
    <xf numFmtId="0" fontId="20" fillId="25" borderId="40" xfId="44" applyFont="1" applyFill="1" applyBorder="1" applyAlignment="1" applyProtection="1">
      <alignment horizontal="left" vertical="center" wrapText="1"/>
      <protection locked="0"/>
    </xf>
    <xf numFmtId="0" fontId="20" fillId="0" borderId="10" xfId="44" applyFont="1" applyFill="1" applyBorder="1" applyAlignment="1" applyProtection="1">
      <alignment horizontal="center" vertical="center" wrapText="1"/>
      <protection locked="0"/>
    </xf>
    <xf numFmtId="0" fontId="23" fillId="12" borderId="137" xfId="44" applyFont="1" applyFill="1" applyBorder="1" applyAlignment="1" applyProtection="1">
      <alignment horizontal="center" vertical="center"/>
      <protection locked="0"/>
    </xf>
    <xf numFmtId="0" fontId="23" fillId="12" borderId="137" xfId="44" applyFont="1" applyFill="1" applyBorder="1" applyAlignment="1" applyProtection="1">
      <alignment horizontal="left" vertical="center" wrapText="1"/>
      <protection locked="0"/>
    </xf>
    <xf numFmtId="0" fontId="23" fillId="12" borderId="168" xfId="44" applyFont="1" applyFill="1" applyBorder="1" applyAlignment="1" applyProtection="1">
      <alignment vertical="center"/>
      <protection locked="0"/>
    </xf>
    <xf numFmtId="0" fontId="19" fillId="0" borderId="0" xfId="44" applyNumberFormat="1" applyFont="1" applyAlignment="1" applyProtection="1">
      <alignment vertical="center"/>
      <protection locked="0"/>
    </xf>
    <xf numFmtId="0" fontId="73" fillId="18" borderId="56" xfId="0" applyFont="1" applyFill="1" applyBorder="1" applyAlignment="1" applyProtection="1">
      <alignment horizontal="centerContinuous" vertical="center"/>
      <protection locked="0"/>
    </xf>
    <xf numFmtId="0" fontId="73" fillId="18" borderId="13" xfId="0" applyFont="1" applyFill="1" applyBorder="1" applyAlignment="1" applyProtection="1">
      <alignment horizontal="centerContinuous" vertical="center"/>
      <protection locked="0"/>
    </xf>
    <xf numFmtId="0" fontId="73" fillId="18" borderId="70" xfId="0" applyFont="1" applyFill="1" applyBorder="1" applyAlignment="1" applyProtection="1">
      <alignment horizontal="center" vertical="center"/>
      <protection locked="0"/>
    </xf>
    <xf numFmtId="0" fontId="73" fillId="18" borderId="149" xfId="0" applyFont="1" applyFill="1" applyBorder="1" applyAlignment="1" applyProtection="1">
      <alignment horizontal="center" vertical="center"/>
      <protection locked="0"/>
    </xf>
    <xf numFmtId="0" fontId="73" fillId="18" borderId="177" xfId="0" applyFont="1" applyFill="1" applyBorder="1" applyAlignment="1" applyProtection="1">
      <alignment horizontal="center" vertical="center"/>
      <protection locked="0"/>
    </xf>
    <xf numFmtId="0" fontId="73" fillId="18" borderId="13" xfId="0" applyFont="1" applyFill="1" applyBorder="1" applyAlignment="1" applyProtection="1">
      <alignment horizontal="left" vertical="center"/>
      <protection locked="0"/>
    </xf>
    <xf numFmtId="0" fontId="73" fillId="18" borderId="152" xfId="0" applyFont="1" applyFill="1" applyBorder="1" applyAlignment="1" applyProtection="1">
      <alignment horizontal="center" vertical="center"/>
      <protection locked="0"/>
    </xf>
    <xf numFmtId="0" fontId="73" fillId="18" borderId="153" xfId="0" applyFont="1" applyFill="1" applyBorder="1" applyAlignment="1" applyProtection="1">
      <alignment horizontal="center" vertical="center"/>
      <protection locked="0"/>
    </xf>
    <xf numFmtId="0" fontId="73" fillId="18" borderId="162" xfId="0" applyFont="1" applyFill="1" applyBorder="1" applyAlignment="1" applyProtection="1">
      <alignment horizontal="center" vertical="center"/>
      <protection locked="0"/>
    </xf>
    <xf numFmtId="0" fontId="73" fillId="18" borderId="72" xfId="0" applyFont="1" applyFill="1" applyBorder="1" applyAlignment="1" applyProtection="1">
      <alignment horizontal="centerContinuous" vertical="center"/>
      <protection locked="0"/>
    </xf>
    <xf numFmtId="0" fontId="73" fillId="18" borderId="178" xfId="0" applyFont="1" applyFill="1" applyBorder="1" applyAlignment="1" applyProtection="1">
      <alignment horizontal="centerContinuous" vertical="center"/>
      <protection locked="0"/>
    </xf>
    <xf numFmtId="0" fontId="73" fillId="18" borderId="70" xfId="0" applyFont="1" applyFill="1" applyBorder="1" applyAlignment="1" applyProtection="1">
      <alignment horizontal="center" vertical="center" wrapText="1"/>
      <protection locked="0"/>
    </xf>
    <xf numFmtId="0" fontId="73" fillId="18" borderId="149" xfId="0" applyFont="1" applyFill="1" applyBorder="1" applyAlignment="1" applyProtection="1">
      <alignment horizontal="center" vertical="center" wrapText="1"/>
      <protection locked="0"/>
    </xf>
    <xf numFmtId="0" fontId="73" fillId="18" borderId="71" xfId="0" applyFont="1" applyFill="1" applyBorder="1" applyAlignment="1" applyProtection="1">
      <alignment horizontal="center" vertical="center"/>
      <protection locked="0"/>
    </xf>
    <xf numFmtId="0" fontId="73" fillId="18" borderId="155" xfId="0" applyFont="1" applyFill="1" applyBorder="1" applyAlignment="1" applyProtection="1">
      <alignment horizontal="center" vertical="center"/>
      <protection locked="0"/>
    </xf>
    <xf numFmtId="0" fontId="73" fillId="18" borderId="179" xfId="0" applyFont="1" applyFill="1" applyBorder="1" applyAlignment="1" applyProtection="1">
      <alignment horizontal="center" vertical="center"/>
      <protection locked="0"/>
    </xf>
    <xf numFmtId="0" fontId="73" fillId="18" borderId="71" xfId="0" applyFont="1" applyFill="1" applyBorder="1" applyAlignment="1" applyProtection="1">
      <alignment horizontal="center" vertical="center" wrapText="1"/>
      <protection locked="0"/>
    </xf>
    <xf numFmtId="0" fontId="73" fillId="18" borderId="155" xfId="0" applyFont="1" applyFill="1" applyBorder="1" applyAlignment="1" applyProtection="1">
      <alignment horizontal="center" vertical="center" wrapText="1"/>
      <protection locked="0"/>
    </xf>
    <xf numFmtId="0" fontId="73" fillId="18" borderId="43" xfId="0" applyFont="1" applyFill="1" applyBorder="1" applyAlignment="1" applyProtection="1">
      <alignment horizontal="centerContinuous" vertical="center"/>
      <protection locked="0"/>
    </xf>
    <xf numFmtId="0" fontId="73" fillId="18" borderId="43" xfId="0" applyFont="1" applyFill="1" applyBorder="1" applyAlignment="1" applyProtection="1">
      <alignment horizontal="left" vertical="center"/>
      <protection locked="0"/>
    </xf>
    <xf numFmtId="0" fontId="73" fillId="18" borderId="177" xfId="0" applyFont="1" applyFill="1" applyBorder="1" applyAlignment="1" applyProtection="1">
      <alignment horizontal="center" vertical="center" wrapText="1"/>
      <protection locked="0"/>
    </xf>
    <xf numFmtId="0" fontId="73" fillId="18" borderId="152" xfId="0" applyFont="1" applyFill="1" applyBorder="1" applyAlignment="1" applyProtection="1">
      <alignment horizontal="center" vertical="center" wrapText="1"/>
      <protection locked="0"/>
    </xf>
    <xf numFmtId="0" fontId="73" fillId="18" borderId="153" xfId="0" applyFont="1" applyFill="1" applyBorder="1" applyAlignment="1" applyProtection="1">
      <alignment horizontal="center" vertical="center" wrapText="1"/>
      <protection locked="0"/>
    </xf>
    <xf numFmtId="0" fontId="73" fillId="18" borderId="162" xfId="0" applyFont="1" applyFill="1" applyBorder="1" applyAlignment="1" applyProtection="1">
      <alignment horizontal="center" vertical="center" wrapText="1"/>
      <protection locked="0"/>
    </xf>
    <xf numFmtId="0" fontId="73" fillId="18" borderId="72" xfId="0" applyFont="1" applyFill="1" applyBorder="1" applyAlignment="1" applyProtection="1">
      <alignment horizontal="left" vertical="center"/>
      <protection locked="0"/>
    </xf>
    <xf numFmtId="0" fontId="73" fillId="18" borderId="179" xfId="0" applyFont="1" applyFill="1" applyBorder="1" applyAlignment="1" applyProtection="1">
      <alignment horizontal="center" vertical="center" wrapText="1"/>
      <protection locked="0"/>
    </xf>
    <xf numFmtId="176" fontId="15" fillId="12" borderId="137" xfId="44" applyNumberFormat="1" applyFont="1" applyFill="1" applyBorder="1" applyAlignment="1" applyProtection="1">
      <alignment vertical="center"/>
      <protection locked="0"/>
    </xf>
    <xf numFmtId="0" fontId="37" fillId="0" borderId="0" xfId="44" applyFont="1" applyAlignment="1" applyProtection="1">
      <protection locked="0"/>
    </xf>
    <xf numFmtId="0" fontId="23" fillId="12" borderId="170" xfId="44" applyFont="1" applyFill="1" applyBorder="1" applyAlignment="1" applyProtection="1">
      <alignment vertical="center"/>
      <protection locked="0"/>
    </xf>
    <xf numFmtId="0" fontId="23" fillId="12" borderId="171" xfId="44" applyFont="1" applyFill="1" applyBorder="1" applyAlignment="1" applyProtection="1">
      <alignment vertical="center"/>
      <protection locked="0"/>
    </xf>
    <xf numFmtId="0" fontId="19" fillId="0" borderId="33" xfId="44" applyFont="1" applyBorder="1" applyAlignment="1" applyProtection="1">
      <alignment horizontal="center" vertical="center" wrapText="1"/>
      <protection locked="0"/>
    </xf>
    <xf numFmtId="0" fontId="19" fillId="0" borderId="34" xfId="44" applyFont="1" applyBorder="1" applyAlignment="1" applyProtection="1">
      <alignment horizontal="center" vertical="center" wrapText="1"/>
      <protection locked="0"/>
    </xf>
    <xf numFmtId="0" fontId="19" fillId="0" borderId="50" xfId="44" applyFont="1" applyBorder="1" applyAlignment="1" applyProtection="1">
      <alignment horizontal="center" vertical="center" wrapText="1"/>
      <protection locked="0"/>
    </xf>
    <xf numFmtId="0" fontId="77" fillId="27" borderId="13" xfId="0" applyFont="1" applyFill="1" applyBorder="1" applyAlignment="1" applyProtection="1">
      <alignment horizontal="centerContinuous" vertical="center"/>
    </xf>
    <xf numFmtId="0" fontId="72" fillId="27" borderId="13" xfId="0" applyFont="1" applyFill="1" applyBorder="1" applyAlignment="1" applyProtection="1">
      <alignment horizontal="centerContinuous" vertical="center"/>
      <protection locked="0"/>
    </xf>
    <xf numFmtId="0" fontId="73" fillId="27" borderId="13" xfId="0" applyFont="1" applyFill="1" applyBorder="1" applyAlignment="1" applyProtection="1">
      <alignment horizontal="left" vertical="center"/>
      <protection locked="0"/>
    </xf>
    <xf numFmtId="0" fontId="78" fillId="27" borderId="13" xfId="0" applyFont="1" applyFill="1" applyBorder="1" applyAlignment="1" applyProtection="1">
      <alignment horizontal="centerContinuous" vertical="center"/>
    </xf>
    <xf numFmtId="0" fontId="73" fillId="27" borderId="13" xfId="0" applyFont="1" applyFill="1" applyBorder="1" applyAlignment="1" applyProtection="1">
      <alignment horizontal="centerContinuous" vertical="center" wrapText="1"/>
      <protection locked="0"/>
    </xf>
    <xf numFmtId="0" fontId="78" fillId="27" borderId="57" xfId="0" applyFont="1" applyFill="1" applyBorder="1" applyAlignment="1" applyProtection="1">
      <alignment horizontal="center" vertical="center"/>
    </xf>
    <xf numFmtId="0" fontId="78" fillId="27" borderId="58" xfId="0" applyFont="1" applyFill="1" applyBorder="1" applyAlignment="1" applyProtection="1">
      <alignment horizontal="center" vertical="center"/>
    </xf>
    <xf numFmtId="0" fontId="78" fillId="27" borderId="59" xfId="0" applyFont="1" applyFill="1" applyBorder="1" applyAlignment="1" applyProtection="1">
      <alignment horizontal="center" vertical="center"/>
    </xf>
    <xf numFmtId="0" fontId="73" fillId="27" borderId="150" xfId="0" applyFont="1" applyFill="1" applyBorder="1" applyAlignment="1" applyProtection="1">
      <alignment horizontal="center" vertical="center" wrapText="1"/>
      <protection locked="0"/>
    </xf>
    <xf numFmtId="0" fontId="72" fillId="18" borderId="40" xfId="0" applyFont="1" applyFill="1" applyBorder="1" applyAlignment="1" applyProtection="1">
      <alignment horizontal="center" vertical="center" wrapText="1"/>
      <protection locked="0"/>
    </xf>
    <xf numFmtId="0" fontId="78" fillId="27" borderId="45" xfId="0" applyFont="1" applyFill="1" applyBorder="1" applyAlignment="1" applyProtection="1">
      <alignment horizontal="center" vertical="center"/>
    </xf>
    <xf numFmtId="0" fontId="78" fillId="27" borderId="44" xfId="0" applyFont="1" applyFill="1" applyBorder="1" applyAlignment="1" applyProtection="1">
      <alignment horizontal="center" vertical="center"/>
    </xf>
    <xf numFmtId="0" fontId="78" fillId="27" borderId="63" xfId="0" applyFont="1" applyFill="1" applyBorder="1" applyAlignment="1" applyProtection="1">
      <alignment horizontal="center" vertical="center"/>
    </xf>
    <xf numFmtId="0" fontId="73" fillId="27" borderId="153" xfId="0" applyFont="1" applyFill="1" applyBorder="1" applyAlignment="1" applyProtection="1">
      <alignment horizontal="center" vertical="center" wrapText="1"/>
      <protection locked="0"/>
    </xf>
    <xf numFmtId="0" fontId="72" fillId="18" borderId="41" xfId="0" applyFont="1" applyFill="1" applyBorder="1" applyAlignment="1" applyProtection="1">
      <alignment horizontal="center" vertical="center" wrapText="1"/>
      <protection locked="0"/>
    </xf>
    <xf numFmtId="0" fontId="78" fillId="27" borderId="70" xfId="0" applyFont="1" applyFill="1" applyBorder="1" applyAlignment="1" applyProtection="1">
      <alignment horizontal="center" vertical="center" wrapText="1"/>
    </xf>
    <xf numFmtId="0" fontId="78" fillId="27" borderId="177" xfId="0" applyFont="1" applyFill="1" applyBorder="1" applyAlignment="1" applyProtection="1">
      <alignment horizontal="center" vertical="center" wrapText="1"/>
    </xf>
    <xf numFmtId="0" fontId="78" fillId="27" borderId="149" xfId="0" applyFont="1" applyFill="1" applyBorder="1" applyAlignment="1" applyProtection="1">
      <alignment horizontal="center" vertical="center" wrapText="1"/>
    </xf>
    <xf numFmtId="0" fontId="72" fillId="18" borderId="43" xfId="0" applyFont="1" applyFill="1" applyBorder="1" applyAlignment="1" applyProtection="1">
      <alignment horizontal="center" vertical="center" wrapText="1"/>
      <protection locked="0"/>
    </xf>
    <xf numFmtId="0" fontId="78" fillId="27" borderId="71" xfId="0" applyFont="1" applyFill="1" applyBorder="1" applyAlignment="1" applyProtection="1">
      <alignment horizontal="center" vertical="center" wrapText="1"/>
    </xf>
    <xf numFmtId="0" fontId="78" fillId="27" borderId="179" xfId="0" applyFont="1" applyFill="1" applyBorder="1" applyAlignment="1" applyProtection="1">
      <alignment horizontal="center" vertical="center" wrapText="1"/>
    </xf>
    <xf numFmtId="0" fontId="78" fillId="27" borderId="155" xfId="0" applyFont="1" applyFill="1" applyBorder="1" applyAlignment="1" applyProtection="1">
      <alignment horizontal="center" vertical="center" wrapText="1"/>
    </xf>
    <xf numFmtId="0" fontId="73" fillId="27" borderId="155" xfId="0" applyFont="1" applyFill="1" applyBorder="1" applyAlignment="1" applyProtection="1">
      <alignment horizontal="center" vertical="center" wrapText="1"/>
      <protection locked="0"/>
    </xf>
    <xf numFmtId="0" fontId="79" fillId="24" borderId="135" xfId="0" applyFont="1" applyFill="1" applyBorder="1" applyAlignment="1" applyProtection="1">
      <alignment vertical="top" wrapText="1"/>
      <protection locked="0"/>
    </xf>
    <xf numFmtId="0" fontId="74" fillId="24" borderId="161" xfId="0" applyFont="1" applyFill="1" applyBorder="1" applyAlignment="1" applyProtection="1">
      <alignment vertical="top" wrapText="1"/>
    </xf>
    <xf numFmtId="0" fontId="74" fillId="24" borderId="180" xfId="0" applyFont="1" applyFill="1" applyBorder="1" applyAlignment="1" applyProtection="1">
      <alignment vertical="top" wrapText="1"/>
    </xf>
    <xf numFmtId="0" fontId="74" fillId="24" borderId="151" xfId="0" applyFont="1" applyFill="1" applyBorder="1" applyAlignment="1" applyProtection="1">
      <alignment vertical="top" wrapText="1"/>
    </xf>
    <xf numFmtId="0" fontId="72" fillId="18" borderId="43" xfId="0" applyFont="1" applyFill="1" applyBorder="1" applyAlignment="1" applyProtection="1">
      <alignment horizontal="centerContinuous" vertical="center"/>
      <protection locked="0"/>
    </xf>
    <xf numFmtId="0" fontId="78" fillId="27" borderId="43" xfId="0" applyFont="1" applyFill="1" applyBorder="1" applyAlignment="1" applyProtection="1">
      <alignment horizontal="centerContinuous" vertical="center"/>
    </xf>
    <xf numFmtId="0" fontId="78" fillId="27" borderId="140" xfId="0" applyFont="1" applyFill="1" applyBorder="1" applyAlignment="1" applyProtection="1">
      <alignment horizontal="centerContinuous" vertical="center"/>
    </xf>
    <xf numFmtId="0" fontId="73" fillId="27" borderId="45" xfId="0" applyFont="1" applyFill="1" applyBorder="1" applyAlignment="1" applyProtection="1">
      <alignment horizontal="left" vertical="center"/>
      <protection locked="0"/>
    </xf>
    <xf numFmtId="0" fontId="78" fillId="27" borderId="57" xfId="0" applyFont="1" applyFill="1" applyBorder="1" applyAlignment="1" applyProtection="1">
      <alignment horizontal="center" vertical="center" wrapText="1"/>
    </xf>
    <xf numFmtId="0" fontId="78" fillId="27" borderId="58" xfId="0" applyFont="1" applyFill="1" applyBorder="1" applyAlignment="1" applyProtection="1">
      <alignment horizontal="center" vertical="center" wrapText="1"/>
    </xf>
    <xf numFmtId="0" fontId="78" fillId="27" borderId="59" xfId="0" applyFont="1" applyFill="1" applyBorder="1" applyAlignment="1" applyProtection="1">
      <alignment horizontal="center" vertical="center" wrapText="1"/>
    </xf>
    <xf numFmtId="0" fontId="78" fillId="27" borderId="13" xfId="0" applyFont="1" applyFill="1" applyBorder="1" applyAlignment="1" applyProtection="1">
      <alignment horizontal="centerContinuous" vertical="center" wrapText="1"/>
    </xf>
    <xf numFmtId="0" fontId="78" fillId="27" borderId="45" xfId="0" applyFont="1" applyFill="1" applyBorder="1" applyAlignment="1" applyProtection="1">
      <alignment horizontal="center" vertical="center" wrapText="1"/>
    </xf>
    <xf numFmtId="0" fontId="78" fillId="27" borderId="44" xfId="0" applyFont="1" applyFill="1" applyBorder="1" applyAlignment="1" applyProtection="1">
      <alignment horizontal="center" vertical="center" wrapText="1"/>
    </xf>
    <xf numFmtId="0" fontId="78" fillId="27" borderId="63" xfId="0" applyFont="1" applyFill="1" applyBorder="1" applyAlignment="1" applyProtection="1">
      <alignment horizontal="center" vertical="center" wrapText="1"/>
    </xf>
    <xf numFmtId="0" fontId="74" fillId="24" borderId="71" xfId="0" applyFont="1" applyFill="1" applyBorder="1" applyAlignment="1" applyProtection="1">
      <alignment vertical="top" wrapText="1"/>
    </xf>
    <xf numFmtId="0" fontId="74" fillId="24" borderId="179" xfId="0" applyFont="1" applyFill="1" applyBorder="1" applyAlignment="1" applyProtection="1">
      <alignment vertical="top" wrapText="1"/>
    </xf>
    <xf numFmtId="0" fontId="74" fillId="24" borderId="155" xfId="0" applyFont="1" applyFill="1" applyBorder="1" applyAlignment="1" applyProtection="1">
      <alignment vertical="top" wrapText="1"/>
    </xf>
    <xf numFmtId="0" fontId="80" fillId="27" borderId="13" xfId="0" applyFont="1" applyFill="1" applyBorder="1" applyAlignment="1" applyProtection="1">
      <alignment horizontal="centerContinuous" vertical="center"/>
      <protection locked="0"/>
    </xf>
    <xf numFmtId="0" fontId="73" fillId="27" borderId="13" xfId="0" applyFont="1" applyFill="1" applyBorder="1" applyAlignment="1" applyProtection="1">
      <alignment horizontal="centerContinuous" vertical="center"/>
      <protection locked="0"/>
    </xf>
    <xf numFmtId="0" fontId="81" fillId="27" borderId="13" xfId="0" applyFont="1" applyFill="1" applyBorder="1" applyAlignment="1" applyProtection="1">
      <alignment horizontal="centerContinuous" vertical="center"/>
      <protection locked="0"/>
    </xf>
    <xf numFmtId="0" fontId="82" fillId="27" borderId="13" xfId="0" applyFont="1" applyFill="1" applyBorder="1" applyAlignment="1" applyProtection="1">
      <alignment horizontal="centerContinuous" vertical="center"/>
      <protection locked="0"/>
    </xf>
    <xf numFmtId="0" fontId="73" fillId="27" borderId="181" xfId="0" applyFont="1" applyFill="1" applyBorder="1" applyAlignment="1" applyProtection="1">
      <alignment horizontal="center" vertical="center" wrapText="1"/>
      <protection locked="0"/>
    </xf>
    <xf numFmtId="0" fontId="73" fillId="27" borderId="43" xfId="0" applyFont="1" applyFill="1" applyBorder="1" applyAlignment="1" applyProtection="1">
      <alignment horizontal="left" vertical="center"/>
      <protection locked="0"/>
    </xf>
    <xf numFmtId="0" fontId="80" fillId="27" borderId="43" xfId="0" applyFont="1" applyFill="1" applyBorder="1" applyAlignment="1" applyProtection="1">
      <alignment horizontal="centerContinuous" vertical="center"/>
      <protection locked="0"/>
    </xf>
    <xf numFmtId="0" fontId="73" fillId="27" borderId="43" xfId="0" applyFont="1" applyFill="1" applyBorder="1" applyAlignment="1" applyProtection="1">
      <alignment horizontal="centerContinuous" vertical="center" shrinkToFit="1"/>
      <protection locked="0"/>
    </xf>
    <xf numFmtId="0" fontId="82" fillId="27" borderId="43" xfId="0" applyFont="1" applyFill="1" applyBorder="1" applyAlignment="1" applyProtection="1">
      <alignment horizontal="centerContinuous" vertical="center" shrinkToFit="1"/>
      <protection locked="0"/>
    </xf>
    <xf numFmtId="0" fontId="73" fillId="27" borderId="40" xfId="0" applyFont="1" applyFill="1" applyBorder="1" applyAlignment="1" applyProtection="1">
      <alignment horizontal="center" vertical="center" wrapText="1"/>
      <protection locked="0"/>
    </xf>
    <xf numFmtId="0" fontId="80" fillId="27" borderId="40" xfId="0" applyFont="1" applyFill="1" applyBorder="1" applyAlignment="1" applyProtection="1">
      <alignment horizontal="center" vertical="center" wrapText="1"/>
      <protection locked="0"/>
    </xf>
    <xf numFmtId="0" fontId="80" fillId="27" borderId="35" xfId="0" applyFont="1" applyFill="1" applyBorder="1" applyAlignment="1" applyProtection="1">
      <alignment horizontal="centerContinuous" vertical="center"/>
      <protection locked="0"/>
    </xf>
    <xf numFmtId="0" fontId="72" fillId="27" borderId="36" xfId="0" applyFont="1" applyFill="1" applyBorder="1" applyAlignment="1" applyProtection="1">
      <alignment horizontal="centerContinuous" vertical="center"/>
      <protection locked="0"/>
    </xf>
    <xf numFmtId="0" fontId="73" fillId="27" borderId="41" xfId="0" applyFont="1" applyFill="1" applyBorder="1" applyAlignment="1" applyProtection="1">
      <alignment horizontal="center" vertical="center" wrapText="1"/>
      <protection locked="0"/>
    </xf>
    <xf numFmtId="0" fontId="80" fillId="27" borderId="41" xfId="0" applyFont="1" applyFill="1" applyBorder="1" applyAlignment="1" applyProtection="1">
      <alignment horizontal="center" vertical="center" wrapText="1"/>
      <protection locked="0"/>
    </xf>
    <xf numFmtId="0" fontId="72" fillId="27" borderId="35" xfId="0" applyFont="1" applyFill="1" applyBorder="1" applyAlignment="1" applyProtection="1">
      <alignment horizontal="centerContinuous" vertical="center"/>
      <protection locked="0"/>
    </xf>
    <xf numFmtId="0" fontId="72" fillId="27" borderId="56" xfId="0" applyFont="1" applyFill="1" applyBorder="1" applyAlignment="1" applyProtection="1">
      <alignment horizontal="centerContinuous" vertical="center"/>
      <protection locked="0"/>
    </xf>
    <xf numFmtId="0" fontId="73" fillId="27" borderId="43" xfId="0" applyFont="1" applyFill="1" applyBorder="1" applyAlignment="1" applyProtection="1">
      <alignment horizontal="center" vertical="center" wrapText="1"/>
      <protection locked="0"/>
    </xf>
    <xf numFmtId="0" fontId="80" fillId="27" borderId="43" xfId="0" applyFont="1" applyFill="1" applyBorder="1" applyAlignment="1" applyProtection="1">
      <alignment horizontal="center" vertical="center" wrapText="1"/>
      <protection locked="0"/>
    </xf>
    <xf numFmtId="0" fontId="80" fillId="27" borderId="71" xfId="0" applyFont="1" applyFill="1" applyBorder="1" applyAlignment="1" applyProtection="1">
      <alignment horizontal="center" vertical="center" wrapText="1"/>
      <protection locked="0"/>
    </xf>
    <xf numFmtId="0" fontId="80" fillId="27" borderId="156" xfId="0" applyFont="1" applyFill="1" applyBorder="1" applyAlignment="1" applyProtection="1">
      <alignment horizontal="center" vertical="center" wrapText="1"/>
      <protection locked="0"/>
    </xf>
    <xf numFmtId="0" fontId="82" fillId="27" borderId="156" xfId="0" applyFont="1" applyFill="1" applyBorder="1" applyAlignment="1" applyProtection="1">
      <alignment horizontal="center" vertical="center" wrapText="1"/>
      <protection locked="0"/>
    </xf>
    <xf numFmtId="0" fontId="83" fillId="24" borderId="135" xfId="0" applyFont="1" applyFill="1" applyBorder="1" applyAlignment="1" applyProtection="1">
      <alignment vertical="top" wrapText="1"/>
      <protection locked="0"/>
    </xf>
    <xf numFmtId="0" fontId="83" fillId="24" borderId="158" xfId="0" applyFont="1" applyFill="1" applyBorder="1" applyAlignment="1" applyProtection="1">
      <alignment vertical="top" wrapText="1"/>
      <protection locked="0"/>
    </xf>
    <xf numFmtId="0" fontId="83" fillId="24" borderId="174" xfId="0" applyFont="1" applyFill="1" applyBorder="1" applyAlignment="1" applyProtection="1">
      <alignment vertical="top" wrapText="1"/>
      <protection locked="0"/>
    </xf>
    <xf numFmtId="0" fontId="73" fillId="27" borderId="44" xfId="0" applyFont="1" applyFill="1" applyBorder="1" applyAlignment="1" applyProtection="1">
      <alignment horizontal="centerContinuous" vertical="center" wrapText="1"/>
      <protection locked="0"/>
    </xf>
    <xf numFmtId="0" fontId="81" fillId="27" borderId="45" xfId="0" applyFont="1" applyFill="1" applyBorder="1" applyAlignment="1" applyProtection="1">
      <alignment horizontal="centerContinuous" vertical="center"/>
      <protection locked="0"/>
    </xf>
    <xf numFmtId="0" fontId="81" fillId="27" borderId="44" xfId="0" applyFont="1" applyFill="1" applyBorder="1" applyAlignment="1" applyProtection="1">
      <alignment horizontal="centerContinuous" vertical="center"/>
      <protection locked="0"/>
    </xf>
    <xf numFmtId="0" fontId="81" fillId="27" borderId="63" xfId="0" applyFont="1" applyFill="1" applyBorder="1" applyAlignment="1" applyProtection="1">
      <alignment horizontal="centerContinuous" vertical="center"/>
      <protection locked="0"/>
    </xf>
    <xf numFmtId="0" fontId="72" fillId="27" borderId="45" xfId="0" applyFont="1" applyFill="1" applyBorder="1" applyAlignment="1" applyProtection="1">
      <alignment horizontal="centerContinuous" vertical="center"/>
      <protection locked="0"/>
    </xf>
    <xf numFmtId="0" fontId="72" fillId="27" borderId="44" xfId="0" applyFont="1" applyFill="1" applyBorder="1" applyAlignment="1" applyProtection="1">
      <alignment horizontal="centerContinuous" vertical="center"/>
      <protection locked="0"/>
    </xf>
    <xf numFmtId="0" fontId="81" fillId="27" borderId="45" xfId="0" applyFont="1" applyFill="1" applyBorder="1" applyAlignment="1" applyProtection="1">
      <alignment vertical="center"/>
      <protection locked="0"/>
    </xf>
    <xf numFmtId="0" fontId="84" fillId="27" borderId="36" xfId="0" applyFont="1" applyFill="1" applyBorder="1" applyAlignment="1" applyProtection="1">
      <alignment horizontal="centerContinuous" vertical="center"/>
      <protection locked="0"/>
    </xf>
    <xf numFmtId="0" fontId="84" fillId="27" borderId="56" xfId="0" applyFont="1" applyFill="1" applyBorder="1" applyAlignment="1" applyProtection="1">
      <alignment horizontal="centerContinuous" vertical="center"/>
      <protection locked="0"/>
    </xf>
    <xf numFmtId="0" fontId="72" fillId="27" borderId="45" xfId="0" applyFont="1" applyFill="1" applyBorder="1" applyAlignment="1" applyProtection="1">
      <alignment horizontal="centerContinuous" vertical="center" shrinkToFit="1"/>
      <protection locked="0"/>
    </xf>
    <xf numFmtId="0" fontId="72" fillId="27" borderId="44" xfId="0" applyFont="1" applyFill="1" applyBorder="1" applyAlignment="1" applyProtection="1">
      <alignment horizontal="centerContinuous" vertical="center" shrinkToFit="1"/>
      <protection locked="0"/>
    </xf>
    <xf numFmtId="0" fontId="84" fillId="27" borderId="40" xfId="0" applyFont="1" applyFill="1" applyBorder="1" applyAlignment="1" applyProtection="1">
      <alignment horizontal="center" vertical="center" wrapText="1"/>
      <protection locked="0"/>
    </xf>
    <xf numFmtId="0" fontId="82" fillId="27" borderId="35" xfId="0" applyFont="1" applyFill="1" applyBorder="1" applyAlignment="1" applyProtection="1">
      <alignment horizontal="centerContinuous" vertical="center" wrapText="1"/>
      <protection locked="0"/>
    </xf>
    <xf numFmtId="0" fontId="84" fillId="27" borderId="41" xfId="0" applyFont="1" applyFill="1" applyBorder="1" applyAlignment="1" applyProtection="1">
      <alignment horizontal="center" vertical="center" wrapText="1"/>
      <protection locked="0"/>
    </xf>
    <xf numFmtId="0" fontId="84" fillId="27" borderId="43" xfId="0" applyFont="1" applyFill="1" applyBorder="1" applyAlignment="1" applyProtection="1">
      <alignment horizontal="center" vertical="center" wrapText="1"/>
      <protection locked="0"/>
    </xf>
    <xf numFmtId="0" fontId="81" fillId="27" borderId="71" xfId="0" applyFont="1" applyFill="1" applyBorder="1" applyAlignment="1" applyProtection="1">
      <alignment horizontal="center" vertical="center" wrapText="1"/>
      <protection locked="0"/>
    </xf>
    <xf numFmtId="0" fontId="81" fillId="27" borderId="156" xfId="0" applyFont="1" applyFill="1" applyBorder="1" applyAlignment="1" applyProtection="1">
      <alignment horizontal="center" vertical="center" wrapText="1"/>
      <protection locked="0"/>
    </xf>
    <xf numFmtId="0" fontId="85" fillId="24" borderId="41" xfId="0" applyFont="1" applyFill="1" applyBorder="1" applyAlignment="1" applyProtection="1">
      <alignment vertical="top" wrapText="1"/>
      <protection locked="0"/>
    </xf>
    <xf numFmtId="0" fontId="86" fillId="24" borderId="152" xfId="0" applyFont="1" applyFill="1" applyBorder="1" applyAlignment="1" applyProtection="1">
      <alignment vertical="top" wrapText="1"/>
      <protection locked="0"/>
    </xf>
    <xf numFmtId="0" fontId="86" fillId="24" borderId="132" xfId="0" applyFont="1" applyFill="1" applyBorder="1" applyAlignment="1" applyProtection="1">
      <alignment vertical="top" wrapText="1"/>
      <protection locked="0"/>
    </xf>
    <xf numFmtId="0" fontId="83" fillId="24" borderId="132" xfId="0" applyFont="1" applyFill="1" applyBorder="1" applyAlignment="1" applyProtection="1">
      <alignment vertical="top" wrapText="1"/>
      <protection locked="0"/>
    </xf>
    <xf numFmtId="0" fontId="73" fillId="27" borderId="35" xfId="0" applyFont="1" applyFill="1" applyBorder="1" applyAlignment="1" applyProtection="1">
      <alignment horizontal="centerContinuous" vertical="center"/>
      <protection locked="0"/>
    </xf>
    <xf numFmtId="0" fontId="72" fillId="27" borderId="43" xfId="0" applyFont="1" applyFill="1" applyBorder="1" applyAlignment="1" applyProtection="1">
      <alignment horizontal="centerContinuous" vertical="center" shrinkToFit="1"/>
      <protection locked="0"/>
    </xf>
    <xf numFmtId="0" fontId="80" fillId="27" borderId="43" xfId="0" applyFont="1" applyFill="1" applyBorder="1" applyAlignment="1" applyProtection="1">
      <alignment horizontal="centerContinuous" vertical="center" shrinkToFit="1"/>
      <protection locked="0"/>
    </xf>
    <xf numFmtId="0" fontId="72" fillId="27" borderId="40" xfId="0" applyFont="1" applyFill="1" applyBorder="1" applyAlignment="1" applyProtection="1">
      <alignment horizontal="center" vertical="center" wrapText="1"/>
      <protection locked="0"/>
    </xf>
    <xf numFmtId="0" fontId="72" fillId="27" borderId="57" xfId="0" applyFont="1" applyFill="1" applyBorder="1" applyAlignment="1" applyProtection="1">
      <alignment horizontal="center" vertical="center" wrapText="1"/>
      <protection locked="0"/>
    </xf>
    <xf numFmtId="0" fontId="80" fillId="27" borderId="57" xfId="0" applyFont="1" applyFill="1" applyBorder="1" applyAlignment="1" applyProtection="1">
      <alignment horizontal="center" vertical="center" wrapText="1"/>
      <protection locked="0"/>
    </xf>
    <xf numFmtId="0" fontId="80" fillId="27" borderId="35" xfId="0" applyFont="1" applyFill="1" applyBorder="1" applyAlignment="1" applyProtection="1">
      <alignment horizontal="centerContinuous" vertical="center" wrapText="1"/>
      <protection locked="0"/>
    </xf>
    <xf numFmtId="0" fontId="80" fillId="27" borderId="13" xfId="0" applyFont="1" applyFill="1" applyBorder="1" applyAlignment="1" applyProtection="1">
      <alignment horizontal="centerContinuous" vertical="center" wrapText="1"/>
      <protection locked="0"/>
    </xf>
    <xf numFmtId="0" fontId="72" fillId="27" borderId="41" xfId="0" applyFont="1" applyFill="1" applyBorder="1" applyAlignment="1" applyProtection="1">
      <alignment horizontal="center" vertical="center" wrapText="1"/>
      <protection locked="0"/>
    </xf>
    <xf numFmtId="0" fontId="72" fillId="27" borderId="61" xfId="0" applyFont="1" applyFill="1" applyBorder="1" applyAlignment="1" applyProtection="1">
      <alignment horizontal="center" vertical="center" wrapText="1"/>
      <protection locked="0"/>
    </xf>
    <xf numFmtId="0" fontId="80" fillId="27" borderId="61" xfId="0" applyFont="1" applyFill="1" applyBorder="1" applyAlignment="1" applyProtection="1">
      <alignment horizontal="center" vertical="center" wrapText="1"/>
      <protection locked="0"/>
    </xf>
    <xf numFmtId="0" fontId="72" fillId="27" borderId="43" xfId="0" applyFont="1" applyFill="1" applyBorder="1" applyAlignment="1" applyProtection="1">
      <alignment horizontal="center" vertical="center" wrapText="1"/>
      <protection locked="0"/>
    </xf>
    <xf numFmtId="0" fontId="72" fillId="27" borderId="45" xfId="0" applyFont="1" applyFill="1" applyBorder="1" applyAlignment="1" applyProtection="1">
      <alignment horizontal="center" vertical="center" wrapText="1"/>
      <protection locked="0"/>
    </xf>
    <xf numFmtId="0" fontId="80" fillId="27" borderId="45" xfId="0" applyFont="1" applyFill="1" applyBorder="1" applyAlignment="1" applyProtection="1">
      <alignment horizontal="center" vertical="center" wrapText="1"/>
      <protection locked="0"/>
    </xf>
    <xf numFmtId="0" fontId="79" fillId="24" borderId="182" xfId="0" applyFont="1" applyFill="1" applyBorder="1" applyAlignment="1" applyProtection="1">
      <alignment vertical="top" wrapText="1"/>
      <protection locked="0"/>
    </xf>
    <xf numFmtId="0" fontId="83" fillId="24" borderId="182" xfId="0" applyFont="1" applyFill="1" applyBorder="1" applyAlignment="1" applyProtection="1">
      <alignment vertical="top" wrapText="1"/>
      <protection locked="0"/>
    </xf>
    <xf numFmtId="0" fontId="83" fillId="24" borderId="164" xfId="0" applyFont="1" applyFill="1" applyBorder="1" applyAlignment="1" applyProtection="1">
      <alignment vertical="top" wrapText="1"/>
      <protection locked="0"/>
    </xf>
    <xf numFmtId="0" fontId="83" fillId="24" borderId="151" xfId="0" applyFont="1" applyFill="1" applyBorder="1" applyAlignment="1" applyProtection="1">
      <alignment vertical="top" wrapText="1"/>
      <protection locked="0"/>
    </xf>
    <xf numFmtId="0" fontId="83" fillId="24" borderId="160" xfId="0" applyFont="1" applyFill="1" applyBorder="1" applyAlignment="1" applyProtection="1">
      <alignment vertical="top" wrapText="1"/>
      <protection locked="0"/>
    </xf>
    <xf numFmtId="0" fontId="72" fillId="27" borderId="43" xfId="0" applyFont="1" applyFill="1" applyBorder="1" applyAlignment="1" applyProtection="1">
      <alignment horizontal="centerContinuous" vertical="center"/>
      <protection locked="0"/>
    </xf>
    <xf numFmtId="0" fontId="81" fillId="27" borderId="45" xfId="0" applyFont="1" applyFill="1" applyBorder="1" applyAlignment="1" applyProtection="1">
      <alignment horizontal="left" vertical="center"/>
      <protection locked="0"/>
    </xf>
    <xf numFmtId="0" fontId="73" fillId="27" borderId="36" xfId="0" applyFont="1" applyFill="1" applyBorder="1" applyAlignment="1" applyProtection="1">
      <alignment horizontal="centerContinuous" vertical="center" shrinkToFit="1"/>
      <protection locked="0"/>
    </xf>
    <xf numFmtId="0" fontId="73" fillId="27" borderId="56" xfId="0" applyFont="1" applyFill="1" applyBorder="1" applyAlignment="1" applyProtection="1">
      <alignment horizontal="centerContinuous" vertical="center" shrinkToFit="1"/>
      <protection locked="0"/>
    </xf>
    <xf numFmtId="0" fontId="82" fillId="27" borderId="57" xfId="0" applyFont="1" applyFill="1" applyBorder="1" applyAlignment="1" applyProtection="1">
      <alignment horizontal="center" vertical="center" wrapText="1"/>
      <protection locked="0"/>
    </xf>
    <xf numFmtId="0" fontId="82" fillId="27" borderId="13" xfId="0" applyFont="1" applyFill="1" applyBorder="1" applyAlignment="1" applyProtection="1">
      <alignment horizontal="centerContinuous" vertical="center" wrapText="1"/>
      <protection locked="0"/>
    </xf>
    <xf numFmtId="0" fontId="82" fillId="27" borderId="61" xfId="0" applyFont="1" applyFill="1" applyBorder="1" applyAlignment="1" applyProtection="1">
      <alignment horizontal="center" vertical="center" wrapText="1"/>
      <protection locked="0"/>
    </xf>
    <xf numFmtId="0" fontId="82" fillId="27" borderId="40" xfId="0" applyFont="1" applyFill="1" applyBorder="1" applyAlignment="1" applyProtection="1">
      <alignment horizontal="center" vertical="center" wrapText="1"/>
      <protection locked="0"/>
    </xf>
    <xf numFmtId="0" fontId="82" fillId="27" borderId="45" xfId="0" applyFont="1" applyFill="1" applyBorder="1" applyAlignment="1" applyProtection="1">
      <alignment horizontal="center" vertical="center" wrapText="1"/>
      <protection locked="0"/>
    </xf>
    <xf numFmtId="0" fontId="82" fillId="27" borderId="43" xfId="0" applyFont="1" applyFill="1" applyBorder="1" applyAlignment="1" applyProtection="1">
      <alignment horizontal="center" vertical="center" wrapText="1"/>
      <protection locked="0"/>
    </xf>
    <xf numFmtId="0" fontId="79" fillId="24" borderId="41" xfId="0" applyFont="1" applyFill="1" applyBorder="1" applyAlignment="1" applyProtection="1">
      <alignment vertical="top" wrapText="1"/>
      <protection locked="0"/>
    </xf>
    <xf numFmtId="0" fontId="87" fillId="24" borderId="61" xfId="0" applyFont="1" applyFill="1" applyBorder="1" applyAlignment="1" applyProtection="1">
      <alignment vertical="top" wrapText="1"/>
      <protection locked="0"/>
    </xf>
    <xf numFmtId="0" fontId="87" fillId="24" borderId="41" xfId="0" applyFont="1" applyFill="1" applyBorder="1" applyAlignment="1" applyProtection="1">
      <alignment vertical="top" wrapText="1"/>
      <protection locked="0"/>
    </xf>
    <xf numFmtId="0" fontId="87" fillId="24" borderId="57" xfId="0" applyFont="1" applyFill="1" applyBorder="1" applyAlignment="1" applyProtection="1">
      <alignment vertical="top" wrapText="1"/>
      <protection locked="0"/>
    </xf>
    <xf numFmtId="0" fontId="87" fillId="24" borderId="149" xfId="0" applyFont="1" applyFill="1" applyBorder="1" applyAlignment="1" applyProtection="1">
      <alignment vertical="top" wrapText="1"/>
      <protection locked="0"/>
    </xf>
    <xf numFmtId="0" fontId="87" fillId="24" borderId="162" xfId="0" applyFont="1" applyFill="1" applyBorder="1" applyAlignment="1" applyProtection="1">
      <alignment vertical="top" wrapText="1"/>
      <protection locked="0"/>
    </xf>
    <xf numFmtId="0" fontId="73" fillId="28" borderId="13" xfId="0" applyFont="1" applyFill="1" applyBorder="1" applyAlignment="1" applyProtection="1">
      <alignment horizontal="center" vertical="center" wrapText="1"/>
      <protection locked="0"/>
    </xf>
    <xf numFmtId="0" fontId="73" fillId="29" borderId="13" xfId="0" applyFont="1" applyFill="1" applyBorder="1" applyAlignment="1" applyProtection="1">
      <alignment horizontal="center" vertical="center" wrapText="1"/>
      <protection locked="0"/>
    </xf>
    <xf numFmtId="0" fontId="73" fillId="28" borderId="35" xfId="0" applyFont="1" applyFill="1" applyBorder="1" applyAlignment="1" applyProtection="1">
      <alignment horizontal="left" vertical="top"/>
      <protection locked="0"/>
    </xf>
    <xf numFmtId="0" fontId="73" fillId="28" borderId="36" xfId="0" applyFont="1" applyFill="1" applyBorder="1" applyAlignment="1" applyProtection="1">
      <alignment horizontal="centerContinuous" vertical="top"/>
      <protection locked="0"/>
    </xf>
    <xf numFmtId="0" fontId="73" fillId="28" borderId="56" xfId="0" applyFont="1" applyFill="1" applyBorder="1" applyAlignment="1" applyProtection="1">
      <alignment horizontal="centerContinuous" vertical="top"/>
      <protection locked="0"/>
    </xf>
    <xf numFmtId="0" fontId="73" fillId="29" borderId="35" xfId="0" applyFont="1" applyFill="1" applyBorder="1" applyAlignment="1" applyProtection="1">
      <alignment horizontal="left" vertical="top"/>
      <protection locked="0"/>
    </xf>
    <xf numFmtId="0" fontId="73" fillId="29" borderId="36" xfId="0" applyFont="1" applyFill="1" applyBorder="1" applyAlignment="1" applyProtection="1">
      <alignment horizontal="centerContinuous" vertical="top"/>
      <protection locked="0"/>
    </xf>
    <xf numFmtId="0" fontId="73" fillId="28" borderId="57" xfId="0" applyFont="1" applyFill="1" applyBorder="1" applyAlignment="1" applyProtection="1">
      <alignment vertical="top" wrapText="1"/>
      <protection locked="0"/>
    </xf>
    <xf numFmtId="0" fontId="73" fillId="28" borderId="165" xfId="0" applyFont="1" applyFill="1" applyBorder="1" applyAlignment="1" applyProtection="1">
      <alignment vertical="top" wrapText="1"/>
      <protection locked="0"/>
    </xf>
    <xf numFmtId="0" fontId="73" fillId="28" borderId="40" xfId="0" applyFont="1" applyFill="1" applyBorder="1" applyAlignment="1" applyProtection="1">
      <alignment vertical="top" wrapText="1"/>
      <protection locked="0"/>
    </xf>
    <xf numFmtId="0" fontId="73" fillId="29" borderId="57" xfId="0" applyFont="1" applyFill="1" applyBorder="1" applyAlignment="1" applyProtection="1">
      <alignment vertical="top" wrapText="1"/>
      <protection locked="0"/>
    </xf>
    <xf numFmtId="0" fontId="73" fillId="29" borderId="58" xfId="0" applyFont="1" applyFill="1" applyBorder="1" applyAlignment="1" applyProtection="1">
      <alignment horizontal="left" vertical="top"/>
      <protection locked="0"/>
    </xf>
    <xf numFmtId="0" fontId="73" fillId="29" borderId="59" xfId="0" applyFont="1" applyFill="1" applyBorder="1" applyAlignment="1" applyProtection="1">
      <alignment horizontal="centerContinuous" vertical="top" wrapText="1"/>
      <protection locked="0"/>
    </xf>
    <xf numFmtId="0" fontId="73" fillId="28" borderId="61" xfId="0" applyFont="1" applyFill="1" applyBorder="1" applyAlignment="1" applyProtection="1">
      <alignment vertical="top" wrapText="1"/>
      <protection locked="0"/>
    </xf>
    <xf numFmtId="0" fontId="73" fillId="28" borderId="162" xfId="0" applyFont="1" applyFill="1" applyBorder="1" applyAlignment="1" applyProtection="1">
      <alignment vertical="top" wrapText="1"/>
      <protection locked="0"/>
    </xf>
    <xf numFmtId="0" fontId="73" fillId="28" borderId="41" xfId="0" applyFont="1" applyFill="1" applyBorder="1" applyAlignment="1" applyProtection="1">
      <alignment vertical="top" wrapText="1"/>
      <protection locked="0"/>
    </xf>
    <xf numFmtId="0" fontId="73" fillId="29" borderId="61" xfId="0" applyFont="1" applyFill="1" applyBorder="1" applyAlignment="1" applyProtection="1">
      <alignment vertical="top" wrapText="1"/>
      <protection locked="0"/>
    </xf>
    <xf numFmtId="0" fontId="73" fillId="29" borderId="183" xfId="0" applyFont="1" applyFill="1" applyBorder="1" applyAlignment="1" applyProtection="1">
      <alignment vertical="top" wrapText="1"/>
      <protection locked="0"/>
    </xf>
    <xf numFmtId="0" fontId="73" fillId="29" borderId="184" xfId="0" applyFont="1" applyFill="1" applyBorder="1" applyAlignment="1" applyProtection="1">
      <alignment vertical="top" wrapText="1"/>
      <protection locked="0"/>
    </xf>
    <xf numFmtId="0" fontId="73" fillId="29" borderId="163" xfId="0" applyFont="1" applyFill="1" applyBorder="1" applyAlignment="1" applyProtection="1">
      <alignment vertical="top" wrapText="1"/>
      <protection locked="0"/>
    </xf>
    <xf numFmtId="0" fontId="73" fillId="29" borderId="149" xfId="0" applyFont="1" applyFill="1" applyBorder="1" applyAlignment="1" applyProtection="1">
      <alignment vertical="top" wrapText="1"/>
      <protection locked="0"/>
    </xf>
    <xf numFmtId="0" fontId="73" fillId="29" borderId="153" xfId="0" applyFont="1" applyFill="1" applyBorder="1" applyAlignment="1" applyProtection="1">
      <alignment vertical="top" wrapText="1"/>
      <protection locked="0"/>
    </xf>
    <xf numFmtId="0" fontId="73" fillId="29" borderId="62" xfId="0" applyFont="1" applyFill="1" applyBorder="1" applyAlignment="1" applyProtection="1">
      <alignment vertical="top" wrapText="1"/>
      <protection locked="0"/>
    </xf>
    <xf numFmtId="0" fontId="73" fillId="29" borderId="173" xfId="0" applyFont="1" applyFill="1" applyBorder="1" applyAlignment="1" applyProtection="1">
      <alignment vertical="top" wrapText="1"/>
      <protection locked="0"/>
    </xf>
    <xf numFmtId="0" fontId="73" fillId="28" borderId="45" xfId="0" applyFont="1" applyFill="1" applyBorder="1" applyAlignment="1" applyProtection="1">
      <alignment vertical="top" wrapText="1"/>
      <protection locked="0"/>
    </xf>
    <xf numFmtId="0" fontId="73" fillId="28" borderId="179" xfId="0" applyFont="1" applyFill="1" applyBorder="1" applyAlignment="1" applyProtection="1">
      <alignment vertical="top" wrapText="1"/>
      <protection locked="0"/>
    </xf>
    <xf numFmtId="0" fontId="73" fillId="28" borderId="43" xfId="0" applyFont="1" applyFill="1" applyBorder="1" applyAlignment="1" applyProtection="1">
      <alignment vertical="top" wrapText="1"/>
      <protection locked="0"/>
    </xf>
    <xf numFmtId="0" fontId="73" fillId="29" borderId="45" xfId="0" applyFont="1" applyFill="1" applyBorder="1" applyAlignment="1" applyProtection="1">
      <alignment vertical="top" wrapText="1"/>
      <protection locked="0"/>
    </xf>
    <xf numFmtId="0" fontId="73" fillId="29" borderId="155" xfId="0" applyFont="1" applyFill="1" applyBorder="1" applyAlignment="1" applyProtection="1">
      <alignment vertical="top" wrapText="1"/>
      <protection locked="0"/>
    </xf>
    <xf numFmtId="0" fontId="73" fillId="29" borderId="63" xfId="0" applyFont="1" applyFill="1" applyBorder="1" applyAlignment="1" applyProtection="1">
      <alignment vertical="top" wrapText="1"/>
      <protection locked="0"/>
    </xf>
    <xf numFmtId="0" fontId="73" fillId="29" borderId="176" xfId="0" applyFont="1" applyFill="1" applyBorder="1" applyAlignment="1" applyProtection="1">
      <alignment vertical="top" wrapText="1"/>
      <protection locked="0"/>
    </xf>
    <xf numFmtId="0" fontId="74" fillId="30" borderId="164" xfId="0" applyFont="1" applyFill="1" applyBorder="1" applyAlignment="1" applyProtection="1">
      <alignment horizontal="left" vertical="top" wrapText="1"/>
      <protection locked="0"/>
    </xf>
    <xf numFmtId="0" fontId="74" fillId="30" borderId="160" xfId="0" applyFont="1" applyFill="1" applyBorder="1" applyAlignment="1" applyProtection="1">
      <alignment horizontal="left" vertical="top" wrapText="1"/>
      <protection locked="0"/>
    </xf>
    <xf numFmtId="0" fontId="74" fillId="30" borderId="135" xfId="0" applyFont="1" applyFill="1" applyBorder="1" applyAlignment="1" applyProtection="1">
      <alignment horizontal="left" vertical="top" wrapText="1"/>
      <protection locked="0"/>
    </xf>
    <xf numFmtId="0" fontId="74" fillId="30" borderId="151" xfId="0" applyFont="1" applyFill="1" applyBorder="1" applyAlignment="1" applyProtection="1">
      <alignment horizontal="left" vertical="top" wrapText="1"/>
      <protection locked="0"/>
    </xf>
    <xf numFmtId="0" fontId="74" fillId="30" borderId="165" xfId="0" applyFont="1" applyFill="1" applyBorder="1" applyAlignment="1" applyProtection="1">
      <alignment horizontal="left" vertical="top" wrapText="1"/>
      <protection locked="0"/>
    </xf>
    <xf numFmtId="0" fontId="74" fillId="30" borderId="185" xfId="0" applyFont="1" applyFill="1" applyBorder="1" applyAlignment="1" applyProtection="1">
      <alignment horizontal="left" vertical="top" wrapText="1"/>
      <protection locked="0"/>
    </xf>
    <xf numFmtId="0" fontId="82" fillId="28" borderId="134" xfId="0" applyFont="1" applyFill="1" applyBorder="1" applyAlignment="1" applyProtection="1">
      <alignment vertical="top" wrapText="1"/>
      <protection locked="0"/>
    </xf>
    <xf numFmtId="0" fontId="73" fillId="29" borderId="186" xfId="0" applyFont="1" applyFill="1" applyBorder="1" applyAlignment="1" applyProtection="1">
      <alignment vertical="top"/>
      <protection locked="0"/>
    </xf>
    <xf numFmtId="0" fontId="73" fillId="29" borderId="134" xfId="0" applyFont="1" applyFill="1" applyBorder="1" applyAlignment="1" applyProtection="1">
      <alignment vertical="top"/>
      <protection locked="0"/>
    </xf>
    <xf numFmtId="0" fontId="73" fillId="29" borderId="44" xfId="0" applyFont="1" applyFill="1" applyBorder="1" applyAlignment="1" applyProtection="1">
      <alignment horizontal="left" vertical="top"/>
      <protection locked="0"/>
    </xf>
    <xf numFmtId="0" fontId="73" fillId="29" borderId="44" xfId="0" applyFont="1" applyFill="1" applyBorder="1" applyAlignment="1" applyProtection="1">
      <alignment horizontal="centerContinuous" vertical="top"/>
      <protection locked="0"/>
    </xf>
    <xf numFmtId="0" fontId="82" fillId="28" borderId="187" xfId="0" applyFont="1" applyFill="1" applyBorder="1" applyAlignment="1" applyProtection="1">
      <alignment vertical="top" wrapText="1"/>
      <protection locked="0"/>
    </xf>
    <xf numFmtId="0" fontId="73" fillId="29" borderId="70" xfId="0" applyFont="1" applyFill="1" applyBorder="1" applyAlignment="1" applyProtection="1">
      <alignment vertical="top" wrapText="1"/>
      <protection locked="0"/>
    </xf>
    <xf numFmtId="0" fontId="82" fillId="28" borderId="162" xfId="0" applyFont="1" applyFill="1" applyBorder="1" applyAlignment="1" applyProtection="1">
      <alignment vertical="top" wrapText="1"/>
      <protection locked="0"/>
    </xf>
    <xf numFmtId="0" fontId="73" fillId="29" borderId="152" xfId="0" applyFont="1" applyFill="1" applyBorder="1" applyAlignment="1" applyProtection="1">
      <alignment vertical="top" wrapText="1"/>
      <protection locked="0"/>
    </xf>
    <xf numFmtId="0" fontId="82" fillId="28" borderId="179" xfId="0" applyFont="1" applyFill="1" applyBorder="1" applyAlignment="1" applyProtection="1">
      <alignment vertical="top" wrapText="1"/>
      <protection locked="0"/>
    </xf>
    <xf numFmtId="0" fontId="73" fillId="29" borderId="71" xfId="0" applyFont="1" applyFill="1" applyBorder="1" applyAlignment="1" applyProtection="1">
      <alignment vertical="top" wrapText="1"/>
      <protection locked="0"/>
    </xf>
    <xf numFmtId="0" fontId="74" fillId="30" borderId="57" xfId="0" applyFont="1" applyFill="1" applyBorder="1" applyAlignment="1" applyProtection="1">
      <alignment horizontal="left" vertical="top" wrapText="1"/>
      <protection locked="0"/>
    </xf>
    <xf numFmtId="0" fontId="87" fillId="30" borderId="162" xfId="0" applyFont="1" applyFill="1" applyBorder="1" applyAlignment="1" applyProtection="1">
      <alignment horizontal="left" vertical="top" wrapText="1"/>
      <protection locked="0"/>
    </xf>
    <xf numFmtId="0" fontId="74" fillId="30" borderId="41" xfId="0" applyFont="1" applyFill="1" applyBorder="1" applyAlignment="1" applyProtection="1">
      <alignment horizontal="left" vertical="top" wrapText="1"/>
      <protection locked="0"/>
    </xf>
    <xf numFmtId="0" fontId="74" fillId="30" borderId="149" xfId="0" applyFont="1" applyFill="1" applyBorder="1" applyAlignment="1" applyProtection="1">
      <alignment horizontal="left" vertical="top" wrapText="1"/>
      <protection locked="0"/>
    </xf>
    <xf numFmtId="0" fontId="74" fillId="30" borderId="59" xfId="0" applyFont="1" applyFill="1" applyBorder="1" applyAlignment="1" applyProtection="1">
      <alignment horizontal="left" vertical="top" wrapText="1"/>
      <protection locked="0"/>
    </xf>
    <xf numFmtId="0" fontId="74" fillId="30" borderId="70" xfId="0" applyFont="1" applyFill="1" applyBorder="1" applyAlignment="1" applyProtection="1">
      <alignment horizontal="left" vertical="top" wrapText="1"/>
      <protection locked="0"/>
    </xf>
    <xf numFmtId="0" fontId="73" fillId="31" borderId="13" xfId="0" applyFont="1" applyFill="1" applyBorder="1" applyAlignment="1" applyProtection="1">
      <alignment horizontal="center" vertical="center" wrapText="1"/>
      <protection locked="0"/>
    </xf>
    <xf numFmtId="0" fontId="73" fillId="32" borderId="13" xfId="0" applyFont="1" applyFill="1" applyBorder="1" applyAlignment="1" applyProtection="1">
      <alignment horizontal="center" vertical="center" wrapText="1"/>
      <protection locked="0"/>
    </xf>
    <xf numFmtId="49" fontId="73" fillId="33" borderId="40" xfId="0" applyNumberFormat="1" applyFont="1" applyFill="1" applyBorder="1" applyAlignment="1" applyProtection="1">
      <alignment horizontal="centerContinuous" vertical="center"/>
      <protection locked="0"/>
    </xf>
    <xf numFmtId="0" fontId="73" fillId="29" borderId="56" xfId="0" applyFont="1" applyFill="1" applyBorder="1" applyAlignment="1" applyProtection="1">
      <alignment horizontal="centerContinuous" vertical="top"/>
      <protection locked="0"/>
    </xf>
    <xf numFmtId="0" fontId="73" fillId="31" borderId="36" xfId="0" applyFont="1" applyFill="1" applyBorder="1" applyAlignment="1" applyProtection="1">
      <alignment horizontal="left" vertical="top"/>
      <protection locked="0"/>
    </xf>
    <xf numFmtId="0" fontId="73" fillId="31" borderId="36" xfId="0" applyFont="1" applyFill="1" applyBorder="1" applyAlignment="1" applyProtection="1">
      <alignment horizontal="centerContinuous" vertical="top"/>
      <protection locked="0"/>
    </xf>
    <xf numFmtId="0" fontId="73" fillId="32" borderId="35" xfId="0" applyFont="1" applyFill="1" applyBorder="1" applyAlignment="1" applyProtection="1">
      <alignment horizontal="left" vertical="top"/>
      <protection locked="0"/>
    </xf>
    <xf numFmtId="0" fontId="73" fillId="32" borderId="36" xfId="0" applyFont="1" applyFill="1" applyBorder="1" applyAlignment="1" applyProtection="1">
      <alignment horizontal="centerContinuous" vertical="top"/>
      <protection locked="0"/>
    </xf>
    <xf numFmtId="0" fontId="73" fillId="33" borderId="35" xfId="0" applyFont="1" applyFill="1" applyBorder="1" applyAlignment="1" applyProtection="1">
      <alignment horizontal="left" vertical="center"/>
      <protection locked="0"/>
    </xf>
    <xf numFmtId="0" fontId="73" fillId="33" borderId="36" xfId="0" applyFont="1" applyFill="1" applyBorder="1" applyAlignment="1" applyProtection="1">
      <alignment horizontal="centerContinuous" vertical="center"/>
      <protection locked="0"/>
    </xf>
    <xf numFmtId="0" fontId="73" fillId="31" borderId="57" xfId="0" applyFont="1" applyFill="1" applyBorder="1" applyAlignment="1" applyProtection="1">
      <alignment vertical="top" wrapText="1"/>
      <protection locked="0"/>
    </xf>
    <xf numFmtId="0" fontId="82" fillId="31" borderId="40" xfId="0" applyFont="1" applyFill="1" applyBorder="1" applyAlignment="1" applyProtection="1">
      <alignment vertical="top" wrapText="1"/>
      <protection locked="0"/>
    </xf>
    <xf numFmtId="0" fontId="73" fillId="32" borderId="40" xfId="0" applyFont="1" applyFill="1" applyBorder="1" applyAlignment="1" applyProtection="1">
      <alignment vertical="top" wrapText="1"/>
      <protection locked="0"/>
    </xf>
    <xf numFmtId="0" fontId="73" fillId="32" borderId="59" xfId="0" applyFont="1" applyFill="1" applyBorder="1" applyAlignment="1" applyProtection="1">
      <alignment vertical="top" wrapText="1"/>
      <protection locked="0"/>
    </xf>
    <xf numFmtId="0" fontId="73" fillId="33" borderId="45" xfId="0" applyFont="1" applyFill="1" applyBorder="1" applyAlignment="1" applyProtection="1">
      <alignment horizontal="centerContinuous" vertical="center"/>
      <protection locked="0"/>
    </xf>
    <xf numFmtId="0" fontId="73" fillId="33" borderId="63" xfId="0" applyFont="1" applyFill="1" applyBorder="1" applyAlignment="1" applyProtection="1">
      <alignment horizontal="centerContinuous" vertical="center"/>
      <protection locked="0"/>
    </xf>
    <xf numFmtId="0" fontId="73" fillId="33" borderId="43" xfId="0" applyFont="1" applyFill="1" applyBorder="1" applyAlignment="1" applyProtection="1">
      <alignment horizontal="centerContinuous" vertical="center"/>
      <protection locked="0"/>
    </xf>
    <xf numFmtId="0" fontId="73" fillId="29" borderId="59" xfId="0" applyFont="1" applyFill="1" applyBorder="1" applyAlignment="1" applyProtection="1">
      <alignment vertical="top" wrapText="1"/>
      <protection locked="0"/>
    </xf>
    <xf numFmtId="0" fontId="73" fillId="31" borderId="61" xfId="0" applyFont="1" applyFill="1" applyBorder="1" applyAlignment="1" applyProtection="1">
      <alignment vertical="top" wrapText="1"/>
      <protection locked="0"/>
    </xf>
    <xf numFmtId="0" fontId="82" fillId="31" borderId="41" xfId="0" applyFont="1" applyFill="1" applyBorder="1" applyAlignment="1" applyProtection="1">
      <alignment vertical="top" wrapText="1"/>
      <protection locked="0"/>
    </xf>
    <xf numFmtId="0" fontId="73" fillId="32" borderId="41" xfId="0" applyFont="1" applyFill="1" applyBorder="1" applyAlignment="1" applyProtection="1">
      <alignment vertical="top" wrapText="1"/>
      <protection locked="0"/>
    </xf>
    <xf numFmtId="0" fontId="73" fillId="32" borderId="62" xfId="0" applyFont="1" applyFill="1" applyBorder="1" applyAlignment="1" applyProtection="1">
      <alignment vertical="top" wrapText="1"/>
      <protection locked="0"/>
    </xf>
    <xf numFmtId="0" fontId="73" fillId="33" borderId="35" xfId="0" applyFont="1" applyFill="1" applyBorder="1" applyAlignment="1" applyProtection="1">
      <alignment horizontal="centerContinuous" vertical="center"/>
      <protection locked="0"/>
    </xf>
    <xf numFmtId="0" fontId="73" fillId="33" borderId="56" xfId="0" applyFont="1" applyFill="1" applyBorder="1" applyAlignment="1" applyProtection="1">
      <alignment horizontal="centerContinuous" vertical="center"/>
      <protection locked="0"/>
    </xf>
    <xf numFmtId="0" fontId="73" fillId="33" borderId="13" xfId="0" applyFont="1" applyFill="1" applyBorder="1" applyAlignment="1" applyProtection="1">
      <alignment horizontal="centerContinuous" vertical="center"/>
      <protection locked="0"/>
    </xf>
    <xf numFmtId="0" fontId="73" fillId="33" borderId="57" xfId="0" applyFont="1" applyFill="1" applyBorder="1" applyAlignment="1" applyProtection="1">
      <alignment horizontal="centerContinuous" vertical="center"/>
      <protection locked="0"/>
    </xf>
    <xf numFmtId="0" fontId="73" fillId="33" borderId="41" xfId="0" applyFont="1" applyFill="1" applyBorder="1" applyAlignment="1" applyProtection="1">
      <alignment horizontal="center" vertical="center" wrapText="1"/>
      <protection locked="0"/>
    </xf>
    <xf numFmtId="0" fontId="73" fillId="33" borderId="40" xfId="0" applyFont="1" applyFill="1" applyBorder="1" applyAlignment="1" applyProtection="1">
      <alignment vertical="top" wrapText="1"/>
      <protection locked="0"/>
    </xf>
    <xf numFmtId="0" fontId="73" fillId="33" borderId="57" xfId="0" applyFont="1" applyFill="1" applyBorder="1" applyAlignment="1" applyProtection="1">
      <alignment horizontal="left" vertical="center" wrapText="1"/>
      <protection locked="0"/>
    </xf>
    <xf numFmtId="0" fontId="73" fillId="31" borderId="45" xfId="0" applyFont="1" applyFill="1" applyBorder="1" applyAlignment="1" applyProtection="1">
      <alignment vertical="top" wrapText="1"/>
      <protection locked="0"/>
    </xf>
    <xf numFmtId="0" fontId="82" fillId="31" borderId="43" xfId="0" applyFont="1" applyFill="1" applyBorder="1" applyAlignment="1" applyProtection="1">
      <alignment vertical="top" wrapText="1"/>
      <protection locked="0"/>
    </xf>
    <xf numFmtId="0" fontId="73" fillId="32" borderId="43" xfId="0" applyFont="1" applyFill="1" applyBorder="1" applyAlignment="1" applyProtection="1">
      <alignment vertical="top" wrapText="1"/>
      <protection locked="0"/>
    </xf>
    <xf numFmtId="0" fontId="73" fillId="32" borderId="63" xfId="0" applyFont="1" applyFill="1" applyBorder="1" applyAlignment="1" applyProtection="1">
      <alignment vertical="top" wrapText="1"/>
      <protection locked="0"/>
    </xf>
    <xf numFmtId="0" fontId="73" fillId="33" borderId="43" xfId="0" applyFont="1" applyFill="1" applyBorder="1" applyAlignment="1" applyProtection="1">
      <alignment horizontal="center" vertical="center" wrapText="1"/>
      <protection locked="0"/>
    </xf>
    <xf numFmtId="0" fontId="73" fillId="33" borderId="43" xfId="0" applyFont="1" applyFill="1" applyBorder="1" applyAlignment="1" applyProtection="1">
      <alignment vertical="top" wrapText="1"/>
      <protection locked="0"/>
    </xf>
    <xf numFmtId="0" fontId="73" fillId="33" borderId="45" xfId="0" applyFont="1" applyFill="1" applyBorder="1" applyAlignment="1" applyProtection="1">
      <alignment vertical="center" wrapText="1"/>
      <protection locked="0"/>
    </xf>
    <xf numFmtId="0" fontId="87" fillId="30" borderId="138" xfId="0" applyFont="1" applyFill="1" applyBorder="1" applyAlignment="1" applyProtection="1">
      <alignment horizontal="left" vertical="top" wrapText="1"/>
      <protection locked="0"/>
    </xf>
    <xf numFmtId="0" fontId="74" fillId="34" borderId="138" xfId="0" applyFont="1" applyFill="1" applyBorder="1" applyAlignment="1" applyProtection="1">
      <alignment horizontal="left" vertical="top" wrapText="1"/>
      <protection locked="0"/>
    </xf>
    <xf numFmtId="0" fontId="74" fillId="35" borderId="182" xfId="0" applyFont="1" applyFill="1" applyBorder="1" applyAlignment="1" applyProtection="1">
      <alignment vertical="top" wrapText="1"/>
      <protection locked="0"/>
    </xf>
    <xf numFmtId="0" fontId="73" fillId="29" borderId="63" xfId="0" applyFont="1" applyFill="1" applyBorder="1" applyAlignment="1" applyProtection="1">
      <alignment horizontal="centerContinuous" vertical="top"/>
      <protection locked="0"/>
    </xf>
    <xf numFmtId="0" fontId="73" fillId="32" borderId="13" xfId="0" applyFont="1" applyFill="1" applyBorder="1" applyAlignment="1" applyProtection="1">
      <alignment vertical="top" wrapText="1"/>
      <protection locked="0"/>
    </xf>
    <xf numFmtId="0" fontId="87" fillId="30" borderId="40" xfId="0" applyFont="1" applyFill="1" applyBorder="1" applyAlignment="1" applyProtection="1">
      <alignment horizontal="left" vertical="top" wrapText="1"/>
      <protection locked="0"/>
    </xf>
    <xf numFmtId="0" fontId="74" fillId="30" borderId="40" xfId="0" applyFont="1" applyFill="1" applyBorder="1" applyAlignment="1" applyProtection="1">
      <alignment horizontal="left" vertical="top" wrapText="1"/>
      <protection locked="0"/>
    </xf>
    <xf numFmtId="0" fontId="74" fillId="24" borderId="61" xfId="0" applyFont="1" applyFill="1" applyBorder="1" applyAlignment="1" applyProtection="1">
      <alignment vertical="top" wrapText="1"/>
      <protection locked="0"/>
    </xf>
    <xf numFmtId="49" fontId="73" fillId="33" borderId="57" xfId="0" applyNumberFormat="1" applyFont="1" applyFill="1" applyBorder="1" applyAlignment="1" applyProtection="1">
      <alignment horizontal="centerContinuous" vertical="center"/>
      <protection locked="0"/>
    </xf>
    <xf numFmtId="49" fontId="73" fillId="33" borderId="59" xfId="0" applyNumberFormat="1" applyFont="1" applyFill="1" applyBorder="1" applyAlignment="1" applyProtection="1">
      <alignment horizontal="centerContinuous" vertical="center"/>
      <protection locked="0"/>
    </xf>
    <xf numFmtId="0" fontId="73" fillId="33" borderId="36" xfId="0" applyFont="1" applyFill="1" applyBorder="1" applyAlignment="1" applyProtection="1">
      <alignment horizontal="left" vertical="center"/>
      <protection locked="0"/>
    </xf>
    <xf numFmtId="0" fontId="73" fillId="33" borderId="13" xfId="0" applyFont="1" applyFill="1" applyBorder="1" applyAlignment="1" applyProtection="1">
      <alignment horizontal="centerContinuous" vertical="center" shrinkToFit="1"/>
      <protection locked="0"/>
    </xf>
    <xf numFmtId="0" fontId="73" fillId="33" borderId="59" xfId="0" applyFont="1" applyFill="1" applyBorder="1" applyAlignment="1" applyProtection="1">
      <alignment horizontal="centerContinuous" vertical="center"/>
      <protection locked="0"/>
    </xf>
    <xf numFmtId="0" fontId="73" fillId="33" borderId="40" xfId="0" applyFont="1" applyFill="1" applyBorder="1" applyAlignment="1" applyProtection="1">
      <alignment horizontal="centerContinuous" vertical="center"/>
      <protection locked="0"/>
    </xf>
    <xf numFmtId="0" fontId="73" fillId="33" borderId="59" xfId="0" applyFont="1" applyFill="1" applyBorder="1" applyAlignment="1" applyProtection="1">
      <alignment horizontal="left" vertical="center" wrapText="1"/>
      <protection locked="0"/>
    </xf>
    <xf numFmtId="0" fontId="73" fillId="33" borderId="61" xfId="0" applyFont="1" applyFill="1" applyBorder="1" applyAlignment="1" applyProtection="1">
      <alignment horizontal="left" vertical="center" wrapText="1"/>
      <protection locked="0"/>
    </xf>
    <xf numFmtId="0" fontId="73" fillId="33" borderId="62" xfId="0" applyFont="1" applyFill="1" applyBorder="1" applyAlignment="1" applyProtection="1">
      <alignment horizontal="left" vertical="center" wrapText="1"/>
      <protection locked="0"/>
    </xf>
    <xf numFmtId="0" fontId="73" fillId="33" borderId="188" xfId="0" applyFont="1" applyFill="1" applyBorder="1" applyAlignment="1" applyProtection="1">
      <alignment vertical="center" wrapText="1"/>
      <protection locked="0"/>
    </xf>
    <xf numFmtId="0" fontId="73" fillId="33" borderId="72" xfId="0" applyFont="1" applyFill="1" applyBorder="1" applyAlignment="1" applyProtection="1">
      <alignment horizontal="center" vertical="center" wrapText="1"/>
      <protection locked="0"/>
    </xf>
    <xf numFmtId="0" fontId="74" fillId="35" borderId="160" xfId="0" applyFont="1" applyFill="1" applyBorder="1" applyAlignment="1" applyProtection="1">
      <alignment vertical="top" wrapText="1"/>
      <protection locked="0"/>
    </xf>
    <xf numFmtId="0" fontId="74" fillId="35" borderId="158" xfId="0" applyFont="1" applyFill="1" applyBorder="1" applyAlignment="1" applyProtection="1">
      <alignment vertical="top" wrapText="1"/>
      <protection locked="0"/>
    </xf>
    <xf numFmtId="0" fontId="73" fillId="33" borderId="71" xfId="0" applyFont="1" applyFill="1" applyBorder="1" applyAlignment="1" applyProtection="1">
      <alignment horizontal="centerContinuous" vertical="center"/>
      <protection locked="0"/>
    </xf>
    <xf numFmtId="0" fontId="73" fillId="33" borderId="72" xfId="0" applyFont="1" applyFill="1" applyBorder="1" applyAlignment="1" applyProtection="1">
      <alignment horizontal="centerContinuous" vertical="center" shrinkToFit="1"/>
      <protection locked="0"/>
    </xf>
    <xf numFmtId="0" fontId="73" fillId="33" borderId="40" xfId="0" applyFont="1" applyFill="1" applyBorder="1" applyAlignment="1" applyProtection="1">
      <alignment horizontal="left" vertical="center"/>
      <protection locked="0"/>
    </xf>
    <xf numFmtId="0" fontId="73" fillId="33" borderId="72" xfId="0" applyFont="1" applyFill="1" applyBorder="1" applyAlignment="1" applyProtection="1">
      <alignment horizontal="left" vertical="center"/>
      <protection locked="0"/>
    </xf>
    <xf numFmtId="0" fontId="73" fillId="33" borderId="40" xfId="0" applyFont="1" applyFill="1" applyBorder="1" applyAlignment="1" applyProtection="1">
      <alignment horizontal="left" vertical="top" wrapText="1"/>
      <protection locked="0"/>
    </xf>
    <xf numFmtId="0" fontId="73" fillId="33" borderId="57" xfId="0" applyFont="1" applyFill="1" applyBorder="1" applyAlignment="1" applyProtection="1">
      <alignment horizontal="left" vertical="top" wrapText="1"/>
      <protection locked="0"/>
    </xf>
    <xf numFmtId="0" fontId="73" fillId="33" borderId="43" xfId="0" applyFont="1" applyFill="1" applyBorder="1" applyAlignment="1" applyProtection="1">
      <alignment horizontal="left" vertical="top" wrapText="1"/>
      <protection locked="0"/>
    </xf>
    <xf numFmtId="0" fontId="73" fillId="33" borderId="45" xfId="0" applyFont="1" applyFill="1" applyBorder="1" applyAlignment="1" applyProtection="1">
      <alignment horizontal="left" vertical="top" wrapText="1"/>
      <protection locked="0"/>
    </xf>
    <xf numFmtId="0" fontId="19" fillId="7" borderId="0" xfId="44" applyFont="1" applyFill="1" applyAlignment="1" applyProtection="1">
      <alignment vertical="center"/>
      <protection locked="0"/>
    </xf>
    <xf numFmtId="0" fontId="15" fillId="7" borderId="0" xfId="44" applyFont="1" applyFill="1" applyAlignment="1" applyProtection="1">
      <alignment vertical="center"/>
      <protection locked="0"/>
    </xf>
    <xf numFmtId="0" fontId="73" fillId="33" borderId="40" xfId="0" applyFont="1" applyFill="1" applyBorder="1" applyAlignment="1" applyProtection="1">
      <alignment vertical="center" wrapText="1"/>
      <protection locked="0"/>
    </xf>
    <xf numFmtId="0" fontId="73" fillId="33" borderId="43" xfId="0" applyFont="1" applyFill="1" applyBorder="1" applyAlignment="1" applyProtection="1">
      <alignment vertical="center" wrapText="1"/>
      <protection locked="0"/>
    </xf>
    <xf numFmtId="0" fontId="74" fillId="35" borderId="135" xfId="0" applyFont="1" applyFill="1" applyBorder="1" applyAlignment="1" applyProtection="1">
      <alignment vertical="top" wrapText="1"/>
      <protection locked="0"/>
    </xf>
    <xf numFmtId="0" fontId="15" fillId="12" borderId="189" xfId="44" applyFont="1" applyFill="1" applyBorder="1" applyAlignment="1" applyProtection="1">
      <alignment vertical="center" wrapText="1"/>
      <protection locked="0"/>
    </xf>
    <xf numFmtId="0" fontId="15" fillId="7" borderId="0" xfId="44" applyFont="1" applyFill="1" applyAlignment="1" applyProtection="1">
      <alignment horizontal="center"/>
      <protection locked="0"/>
    </xf>
    <xf numFmtId="0" fontId="15" fillId="7" borderId="0" xfId="44" applyFont="1" applyFill="1" applyAlignment="1" applyProtection="1">
      <alignment vertical="center" wrapText="1"/>
      <protection locked="0"/>
    </xf>
    <xf numFmtId="0" fontId="37" fillId="7" borderId="13" xfId="44" applyFont="1" applyFill="1" applyBorder="1" applyAlignment="1" applyProtection="1">
      <alignment horizontal="center" vertical="center" wrapText="1"/>
      <protection locked="0"/>
    </xf>
    <xf numFmtId="0" fontId="37" fillId="7" borderId="44" xfId="44" applyFont="1" applyFill="1" applyBorder="1" applyAlignment="1" applyProtection="1">
      <alignment horizontal="center"/>
      <protection locked="0"/>
    </xf>
    <xf numFmtId="0" fontId="37" fillId="7" borderId="13" xfId="44" applyFont="1" applyFill="1" applyBorder="1" applyAlignment="1" applyProtection="1">
      <alignment horizontal="center" vertical="center"/>
      <protection locked="0"/>
    </xf>
    <xf numFmtId="0" fontId="37" fillId="7" borderId="0" xfId="44" applyFont="1" applyFill="1" applyAlignment="1" applyProtection="1">
      <alignment horizontal="center" vertical="center"/>
      <protection locked="0"/>
    </xf>
    <xf numFmtId="0" fontId="34" fillId="26" borderId="56" xfId="44" applyFont="1" applyFill="1" applyBorder="1" applyAlignment="1" applyProtection="1">
      <alignment horizontal="center" vertical="center"/>
      <protection locked="0"/>
    </xf>
    <xf numFmtId="0" fontId="34" fillId="26" borderId="57" xfId="44" applyFont="1" applyFill="1" applyBorder="1" applyAlignment="1" applyProtection="1">
      <alignment horizontal="center" vertical="center" wrapText="1"/>
      <protection locked="0"/>
    </xf>
    <xf numFmtId="0" fontId="34" fillId="26" borderId="59" xfId="44" applyFont="1" applyFill="1" applyBorder="1" applyAlignment="1" applyProtection="1">
      <alignment horizontal="center" vertical="center" wrapText="1"/>
      <protection locked="0"/>
    </xf>
    <xf numFmtId="0" fontId="75" fillId="18" borderId="190" xfId="44" applyFont="1" applyFill="1" applyBorder="1" applyAlignment="1" applyProtection="1">
      <alignment horizontal="left" vertical="top" wrapText="1"/>
      <protection locked="0"/>
    </xf>
    <xf numFmtId="0" fontId="34" fillId="26" borderId="141" xfId="44" applyFont="1" applyFill="1" applyBorder="1" applyAlignment="1" applyProtection="1">
      <alignment horizontal="center" vertical="center" wrapText="1"/>
      <protection locked="0"/>
    </xf>
    <xf numFmtId="0" fontId="34" fillId="26" borderId="142" xfId="44" applyFont="1" applyFill="1" applyBorder="1" applyAlignment="1" applyProtection="1">
      <alignment horizontal="center" vertical="center" wrapText="1"/>
      <protection locked="0"/>
    </xf>
    <xf numFmtId="182" fontId="36" fillId="3" borderId="9" xfId="44" applyNumberFormat="1" applyFont="1" applyFill="1" applyBorder="1" applyAlignment="1" applyProtection="1">
      <alignment horizontal="center" vertical="center" wrapText="1"/>
      <protection locked="0"/>
    </xf>
    <xf numFmtId="182" fontId="36" fillId="3" borderId="15" xfId="44" applyNumberFormat="1" applyFont="1" applyFill="1" applyBorder="1" applyAlignment="1" applyProtection="1">
      <alignment horizontal="center" vertical="center" wrapText="1"/>
      <protection locked="0"/>
    </xf>
    <xf numFmtId="0" fontId="36" fillId="3" borderId="48" xfId="44" applyFont="1" applyFill="1" applyBorder="1" applyAlignment="1" applyProtection="1">
      <alignment horizontal="center" vertical="center" wrapText="1"/>
      <protection locked="0"/>
    </xf>
    <xf numFmtId="0" fontId="19" fillId="0" borderId="0" xfId="44" applyFont="1" applyAlignment="1" applyProtection="1">
      <alignment horizontal="left" vertical="center"/>
      <protection locked="0"/>
    </xf>
    <xf numFmtId="0" fontId="19" fillId="4" borderId="48" xfId="44" applyFont="1" applyFill="1" applyBorder="1" applyAlignment="1" applyProtection="1">
      <alignment horizontal="centerContinuous" vertical="center"/>
      <protection locked="0"/>
    </xf>
    <xf numFmtId="0" fontId="19" fillId="4" borderId="64" xfId="44" applyFont="1" applyFill="1" applyBorder="1" applyAlignment="1" applyProtection="1">
      <alignment horizontal="centerContinuous" vertical="center"/>
      <protection locked="0"/>
    </xf>
    <xf numFmtId="0" fontId="19" fillId="4" borderId="47" xfId="44" applyFont="1" applyFill="1" applyBorder="1" applyAlignment="1" applyProtection="1">
      <alignment horizontal="centerContinuous" vertical="center"/>
      <protection locked="0"/>
    </xf>
    <xf numFmtId="0" fontId="48" fillId="0" borderId="33" xfId="44" applyFont="1" applyFill="1" applyBorder="1" applyAlignment="1" applyProtection="1">
      <alignment horizontal="center" vertical="center" wrapText="1"/>
      <protection locked="0"/>
    </xf>
    <xf numFmtId="0" fontId="48" fillId="0" borderId="34" xfId="44" applyFont="1" applyFill="1" applyBorder="1" applyAlignment="1" applyProtection="1">
      <alignment horizontal="center" vertical="center" wrapText="1"/>
      <protection locked="0"/>
    </xf>
    <xf numFmtId="0" fontId="36" fillId="3" borderId="35" xfId="35" applyFont="1" applyFill="1" applyBorder="1" applyAlignment="1">
      <alignment vertical="center" wrapText="1"/>
    </xf>
    <xf numFmtId="0" fontId="22" fillId="12" borderId="136" xfId="35" applyFont="1" applyFill="1" applyBorder="1" applyAlignment="1">
      <alignment horizontal="center" vertical="center"/>
    </xf>
    <xf numFmtId="0" fontId="22" fillId="12" borderId="189" xfId="35" applyFont="1" applyFill="1" applyBorder="1" applyAlignment="1">
      <alignment horizontal="center" vertical="center"/>
    </xf>
    <xf numFmtId="0" fontId="36" fillId="3" borderId="56" xfId="35" applyFont="1" applyFill="1" applyBorder="1" applyAlignment="1">
      <alignment vertical="center" wrapText="1"/>
    </xf>
    <xf numFmtId="0" fontId="15" fillId="0" borderId="0" xfId="44" applyFont="1" applyFill="1" applyAlignment="1" applyProtection="1">
      <alignment horizontal="left" vertical="center"/>
      <protection locked="0"/>
    </xf>
    <xf numFmtId="0" fontId="21" fillId="0" borderId="0" xfId="35" applyFont="1" applyFill="1" applyBorder="1" applyAlignment="1">
      <alignment vertical="center" wrapText="1"/>
    </xf>
    <xf numFmtId="0" fontId="22" fillId="0" borderId="0" xfId="35" applyFont="1" applyFill="1" applyBorder="1" applyAlignment="1">
      <alignment horizontal="center" vertical="center"/>
    </xf>
    <xf numFmtId="0" fontId="22" fillId="0" borderId="0" xfId="35" applyFont="1">
      <alignment vertical="center"/>
    </xf>
    <xf numFmtId="49" fontId="34" fillId="26" borderId="9" xfId="35" applyNumberFormat="1" applyFont="1" applyFill="1" applyBorder="1" applyAlignment="1">
      <alignment horizontal="center" vertical="center" wrapText="1"/>
    </xf>
    <xf numFmtId="0" fontId="34" fillId="26" borderId="191" xfId="35" applyFont="1" applyFill="1" applyBorder="1" applyAlignment="1">
      <alignment horizontal="center" vertical="center" wrapText="1"/>
    </xf>
    <xf numFmtId="0" fontId="34" fillId="26" borderId="125" xfId="35" applyFont="1" applyFill="1" applyBorder="1" applyAlignment="1">
      <alignment horizontal="center" vertical="center"/>
    </xf>
    <xf numFmtId="0" fontId="37" fillId="3" borderId="10" xfId="35" applyFont="1" applyFill="1" applyBorder="1" applyAlignment="1">
      <alignment horizontal="center" vertical="center" wrapText="1"/>
    </xf>
    <xf numFmtId="49" fontId="19" fillId="18" borderId="42" xfId="35" applyNumberFormat="1" applyFont="1" applyFill="1" applyBorder="1" applyAlignment="1">
      <alignment vertical="center" wrapText="1"/>
    </xf>
    <xf numFmtId="0" fontId="19" fillId="18" borderId="36" xfId="35" applyFont="1" applyFill="1" applyBorder="1" applyAlignment="1">
      <alignment vertical="center" wrapText="1"/>
    </xf>
    <xf numFmtId="0" fontId="19" fillId="18" borderId="56" xfId="35" applyFont="1" applyFill="1" applyBorder="1" applyAlignment="1">
      <alignment vertical="center" wrapText="1"/>
    </xf>
    <xf numFmtId="0" fontId="22" fillId="12" borderId="40" xfId="35" applyFont="1" applyFill="1" applyBorder="1" applyAlignment="1">
      <alignment vertical="center" wrapText="1"/>
    </xf>
    <xf numFmtId="49" fontId="19" fillId="18" borderId="60" xfId="35" applyNumberFormat="1" applyFont="1" applyFill="1" applyBorder="1" applyAlignment="1">
      <alignment vertical="center" wrapText="1"/>
    </xf>
    <xf numFmtId="0" fontId="22" fillId="12" borderId="82" xfId="35" applyFont="1" applyFill="1" applyBorder="1" applyAlignment="1">
      <alignment vertical="center" wrapText="1"/>
    </xf>
    <xf numFmtId="49" fontId="19" fillId="18" borderId="144" xfId="35" applyNumberFormat="1" applyFont="1" applyFill="1" applyBorder="1" applyAlignment="1">
      <alignment vertical="center" wrapText="1"/>
    </xf>
    <xf numFmtId="0" fontId="19" fillId="18" borderId="47" xfId="35" applyFont="1" applyFill="1" applyBorder="1" applyAlignment="1">
      <alignment vertical="center" wrapText="1"/>
    </xf>
    <xf numFmtId="0" fontId="22" fillId="12" borderId="90" xfId="35" applyFont="1" applyFill="1" applyBorder="1" applyAlignment="1">
      <alignment vertical="center" wrapText="1"/>
    </xf>
    <xf numFmtId="49" fontId="19" fillId="18" borderId="192" xfId="35" applyNumberFormat="1" applyFont="1" applyFill="1" applyBorder="1" applyAlignment="1">
      <alignment vertical="center" wrapText="1"/>
    </xf>
    <xf numFmtId="0" fontId="19" fillId="18" borderId="34" xfId="35" applyFont="1" applyFill="1" applyBorder="1" applyAlignment="1">
      <alignment vertical="center" wrapText="1"/>
    </xf>
    <xf numFmtId="0" fontId="19" fillId="18" borderId="69" xfId="35" applyFont="1" applyFill="1" applyBorder="1" applyAlignment="1">
      <alignment vertical="center" wrapText="1"/>
    </xf>
    <xf numFmtId="0" fontId="22" fillId="12" borderId="41" xfId="35" applyFont="1" applyFill="1" applyBorder="1" applyAlignment="1">
      <alignment vertical="center" wrapText="1"/>
    </xf>
    <xf numFmtId="49" fontId="19" fillId="18" borderId="147" xfId="35" applyNumberFormat="1" applyFont="1" applyFill="1" applyBorder="1" applyAlignment="1">
      <alignment vertical="center" wrapText="1"/>
    </xf>
    <xf numFmtId="0" fontId="19" fillId="18" borderId="39" xfId="35" applyFont="1" applyFill="1" applyBorder="1" applyAlignment="1">
      <alignment vertical="center" wrapText="1"/>
    </xf>
    <xf numFmtId="0" fontId="15" fillId="0" borderId="0" xfId="44" applyFont="1" applyBorder="1" applyAlignment="1" applyProtection="1">
      <alignment vertical="center" wrapText="1"/>
      <protection locked="0"/>
    </xf>
    <xf numFmtId="0" fontId="15" fillId="0" borderId="0" xfId="44" applyFont="1" applyBorder="1" applyAlignment="1" applyProtection="1">
      <alignment horizontal="center" vertical="center"/>
      <protection locked="0"/>
    </xf>
    <xf numFmtId="0" fontId="34" fillId="36" borderId="13" xfId="44" applyFont="1" applyFill="1" applyBorder="1" applyAlignment="1" applyProtection="1">
      <alignment horizontal="center" vertical="center" wrapText="1"/>
      <protection locked="0"/>
    </xf>
    <xf numFmtId="0" fontId="33" fillId="14" borderId="40" xfId="44" applyFont="1" applyFill="1" applyBorder="1" applyAlignment="1" applyProtection="1">
      <alignment horizontal="center" vertical="center"/>
      <protection locked="0"/>
    </xf>
    <xf numFmtId="0" fontId="34" fillId="36" borderId="35" xfId="44" applyFont="1" applyFill="1" applyBorder="1" applyAlignment="1" applyProtection="1">
      <alignment horizontal="center" vertical="center" wrapText="1"/>
      <protection locked="0"/>
    </xf>
    <xf numFmtId="0" fontId="48" fillId="0" borderId="192" xfId="44" applyFont="1" applyFill="1" applyBorder="1" applyAlignment="1" applyProtection="1">
      <alignment horizontal="center" vertical="center" wrapText="1"/>
      <protection locked="0"/>
    </xf>
    <xf numFmtId="0" fontId="48" fillId="0" borderId="66" xfId="44" applyFont="1" applyFill="1" applyBorder="1" applyAlignment="1" applyProtection="1">
      <alignment horizontal="center" vertical="center" wrapText="1"/>
      <protection locked="0"/>
    </xf>
    <xf numFmtId="0" fontId="34" fillId="36" borderId="193" xfId="44" applyFont="1" applyFill="1" applyBorder="1" applyAlignment="1" applyProtection="1">
      <alignment horizontal="center" vertical="center" wrapText="1"/>
      <protection locked="0"/>
    </xf>
    <xf numFmtId="0" fontId="48" fillId="0" borderId="66" xfId="44" applyFont="1" applyFill="1" applyBorder="1" applyAlignment="1" applyProtection="1">
      <alignment horizontal="center" vertical="center" wrapText="1"/>
    </xf>
    <xf numFmtId="0" fontId="33" fillId="37" borderId="40" xfId="44" applyFont="1" applyFill="1" applyBorder="1" applyAlignment="1" applyProtection="1">
      <alignment horizontal="center" vertical="center"/>
      <protection locked="0"/>
    </xf>
    <xf numFmtId="0" fontId="19" fillId="0" borderId="66" xfId="44" applyFont="1" applyFill="1" applyBorder="1" applyAlignment="1" applyProtection="1">
      <alignment horizontal="center" vertical="center" wrapText="1"/>
      <protection locked="0"/>
    </xf>
    <xf numFmtId="0" fontId="22" fillId="0" borderId="0" xfId="44" applyFont="1" applyAlignment="1" applyProtection="1">
      <alignment horizontal="center" vertical="center"/>
      <protection locked="0"/>
    </xf>
    <xf numFmtId="0" fontId="22" fillId="0" borderId="0" xfId="44" applyFont="1" applyAlignment="1" applyProtection="1">
      <alignment vertical="center"/>
      <protection locked="0"/>
    </xf>
    <xf numFmtId="0" fontId="37" fillId="4" borderId="13" xfId="44" applyFont="1" applyFill="1" applyBorder="1" applyAlignment="1" applyProtection="1">
      <alignment horizontal="center" vertical="center" wrapText="1"/>
      <protection locked="0"/>
    </xf>
    <xf numFmtId="0" fontId="20" fillId="4" borderId="13" xfId="44" applyFont="1" applyFill="1" applyBorder="1" applyAlignment="1" applyProtection="1">
      <alignment horizontal="center" vertical="center" wrapText="1"/>
      <protection locked="0"/>
    </xf>
    <xf numFmtId="0" fontId="20" fillId="4" borderId="13" xfId="44" applyFont="1" applyFill="1" applyBorder="1" applyAlignment="1" applyProtection="1">
      <alignment horizontal="center" vertical="center"/>
      <protection locked="0"/>
    </xf>
    <xf numFmtId="0" fontId="22" fillId="4" borderId="40" xfId="44" applyFont="1" applyFill="1" applyBorder="1" applyAlignment="1" applyProtection="1">
      <alignment horizontal="center" vertical="center" wrapText="1"/>
      <protection locked="0"/>
    </xf>
    <xf numFmtId="0" fontId="21" fillId="4" borderId="35" xfId="44" applyFont="1" applyFill="1" applyBorder="1" applyAlignment="1" applyProtection="1">
      <alignment horizontal="center" vertical="center" wrapText="1"/>
      <protection locked="0"/>
    </xf>
    <xf numFmtId="0" fontId="21" fillId="4" borderId="36" xfId="44" applyFont="1" applyFill="1" applyBorder="1" applyAlignment="1" applyProtection="1">
      <alignment horizontal="center" vertical="center" wrapText="1"/>
      <protection locked="0"/>
    </xf>
    <xf numFmtId="0" fontId="22" fillId="4" borderId="41" xfId="44" applyFont="1" applyFill="1" applyBorder="1" applyAlignment="1" applyProtection="1">
      <alignment horizontal="center" vertical="center" wrapText="1"/>
      <protection locked="0"/>
    </xf>
    <xf numFmtId="0" fontId="48" fillId="0" borderId="68" xfId="44" applyFont="1" applyFill="1" applyBorder="1" applyAlignment="1" applyProtection="1">
      <alignment horizontal="center" vertical="center" wrapText="1"/>
      <protection locked="0"/>
    </xf>
    <xf numFmtId="0" fontId="23" fillId="4" borderId="47" xfId="44" applyFont="1" applyFill="1" applyBorder="1" applyAlignment="1" applyProtection="1">
      <alignment horizontal="centerContinuous" vertical="center"/>
      <protection locked="0"/>
    </xf>
    <xf numFmtId="0" fontId="23" fillId="4" borderId="64" xfId="44" applyFont="1" applyFill="1" applyBorder="1" applyAlignment="1" applyProtection="1">
      <alignment horizontal="centerContinuous" vertical="center"/>
      <protection locked="0"/>
    </xf>
    <xf numFmtId="0" fontId="48" fillId="0" borderId="69" xfId="44" applyFont="1" applyFill="1" applyBorder="1" applyAlignment="1" applyProtection="1">
      <alignment horizontal="center" vertical="center" wrapText="1"/>
      <protection locked="0"/>
    </xf>
    <xf numFmtId="0" fontId="36" fillId="3" borderId="13" xfId="35" applyFont="1" applyFill="1" applyBorder="1" applyAlignment="1">
      <alignment vertical="center" wrapText="1"/>
    </xf>
    <xf numFmtId="0" fontId="22" fillId="12" borderId="145" xfId="35" applyFont="1" applyFill="1" applyBorder="1" applyAlignment="1">
      <alignment vertical="center"/>
    </xf>
    <xf numFmtId="0" fontId="22" fillId="12" borderId="170" xfId="35" applyFont="1" applyFill="1" applyBorder="1" applyAlignment="1">
      <alignment vertical="center"/>
    </xf>
    <xf numFmtId="0" fontId="22" fillId="12" borderId="171" xfId="35" applyFont="1" applyFill="1" applyBorder="1" applyAlignment="1">
      <alignment vertical="center"/>
    </xf>
    <xf numFmtId="0" fontId="22" fillId="0" borderId="0" xfId="35" applyFont="1" applyFill="1" applyBorder="1" applyAlignment="1">
      <alignment vertical="center"/>
    </xf>
    <xf numFmtId="49" fontId="34" fillId="26" borderId="10" xfId="35" applyNumberFormat="1" applyFont="1" applyFill="1" applyBorder="1" applyAlignment="1">
      <alignment horizontal="center" vertical="center" wrapText="1"/>
    </xf>
    <xf numFmtId="49" fontId="34" fillId="26" borderId="11" xfId="35" applyNumberFormat="1" applyFont="1" applyFill="1" applyBorder="1" applyAlignment="1">
      <alignment horizontal="center" vertical="center" wrapText="1"/>
    </xf>
    <xf numFmtId="49" fontId="22" fillId="25" borderId="13" xfId="35" applyNumberFormat="1" applyFont="1" applyFill="1" applyBorder="1" applyAlignment="1">
      <alignment vertical="center" wrapText="1"/>
    </xf>
    <xf numFmtId="0" fontId="37" fillId="0" borderId="13" xfId="35" applyNumberFormat="1" applyFont="1" applyFill="1" applyBorder="1" applyAlignment="1">
      <alignment vertical="center" wrapText="1"/>
    </xf>
    <xf numFmtId="0" fontId="37" fillId="0" borderId="14" xfId="35" applyNumberFormat="1" applyFont="1" applyFill="1" applyBorder="1" applyAlignment="1">
      <alignment vertical="center" wrapText="1"/>
    </xf>
    <xf numFmtId="0" fontId="22" fillId="12" borderId="129" xfId="35" applyFont="1" applyFill="1" applyBorder="1" applyAlignment="1">
      <alignment vertical="center" wrapText="1"/>
    </xf>
    <xf numFmtId="49" fontId="22" fillId="25" borderId="56" xfId="35" applyNumberFormat="1" applyFont="1" applyFill="1" applyBorder="1" applyAlignment="1">
      <alignment vertical="center" wrapText="1"/>
    </xf>
    <xf numFmtId="0" fontId="22" fillId="12" borderId="77" xfId="35" applyFont="1" applyFill="1" applyBorder="1" applyAlignment="1">
      <alignment vertical="center" wrapText="1"/>
    </xf>
    <xf numFmtId="49" fontId="22" fillId="25" borderId="64" xfId="35" applyNumberFormat="1" applyFont="1" applyFill="1" applyBorder="1" applyAlignment="1">
      <alignment vertical="center" wrapText="1"/>
    </xf>
    <xf numFmtId="49" fontId="22" fillId="25" borderId="16" xfId="35" applyNumberFormat="1" applyFont="1" applyFill="1" applyBorder="1" applyAlignment="1">
      <alignment vertical="center" wrapText="1"/>
    </xf>
    <xf numFmtId="0" fontId="37" fillId="0" borderId="16" xfId="35" applyNumberFormat="1" applyFont="1" applyFill="1" applyBorder="1" applyAlignment="1">
      <alignment vertical="center" wrapText="1"/>
    </xf>
    <xf numFmtId="0" fontId="37" fillId="0" borderId="17" xfId="35" applyNumberFormat="1" applyFont="1" applyFill="1" applyBorder="1" applyAlignment="1">
      <alignment vertical="center" wrapText="1"/>
    </xf>
    <xf numFmtId="49" fontId="22" fillId="25" borderId="66" xfId="35" applyNumberFormat="1" applyFont="1" applyFill="1" applyBorder="1" applyAlignment="1">
      <alignment vertical="center" wrapText="1"/>
    </xf>
    <xf numFmtId="0" fontId="37" fillId="0" borderId="66" xfId="35" applyNumberFormat="1" applyFont="1" applyFill="1" applyBorder="1" applyAlignment="1">
      <alignment vertical="center" wrapText="1"/>
    </xf>
    <xf numFmtId="0" fontId="37" fillId="0" borderId="68" xfId="35" applyNumberFormat="1" applyFont="1" applyFill="1" applyBorder="1" applyAlignment="1">
      <alignment vertical="center" wrapText="1"/>
    </xf>
    <xf numFmtId="49" fontId="22" fillId="25" borderId="125" xfId="35" applyNumberFormat="1" applyFont="1" applyFill="1" applyBorder="1" applyAlignment="1">
      <alignment vertical="center" wrapText="1"/>
    </xf>
    <xf numFmtId="49" fontId="22" fillId="25" borderId="10" xfId="35" applyNumberFormat="1" applyFont="1" applyFill="1" applyBorder="1" applyAlignment="1">
      <alignment vertical="center" wrapText="1"/>
    </xf>
    <xf numFmtId="0" fontId="37" fillId="0" borderId="10" xfId="35" applyNumberFormat="1" applyFont="1" applyFill="1" applyBorder="1" applyAlignment="1">
      <alignment vertical="center" wrapText="1"/>
    </xf>
    <xf numFmtId="0" fontId="37" fillId="0" borderId="11" xfId="35" applyNumberFormat="1" applyFont="1" applyFill="1" applyBorder="1" applyAlignment="1">
      <alignment vertical="center" wrapText="1"/>
    </xf>
    <xf numFmtId="0" fontId="33" fillId="14" borderId="57" xfId="44" applyFont="1" applyFill="1" applyBorder="1" applyAlignment="1" applyProtection="1">
      <alignment horizontal="center" vertical="center"/>
      <protection locked="0"/>
    </xf>
    <xf numFmtId="0" fontId="33" fillId="37" borderId="57" xfId="44" applyNumberFormat="1" applyFont="1" applyFill="1" applyBorder="1" applyAlignment="1" applyProtection="1">
      <alignment horizontal="center" vertical="center"/>
      <protection locked="0"/>
    </xf>
    <xf numFmtId="0" fontId="33" fillId="37" borderId="58" xfId="44" applyNumberFormat="1" applyFont="1" applyFill="1" applyBorder="1" applyAlignment="1" applyProtection="1">
      <alignment horizontal="center" vertical="center"/>
      <protection locked="0"/>
    </xf>
    <xf numFmtId="0" fontId="33" fillId="37" borderId="59" xfId="44" applyNumberFormat="1" applyFont="1" applyFill="1" applyBorder="1" applyAlignment="1" applyProtection="1">
      <alignment horizontal="center" vertical="center"/>
      <protection locked="0"/>
    </xf>
    <xf numFmtId="0" fontId="19" fillId="0" borderId="68" xfId="44" applyFont="1" applyFill="1" applyBorder="1" applyAlignment="1" applyProtection="1">
      <alignment horizontal="center" vertical="center" wrapText="1"/>
      <protection locked="0"/>
    </xf>
    <xf numFmtId="0" fontId="19" fillId="0" borderId="67" xfId="44" applyFont="1" applyFill="1" applyBorder="1" applyAlignment="1" applyProtection="1">
      <alignment horizontal="center" vertical="center" wrapText="1"/>
      <protection locked="0"/>
    </xf>
    <xf numFmtId="0" fontId="19" fillId="0" borderId="34" xfId="44" applyFont="1" applyFill="1" applyBorder="1" applyAlignment="1" applyProtection="1">
      <alignment horizontal="center" vertical="center" wrapText="1"/>
      <protection locked="0"/>
    </xf>
    <xf numFmtId="0" fontId="19" fillId="0" borderId="50" xfId="44" applyFont="1" applyFill="1" applyBorder="1" applyAlignment="1" applyProtection="1">
      <alignment horizontal="center" vertical="center" wrapText="1"/>
      <protection locked="0"/>
    </xf>
    <xf numFmtId="0" fontId="21" fillId="4" borderId="56" xfId="44" applyFont="1" applyFill="1" applyBorder="1" applyAlignment="1" applyProtection="1">
      <alignment horizontal="center" vertical="center" wrapText="1"/>
      <protection locked="0"/>
    </xf>
    <xf numFmtId="0" fontId="21" fillId="4" borderId="41" xfId="44" applyFont="1" applyFill="1" applyBorder="1" applyAlignment="1" applyProtection="1">
      <alignment horizontal="center" vertical="center" wrapText="1"/>
      <protection locked="0"/>
    </xf>
    <xf numFmtId="0" fontId="37" fillId="18" borderId="36" xfId="44" applyFont="1" applyFill="1" applyBorder="1" applyAlignment="1" applyProtection="1">
      <alignment horizontal="center" vertical="center"/>
      <protection locked="0"/>
    </xf>
    <xf numFmtId="0" fontId="75" fillId="18" borderId="194" xfId="44" applyFont="1" applyFill="1" applyBorder="1" applyAlignment="1" applyProtection="1">
      <alignment horizontal="left" vertical="top" wrapText="1"/>
      <protection locked="0"/>
    </xf>
    <xf numFmtId="0" fontId="75" fillId="18" borderId="0" xfId="44" applyFont="1" applyFill="1" applyBorder="1" applyAlignment="1" applyProtection="1">
      <alignment horizontal="left" vertical="top" wrapText="1"/>
      <protection locked="0"/>
    </xf>
    <xf numFmtId="0" fontId="75" fillId="18" borderId="195" xfId="44" applyFont="1" applyFill="1" applyBorder="1" applyAlignment="1" applyProtection="1">
      <alignment horizontal="left" vertical="top" wrapText="1"/>
      <protection locked="0"/>
    </xf>
    <xf numFmtId="0" fontId="75" fillId="18" borderId="58" xfId="44" applyFont="1" applyFill="1" applyBorder="1" applyAlignment="1" applyProtection="1">
      <alignment horizontal="left" vertical="top" wrapText="1"/>
      <protection locked="0"/>
    </xf>
    <xf numFmtId="0" fontId="75" fillId="18" borderId="141" xfId="44" applyFont="1" applyFill="1" applyBorder="1" applyAlignment="1" applyProtection="1">
      <alignment horizontal="left" vertical="top" wrapText="1"/>
      <protection locked="0"/>
    </xf>
    <xf numFmtId="0" fontId="75" fillId="18" borderId="196" xfId="44" applyFont="1" applyFill="1" applyBorder="1" applyAlignment="1" applyProtection="1">
      <alignment horizontal="left" vertical="top" wrapText="1"/>
      <protection locked="0"/>
    </xf>
    <xf numFmtId="0" fontId="75" fillId="18" borderId="141" xfId="44" applyFont="1" applyFill="1" applyBorder="1" applyAlignment="1" applyProtection="1">
      <alignment vertical="top" wrapText="1"/>
      <protection locked="0"/>
    </xf>
    <xf numFmtId="0" fontId="75" fillId="18" borderId="196" xfId="44" applyFont="1" applyFill="1" applyBorder="1" applyAlignment="1" applyProtection="1">
      <alignment vertical="top" wrapText="1"/>
      <protection locked="0"/>
    </xf>
    <xf numFmtId="0" fontId="20" fillId="0" borderId="197" xfId="44" applyFont="1" applyFill="1" applyBorder="1" applyAlignment="1" applyProtection="1">
      <alignment horizontal="center" vertical="center" wrapText="1"/>
      <protection locked="0"/>
    </xf>
    <xf numFmtId="0" fontId="20" fillId="0" borderId="198" xfId="44" applyFont="1" applyFill="1" applyBorder="1" applyAlignment="1" applyProtection="1">
      <alignment horizontal="center" vertical="center" wrapText="1"/>
      <protection locked="0"/>
    </xf>
    <xf numFmtId="0" fontId="23" fillId="12" borderId="170" xfId="44" applyFont="1" applyFill="1" applyBorder="1" applyAlignment="1" applyProtection="1">
      <alignment horizontal="center" vertical="center" wrapText="1"/>
      <protection locked="0"/>
    </xf>
    <xf numFmtId="0" fontId="22" fillId="0" borderId="0" xfId="35" applyFont="1" applyFill="1">
      <alignment vertical="center"/>
    </xf>
    <xf numFmtId="0" fontId="21" fillId="4" borderId="13" xfId="44" applyFont="1" applyFill="1" applyBorder="1" applyAlignment="1" applyProtection="1">
      <alignment horizontal="center" vertical="center" wrapText="1"/>
      <protection locked="0"/>
    </xf>
    <xf numFmtId="0" fontId="20" fillId="25" borderId="16" xfId="44" applyFont="1" applyFill="1" applyBorder="1" applyAlignment="1" applyProtection="1">
      <alignment horizontal="left" vertical="top" wrapText="1"/>
      <protection locked="0"/>
    </xf>
    <xf numFmtId="0" fontId="20" fillId="0" borderId="61" xfId="44" applyFont="1" applyFill="1" applyBorder="1" applyAlignment="1" applyProtection="1">
      <alignment horizontal="center" vertical="center" wrapText="1"/>
      <protection locked="0"/>
    </xf>
    <xf numFmtId="0" fontId="20" fillId="0" borderId="0" xfId="44" applyFont="1" applyFill="1" applyBorder="1" applyAlignment="1" applyProtection="1">
      <alignment horizontal="center" vertical="center" wrapText="1"/>
      <protection locked="0"/>
    </xf>
    <xf numFmtId="0" fontId="23" fillId="12" borderId="199" xfId="44" applyFont="1" applyFill="1" applyBorder="1" applyAlignment="1" applyProtection="1">
      <alignment horizontal="center" vertical="center" wrapText="1"/>
      <protection locked="0"/>
    </xf>
    <xf numFmtId="0" fontId="23" fillId="12" borderId="117" xfId="44" applyFont="1" applyFill="1" applyBorder="1" applyAlignment="1" applyProtection="1">
      <alignment horizontal="center" vertical="center" wrapText="1"/>
      <protection locked="0"/>
    </xf>
    <xf numFmtId="0" fontId="23" fillId="12" borderId="200" xfId="44" applyFont="1" applyFill="1" applyBorder="1" applyAlignment="1" applyProtection="1">
      <alignment horizontal="center" vertical="center" wrapText="1"/>
      <protection locked="0"/>
    </xf>
    <xf numFmtId="0" fontId="20" fillId="0" borderId="199" xfId="44" applyFont="1" applyFill="1" applyBorder="1" applyAlignment="1" applyProtection="1">
      <alignment horizontal="center" vertical="center" wrapText="1"/>
      <protection locked="0"/>
    </xf>
    <xf numFmtId="0" fontId="20" fillId="0" borderId="117" xfId="44" applyFont="1" applyFill="1" applyBorder="1" applyAlignment="1" applyProtection="1">
      <alignment horizontal="center" vertical="center" wrapText="1"/>
      <protection locked="0"/>
    </xf>
    <xf numFmtId="0" fontId="20" fillId="0" borderId="200" xfId="44" applyFont="1" applyFill="1" applyBorder="1" applyAlignment="1" applyProtection="1">
      <alignment horizontal="center" vertical="center" wrapText="1"/>
      <protection locked="0"/>
    </xf>
    <xf numFmtId="0" fontId="15" fillId="0" borderId="0" xfId="44" applyNumberFormat="1" applyFont="1" applyFill="1" applyAlignment="1" applyProtection="1">
      <alignment vertical="center"/>
      <protection locked="0"/>
    </xf>
    <xf numFmtId="0" fontId="75" fillId="18" borderId="138" xfId="44" applyFont="1" applyFill="1" applyBorder="1" applyAlignment="1" applyProtection="1">
      <alignment horizontal="left" vertical="top" wrapText="1"/>
      <protection locked="0"/>
    </xf>
    <xf numFmtId="0" fontId="75" fillId="18" borderId="142" xfId="44" applyFont="1" applyFill="1" applyBorder="1" applyAlignment="1" applyProtection="1">
      <alignment vertical="top" wrapText="1"/>
      <protection locked="0"/>
    </xf>
    <xf numFmtId="0" fontId="75" fillId="18" borderId="43" xfId="44" applyFont="1" applyFill="1" applyBorder="1" applyAlignment="1" applyProtection="1">
      <alignment vertical="top" wrapText="1"/>
      <protection locked="0"/>
    </xf>
    <xf numFmtId="0" fontId="20" fillId="25" borderId="40" xfId="44" applyFont="1" applyFill="1" applyBorder="1" applyAlignment="1" applyProtection="1">
      <alignment vertical="top" wrapText="1"/>
      <protection locked="0"/>
    </xf>
    <xf numFmtId="0" fontId="23" fillId="12" borderId="189" xfId="44" applyFont="1" applyFill="1" applyBorder="1" applyAlignment="1" applyProtection="1">
      <alignment horizontal="center" vertical="center" wrapText="1"/>
      <protection locked="0"/>
    </xf>
    <xf numFmtId="0" fontId="22" fillId="7" borderId="0" xfId="35" applyFont="1" applyFill="1">
      <alignment vertical="center"/>
    </xf>
    <xf numFmtId="0" fontId="22" fillId="7" borderId="0" xfId="35" applyFont="1" applyFill="1" applyAlignment="1">
      <alignment vertical="center" wrapText="1"/>
    </xf>
    <xf numFmtId="0" fontId="15" fillId="7" borderId="0" xfId="44" applyFont="1" applyFill="1" applyBorder="1" applyAlignment="1" applyProtection="1">
      <alignment vertical="center"/>
      <protection locked="0"/>
    </xf>
    <xf numFmtId="0" fontId="37" fillId="7" borderId="35" xfId="44" applyFont="1" applyFill="1" applyBorder="1" applyAlignment="1" applyProtection="1">
      <alignment horizontal="center" vertical="center" wrapText="1"/>
      <protection locked="0"/>
    </xf>
    <xf numFmtId="0" fontId="37" fillId="7" borderId="35" xfId="44" applyFont="1" applyFill="1" applyBorder="1" applyAlignment="1" applyProtection="1">
      <alignment horizontal="center" vertical="center"/>
      <protection locked="0"/>
    </xf>
    <xf numFmtId="0" fontId="37" fillId="7" borderId="36" xfId="44" applyFont="1" applyFill="1" applyBorder="1" applyAlignment="1" applyProtection="1">
      <alignment horizontal="center" vertical="center"/>
      <protection locked="0"/>
    </xf>
    <xf numFmtId="0" fontId="37" fillId="7" borderId="56" xfId="44" applyFont="1" applyFill="1" applyBorder="1" applyAlignment="1" applyProtection="1">
      <alignment horizontal="center" vertical="center"/>
      <protection locked="0"/>
    </xf>
    <xf numFmtId="0" fontId="37" fillId="7" borderId="56" xfId="44" applyFont="1" applyFill="1" applyBorder="1" applyAlignment="1" applyProtection="1">
      <alignment horizontal="center" vertical="center" wrapText="1"/>
      <protection locked="0"/>
    </xf>
    <xf numFmtId="0" fontId="34" fillId="14" borderId="57" xfId="44" applyFont="1" applyFill="1" applyBorder="1" applyAlignment="1" applyProtection="1">
      <alignment horizontal="center" vertical="center" wrapText="1"/>
      <protection locked="0"/>
    </xf>
    <xf numFmtId="0" fontId="21" fillId="0" borderId="40" xfId="44" applyFont="1" applyFill="1" applyBorder="1" applyAlignment="1" applyProtection="1">
      <alignment horizontal="center" vertical="center" wrapText="1"/>
      <protection locked="0"/>
    </xf>
    <xf numFmtId="182" fontId="34" fillId="37" borderId="201" xfId="44" applyNumberFormat="1" applyFont="1" applyFill="1" applyBorder="1" applyAlignment="1" applyProtection="1">
      <alignment horizontal="center" vertical="center" wrapText="1"/>
      <protection locked="0"/>
    </xf>
    <xf numFmtId="0" fontId="21" fillId="0" borderId="202" xfId="44" applyFont="1" applyFill="1" applyBorder="1" applyAlignment="1" applyProtection="1">
      <alignment horizontal="center" vertical="center" wrapText="1"/>
      <protection locked="0"/>
    </xf>
    <xf numFmtId="182" fontId="34" fillId="37" borderId="35" xfId="44" applyNumberFormat="1" applyFont="1" applyFill="1" applyBorder="1" applyAlignment="1" applyProtection="1">
      <alignment horizontal="center" vertical="center" wrapText="1"/>
      <protection locked="0"/>
    </xf>
    <xf numFmtId="0" fontId="21" fillId="0" borderId="13" xfId="44" applyFont="1" applyFill="1" applyBorder="1" applyAlignment="1" applyProtection="1">
      <alignment horizontal="center" vertical="center" wrapText="1"/>
      <protection locked="0"/>
    </xf>
    <xf numFmtId="0" fontId="15" fillId="7" borderId="0" xfId="44" applyFont="1" applyFill="1" applyAlignment="1" applyProtection="1">
      <alignment horizontal="center" vertical="center"/>
      <protection locked="0"/>
    </xf>
    <xf numFmtId="0" fontId="15" fillId="7" borderId="0" xfId="44" applyFont="1" applyFill="1" applyAlignment="1" applyProtection="1">
      <alignment horizontal="right" vertical="center" wrapText="1"/>
      <protection locked="0"/>
    </xf>
    <xf numFmtId="0" fontId="15" fillId="4" borderId="44" xfId="44" applyFont="1" applyFill="1" applyBorder="1" applyAlignment="1" applyProtection="1">
      <alignment horizontal="center" vertical="center"/>
      <protection locked="0"/>
    </xf>
    <xf numFmtId="0" fontId="15" fillId="7" borderId="44" xfId="44" applyFont="1" applyFill="1" applyBorder="1" applyAlignment="1" applyProtection="1">
      <alignment horizontal="center" vertical="center"/>
      <protection locked="0"/>
    </xf>
    <xf numFmtId="0" fontId="15" fillId="4" borderId="0" xfId="44" applyFont="1" applyFill="1" applyAlignment="1" applyProtection="1">
      <alignment horizontal="right" vertical="center" wrapText="1"/>
      <protection locked="0"/>
    </xf>
    <xf numFmtId="0" fontId="15" fillId="4" borderId="45" xfId="44" applyFont="1" applyFill="1" applyBorder="1" applyAlignment="1" applyProtection="1">
      <alignment horizontal="center" vertical="center"/>
      <protection locked="0"/>
    </xf>
    <xf numFmtId="0" fontId="15" fillId="4" borderId="43" xfId="44" applyFont="1" applyFill="1" applyBorder="1" applyAlignment="1" applyProtection="1">
      <alignment horizontal="center" vertical="center"/>
      <protection locked="0"/>
    </xf>
    <xf numFmtId="0" fontId="15" fillId="7" borderId="0" xfId="44" applyFont="1" applyFill="1" applyAlignment="1" applyProtection="1">
      <alignment vertical="center" shrinkToFit="1"/>
      <protection locked="0"/>
    </xf>
    <xf numFmtId="0" fontId="15" fillId="4" borderId="0" xfId="44" applyFont="1" applyFill="1" applyAlignment="1" applyProtection="1">
      <alignment horizontal="right" vertical="center" shrinkToFit="1"/>
      <protection locked="0"/>
    </xf>
    <xf numFmtId="0" fontId="15" fillId="4" borderId="43" xfId="44" applyFont="1" applyFill="1" applyBorder="1" applyAlignment="1" applyProtection="1">
      <alignment horizontal="center" vertical="center" shrinkToFit="1"/>
      <protection locked="0"/>
    </xf>
    <xf numFmtId="0" fontId="15" fillId="4" borderId="43" xfId="44" applyFont="1" applyFill="1" applyBorder="1" applyAlignment="1" applyProtection="1">
      <alignment horizontal="center" vertical="center" wrapText="1"/>
      <protection locked="0"/>
    </xf>
    <xf numFmtId="0" fontId="16" fillId="4" borderId="43" xfId="44" applyFont="1" applyFill="1" applyBorder="1" applyAlignment="1" applyProtection="1">
      <alignment horizontal="center" vertical="center" wrapText="1"/>
      <protection locked="0"/>
    </xf>
    <xf numFmtId="0" fontId="15" fillId="0" borderId="13" xfId="44" applyFont="1" applyFill="1" applyBorder="1" applyAlignment="1" applyProtection="1">
      <alignment horizontal="center" vertical="center" wrapText="1"/>
      <protection locked="0"/>
    </xf>
    <xf numFmtId="0" fontId="16" fillId="0" borderId="13" xfId="44" applyFont="1" applyFill="1" applyBorder="1" applyAlignment="1" applyProtection="1">
      <alignment horizontal="center" vertical="center" wrapText="1"/>
      <protection locked="0"/>
    </xf>
    <xf numFmtId="0" fontId="15" fillId="7" borderId="0" xfId="44" applyFont="1" applyFill="1" applyAlignment="1" applyProtection="1">
      <alignment vertical="top"/>
      <protection locked="0"/>
    </xf>
    <xf numFmtId="0" fontId="15" fillId="7" borderId="0" xfId="44" applyFont="1" applyFill="1" applyAlignment="1" applyProtection="1">
      <alignment horizontal="right" vertical="top" wrapText="1"/>
      <protection locked="0"/>
    </xf>
    <xf numFmtId="0" fontId="15" fillId="7" borderId="0" xfId="44" applyFont="1" applyFill="1" applyAlignment="1" applyProtection="1">
      <alignment horizontal="center" vertical="top" wrapText="1"/>
      <protection locked="0"/>
    </xf>
    <xf numFmtId="0" fontId="15" fillId="7" borderId="0" xfId="44" applyFont="1" applyFill="1" applyAlignment="1" applyProtection="1">
      <alignment vertical="top" wrapText="1"/>
      <protection locked="0"/>
    </xf>
    <xf numFmtId="0" fontId="76" fillId="7" borderId="0" xfId="44" applyFont="1" applyFill="1" applyAlignment="1" applyProtection="1">
      <alignment vertical="top" wrapText="1"/>
      <protection locked="0"/>
    </xf>
    <xf numFmtId="0" fontId="15" fillId="4" borderId="0" xfId="44" applyFont="1" applyFill="1" applyAlignment="1" applyProtection="1">
      <alignment horizontal="center" vertical="center" wrapText="1"/>
      <protection locked="0"/>
    </xf>
    <xf numFmtId="0" fontId="15" fillId="4" borderId="62" xfId="44" applyFont="1" applyFill="1" applyBorder="1" applyAlignment="1" applyProtection="1">
      <alignment horizontal="right" vertical="center" wrapText="1"/>
      <protection locked="0"/>
    </xf>
    <xf numFmtId="0" fontId="24" fillId="4" borderId="40" xfId="44" applyFont="1" applyFill="1" applyBorder="1" applyAlignment="1" applyProtection="1">
      <alignment horizontal="center" vertical="center" wrapText="1"/>
      <protection locked="0"/>
    </xf>
    <xf numFmtId="0" fontId="24" fillId="4" borderId="35" xfId="44" applyFont="1" applyFill="1" applyBorder="1" applyAlignment="1" applyProtection="1">
      <alignment horizontal="center" vertical="center" wrapText="1"/>
      <protection locked="0"/>
    </xf>
    <xf numFmtId="0" fontId="24" fillId="4" borderId="36" xfId="44" applyFont="1" applyFill="1" applyBorder="1" applyAlignment="1" applyProtection="1">
      <alignment horizontal="center" vertical="center" wrapText="1"/>
      <protection locked="0"/>
    </xf>
    <xf numFmtId="0" fontId="24" fillId="4" borderId="43" xfId="44" applyFont="1" applyFill="1" applyBorder="1" applyAlignment="1" applyProtection="1">
      <alignment horizontal="center" vertical="center" wrapText="1"/>
      <protection locked="0"/>
    </xf>
    <xf numFmtId="0" fontId="15" fillId="4" borderId="13" xfId="44" applyFont="1" applyFill="1" applyBorder="1" applyAlignment="1" applyProtection="1">
      <alignment horizontal="center" vertical="center" wrapText="1"/>
      <protection locked="0"/>
    </xf>
    <xf numFmtId="0" fontId="26" fillId="14" borderId="13" xfId="44" applyFont="1" applyFill="1" applyBorder="1" applyAlignment="1" applyProtection="1">
      <alignment horizontal="center" vertical="center" wrapText="1"/>
      <protection locked="0"/>
    </xf>
    <xf numFmtId="0" fontId="15" fillId="7" borderId="0" xfId="44" applyFont="1" applyFill="1" applyAlignment="1" applyProtection="1">
      <alignment horizontal="center" vertical="center" wrapText="1"/>
      <protection locked="0"/>
    </xf>
    <xf numFmtId="0" fontId="15" fillId="0" borderId="13" xfId="44" applyFont="1" applyBorder="1" applyAlignment="1" applyProtection="1">
      <alignment horizontal="center" vertical="center" wrapText="1"/>
      <protection locked="0"/>
    </xf>
    <xf numFmtId="0" fontId="88" fillId="0" borderId="13" xfId="44" applyFont="1" applyBorder="1" applyAlignment="1" applyProtection="1">
      <alignment horizontal="center" vertical="center" wrapText="1"/>
      <protection locked="0"/>
    </xf>
    <xf numFmtId="0" fontId="15" fillId="4" borderId="0" xfId="44" applyFont="1" applyFill="1" applyAlignment="1" applyProtection="1">
      <alignment vertical="center" wrapText="1"/>
      <protection locked="0"/>
    </xf>
    <xf numFmtId="0" fontId="15" fillId="4" borderId="0" xfId="44" applyFont="1" applyFill="1" applyAlignment="1" applyProtection="1">
      <alignment horizontal="left" vertical="center"/>
      <protection locked="0"/>
    </xf>
    <xf numFmtId="0" fontId="76" fillId="7" borderId="0" xfId="44" applyFont="1" applyFill="1" applyAlignment="1" applyProtection="1">
      <alignment horizontal="center" vertical="center"/>
      <protection locked="0"/>
    </xf>
    <xf numFmtId="0" fontId="15" fillId="38" borderId="35" xfId="44" applyFont="1" applyFill="1" applyBorder="1" applyAlignment="1" applyProtection="1">
      <alignment horizontal="center" vertical="center"/>
      <protection locked="0"/>
    </xf>
    <xf numFmtId="0" fontId="15" fillId="32" borderId="35" xfId="44" applyFont="1" applyFill="1" applyBorder="1" applyAlignment="1" applyProtection="1">
      <alignment horizontal="center" vertical="center"/>
      <protection locked="0"/>
    </xf>
    <xf numFmtId="0" fontId="15" fillId="4" borderId="35" xfId="44" applyFont="1" applyFill="1" applyBorder="1" applyAlignment="1" applyProtection="1">
      <alignment horizontal="center" vertical="center"/>
      <protection locked="0"/>
    </xf>
    <xf numFmtId="0" fontId="15" fillId="38" borderId="13" xfId="44" applyFont="1" applyFill="1" applyBorder="1" applyAlignment="1" applyProtection="1">
      <alignment horizontal="center" vertical="center"/>
      <protection locked="0"/>
    </xf>
    <xf numFmtId="0" fontId="15" fillId="4" borderId="13" xfId="44" applyFont="1" applyFill="1" applyBorder="1" applyAlignment="1" applyProtection="1">
      <alignment horizontal="center" vertical="center"/>
      <protection locked="0"/>
    </xf>
    <xf numFmtId="0" fontId="15" fillId="38" borderId="43" xfId="44" applyFont="1" applyFill="1" applyBorder="1" applyAlignment="1" applyProtection="1">
      <alignment horizontal="center" vertical="center" shrinkToFit="1"/>
      <protection locked="0"/>
    </xf>
    <xf numFmtId="0" fontId="15" fillId="38" borderId="43" xfId="44" applyFont="1" applyFill="1" applyBorder="1" applyAlignment="1" applyProtection="1">
      <alignment horizontal="center" vertical="center" wrapText="1"/>
      <protection locked="0"/>
    </xf>
    <xf numFmtId="182" fontId="15" fillId="4" borderId="13" xfId="44" applyNumberFormat="1" applyFont="1" applyFill="1" applyBorder="1" applyAlignment="1" applyProtection="1">
      <alignment horizontal="right" vertical="center"/>
      <protection locked="0"/>
    </xf>
    <xf numFmtId="0" fontId="15" fillId="4" borderId="0" xfId="44" applyFont="1" applyFill="1" applyAlignment="1" applyProtection="1">
      <alignment horizontal="center" vertical="center"/>
      <protection locked="0"/>
    </xf>
    <xf numFmtId="0" fontId="24" fillId="7" borderId="0" xfId="44" applyFont="1" applyFill="1" applyAlignment="1" applyProtection="1">
      <alignment vertical="center"/>
      <protection locked="0"/>
    </xf>
    <xf numFmtId="0" fontId="44" fillId="7" borderId="62" xfId="44" applyFont="1" applyFill="1" applyBorder="1" applyAlignment="1" applyProtection="1">
      <alignment horizontal="center" vertical="center" wrapText="1"/>
      <protection locked="0"/>
    </xf>
    <xf numFmtId="0" fontId="68" fillId="7" borderId="13" xfId="0" applyFont="1" applyFill="1" applyBorder="1" applyAlignment="1" applyProtection="1">
      <alignment horizontal="center" vertical="center"/>
      <protection locked="0"/>
    </xf>
    <xf numFmtId="0" fontId="31" fillId="7" borderId="35" xfId="0" applyFont="1" applyFill="1" applyBorder="1" applyAlignment="1" applyProtection="1">
      <alignment horizontal="left" vertical="center"/>
      <protection locked="0"/>
    </xf>
    <xf numFmtId="0" fontId="31" fillId="7" borderId="36" xfId="0" applyFont="1" applyFill="1" applyBorder="1" applyAlignment="1" applyProtection="1">
      <alignment horizontal="centerContinuous" vertical="center"/>
      <protection locked="0"/>
    </xf>
    <xf numFmtId="0" fontId="31" fillId="7" borderId="40" xfId="0" applyFont="1" applyFill="1" applyBorder="1" applyAlignment="1" applyProtection="1">
      <alignment horizontal="center" vertical="center" wrapText="1"/>
      <protection locked="0"/>
    </xf>
    <xf numFmtId="0" fontId="31" fillId="7" borderId="41" xfId="0" applyFont="1" applyFill="1" applyBorder="1" applyAlignment="1" applyProtection="1">
      <alignment horizontal="center" vertical="center" wrapText="1"/>
      <protection locked="0"/>
    </xf>
    <xf numFmtId="0" fontId="31" fillId="7" borderId="43" xfId="0" applyFont="1" applyFill="1" applyBorder="1" applyAlignment="1" applyProtection="1">
      <alignment horizontal="center" vertical="center" wrapText="1"/>
      <protection locked="0"/>
    </xf>
    <xf numFmtId="0" fontId="44" fillId="7" borderId="63" xfId="44" applyFont="1" applyFill="1" applyBorder="1" applyAlignment="1" applyProtection="1">
      <alignment horizontal="center" vertical="center" wrapText="1"/>
      <protection locked="0"/>
    </xf>
    <xf numFmtId="0" fontId="74" fillId="7" borderId="43" xfId="0" applyFont="1" applyFill="1" applyBorder="1" applyAlignment="1" applyProtection="1">
      <alignment vertical="center" wrapText="1"/>
      <protection locked="0"/>
    </xf>
    <xf numFmtId="0" fontId="74" fillId="7" borderId="43" xfId="0" applyFont="1" applyFill="1" applyBorder="1" applyAlignment="1" applyProtection="1">
      <alignment vertical="top" wrapText="1"/>
      <protection locked="0"/>
    </xf>
    <xf numFmtId="0" fontId="39" fillId="7" borderId="35" xfId="44" applyFont="1" applyFill="1" applyBorder="1" applyAlignment="1" applyProtection="1">
      <alignment horizontal="center" vertical="center" wrapText="1"/>
      <protection locked="0"/>
    </xf>
    <xf numFmtId="49" fontId="15" fillId="7" borderId="192" xfId="44" applyNumberFormat="1" applyFont="1" applyFill="1" applyBorder="1" applyAlignment="1" applyProtection="1">
      <alignment horizontal="center" vertical="center"/>
      <protection locked="0"/>
    </xf>
    <xf numFmtId="0" fontId="15" fillId="7" borderId="66" xfId="44" applyFont="1" applyFill="1" applyBorder="1" applyAlignment="1" applyProtection="1">
      <alignment vertical="center"/>
      <protection locked="0"/>
    </xf>
    <xf numFmtId="49" fontId="15" fillId="7" borderId="66" xfId="44" applyNumberFormat="1" applyFont="1" applyFill="1" applyBorder="1" applyAlignment="1" applyProtection="1">
      <alignment vertical="center"/>
      <protection locked="0"/>
    </xf>
    <xf numFmtId="0" fontId="22" fillId="15" borderId="203" xfId="44" applyFont="1" applyFill="1" applyBorder="1" applyAlignment="1" applyProtection="1">
      <alignment horizontal="center" vertical="center" wrapText="1"/>
      <protection locked="0"/>
    </xf>
    <xf numFmtId="0" fontId="22" fillId="15" borderId="204" xfId="44" applyFont="1" applyFill="1" applyBorder="1" applyAlignment="1" applyProtection="1">
      <alignment horizontal="center" vertical="center" wrapText="1"/>
      <protection locked="0"/>
    </xf>
    <xf numFmtId="0" fontId="16" fillId="4" borderId="45" xfId="44" applyFont="1" applyFill="1" applyBorder="1" applyAlignment="1" applyProtection="1">
      <alignment horizontal="center" vertical="center"/>
      <protection locked="0"/>
    </xf>
    <xf numFmtId="0" fontId="16" fillId="4" borderId="43" xfId="44" applyFont="1" applyFill="1" applyBorder="1" applyAlignment="1" applyProtection="1">
      <alignment horizontal="center" vertical="center"/>
      <protection locked="0"/>
    </xf>
    <xf numFmtId="0" fontId="16" fillId="4" borderId="43" xfId="44" applyFont="1" applyFill="1" applyBorder="1" applyAlignment="1" applyProtection="1">
      <alignment horizontal="center" vertical="center" shrinkToFit="1"/>
      <protection locked="0"/>
    </xf>
    <xf numFmtId="0" fontId="26" fillId="14" borderId="43" xfId="44" applyFont="1" applyFill="1" applyBorder="1" applyAlignment="1" applyProtection="1">
      <alignment horizontal="center" vertical="center" wrapText="1"/>
      <protection locked="0"/>
    </xf>
    <xf numFmtId="0" fontId="76" fillId="7" borderId="0" xfId="44" applyFont="1" applyFill="1" applyAlignment="1" applyProtection="1">
      <alignment horizontal="center" vertical="top" wrapText="1"/>
      <protection locked="0"/>
    </xf>
    <xf numFmtId="0" fontId="76" fillId="7" borderId="0" xfId="44" applyFont="1" applyFill="1" applyAlignment="1" applyProtection="1">
      <alignment vertical="top"/>
      <protection locked="0"/>
    </xf>
    <xf numFmtId="0" fontId="24" fillId="4" borderId="56" xfId="44" applyFont="1" applyFill="1" applyBorder="1" applyAlignment="1" applyProtection="1">
      <alignment horizontal="center" vertical="center" wrapText="1"/>
      <protection locked="0"/>
    </xf>
    <xf numFmtId="0" fontId="44" fillId="14" borderId="40" xfId="44" applyFont="1" applyFill="1" applyBorder="1" applyAlignment="1" applyProtection="1">
      <alignment horizontal="center" vertical="center" wrapText="1"/>
      <protection locked="0"/>
    </xf>
    <xf numFmtId="0" fontId="44" fillId="14" borderId="35" xfId="44" applyFont="1" applyFill="1" applyBorder="1" applyAlignment="1" applyProtection="1">
      <alignment horizontal="center" vertical="center" wrapText="1"/>
      <protection locked="0"/>
    </xf>
    <xf numFmtId="0" fontId="44" fillId="14" borderId="56" xfId="44" applyFont="1" applyFill="1" applyBorder="1" applyAlignment="1" applyProtection="1">
      <alignment horizontal="center" vertical="center" wrapText="1"/>
      <protection locked="0"/>
    </xf>
    <xf numFmtId="0" fontId="44" fillId="14" borderId="43" xfId="44" applyFont="1" applyFill="1" applyBorder="1" applyAlignment="1" applyProtection="1">
      <alignment horizontal="center" vertical="center" wrapText="1"/>
      <protection locked="0"/>
    </xf>
    <xf numFmtId="0" fontId="26" fillId="14" borderId="40" xfId="44" applyFont="1" applyFill="1" applyBorder="1" applyAlignment="1" applyProtection="1">
      <alignment horizontal="center" vertical="center" wrapText="1"/>
      <protection locked="0"/>
    </xf>
    <xf numFmtId="0" fontId="16" fillId="0" borderId="13" xfId="44" applyFont="1" applyBorder="1" applyAlignment="1" applyProtection="1">
      <alignment horizontal="center" vertical="center" wrapText="1"/>
      <protection locked="0"/>
    </xf>
    <xf numFmtId="0" fontId="15" fillId="0" borderId="13" xfId="44" applyFont="1" applyFill="1" applyBorder="1" applyAlignment="1" applyProtection="1">
      <alignment horizontal="center" vertical="center"/>
      <protection locked="0"/>
    </xf>
    <xf numFmtId="0" fontId="15" fillId="7" borderId="35" xfId="44" applyFont="1" applyFill="1" applyBorder="1" applyAlignment="1" applyProtection="1">
      <alignment horizontal="center" vertical="center"/>
      <protection locked="0"/>
    </xf>
    <xf numFmtId="0" fontId="26" fillId="7" borderId="43" xfId="44" applyFont="1" applyFill="1" applyBorder="1" applyAlignment="1" applyProtection="1">
      <alignment horizontal="center" vertical="center"/>
      <protection locked="0"/>
    </xf>
    <xf numFmtId="0" fontId="15" fillId="7" borderId="43" xfId="44" applyFont="1" applyFill="1" applyBorder="1" applyAlignment="1" applyProtection="1">
      <alignment horizontal="center" vertical="center"/>
      <protection locked="0"/>
    </xf>
    <xf numFmtId="0" fontId="26" fillId="7" borderId="43" xfId="44" applyFont="1" applyFill="1" applyBorder="1" applyAlignment="1" applyProtection="1">
      <alignment horizontal="center" vertical="center" shrinkToFit="1"/>
      <protection locked="0"/>
    </xf>
    <xf numFmtId="0" fontId="15" fillId="7" borderId="43" xfId="44" applyFont="1" applyFill="1" applyBorder="1" applyAlignment="1" applyProtection="1">
      <alignment horizontal="center" vertical="center" shrinkToFit="1"/>
      <protection locked="0"/>
    </xf>
    <xf numFmtId="0" fontId="26" fillId="7" borderId="43" xfId="44" applyFont="1" applyFill="1" applyBorder="1" applyAlignment="1" applyProtection="1">
      <alignment horizontal="center" vertical="center" wrapText="1"/>
      <protection locked="0"/>
    </xf>
    <xf numFmtId="0" fontId="15" fillId="7" borderId="43" xfId="44" applyFont="1" applyFill="1" applyBorder="1" applyAlignment="1" applyProtection="1">
      <alignment horizontal="center" vertical="center" wrapText="1"/>
      <protection locked="0"/>
    </xf>
    <xf numFmtId="0" fontId="15" fillId="7" borderId="204" xfId="44" applyFont="1" applyFill="1" applyBorder="1" applyAlignment="1" applyProtection="1">
      <alignment horizontal="center" vertical="center" wrapText="1"/>
      <protection locked="0"/>
    </xf>
    <xf numFmtId="0" fontId="24" fillId="7" borderId="40" xfId="44" applyFont="1" applyFill="1" applyBorder="1" applyAlignment="1" applyProtection="1">
      <alignment horizontal="center" vertical="center" wrapText="1"/>
      <protection locked="0"/>
    </xf>
    <xf numFmtId="0" fontId="44" fillId="7" borderId="35" xfId="44" applyFont="1" applyFill="1" applyBorder="1" applyAlignment="1" applyProtection="1">
      <alignment horizontal="center" vertical="center" wrapText="1"/>
      <protection locked="0"/>
    </xf>
    <xf numFmtId="0" fontId="44" fillId="7" borderId="56" xfId="44" applyFont="1" applyFill="1" applyBorder="1" applyAlignment="1" applyProtection="1">
      <alignment horizontal="center" vertical="center" wrapText="1"/>
      <protection locked="0"/>
    </xf>
    <xf numFmtId="0" fontId="24" fillId="7" borderId="43" xfId="44" applyFont="1" applyFill="1" applyBorder="1" applyAlignment="1" applyProtection="1">
      <alignment horizontal="center" vertical="center" wrapText="1"/>
      <protection locked="0"/>
    </xf>
    <xf numFmtId="0" fontId="26" fillId="7" borderId="40" xfId="44" applyFont="1" applyFill="1" applyBorder="1" applyAlignment="1" applyProtection="1">
      <alignment horizontal="center" vertical="center" wrapText="1"/>
      <protection locked="0"/>
    </xf>
    <xf numFmtId="0" fontId="15" fillId="7" borderId="13" xfId="44" applyFont="1" applyFill="1" applyBorder="1" applyAlignment="1" applyProtection="1">
      <alignment horizontal="center" vertical="center" wrapText="1"/>
      <protection locked="0"/>
    </xf>
    <xf numFmtId="0" fontId="15" fillId="7" borderId="204" xfId="44" applyFont="1" applyFill="1" applyBorder="1" applyAlignment="1" applyProtection="1">
      <alignment horizontal="center" vertical="center"/>
      <protection locked="0"/>
    </xf>
    <xf numFmtId="0" fontId="68" fillId="7" borderId="13" xfId="0" applyFont="1" applyFill="1" applyBorder="1" applyAlignment="1" applyProtection="1">
      <alignment horizontal="centerContinuous" vertical="center"/>
      <protection locked="0"/>
    </xf>
    <xf numFmtId="0" fontId="31" fillId="7" borderId="36" xfId="0" applyFont="1" applyFill="1" applyBorder="1" applyAlignment="1" applyProtection="1">
      <alignment horizontal="center" vertical="center"/>
      <protection locked="0"/>
    </xf>
    <xf numFmtId="0" fontId="31" fillId="7" borderId="13" xfId="0" applyFont="1" applyFill="1" applyBorder="1" applyAlignment="1" applyProtection="1">
      <alignment horizontal="centerContinuous" vertical="center" wrapText="1"/>
      <protection locked="0"/>
    </xf>
    <xf numFmtId="0" fontId="31" fillId="7" borderId="70" xfId="0" applyFont="1" applyFill="1" applyBorder="1" applyAlignment="1" applyProtection="1">
      <alignment horizontal="center" vertical="top" wrapText="1"/>
      <protection locked="0"/>
    </xf>
    <xf numFmtId="0" fontId="31" fillId="7" borderId="149" xfId="0" applyFont="1" applyFill="1" applyBorder="1" applyAlignment="1" applyProtection="1">
      <alignment horizontal="center" vertical="top" wrapText="1"/>
      <protection locked="0"/>
    </xf>
    <xf numFmtId="0" fontId="31" fillId="7" borderId="150" xfId="0" applyFont="1" applyFill="1" applyBorder="1" applyAlignment="1" applyProtection="1">
      <alignment horizontal="center" vertical="top" wrapText="1"/>
      <protection locked="0"/>
    </xf>
    <xf numFmtId="0" fontId="68" fillId="7" borderId="151" xfId="0" applyFont="1" applyFill="1" applyBorder="1" applyAlignment="1" applyProtection="1">
      <alignment horizontal="center" vertical="top" wrapText="1"/>
      <protection locked="0"/>
    </xf>
    <xf numFmtId="0" fontId="31" fillId="7" borderId="152" xfId="0" applyFont="1" applyFill="1" applyBorder="1" applyAlignment="1" applyProtection="1">
      <alignment horizontal="center" vertical="top" wrapText="1"/>
      <protection locked="0"/>
    </xf>
    <xf numFmtId="0" fontId="31" fillId="7" borderId="153" xfId="0" applyFont="1" applyFill="1" applyBorder="1" applyAlignment="1" applyProtection="1">
      <alignment horizontal="center" vertical="top" wrapText="1"/>
      <protection locked="0"/>
    </xf>
    <xf numFmtId="0" fontId="31" fillId="7" borderId="132" xfId="0" applyFont="1" applyFill="1" applyBorder="1" applyAlignment="1" applyProtection="1">
      <alignment horizontal="center" vertical="top" wrapText="1"/>
      <protection locked="0"/>
    </xf>
    <xf numFmtId="0" fontId="68" fillId="7" borderId="154" xfId="0" applyFont="1" applyFill="1" applyBorder="1" applyAlignment="1" applyProtection="1">
      <alignment horizontal="center" vertical="top" wrapText="1"/>
      <protection locked="0"/>
    </xf>
    <xf numFmtId="0" fontId="31" fillId="7" borderId="71" xfId="0" applyFont="1" applyFill="1" applyBorder="1" applyAlignment="1" applyProtection="1">
      <alignment horizontal="center" vertical="top" wrapText="1"/>
      <protection locked="0"/>
    </xf>
    <xf numFmtId="0" fontId="31" fillId="7" borderId="155" xfId="0" applyFont="1" applyFill="1" applyBorder="1" applyAlignment="1" applyProtection="1">
      <alignment horizontal="center" vertical="top" wrapText="1"/>
      <protection locked="0"/>
    </xf>
    <xf numFmtId="0" fontId="31" fillId="7" borderId="156" xfId="0" applyFont="1" applyFill="1" applyBorder="1" applyAlignment="1" applyProtection="1">
      <alignment horizontal="center" vertical="top" wrapText="1"/>
      <protection locked="0"/>
    </xf>
    <xf numFmtId="0" fontId="31" fillId="7" borderId="157" xfId="0" applyFont="1" applyFill="1" applyBorder="1" applyAlignment="1" applyProtection="1">
      <alignment vertical="top" wrapText="1"/>
      <protection locked="0"/>
    </xf>
    <xf numFmtId="0" fontId="74" fillId="7" borderId="43" xfId="0" applyFont="1" applyFill="1" applyBorder="1" applyAlignment="1" applyProtection="1">
      <alignment horizontal="center" vertical="top" wrapText="1"/>
      <protection locked="0"/>
    </xf>
    <xf numFmtId="0" fontId="74" fillId="7" borderId="71" xfId="0" applyFont="1" applyFill="1" applyBorder="1" applyAlignment="1" applyProtection="1">
      <alignment vertical="top" wrapText="1"/>
      <protection locked="0"/>
    </xf>
    <xf numFmtId="0" fontId="74" fillId="7" borderId="155" xfId="0" applyFont="1" applyFill="1" applyBorder="1" applyAlignment="1" applyProtection="1">
      <alignment vertical="top" wrapText="1"/>
      <protection locked="0"/>
    </xf>
    <xf numFmtId="0" fontId="74" fillId="7" borderId="179" xfId="0" applyFont="1" applyFill="1" applyBorder="1" applyAlignment="1" applyProtection="1">
      <alignment vertical="top" wrapText="1"/>
      <protection locked="0"/>
    </xf>
    <xf numFmtId="0" fontId="74" fillId="7" borderId="72" xfId="0" applyFont="1" applyFill="1" applyBorder="1" applyAlignment="1" applyProtection="1">
      <alignment vertical="top" wrapText="1"/>
      <protection locked="0"/>
    </xf>
    <xf numFmtId="0" fontId="74" fillId="7" borderId="178" xfId="0" applyFont="1" applyFill="1" applyBorder="1" applyAlignment="1" applyProtection="1">
      <alignment vertical="top" wrapText="1"/>
      <protection locked="0"/>
    </xf>
    <xf numFmtId="0" fontId="16" fillId="4" borderId="63" xfId="44" applyFont="1" applyFill="1" applyBorder="1" applyAlignment="1" applyProtection="1">
      <alignment horizontal="center" vertical="center" shrinkToFit="1"/>
      <protection locked="0"/>
    </xf>
    <xf numFmtId="0" fontId="26" fillId="14" borderId="43" xfId="44" applyFont="1" applyFill="1" applyBorder="1" applyAlignment="1" applyProtection="1">
      <alignment horizontal="center" vertical="center"/>
      <protection locked="0"/>
    </xf>
    <xf numFmtId="0" fontId="26" fillId="14" borderId="63" xfId="44" applyFont="1" applyFill="1" applyBorder="1" applyAlignment="1" applyProtection="1">
      <alignment horizontal="center" vertical="center" wrapText="1"/>
      <protection locked="0"/>
    </xf>
    <xf numFmtId="0" fontId="44" fillId="14" borderId="13" xfId="44" applyFont="1" applyFill="1" applyBorder="1" applyAlignment="1" applyProtection="1">
      <alignment horizontal="center" vertical="center" wrapText="1"/>
      <protection locked="0"/>
    </xf>
    <xf numFmtId="0" fontId="15" fillId="7" borderId="0" xfId="44" applyNumberFormat="1" applyFont="1" applyFill="1" applyAlignment="1" applyProtection="1">
      <alignment vertical="center"/>
      <protection locked="0"/>
    </xf>
    <xf numFmtId="0" fontId="15" fillId="7" borderId="0" xfId="44" applyNumberFormat="1" applyFont="1" applyFill="1" applyAlignment="1" applyProtection="1">
      <alignment horizontal="center" vertical="center" wrapText="1"/>
      <protection locked="0"/>
    </xf>
    <xf numFmtId="0" fontId="16" fillId="7" borderId="43" xfId="44" applyFont="1" applyFill="1" applyBorder="1" applyAlignment="1" applyProtection="1">
      <alignment horizontal="center" vertical="center"/>
      <protection locked="0"/>
    </xf>
    <xf numFmtId="0" fontId="31" fillId="7" borderId="40" xfId="0" applyFont="1" applyFill="1" applyBorder="1" applyAlignment="1" applyProtection="1">
      <alignment horizontal="centerContinuous" vertical="center" wrapText="1"/>
      <protection locked="0"/>
    </xf>
    <xf numFmtId="0" fontId="31" fillId="7" borderId="58" xfId="0" applyFont="1" applyFill="1" applyBorder="1" applyAlignment="1" applyProtection="1">
      <alignment horizontal="center" vertical="top" wrapText="1"/>
      <protection locked="0"/>
    </xf>
    <xf numFmtId="0" fontId="31" fillId="7" borderId="59" xfId="0" applyFont="1" applyFill="1" applyBorder="1" applyAlignment="1" applyProtection="1">
      <alignment horizontal="center" vertical="center" wrapText="1"/>
      <protection locked="0"/>
    </xf>
    <xf numFmtId="0" fontId="31" fillId="7" borderId="0" xfId="0" applyFont="1" applyFill="1" applyBorder="1" applyAlignment="1" applyProtection="1">
      <alignment horizontal="center" vertical="top" wrapText="1"/>
      <protection locked="0"/>
    </xf>
    <xf numFmtId="0" fontId="31" fillId="7" borderId="62" xfId="0" applyFont="1" applyFill="1" applyBorder="1" applyAlignment="1" applyProtection="1">
      <alignment horizontal="center" vertical="center" wrapText="1"/>
      <protection locked="0"/>
    </xf>
    <xf numFmtId="0" fontId="31" fillId="7" borderId="63" xfId="0" applyFont="1" applyFill="1" applyBorder="1" applyAlignment="1" applyProtection="1">
      <alignment horizontal="center" vertical="center" wrapText="1"/>
      <protection locked="0"/>
    </xf>
    <xf numFmtId="0" fontId="74" fillId="7" borderId="63" xfId="0" applyFont="1" applyFill="1" applyBorder="1" applyAlignment="1" applyProtection="1">
      <alignment vertical="top" wrapText="1"/>
      <protection locked="0"/>
    </xf>
    <xf numFmtId="0" fontId="15" fillId="7" borderId="66" xfId="44" applyNumberFormat="1" applyFont="1" applyFill="1" applyBorder="1" applyAlignment="1" applyProtection="1">
      <alignment vertical="center"/>
      <protection locked="0"/>
    </xf>
    <xf numFmtId="0" fontId="15" fillId="7" borderId="66" xfId="44" applyFont="1" applyFill="1" applyBorder="1" applyAlignment="1" applyProtection="1">
      <alignment vertical="center" wrapText="1"/>
      <protection locked="0"/>
    </xf>
    <xf numFmtId="0" fontId="15" fillId="7" borderId="13" xfId="44" applyFont="1" applyFill="1" applyBorder="1" applyAlignment="1" applyProtection="1">
      <alignment horizontal="center" vertical="center"/>
      <protection locked="0"/>
    </xf>
    <xf numFmtId="0" fontId="16" fillId="24" borderId="43" xfId="44" applyFont="1" applyFill="1" applyBorder="1" applyAlignment="1" applyProtection="1">
      <alignment horizontal="center" vertical="center" wrapText="1"/>
      <protection locked="0"/>
    </xf>
    <xf numFmtId="0" fontId="15" fillId="24" borderId="43" xfId="44" applyFont="1" applyFill="1" applyBorder="1" applyAlignment="1" applyProtection="1">
      <alignment horizontal="center" vertical="center" wrapText="1"/>
      <protection locked="0"/>
    </xf>
    <xf numFmtId="0" fontId="16" fillId="7" borderId="43" xfId="44" applyFont="1" applyFill="1" applyBorder="1" applyAlignment="1" applyProtection="1">
      <alignment horizontal="center" vertical="center" wrapText="1"/>
      <protection locked="0"/>
    </xf>
    <xf numFmtId="0" fontId="15" fillId="0" borderId="204" xfId="44" applyFont="1" applyFill="1" applyBorder="1" applyAlignment="1" applyProtection="1">
      <alignment horizontal="center" vertical="center" wrapText="1"/>
      <protection locked="0"/>
    </xf>
    <xf numFmtId="0" fontId="31" fillId="7" borderId="56" xfId="0" applyFont="1" applyFill="1" applyBorder="1" applyAlignment="1" applyProtection="1">
      <alignment horizontal="centerContinuous" vertical="center"/>
      <protection locked="0"/>
    </xf>
    <xf numFmtId="0" fontId="31" fillId="7" borderId="13" xfId="0" applyFont="1" applyFill="1" applyBorder="1" applyAlignment="1" applyProtection="1">
      <alignment horizontal="centerContinuous" vertical="center"/>
      <protection locked="0"/>
    </xf>
    <xf numFmtId="0" fontId="31" fillId="7" borderId="70" xfId="0" applyFont="1" applyFill="1" applyBorder="1" applyAlignment="1" applyProtection="1">
      <alignment horizontal="center" vertical="center"/>
      <protection locked="0"/>
    </xf>
    <xf numFmtId="0" fontId="31" fillId="7" borderId="149" xfId="0" applyFont="1" applyFill="1" applyBorder="1" applyAlignment="1" applyProtection="1">
      <alignment horizontal="center" vertical="center"/>
      <protection locked="0"/>
    </xf>
    <xf numFmtId="0" fontId="31" fillId="7" borderId="177" xfId="0" applyFont="1" applyFill="1" applyBorder="1" applyAlignment="1" applyProtection="1">
      <alignment horizontal="center" vertical="center"/>
      <protection locked="0"/>
    </xf>
    <xf numFmtId="0" fontId="31" fillId="7" borderId="13" xfId="0" applyFont="1" applyFill="1" applyBorder="1" applyAlignment="1" applyProtection="1">
      <alignment horizontal="left" vertical="center"/>
      <protection locked="0"/>
    </xf>
    <xf numFmtId="0" fontId="31" fillId="7" borderId="152" xfId="0" applyFont="1" applyFill="1" applyBorder="1" applyAlignment="1" applyProtection="1">
      <alignment horizontal="center" vertical="center"/>
      <protection locked="0"/>
    </xf>
    <xf numFmtId="0" fontId="31" fillId="7" borderId="153" xfId="0" applyFont="1" applyFill="1" applyBorder="1" applyAlignment="1" applyProtection="1">
      <alignment horizontal="center" vertical="center"/>
      <protection locked="0"/>
    </xf>
    <xf numFmtId="0" fontId="31" fillId="7" borderId="162" xfId="0" applyFont="1" applyFill="1" applyBorder="1" applyAlignment="1" applyProtection="1">
      <alignment horizontal="center" vertical="center"/>
      <protection locked="0"/>
    </xf>
    <xf numFmtId="0" fontId="31" fillId="7" borderId="72" xfId="0" applyFont="1" applyFill="1" applyBorder="1" applyAlignment="1" applyProtection="1">
      <alignment horizontal="centerContinuous" vertical="center"/>
      <protection locked="0"/>
    </xf>
    <xf numFmtId="0" fontId="31" fillId="7" borderId="178" xfId="0" applyFont="1" applyFill="1" applyBorder="1" applyAlignment="1" applyProtection="1">
      <alignment horizontal="centerContinuous" vertical="center"/>
      <protection locked="0"/>
    </xf>
    <xf numFmtId="0" fontId="31" fillId="7" borderId="70" xfId="0" applyFont="1" applyFill="1" applyBorder="1" applyAlignment="1" applyProtection="1">
      <alignment horizontal="center" vertical="center" wrapText="1"/>
      <protection locked="0"/>
    </xf>
    <xf numFmtId="0" fontId="31" fillId="7" borderId="149" xfId="0" applyFont="1" applyFill="1" applyBorder="1" applyAlignment="1" applyProtection="1">
      <alignment horizontal="center" vertical="center" wrapText="1"/>
      <protection locked="0"/>
    </xf>
    <xf numFmtId="0" fontId="31" fillId="7" borderId="71" xfId="0" applyFont="1" applyFill="1" applyBorder="1" applyAlignment="1" applyProtection="1">
      <alignment horizontal="center" vertical="center"/>
      <protection locked="0"/>
    </xf>
    <xf numFmtId="0" fontId="31" fillId="7" borderId="155" xfId="0" applyFont="1" applyFill="1" applyBorder="1" applyAlignment="1" applyProtection="1">
      <alignment horizontal="center" vertical="center"/>
      <protection locked="0"/>
    </xf>
    <xf numFmtId="0" fontId="31" fillId="7" borderId="179" xfId="0" applyFont="1" applyFill="1" applyBorder="1" applyAlignment="1" applyProtection="1">
      <alignment horizontal="center" vertical="center"/>
      <protection locked="0"/>
    </xf>
    <xf numFmtId="0" fontId="31" fillId="7" borderId="71" xfId="0" applyFont="1" applyFill="1" applyBorder="1" applyAlignment="1" applyProtection="1">
      <alignment horizontal="center" vertical="center" wrapText="1"/>
      <protection locked="0"/>
    </xf>
    <xf numFmtId="0" fontId="31" fillId="7" borderId="155" xfId="0" applyFont="1" applyFill="1" applyBorder="1" applyAlignment="1" applyProtection="1">
      <alignment horizontal="center" vertical="center" wrapText="1"/>
      <protection locked="0"/>
    </xf>
    <xf numFmtId="176" fontId="15" fillId="7" borderId="66" xfId="44" applyNumberFormat="1" applyFont="1" applyFill="1" applyBorder="1" applyAlignment="1" applyProtection="1">
      <alignment vertical="center"/>
      <protection locked="0"/>
    </xf>
    <xf numFmtId="0" fontId="76" fillId="39" borderId="13" xfId="44" applyFont="1" applyFill="1" applyBorder="1" applyAlignment="1" applyProtection="1">
      <alignment vertical="center" wrapText="1"/>
      <protection locked="0"/>
    </xf>
    <xf numFmtId="0" fontId="15" fillId="4" borderId="45" xfId="44" applyFont="1" applyFill="1" applyBorder="1" applyAlignment="1" applyProtection="1">
      <alignment horizontal="center" vertical="center" shrinkToFit="1"/>
      <protection locked="0"/>
    </xf>
    <xf numFmtId="0" fontId="15" fillId="24" borderId="45" xfId="44" applyFont="1" applyFill="1" applyBorder="1" applyAlignment="1" applyProtection="1">
      <alignment horizontal="center" vertical="center" wrapText="1"/>
      <protection locked="0"/>
    </xf>
    <xf numFmtId="0" fontId="15" fillId="39" borderId="13" xfId="44" applyFont="1" applyFill="1" applyBorder="1" applyAlignment="1" applyProtection="1">
      <alignment vertical="center" wrapText="1"/>
      <protection locked="0"/>
    </xf>
    <xf numFmtId="0" fontId="15" fillId="0" borderId="35" xfId="44" applyFont="1" applyFill="1" applyBorder="1" applyAlignment="1" applyProtection="1">
      <alignment horizontal="center" vertical="center" wrapText="1"/>
      <protection locked="0"/>
    </xf>
    <xf numFmtId="0" fontId="15" fillId="0" borderId="13" xfId="44" applyFont="1" applyFill="1" applyBorder="1" applyAlignment="1" applyProtection="1">
      <alignment vertical="center"/>
      <protection locked="0"/>
    </xf>
    <xf numFmtId="0" fontId="89" fillId="7" borderId="0" xfId="44" applyFont="1" applyFill="1" applyAlignment="1" applyProtection="1">
      <alignment horizontal="right" vertical="top"/>
      <protection locked="0"/>
    </xf>
    <xf numFmtId="0" fontId="79" fillId="7" borderId="13" xfId="0" applyFont="1" applyFill="1" applyBorder="1" applyAlignment="1" applyProtection="1">
      <alignment horizontal="centerContinuous" vertical="center"/>
    </xf>
    <xf numFmtId="0" fontId="74" fillId="7" borderId="13" xfId="0" applyFont="1" applyFill="1" applyBorder="1" applyAlignment="1" applyProtection="1">
      <alignment horizontal="centerContinuous" vertical="center"/>
    </xf>
    <xf numFmtId="0" fontId="74" fillId="7" borderId="57" xfId="0" applyFont="1" applyFill="1" applyBorder="1" applyAlignment="1" applyProtection="1">
      <alignment horizontal="center" vertical="center"/>
    </xf>
    <xf numFmtId="0" fontId="74" fillId="7" borderId="58" xfId="0" applyFont="1" applyFill="1" applyBorder="1" applyAlignment="1" applyProtection="1">
      <alignment horizontal="center" vertical="center"/>
    </xf>
    <xf numFmtId="0" fontId="74" fillId="7" borderId="59" xfId="0" applyFont="1" applyFill="1" applyBorder="1" applyAlignment="1" applyProtection="1">
      <alignment horizontal="center" vertical="center"/>
    </xf>
    <xf numFmtId="0" fontId="31" fillId="7" borderId="150" xfId="0" applyFont="1" applyFill="1" applyBorder="1" applyAlignment="1" applyProtection="1">
      <alignment horizontal="center" vertical="center" wrapText="1"/>
      <protection locked="0"/>
    </xf>
    <xf numFmtId="0" fontId="68" fillId="7" borderId="40" xfId="0" applyFont="1" applyFill="1" applyBorder="1" applyAlignment="1" applyProtection="1">
      <alignment horizontal="center" vertical="center" wrapText="1"/>
      <protection locked="0"/>
    </xf>
    <xf numFmtId="0" fontId="74" fillId="7" borderId="45" xfId="0" applyFont="1" applyFill="1" applyBorder="1" applyAlignment="1" applyProtection="1">
      <alignment horizontal="center" vertical="center"/>
    </xf>
    <xf numFmtId="0" fontId="74" fillId="7" borderId="44" xfId="0" applyFont="1" applyFill="1" applyBorder="1" applyAlignment="1" applyProtection="1">
      <alignment horizontal="center" vertical="center"/>
    </xf>
    <xf numFmtId="0" fontId="74" fillId="7" borderId="63" xfId="0" applyFont="1" applyFill="1" applyBorder="1" applyAlignment="1" applyProtection="1">
      <alignment horizontal="center" vertical="center"/>
    </xf>
    <xf numFmtId="0" fontId="31" fillId="7" borderId="153" xfId="0" applyFont="1" applyFill="1" applyBorder="1" applyAlignment="1" applyProtection="1">
      <alignment horizontal="center" vertical="center" wrapText="1"/>
      <protection locked="0"/>
    </xf>
    <xf numFmtId="0" fontId="68" fillId="7" borderId="41" xfId="0" applyFont="1" applyFill="1" applyBorder="1" applyAlignment="1" applyProtection="1">
      <alignment horizontal="center" vertical="center" wrapText="1"/>
      <protection locked="0"/>
    </xf>
    <xf numFmtId="0" fontId="74" fillId="7" borderId="70" xfId="0" applyFont="1" applyFill="1" applyBorder="1" applyAlignment="1" applyProtection="1">
      <alignment horizontal="center" vertical="center" wrapText="1"/>
    </xf>
    <xf numFmtId="0" fontId="74" fillId="7" borderId="177" xfId="0" applyFont="1" applyFill="1" applyBorder="1" applyAlignment="1" applyProtection="1">
      <alignment horizontal="center" vertical="center" wrapText="1"/>
    </xf>
    <xf numFmtId="0" fontId="74" fillId="7" borderId="149" xfId="0" applyFont="1" applyFill="1" applyBorder="1" applyAlignment="1" applyProtection="1">
      <alignment horizontal="center" vertical="center" wrapText="1"/>
    </xf>
    <xf numFmtId="0" fontId="68" fillId="7" borderId="43" xfId="0" applyFont="1" applyFill="1" applyBorder="1" applyAlignment="1" applyProtection="1">
      <alignment horizontal="center" vertical="center" wrapText="1"/>
      <protection locked="0"/>
    </xf>
    <xf numFmtId="0" fontId="74" fillId="7" borderId="71" xfId="0" applyFont="1" applyFill="1" applyBorder="1" applyAlignment="1" applyProtection="1">
      <alignment horizontal="center" vertical="center" wrapText="1"/>
    </xf>
    <xf numFmtId="0" fontId="74" fillId="7" borderId="179" xfId="0" applyFont="1" applyFill="1" applyBorder="1" applyAlignment="1" applyProtection="1">
      <alignment horizontal="center" vertical="center" wrapText="1"/>
    </xf>
    <xf numFmtId="0" fontId="74" fillId="7" borderId="155" xfId="0" applyFont="1" applyFill="1" applyBorder="1" applyAlignment="1" applyProtection="1">
      <alignment horizontal="center" vertical="center" wrapText="1"/>
    </xf>
    <xf numFmtId="0" fontId="79" fillId="7" borderId="43" xfId="0" applyFont="1" applyFill="1" applyBorder="1" applyAlignment="1" applyProtection="1">
      <alignment vertical="top" wrapText="1"/>
      <protection locked="0"/>
    </xf>
    <xf numFmtId="0" fontId="74" fillId="7" borderId="161" xfId="0" applyFont="1" applyFill="1" applyBorder="1" applyAlignment="1" applyProtection="1">
      <alignment vertical="top" wrapText="1"/>
    </xf>
    <xf numFmtId="0" fontId="74" fillId="7" borderId="180" xfId="0" applyFont="1" applyFill="1" applyBorder="1" applyAlignment="1" applyProtection="1">
      <alignment vertical="top" wrapText="1"/>
    </xf>
    <xf numFmtId="0" fontId="74" fillId="7" borderId="151" xfId="0" applyFont="1" applyFill="1" applyBorder="1" applyAlignment="1" applyProtection="1">
      <alignment vertical="top" wrapText="1"/>
    </xf>
    <xf numFmtId="0" fontId="15" fillId="32" borderId="13" xfId="44" applyFont="1" applyFill="1" applyBorder="1" applyAlignment="1" applyProtection="1">
      <alignment horizontal="center" vertical="center"/>
      <protection locked="0"/>
    </xf>
    <xf numFmtId="0" fontId="90" fillId="7" borderId="13" xfId="0" applyFont="1" applyFill="1" applyBorder="1" applyAlignment="1" applyProtection="1">
      <alignment horizontal="centerContinuous" vertical="center"/>
      <protection locked="0"/>
    </xf>
    <xf numFmtId="0" fontId="91" fillId="7" borderId="13" xfId="0" applyFont="1" applyFill="1" applyBorder="1" applyAlignment="1" applyProtection="1">
      <alignment horizontal="centerContinuous" vertical="center"/>
      <protection locked="0"/>
    </xf>
    <xf numFmtId="0" fontId="92" fillId="7" borderId="13" xfId="0" applyFont="1" applyFill="1" applyBorder="1" applyAlignment="1" applyProtection="1">
      <alignment horizontal="centerContinuous" vertical="center"/>
      <protection locked="0"/>
    </xf>
    <xf numFmtId="0" fontId="31" fillId="7" borderId="181" xfId="0" applyFont="1" applyFill="1" applyBorder="1" applyAlignment="1" applyProtection="1">
      <alignment horizontal="center" vertical="center" wrapText="1"/>
      <protection locked="0"/>
    </xf>
    <xf numFmtId="0" fontId="31" fillId="7" borderId="43" xfId="0" applyFont="1" applyFill="1" applyBorder="1" applyAlignment="1" applyProtection="1">
      <alignment horizontal="left" vertical="center"/>
      <protection locked="0"/>
    </xf>
    <xf numFmtId="0" fontId="90" fillId="7" borderId="43" xfId="0" applyFont="1" applyFill="1" applyBorder="1" applyAlignment="1" applyProtection="1">
      <alignment horizontal="centerContinuous" vertical="center"/>
      <protection locked="0"/>
    </xf>
    <xf numFmtId="0" fontId="31" fillId="7" borderId="43" xfId="0" applyFont="1" applyFill="1" applyBorder="1" applyAlignment="1" applyProtection="1">
      <alignment horizontal="centerContinuous" vertical="center" shrinkToFit="1"/>
      <protection locked="0"/>
    </xf>
    <xf numFmtId="0" fontId="92" fillId="7" borderId="43" xfId="0" applyFont="1" applyFill="1" applyBorder="1" applyAlignment="1" applyProtection="1">
      <alignment horizontal="centerContinuous" vertical="center" shrinkToFit="1"/>
      <protection locked="0"/>
    </xf>
    <xf numFmtId="0" fontId="90" fillId="7" borderId="40" xfId="0" applyFont="1" applyFill="1" applyBorder="1" applyAlignment="1" applyProtection="1">
      <alignment horizontal="center" vertical="center" wrapText="1"/>
      <protection locked="0"/>
    </xf>
    <xf numFmtId="0" fontId="90" fillId="7" borderId="35" xfId="0" applyFont="1" applyFill="1" applyBorder="1" applyAlignment="1" applyProtection="1">
      <alignment horizontal="centerContinuous" vertical="center"/>
      <protection locked="0"/>
    </xf>
    <xf numFmtId="0" fontId="68" fillId="7" borderId="36" xfId="0" applyFont="1" applyFill="1" applyBorder="1" applyAlignment="1" applyProtection="1">
      <alignment horizontal="centerContinuous" vertical="center"/>
      <protection locked="0"/>
    </xf>
    <xf numFmtId="0" fontId="90" fillId="7" borderId="41" xfId="0" applyFont="1" applyFill="1" applyBorder="1" applyAlignment="1" applyProtection="1">
      <alignment horizontal="center" vertical="center" wrapText="1"/>
      <protection locked="0"/>
    </xf>
    <xf numFmtId="0" fontId="68" fillId="7" borderId="35" xfId="0" applyFont="1" applyFill="1" applyBorder="1" applyAlignment="1" applyProtection="1">
      <alignment horizontal="centerContinuous" vertical="center"/>
      <protection locked="0"/>
    </xf>
    <xf numFmtId="0" fontId="68" fillId="7" borderId="56" xfId="0" applyFont="1" applyFill="1" applyBorder="1" applyAlignment="1" applyProtection="1">
      <alignment horizontal="centerContinuous" vertical="center"/>
      <protection locked="0"/>
    </xf>
    <xf numFmtId="0" fontId="90" fillId="7" borderId="43" xfId="0" applyFont="1" applyFill="1" applyBorder="1" applyAlignment="1" applyProtection="1">
      <alignment horizontal="center" vertical="center" wrapText="1"/>
      <protection locked="0"/>
    </xf>
    <xf numFmtId="0" fontId="90" fillId="7" borderId="71" xfId="0" applyFont="1" applyFill="1" applyBorder="1" applyAlignment="1" applyProtection="1">
      <alignment horizontal="center" vertical="center" wrapText="1"/>
      <protection locked="0"/>
    </xf>
    <xf numFmtId="0" fontId="90" fillId="7" borderId="156" xfId="0" applyFont="1" applyFill="1" applyBorder="1" applyAlignment="1" applyProtection="1">
      <alignment horizontal="center" vertical="center" wrapText="1"/>
      <protection locked="0"/>
    </xf>
    <xf numFmtId="0" fontId="92" fillId="7" borderId="156" xfId="0" applyFont="1" applyFill="1" applyBorder="1" applyAlignment="1" applyProtection="1">
      <alignment horizontal="center" vertical="center" wrapText="1"/>
      <protection locked="0"/>
    </xf>
    <xf numFmtId="0" fontId="83" fillId="7" borderId="43" xfId="0" applyFont="1" applyFill="1" applyBorder="1" applyAlignment="1" applyProtection="1">
      <alignment vertical="top" wrapText="1"/>
      <protection locked="0"/>
    </xf>
    <xf numFmtId="0" fontId="83" fillId="7" borderId="71" xfId="0" applyFont="1" applyFill="1" applyBorder="1" applyAlignment="1" applyProtection="1">
      <alignment vertical="top" wrapText="1"/>
      <protection locked="0"/>
    </xf>
    <xf numFmtId="0" fontId="83" fillId="7" borderId="156" xfId="0" applyFont="1" applyFill="1" applyBorder="1" applyAlignment="1" applyProtection="1">
      <alignment vertical="top" wrapText="1"/>
      <protection locked="0"/>
    </xf>
    <xf numFmtId="0" fontId="31" fillId="7" borderId="35" xfId="0" applyFont="1" applyFill="1" applyBorder="1" applyAlignment="1" applyProtection="1">
      <alignment horizontal="centerContinuous" vertical="center"/>
      <protection locked="0"/>
    </xf>
    <xf numFmtId="0" fontId="68" fillId="7" borderId="43" xfId="0" applyFont="1" applyFill="1" applyBorder="1" applyAlignment="1" applyProtection="1">
      <alignment horizontal="centerContinuous" vertical="center" shrinkToFit="1"/>
      <protection locked="0"/>
    </xf>
    <xf numFmtId="0" fontId="90" fillId="7" borderId="43" xfId="0" applyFont="1" applyFill="1" applyBorder="1" applyAlignment="1" applyProtection="1">
      <alignment horizontal="centerContinuous" vertical="center" shrinkToFit="1"/>
      <protection locked="0"/>
    </xf>
    <xf numFmtId="0" fontId="68" fillId="7" borderId="57" xfId="0" applyFont="1" applyFill="1" applyBorder="1" applyAlignment="1" applyProtection="1">
      <alignment horizontal="center" vertical="center" wrapText="1"/>
      <protection locked="0"/>
    </xf>
    <xf numFmtId="0" fontId="90" fillId="7" borderId="57" xfId="0" applyFont="1" applyFill="1" applyBorder="1" applyAlignment="1" applyProtection="1">
      <alignment horizontal="center" vertical="center" wrapText="1"/>
      <protection locked="0"/>
    </xf>
    <xf numFmtId="0" fontId="90" fillId="7" borderId="35" xfId="0" applyFont="1" applyFill="1" applyBorder="1" applyAlignment="1" applyProtection="1">
      <alignment horizontal="centerContinuous" vertical="center" wrapText="1"/>
      <protection locked="0"/>
    </xf>
    <xf numFmtId="0" fontId="90" fillId="7" borderId="13" xfId="0" applyFont="1" applyFill="1" applyBorder="1" applyAlignment="1" applyProtection="1">
      <alignment horizontal="centerContinuous" vertical="center" wrapText="1"/>
      <protection locked="0"/>
    </xf>
    <xf numFmtId="0" fontId="68" fillId="7" borderId="61" xfId="0" applyFont="1" applyFill="1" applyBorder="1" applyAlignment="1" applyProtection="1">
      <alignment horizontal="center" vertical="center" wrapText="1"/>
      <protection locked="0"/>
    </xf>
    <xf numFmtId="0" fontId="90" fillId="7" borderId="61" xfId="0" applyFont="1" applyFill="1" applyBorder="1" applyAlignment="1" applyProtection="1">
      <alignment horizontal="center" vertical="center" wrapText="1"/>
      <protection locked="0"/>
    </xf>
    <xf numFmtId="0" fontId="68" fillId="7" borderId="45" xfId="0" applyFont="1" applyFill="1" applyBorder="1" applyAlignment="1" applyProtection="1">
      <alignment horizontal="center" vertical="center" wrapText="1"/>
      <protection locked="0"/>
    </xf>
    <xf numFmtId="0" fontId="90" fillId="7" borderId="45" xfId="0" applyFont="1" applyFill="1" applyBorder="1" applyAlignment="1" applyProtection="1">
      <alignment horizontal="center" vertical="center" wrapText="1"/>
      <protection locked="0"/>
    </xf>
    <xf numFmtId="0" fontId="79" fillId="7" borderId="45" xfId="0" applyFont="1" applyFill="1" applyBorder="1" applyAlignment="1" applyProtection="1">
      <alignment vertical="top" wrapText="1"/>
      <protection locked="0"/>
    </xf>
    <xf numFmtId="0" fontId="83" fillId="7" borderId="45" xfId="0" applyFont="1" applyFill="1" applyBorder="1" applyAlignment="1" applyProtection="1">
      <alignment vertical="top" wrapText="1"/>
      <protection locked="0"/>
    </xf>
    <xf numFmtId="0" fontId="83" fillId="7" borderId="35" xfId="0" applyFont="1" applyFill="1" applyBorder="1" applyAlignment="1" applyProtection="1">
      <alignment vertical="top" wrapText="1"/>
      <protection locked="0"/>
    </xf>
    <xf numFmtId="0" fontId="83" fillId="7" borderId="178" xfId="0" applyFont="1" applyFill="1" applyBorder="1" applyAlignment="1" applyProtection="1">
      <alignment vertical="top" wrapText="1"/>
      <protection locked="0"/>
    </xf>
    <xf numFmtId="0" fontId="83" fillId="7" borderId="179" xfId="0" applyFont="1" applyFill="1" applyBorder="1" applyAlignment="1" applyProtection="1">
      <alignment vertical="top" wrapText="1"/>
      <protection locked="0"/>
    </xf>
    <xf numFmtId="0" fontId="31" fillId="7" borderId="13" xfId="0" applyFont="1" applyFill="1" applyBorder="1" applyAlignment="1" applyProtection="1">
      <alignment horizontal="center" vertical="center" wrapText="1"/>
      <protection locked="0"/>
    </xf>
    <xf numFmtId="0" fontId="93" fillId="7" borderId="35" xfId="0" applyFont="1" applyFill="1" applyBorder="1" applyAlignment="1" applyProtection="1">
      <alignment horizontal="left" vertical="top"/>
      <protection locked="0"/>
    </xf>
    <xf numFmtId="0" fontId="93" fillId="7" borderId="36" xfId="0" applyFont="1" applyFill="1" applyBorder="1" applyAlignment="1" applyProtection="1">
      <alignment horizontal="centerContinuous" vertical="top"/>
      <protection locked="0"/>
    </xf>
    <xf numFmtId="0" fontId="93" fillId="7" borderId="56" xfId="0" applyFont="1" applyFill="1" applyBorder="1" applyAlignment="1" applyProtection="1">
      <alignment horizontal="centerContinuous" vertical="top"/>
      <protection locked="0"/>
    </xf>
    <xf numFmtId="0" fontId="93" fillId="7" borderId="57" xfId="0" applyFont="1" applyFill="1" applyBorder="1" applyAlignment="1" applyProtection="1">
      <alignment vertical="top" wrapText="1"/>
      <protection locked="0"/>
    </xf>
    <xf numFmtId="0" fontId="93" fillId="7" borderId="165" xfId="0" applyFont="1" applyFill="1" applyBorder="1" applyAlignment="1" applyProtection="1">
      <alignment vertical="top" wrapText="1"/>
      <protection locked="0"/>
    </xf>
    <xf numFmtId="0" fontId="93" fillId="7" borderId="40" xfId="0" applyFont="1" applyFill="1" applyBorder="1" applyAlignment="1" applyProtection="1">
      <alignment vertical="top" wrapText="1"/>
      <protection locked="0"/>
    </xf>
    <xf numFmtId="0" fontId="93" fillId="7" borderId="58" xfId="0" applyFont="1" applyFill="1" applyBorder="1" applyAlignment="1" applyProtection="1">
      <alignment horizontal="left" vertical="top"/>
      <protection locked="0"/>
    </xf>
    <xf numFmtId="0" fontId="93" fillId="7" borderId="59" xfId="0" applyFont="1" applyFill="1" applyBorder="1" applyAlignment="1" applyProtection="1">
      <alignment horizontal="centerContinuous" vertical="top" wrapText="1"/>
      <protection locked="0"/>
    </xf>
    <xf numFmtId="0" fontId="93" fillId="7" borderId="61" xfId="0" applyFont="1" applyFill="1" applyBorder="1" applyAlignment="1" applyProtection="1">
      <alignment vertical="top" wrapText="1"/>
      <protection locked="0"/>
    </xf>
    <xf numFmtId="0" fontId="93" fillId="7" borderId="162" xfId="0" applyFont="1" applyFill="1" applyBorder="1" applyAlignment="1" applyProtection="1">
      <alignment vertical="top" wrapText="1"/>
      <protection locked="0"/>
    </xf>
    <xf numFmtId="0" fontId="93" fillId="7" borderId="41" xfId="0" applyFont="1" applyFill="1" applyBorder="1" applyAlignment="1" applyProtection="1">
      <alignment vertical="top" wrapText="1"/>
      <protection locked="0"/>
    </xf>
    <xf numFmtId="0" fontId="93" fillId="7" borderId="183" xfId="0" applyFont="1" applyFill="1" applyBorder="1" applyAlignment="1" applyProtection="1">
      <alignment vertical="top" wrapText="1"/>
      <protection locked="0"/>
    </xf>
    <xf numFmtId="0" fontId="93" fillId="7" borderId="184" xfId="0" applyFont="1" applyFill="1" applyBorder="1" applyAlignment="1" applyProtection="1">
      <alignment vertical="top" wrapText="1"/>
      <protection locked="0"/>
    </xf>
    <xf numFmtId="0" fontId="93" fillId="7" borderId="163" xfId="0" applyFont="1" applyFill="1" applyBorder="1" applyAlignment="1" applyProtection="1">
      <alignment vertical="top" wrapText="1"/>
      <protection locked="0"/>
    </xf>
    <xf numFmtId="0" fontId="93" fillId="7" borderId="149" xfId="0" applyFont="1" applyFill="1" applyBorder="1" applyAlignment="1" applyProtection="1">
      <alignment vertical="top" wrapText="1"/>
      <protection locked="0"/>
    </xf>
    <xf numFmtId="0" fontId="93" fillId="7" borderId="153" xfId="0" applyFont="1" applyFill="1" applyBorder="1" applyAlignment="1" applyProtection="1">
      <alignment vertical="top" wrapText="1"/>
      <protection locked="0"/>
    </xf>
    <xf numFmtId="0" fontId="93" fillId="7" borderId="62" xfId="0" applyFont="1" applyFill="1" applyBorder="1" applyAlignment="1" applyProtection="1">
      <alignment vertical="top" wrapText="1"/>
      <protection locked="0"/>
    </xf>
    <xf numFmtId="0" fontId="93" fillId="7" borderId="173" xfId="0" applyFont="1" applyFill="1" applyBorder="1" applyAlignment="1" applyProtection="1">
      <alignment vertical="top" wrapText="1"/>
      <protection locked="0"/>
    </xf>
    <xf numFmtId="0" fontId="93" fillId="7" borderId="45" xfId="0" applyFont="1" applyFill="1" applyBorder="1" applyAlignment="1" applyProtection="1">
      <alignment vertical="top" wrapText="1"/>
      <protection locked="0"/>
    </xf>
    <xf numFmtId="0" fontId="93" fillId="7" borderId="179" xfId="0" applyFont="1" applyFill="1" applyBorder="1" applyAlignment="1" applyProtection="1">
      <alignment vertical="top" wrapText="1"/>
      <protection locked="0"/>
    </xf>
    <xf numFmtId="0" fontId="93" fillId="7" borderId="43" xfId="0" applyFont="1" applyFill="1" applyBorder="1" applyAlignment="1" applyProtection="1">
      <alignment vertical="top" wrapText="1"/>
      <protection locked="0"/>
    </xf>
    <xf numFmtId="0" fontId="93" fillId="7" borderId="155" xfId="0" applyFont="1" applyFill="1" applyBorder="1" applyAlignment="1" applyProtection="1">
      <alignment vertical="top" wrapText="1"/>
      <protection locked="0"/>
    </xf>
    <xf numFmtId="0" fontId="93" fillId="7" borderId="63" xfId="0" applyFont="1" applyFill="1" applyBorder="1" applyAlignment="1" applyProtection="1">
      <alignment vertical="top" wrapText="1"/>
      <protection locked="0"/>
    </xf>
    <xf numFmtId="0" fontId="93" fillId="7" borderId="176" xfId="0" applyFont="1" applyFill="1" applyBorder="1" applyAlignment="1" applyProtection="1">
      <alignment vertical="top" wrapText="1"/>
      <protection locked="0"/>
    </xf>
    <xf numFmtId="0" fontId="74" fillId="7" borderId="35" xfId="0" applyFont="1" applyFill="1" applyBorder="1" applyAlignment="1" applyProtection="1">
      <alignment horizontal="left" vertical="top" wrapText="1"/>
      <protection locked="0"/>
    </xf>
    <xf numFmtId="0" fontId="74" fillId="7" borderId="179" xfId="0" applyFont="1" applyFill="1" applyBorder="1" applyAlignment="1" applyProtection="1">
      <alignment horizontal="left" vertical="top" wrapText="1"/>
      <protection locked="0"/>
    </xf>
    <xf numFmtId="0" fontId="74" fillId="7" borderId="43" xfId="0" applyFont="1" applyFill="1" applyBorder="1" applyAlignment="1" applyProtection="1">
      <alignment horizontal="left" vertical="top" wrapText="1"/>
      <protection locked="0"/>
    </xf>
    <xf numFmtId="0" fontId="74" fillId="7" borderId="178" xfId="0" applyFont="1" applyFill="1" applyBorder="1" applyAlignment="1" applyProtection="1">
      <alignment horizontal="left" vertical="top" wrapText="1"/>
      <protection locked="0"/>
    </xf>
    <xf numFmtId="0" fontId="74" fillId="7" borderId="56" xfId="0" applyFont="1" applyFill="1" applyBorder="1" applyAlignment="1" applyProtection="1">
      <alignment horizontal="left" vertical="top" wrapText="1"/>
      <protection locked="0"/>
    </xf>
    <xf numFmtId="0" fontId="74" fillId="7" borderId="205" xfId="0" applyFont="1" applyFill="1" applyBorder="1" applyAlignment="1" applyProtection="1">
      <alignment horizontal="left" vertical="top" wrapText="1"/>
      <protection locked="0"/>
    </xf>
    <xf numFmtId="49" fontId="31" fillId="7" borderId="40" xfId="0" applyNumberFormat="1" applyFont="1" applyFill="1" applyBorder="1" applyAlignment="1" applyProtection="1">
      <alignment horizontal="centerContinuous" vertical="center"/>
      <protection locked="0"/>
    </xf>
    <xf numFmtId="0" fontId="93" fillId="7" borderId="36" xfId="0" applyFont="1" applyFill="1" applyBorder="1" applyAlignment="1" applyProtection="1">
      <alignment horizontal="left" vertical="top"/>
      <protection locked="0"/>
    </xf>
    <xf numFmtId="0" fontId="94" fillId="7" borderId="40" xfId="0" applyFont="1" applyFill="1" applyBorder="1" applyAlignment="1" applyProtection="1">
      <alignment vertical="top" wrapText="1"/>
      <protection locked="0"/>
    </xf>
    <xf numFmtId="0" fontId="93" fillId="7" borderId="59" xfId="0" applyFont="1" applyFill="1" applyBorder="1" applyAlignment="1" applyProtection="1">
      <alignment vertical="top" wrapText="1"/>
      <protection locked="0"/>
    </xf>
    <xf numFmtId="0" fontId="31" fillId="7" borderId="45" xfId="0" applyFont="1" applyFill="1" applyBorder="1" applyAlignment="1" applyProtection="1">
      <alignment horizontal="centerContinuous" vertical="center"/>
      <protection locked="0"/>
    </xf>
    <xf numFmtId="0" fontId="31" fillId="7" borderId="63" xfId="0" applyFont="1" applyFill="1" applyBorder="1" applyAlignment="1" applyProtection="1">
      <alignment horizontal="centerContinuous" vertical="center"/>
      <protection locked="0"/>
    </xf>
    <xf numFmtId="0" fontId="31" fillId="7" borderId="43" xfId="0" applyFont="1" applyFill="1" applyBorder="1" applyAlignment="1" applyProtection="1">
      <alignment horizontal="centerContinuous" vertical="center"/>
      <protection locked="0"/>
    </xf>
    <xf numFmtId="0" fontId="94" fillId="7" borderId="41" xfId="0" applyFont="1" applyFill="1" applyBorder="1" applyAlignment="1" applyProtection="1">
      <alignment vertical="top" wrapText="1"/>
      <protection locked="0"/>
    </xf>
    <xf numFmtId="0" fontId="31" fillId="7" borderId="57" xfId="0" applyFont="1" applyFill="1" applyBorder="1" applyAlignment="1" applyProtection="1">
      <alignment horizontal="centerContinuous" vertical="center"/>
      <protection locked="0"/>
    </xf>
    <xf numFmtId="0" fontId="31" fillId="7" borderId="40" xfId="0" applyFont="1" applyFill="1" applyBorder="1" applyAlignment="1" applyProtection="1">
      <alignment vertical="top" wrapText="1"/>
      <protection locked="0"/>
    </xf>
    <xf numFmtId="0" fontId="31" fillId="7" borderId="57" xfId="0" applyFont="1" applyFill="1" applyBorder="1" applyAlignment="1" applyProtection="1">
      <alignment horizontal="left" vertical="center" wrapText="1"/>
      <protection locked="0"/>
    </xf>
    <xf numFmtId="0" fontId="94" fillId="7" borderId="43" xfId="0" applyFont="1" applyFill="1" applyBorder="1" applyAlignment="1" applyProtection="1">
      <alignment vertical="top" wrapText="1"/>
      <protection locked="0"/>
    </xf>
    <xf numFmtId="0" fontId="31" fillId="7" borderId="43" xfId="0" applyFont="1" applyFill="1" applyBorder="1" applyAlignment="1" applyProtection="1">
      <alignment vertical="top" wrapText="1"/>
      <protection locked="0"/>
    </xf>
    <xf numFmtId="0" fontId="31" fillId="7" borderId="45" xfId="0" applyFont="1" applyFill="1" applyBorder="1" applyAlignment="1" applyProtection="1">
      <alignment vertical="center" wrapText="1"/>
      <protection locked="0"/>
    </xf>
    <xf numFmtId="0" fontId="87" fillId="7" borderId="13" xfId="0" applyFont="1" applyFill="1" applyBorder="1" applyAlignment="1" applyProtection="1">
      <alignment horizontal="left" vertical="top" wrapText="1"/>
      <protection locked="0"/>
    </xf>
    <xf numFmtId="0" fontId="74" fillId="7" borderId="13" xfId="0" applyFont="1" applyFill="1" applyBorder="1" applyAlignment="1" applyProtection="1">
      <alignment horizontal="left" vertical="top" wrapText="1"/>
      <protection locked="0"/>
    </xf>
    <xf numFmtId="0" fontId="74" fillId="7" borderId="45" xfId="0" applyFont="1" applyFill="1" applyBorder="1" applyAlignment="1" applyProtection="1">
      <alignment vertical="top" wrapText="1"/>
      <protection locked="0"/>
    </xf>
    <xf numFmtId="49" fontId="31" fillId="7" borderId="57" xfId="0" applyNumberFormat="1" applyFont="1" applyFill="1" applyBorder="1" applyAlignment="1" applyProtection="1">
      <alignment horizontal="centerContinuous" vertical="center"/>
      <protection locked="0"/>
    </xf>
    <xf numFmtId="49" fontId="31" fillId="7" borderId="59" xfId="0" applyNumberFormat="1" applyFont="1" applyFill="1" applyBorder="1" applyAlignment="1" applyProtection="1">
      <alignment horizontal="centerContinuous" vertical="center"/>
      <protection locked="0"/>
    </xf>
    <xf numFmtId="0" fontId="31" fillId="7" borderId="36" xfId="0" applyFont="1" applyFill="1" applyBorder="1" applyAlignment="1" applyProtection="1">
      <alignment horizontal="left" vertical="center"/>
      <protection locked="0"/>
    </xf>
    <xf numFmtId="0" fontId="31" fillId="7" borderId="13" xfId="0" applyFont="1" applyFill="1" applyBorder="1" applyAlignment="1" applyProtection="1">
      <alignment horizontal="centerContinuous" vertical="center" shrinkToFit="1"/>
      <protection locked="0"/>
    </xf>
    <xf numFmtId="0" fontId="31" fillId="7" borderId="59" xfId="0" applyFont="1" applyFill="1" applyBorder="1" applyAlignment="1" applyProtection="1">
      <alignment horizontal="centerContinuous" vertical="center"/>
      <protection locked="0"/>
    </xf>
    <xf numFmtId="0" fontId="31" fillId="7" borderId="40" xfId="0" applyFont="1" applyFill="1" applyBorder="1" applyAlignment="1" applyProtection="1">
      <alignment horizontal="centerContinuous" vertical="center"/>
      <protection locked="0"/>
    </xf>
    <xf numFmtId="0" fontId="31" fillId="7" borderId="59" xfId="0" applyFont="1" applyFill="1" applyBorder="1" applyAlignment="1" applyProtection="1">
      <alignment horizontal="left" vertical="center" wrapText="1"/>
      <protection locked="0"/>
    </xf>
    <xf numFmtId="0" fontId="31" fillId="7" borderId="61" xfId="0" applyFont="1" applyFill="1" applyBorder="1" applyAlignment="1" applyProtection="1">
      <alignment horizontal="left" vertical="center" wrapText="1"/>
      <protection locked="0"/>
    </xf>
    <xf numFmtId="0" fontId="31" fillId="7" borderId="62" xfId="0" applyFont="1" applyFill="1" applyBorder="1" applyAlignment="1" applyProtection="1">
      <alignment horizontal="left" vertical="center" wrapText="1"/>
      <protection locked="0"/>
    </xf>
    <xf numFmtId="0" fontId="31" fillId="7" borderId="188" xfId="0" applyFont="1" applyFill="1" applyBorder="1" applyAlignment="1" applyProtection="1">
      <alignment vertical="center" wrapText="1"/>
      <protection locked="0"/>
    </xf>
    <xf numFmtId="0" fontId="31" fillId="7" borderId="72" xfId="0" applyFont="1" applyFill="1" applyBorder="1" applyAlignment="1" applyProtection="1">
      <alignment horizontal="center" vertical="center" wrapText="1"/>
      <protection locked="0"/>
    </xf>
    <xf numFmtId="0" fontId="31" fillId="7" borderId="40" xfId="0" applyFont="1" applyFill="1" applyBorder="1" applyAlignment="1" applyProtection="1">
      <alignment vertical="center" wrapText="1"/>
      <protection locked="0"/>
    </xf>
    <xf numFmtId="0" fontId="31" fillId="7" borderId="43" xfId="0" applyFont="1" applyFill="1" applyBorder="1" applyAlignment="1" applyProtection="1">
      <alignment vertical="center" wrapText="1"/>
      <protection locked="0"/>
    </xf>
    <xf numFmtId="49" fontId="15" fillId="12" borderId="136" xfId="44" applyNumberFormat="1" applyFont="1" applyFill="1" applyBorder="1" applyAlignment="1" applyProtection="1" quotePrefix="1">
      <alignment horizontal="center" vertical="center"/>
      <protection locked="0"/>
    </xf>
    <xf numFmtId="176" fontId="19" fillId="0" borderId="0" xfId="44" applyNumberFormat="1" applyFont="1" applyBorder="1" applyAlignment="1" applyProtection="1" quotePrefix="1">
      <alignment vertical="center"/>
      <protection locked="0"/>
    </xf>
    <xf numFmtId="0" fontId="37" fillId="7" borderId="0" xfId="44" applyFont="1" applyFill="1" applyBorder="1" applyProtection="1" quotePrefix="1">
      <protection locked="0"/>
    </xf>
    <xf numFmtId="0" fontId="37" fillId="7" borderId="0" xfId="44" applyFont="1" applyFill="1" applyBorder="1" applyAlignment="1" applyProtection="1" quotePrefix="1">
      <alignment vertical="center"/>
      <protection locked="0"/>
    </xf>
  </cellXfs>
  <cellStyles count="57">
    <cellStyle name="Normal" xfId="0" builtinId="0"/>
    <cellStyle name="40% - Accent1" xfId="1" builtinId="31"/>
    <cellStyle name="Comma" xfId="2" builtinId="3"/>
    <cellStyle name="Comma [0]" xfId="3" builtinId="6"/>
    <cellStyle name="標準_チェックリスト" xfId="4"/>
    <cellStyle name="Currency [0]" xfId="5" builtinId="7"/>
    <cellStyle name="Currency" xfId="6" builtinId="4"/>
    <cellStyle name="Percent" xfId="7" builtinId="5"/>
    <cellStyle name="Hyperlink" xfId="8" builtin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標準 2 2" xfId="20"/>
    <cellStyle name="Heading 3" xfId="21" builtinId="18"/>
    <cellStyle name="標準 2 3" xfId="22"/>
    <cellStyle name="Heading 4" xfId="23" builtinId="19"/>
    <cellStyle name="Input" xfId="24" builtinId="20"/>
    <cellStyle name="60% - Accent3" xfId="25" builtinId="40"/>
    <cellStyle name="Good" xfId="26" builtinId="26"/>
    <cellStyle name="Output" xfId="27" builtinId="21"/>
    <cellStyle name="20% - Accent1" xfId="28" builtinId="30"/>
    <cellStyle name="Calculation" xfId="29" builtinId="22"/>
    <cellStyle name="Linked Cell" xfId="30" builtinId="24"/>
    <cellStyle name="Total" xfId="31" builtinId="25"/>
    <cellStyle name="Bad" xfId="32" builtinId="27"/>
    <cellStyle name="Neutral" xfId="33" builtinId="28"/>
    <cellStyle name="Accent1" xfId="34" builtinId="29"/>
    <cellStyle name="標準 4" xfId="35"/>
    <cellStyle name="20% - Accent5" xfId="36" builtinId="46"/>
    <cellStyle name="60% - Accent1" xfId="37" builtinId="32"/>
    <cellStyle name="Accent2" xfId="38" builtinId="33"/>
    <cellStyle name="20% - Accent2" xfId="39" builtinId="34"/>
    <cellStyle name="標準 5" xfId="40"/>
    <cellStyle name="20% - Accent6" xfId="41" builtinId="50"/>
    <cellStyle name="60% - Accent2" xfId="42" builtinId="36"/>
    <cellStyle name="Accent3" xfId="43" builtinId="37"/>
    <cellStyle name="標準 2" xfId="44"/>
    <cellStyle name="20% - Accent3" xfId="45" builtinId="38"/>
    <cellStyle name="Accent4" xfId="46" builtinId="41"/>
    <cellStyle name="標準 3" xfId="47"/>
    <cellStyle name="20% - Accent4" xfId="48" builtinId="42"/>
    <cellStyle name="標準 3 2" xfId="49"/>
    <cellStyle name="40% - Accent4" xfId="50" builtinId="43"/>
    <cellStyle name="Accent5" xfId="51" builtinId="45"/>
    <cellStyle name="40% - Accent5" xfId="52" builtinId="47"/>
    <cellStyle name="60% - Accent5" xfId="53" builtinId="48"/>
    <cellStyle name="Accent6" xfId="54" builtinId="49"/>
    <cellStyle name="40% - Accent6" xfId="55" builtinId="51"/>
    <cellStyle name="60% - Accent6" xfId="56" builtinId="52"/>
  </cellStyles>
  <dxfs count="12">
    <dxf>
      <fill>
        <patternFill patternType="solid">
          <bgColor theme="0" tint="-0.499984740745262"/>
        </patternFill>
      </fill>
    </dxf>
    <dxf>
      <font>
        <color theme="0"/>
      </font>
      <fill>
        <patternFill patternType="solid">
          <bgColor rgb="FFFF0000"/>
        </patternFill>
      </fill>
    </dxf>
    <dxf>
      <fill>
        <patternFill patternType="solid">
          <bgColor rgb="FF92D050"/>
        </patternFill>
      </fill>
    </dxf>
    <dxf>
      <fill>
        <patternFill patternType="solid">
          <bgColor theme="0" tint="-0.349986266670736"/>
        </patternFill>
      </fill>
    </dxf>
    <dxf>
      <fill>
        <patternFill patternType="solid">
          <bgColor theme="1" tint="0.499984740745262"/>
        </patternFill>
      </fill>
    </dxf>
    <dxf>
      <font>
        <b val="1"/>
        <i val="0"/>
        <color rgb="FFFF0000"/>
      </font>
    </dxf>
    <dxf>
      <fill>
        <patternFill patternType="solid">
          <bgColor theme="0" tint="-0.499984740745262"/>
        </patternFill>
      </fill>
    </dxf>
    <dxf>
      <font>
        <color theme="0"/>
      </font>
      <fill>
        <patternFill patternType="solid">
          <bgColor rgb="FFFF0000"/>
        </patternFill>
      </fill>
    </dxf>
    <dxf>
      <font>
        <color rgb="FFFF0000"/>
      </font>
    </dxf>
    <dxf>
      <fill>
        <patternFill patternType="solid">
          <fgColor rgb="FFFFFFCC"/>
          <bgColor rgb="FF000000"/>
        </patternFill>
      </fill>
    </dxf>
    <dxf>
      <fill>
        <patternFill patternType="solid">
          <bgColor rgb="FF92D050"/>
        </patternFill>
      </fill>
    </dxf>
    <dxf>
      <fill>
        <patternFill patternType="solid">
          <bgColor theme="1" tint="0.349986266670736"/>
        </patternFill>
      </fill>
    </dxf>
  </dxfs>
  <tableStyles count="0" defaultTableStyle="TableStyleMedium2" defaultPivotStyle="PivotStyleLight16"/>
  <colors>
    <mruColors>
      <color rgb="00FFFFCC"/>
      <color rgb="00F8CBAD"/>
      <color rgb="00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0</xdr:row>
      <xdr:rowOff>0</xdr:rowOff>
    </xdr:from>
    <xdr:to>
      <xdr:col>13</xdr:col>
      <xdr:colOff>25200</xdr:colOff>
      <xdr:row>3</xdr:row>
      <xdr:rowOff>180675</xdr:rowOff>
    </xdr:to>
    <xdr:sp>
      <xdr:nvSpPr>
        <xdr:cNvPr id="2" name="タイトル 11"/>
        <xdr:cNvSpPr>
          <a:spLocks noGrp="1"/>
        </xdr:cNvSpPr>
      </xdr:nvSpPr>
      <xdr:spPr>
        <a:xfrm>
          <a:off x="154305" y="0"/>
          <a:ext cx="7431405" cy="701040"/>
        </a:xfrm>
        <a:prstGeom prst="rect">
          <a:avLst/>
        </a:prstGeom>
      </xdr:spPr>
      <xdr:txBody>
        <a:bodyPr vert="horz" wrap="square" lIns="0" tIns="0" rIns="0" bIns="0" rtlCol="0" anchor="t" anchorCtr="0">
          <a:noAutofit/>
        </a:bodyPr>
        <a:lstStyle>
          <a:lvl1pPr algn="l" defTabSz="914400" rtl="0" eaLnBrk="1" latinLnBrk="0" hangingPunct="1">
            <a:lnSpc>
              <a:spcPct val="100000"/>
            </a:lnSpc>
            <a:spcBef>
              <a:spcPct val="0"/>
            </a:spcBef>
            <a:buNone/>
            <a:defRPr kumimoji="1" sz="2400" b="1" kern="1200">
              <a:solidFill>
                <a:schemeClr val="tx2"/>
              </a:solidFill>
              <a:latin typeface="+mj-lt"/>
              <a:ea typeface="+mj-ea"/>
              <a:cs typeface="+mj-cs"/>
            </a:defRPr>
          </a:lvl1pPr>
        </a:lstStyle>
        <a:p>
          <a:r>
            <a:rPr lang="en-US" altLang="ja-JP" b="0">
              <a:latin typeface="Meiryo UI" pitchFamily="3" charset="-128"/>
              <a:ea typeface="Meiryo UI" pitchFamily="3" charset="-128"/>
            </a:rPr>
            <a:t>【</a:t>
          </a:r>
          <a:r>
            <a:rPr lang="ja-JP" altLang="en-US" b="0">
              <a:latin typeface="Meiryo UI" pitchFamily="3" charset="-128"/>
              <a:ea typeface="Meiryo UI" pitchFamily="3" charset="-128"/>
            </a:rPr>
            <a:t>参考</a:t>
          </a:r>
          <a:r>
            <a:rPr lang="en-US" altLang="ja-JP" b="0">
              <a:latin typeface="Meiryo UI" pitchFamily="3" charset="-128"/>
              <a:ea typeface="Meiryo UI" pitchFamily="3" charset="-128"/>
            </a:rPr>
            <a:t>】</a:t>
          </a:r>
          <a:r>
            <a:rPr lang="ja-JP" altLang="en-US" b="0">
              <a:latin typeface="Meiryo UI" pitchFamily="3" charset="-128"/>
              <a:ea typeface="Meiryo UI" pitchFamily="3" charset="-128"/>
            </a:rPr>
            <a:t>　標的型攻撃対策状況の評価とマルウェア感染経路について</a:t>
          </a:r>
          <a:endParaRPr lang="ja-JP" altLang="en-US" b="0">
            <a:latin typeface="Meiryo UI" pitchFamily="3" charset="-128"/>
            <a:ea typeface="Meiryo UI" pitchFamily="3" charset="-128"/>
          </a:endParaRPr>
        </a:p>
      </xdr:txBody>
    </xdr:sp>
    <xdr:clientData/>
  </xdr:twoCellAnchor>
  <xdr:twoCellAnchor>
    <xdr:from>
      <xdr:col>1</xdr:col>
      <xdr:colOff>12414</xdr:colOff>
      <xdr:row>2</xdr:row>
      <xdr:rowOff>83953</xdr:rowOff>
    </xdr:from>
    <xdr:to>
      <xdr:col>15</xdr:col>
      <xdr:colOff>238125</xdr:colOff>
      <xdr:row>21</xdr:row>
      <xdr:rowOff>28575</xdr:rowOff>
    </xdr:to>
    <xdr:sp>
      <xdr:nvSpPr>
        <xdr:cNvPr id="3" name="正方形/長方形 2"/>
        <xdr:cNvSpPr/>
      </xdr:nvSpPr>
      <xdr:spPr>
        <a:xfrm>
          <a:off x="166370" y="434340"/>
          <a:ext cx="8867140" cy="3274695"/>
        </a:xfrm>
        <a:prstGeom prst="rect">
          <a:avLst/>
        </a:prstGeom>
        <a:solidFill>
          <a:schemeClr val="bg1"/>
        </a:solidFill>
        <a:ln>
          <a:solidFill>
            <a:srgbClr val="00338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171450" indent="-171450">
            <a:spcBef>
              <a:spcPts val="300"/>
            </a:spcBef>
            <a:buFont typeface="Arial" panose="020B0604020202020204" pitchFamily="7" charset="0"/>
            <a:buChar char="•"/>
          </a:pPr>
          <a:r>
            <a:rPr kumimoji="1" lang="ja-JP" altLang="en-US" sz="1400">
              <a:solidFill>
                <a:schemeClr val="tx1"/>
              </a:solidFill>
              <a:latin typeface="Meiryo UI" pitchFamily="3" charset="-128"/>
              <a:ea typeface="Meiryo UI" pitchFamily="3" charset="-128"/>
            </a:rPr>
            <a:t>標的型攻撃の対策状況の評価では、以下の攻撃シナリオを想定し、「マルウェア感染経路」</a:t>
          </a:r>
          <a:r>
            <a:rPr kumimoji="1" lang="en-US" altLang="ja-JP" sz="1400" baseline="30000">
              <a:solidFill>
                <a:schemeClr val="tx1"/>
              </a:solidFill>
              <a:latin typeface="Meiryo UI" pitchFamily="3" charset="-128"/>
              <a:ea typeface="Meiryo UI" pitchFamily="3" charset="-128"/>
            </a:rPr>
            <a:t>※</a:t>
          </a:r>
          <a:r>
            <a:rPr kumimoji="1" lang="ja-JP" altLang="en-US" sz="1400">
              <a:solidFill>
                <a:schemeClr val="tx1"/>
              </a:solidFill>
              <a:latin typeface="Meiryo UI" pitchFamily="3" charset="-128"/>
              <a:ea typeface="Meiryo UI" pitchFamily="3" charset="-128"/>
            </a:rPr>
            <a:t>のセキュリティ対策状況を確認します。</a:t>
          </a:r>
          <a:endParaRPr kumimoji="1" lang="en-US" altLang="ja-JP" sz="1400">
            <a:solidFill>
              <a:schemeClr val="tx1"/>
            </a:solidFill>
            <a:latin typeface="Meiryo UI" pitchFamily="3" charset="-128"/>
            <a:ea typeface="Meiryo UI" pitchFamily="3" charset="-128"/>
          </a:endParaRPr>
        </a:p>
        <a:p>
          <a:pPr marL="716280" indent="-354330">
            <a:spcBef>
              <a:spcPts val="300"/>
            </a:spcBef>
            <a:buFont typeface="+mj-ea"/>
            <a:buAutoNum type="circleNumDbPlain"/>
          </a:pPr>
          <a:r>
            <a:rPr kumimoji="1" lang="ja-JP" altLang="en-US" sz="1200">
              <a:solidFill>
                <a:schemeClr val="tx1"/>
              </a:solidFill>
              <a:latin typeface="Meiryo UI" pitchFamily="3" charset="-128"/>
              <a:ea typeface="Meiryo UI" pitchFamily="3" charset="-128"/>
            </a:rPr>
            <a:t>攻撃者が</a:t>
          </a:r>
          <a:r>
            <a:rPr kumimoji="1" lang="en-US" altLang="ja-JP" sz="1200">
              <a:solidFill>
                <a:schemeClr val="tx1"/>
              </a:solidFill>
              <a:latin typeface="Meiryo UI" pitchFamily="3" charset="-128"/>
              <a:ea typeface="Meiryo UI" pitchFamily="3" charset="-128"/>
            </a:rPr>
            <a:t>Web</a:t>
          </a:r>
          <a:r>
            <a:rPr kumimoji="1" lang="ja-JP" altLang="en-US" sz="1200">
              <a:solidFill>
                <a:schemeClr val="tx1"/>
              </a:solidFill>
              <a:latin typeface="Meiryo UI" pitchFamily="3" charset="-128"/>
              <a:ea typeface="Meiryo UI" pitchFamily="3" charset="-128"/>
            </a:rPr>
            <a:t>サイト経由で「端末」に攻撃ツールを配送するシナリオ</a:t>
          </a:r>
          <a:endParaRPr kumimoji="1" lang="en-US" altLang="ja-JP" sz="1200">
            <a:solidFill>
              <a:schemeClr val="tx1"/>
            </a:solidFill>
            <a:latin typeface="Meiryo UI" pitchFamily="3" charset="-128"/>
            <a:ea typeface="Meiryo UI" pitchFamily="3" charset="-128"/>
          </a:endParaRPr>
        </a:p>
        <a:p>
          <a:pPr marL="716280" indent="-354330">
            <a:spcBef>
              <a:spcPts val="300"/>
            </a:spcBef>
            <a:buFont typeface="+mj-ea"/>
            <a:buAutoNum type="circleNumDbPlain"/>
          </a:pPr>
          <a:r>
            <a:rPr kumimoji="1" lang="ja-JP" altLang="en-US" sz="1200">
              <a:solidFill>
                <a:schemeClr val="tx1"/>
              </a:solidFill>
              <a:latin typeface="Meiryo UI" pitchFamily="3" charset="-128"/>
              <a:ea typeface="Meiryo UI" pitchFamily="3" charset="-128"/>
            </a:rPr>
            <a:t>攻撃者がメール経由で「端末」に攻撃ツールを配送するシナリオ</a:t>
          </a:r>
          <a:endParaRPr kumimoji="1" lang="en-US" altLang="ja-JP" sz="1200">
            <a:solidFill>
              <a:schemeClr val="tx1"/>
            </a:solidFill>
            <a:latin typeface="Meiryo UI" pitchFamily="3" charset="-128"/>
            <a:ea typeface="Meiryo UI" pitchFamily="3" charset="-128"/>
          </a:endParaRPr>
        </a:p>
        <a:p>
          <a:pPr marL="716280" indent="-354330">
            <a:spcBef>
              <a:spcPts val="300"/>
            </a:spcBef>
            <a:buFont typeface="+mj-ea"/>
            <a:buAutoNum type="circleNumDbPlain"/>
          </a:pPr>
          <a:r>
            <a:rPr kumimoji="1" lang="ja-JP" altLang="en-US" sz="1200">
              <a:solidFill>
                <a:schemeClr val="tx1"/>
              </a:solidFill>
              <a:latin typeface="Meiryo UI" pitchFamily="3" charset="-128"/>
              <a:ea typeface="Meiryo UI" pitchFamily="3" charset="-128"/>
            </a:rPr>
            <a:t>攻撃者が記憶媒体経由で「端末」に攻撃ツールを配送するシナリオ</a:t>
          </a:r>
          <a:endParaRPr kumimoji="1" lang="en-US" altLang="ja-JP" sz="1200">
            <a:solidFill>
              <a:schemeClr val="tx1"/>
            </a:solidFill>
            <a:latin typeface="Meiryo UI" pitchFamily="3" charset="-128"/>
            <a:ea typeface="Meiryo UI" pitchFamily="3" charset="-128"/>
          </a:endParaRPr>
        </a:p>
        <a:p>
          <a:pPr marL="177800" indent="-177800">
            <a:spcBef>
              <a:spcPts val="600"/>
            </a:spcBef>
            <a:buFont typeface="Arial" panose="020B0604020202020204" pitchFamily="7" charset="0"/>
            <a:buChar char="•"/>
          </a:pPr>
          <a:r>
            <a:rPr kumimoji="1" lang="ja-JP" altLang="en-US" sz="1400">
              <a:solidFill>
                <a:schemeClr val="tx1"/>
              </a:solidFill>
              <a:latin typeface="Meiryo UI" pitchFamily="3" charset="-128"/>
              <a:ea typeface="Meiryo UI" pitchFamily="3" charset="-128"/>
            </a:rPr>
            <a:t>本評価では、「端末」に該当するシステムを標的型攻撃の対象としており、該当システムの担当者は、「マルウェア感染経路」の</a:t>
          </a:r>
          <a:r>
            <a:rPr kumimoji="1" lang="en-US" altLang="ja-JP" sz="1400">
              <a:solidFill>
                <a:schemeClr val="tx1"/>
              </a:solidFill>
              <a:latin typeface="Meiryo UI" pitchFamily="3" charset="-128"/>
              <a:ea typeface="Meiryo UI" pitchFamily="3" charset="-128"/>
            </a:rPr>
            <a:t>6</a:t>
          </a:r>
          <a:r>
            <a:rPr kumimoji="1" lang="ja-JP" altLang="en-US" sz="1400">
              <a:solidFill>
                <a:schemeClr val="tx1"/>
              </a:solidFill>
              <a:latin typeface="Meiryo UI" pitchFamily="3" charset="-128"/>
              <a:ea typeface="Meiryo UI" pitchFamily="3" charset="-128"/>
            </a:rPr>
            <a:t>つの確認対象に該当するシステムを回答欄に入力してください。（全確認対象が同一システムになる場合もあれば、複数システムに跨る場合も想定されるため、後者の場合は、 「端末」に該当するシステムの担当者が、適宜他システムの担当者と連携し回答してください。）</a:t>
          </a:r>
          <a:endParaRPr kumimoji="1" lang="en-US" altLang="ja-JP" sz="1400">
            <a:solidFill>
              <a:schemeClr val="tx1"/>
            </a:solidFill>
            <a:latin typeface="Meiryo UI" pitchFamily="3" charset="-128"/>
            <a:ea typeface="Meiryo UI" pitchFamily="3" charset="-128"/>
          </a:endParaRPr>
        </a:p>
      </xdr:txBody>
    </xdr:sp>
    <xdr:clientData/>
  </xdr:twoCellAnchor>
  <xdr:twoCellAnchor>
    <xdr:from>
      <xdr:col>1</xdr:col>
      <xdr:colOff>0</xdr:colOff>
      <xdr:row>16</xdr:row>
      <xdr:rowOff>7143</xdr:rowOff>
    </xdr:from>
    <xdr:to>
      <xdr:col>14</xdr:col>
      <xdr:colOff>322868</xdr:colOff>
      <xdr:row>20</xdr:row>
      <xdr:rowOff>95249</xdr:rowOff>
    </xdr:to>
    <xdr:sp>
      <xdr:nvSpPr>
        <xdr:cNvPr id="4" name="正方形/長方形 3"/>
        <xdr:cNvSpPr/>
      </xdr:nvSpPr>
      <xdr:spPr>
        <a:xfrm>
          <a:off x="154305" y="2811145"/>
          <a:ext cx="8346440" cy="7886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357505" indent="-179705">
            <a:buFont typeface="Yu Gothic" panose="020B0400000000000000" pitchFamily="50" charset="-128"/>
            <a:buChar char="※"/>
          </a:pPr>
          <a:r>
            <a:rPr kumimoji="1" lang="ja-JP" altLang="en-US" sz="1100">
              <a:solidFill>
                <a:schemeClr val="tx1"/>
              </a:solidFill>
              <a:latin typeface="Meiryo UI" pitchFamily="3" charset="-128"/>
              <a:ea typeface="Meiryo UI" pitchFamily="3" charset="-128"/>
            </a:rPr>
            <a:t>「マルウェア感染経路」とは、標的型攻撃において、攻撃者が攻撃ツールの配送から目的達成に至るまでの一連の経路のこと。</a:t>
          </a:r>
          <a:endParaRPr kumimoji="1" lang="en-US" altLang="ja-JP" sz="1100">
            <a:solidFill>
              <a:schemeClr val="tx1"/>
            </a:solidFill>
            <a:latin typeface="Meiryo UI" pitchFamily="3" charset="-128"/>
            <a:ea typeface="Meiryo UI" pitchFamily="3" charset="-128"/>
          </a:endParaRPr>
        </a:p>
        <a:p>
          <a:pPr marL="177800"/>
          <a:r>
            <a:rPr kumimoji="1" lang="ja-JP" altLang="en-US" sz="1100">
              <a:solidFill>
                <a:schemeClr val="tx1"/>
              </a:solidFill>
              <a:latin typeface="Meiryo UI" pitchFamily="3" charset="-128"/>
              <a:ea typeface="Meiryo UI" pitchFamily="3" charset="-128"/>
            </a:rPr>
            <a:t>　　「マルウェア感染経路」は、６つの確認対象（「</a:t>
          </a:r>
          <a:r>
            <a:rPr kumimoji="1" lang="en-US" altLang="ja-JP" sz="1100">
              <a:solidFill>
                <a:schemeClr val="tx1"/>
              </a:solidFill>
              <a:latin typeface="Meiryo UI" pitchFamily="3" charset="-128"/>
              <a:ea typeface="Meiryo UI" pitchFamily="3" charset="-128"/>
            </a:rPr>
            <a:t>1.</a:t>
          </a:r>
          <a:r>
            <a:rPr kumimoji="1" lang="ja-JP" altLang="en-US" sz="1100">
              <a:solidFill>
                <a:schemeClr val="tx1"/>
              </a:solidFill>
              <a:latin typeface="Meiryo UI" pitchFamily="3" charset="-128"/>
              <a:ea typeface="Meiryo UI" pitchFamily="3" charset="-128"/>
            </a:rPr>
            <a:t>境界対策」、「</a:t>
          </a:r>
          <a:r>
            <a:rPr kumimoji="1" lang="en-US" altLang="ja-JP" sz="1100">
              <a:solidFill>
                <a:schemeClr val="tx1"/>
              </a:solidFill>
              <a:latin typeface="Meiryo UI" pitchFamily="3" charset="-128"/>
              <a:ea typeface="Meiryo UI" pitchFamily="3" charset="-128"/>
            </a:rPr>
            <a:t>2.</a:t>
          </a:r>
          <a:r>
            <a:rPr kumimoji="1" lang="ja-JP" altLang="en-US" sz="1100">
              <a:solidFill>
                <a:schemeClr val="tx1"/>
              </a:solidFill>
              <a:latin typeface="Meiryo UI" pitchFamily="3" charset="-128"/>
              <a:ea typeface="Meiryo UI" pitchFamily="3" charset="-128"/>
            </a:rPr>
            <a:t>インターネット接続環境」、「</a:t>
          </a:r>
          <a:r>
            <a:rPr kumimoji="1" lang="en-US" altLang="ja-JP" sz="1100">
              <a:solidFill>
                <a:schemeClr val="tx1"/>
              </a:solidFill>
              <a:latin typeface="Meiryo UI" pitchFamily="3" charset="-128"/>
              <a:ea typeface="Meiryo UI" pitchFamily="3" charset="-128"/>
            </a:rPr>
            <a:t>3.</a:t>
          </a:r>
          <a:r>
            <a:rPr kumimoji="1" lang="ja-JP" altLang="en-US" sz="1100">
              <a:solidFill>
                <a:schemeClr val="tx1"/>
              </a:solidFill>
              <a:latin typeface="Meiryo UI" pitchFamily="3" charset="-128"/>
              <a:ea typeface="Meiryo UI" pitchFamily="3" charset="-128"/>
            </a:rPr>
            <a:t>インターネットメール環境」、「</a:t>
          </a:r>
          <a:r>
            <a:rPr kumimoji="1" lang="en-US" altLang="ja-JP" sz="1100">
              <a:solidFill>
                <a:schemeClr val="tx1"/>
              </a:solidFill>
              <a:latin typeface="Meiryo UI" pitchFamily="3" charset="-128"/>
              <a:ea typeface="Meiryo UI" pitchFamily="3" charset="-128"/>
            </a:rPr>
            <a:t>4.</a:t>
          </a:r>
          <a:r>
            <a:rPr kumimoji="1" lang="ja-JP" altLang="en-US" sz="1100">
              <a:solidFill>
                <a:schemeClr val="tx1"/>
              </a:solidFill>
              <a:latin typeface="Meiryo UI" pitchFamily="3" charset="-128"/>
              <a:ea typeface="Meiryo UI" pitchFamily="3" charset="-128"/>
            </a:rPr>
            <a:t>端末」 、 </a:t>
          </a:r>
          <a:endParaRPr kumimoji="1" lang="en-US" altLang="ja-JP" sz="1100">
            <a:solidFill>
              <a:schemeClr val="tx1"/>
            </a:solidFill>
            <a:latin typeface="Meiryo UI" pitchFamily="3" charset="-128"/>
            <a:ea typeface="Meiryo UI" pitchFamily="3" charset="-128"/>
          </a:endParaRPr>
        </a:p>
        <a:p>
          <a:pPr marL="177800"/>
          <a:r>
            <a:rPr kumimoji="1" lang="ja-JP" altLang="en-US" sz="1100">
              <a:solidFill>
                <a:schemeClr val="tx1"/>
              </a:solidFill>
              <a:latin typeface="Meiryo UI" pitchFamily="3" charset="-128"/>
              <a:ea typeface="Meiryo UI" pitchFamily="3" charset="-128"/>
            </a:rPr>
            <a:t>　　「</a:t>
          </a:r>
          <a:r>
            <a:rPr kumimoji="1" lang="en-US" altLang="ja-JP" sz="1100">
              <a:solidFill>
                <a:schemeClr val="tx1"/>
              </a:solidFill>
              <a:latin typeface="Meiryo UI" pitchFamily="3" charset="-128"/>
              <a:ea typeface="Meiryo UI" pitchFamily="3" charset="-128"/>
            </a:rPr>
            <a:t>5.</a:t>
          </a:r>
          <a:r>
            <a:rPr kumimoji="1" lang="ja-JP" altLang="en-US" sz="1100">
              <a:solidFill>
                <a:schemeClr val="tx1"/>
              </a:solidFill>
              <a:latin typeface="Meiryo UI" pitchFamily="3" charset="-128"/>
              <a:ea typeface="Meiryo UI" pitchFamily="3" charset="-128"/>
            </a:rPr>
            <a:t>端末管理サーバ</a:t>
          </a:r>
          <a:r>
            <a:rPr kumimoji="1" lang="en-US" altLang="ja-JP" sz="1100">
              <a:solidFill>
                <a:schemeClr val="tx1"/>
              </a:solidFill>
              <a:latin typeface="Meiryo UI" pitchFamily="3" charset="-128"/>
              <a:ea typeface="Meiryo UI" pitchFamily="3" charset="-128"/>
            </a:rPr>
            <a:t>(Active Directory)</a:t>
          </a:r>
          <a:r>
            <a:rPr kumimoji="1" lang="ja-JP" altLang="en-US" sz="1100">
              <a:solidFill>
                <a:schemeClr val="tx1"/>
              </a:solidFill>
              <a:latin typeface="Meiryo UI" pitchFamily="3" charset="-128"/>
              <a:ea typeface="Meiryo UI" pitchFamily="3" charset="-128"/>
            </a:rPr>
            <a:t>」 、 「</a:t>
          </a:r>
          <a:r>
            <a:rPr kumimoji="1" lang="en-US" altLang="ja-JP" sz="1100">
              <a:solidFill>
                <a:schemeClr val="tx1"/>
              </a:solidFill>
              <a:latin typeface="Meiryo UI" pitchFamily="3" charset="-128"/>
              <a:ea typeface="Meiryo UI" pitchFamily="3" charset="-128"/>
            </a:rPr>
            <a:t>6.</a:t>
          </a:r>
          <a:r>
            <a:rPr kumimoji="1" lang="ja-JP" altLang="en-US" sz="1100">
              <a:solidFill>
                <a:schemeClr val="tx1"/>
              </a:solidFill>
              <a:latin typeface="Meiryo UI" pitchFamily="3" charset="-128"/>
              <a:ea typeface="Meiryo UI" pitchFamily="3" charset="-128"/>
            </a:rPr>
            <a:t>ファイル共有システム</a:t>
          </a:r>
          <a:r>
            <a:rPr kumimoji="1" lang="en-US" altLang="ja-JP" sz="1100">
              <a:solidFill>
                <a:schemeClr val="tx1"/>
              </a:solidFill>
              <a:latin typeface="Meiryo UI" pitchFamily="3" charset="-128"/>
              <a:ea typeface="Meiryo UI" pitchFamily="3" charset="-128"/>
            </a:rPr>
            <a:t>(</a:t>
          </a:r>
          <a:r>
            <a:rPr kumimoji="1" lang="ja-JP" altLang="en-US" sz="1100">
              <a:solidFill>
                <a:schemeClr val="tx1"/>
              </a:solidFill>
              <a:latin typeface="Meiryo UI" pitchFamily="3" charset="-128"/>
              <a:ea typeface="Meiryo UI" pitchFamily="3" charset="-128"/>
            </a:rPr>
            <a:t>ファイルサーバ</a:t>
          </a:r>
          <a:r>
            <a:rPr kumimoji="1" lang="en-US" altLang="ja-JP" sz="1100">
              <a:solidFill>
                <a:schemeClr val="tx1"/>
              </a:solidFill>
              <a:latin typeface="Meiryo UI" pitchFamily="3" charset="-128"/>
              <a:ea typeface="Meiryo UI" pitchFamily="3" charset="-128"/>
            </a:rPr>
            <a:t>)</a:t>
          </a:r>
          <a:r>
            <a:rPr kumimoji="1" lang="ja-JP" altLang="en-US" sz="1100">
              <a:solidFill>
                <a:schemeClr val="tx1"/>
              </a:solidFill>
              <a:latin typeface="Meiryo UI" pitchFamily="3" charset="-128"/>
              <a:ea typeface="Meiryo UI" pitchFamily="3" charset="-128"/>
            </a:rPr>
            <a:t>」）から構成される。</a:t>
          </a:r>
          <a:endParaRPr kumimoji="1" lang="en-US" altLang="ja-JP" sz="1100">
            <a:solidFill>
              <a:schemeClr val="tx1"/>
            </a:solidFill>
            <a:latin typeface="Meiryo UI" pitchFamily="3" charset="-128"/>
            <a:ea typeface="Meiryo UI" pitchFamily="3" charset="-128"/>
          </a:endParaRPr>
        </a:p>
      </xdr:txBody>
    </xdr:sp>
    <xdr:clientData/>
  </xdr:twoCellAnchor>
  <xdr:twoCellAnchor>
    <xdr:from>
      <xdr:col>3</xdr:col>
      <xdr:colOff>663630</xdr:colOff>
      <xdr:row>24</xdr:row>
      <xdr:rowOff>84730</xdr:rowOff>
    </xdr:from>
    <xdr:to>
      <xdr:col>5</xdr:col>
      <xdr:colOff>251972</xdr:colOff>
      <xdr:row>34</xdr:row>
      <xdr:rowOff>9214</xdr:rowOff>
    </xdr:to>
    <xdr:sp>
      <xdr:nvSpPr>
        <xdr:cNvPr id="5" name="雲 4"/>
        <xdr:cNvSpPr/>
      </xdr:nvSpPr>
      <xdr:spPr>
        <a:xfrm>
          <a:off x="2005965" y="4290695"/>
          <a:ext cx="868680" cy="1677035"/>
        </a:xfrm>
        <a:prstGeom prst="cloud">
          <a:avLst/>
        </a:prstGeom>
        <a:solidFill>
          <a:srgbClr val="0091DA">
            <a:lumMod val="20000"/>
            <a:lumOff val="80000"/>
          </a:srgbClr>
        </a:solidFill>
        <a:ln w="12700" cap="flat" cmpd="sng" algn="ctr">
          <a:solidFill>
            <a:srgbClr val="0091DA"/>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ctr"/>
          <a:r>
            <a:rPr kumimoji="1" lang="ja-JP" altLang="en-US" sz="1200" b="1">
              <a:solidFill>
                <a:srgbClr val="000000"/>
              </a:solidFill>
              <a:latin typeface="Meiryo UI" pitchFamily="3" charset="-128"/>
              <a:ea typeface="Meiryo UI" pitchFamily="3" charset="-128"/>
            </a:rPr>
            <a:t>インターネット</a:t>
          </a:r>
          <a:endParaRPr kumimoji="1" lang="ja-JP" altLang="en-US" sz="1200" b="1">
            <a:solidFill>
              <a:srgbClr val="000000"/>
            </a:solidFill>
            <a:latin typeface="Meiryo UI" pitchFamily="3" charset="-128"/>
            <a:ea typeface="Meiryo UI" pitchFamily="3" charset="-128"/>
          </a:endParaRPr>
        </a:p>
      </xdr:txBody>
    </xdr:sp>
    <xdr:clientData/>
  </xdr:twoCellAnchor>
  <xdr:twoCellAnchor>
    <xdr:from>
      <xdr:col>5</xdr:col>
      <xdr:colOff>480186</xdr:colOff>
      <xdr:row>22</xdr:row>
      <xdr:rowOff>28944</xdr:rowOff>
    </xdr:from>
    <xdr:to>
      <xdr:col>15</xdr:col>
      <xdr:colOff>104775</xdr:colOff>
      <xdr:row>36</xdr:row>
      <xdr:rowOff>140810</xdr:rowOff>
    </xdr:to>
    <xdr:sp>
      <xdr:nvSpPr>
        <xdr:cNvPr id="6" name="正方形/長方形 5"/>
        <xdr:cNvSpPr/>
      </xdr:nvSpPr>
      <xdr:spPr>
        <a:xfrm>
          <a:off x="3103245" y="3884295"/>
          <a:ext cx="5796915" cy="2565400"/>
        </a:xfrm>
        <a:prstGeom prst="rect">
          <a:avLst/>
        </a:prstGeom>
        <a:solidFill>
          <a:sysClr val="window" lastClr="FFFFFF">
            <a:lumMod val="85000"/>
          </a:sysClr>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ctr"/>
          <a:endParaRPr kumimoji="1" lang="ja-JP" altLang="en-US" sz="1000">
            <a:solidFill>
              <a:sysClr val="window" lastClr="FFFFFF"/>
            </a:solidFill>
            <a:latin typeface="Meiryo UI" pitchFamily="3" charset="-128"/>
            <a:ea typeface="Meiryo UI" pitchFamily="3" charset="-128"/>
          </a:endParaRPr>
        </a:p>
      </xdr:txBody>
    </xdr:sp>
    <xdr:clientData/>
  </xdr:twoCellAnchor>
  <xdr:twoCellAnchor>
    <xdr:from>
      <xdr:col>1</xdr:col>
      <xdr:colOff>95665</xdr:colOff>
      <xdr:row>28</xdr:row>
      <xdr:rowOff>35628</xdr:rowOff>
    </xdr:from>
    <xdr:to>
      <xdr:col>1</xdr:col>
      <xdr:colOff>495662</xdr:colOff>
      <xdr:row>29</xdr:row>
      <xdr:rowOff>161767</xdr:rowOff>
    </xdr:to>
    <xdr:grpSp>
      <xdr:nvGrpSpPr>
        <xdr:cNvPr id="7" name="グループ化 6"/>
        <xdr:cNvGrpSpPr/>
      </xdr:nvGrpSpPr>
      <xdr:grpSpPr>
        <a:xfrm>
          <a:off x="249555" y="4942840"/>
          <a:ext cx="400050" cy="300990"/>
          <a:chOff x="314219" y="4474833"/>
          <a:chExt cx="399997" cy="307114"/>
        </a:xfrm>
      </xdr:grpSpPr>
      <xdr:sp>
        <xdr:nvSpPr>
          <xdr:cNvPr id="8" name="Freeform 59"/>
          <xdr:cNvSpPr/>
        </xdr:nvSpPr>
        <xdr:spPr>
          <a:xfrm>
            <a:off x="314219" y="4474833"/>
            <a:ext cx="399997" cy="179774"/>
          </a:xfrm>
          <a:custGeom>
            <a:avLst/>
            <a:gdLst/>
            <a:ahLst/>
            <a:cxnLst>
              <a:cxn ang="0">
                <a:pos x="429" y="153"/>
              </a:cxn>
              <a:cxn ang="0">
                <a:pos x="343" y="153"/>
              </a:cxn>
              <a:cxn ang="0">
                <a:pos x="293" y="0"/>
              </a:cxn>
              <a:cxn ang="0">
                <a:pos x="226" y="56"/>
              </a:cxn>
              <a:cxn ang="0">
                <a:pos x="159" y="0"/>
              </a:cxn>
              <a:cxn ang="0">
                <a:pos x="109" y="153"/>
              </a:cxn>
              <a:cxn ang="0">
                <a:pos x="24" y="153"/>
              </a:cxn>
              <a:cxn ang="0">
                <a:pos x="0" y="177"/>
              </a:cxn>
              <a:cxn ang="0">
                <a:pos x="0" y="179"/>
              </a:cxn>
              <a:cxn ang="0">
                <a:pos x="24" y="203"/>
              </a:cxn>
              <a:cxn ang="0">
                <a:pos x="429" y="203"/>
              </a:cxn>
              <a:cxn ang="0">
                <a:pos x="452" y="179"/>
              </a:cxn>
              <a:cxn ang="0">
                <a:pos x="452" y="177"/>
              </a:cxn>
              <a:cxn ang="0">
                <a:pos x="429" y="153"/>
              </a:cxn>
            </a:cxnLst>
            <a:rect l="0" t="0" r="r" b="b"/>
            <a:pathLst>
              <a:path w="452" h="203">
                <a:moveTo>
                  <a:pt x="429" y="153"/>
                </a:moveTo>
                <a:cubicBezTo>
                  <a:pt x="343" y="153"/>
                  <a:pt x="343" y="153"/>
                  <a:pt x="343" y="153"/>
                </a:cubicBezTo>
                <a:cubicBezTo>
                  <a:pt x="338" y="104"/>
                  <a:pt x="324" y="0"/>
                  <a:pt x="293" y="0"/>
                </a:cubicBezTo>
                <a:cubicBezTo>
                  <a:pt x="253" y="0"/>
                  <a:pt x="248" y="56"/>
                  <a:pt x="226" y="56"/>
                </a:cubicBezTo>
                <a:cubicBezTo>
                  <a:pt x="204" y="56"/>
                  <a:pt x="199" y="0"/>
                  <a:pt x="159" y="0"/>
                </a:cubicBezTo>
                <a:cubicBezTo>
                  <a:pt x="129" y="0"/>
                  <a:pt x="114" y="104"/>
                  <a:pt x="109" y="153"/>
                </a:cubicBezTo>
                <a:cubicBezTo>
                  <a:pt x="24" y="153"/>
                  <a:pt x="24" y="153"/>
                  <a:pt x="24" y="153"/>
                </a:cubicBezTo>
                <a:cubicBezTo>
                  <a:pt x="11" y="153"/>
                  <a:pt x="0" y="164"/>
                  <a:pt x="0" y="177"/>
                </a:cubicBezTo>
                <a:cubicBezTo>
                  <a:pt x="0" y="179"/>
                  <a:pt x="0" y="179"/>
                  <a:pt x="0" y="179"/>
                </a:cubicBezTo>
                <a:cubicBezTo>
                  <a:pt x="0" y="192"/>
                  <a:pt x="11" y="203"/>
                  <a:pt x="24" y="203"/>
                </a:cubicBezTo>
                <a:cubicBezTo>
                  <a:pt x="429" y="203"/>
                  <a:pt x="429" y="203"/>
                  <a:pt x="429" y="203"/>
                </a:cubicBezTo>
                <a:cubicBezTo>
                  <a:pt x="442" y="203"/>
                  <a:pt x="452" y="192"/>
                  <a:pt x="452" y="179"/>
                </a:cubicBezTo>
                <a:cubicBezTo>
                  <a:pt x="452" y="177"/>
                  <a:pt x="452" y="177"/>
                  <a:pt x="452" y="177"/>
                </a:cubicBezTo>
                <a:cubicBezTo>
                  <a:pt x="452" y="164"/>
                  <a:pt x="442" y="153"/>
                  <a:pt x="429" y="153"/>
                </a:cubicBezTo>
                <a:close/>
              </a:path>
            </a:pathLst>
          </a:custGeom>
          <a:solidFill>
            <a:srgbClr val="BC204B"/>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a:solidFill>
                <a:srgbClr val="000000"/>
              </a:solidFill>
              <a:latin typeface="Meiryo UI" pitchFamily="3" charset="-128"/>
              <a:ea typeface="Meiryo UI" pitchFamily="3" charset="-128"/>
            </a:endParaRPr>
          </a:p>
        </xdr:txBody>
      </xdr:sp>
      <xdr:sp>
        <xdr:nvSpPr>
          <xdr:cNvPr id="9" name="Freeform 60"/>
          <xdr:cNvSpPr>
            <a:spLocks noEditPoints="1"/>
          </xdr:cNvSpPr>
        </xdr:nvSpPr>
        <xdr:spPr>
          <a:xfrm>
            <a:off x="386878" y="4678577"/>
            <a:ext cx="255803" cy="103370"/>
          </a:xfrm>
          <a:custGeom>
            <a:avLst/>
            <a:gdLst/>
            <a:ahLst/>
            <a:cxnLst>
              <a:cxn ang="0">
                <a:pos x="273" y="0"/>
              </a:cxn>
              <a:cxn ang="0">
                <a:pos x="16" y="0"/>
              </a:cxn>
              <a:cxn ang="0">
                <a:pos x="0" y="16"/>
              </a:cxn>
              <a:cxn ang="0">
                <a:pos x="0" y="101"/>
              </a:cxn>
              <a:cxn ang="0">
                <a:pos x="16" y="117"/>
              </a:cxn>
              <a:cxn ang="0">
                <a:pos x="273" y="117"/>
              </a:cxn>
              <a:cxn ang="0">
                <a:pos x="289" y="101"/>
              </a:cxn>
              <a:cxn ang="0">
                <a:pos x="289" y="16"/>
              </a:cxn>
              <a:cxn ang="0">
                <a:pos x="273" y="0"/>
              </a:cxn>
              <a:cxn ang="0">
                <a:pos x="118" y="81"/>
              </a:cxn>
              <a:cxn ang="0">
                <a:pos x="58" y="69"/>
              </a:cxn>
              <a:cxn ang="0">
                <a:pos x="54" y="38"/>
              </a:cxn>
              <a:cxn ang="0">
                <a:pos x="64" y="35"/>
              </a:cxn>
              <a:cxn ang="0">
                <a:pos x="119" y="74"/>
              </a:cxn>
              <a:cxn ang="0">
                <a:pos x="118" y="81"/>
              </a:cxn>
              <a:cxn ang="0">
                <a:pos x="231" y="69"/>
              </a:cxn>
              <a:cxn ang="0">
                <a:pos x="171" y="81"/>
              </a:cxn>
              <a:cxn ang="0">
                <a:pos x="170" y="74"/>
              </a:cxn>
              <a:cxn ang="0">
                <a:pos x="225" y="35"/>
              </a:cxn>
              <a:cxn ang="0">
                <a:pos x="234" y="38"/>
              </a:cxn>
              <a:cxn ang="0">
                <a:pos x="231" y="69"/>
              </a:cxn>
            </a:cxnLst>
            <a:rect l="0" t="0" r="r" b="b"/>
            <a:pathLst>
              <a:path w="289" h="117">
                <a:moveTo>
                  <a:pt x="273" y="0"/>
                </a:moveTo>
                <a:cubicBezTo>
                  <a:pt x="16" y="0"/>
                  <a:pt x="16" y="0"/>
                  <a:pt x="16" y="0"/>
                </a:cubicBezTo>
                <a:cubicBezTo>
                  <a:pt x="7" y="0"/>
                  <a:pt x="0" y="7"/>
                  <a:pt x="0" y="16"/>
                </a:cubicBezTo>
                <a:cubicBezTo>
                  <a:pt x="0" y="101"/>
                  <a:pt x="0" y="101"/>
                  <a:pt x="0" y="101"/>
                </a:cubicBezTo>
                <a:cubicBezTo>
                  <a:pt x="0" y="110"/>
                  <a:pt x="7" y="117"/>
                  <a:pt x="16" y="117"/>
                </a:cubicBezTo>
                <a:cubicBezTo>
                  <a:pt x="273" y="117"/>
                  <a:pt x="273" y="117"/>
                  <a:pt x="273" y="117"/>
                </a:cubicBezTo>
                <a:cubicBezTo>
                  <a:pt x="282" y="117"/>
                  <a:pt x="289" y="110"/>
                  <a:pt x="289" y="101"/>
                </a:cubicBezTo>
                <a:cubicBezTo>
                  <a:pt x="289" y="16"/>
                  <a:pt x="289" y="16"/>
                  <a:pt x="289" y="16"/>
                </a:cubicBezTo>
                <a:cubicBezTo>
                  <a:pt x="289" y="7"/>
                  <a:pt x="282" y="0"/>
                  <a:pt x="273" y="0"/>
                </a:cubicBezTo>
                <a:close/>
                <a:moveTo>
                  <a:pt x="118" y="81"/>
                </a:moveTo>
                <a:cubicBezTo>
                  <a:pt x="118" y="81"/>
                  <a:pt x="77" y="93"/>
                  <a:pt x="58" y="69"/>
                </a:cubicBezTo>
                <a:cubicBezTo>
                  <a:pt x="46" y="54"/>
                  <a:pt x="54" y="38"/>
                  <a:pt x="54" y="38"/>
                </a:cubicBezTo>
                <a:cubicBezTo>
                  <a:pt x="56" y="34"/>
                  <a:pt x="60" y="33"/>
                  <a:pt x="64" y="35"/>
                </a:cubicBezTo>
                <a:cubicBezTo>
                  <a:pt x="119" y="74"/>
                  <a:pt x="119" y="74"/>
                  <a:pt x="119" y="74"/>
                </a:cubicBezTo>
                <a:cubicBezTo>
                  <a:pt x="122" y="77"/>
                  <a:pt x="122" y="80"/>
                  <a:pt x="118" y="81"/>
                </a:cubicBezTo>
                <a:close/>
                <a:moveTo>
                  <a:pt x="231" y="69"/>
                </a:moveTo>
                <a:cubicBezTo>
                  <a:pt x="211" y="93"/>
                  <a:pt x="171" y="81"/>
                  <a:pt x="171" y="81"/>
                </a:cubicBezTo>
                <a:cubicBezTo>
                  <a:pt x="167" y="80"/>
                  <a:pt x="166" y="77"/>
                  <a:pt x="170" y="74"/>
                </a:cubicBezTo>
                <a:cubicBezTo>
                  <a:pt x="225" y="35"/>
                  <a:pt x="225" y="35"/>
                  <a:pt x="225" y="35"/>
                </a:cubicBezTo>
                <a:cubicBezTo>
                  <a:pt x="228" y="33"/>
                  <a:pt x="233" y="34"/>
                  <a:pt x="234" y="38"/>
                </a:cubicBezTo>
                <a:cubicBezTo>
                  <a:pt x="234" y="38"/>
                  <a:pt x="242" y="54"/>
                  <a:pt x="231" y="69"/>
                </a:cubicBezTo>
                <a:close/>
              </a:path>
            </a:pathLst>
          </a:custGeom>
          <a:solidFill>
            <a:srgbClr val="BC204B"/>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a:solidFill>
                <a:srgbClr val="000000"/>
              </a:solidFill>
              <a:latin typeface="Meiryo UI" pitchFamily="3" charset="-128"/>
              <a:ea typeface="Meiryo UI" pitchFamily="3" charset="-128"/>
            </a:endParaRPr>
          </a:p>
        </xdr:txBody>
      </xdr:sp>
    </xdr:grpSp>
    <xdr:clientData/>
  </xdr:twoCellAnchor>
  <xdr:twoCellAnchor>
    <xdr:from>
      <xdr:col>1</xdr:col>
      <xdr:colOff>0</xdr:colOff>
      <xdr:row>26</xdr:row>
      <xdr:rowOff>162158</xdr:rowOff>
    </xdr:from>
    <xdr:to>
      <xdr:col>1</xdr:col>
      <xdr:colOff>681557</xdr:colOff>
      <xdr:row>28</xdr:row>
      <xdr:rowOff>125425</xdr:rowOff>
    </xdr:to>
    <xdr:sp>
      <xdr:nvSpPr>
        <xdr:cNvPr id="10" name="正方形/長方形 9"/>
        <xdr:cNvSpPr/>
      </xdr:nvSpPr>
      <xdr:spPr>
        <a:xfrm>
          <a:off x="154305" y="4718685"/>
          <a:ext cx="617220" cy="313690"/>
        </a:xfrm>
        <a:prstGeom prst="rect">
          <a:avLst/>
        </a:prstGeom>
      </xdr:spPr>
      <xdr:txBody>
        <a:bodyPr wrap="square">
          <a:spAutoFit/>
        </a:bodyPr>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r>
            <a:rPr lang="ja-JP" altLang="en-US" sz="1100" b="1">
              <a:solidFill>
                <a:srgbClr val="BC204B"/>
              </a:solidFill>
              <a:latin typeface="Meiryo UI" pitchFamily="3" charset="-128"/>
              <a:ea typeface="Meiryo UI" pitchFamily="3" charset="-128"/>
            </a:rPr>
            <a:t>攻撃者</a:t>
          </a:r>
          <a:endParaRPr lang="ja-JP" altLang="en-US" sz="1100" b="1">
            <a:solidFill>
              <a:srgbClr val="BC204B"/>
            </a:solidFill>
            <a:latin typeface="Meiryo UI" pitchFamily="3" charset="-128"/>
            <a:ea typeface="Meiryo UI" pitchFamily="3" charset="-128"/>
          </a:endParaRPr>
        </a:p>
      </xdr:txBody>
    </xdr:sp>
    <xdr:clientData/>
  </xdr:twoCellAnchor>
  <xdr:twoCellAnchor>
    <xdr:from>
      <xdr:col>1</xdr:col>
      <xdr:colOff>176039</xdr:colOff>
      <xdr:row>30</xdr:row>
      <xdr:rowOff>30522</xdr:rowOff>
    </xdr:from>
    <xdr:to>
      <xdr:col>1</xdr:col>
      <xdr:colOff>415286</xdr:colOff>
      <xdr:row>31</xdr:row>
      <xdr:rowOff>120311</xdr:rowOff>
    </xdr:to>
    <xdr:sp>
      <xdr:nvSpPr>
        <xdr:cNvPr id="11" name="Freeform 114"/>
        <xdr:cNvSpPr>
          <a:spLocks noEditPoints="1"/>
        </xdr:cNvSpPr>
      </xdr:nvSpPr>
      <xdr:spPr>
        <a:xfrm>
          <a:off x="330200" y="5288280"/>
          <a:ext cx="238760" cy="264795"/>
        </a:xfrm>
        <a:custGeom>
          <a:avLst/>
          <a:gdLst>
            <a:gd name="T0" fmla="*/ 68 w 138"/>
            <a:gd name="T1" fmla="*/ 67 h 157"/>
            <a:gd name="T2" fmla="*/ 62 w 138"/>
            <a:gd name="T3" fmla="*/ 52 h 157"/>
            <a:gd name="T4" fmla="*/ 49 w 138"/>
            <a:gd name="T5" fmla="*/ 42 h 157"/>
            <a:gd name="T6" fmla="*/ 33 w 138"/>
            <a:gd name="T7" fmla="*/ 40 h 157"/>
            <a:gd name="T8" fmla="*/ 18 w 138"/>
            <a:gd name="T9" fmla="*/ 47 h 157"/>
            <a:gd name="T10" fmla="*/ 8 w 138"/>
            <a:gd name="T11" fmla="*/ 60 h 157"/>
            <a:gd name="T12" fmla="*/ 7 w 138"/>
            <a:gd name="T13" fmla="*/ 76 h 157"/>
            <a:gd name="T14" fmla="*/ 13 w 138"/>
            <a:gd name="T15" fmla="*/ 90 h 157"/>
            <a:gd name="T16" fmla="*/ 26 w 138"/>
            <a:gd name="T17" fmla="*/ 100 h 157"/>
            <a:gd name="T18" fmla="*/ 42 w 138"/>
            <a:gd name="T19" fmla="*/ 102 h 157"/>
            <a:gd name="T20" fmla="*/ 56 w 138"/>
            <a:gd name="T21" fmla="*/ 95 h 157"/>
            <a:gd name="T22" fmla="*/ 66 w 138"/>
            <a:gd name="T23" fmla="*/ 83 h 157"/>
            <a:gd name="T24" fmla="*/ 13 w 138"/>
            <a:gd name="T25" fmla="*/ 71 h 157"/>
            <a:gd name="T26" fmla="*/ 14 w 138"/>
            <a:gd name="T27" fmla="*/ 71 h 157"/>
            <a:gd name="T28" fmla="*/ 37 w 138"/>
            <a:gd name="T29" fmla="*/ 93 h 157"/>
            <a:gd name="T30" fmla="*/ 37 w 138"/>
            <a:gd name="T31" fmla="*/ 93 h 157"/>
            <a:gd name="T32" fmla="*/ 120 w 138"/>
            <a:gd name="T33" fmla="*/ 14 h 157"/>
            <a:gd name="T34" fmla="*/ 105 w 138"/>
            <a:gd name="T35" fmla="*/ 7 h 157"/>
            <a:gd name="T36" fmla="*/ 89 w 138"/>
            <a:gd name="T37" fmla="*/ 9 h 157"/>
            <a:gd name="T38" fmla="*/ 76 w 138"/>
            <a:gd name="T39" fmla="*/ 18 h 157"/>
            <a:gd name="T40" fmla="*/ 69 w 138"/>
            <a:gd name="T41" fmla="*/ 32 h 157"/>
            <a:gd name="T42" fmla="*/ 70 w 138"/>
            <a:gd name="T43" fmla="*/ 48 h 157"/>
            <a:gd name="T44" fmla="*/ 80 w 138"/>
            <a:gd name="T45" fmla="*/ 61 h 157"/>
            <a:gd name="T46" fmla="*/ 94 w 138"/>
            <a:gd name="T47" fmla="*/ 68 h 157"/>
            <a:gd name="T48" fmla="*/ 110 w 138"/>
            <a:gd name="T49" fmla="*/ 67 h 157"/>
            <a:gd name="T50" fmla="*/ 123 w 138"/>
            <a:gd name="T51" fmla="*/ 58 h 157"/>
            <a:gd name="T52" fmla="*/ 130 w 138"/>
            <a:gd name="T53" fmla="*/ 43 h 157"/>
            <a:gd name="T54" fmla="*/ 129 w 138"/>
            <a:gd name="T55" fmla="*/ 27 h 157"/>
            <a:gd name="T56" fmla="*/ 81 w 138"/>
            <a:gd name="T57" fmla="*/ 54 h 157"/>
            <a:gd name="T58" fmla="*/ 82 w 138"/>
            <a:gd name="T59" fmla="*/ 53 h 157"/>
            <a:gd name="T60" fmla="*/ 114 w 138"/>
            <a:gd name="T61" fmla="*/ 54 h 157"/>
            <a:gd name="T62" fmla="*/ 114 w 138"/>
            <a:gd name="T63" fmla="*/ 54 h 157"/>
            <a:gd name="T64" fmla="*/ 123 w 138"/>
            <a:gd name="T65" fmla="*/ 94 h 157"/>
            <a:gd name="T66" fmla="*/ 109 w 138"/>
            <a:gd name="T67" fmla="*/ 83 h 157"/>
            <a:gd name="T68" fmla="*/ 91 w 138"/>
            <a:gd name="T69" fmla="*/ 81 h 157"/>
            <a:gd name="T70" fmla="*/ 74 w 138"/>
            <a:gd name="T71" fmla="*/ 88 h 157"/>
            <a:gd name="T72" fmla="*/ 64 w 138"/>
            <a:gd name="T73" fmla="*/ 103 h 157"/>
            <a:gd name="T74" fmla="*/ 62 w 138"/>
            <a:gd name="T75" fmla="*/ 121 h 157"/>
            <a:gd name="T76" fmla="*/ 69 w 138"/>
            <a:gd name="T77" fmla="*/ 137 h 157"/>
            <a:gd name="T78" fmla="*/ 84 w 138"/>
            <a:gd name="T79" fmla="*/ 148 h 157"/>
            <a:gd name="T80" fmla="*/ 102 w 138"/>
            <a:gd name="T81" fmla="*/ 150 h 157"/>
            <a:gd name="T82" fmla="*/ 118 w 138"/>
            <a:gd name="T83" fmla="*/ 142 h 157"/>
            <a:gd name="T84" fmla="*/ 129 w 138"/>
            <a:gd name="T85" fmla="*/ 128 h 157"/>
            <a:gd name="T86" fmla="*/ 130 w 138"/>
            <a:gd name="T87" fmla="*/ 110 h 157"/>
            <a:gd name="T88" fmla="*/ 73 w 138"/>
            <a:gd name="T89" fmla="*/ 129 h 157"/>
            <a:gd name="T90" fmla="*/ 74 w 138"/>
            <a:gd name="T91" fmla="*/ 129 h 157"/>
            <a:gd name="T92" fmla="*/ 109 w 138"/>
            <a:gd name="T93" fmla="*/ 137 h 157"/>
            <a:gd name="T94" fmla="*/ 109 w 138"/>
            <a:gd name="T95" fmla="*/ 137 h 1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38" h="157">
              <a:moveTo>
                <a:pt x="68" y="76"/>
              </a:moveTo>
              <a:cubicBezTo>
                <a:pt x="75" y="74"/>
                <a:pt x="75" y="74"/>
                <a:pt x="75" y="74"/>
              </a:cubicBezTo>
              <a:cubicBezTo>
                <a:pt x="75" y="68"/>
                <a:pt x="75" y="68"/>
                <a:pt x="75" y="68"/>
              </a:cubicBezTo>
              <a:cubicBezTo>
                <a:pt x="68" y="67"/>
                <a:pt x="68" y="67"/>
                <a:pt x="68" y="67"/>
              </a:cubicBezTo>
              <a:cubicBezTo>
                <a:pt x="68" y="64"/>
                <a:pt x="67" y="62"/>
                <a:pt x="66" y="60"/>
              </a:cubicBezTo>
              <a:cubicBezTo>
                <a:pt x="71" y="55"/>
                <a:pt x="71" y="55"/>
                <a:pt x="71" y="55"/>
              </a:cubicBezTo>
              <a:cubicBezTo>
                <a:pt x="68" y="49"/>
                <a:pt x="68" y="49"/>
                <a:pt x="68" y="49"/>
              </a:cubicBezTo>
              <a:cubicBezTo>
                <a:pt x="62" y="52"/>
                <a:pt x="62" y="52"/>
                <a:pt x="62" y="52"/>
              </a:cubicBezTo>
              <a:cubicBezTo>
                <a:pt x="60" y="50"/>
                <a:pt x="58" y="48"/>
                <a:pt x="56" y="47"/>
              </a:cubicBezTo>
              <a:cubicBezTo>
                <a:pt x="59" y="40"/>
                <a:pt x="59" y="40"/>
                <a:pt x="59" y="40"/>
              </a:cubicBezTo>
              <a:cubicBezTo>
                <a:pt x="53" y="37"/>
                <a:pt x="53" y="37"/>
                <a:pt x="53" y="37"/>
              </a:cubicBezTo>
              <a:cubicBezTo>
                <a:pt x="49" y="42"/>
                <a:pt x="49" y="42"/>
                <a:pt x="49" y="42"/>
              </a:cubicBezTo>
              <a:cubicBezTo>
                <a:pt x="46" y="41"/>
                <a:pt x="44" y="41"/>
                <a:pt x="42" y="40"/>
              </a:cubicBezTo>
              <a:cubicBezTo>
                <a:pt x="41" y="34"/>
                <a:pt x="41" y="34"/>
                <a:pt x="41" y="34"/>
              </a:cubicBezTo>
              <a:cubicBezTo>
                <a:pt x="34" y="34"/>
                <a:pt x="34" y="34"/>
                <a:pt x="34" y="34"/>
              </a:cubicBezTo>
              <a:cubicBezTo>
                <a:pt x="33" y="40"/>
                <a:pt x="33" y="40"/>
                <a:pt x="33" y="40"/>
              </a:cubicBezTo>
              <a:cubicBezTo>
                <a:pt x="30" y="41"/>
                <a:pt x="28" y="41"/>
                <a:pt x="26" y="42"/>
              </a:cubicBezTo>
              <a:cubicBezTo>
                <a:pt x="21" y="37"/>
                <a:pt x="21" y="37"/>
                <a:pt x="21" y="37"/>
              </a:cubicBezTo>
              <a:cubicBezTo>
                <a:pt x="16" y="40"/>
                <a:pt x="16" y="40"/>
                <a:pt x="16" y="40"/>
              </a:cubicBezTo>
              <a:cubicBezTo>
                <a:pt x="18" y="47"/>
                <a:pt x="18" y="47"/>
                <a:pt x="18" y="47"/>
              </a:cubicBezTo>
              <a:cubicBezTo>
                <a:pt x="16" y="48"/>
                <a:pt x="14" y="50"/>
                <a:pt x="13" y="52"/>
              </a:cubicBezTo>
              <a:cubicBezTo>
                <a:pt x="6" y="49"/>
                <a:pt x="6" y="49"/>
                <a:pt x="6" y="49"/>
              </a:cubicBezTo>
              <a:cubicBezTo>
                <a:pt x="3" y="55"/>
                <a:pt x="3" y="55"/>
                <a:pt x="3" y="55"/>
              </a:cubicBezTo>
              <a:cubicBezTo>
                <a:pt x="8" y="60"/>
                <a:pt x="8" y="60"/>
                <a:pt x="8" y="60"/>
              </a:cubicBezTo>
              <a:cubicBezTo>
                <a:pt x="8" y="62"/>
                <a:pt x="7" y="64"/>
                <a:pt x="7" y="67"/>
              </a:cubicBezTo>
              <a:cubicBezTo>
                <a:pt x="0" y="68"/>
                <a:pt x="0" y="68"/>
                <a:pt x="0" y="68"/>
              </a:cubicBezTo>
              <a:cubicBezTo>
                <a:pt x="0" y="74"/>
                <a:pt x="0" y="74"/>
                <a:pt x="0" y="74"/>
              </a:cubicBezTo>
              <a:cubicBezTo>
                <a:pt x="7" y="76"/>
                <a:pt x="7" y="76"/>
                <a:pt x="7" y="76"/>
              </a:cubicBezTo>
              <a:cubicBezTo>
                <a:pt x="7" y="78"/>
                <a:pt x="8" y="80"/>
                <a:pt x="8" y="83"/>
              </a:cubicBezTo>
              <a:cubicBezTo>
                <a:pt x="3" y="87"/>
                <a:pt x="3" y="87"/>
                <a:pt x="3" y="87"/>
              </a:cubicBezTo>
              <a:cubicBezTo>
                <a:pt x="6" y="93"/>
                <a:pt x="6" y="93"/>
                <a:pt x="6" y="93"/>
              </a:cubicBezTo>
              <a:cubicBezTo>
                <a:pt x="13" y="90"/>
                <a:pt x="13" y="90"/>
                <a:pt x="13" y="90"/>
              </a:cubicBezTo>
              <a:cubicBezTo>
                <a:pt x="14" y="92"/>
                <a:pt x="16" y="94"/>
                <a:pt x="18" y="95"/>
              </a:cubicBezTo>
              <a:cubicBezTo>
                <a:pt x="16" y="102"/>
                <a:pt x="16" y="102"/>
                <a:pt x="16" y="102"/>
              </a:cubicBezTo>
              <a:cubicBezTo>
                <a:pt x="21" y="105"/>
                <a:pt x="21" y="105"/>
                <a:pt x="21" y="105"/>
              </a:cubicBezTo>
              <a:cubicBezTo>
                <a:pt x="26" y="100"/>
                <a:pt x="26" y="100"/>
                <a:pt x="26" y="100"/>
              </a:cubicBezTo>
              <a:cubicBezTo>
                <a:pt x="28" y="101"/>
                <a:pt x="30" y="101"/>
                <a:pt x="33" y="102"/>
              </a:cubicBezTo>
              <a:cubicBezTo>
                <a:pt x="34" y="109"/>
                <a:pt x="34" y="109"/>
                <a:pt x="34" y="109"/>
              </a:cubicBezTo>
              <a:cubicBezTo>
                <a:pt x="41" y="109"/>
                <a:pt x="41" y="109"/>
                <a:pt x="41" y="109"/>
              </a:cubicBezTo>
              <a:cubicBezTo>
                <a:pt x="42" y="102"/>
                <a:pt x="42" y="102"/>
                <a:pt x="42" y="102"/>
              </a:cubicBezTo>
              <a:cubicBezTo>
                <a:pt x="44" y="101"/>
                <a:pt x="46" y="101"/>
                <a:pt x="49" y="100"/>
              </a:cubicBezTo>
              <a:cubicBezTo>
                <a:pt x="53" y="105"/>
                <a:pt x="53" y="105"/>
                <a:pt x="53" y="105"/>
              </a:cubicBezTo>
              <a:cubicBezTo>
                <a:pt x="59" y="102"/>
                <a:pt x="59" y="102"/>
                <a:pt x="59" y="102"/>
              </a:cubicBezTo>
              <a:cubicBezTo>
                <a:pt x="56" y="95"/>
                <a:pt x="56" y="95"/>
                <a:pt x="56" y="95"/>
              </a:cubicBezTo>
              <a:cubicBezTo>
                <a:pt x="58" y="94"/>
                <a:pt x="60" y="92"/>
                <a:pt x="62" y="90"/>
              </a:cubicBezTo>
              <a:cubicBezTo>
                <a:pt x="68" y="93"/>
                <a:pt x="68" y="93"/>
                <a:pt x="68" y="93"/>
              </a:cubicBezTo>
              <a:cubicBezTo>
                <a:pt x="71" y="87"/>
                <a:pt x="71" y="87"/>
                <a:pt x="71" y="87"/>
              </a:cubicBezTo>
              <a:cubicBezTo>
                <a:pt x="66" y="83"/>
                <a:pt x="66" y="83"/>
                <a:pt x="66" y="83"/>
              </a:cubicBezTo>
              <a:cubicBezTo>
                <a:pt x="67" y="80"/>
                <a:pt x="68" y="78"/>
                <a:pt x="68" y="76"/>
              </a:cubicBezTo>
              <a:close/>
              <a:moveTo>
                <a:pt x="62" y="71"/>
              </a:moveTo>
              <a:cubicBezTo>
                <a:pt x="62" y="85"/>
                <a:pt x="51" y="96"/>
                <a:pt x="37" y="96"/>
              </a:cubicBezTo>
              <a:cubicBezTo>
                <a:pt x="24" y="96"/>
                <a:pt x="13" y="85"/>
                <a:pt x="13" y="71"/>
              </a:cubicBezTo>
              <a:cubicBezTo>
                <a:pt x="13" y="58"/>
                <a:pt x="24" y="47"/>
                <a:pt x="37" y="47"/>
              </a:cubicBezTo>
              <a:cubicBezTo>
                <a:pt x="51" y="47"/>
                <a:pt x="62" y="58"/>
                <a:pt x="62" y="71"/>
              </a:cubicBezTo>
              <a:close/>
              <a:moveTo>
                <a:pt x="37" y="48"/>
              </a:moveTo>
              <a:cubicBezTo>
                <a:pt x="24" y="48"/>
                <a:pt x="14" y="58"/>
                <a:pt x="14" y="71"/>
              </a:cubicBezTo>
              <a:cubicBezTo>
                <a:pt x="14" y="84"/>
                <a:pt x="24" y="94"/>
                <a:pt x="37" y="94"/>
              </a:cubicBezTo>
              <a:cubicBezTo>
                <a:pt x="50" y="94"/>
                <a:pt x="60" y="84"/>
                <a:pt x="60" y="71"/>
              </a:cubicBezTo>
              <a:cubicBezTo>
                <a:pt x="60" y="58"/>
                <a:pt x="50" y="48"/>
                <a:pt x="37" y="48"/>
              </a:cubicBezTo>
              <a:close/>
              <a:moveTo>
                <a:pt x="37" y="93"/>
              </a:moveTo>
              <a:cubicBezTo>
                <a:pt x="25" y="93"/>
                <a:pt x="15" y="83"/>
                <a:pt x="15" y="71"/>
              </a:cubicBezTo>
              <a:cubicBezTo>
                <a:pt x="15" y="59"/>
                <a:pt x="25" y="49"/>
                <a:pt x="37" y="49"/>
              </a:cubicBezTo>
              <a:cubicBezTo>
                <a:pt x="49" y="49"/>
                <a:pt x="59" y="59"/>
                <a:pt x="59" y="71"/>
              </a:cubicBezTo>
              <a:cubicBezTo>
                <a:pt x="59" y="83"/>
                <a:pt x="49" y="93"/>
                <a:pt x="37" y="93"/>
              </a:cubicBezTo>
              <a:close/>
              <a:moveTo>
                <a:pt x="125" y="20"/>
              </a:moveTo>
              <a:cubicBezTo>
                <a:pt x="130" y="15"/>
                <a:pt x="130" y="15"/>
                <a:pt x="130" y="15"/>
              </a:cubicBezTo>
              <a:cubicBezTo>
                <a:pt x="125" y="10"/>
                <a:pt x="125" y="10"/>
                <a:pt x="125" y="10"/>
              </a:cubicBezTo>
              <a:cubicBezTo>
                <a:pt x="120" y="14"/>
                <a:pt x="120" y="14"/>
                <a:pt x="120" y="14"/>
              </a:cubicBezTo>
              <a:cubicBezTo>
                <a:pt x="118" y="12"/>
                <a:pt x="116" y="11"/>
                <a:pt x="113" y="10"/>
              </a:cubicBezTo>
              <a:cubicBezTo>
                <a:pt x="114" y="3"/>
                <a:pt x="114" y="3"/>
                <a:pt x="114" y="3"/>
              </a:cubicBezTo>
              <a:cubicBezTo>
                <a:pt x="108" y="1"/>
                <a:pt x="108" y="1"/>
                <a:pt x="108" y="1"/>
              </a:cubicBezTo>
              <a:cubicBezTo>
                <a:pt x="105" y="7"/>
                <a:pt x="105" y="7"/>
                <a:pt x="105" y="7"/>
              </a:cubicBezTo>
              <a:cubicBezTo>
                <a:pt x="103" y="7"/>
                <a:pt x="100" y="7"/>
                <a:pt x="98" y="7"/>
              </a:cubicBezTo>
              <a:cubicBezTo>
                <a:pt x="95" y="0"/>
                <a:pt x="95" y="0"/>
                <a:pt x="95" y="0"/>
              </a:cubicBezTo>
              <a:cubicBezTo>
                <a:pt x="89" y="2"/>
                <a:pt x="89" y="2"/>
                <a:pt x="89" y="2"/>
              </a:cubicBezTo>
              <a:cubicBezTo>
                <a:pt x="89" y="9"/>
                <a:pt x="89" y="9"/>
                <a:pt x="89" y="9"/>
              </a:cubicBezTo>
              <a:cubicBezTo>
                <a:pt x="87" y="9"/>
                <a:pt x="85" y="10"/>
                <a:pt x="82" y="12"/>
              </a:cubicBezTo>
              <a:cubicBezTo>
                <a:pt x="77" y="7"/>
                <a:pt x="77" y="7"/>
                <a:pt x="77" y="7"/>
              </a:cubicBezTo>
              <a:cubicBezTo>
                <a:pt x="72" y="12"/>
                <a:pt x="72" y="12"/>
                <a:pt x="72" y="12"/>
              </a:cubicBezTo>
              <a:cubicBezTo>
                <a:pt x="76" y="18"/>
                <a:pt x="76" y="18"/>
                <a:pt x="76" y="18"/>
              </a:cubicBezTo>
              <a:cubicBezTo>
                <a:pt x="74" y="20"/>
                <a:pt x="73" y="22"/>
                <a:pt x="72" y="24"/>
              </a:cubicBezTo>
              <a:cubicBezTo>
                <a:pt x="65" y="23"/>
                <a:pt x="65" y="23"/>
                <a:pt x="65" y="23"/>
              </a:cubicBezTo>
              <a:cubicBezTo>
                <a:pt x="63" y="29"/>
                <a:pt x="63" y="29"/>
                <a:pt x="63" y="29"/>
              </a:cubicBezTo>
              <a:cubicBezTo>
                <a:pt x="69" y="32"/>
                <a:pt x="69" y="32"/>
                <a:pt x="69" y="32"/>
              </a:cubicBezTo>
              <a:cubicBezTo>
                <a:pt x="69" y="35"/>
                <a:pt x="69" y="37"/>
                <a:pt x="69" y="40"/>
              </a:cubicBezTo>
              <a:cubicBezTo>
                <a:pt x="62" y="42"/>
                <a:pt x="62" y="42"/>
                <a:pt x="62" y="42"/>
              </a:cubicBezTo>
              <a:cubicBezTo>
                <a:pt x="64" y="49"/>
                <a:pt x="64" y="49"/>
                <a:pt x="64" y="49"/>
              </a:cubicBezTo>
              <a:cubicBezTo>
                <a:pt x="70" y="48"/>
                <a:pt x="70" y="48"/>
                <a:pt x="70" y="48"/>
              </a:cubicBezTo>
              <a:cubicBezTo>
                <a:pt x="71" y="51"/>
                <a:pt x="72" y="53"/>
                <a:pt x="74" y="55"/>
              </a:cubicBezTo>
              <a:cubicBezTo>
                <a:pt x="69" y="60"/>
                <a:pt x="69" y="60"/>
                <a:pt x="69" y="60"/>
              </a:cubicBezTo>
              <a:cubicBezTo>
                <a:pt x="74" y="65"/>
                <a:pt x="74" y="65"/>
                <a:pt x="74" y="65"/>
              </a:cubicBezTo>
              <a:cubicBezTo>
                <a:pt x="80" y="61"/>
                <a:pt x="80" y="61"/>
                <a:pt x="80" y="61"/>
              </a:cubicBezTo>
              <a:cubicBezTo>
                <a:pt x="82" y="63"/>
                <a:pt x="84" y="64"/>
                <a:pt x="86" y="65"/>
              </a:cubicBezTo>
              <a:cubicBezTo>
                <a:pt x="85" y="72"/>
                <a:pt x="85" y="72"/>
                <a:pt x="85" y="72"/>
              </a:cubicBezTo>
              <a:cubicBezTo>
                <a:pt x="91" y="74"/>
                <a:pt x="91" y="74"/>
                <a:pt x="91" y="74"/>
              </a:cubicBezTo>
              <a:cubicBezTo>
                <a:pt x="94" y="68"/>
                <a:pt x="94" y="68"/>
                <a:pt x="94" y="68"/>
              </a:cubicBezTo>
              <a:cubicBezTo>
                <a:pt x="97" y="69"/>
                <a:pt x="99" y="69"/>
                <a:pt x="102" y="69"/>
              </a:cubicBezTo>
              <a:cubicBezTo>
                <a:pt x="104" y="75"/>
                <a:pt x="104" y="75"/>
                <a:pt x="104" y="75"/>
              </a:cubicBezTo>
              <a:cubicBezTo>
                <a:pt x="111" y="74"/>
                <a:pt x="111" y="74"/>
                <a:pt x="111" y="74"/>
              </a:cubicBezTo>
              <a:cubicBezTo>
                <a:pt x="110" y="67"/>
                <a:pt x="110" y="67"/>
                <a:pt x="110" y="67"/>
              </a:cubicBezTo>
              <a:cubicBezTo>
                <a:pt x="112" y="66"/>
                <a:pt x="115" y="65"/>
                <a:pt x="117" y="63"/>
              </a:cubicBezTo>
              <a:cubicBezTo>
                <a:pt x="122" y="68"/>
                <a:pt x="122" y="68"/>
                <a:pt x="122" y="68"/>
              </a:cubicBezTo>
              <a:cubicBezTo>
                <a:pt x="127" y="63"/>
                <a:pt x="127" y="63"/>
                <a:pt x="127" y="63"/>
              </a:cubicBezTo>
              <a:cubicBezTo>
                <a:pt x="123" y="58"/>
                <a:pt x="123" y="58"/>
                <a:pt x="123" y="58"/>
              </a:cubicBezTo>
              <a:cubicBezTo>
                <a:pt x="125" y="56"/>
                <a:pt x="126" y="54"/>
                <a:pt x="127" y="51"/>
              </a:cubicBezTo>
              <a:cubicBezTo>
                <a:pt x="134" y="53"/>
                <a:pt x="134" y="53"/>
                <a:pt x="134" y="53"/>
              </a:cubicBezTo>
              <a:cubicBezTo>
                <a:pt x="136" y="46"/>
                <a:pt x="136" y="46"/>
                <a:pt x="136" y="46"/>
              </a:cubicBezTo>
              <a:cubicBezTo>
                <a:pt x="130" y="43"/>
                <a:pt x="130" y="43"/>
                <a:pt x="130" y="43"/>
              </a:cubicBezTo>
              <a:cubicBezTo>
                <a:pt x="131" y="41"/>
                <a:pt x="131" y="38"/>
                <a:pt x="131" y="36"/>
              </a:cubicBezTo>
              <a:cubicBezTo>
                <a:pt x="137" y="33"/>
                <a:pt x="137" y="33"/>
                <a:pt x="137" y="33"/>
              </a:cubicBezTo>
              <a:cubicBezTo>
                <a:pt x="136" y="27"/>
                <a:pt x="136" y="27"/>
                <a:pt x="136" y="27"/>
              </a:cubicBezTo>
              <a:cubicBezTo>
                <a:pt x="129" y="27"/>
                <a:pt x="129" y="27"/>
                <a:pt x="129" y="27"/>
              </a:cubicBezTo>
              <a:cubicBezTo>
                <a:pt x="128" y="25"/>
                <a:pt x="127" y="23"/>
                <a:pt x="125" y="20"/>
              </a:cubicBezTo>
              <a:close/>
              <a:moveTo>
                <a:pt x="118" y="21"/>
              </a:moveTo>
              <a:cubicBezTo>
                <a:pt x="127" y="31"/>
                <a:pt x="126" y="47"/>
                <a:pt x="116" y="56"/>
              </a:cubicBezTo>
              <a:cubicBezTo>
                <a:pt x="106" y="65"/>
                <a:pt x="90" y="64"/>
                <a:pt x="81" y="54"/>
              </a:cubicBezTo>
              <a:cubicBezTo>
                <a:pt x="72" y="44"/>
                <a:pt x="73" y="28"/>
                <a:pt x="83" y="19"/>
              </a:cubicBezTo>
              <a:cubicBezTo>
                <a:pt x="93" y="10"/>
                <a:pt x="109" y="11"/>
                <a:pt x="118" y="21"/>
              </a:cubicBezTo>
              <a:close/>
              <a:moveTo>
                <a:pt x="84" y="20"/>
              </a:moveTo>
              <a:cubicBezTo>
                <a:pt x="75" y="29"/>
                <a:pt x="74" y="44"/>
                <a:pt x="82" y="53"/>
              </a:cubicBezTo>
              <a:cubicBezTo>
                <a:pt x="91" y="63"/>
                <a:pt x="106" y="64"/>
                <a:pt x="115" y="55"/>
              </a:cubicBezTo>
              <a:cubicBezTo>
                <a:pt x="125" y="46"/>
                <a:pt x="125" y="32"/>
                <a:pt x="117" y="22"/>
              </a:cubicBezTo>
              <a:cubicBezTo>
                <a:pt x="108" y="13"/>
                <a:pt x="94" y="12"/>
                <a:pt x="84" y="20"/>
              </a:cubicBezTo>
              <a:close/>
              <a:moveTo>
                <a:pt x="114" y="54"/>
              </a:moveTo>
              <a:cubicBezTo>
                <a:pt x="105" y="62"/>
                <a:pt x="91" y="62"/>
                <a:pt x="83" y="52"/>
              </a:cubicBezTo>
              <a:cubicBezTo>
                <a:pt x="75" y="43"/>
                <a:pt x="76" y="29"/>
                <a:pt x="85" y="21"/>
              </a:cubicBezTo>
              <a:cubicBezTo>
                <a:pt x="94" y="13"/>
                <a:pt x="108" y="14"/>
                <a:pt x="116" y="23"/>
              </a:cubicBezTo>
              <a:cubicBezTo>
                <a:pt x="124" y="32"/>
                <a:pt x="124" y="46"/>
                <a:pt x="114" y="54"/>
              </a:cubicBezTo>
              <a:close/>
              <a:moveTo>
                <a:pt x="128" y="102"/>
              </a:moveTo>
              <a:cubicBezTo>
                <a:pt x="134" y="97"/>
                <a:pt x="134" y="97"/>
                <a:pt x="134" y="97"/>
              </a:cubicBezTo>
              <a:cubicBezTo>
                <a:pt x="130" y="91"/>
                <a:pt x="130" y="91"/>
                <a:pt x="130" y="91"/>
              </a:cubicBezTo>
              <a:cubicBezTo>
                <a:pt x="123" y="94"/>
                <a:pt x="123" y="94"/>
                <a:pt x="123" y="94"/>
              </a:cubicBezTo>
              <a:cubicBezTo>
                <a:pt x="121" y="91"/>
                <a:pt x="119" y="90"/>
                <a:pt x="117" y="88"/>
              </a:cubicBezTo>
              <a:cubicBezTo>
                <a:pt x="120" y="81"/>
                <a:pt x="120" y="81"/>
                <a:pt x="120" y="81"/>
              </a:cubicBezTo>
              <a:cubicBezTo>
                <a:pt x="113" y="77"/>
                <a:pt x="113" y="77"/>
                <a:pt x="113" y="77"/>
              </a:cubicBezTo>
              <a:cubicBezTo>
                <a:pt x="109" y="83"/>
                <a:pt x="109" y="83"/>
                <a:pt x="109" y="83"/>
              </a:cubicBezTo>
              <a:cubicBezTo>
                <a:pt x="106" y="82"/>
                <a:pt x="103" y="81"/>
                <a:pt x="101" y="81"/>
              </a:cubicBezTo>
              <a:cubicBezTo>
                <a:pt x="99" y="73"/>
                <a:pt x="99" y="73"/>
                <a:pt x="99" y="73"/>
              </a:cubicBezTo>
              <a:cubicBezTo>
                <a:pt x="92" y="74"/>
                <a:pt x="92" y="74"/>
                <a:pt x="92" y="74"/>
              </a:cubicBezTo>
              <a:cubicBezTo>
                <a:pt x="91" y="81"/>
                <a:pt x="91" y="81"/>
                <a:pt x="91" y="81"/>
              </a:cubicBezTo>
              <a:cubicBezTo>
                <a:pt x="88" y="82"/>
                <a:pt x="85" y="82"/>
                <a:pt x="83" y="83"/>
              </a:cubicBezTo>
              <a:cubicBezTo>
                <a:pt x="78" y="77"/>
                <a:pt x="78" y="77"/>
                <a:pt x="78" y="77"/>
              </a:cubicBezTo>
              <a:cubicBezTo>
                <a:pt x="72" y="81"/>
                <a:pt x="72" y="81"/>
                <a:pt x="72" y="81"/>
              </a:cubicBezTo>
              <a:cubicBezTo>
                <a:pt x="74" y="88"/>
                <a:pt x="74" y="88"/>
                <a:pt x="74" y="88"/>
              </a:cubicBezTo>
              <a:cubicBezTo>
                <a:pt x="72" y="90"/>
                <a:pt x="70" y="92"/>
                <a:pt x="69" y="94"/>
              </a:cubicBezTo>
              <a:cubicBezTo>
                <a:pt x="61" y="92"/>
                <a:pt x="61" y="92"/>
                <a:pt x="61" y="92"/>
              </a:cubicBezTo>
              <a:cubicBezTo>
                <a:pt x="58" y="98"/>
                <a:pt x="58" y="98"/>
                <a:pt x="58" y="98"/>
              </a:cubicBezTo>
              <a:cubicBezTo>
                <a:pt x="64" y="103"/>
                <a:pt x="64" y="103"/>
                <a:pt x="64" y="103"/>
              </a:cubicBezTo>
              <a:cubicBezTo>
                <a:pt x="63" y="106"/>
                <a:pt x="62" y="108"/>
                <a:pt x="62" y="111"/>
              </a:cubicBezTo>
              <a:cubicBezTo>
                <a:pt x="54" y="112"/>
                <a:pt x="54" y="112"/>
                <a:pt x="54" y="112"/>
              </a:cubicBezTo>
              <a:cubicBezTo>
                <a:pt x="54" y="120"/>
                <a:pt x="54" y="120"/>
                <a:pt x="54" y="120"/>
              </a:cubicBezTo>
              <a:cubicBezTo>
                <a:pt x="62" y="121"/>
                <a:pt x="62" y="121"/>
                <a:pt x="62" y="121"/>
              </a:cubicBezTo>
              <a:cubicBezTo>
                <a:pt x="62" y="123"/>
                <a:pt x="63" y="126"/>
                <a:pt x="64" y="129"/>
              </a:cubicBezTo>
              <a:cubicBezTo>
                <a:pt x="58" y="134"/>
                <a:pt x="58" y="134"/>
                <a:pt x="58" y="134"/>
              </a:cubicBezTo>
              <a:cubicBezTo>
                <a:pt x="62" y="140"/>
                <a:pt x="62" y="140"/>
                <a:pt x="62" y="140"/>
              </a:cubicBezTo>
              <a:cubicBezTo>
                <a:pt x="69" y="137"/>
                <a:pt x="69" y="137"/>
                <a:pt x="69" y="137"/>
              </a:cubicBezTo>
              <a:cubicBezTo>
                <a:pt x="71" y="139"/>
                <a:pt x="73" y="141"/>
                <a:pt x="75" y="143"/>
              </a:cubicBezTo>
              <a:cubicBezTo>
                <a:pt x="72" y="150"/>
                <a:pt x="72" y="150"/>
                <a:pt x="72" y="150"/>
              </a:cubicBezTo>
              <a:cubicBezTo>
                <a:pt x="79" y="154"/>
                <a:pt x="79" y="154"/>
                <a:pt x="79" y="154"/>
              </a:cubicBezTo>
              <a:cubicBezTo>
                <a:pt x="84" y="148"/>
                <a:pt x="84" y="148"/>
                <a:pt x="84" y="148"/>
              </a:cubicBezTo>
              <a:cubicBezTo>
                <a:pt x="86" y="149"/>
                <a:pt x="89" y="149"/>
                <a:pt x="92" y="150"/>
              </a:cubicBezTo>
              <a:cubicBezTo>
                <a:pt x="93" y="157"/>
                <a:pt x="93" y="157"/>
                <a:pt x="93" y="157"/>
              </a:cubicBezTo>
              <a:cubicBezTo>
                <a:pt x="100" y="157"/>
                <a:pt x="100" y="157"/>
                <a:pt x="100" y="157"/>
              </a:cubicBezTo>
              <a:cubicBezTo>
                <a:pt x="102" y="150"/>
                <a:pt x="102" y="150"/>
                <a:pt x="102" y="150"/>
              </a:cubicBezTo>
              <a:cubicBezTo>
                <a:pt x="104" y="149"/>
                <a:pt x="107" y="149"/>
                <a:pt x="109" y="147"/>
              </a:cubicBezTo>
              <a:cubicBezTo>
                <a:pt x="114" y="153"/>
                <a:pt x="114" y="153"/>
                <a:pt x="114" y="153"/>
              </a:cubicBezTo>
              <a:cubicBezTo>
                <a:pt x="121" y="150"/>
                <a:pt x="121" y="150"/>
                <a:pt x="121" y="150"/>
              </a:cubicBezTo>
              <a:cubicBezTo>
                <a:pt x="118" y="142"/>
                <a:pt x="118" y="142"/>
                <a:pt x="118" y="142"/>
              </a:cubicBezTo>
              <a:cubicBezTo>
                <a:pt x="120" y="141"/>
                <a:pt x="122" y="139"/>
                <a:pt x="124" y="137"/>
              </a:cubicBezTo>
              <a:cubicBezTo>
                <a:pt x="131" y="139"/>
                <a:pt x="131" y="139"/>
                <a:pt x="131" y="139"/>
              </a:cubicBezTo>
              <a:cubicBezTo>
                <a:pt x="135" y="133"/>
                <a:pt x="135" y="133"/>
                <a:pt x="135" y="133"/>
              </a:cubicBezTo>
              <a:cubicBezTo>
                <a:pt x="129" y="128"/>
                <a:pt x="129" y="128"/>
                <a:pt x="129" y="128"/>
              </a:cubicBezTo>
              <a:cubicBezTo>
                <a:pt x="130" y="125"/>
                <a:pt x="130" y="123"/>
                <a:pt x="131" y="120"/>
              </a:cubicBezTo>
              <a:cubicBezTo>
                <a:pt x="138" y="119"/>
                <a:pt x="138" y="119"/>
                <a:pt x="138" y="119"/>
              </a:cubicBezTo>
              <a:cubicBezTo>
                <a:pt x="138" y="111"/>
                <a:pt x="138" y="111"/>
                <a:pt x="138" y="111"/>
              </a:cubicBezTo>
              <a:cubicBezTo>
                <a:pt x="130" y="110"/>
                <a:pt x="130" y="110"/>
                <a:pt x="130" y="110"/>
              </a:cubicBezTo>
              <a:cubicBezTo>
                <a:pt x="130" y="107"/>
                <a:pt x="129" y="105"/>
                <a:pt x="128" y="102"/>
              </a:cubicBezTo>
              <a:close/>
              <a:moveTo>
                <a:pt x="120" y="101"/>
              </a:moveTo>
              <a:cubicBezTo>
                <a:pt x="128" y="114"/>
                <a:pt x="123" y="131"/>
                <a:pt x="110" y="139"/>
              </a:cubicBezTo>
              <a:cubicBezTo>
                <a:pt x="97" y="147"/>
                <a:pt x="80" y="143"/>
                <a:pt x="73" y="129"/>
              </a:cubicBezTo>
              <a:cubicBezTo>
                <a:pt x="65" y="116"/>
                <a:pt x="69" y="100"/>
                <a:pt x="82" y="92"/>
              </a:cubicBezTo>
              <a:cubicBezTo>
                <a:pt x="95" y="84"/>
                <a:pt x="112" y="88"/>
                <a:pt x="120" y="101"/>
              </a:cubicBezTo>
              <a:close/>
              <a:moveTo>
                <a:pt x="83" y="93"/>
              </a:moveTo>
              <a:cubicBezTo>
                <a:pt x="71" y="100"/>
                <a:pt x="67" y="116"/>
                <a:pt x="74" y="129"/>
              </a:cubicBezTo>
              <a:cubicBezTo>
                <a:pt x="81" y="141"/>
                <a:pt x="97" y="145"/>
                <a:pt x="109" y="138"/>
              </a:cubicBezTo>
              <a:cubicBezTo>
                <a:pt x="122" y="130"/>
                <a:pt x="126" y="114"/>
                <a:pt x="119" y="102"/>
              </a:cubicBezTo>
              <a:cubicBezTo>
                <a:pt x="111" y="90"/>
                <a:pt x="95" y="86"/>
                <a:pt x="83" y="93"/>
              </a:cubicBezTo>
              <a:close/>
              <a:moveTo>
                <a:pt x="109" y="137"/>
              </a:moveTo>
              <a:cubicBezTo>
                <a:pt x="97" y="144"/>
                <a:pt x="82" y="140"/>
                <a:pt x="75" y="128"/>
              </a:cubicBezTo>
              <a:cubicBezTo>
                <a:pt x="68" y="116"/>
                <a:pt x="72" y="101"/>
                <a:pt x="83" y="94"/>
              </a:cubicBezTo>
              <a:cubicBezTo>
                <a:pt x="95" y="87"/>
                <a:pt x="111" y="91"/>
                <a:pt x="118" y="103"/>
              </a:cubicBezTo>
              <a:cubicBezTo>
                <a:pt x="125" y="115"/>
                <a:pt x="121" y="130"/>
                <a:pt x="109" y="137"/>
              </a:cubicBezTo>
              <a:close/>
            </a:path>
          </a:pathLst>
        </a:custGeom>
        <a:solidFill>
          <a:srgbClr val="BC204B"/>
        </a:solidFill>
        <a:ln>
          <a:noFill/>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en-US">
            <a:solidFill>
              <a:srgbClr val="000000"/>
            </a:solidFill>
            <a:latin typeface="Meiryo UI" pitchFamily="3" charset="-128"/>
            <a:ea typeface="Meiryo UI" pitchFamily="3" charset="-128"/>
          </a:endParaRPr>
        </a:p>
      </xdr:txBody>
    </xdr:sp>
    <xdr:clientData/>
  </xdr:twoCellAnchor>
  <xdr:twoCellAnchor>
    <xdr:from>
      <xdr:col>5</xdr:col>
      <xdr:colOff>591655</xdr:colOff>
      <xdr:row>23</xdr:row>
      <xdr:rowOff>93511</xdr:rowOff>
    </xdr:from>
    <xdr:to>
      <xdr:col>5</xdr:col>
      <xdr:colOff>677689</xdr:colOff>
      <xdr:row>36</xdr:row>
      <xdr:rowOff>78088</xdr:rowOff>
    </xdr:to>
    <xdr:grpSp>
      <xdr:nvGrpSpPr>
        <xdr:cNvPr id="12" name="グループ化 11"/>
        <xdr:cNvGrpSpPr/>
      </xdr:nvGrpSpPr>
      <xdr:grpSpPr>
        <a:xfrm>
          <a:off x="3214370" y="4124325"/>
          <a:ext cx="26035" cy="2262505"/>
          <a:chOff x="3553409" y="3627841"/>
          <a:chExt cx="86034" cy="2337252"/>
        </a:xfrm>
      </xdr:grpSpPr>
      <xdr:sp>
        <xdr:nvSpPr>
          <xdr:cNvPr id="13" name="Freeform 123"/>
          <xdr:cNvSpPr/>
        </xdr:nvSpPr>
        <xdr:spPr>
          <a:xfrm rot="5400000" flipV="1">
            <a:off x="3184293" y="4373220"/>
            <a:ext cx="756951" cy="18720"/>
          </a:xfrm>
          <a:custGeom>
            <a:avLst/>
            <a:gdLst/>
            <a:ahLst/>
            <a:cxnLst>
              <a:cxn ang="0">
                <a:pos x="0" y="0"/>
              </a:cxn>
              <a:cxn ang="0">
                <a:pos x="71" y="0"/>
              </a:cxn>
              <a:cxn ang="0">
                <a:pos x="71" y="2"/>
              </a:cxn>
              <a:cxn ang="0">
                <a:pos x="72" y="37"/>
              </a:cxn>
              <a:cxn ang="0">
                <a:pos x="69" y="39"/>
              </a:cxn>
              <a:cxn ang="0">
                <a:pos x="2" y="39"/>
              </a:cxn>
              <a:cxn ang="0">
                <a:pos x="0" y="37"/>
              </a:cxn>
              <a:cxn ang="0">
                <a:pos x="0" y="1"/>
              </a:cxn>
              <a:cxn ang="0">
                <a:pos x="0" y="0"/>
              </a:cxn>
            </a:cxnLst>
            <a:rect l="0" t="0" r="r" b="b"/>
            <a:pathLst>
              <a:path w="72" h="40">
                <a:moveTo>
                  <a:pt x="0" y="0"/>
                </a:moveTo>
                <a:cubicBezTo>
                  <a:pt x="24" y="0"/>
                  <a:pt x="47" y="0"/>
                  <a:pt x="71" y="0"/>
                </a:cubicBezTo>
                <a:cubicBezTo>
                  <a:pt x="71" y="1"/>
                  <a:pt x="71" y="1"/>
                  <a:pt x="71" y="2"/>
                </a:cubicBezTo>
                <a:cubicBezTo>
                  <a:pt x="71" y="14"/>
                  <a:pt x="71" y="25"/>
                  <a:pt x="72" y="37"/>
                </a:cubicBezTo>
                <a:cubicBezTo>
                  <a:pt x="72" y="39"/>
                  <a:pt x="71" y="39"/>
                  <a:pt x="69" y="39"/>
                </a:cubicBezTo>
                <a:cubicBezTo>
                  <a:pt x="47" y="39"/>
                  <a:pt x="24" y="39"/>
                  <a:pt x="2" y="39"/>
                </a:cubicBezTo>
                <a:cubicBezTo>
                  <a:pt x="1" y="39"/>
                  <a:pt x="0" y="40"/>
                  <a:pt x="0" y="37"/>
                </a:cubicBezTo>
                <a:cubicBezTo>
                  <a:pt x="0" y="25"/>
                  <a:pt x="0" y="13"/>
                  <a:pt x="0" y="1"/>
                </a:cubicBezTo>
                <a:cubicBezTo>
                  <a:pt x="0" y="1"/>
                  <a:pt x="0" y="0"/>
                  <a:pt x="0"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4" name="Freeform 124"/>
          <xdr:cNvSpPr/>
        </xdr:nvSpPr>
        <xdr:spPr>
          <a:xfrm rot="5400000" flipV="1">
            <a:off x="3192947" y="5205621"/>
            <a:ext cx="739245" cy="18322"/>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7" y="39"/>
                  <a:pt x="24"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5" name="Freeform 125"/>
          <xdr:cNvSpPr/>
        </xdr:nvSpPr>
        <xdr:spPr>
          <a:xfrm rot="5400000" flipV="1">
            <a:off x="3213239" y="4787305"/>
            <a:ext cx="743670" cy="18322"/>
          </a:xfrm>
          <a:custGeom>
            <a:avLst/>
            <a:gdLst/>
            <a:ahLst/>
            <a:cxnLst>
              <a:cxn ang="0">
                <a:pos x="71" y="0"/>
              </a:cxn>
              <a:cxn ang="0">
                <a:pos x="71" y="39"/>
              </a:cxn>
              <a:cxn ang="0">
                <a:pos x="0" y="39"/>
              </a:cxn>
              <a:cxn ang="0">
                <a:pos x="0" y="0"/>
              </a:cxn>
              <a:cxn ang="0">
                <a:pos x="71" y="0"/>
              </a:cxn>
            </a:cxnLst>
            <a:rect l="0" t="0" r="r" b="b"/>
            <a:pathLst>
              <a:path w="71" h="39">
                <a:moveTo>
                  <a:pt x="71" y="0"/>
                </a:moveTo>
                <a:cubicBezTo>
                  <a:pt x="71" y="13"/>
                  <a:pt x="71" y="26"/>
                  <a:pt x="71" y="39"/>
                </a:cubicBezTo>
                <a:cubicBezTo>
                  <a:pt x="48" y="39"/>
                  <a:pt x="24" y="39"/>
                  <a:pt x="0" y="39"/>
                </a:cubicBezTo>
                <a:cubicBezTo>
                  <a:pt x="0" y="26"/>
                  <a:pt x="0" y="13"/>
                  <a:pt x="0" y="0"/>
                </a:cubicBezTo>
                <a:cubicBezTo>
                  <a:pt x="24" y="0"/>
                  <a:pt x="47" y="0"/>
                  <a:pt x="71"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6" name="Freeform 126"/>
          <xdr:cNvSpPr/>
        </xdr:nvSpPr>
        <xdr:spPr>
          <a:xfrm rot="5400000" flipV="1">
            <a:off x="3235942" y="4366778"/>
            <a:ext cx="743670" cy="18322"/>
          </a:xfrm>
          <a:custGeom>
            <a:avLst/>
            <a:gdLst/>
            <a:ahLst/>
            <a:cxnLst>
              <a:cxn ang="0">
                <a:pos x="71" y="39"/>
              </a:cxn>
              <a:cxn ang="0">
                <a:pos x="0" y="39"/>
              </a:cxn>
              <a:cxn ang="0">
                <a:pos x="0" y="0"/>
              </a:cxn>
              <a:cxn ang="0">
                <a:pos x="71" y="0"/>
              </a:cxn>
              <a:cxn ang="0">
                <a:pos x="71" y="39"/>
              </a:cxn>
            </a:cxnLst>
            <a:rect l="0" t="0" r="r" b="b"/>
            <a:pathLst>
              <a:path w="71" h="39">
                <a:moveTo>
                  <a:pt x="71" y="39"/>
                </a:moveTo>
                <a:cubicBezTo>
                  <a:pt x="47" y="39"/>
                  <a:pt x="24" y="39"/>
                  <a:pt x="0" y="39"/>
                </a:cubicBezTo>
                <a:cubicBezTo>
                  <a:pt x="0" y="26"/>
                  <a:pt x="0" y="13"/>
                  <a:pt x="0" y="0"/>
                </a:cubicBezTo>
                <a:cubicBezTo>
                  <a:pt x="24" y="0"/>
                  <a:pt x="47" y="0"/>
                  <a:pt x="71" y="0"/>
                </a:cubicBezTo>
                <a:cubicBezTo>
                  <a:pt x="71" y="13"/>
                  <a:pt x="71" y="26"/>
                  <a:pt x="71"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7" name="Freeform 127"/>
          <xdr:cNvSpPr/>
        </xdr:nvSpPr>
        <xdr:spPr>
          <a:xfrm rot="5400000" flipV="1">
            <a:off x="3238155" y="5205621"/>
            <a:ext cx="739245" cy="18322"/>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8" name="Freeform 128"/>
          <xdr:cNvSpPr/>
        </xdr:nvSpPr>
        <xdr:spPr>
          <a:xfrm rot="5400000" flipV="1">
            <a:off x="3258448" y="4787303"/>
            <a:ext cx="743667" cy="18322"/>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9" name="Freeform 129"/>
          <xdr:cNvSpPr/>
        </xdr:nvSpPr>
        <xdr:spPr>
          <a:xfrm rot="5400000" flipV="1">
            <a:off x="3233158" y="3970596"/>
            <a:ext cx="703832" cy="18322"/>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0" name="Freeform 130"/>
          <xdr:cNvSpPr/>
        </xdr:nvSpPr>
        <xdr:spPr>
          <a:xfrm rot="5400000" flipV="1">
            <a:off x="3233158" y="5604016"/>
            <a:ext cx="703832" cy="18322"/>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1" name="Freeform 131"/>
          <xdr:cNvSpPr/>
        </xdr:nvSpPr>
        <xdr:spPr>
          <a:xfrm rot="5400000" flipV="1">
            <a:off x="3278366" y="3970596"/>
            <a:ext cx="703832" cy="18322"/>
          </a:xfrm>
          <a:custGeom>
            <a:avLst/>
            <a:gdLst/>
            <a:ahLst/>
            <a:cxnLst>
              <a:cxn ang="0">
                <a:pos x="0" y="39"/>
              </a:cxn>
              <a:cxn ang="0">
                <a:pos x="0" y="0"/>
              </a:cxn>
              <a:cxn ang="0">
                <a:pos x="67" y="0"/>
              </a:cxn>
              <a:cxn ang="0">
                <a:pos x="67" y="39"/>
              </a:cxn>
              <a:cxn ang="0">
                <a:pos x="0" y="39"/>
              </a:cxn>
            </a:cxnLst>
            <a:rect l="0" t="0" r="r" b="b"/>
            <a:pathLst>
              <a:path w="67" h="39">
                <a:moveTo>
                  <a:pt x="0" y="39"/>
                </a:moveTo>
                <a:cubicBezTo>
                  <a:pt x="0" y="26"/>
                  <a:pt x="0" y="13"/>
                  <a:pt x="0" y="0"/>
                </a:cubicBezTo>
                <a:cubicBezTo>
                  <a:pt x="22" y="0"/>
                  <a:pt x="45" y="0"/>
                  <a:pt x="67" y="0"/>
                </a:cubicBezTo>
                <a:cubicBezTo>
                  <a:pt x="67" y="13"/>
                  <a:pt x="67" y="26"/>
                  <a:pt x="67" y="39"/>
                </a:cubicBezTo>
                <a:cubicBezTo>
                  <a:pt x="45" y="39"/>
                  <a:pt x="22"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2" name="Freeform 132"/>
          <xdr:cNvSpPr/>
        </xdr:nvSpPr>
        <xdr:spPr>
          <a:xfrm rot="5400000" flipV="1">
            <a:off x="3278366" y="5604016"/>
            <a:ext cx="703832" cy="18322"/>
          </a:xfrm>
          <a:custGeom>
            <a:avLst/>
            <a:gdLst/>
            <a:ahLst/>
            <a:cxnLst>
              <a:cxn ang="0">
                <a:pos x="67" y="39"/>
              </a:cxn>
              <a:cxn ang="0">
                <a:pos x="0" y="39"/>
              </a:cxn>
              <a:cxn ang="0">
                <a:pos x="0" y="0"/>
              </a:cxn>
              <a:cxn ang="0">
                <a:pos x="67" y="0"/>
              </a:cxn>
              <a:cxn ang="0">
                <a:pos x="67" y="39"/>
              </a:cxn>
            </a:cxnLst>
            <a:rect l="0" t="0" r="r" b="b"/>
            <a:pathLst>
              <a:path w="67" h="39">
                <a:moveTo>
                  <a:pt x="67" y="39"/>
                </a:moveTo>
                <a:cubicBezTo>
                  <a:pt x="45" y="39"/>
                  <a:pt x="22" y="39"/>
                  <a:pt x="0" y="39"/>
                </a:cubicBezTo>
                <a:cubicBezTo>
                  <a:pt x="0" y="26"/>
                  <a:pt x="0" y="13"/>
                  <a:pt x="0" y="0"/>
                </a:cubicBezTo>
                <a:cubicBezTo>
                  <a:pt x="22" y="0"/>
                  <a:pt x="45" y="0"/>
                  <a:pt x="67" y="0"/>
                </a:cubicBezTo>
                <a:cubicBezTo>
                  <a:pt x="67" y="13"/>
                  <a:pt x="67" y="26"/>
                  <a:pt x="67"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3" name="Freeform 133"/>
          <xdr:cNvSpPr/>
        </xdr:nvSpPr>
        <xdr:spPr>
          <a:xfrm rot="5400000" flipV="1">
            <a:off x="3420918" y="3760332"/>
            <a:ext cx="283303" cy="18322"/>
          </a:xfrm>
          <a:custGeom>
            <a:avLst/>
            <a:gdLst/>
            <a:ahLst/>
            <a:cxnLst>
              <a:cxn ang="0">
                <a:pos x="0" y="39"/>
              </a:cxn>
              <a:cxn ang="0">
                <a:pos x="0" y="0"/>
              </a:cxn>
              <a:cxn ang="0">
                <a:pos x="27" y="0"/>
              </a:cxn>
              <a:cxn ang="0">
                <a:pos x="27" y="39"/>
              </a:cxn>
              <a:cxn ang="0">
                <a:pos x="0" y="39"/>
              </a:cxn>
            </a:cxnLst>
            <a:rect l="0" t="0" r="r" b="b"/>
            <a:pathLst>
              <a:path w="27" h="39">
                <a:moveTo>
                  <a:pt x="0" y="39"/>
                </a:moveTo>
                <a:cubicBezTo>
                  <a:pt x="0" y="26"/>
                  <a:pt x="0" y="13"/>
                  <a:pt x="0" y="0"/>
                </a:cubicBezTo>
                <a:cubicBezTo>
                  <a:pt x="9" y="0"/>
                  <a:pt x="18" y="0"/>
                  <a:pt x="27" y="0"/>
                </a:cubicBezTo>
                <a:cubicBezTo>
                  <a:pt x="27" y="13"/>
                  <a:pt x="27" y="26"/>
                  <a:pt x="27" y="39"/>
                </a:cubicBezTo>
                <a:cubicBezTo>
                  <a:pt x="18" y="39"/>
                  <a:pt x="9"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4" name="Freeform 134"/>
          <xdr:cNvSpPr/>
        </xdr:nvSpPr>
        <xdr:spPr>
          <a:xfrm rot="5400000" flipV="1">
            <a:off x="3466126" y="3760332"/>
            <a:ext cx="283303" cy="18322"/>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5" name="Freeform 135"/>
          <xdr:cNvSpPr/>
        </xdr:nvSpPr>
        <xdr:spPr>
          <a:xfrm rot="5400000" flipV="1">
            <a:off x="3420918" y="5814277"/>
            <a:ext cx="283303" cy="18322"/>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6" name="Freeform 136"/>
          <xdr:cNvSpPr/>
        </xdr:nvSpPr>
        <xdr:spPr>
          <a:xfrm rot="5400000" flipV="1">
            <a:off x="3466126" y="5814277"/>
            <a:ext cx="283303" cy="18322"/>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grpSp>
    <xdr:clientData/>
  </xdr:twoCellAnchor>
  <xdr:twoCellAnchor>
    <xdr:from>
      <xdr:col>6</xdr:col>
      <xdr:colOff>87999</xdr:colOff>
      <xdr:row>23</xdr:row>
      <xdr:rowOff>93508</xdr:rowOff>
    </xdr:from>
    <xdr:to>
      <xdr:col>7</xdr:col>
      <xdr:colOff>515411</xdr:colOff>
      <xdr:row>36</xdr:row>
      <xdr:rowOff>66550</xdr:rowOff>
    </xdr:to>
    <xdr:sp>
      <xdr:nvSpPr>
        <xdr:cNvPr id="27" name="正方形/長方形 26"/>
        <xdr:cNvSpPr/>
      </xdr:nvSpPr>
      <xdr:spPr>
        <a:xfrm>
          <a:off x="3328035" y="4124325"/>
          <a:ext cx="1044575" cy="2251075"/>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1100">
              <a:solidFill>
                <a:srgbClr val="000000"/>
              </a:solidFill>
              <a:latin typeface="Meiryo UI" pitchFamily="3" charset="-128"/>
              <a:ea typeface="Meiryo UI" pitchFamily="3" charset="-128"/>
            </a:rPr>
            <a:t>1.</a:t>
          </a:r>
          <a:r>
            <a:rPr kumimoji="1" lang="ja-JP" altLang="en-US" sz="1100">
              <a:solidFill>
                <a:srgbClr val="000000"/>
              </a:solidFill>
              <a:latin typeface="Meiryo UI" pitchFamily="3" charset="-128"/>
              <a:ea typeface="Meiryo UI" pitchFamily="3" charset="-128"/>
            </a:rPr>
            <a:t>境界対策</a:t>
          </a:r>
          <a:endParaRPr kumimoji="1" lang="ja-JP" altLang="en-US" sz="1100">
            <a:solidFill>
              <a:srgbClr val="000000"/>
            </a:solidFill>
            <a:latin typeface="Meiryo UI" pitchFamily="3" charset="-128"/>
            <a:ea typeface="Meiryo UI" pitchFamily="3" charset="-128"/>
          </a:endParaRPr>
        </a:p>
      </xdr:txBody>
    </xdr:sp>
    <xdr:clientData/>
  </xdr:twoCellAnchor>
  <xdr:twoCellAnchor>
    <xdr:from>
      <xdr:col>7</xdr:col>
      <xdr:colOff>637530</xdr:colOff>
      <xdr:row>23</xdr:row>
      <xdr:rowOff>93510</xdr:rowOff>
    </xdr:from>
    <xdr:to>
      <xdr:col>9</xdr:col>
      <xdr:colOff>591215</xdr:colOff>
      <xdr:row>29</xdr:row>
      <xdr:rowOff>156338</xdr:rowOff>
    </xdr:to>
    <xdr:sp>
      <xdr:nvSpPr>
        <xdr:cNvPr id="28" name="正方形/長方形 27"/>
        <xdr:cNvSpPr/>
      </xdr:nvSpPr>
      <xdr:spPr>
        <a:xfrm>
          <a:off x="4474845" y="4124325"/>
          <a:ext cx="1208405" cy="1114425"/>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Ins="36000"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1100">
              <a:solidFill>
                <a:srgbClr val="000000"/>
              </a:solidFill>
              <a:latin typeface="Meiryo UI" pitchFamily="3" charset="-128"/>
              <a:ea typeface="Meiryo UI" pitchFamily="3" charset="-128"/>
            </a:rPr>
            <a:t>2.</a:t>
          </a:r>
          <a:r>
            <a:rPr kumimoji="1" lang="ja-JP" altLang="en-US" sz="1100">
              <a:solidFill>
                <a:srgbClr val="000000"/>
              </a:solidFill>
              <a:latin typeface="Meiryo UI" pitchFamily="3" charset="-128"/>
              <a:ea typeface="Meiryo UI" pitchFamily="3" charset="-128"/>
            </a:rPr>
            <a:t>インターネット接続</a:t>
          </a:r>
          <a:endParaRPr kumimoji="1" lang="en-US" altLang="ja-JP" sz="1100">
            <a:solidFill>
              <a:srgbClr val="000000"/>
            </a:solidFill>
            <a:latin typeface="Meiryo UI" pitchFamily="3" charset="-128"/>
            <a:ea typeface="Meiryo UI" pitchFamily="3" charset="-128"/>
          </a:endParaRPr>
        </a:p>
        <a:p>
          <a:pPr algn="l"/>
          <a:r>
            <a:rPr kumimoji="1" lang="ja-JP" altLang="en-US" sz="1100">
              <a:solidFill>
                <a:srgbClr val="000000"/>
              </a:solidFill>
              <a:latin typeface="Meiryo UI" pitchFamily="3" charset="-128"/>
              <a:ea typeface="Meiryo UI" pitchFamily="3" charset="-128"/>
            </a:rPr>
            <a:t>   環境</a:t>
          </a:r>
          <a:endParaRPr kumimoji="1" lang="ja-JP" altLang="en-US" sz="1100">
            <a:solidFill>
              <a:srgbClr val="000000"/>
            </a:solidFill>
            <a:latin typeface="Meiryo UI" pitchFamily="3" charset="-128"/>
            <a:ea typeface="Meiryo UI" pitchFamily="3" charset="-128"/>
          </a:endParaRPr>
        </a:p>
      </xdr:txBody>
    </xdr:sp>
    <xdr:clientData/>
  </xdr:twoCellAnchor>
  <xdr:twoCellAnchor>
    <xdr:from>
      <xdr:col>7</xdr:col>
      <xdr:colOff>637530</xdr:colOff>
      <xdr:row>30</xdr:row>
      <xdr:rowOff>32006</xdr:rowOff>
    </xdr:from>
    <xdr:to>
      <xdr:col>9</xdr:col>
      <xdr:colOff>591215</xdr:colOff>
      <xdr:row>36</xdr:row>
      <xdr:rowOff>78087</xdr:rowOff>
    </xdr:to>
    <xdr:sp>
      <xdr:nvSpPr>
        <xdr:cNvPr id="29" name="正方形/長方形 28"/>
        <xdr:cNvSpPr/>
      </xdr:nvSpPr>
      <xdr:spPr>
        <a:xfrm>
          <a:off x="4474845" y="5289550"/>
          <a:ext cx="1208405" cy="1097280"/>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Ins="36000"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1100">
              <a:solidFill>
                <a:srgbClr val="000000"/>
              </a:solidFill>
              <a:latin typeface="Meiryo UI" pitchFamily="3" charset="-128"/>
              <a:ea typeface="Meiryo UI" pitchFamily="3" charset="-128"/>
            </a:rPr>
            <a:t>3.</a:t>
          </a:r>
          <a:r>
            <a:rPr kumimoji="1" lang="ja-JP" altLang="en-US" sz="1100">
              <a:solidFill>
                <a:srgbClr val="000000"/>
              </a:solidFill>
              <a:latin typeface="Meiryo UI" pitchFamily="3" charset="-128"/>
              <a:ea typeface="Meiryo UI" pitchFamily="3" charset="-128"/>
            </a:rPr>
            <a:t>インターネットメール</a:t>
          </a:r>
          <a:endParaRPr kumimoji="1" lang="en-US" altLang="ja-JP" sz="1100">
            <a:solidFill>
              <a:srgbClr val="000000"/>
            </a:solidFill>
            <a:latin typeface="Meiryo UI" pitchFamily="3" charset="-128"/>
            <a:ea typeface="Meiryo UI" pitchFamily="3" charset="-128"/>
          </a:endParaRPr>
        </a:p>
        <a:p>
          <a:pPr algn="l"/>
          <a:r>
            <a:rPr kumimoji="1" lang="ja-JP" altLang="en-US" sz="1100">
              <a:solidFill>
                <a:srgbClr val="000000"/>
              </a:solidFill>
              <a:latin typeface="Meiryo UI" pitchFamily="3" charset="-128"/>
              <a:ea typeface="Meiryo UI" pitchFamily="3" charset="-128"/>
            </a:rPr>
            <a:t>   環境</a:t>
          </a:r>
          <a:endParaRPr kumimoji="1" lang="ja-JP" altLang="en-US" sz="1100">
            <a:solidFill>
              <a:srgbClr val="000000"/>
            </a:solidFill>
            <a:latin typeface="Meiryo UI" pitchFamily="3" charset="-128"/>
            <a:ea typeface="Meiryo UI" pitchFamily="3" charset="-128"/>
          </a:endParaRPr>
        </a:p>
      </xdr:txBody>
    </xdr:sp>
    <xdr:clientData/>
  </xdr:twoCellAnchor>
  <xdr:twoCellAnchor>
    <xdr:from>
      <xdr:col>10</xdr:col>
      <xdr:colOff>7273</xdr:colOff>
      <xdr:row>23</xdr:row>
      <xdr:rowOff>93510</xdr:rowOff>
    </xdr:from>
    <xdr:to>
      <xdr:col>12</xdr:col>
      <xdr:colOff>366818</xdr:colOff>
      <xdr:row>36</xdr:row>
      <xdr:rowOff>66549</xdr:rowOff>
    </xdr:to>
    <xdr:sp>
      <xdr:nvSpPr>
        <xdr:cNvPr id="30" name="正方形/長方形 29"/>
        <xdr:cNvSpPr/>
      </xdr:nvSpPr>
      <xdr:spPr>
        <a:xfrm>
          <a:off x="5716270" y="4124325"/>
          <a:ext cx="1593850" cy="2251075"/>
        </a:xfrm>
        <a:prstGeom prst="rect">
          <a:avLst/>
        </a:prstGeom>
        <a:solidFill>
          <a:srgbClr val="FFF0C8"/>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1100">
              <a:solidFill>
                <a:srgbClr val="000000"/>
              </a:solidFill>
              <a:latin typeface="Meiryo UI" pitchFamily="3" charset="-128"/>
              <a:ea typeface="Meiryo UI" pitchFamily="3" charset="-128"/>
            </a:rPr>
            <a:t>4.</a:t>
          </a:r>
          <a:r>
            <a:rPr kumimoji="1" lang="ja-JP" altLang="en-US" sz="1100">
              <a:solidFill>
                <a:srgbClr val="000000"/>
              </a:solidFill>
              <a:latin typeface="Meiryo UI" pitchFamily="3" charset="-128"/>
              <a:ea typeface="Meiryo UI" pitchFamily="3" charset="-128"/>
            </a:rPr>
            <a:t>端末</a:t>
          </a:r>
          <a:endParaRPr kumimoji="1" lang="ja-JP" altLang="en-US" sz="1100">
            <a:solidFill>
              <a:srgbClr val="000000"/>
            </a:solidFill>
            <a:latin typeface="Meiryo UI" pitchFamily="3" charset="-128"/>
            <a:ea typeface="Meiryo UI" pitchFamily="3" charset="-128"/>
          </a:endParaRPr>
        </a:p>
      </xdr:txBody>
    </xdr:sp>
    <xdr:clientData/>
  </xdr:twoCellAnchor>
  <xdr:twoCellAnchor>
    <xdr:from>
      <xdr:col>12</xdr:col>
      <xdr:colOff>458928</xdr:colOff>
      <xdr:row>23</xdr:row>
      <xdr:rowOff>93509</xdr:rowOff>
    </xdr:from>
    <xdr:to>
      <xdr:col>14</xdr:col>
      <xdr:colOff>657225</xdr:colOff>
      <xdr:row>29</xdr:row>
      <xdr:rowOff>171458</xdr:rowOff>
    </xdr:to>
    <xdr:sp>
      <xdr:nvSpPr>
        <xdr:cNvPr id="31" name="正方形/長方形 30"/>
        <xdr:cNvSpPr/>
      </xdr:nvSpPr>
      <xdr:spPr>
        <a:xfrm>
          <a:off x="7402195" y="4124325"/>
          <a:ext cx="1393190" cy="1129665"/>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Ins="36000" rtlCol="0" anchor="t" anchorCtr="0"/>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1100">
              <a:solidFill>
                <a:srgbClr val="000000"/>
              </a:solidFill>
              <a:latin typeface="Meiryo UI" pitchFamily="3" charset="-128"/>
              <a:ea typeface="Meiryo UI" pitchFamily="3" charset="-128"/>
            </a:rPr>
            <a:t>5.</a:t>
          </a:r>
          <a:r>
            <a:rPr kumimoji="1" lang="ja-JP" altLang="en-US" sz="1100">
              <a:solidFill>
                <a:srgbClr val="000000"/>
              </a:solidFill>
              <a:latin typeface="Meiryo UI" pitchFamily="3" charset="-128"/>
              <a:ea typeface="Meiryo UI" pitchFamily="3" charset="-128"/>
            </a:rPr>
            <a:t>端末管理サーバ</a:t>
          </a:r>
          <a:endParaRPr kumimoji="1" lang="en-US" altLang="ja-JP" sz="1100">
            <a:solidFill>
              <a:srgbClr val="000000"/>
            </a:solidFill>
            <a:latin typeface="Meiryo UI" pitchFamily="3" charset="-128"/>
            <a:ea typeface="Meiryo UI" pitchFamily="3" charset="-128"/>
          </a:endParaRPr>
        </a:p>
        <a:p>
          <a:pPr algn="l"/>
          <a:r>
            <a:rPr kumimoji="1" lang="en-US" altLang="ja-JP" sz="1100">
              <a:solidFill>
                <a:srgbClr val="000000"/>
              </a:solidFill>
              <a:latin typeface="Meiryo UI" pitchFamily="3" charset="-128"/>
              <a:ea typeface="Meiryo UI" pitchFamily="3" charset="-128"/>
            </a:rPr>
            <a:t>   (Active</a:t>
          </a:r>
          <a:r>
            <a:rPr kumimoji="1" lang="ja-JP" altLang="en-US" sz="1100">
              <a:solidFill>
                <a:srgbClr val="000000"/>
              </a:solidFill>
              <a:latin typeface="Meiryo UI" pitchFamily="3" charset="-128"/>
              <a:ea typeface="Meiryo UI" pitchFamily="3" charset="-128"/>
            </a:rPr>
            <a:t> </a:t>
          </a:r>
          <a:r>
            <a:rPr kumimoji="1" lang="en-US" altLang="ja-JP" sz="1100">
              <a:solidFill>
                <a:srgbClr val="000000"/>
              </a:solidFill>
              <a:latin typeface="Meiryo UI" pitchFamily="3" charset="-128"/>
              <a:ea typeface="Meiryo UI" pitchFamily="3" charset="-128"/>
            </a:rPr>
            <a:t>Directory)</a:t>
          </a:r>
          <a:endParaRPr kumimoji="1" lang="ja-JP" altLang="en-US" sz="1100">
            <a:solidFill>
              <a:srgbClr val="000000"/>
            </a:solidFill>
            <a:latin typeface="Meiryo UI" pitchFamily="3" charset="-128"/>
            <a:ea typeface="Meiryo UI" pitchFamily="3" charset="-128"/>
          </a:endParaRPr>
        </a:p>
      </xdr:txBody>
    </xdr:sp>
    <xdr:clientData/>
  </xdr:twoCellAnchor>
  <xdr:twoCellAnchor>
    <xdr:from>
      <xdr:col>8</xdr:col>
      <xdr:colOff>429262</xdr:colOff>
      <xdr:row>27</xdr:row>
      <xdr:rowOff>10259</xdr:rowOff>
    </xdr:from>
    <xdr:to>
      <xdr:col>9</xdr:col>
      <xdr:colOff>49819</xdr:colOff>
      <xdr:row>28</xdr:row>
      <xdr:rowOff>158955</xdr:rowOff>
    </xdr:to>
    <xdr:sp>
      <xdr:nvSpPr>
        <xdr:cNvPr id="32" name="Freeform 28"/>
        <xdr:cNvSpPr>
          <a:spLocks noChangeAspect="1" noEditPoints="1"/>
        </xdr:cNvSpPr>
      </xdr:nvSpPr>
      <xdr:spPr>
        <a:xfrm>
          <a:off x="4904105" y="4742180"/>
          <a:ext cx="237490" cy="323850"/>
        </a:xfrm>
        <a:custGeom>
          <a:avLst/>
          <a:gdLst/>
          <a:ahLst/>
          <a:cxnLst>
            <a:cxn ang="0">
              <a:pos x="541" y="46"/>
            </a:cxn>
            <a:cxn ang="0">
              <a:pos x="629" y="387"/>
            </a:cxn>
            <a:cxn ang="0">
              <a:pos x="1182" y="461"/>
            </a:cxn>
            <a:cxn ang="0">
              <a:pos x="1206" y="494"/>
            </a:cxn>
            <a:cxn ang="0">
              <a:pos x="1182" y="524"/>
            </a:cxn>
            <a:cxn ang="0">
              <a:pos x="907" y="810"/>
            </a:cxn>
            <a:cxn ang="0">
              <a:pos x="869" y="1271"/>
            </a:cxn>
            <a:cxn ang="0">
              <a:pos x="827" y="1296"/>
            </a:cxn>
            <a:cxn ang="0">
              <a:pos x="766" y="1200"/>
            </a:cxn>
            <a:cxn ang="0">
              <a:pos x="574" y="1400"/>
            </a:cxn>
            <a:cxn ang="0">
              <a:pos x="1233" y="1412"/>
            </a:cxn>
            <a:cxn ang="0">
              <a:pos x="1315" y="103"/>
            </a:cxn>
            <a:cxn ang="0">
              <a:pos x="1233" y="2"/>
            </a:cxn>
            <a:cxn ang="0">
              <a:pos x="1012" y="1296"/>
            </a:cxn>
            <a:cxn ang="0">
              <a:pos x="970" y="1002"/>
            </a:cxn>
            <a:cxn ang="0">
              <a:pos x="1012" y="978"/>
            </a:cxn>
            <a:cxn ang="0">
              <a:pos x="1079" y="795"/>
            </a:cxn>
            <a:cxn ang="0">
              <a:pos x="1041" y="747"/>
            </a:cxn>
            <a:cxn ang="0">
              <a:pos x="1088" y="699"/>
            </a:cxn>
            <a:cxn ang="0">
              <a:pos x="1136" y="738"/>
            </a:cxn>
            <a:cxn ang="0">
              <a:pos x="1107" y="791"/>
            </a:cxn>
            <a:cxn ang="0">
              <a:pos x="1183" y="1290"/>
            </a:cxn>
            <a:cxn ang="0">
              <a:pos x="1132" y="1271"/>
            </a:cxn>
            <a:cxn ang="0">
              <a:pos x="1163" y="976"/>
            </a:cxn>
            <a:cxn ang="0">
              <a:pos x="1206" y="339"/>
            </a:cxn>
            <a:cxn ang="0">
              <a:pos x="1174" y="370"/>
            </a:cxn>
            <a:cxn ang="0">
              <a:pos x="616" y="351"/>
            </a:cxn>
            <a:cxn ang="0">
              <a:pos x="621" y="315"/>
            </a:cxn>
            <a:cxn ang="0">
              <a:pos x="1187" y="307"/>
            </a:cxn>
            <a:cxn ang="0">
              <a:pos x="1206" y="183"/>
            </a:cxn>
            <a:cxn ang="0">
              <a:pos x="1182" y="214"/>
            </a:cxn>
            <a:cxn ang="0">
              <a:pos x="618" y="202"/>
            </a:cxn>
            <a:cxn ang="0">
              <a:pos x="618" y="164"/>
            </a:cxn>
            <a:cxn ang="0">
              <a:pos x="1182" y="151"/>
            </a:cxn>
            <a:cxn ang="0">
              <a:pos x="1206" y="183"/>
            </a:cxn>
            <a:cxn ang="0">
              <a:pos x="543" y="406"/>
            </a:cxn>
            <a:cxn ang="0">
              <a:pos x="220" y="456"/>
            </a:cxn>
            <a:cxn ang="0">
              <a:pos x="4" y="705"/>
            </a:cxn>
            <a:cxn ang="0">
              <a:pos x="67" y="1008"/>
            </a:cxn>
            <a:cxn ang="0">
              <a:pos x="193" y="1231"/>
            </a:cxn>
            <a:cxn ang="0">
              <a:pos x="435" y="1416"/>
            </a:cxn>
            <a:cxn ang="0">
              <a:pos x="648" y="1265"/>
            </a:cxn>
            <a:cxn ang="0">
              <a:pos x="787" y="1046"/>
            </a:cxn>
            <a:cxn ang="0">
              <a:pos x="862" y="755"/>
            </a:cxn>
            <a:cxn ang="0">
              <a:pos x="801" y="656"/>
            </a:cxn>
            <a:cxn ang="0">
              <a:pos x="751" y="953"/>
            </a:cxn>
            <a:cxn ang="0">
              <a:pos x="623" y="1193"/>
            </a:cxn>
            <a:cxn ang="0">
              <a:pos x="458" y="1330"/>
            </a:cxn>
            <a:cxn ang="0">
              <a:pos x="294" y="1242"/>
            </a:cxn>
            <a:cxn ang="0">
              <a:pos x="157" y="1048"/>
            </a:cxn>
            <a:cxn ang="0">
              <a:pos x="80" y="787"/>
            </a:cxn>
            <a:cxn ang="0">
              <a:pos x="155" y="549"/>
            </a:cxn>
            <a:cxn ang="0">
              <a:pos x="461" y="435"/>
            </a:cxn>
            <a:cxn ang="0">
              <a:pos x="759" y="557"/>
            </a:cxn>
            <a:cxn ang="0">
              <a:pos x="349" y="1225"/>
            </a:cxn>
            <a:cxn ang="0">
              <a:pos x="216" y="1054"/>
            </a:cxn>
            <a:cxn ang="0">
              <a:pos x="138" y="819"/>
            </a:cxn>
            <a:cxn ang="0">
              <a:pos x="164" y="598"/>
            </a:cxn>
            <a:cxn ang="0">
              <a:pos x="492" y="511"/>
            </a:cxn>
            <a:cxn ang="0">
              <a:pos x="751" y="606"/>
            </a:cxn>
            <a:cxn ang="0">
              <a:pos x="703" y="938"/>
            </a:cxn>
            <a:cxn ang="0">
              <a:pos x="602" y="1136"/>
            </a:cxn>
            <a:cxn ang="0">
              <a:pos x="463" y="1267"/>
            </a:cxn>
          </a:cxnLst>
          <a:rect l="0" t="0" r="r" b="b"/>
          <a:pathLst>
            <a:path w="1315" h="1416">
              <a:moveTo>
                <a:pt x="1212" y="0"/>
              </a:moveTo>
              <a:lnTo>
                <a:pt x="627" y="0"/>
              </a:lnTo>
              <a:lnTo>
                <a:pt x="627" y="0"/>
              </a:lnTo>
              <a:lnTo>
                <a:pt x="606" y="2"/>
              </a:lnTo>
              <a:lnTo>
                <a:pt x="587" y="8"/>
              </a:lnTo>
              <a:lnTo>
                <a:pt x="570" y="17"/>
              </a:lnTo>
              <a:lnTo>
                <a:pt x="555" y="31"/>
              </a:lnTo>
              <a:lnTo>
                <a:pt x="541" y="46"/>
              </a:lnTo>
              <a:lnTo>
                <a:pt x="532" y="63"/>
              </a:lnTo>
              <a:lnTo>
                <a:pt x="526" y="82"/>
              </a:lnTo>
              <a:lnTo>
                <a:pt x="524" y="103"/>
              </a:lnTo>
              <a:lnTo>
                <a:pt x="524" y="332"/>
              </a:lnTo>
              <a:lnTo>
                <a:pt x="524" y="332"/>
              </a:lnTo>
              <a:lnTo>
                <a:pt x="566" y="357"/>
              </a:lnTo>
              <a:lnTo>
                <a:pt x="595" y="372"/>
              </a:lnTo>
              <a:lnTo>
                <a:pt x="629" y="387"/>
              </a:lnTo>
              <a:lnTo>
                <a:pt x="665" y="404"/>
              </a:lnTo>
              <a:lnTo>
                <a:pt x="703" y="417"/>
              </a:lnTo>
              <a:lnTo>
                <a:pt x="742" y="429"/>
              </a:lnTo>
              <a:lnTo>
                <a:pt x="778" y="438"/>
              </a:lnTo>
              <a:lnTo>
                <a:pt x="922" y="459"/>
              </a:lnTo>
              <a:lnTo>
                <a:pt x="1174" y="459"/>
              </a:lnTo>
              <a:lnTo>
                <a:pt x="1174" y="459"/>
              </a:lnTo>
              <a:lnTo>
                <a:pt x="1182" y="461"/>
              </a:lnTo>
              <a:lnTo>
                <a:pt x="1187" y="463"/>
              </a:lnTo>
              <a:lnTo>
                <a:pt x="1193" y="465"/>
              </a:lnTo>
              <a:lnTo>
                <a:pt x="1197" y="469"/>
              </a:lnTo>
              <a:lnTo>
                <a:pt x="1201" y="473"/>
              </a:lnTo>
              <a:lnTo>
                <a:pt x="1203" y="478"/>
              </a:lnTo>
              <a:lnTo>
                <a:pt x="1204" y="484"/>
              </a:lnTo>
              <a:lnTo>
                <a:pt x="1206" y="490"/>
              </a:lnTo>
              <a:lnTo>
                <a:pt x="1206" y="494"/>
              </a:lnTo>
              <a:lnTo>
                <a:pt x="1206" y="494"/>
              </a:lnTo>
              <a:lnTo>
                <a:pt x="1204" y="499"/>
              </a:lnTo>
              <a:lnTo>
                <a:pt x="1203" y="505"/>
              </a:lnTo>
              <a:lnTo>
                <a:pt x="1201" y="511"/>
              </a:lnTo>
              <a:lnTo>
                <a:pt x="1197" y="515"/>
              </a:lnTo>
              <a:lnTo>
                <a:pt x="1193" y="518"/>
              </a:lnTo>
              <a:lnTo>
                <a:pt x="1187" y="522"/>
              </a:lnTo>
              <a:lnTo>
                <a:pt x="1182" y="524"/>
              </a:lnTo>
              <a:lnTo>
                <a:pt x="1174" y="524"/>
              </a:lnTo>
              <a:lnTo>
                <a:pt x="922" y="524"/>
              </a:lnTo>
              <a:lnTo>
                <a:pt x="922" y="608"/>
              </a:lnTo>
              <a:lnTo>
                <a:pt x="922" y="608"/>
              </a:lnTo>
              <a:lnTo>
                <a:pt x="922" y="659"/>
              </a:lnTo>
              <a:lnTo>
                <a:pt x="919" y="711"/>
              </a:lnTo>
              <a:lnTo>
                <a:pt x="915" y="760"/>
              </a:lnTo>
              <a:lnTo>
                <a:pt x="907" y="810"/>
              </a:lnTo>
              <a:lnTo>
                <a:pt x="900" y="858"/>
              </a:lnTo>
              <a:lnTo>
                <a:pt x="890" y="903"/>
              </a:lnTo>
              <a:lnTo>
                <a:pt x="879" y="947"/>
              </a:lnTo>
              <a:lnTo>
                <a:pt x="865" y="991"/>
              </a:lnTo>
              <a:lnTo>
                <a:pt x="865" y="991"/>
              </a:lnTo>
              <a:lnTo>
                <a:pt x="867" y="997"/>
              </a:lnTo>
              <a:lnTo>
                <a:pt x="869" y="1002"/>
              </a:lnTo>
              <a:lnTo>
                <a:pt x="869" y="1271"/>
              </a:lnTo>
              <a:lnTo>
                <a:pt x="869" y="1271"/>
              </a:lnTo>
              <a:lnTo>
                <a:pt x="867" y="1277"/>
              </a:lnTo>
              <a:lnTo>
                <a:pt x="867" y="1280"/>
              </a:lnTo>
              <a:lnTo>
                <a:pt x="860" y="1290"/>
              </a:lnTo>
              <a:lnTo>
                <a:pt x="850" y="1296"/>
              </a:lnTo>
              <a:lnTo>
                <a:pt x="839" y="1298"/>
              </a:lnTo>
              <a:lnTo>
                <a:pt x="839" y="1298"/>
              </a:lnTo>
              <a:lnTo>
                <a:pt x="827" y="1296"/>
              </a:lnTo>
              <a:lnTo>
                <a:pt x="818" y="1290"/>
              </a:lnTo>
              <a:lnTo>
                <a:pt x="812" y="1280"/>
              </a:lnTo>
              <a:lnTo>
                <a:pt x="810" y="1277"/>
              </a:lnTo>
              <a:lnTo>
                <a:pt x="810" y="1271"/>
              </a:lnTo>
              <a:lnTo>
                <a:pt x="810" y="1126"/>
              </a:lnTo>
              <a:lnTo>
                <a:pt x="810" y="1126"/>
              </a:lnTo>
              <a:lnTo>
                <a:pt x="789" y="1164"/>
              </a:lnTo>
              <a:lnTo>
                <a:pt x="766" y="1200"/>
              </a:lnTo>
              <a:lnTo>
                <a:pt x="743" y="1235"/>
              </a:lnTo>
              <a:lnTo>
                <a:pt x="717" y="1269"/>
              </a:lnTo>
              <a:lnTo>
                <a:pt x="717" y="1269"/>
              </a:lnTo>
              <a:lnTo>
                <a:pt x="698" y="1290"/>
              </a:lnTo>
              <a:lnTo>
                <a:pt x="681" y="1311"/>
              </a:lnTo>
              <a:lnTo>
                <a:pt x="642" y="1347"/>
              </a:lnTo>
              <a:lnTo>
                <a:pt x="608" y="1376"/>
              </a:lnTo>
              <a:lnTo>
                <a:pt x="574" y="1400"/>
              </a:lnTo>
              <a:lnTo>
                <a:pt x="574" y="1400"/>
              </a:lnTo>
              <a:lnTo>
                <a:pt x="587" y="1406"/>
              </a:lnTo>
              <a:lnTo>
                <a:pt x="599" y="1410"/>
              </a:lnTo>
              <a:lnTo>
                <a:pt x="612" y="1414"/>
              </a:lnTo>
              <a:lnTo>
                <a:pt x="627" y="1414"/>
              </a:lnTo>
              <a:lnTo>
                <a:pt x="1212" y="1414"/>
              </a:lnTo>
              <a:lnTo>
                <a:pt x="1212" y="1414"/>
              </a:lnTo>
              <a:lnTo>
                <a:pt x="1233" y="1412"/>
              </a:lnTo>
              <a:lnTo>
                <a:pt x="1252" y="1406"/>
              </a:lnTo>
              <a:lnTo>
                <a:pt x="1271" y="1397"/>
              </a:lnTo>
              <a:lnTo>
                <a:pt x="1286" y="1385"/>
              </a:lnTo>
              <a:lnTo>
                <a:pt x="1298" y="1370"/>
              </a:lnTo>
              <a:lnTo>
                <a:pt x="1307" y="1351"/>
              </a:lnTo>
              <a:lnTo>
                <a:pt x="1313" y="1332"/>
              </a:lnTo>
              <a:lnTo>
                <a:pt x="1315" y="1311"/>
              </a:lnTo>
              <a:lnTo>
                <a:pt x="1315" y="103"/>
              </a:lnTo>
              <a:lnTo>
                <a:pt x="1315" y="103"/>
              </a:lnTo>
              <a:lnTo>
                <a:pt x="1313" y="82"/>
              </a:lnTo>
              <a:lnTo>
                <a:pt x="1307" y="63"/>
              </a:lnTo>
              <a:lnTo>
                <a:pt x="1298" y="46"/>
              </a:lnTo>
              <a:lnTo>
                <a:pt x="1286" y="31"/>
              </a:lnTo>
              <a:lnTo>
                <a:pt x="1271" y="17"/>
              </a:lnTo>
              <a:lnTo>
                <a:pt x="1252" y="8"/>
              </a:lnTo>
              <a:lnTo>
                <a:pt x="1233" y="2"/>
              </a:lnTo>
              <a:lnTo>
                <a:pt x="1212" y="0"/>
              </a:lnTo>
              <a:lnTo>
                <a:pt x="1212" y="0"/>
              </a:lnTo>
              <a:close/>
              <a:moveTo>
                <a:pt x="1029" y="1271"/>
              </a:moveTo>
              <a:lnTo>
                <a:pt x="1029" y="1271"/>
              </a:lnTo>
              <a:lnTo>
                <a:pt x="1029" y="1277"/>
              </a:lnTo>
              <a:lnTo>
                <a:pt x="1027" y="1280"/>
              </a:lnTo>
              <a:lnTo>
                <a:pt x="1022" y="1290"/>
              </a:lnTo>
              <a:lnTo>
                <a:pt x="1012" y="1296"/>
              </a:lnTo>
              <a:lnTo>
                <a:pt x="1001" y="1298"/>
              </a:lnTo>
              <a:lnTo>
                <a:pt x="1001" y="1298"/>
              </a:lnTo>
              <a:lnTo>
                <a:pt x="989" y="1296"/>
              </a:lnTo>
              <a:lnTo>
                <a:pt x="980" y="1290"/>
              </a:lnTo>
              <a:lnTo>
                <a:pt x="974" y="1280"/>
              </a:lnTo>
              <a:lnTo>
                <a:pt x="972" y="1277"/>
              </a:lnTo>
              <a:lnTo>
                <a:pt x="970" y="1271"/>
              </a:lnTo>
              <a:lnTo>
                <a:pt x="970" y="1002"/>
              </a:lnTo>
              <a:lnTo>
                <a:pt x="970" y="1002"/>
              </a:lnTo>
              <a:lnTo>
                <a:pt x="972" y="997"/>
              </a:lnTo>
              <a:lnTo>
                <a:pt x="974" y="991"/>
              </a:lnTo>
              <a:lnTo>
                <a:pt x="980" y="983"/>
              </a:lnTo>
              <a:lnTo>
                <a:pt x="989" y="978"/>
              </a:lnTo>
              <a:lnTo>
                <a:pt x="1001" y="976"/>
              </a:lnTo>
              <a:lnTo>
                <a:pt x="1001" y="976"/>
              </a:lnTo>
              <a:lnTo>
                <a:pt x="1012" y="978"/>
              </a:lnTo>
              <a:lnTo>
                <a:pt x="1022" y="983"/>
              </a:lnTo>
              <a:lnTo>
                <a:pt x="1027" y="991"/>
              </a:lnTo>
              <a:lnTo>
                <a:pt x="1029" y="997"/>
              </a:lnTo>
              <a:lnTo>
                <a:pt x="1029" y="1002"/>
              </a:lnTo>
              <a:lnTo>
                <a:pt x="1029" y="1271"/>
              </a:lnTo>
              <a:close/>
              <a:moveTo>
                <a:pt x="1088" y="795"/>
              </a:moveTo>
              <a:lnTo>
                <a:pt x="1088" y="795"/>
              </a:lnTo>
              <a:lnTo>
                <a:pt x="1079" y="795"/>
              </a:lnTo>
              <a:lnTo>
                <a:pt x="1069" y="791"/>
              </a:lnTo>
              <a:lnTo>
                <a:pt x="1062" y="787"/>
              </a:lnTo>
              <a:lnTo>
                <a:pt x="1054" y="781"/>
              </a:lnTo>
              <a:lnTo>
                <a:pt x="1048" y="774"/>
              </a:lnTo>
              <a:lnTo>
                <a:pt x="1044" y="766"/>
              </a:lnTo>
              <a:lnTo>
                <a:pt x="1042" y="757"/>
              </a:lnTo>
              <a:lnTo>
                <a:pt x="1041" y="747"/>
              </a:lnTo>
              <a:lnTo>
                <a:pt x="1041" y="747"/>
              </a:lnTo>
              <a:lnTo>
                <a:pt x="1042" y="738"/>
              </a:lnTo>
              <a:lnTo>
                <a:pt x="1044" y="728"/>
              </a:lnTo>
              <a:lnTo>
                <a:pt x="1048" y="720"/>
              </a:lnTo>
              <a:lnTo>
                <a:pt x="1054" y="713"/>
              </a:lnTo>
              <a:lnTo>
                <a:pt x="1062" y="707"/>
              </a:lnTo>
              <a:lnTo>
                <a:pt x="1069" y="703"/>
              </a:lnTo>
              <a:lnTo>
                <a:pt x="1079" y="699"/>
              </a:lnTo>
              <a:lnTo>
                <a:pt x="1088" y="699"/>
              </a:lnTo>
              <a:lnTo>
                <a:pt x="1088" y="699"/>
              </a:lnTo>
              <a:lnTo>
                <a:pt x="1098" y="699"/>
              </a:lnTo>
              <a:lnTo>
                <a:pt x="1107" y="703"/>
              </a:lnTo>
              <a:lnTo>
                <a:pt x="1115" y="707"/>
              </a:lnTo>
              <a:lnTo>
                <a:pt x="1123" y="713"/>
              </a:lnTo>
              <a:lnTo>
                <a:pt x="1128" y="720"/>
              </a:lnTo>
              <a:lnTo>
                <a:pt x="1134" y="728"/>
              </a:lnTo>
              <a:lnTo>
                <a:pt x="1136" y="738"/>
              </a:lnTo>
              <a:lnTo>
                <a:pt x="1138" y="747"/>
              </a:lnTo>
              <a:lnTo>
                <a:pt x="1138" y="747"/>
              </a:lnTo>
              <a:lnTo>
                <a:pt x="1136" y="757"/>
              </a:lnTo>
              <a:lnTo>
                <a:pt x="1134" y="766"/>
              </a:lnTo>
              <a:lnTo>
                <a:pt x="1128" y="774"/>
              </a:lnTo>
              <a:lnTo>
                <a:pt x="1123" y="781"/>
              </a:lnTo>
              <a:lnTo>
                <a:pt x="1115" y="787"/>
              </a:lnTo>
              <a:lnTo>
                <a:pt x="1107" y="791"/>
              </a:lnTo>
              <a:lnTo>
                <a:pt x="1098" y="795"/>
              </a:lnTo>
              <a:lnTo>
                <a:pt x="1088" y="795"/>
              </a:lnTo>
              <a:lnTo>
                <a:pt x="1088" y="795"/>
              </a:lnTo>
              <a:close/>
              <a:moveTo>
                <a:pt x="1191" y="1271"/>
              </a:moveTo>
              <a:lnTo>
                <a:pt x="1191" y="1271"/>
              </a:lnTo>
              <a:lnTo>
                <a:pt x="1191" y="1277"/>
              </a:lnTo>
              <a:lnTo>
                <a:pt x="1189" y="1280"/>
              </a:lnTo>
              <a:lnTo>
                <a:pt x="1183" y="1290"/>
              </a:lnTo>
              <a:lnTo>
                <a:pt x="1174" y="1296"/>
              </a:lnTo>
              <a:lnTo>
                <a:pt x="1163" y="1298"/>
              </a:lnTo>
              <a:lnTo>
                <a:pt x="1163" y="1298"/>
              </a:lnTo>
              <a:lnTo>
                <a:pt x="1151" y="1296"/>
              </a:lnTo>
              <a:lnTo>
                <a:pt x="1142" y="1290"/>
              </a:lnTo>
              <a:lnTo>
                <a:pt x="1134" y="1280"/>
              </a:lnTo>
              <a:lnTo>
                <a:pt x="1132" y="1277"/>
              </a:lnTo>
              <a:lnTo>
                <a:pt x="1132" y="1271"/>
              </a:lnTo>
              <a:lnTo>
                <a:pt x="1132" y="1002"/>
              </a:lnTo>
              <a:lnTo>
                <a:pt x="1132" y="1002"/>
              </a:lnTo>
              <a:lnTo>
                <a:pt x="1132" y="997"/>
              </a:lnTo>
              <a:lnTo>
                <a:pt x="1134" y="991"/>
              </a:lnTo>
              <a:lnTo>
                <a:pt x="1142" y="983"/>
              </a:lnTo>
              <a:lnTo>
                <a:pt x="1151" y="978"/>
              </a:lnTo>
              <a:lnTo>
                <a:pt x="1163" y="976"/>
              </a:lnTo>
              <a:lnTo>
                <a:pt x="1163" y="976"/>
              </a:lnTo>
              <a:lnTo>
                <a:pt x="1174" y="978"/>
              </a:lnTo>
              <a:lnTo>
                <a:pt x="1183" y="983"/>
              </a:lnTo>
              <a:lnTo>
                <a:pt x="1189" y="991"/>
              </a:lnTo>
              <a:lnTo>
                <a:pt x="1191" y="997"/>
              </a:lnTo>
              <a:lnTo>
                <a:pt x="1191" y="1002"/>
              </a:lnTo>
              <a:lnTo>
                <a:pt x="1191" y="1271"/>
              </a:lnTo>
              <a:close/>
              <a:moveTo>
                <a:pt x="1206" y="339"/>
              </a:moveTo>
              <a:lnTo>
                <a:pt x="1206" y="339"/>
              </a:lnTo>
              <a:lnTo>
                <a:pt x="1204" y="345"/>
              </a:lnTo>
              <a:lnTo>
                <a:pt x="1203" y="351"/>
              </a:lnTo>
              <a:lnTo>
                <a:pt x="1201" y="357"/>
              </a:lnTo>
              <a:lnTo>
                <a:pt x="1197" y="360"/>
              </a:lnTo>
              <a:lnTo>
                <a:pt x="1193" y="364"/>
              </a:lnTo>
              <a:lnTo>
                <a:pt x="1187" y="368"/>
              </a:lnTo>
              <a:lnTo>
                <a:pt x="1182" y="370"/>
              </a:lnTo>
              <a:lnTo>
                <a:pt x="1174" y="370"/>
              </a:lnTo>
              <a:lnTo>
                <a:pt x="644" y="370"/>
              </a:lnTo>
              <a:lnTo>
                <a:pt x="644" y="370"/>
              </a:lnTo>
              <a:lnTo>
                <a:pt x="639" y="370"/>
              </a:lnTo>
              <a:lnTo>
                <a:pt x="633" y="368"/>
              </a:lnTo>
              <a:lnTo>
                <a:pt x="627" y="364"/>
              </a:lnTo>
              <a:lnTo>
                <a:pt x="621" y="360"/>
              </a:lnTo>
              <a:lnTo>
                <a:pt x="618" y="357"/>
              </a:lnTo>
              <a:lnTo>
                <a:pt x="616" y="351"/>
              </a:lnTo>
              <a:lnTo>
                <a:pt x="614" y="345"/>
              </a:lnTo>
              <a:lnTo>
                <a:pt x="614" y="339"/>
              </a:lnTo>
              <a:lnTo>
                <a:pt x="614" y="336"/>
              </a:lnTo>
              <a:lnTo>
                <a:pt x="614" y="336"/>
              </a:lnTo>
              <a:lnTo>
                <a:pt x="614" y="330"/>
              </a:lnTo>
              <a:lnTo>
                <a:pt x="616" y="324"/>
              </a:lnTo>
              <a:lnTo>
                <a:pt x="618" y="318"/>
              </a:lnTo>
              <a:lnTo>
                <a:pt x="621" y="315"/>
              </a:lnTo>
              <a:lnTo>
                <a:pt x="627" y="311"/>
              </a:lnTo>
              <a:lnTo>
                <a:pt x="633" y="307"/>
              </a:lnTo>
              <a:lnTo>
                <a:pt x="639" y="305"/>
              </a:lnTo>
              <a:lnTo>
                <a:pt x="644" y="305"/>
              </a:lnTo>
              <a:lnTo>
                <a:pt x="1174" y="305"/>
              </a:lnTo>
              <a:lnTo>
                <a:pt x="1174" y="305"/>
              </a:lnTo>
              <a:lnTo>
                <a:pt x="1182" y="305"/>
              </a:lnTo>
              <a:lnTo>
                <a:pt x="1187" y="307"/>
              </a:lnTo>
              <a:lnTo>
                <a:pt x="1193" y="311"/>
              </a:lnTo>
              <a:lnTo>
                <a:pt x="1197" y="315"/>
              </a:lnTo>
              <a:lnTo>
                <a:pt x="1201" y="318"/>
              </a:lnTo>
              <a:lnTo>
                <a:pt x="1203" y="324"/>
              </a:lnTo>
              <a:lnTo>
                <a:pt x="1204" y="330"/>
              </a:lnTo>
              <a:lnTo>
                <a:pt x="1206" y="336"/>
              </a:lnTo>
              <a:lnTo>
                <a:pt x="1206" y="339"/>
              </a:lnTo>
              <a:close/>
              <a:moveTo>
                <a:pt x="1206" y="183"/>
              </a:moveTo>
              <a:lnTo>
                <a:pt x="1206" y="183"/>
              </a:lnTo>
              <a:lnTo>
                <a:pt x="1204" y="191"/>
              </a:lnTo>
              <a:lnTo>
                <a:pt x="1203" y="196"/>
              </a:lnTo>
              <a:lnTo>
                <a:pt x="1201" y="202"/>
              </a:lnTo>
              <a:lnTo>
                <a:pt x="1197" y="206"/>
              </a:lnTo>
              <a:lnTo>
                <a:pt x="1193" y="210"/>
              </a:lnTo>
              <a:lnTo>
                <a:pt x="1187" y="212"/>
              </a:lnTo>
              <a:lnTo>
                <a:pt x="1182" y="214"/>
              </a:lnTo>
              <a:lnTo>
                <a:pt x="1174" y="216"/>
              </a:lnTo>
              <a:lnTo>
                <a:pt x="644" y="216"/>
              </a:lnTo>
              <a:lnTo>
                <a:pt x="644" y="216"/>
              </a:lnTo>
              <a:lnTo>
                <a:pt x="639" y="214"/>
              </a:lnTo>
              <a:lnTo>
                <a:pt x="633" y="212"/>
              </a:lnTo>
              <a:lnTo>
                <a:pt x="627" y="210"/>
              </a:lnTo>
              <a:lnTo>
                <a:pt x="621" y="206"/>
              </a:lnTo>
              <a:lnTo>
                <a:pt x="618" y="202"/>
              </a:lnTo>
              <a:lnTo>
                <a:pt x="616" y="196"/>
              </a:lnTo>
              <a:lnTo>
                <a:pt x="614" y="191"/>
              </a:lnTo>
              <a:lnTo>
                <a:pt x="614" y="183"/>
              </a:lnTo>
              <a:lnTo>
                <a:pt x="614" y="181"/>
              </a:lnTo>
              <a:lnTo>
                <a:pt x="614" y="181"/>
              </a:lnTo>
              <a:lnTo>
                <a:pt x="614" y="176"/>
              </a:lnTo>
              <a:lnTo>
                <a:pt x="616" y="170"/>
              </a:lnTo>
              <a:lnTo>
                <a:pt x="618" y="164"/>
              </a:lnTo>
              <a:lnTo>
                <a:pt x="621" y="160"/>
              </a:lnTo>
              <a:lnTo>
                <a:pt x="627" y="156"/>
              </a:lnTo>
              <a:lnTo>
                <a:pt x="633" y="153"/>
              </a:lnTo>
              <a:lnTo>
                <a:pt x="639" y="151"/>
              </a:lnTo>
              <a:lnTo>
                <a:pt x="644" y="151"/>
              </a:lnTo>
              <a:lnTo>
                <a:pt x="1174" y="151"/>
              </a:lnTo>
              <a:lnTo>
                <a:pt x="1174" y="151"/>
              </a:lnTo>
              <a:lnTo>
                <a:pt x="1182" y="151"/>
              </a:lnTo>
              <a:lnTo>
                <a:pt x="1187" y="153"/>
              </a:lnTo>
              <a:lnTo>
                <a:pt x="1193" y="156"/>
              </a:lnTo>
              <a:lnTo>
                <a:pt x="1197" y="160"/>
              </a:lnTo>
              <a:lnTo>
                <a:pt x="1201" y="164"/>
              </a:lnTo>
              <a:lnTo>
                <a:pt x="1203" y="170"/>
              </a:lnTo>
              <a:lnTo>
                <a:pt x="1204" y="176"/>
              </a:lnTo>
              <a:lnTo>
                <a:pt x="1206" y="181"/>
              </a:lnTo>
              <a:lnTo>
                <a:pt x="1206" y="183"/>
              </a:lnTo>
              <a:close/>
              <a:moveTo>
                <a:pt x="770" y="490"/>
              </a:moveTo>
              <a:lnTo>
                <a:pt x="770" y="490"/>
              </a:lnTo>
              <a:lnTo>
                <a:pt x="730" y="482"/>
              </a:lnTo>
              <a:lnTo>
                <a:pt x="690" y="471"/>
              </a:lnTo>
              <a:lnTo>
                <a:pt x="650" y="456"/>
              </a:lnTo>
              <a:lnTo>
                <a:pt x="612" y="438"/>
              </a:lnTo>
              <a:lnTo>
                <a:pt x="576" y="421"/>
              </a:lnTo>
              <a:lnTo>
                <a:pt x="543" y="406"/>
              </a:lnTo>
              <a:lnTo>
                <a:pt x="496" y="377"/>
              </a:lnTo>
              <a:lnTo>
                <a:pt x="435" y="341"/>
              </a:lnTo>
              <a:lnTo>
                <a:pt x="376" y="377"/>
              </a:lnTo>
              <a:lnTo>
                <a:pt x="376" y="377"/>
              </a:lnTo>
              <a:lnTo>
                <a:pt x="326" y="406"/>
              </a:lnTo>
              <a:lnTo>
                <a:pt x="294" y="421"/>
              </a:lnTo>
              <a:lnTo>
                <a:pt x="258" y="438"/>
              </a:lnTo>
              <a:lnTo>
                <a:pt x="220" y="456"/>
              </a:lnTo>
              <a:lnTo>
                <a:pt x="180" y="471"/>
              </a:lnTo>
              <a:lnTo>
                <a:pt x="140" y="482"/>
              </a:lnTo>
              <a:lnTo>
                <a:pt x="100" y="492"/>
              </a:lnTo>
              <a:lnTo>
                <a:pt x="0" y="505"/>
              </a:lnTo>
              <a:lnTo>
                <a:pt x="0" y="608"/>
              </a:lnTo>
              <a:lnTo>
                <a:pt x="0" y="608"/>
              </a:lnTo>
              <a:lnTo>
                <a:pt x="0" y="657"/>
              </a:lnTo>
              <a:lnTo>
                <a:pt x="4" y="705"/>
              </a:lnTo>
              <a:lnTo>
                <a:pt x="8" y="753"/>
              </a:lnTo>
              <a:lnTo>
                <a:pt x="14" y="798"/>
              </a:lnTo>
              <a:lnTo>
                <a:pt x="21" y="844"/>
              </a:lnTo>
              <a:lnTo>
                <a:pt x="31" y="886"/>
              </a:lnTo>
              <a:lnTo>
                <a:pt x="40" y="930"/>
              </a:lnTo>
              <a:lnTo>
                <a:pt x="54" y="970"/>
              </a:lnTo>
              <a:lnTo>
                <a:pt x="54" y="970"/>
              </a:lnTo>
              <a:lnTo>
                <a:pt x="67" y="1008"/>
              </a:lnTo>
              <a:lnTo>
                <a:pt x="80" y="1042"/>
              </a:lnTo>
              <a:lnTo>
                <a:pt x="96" y="1077"/>
              </a:lnTo>
              <a:lnTo>
                <a:pt x="113" y="1111"/>
              </a:lnTo>
              <a:lnTo>
                <a:pt x="130" y="1141"/>
              </a:lnTo>
              <a:lnTo>
                <a:pt x="151" y="1174"/>
              </a:lnTo>
              <a:lnTo>
                <a:pt x="170" y="1202"/>
              </a:lnTo>
              <a:lnTo>
                <a:pt x="193" y="1231"/>
              </a:lnTo>
              <a:lnTo>
                <a:pt x="193" y="1231"/>
              </a:lnTo>
              <a:lnTo>
                <a:pt x="220" y="1263"/>
              </a:lnTo>
              <a:lnTo>
                <a:pt x="248" y="1290"/>
              </a:lnTo>
              <a:lnTo>
                <a:pt x="275" y="1315"/>
              </a:lnTo>
              <a:lnTo>
                <a:pt x="300" y="1336"/>
              </a:lnTo>
              <a:lnTo>
                <a:pt x="322" y="1353"/>
              </a:lnTo>
              <a:lnTo>
                <a:pt x="345" y="1368"/>
              </a:lnTo>
              <a:lnTo>
                <a:pt x="381" y="1389"/>
              </a:lnTo>
              <a:lnTo>
                <a:pt x="435" y="1416"/>
              </a:lnTo>
              <a:lnTo>
                <a:pt x="488" y="1389"/>
              </a:lnTo>
              <a:lnTo>
                <a:pt x="488" y="1389"/>
              </a:lnTo>
              <a:lnTo>
                <a:pt x="524" y="1368"/>
              </a:lnTo>
              <a:lnTo>
                <a:pt x="545" y="1355"/>
              </a:lnTo>
              <a:lnTo>
                <a:pt x="570" y="1338"/>
              </a:lnTo>
              <a:lnTo>
                <a:pt x="595" y="1317"/>
              </a:lnTo>
              <a:lnTo>
                <a:pt x="621" y="1294"/>
              </a:lnTo>
              <a:lnTo>
                <a:pt x="648" y="1265"/>
              </a:lnTo>
              <a:lnTo>
                <a:pt x="675" y="1235"/>
              </a:lnTo>
              <a:lnTo>
                <a:pt x="675" y="1235"/>
              </a:lnTo>
              <a:lnTo>
                <a:pt x="698" y="1206"/>
              </a:lnTo>
              <a:lnTo>
                <a:pt x="719" y="1178"/>
              </a:lnTo>
              <a:lnTo>
                <a:pt x="738" y="1147"/>
              </a:lnTo>
              <a:lnTo>
                <a:pt x="755" y="1115"/>
              </a:lnTo>
              <a:lnTo>
                <a:pt x="772" y="1080"/>
              </a:lnTo>
              <a:lnTo>
                <a:pt x="787" y="1046"/>
              </a:lnTo>
              <a:lnTo>
                <a:pt x="802" y="1012"/>
              </a:lnTo>
              <a:lnTo>
                <a:pt x="816" y="974"/>
              </a:lnTo>
              <a:lnTo>
                <a:pt x="816" y="974"/>
              </a:lnTo>
              <a:lnTo>
                <a:pt x="827" y="934"/>
              </a:lnTo>
              <a:lnTo>
                <a:pt x="839" y="890"/>
              </a:lnTo>
              <a:lnTo>
                <a:pt x="848" y="846"/>
              </a:lnTo>
              <a:lnTo>
                <a:pt x="856" y="800"/>
              </a:lnTo>
              <a:lnTo>
                <a:pt x="862" y="755"/>
              </a:lnTo>
              <a:lnTo>
                <a:pt x="865" y="707"/>
              </a:lnTo>
              <a:lnTo>
                <a:pt x="867" y="657"/>
              </a:lnTo>
              <a:lnTo>
                <a:pt x="869" y="608"/>
              </a:lnTo>
              <a:lnTo>
                <a:pt x="869" y="507"/>
              </a:lnTo>
              <a:lnTo>
                <a:pt x="770" y="490"/>
              </a:lnTo>
              <a:close/>
              <a:moveTo>
                <a:pt x="802" y="608"/>
              </a:moveTo>
              <a:lnTo>
                <a:pt x="802" y="608"/>
              </a:lnTo>
              <a:lnTo>
                <a:pt x="801" y="656"/>
              </a:lnTo>
              <a:lnTo>
                <a:pt x="799" y="701"/>
              </a:lnTo>
              <a:lnTo>
                <a:pt x="795" y="747"/>
              </a:lnTo>
              <a:lnTo>
                <a:pt x="789" y="791"/>
              </a:lnTo>
              <a:lnTo>
                <a:pt x="782" y="833"/>
              </a:lnTo>
              <a:lnTo>
                <a:pt x="774" y="875"/>
              </a:lnTo>
              <a:lnTo>
                <a:pt x="762" y="915"/>
              </a:lnTo>
              <a:lnTo>
                <a:pt x="751" y="953"/>
              </a:lnTo>
              <a:lnTo>
                <a:pt x="751" y="953"/>
              </a:lnTo>
              <a:lnTo>
                <a:pt x="740" y="987"/>
              </a:lnTo>
              <a:lnTo>
                <a:pt x="726" y="1019"/>
              </a:lnTo>
              <a:lnTo>
                <a:pt x="713" y="1052"/>
              </a:lnTo>
              <a:lnTo>
                <a:pt x="698" y="1082"/>
              </a:lnTo>
              <a:lnTo>
                <a:pt x="681" y="1111"/>
              </a:lnTo>
              <a:lnTo>
                <a:pt x="663" y="1139"/>
              </a:lnTo>
              <a:lnTo>
                <a:pt x="644" y="1166"/>
              </a:lnTo>
              <a:lnTo>
                <a:pt x="623" y="1193"/>
              </a:lnTo>
              <a:lnTo>
                <a:pt x="623" y="1193"/>
              </a:lnTo>
              <a:lnTo>
                <a:pt x="601" y="1219"/>
              </a:lnTo>
              <a:lnTo>
                <a:pt x="576" y="1244"/>
              </a:lnTo>
              <a:lnTo>
                <a:pt x="551" y="1265"/>
              </a:lnTo>
              <a:lnTo>
                <a:pt x="530" y="1284"/>
              </a:lnTo>
              <a:lnTo>
                <a:pt x="509" y="1299"/>
              </a:lnTo>
              <a:lnTo>
                <a:pt x="490" y="1311"/>
              </a:lnTo>
              <a:lnTo>
                <a:pt x="458" y="1330"/>
              </a:lnTo>
              <a:lnTo>
                <a:pt x="435" y="1341"/>
              </a:lnTo>
              <a:lnTo>
                <a:pt x="412" y="1328"/>
              </a:lnTo>
              <a:lnTo>
                <a:pt x="412" y="1328"/>
              </a:lnTo>
              <a:lnTo>
                <a:pt x="380" y="1311"/>
              </a:lnTo>
              <a:lnTo>
                <a:pt x="361" y="1298"/>
              </a:lnTo>
              <a:lnTo>
                <a:pt x="340" y="1282"/>
              </a:lnTo>
              <a:lnTo>
                <a:pt x="317" y="1263"/>
              </a:lnTo>
              <a:lnTo>
                <a:pt x="294" y="1242"/>
              </a:lnTo>
              <a:lnTo>
                <a:pt x="269" y="1218"/>
              </a:lnTo>
              <a:lnTo>
                <a:pt x="244" y="1189"/>
              </a:lnTo>
              <a:lnTo>
                <a:pt x="244" y="1189"/>
              </a:lnTo>
              <a:lnTo>
                <a:pt x="225" y="1162"/>
              </a:lnTo>
              <a:lnTo>
                <a:pt x="206" y="1136"/>
              </a:lnTo>
              <a:lnTo>
                <a:pt x="187" y="1107"/>
              </a:lnTo>
              <a:lnTo>
                <a:pt x="172" y="1079"/>
              </a:lnTo>
              <a:lnTo>
                <a:pt x="157" y="1048"/>
              </a:lnTo>
              <a:lnTo>
                <a:pt x="141" y="1016"/>
              </a:lnTo>
              <a:lnTo>
                <a:pt x="128" y="983"/>
              </a:lnTo>
              <a:lnTo>
                <a:pt x="117" y="949"/>
              </a:lnTo>
              <a:lnTo>
                <a:pt x="117" y="949"/>
              </a:lnTo>
              <a:lnTo>
                <a:pt x="105" y="911"/>
              </a:lnTo>
              <a:lnTo>
                <a:pt x="96" y="871"/>
              </a:lnTo>
              <a:lnTo>
                <a:pt x="86" y="831"/>
              </a:lnTo>
              <a:lnTo>
                <a:pt x="80" y="787"/>
              </a:lnTo>
              <a:lnTo>
                <a:pt x="75" y="745"/>
              </a:lnTo>
              <a:lnTo>
                <a:pt x="71" y="699"/>
              </a:lnTo>
              <a:lnTo>
                <a:pt x="69" y="654"/>
              </a:lnTo>
              <a:lnTo>
                <a:pt x="67" y="608"/>
              </a:lnTo>
              <a:lnTo>
                <a:pt x="67" y="564"/>
              </a:lnTo>
              <a:lnTo>
                <a:pt x="111" y="557"/>
              </a:lnTo>
              <a:lnTo>
                <a:pt x="111" y="557"/>
              </a:lnTo>
              <a:lnTo>
                <a:pt x="155" y="549"/>
              </a:lnTo>
              <a:lnTo>
                <a:pt x="199" y="536"/>
              </a:lnTo>
              <a:lnTo>
                <a:pt x="242" y="518"/>
              </a:lnTo>
              <a:lnTo>
                <a:pt x="282" y="501"/>
              </a:lnTo>
              <a:lnTo>
                <a:pt x="322" y="482"/>
              </a:lnTo>
              <a:lnTo>
                <a:pt x="357" y="465"/>
              </a:lnTo>
              <a:lnTo>
                <a:pt x="410" y="435"/>
              </a:lnTo>
              <a:lnTo>
                <a:pt x="435" y="419"/>
              </a:lnTo>
              <a:lnTo>
                <a:pt x="461" y="435"/>
              </a:lnTo>
              <a:lnTo>
                <a:pt x="461" y="435"/>
              </a:lnTo>
              <a:lnTo>
                <a:pt x="513" y="465"/>
              </a:lnTo>
              <a:lnTo>
                <a:pt x="549" y="482"/>
              </a:lnTo>
              <a:lnTo>
                <a:pt x="587" y="501"/>
              </a:lnTo>
              <a:lnTo>
                <a:pt x="629" y="518"/>
              </a:lnTo>
              <a:lnTo>
                <a:pt x="673" y="536"/>
              </a:lnTo>
              <a:lnTo>
                <a:pt x="717" y="547"/>
              </a:lnTo>
              <a:lnTo>
                <a:pt x="759" y="557"/>
              </a:lnTo>
              <a:lnTo>
                <a:pt x="802" y="564"/>
              </a:lnTo>
              <a:lnTo>
                <a:pt x="802" y="608"/>
              </a:lnTo>
              <a:close/>
              <a:moveTo>
                <a:pt x="435" y="1284"/>
              </a:moveTo>
              <a:lnTo>
                <a:pt x="435" y="1284"/>
              </a:lnTo>
              <a:lnTo>
                <a:pt x="406" y="1267"/>
              </a:lnTo>
              <a:lnTo>
                <a:pt x="389" y="1256"/>
              </a:lnTo>
              <a:lnTo>
                <a:pt x="370" y="1240"/>
              </a:lnTo>
              <a:lnTo>
                <a:pt x="349" y="1225"/>
              </a:lnTo>
              <a:lnTo>
                <a:pt x="328" y="1204"/>
              </a:lnTo>
              <a:lnTo>
                <a:pt x="305" y="1181"/>
              </a:lnTo>
              <a:lnTo>
                <a:pt x="284" y="1157"/>
              </a:lnTo>
              <a:lnTo>
                <a:pt x="284" y="1157"/>
              </a:lnTo>
              <a:lnTo>
                <a:pt x="265" y="1132"/>
              </a:lnTo>
              <a:lnTo>
                <a:pt x="248" y="1107"/>
              </a:lnTo>
              <a:lnTo>
                <a:pt x="231" y="1080"/>
              </a:lnTo>
              <a:lnTo>
                <a:pt x="216" y="1054"/>
              </a:lnTo>
              <a:lnTo>
                <a:pt x="202" y="1025"/>
              </a:lnTo>
              <a:lnTo>
                <a:pt x="189" y="997"/>
              </a:lnTo>
              <a:lnTo>
                <a:pt x="176" y="966"/>
              </a:lnTo>
              <a:lnTo>
                <a:pt x="166" y="934"/>
              </a:lnTo>
              <a:lnTo>
                <a:pt x="166" y="934"/>
              </a:lnTo>
              <a:lnTo>
                <a:pt x="155" y="898"/>
              </a:lnTo>
              <a:lnTo>
                <a:pt x="145" y="859"/>
              </a:lnTo>
              <a:lnTo>
                <a:pt x="138" y="819"/>
              </a:lnTo>
              <a:lnTo>
                <a:pt x="130" y="779"/>
              </a:lnTo>
              <a:lnTo>
                <a:pt x="124" y="738"/>
              </a:lnTo>
              <a:lnTo>
                <a:pt x="120" y="696"/>
              </a:lnTo>
              <a:lnTo>
                <a:pt x="119" y="652"/>
              </a:lnTo>
              <a:lnTo>
                <a:pt x="119" y="608"/>
              </a:lnTo>
              <a:lnTo>
                <a:pt x="119" y="608"/>
              </a:lnTo>
              <a:lnTo>
                <a:pt x="141" y="602"/>
              </a:lnTo>
              <a:lnTo>
                <a:pt x="164" y="598"/>
              </a:lnTo>
              <a:lnTo>
                <a:pt x="210" y="583"/>
              </a:lnTo>
              <a:lnTo>
                <a:pt x="258" y="568"/>
              </a:lnTo>
              <a:lnTo>
                <a:pt x="301" y="549"/>
              </a:lnTo>
              <a:lnTo>
                <a:pt x="341" y="530"/>
              </a:lnTo>
              <a:lnTo>
                <a:pt x="378" y="511"/>
              </a:lnTo>
              <a:lnTo>
                <a:pt x="435" y="478"/>
              </a:lnTo>
              <a:lnTo>
                <a:pt x="435" y="478"/>
              </a:lnTo>
              <a:lnTo>
                <a:pt x="492" y="511"/>
              </a:lnTo>
              <a:lnTo>
                <a:pt x="528" y="530"/>
              </a:lnTo>
              <a:lnTo>
                <a:pt x="570" y="549"/>
              </a:lnTo>
              <a:lnTo>
                <a:pt x="614" y="568"/>
              </a:lnTo>
              <a:lnTo>
                <a:pt x="660" y="583"/>
              </a:lnTo>
              <a:lnTo>
                <a:pt x="705" y="597"/>
              </a:lnTo>
              <a:lnTo>
                <a:pt x="728" y="602"/>
              </a:lnTo>
              <a:lnTo>
                <a:pt x="751" y="606"/>
              </a:lnTo>
              <a:lnTo>
                <a:pt x="751" y="606"/>
              </a:lnTo>
              <a:lnTo>
                <a:pt x="751" y="652"/>
              </a:lnTo>
              <a:lnTo>
                <a:pt x="749" y="698"/>
              </a:lnTo>
              <a:lnTo>
                <a:pt x="743" y="739"/>
              </a:lnTo>
              <a:lnTo>
                <a:pt x="740" y="781"/>
              </a:lnTo>
              <a:lnTo>
                <a:pt x="732" y="823"/>
              </a:lnTo>
              <a:lnTo>
                <a:pt x="724" y="863"/>
              </a:lnTo>
              <a:lnTo>
                <a:pt x="715" y="901"/>
              </a:lnTo>
              <a:lnTo>
                <a:pt x="703" y="938"/>
              </a:lnTo>
              <a:lnTo>
                <a:pt x="703" y="938"/>
              </a:lnTo>
              <a:lnTo>
                <a:pt x="692" y="970"/>
              </a:lnTo>
              <a:lnTo>
                <a:pt x="681" y="1000"/>
              </a:lnTo>
              <a:lnTo>
                <a:pt x="667" y="1029"/>
              </a:lnTo>
              <a:lnTo>
                <a:pt x="652" y="1058"/>
              </a:lnTo>
              <a:lnTo>
                <a:pt x="637" y="1084"/>
              </a:lnTo>
              <a:lnTo>
                <a:pt x="621" y="1111"/>
              </a:lnTo>
              <a:lnTo>
                <a:pt x="602" y="1136"/>
              </a:lnTo>
              <a:lnTo>
                <a:pt x="585" y="1160"/>
              </a:lnTo>
              <a:lnTo>
                <a:pt x="585" y="1160"/>
              </a:lnTo>
              <a:lnTo>
                <a:pt x="562" y="1185"/>
              </a:lnTo>
              <a:lnTo>
                <a:pt x="541" y="1208"/>
              </a:lnTo>
              <a:lnTo>
                <a:pt x="521" y="1227"/>
              </a:lnTo>
              <a:lnTo>
                <a:pt x="500" y="1242"/>
              </a:lnTo>
              <a:lnTo>
                <a:pt x="481" y="1256"/>
              </a:lnTo>
              <a:lnTo>
                <a:pt x="463" y="1267"/>
              </a:lnTo>
              <a:lnTo>
                <a:pt x="435" y="1284"/>
              </a:lnTo>
              <a:lnTo>
                <a:pt x="435" y="1284"/>
              </a:ln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en-GB" sz="900">
            <a:latin typeface="Meiryo UI" pitchFamily="3" charset="-128"/>
            <a:ea typeface="Meiryo UI" pitchFamily="3" charset="-128"/>
          </a:endParaRPr>
        </a:p>
      </xdr:txBody>
    </xdr:sp>
    <xdr:clientData/>
  </xdr:twoCellAnchor>
  <xdr:twoCellAnchor>
    <xdr:from>
      <xdr:col>6</xdr:col>
      <xdr:colOff>470642</xdr:colOff>
      <xdr:row>27</xdr:row>
      <xdr:rowOff>77730</xdr:rowOff>
    </xdr:from>
    <xdr:to>
      <xdr:col>7</xdr:col>
      <xdr:colOff>104903</xdr:colOff>
      <xdr:row>28</xdr:row>
      <xdr:rowOff>135404</xdr:rowOff>
    </xdr:to>
    <xdr:grpSp>
      <xdr:nvGrpSpPr>
        <xdr:cNvPr id="33" name="グループ化 32"/>
        <xdr:cNvGrpSpPr/>
      </xdr:nvGrpSpPr>
      <xdr:grpSpPr>
        <a:xfrm>
          <a:off x="3710940" y="4809490"/>
          <a:ext cx="251460" cy="233045"/>
          <a:chOff x="4118196" y="4335960"/>
          <a:chExt cx="320061" cy="238649"/>
        </a:xfrm>
      </xdr:grpSpPr>
      <xdr:sp>
        <xdr:nvSpPr>
          <xdr:cNvPr id="34" name="Freeform 123"/>
          <xdr:cNvSpPr/>
        </xdr:nvSpPr>
        <xdr:spPr>
          <a:xfrm>
            <a:off x="4169721" y="4335960"/>
            <a:ext cx="103656" cy="51928"/>
          </a:xfrm>
          <a:custGeom>
            <a:avLst/>
            <a:gdLst/>
            <a:ahLst/>
            <a:cxnLst>
              <a:cxn ang="0">
                <a:pos x="0" y="0"/>
              </a:cxn>
              <a:cxn ang="0">
                <a:pos x="71" y="0"/>
              </a:cxn>
              <a:cxn ang="0">
                <a:pos x="71" y="2"/>
              </a:cxn>
              <a:cxn ang="0">
                <a:pos x="72" y="37"/>
              </a:cxn>
              <a:cxn ang="0">
                <a:pos x="69" y="39"/>
              </a:cxn>
              <a:cxn ang="0">
                <a:pos x="2" y="39"/>
              </a:cxn>
              <a:cxn ang="0">
                <a:pos x="0" y="37"/>
              </a:cxn>
              <a:cxn ang="0">
                <a:pos x="0" y="1"/>
              </a:cxn>
              <a:cxn ang="0">
                <a:pos x="0" y="0"/>
              </a:cxn>
            </a:cxnLst>
            <a:rect l="0" t="0" r="r" b="b"/>
            <a:pathLst>
              <a:path w="72" h="40">
                <a:moveTo>
                  <a:pt x="0" y="0"/>
                </a:moveTo>
                <a:cubicBezTo>
                  <a:pt x="24" y="0"/>
                  <a:pt x="47" y="0"/>
                  <a:pt x="71" y="0"/>
                </a:cubicBezTo>
                <a:cubicBezTo>
                  <a:pt x="71" y="1"/>
                  <a:pt x="71" y="1"/>
                  <a:pt x="71" y="2"/>
                </a:cubicBezTo>
                <a:cubicBezTo>
                  <a:pt x="71" y="14"/>
                  <a:pt x="71" y="25"/>
                  <a:pt x="72" y="37"/>
                </a:cubicBezTo>
                <a:cubicBezTo>
                  <a:pt x="72" y="39"/>
                  <a:pt x="71" y="39"/>
                  <a:pt x="69" y="39"/>
                </a:cubicBezTo>
                <a:cubicBezTo>
                  <a:pt x="47" y="39"/>
                  <a:pt x="24" y="39"/>
                  <a:pt x="2" y="39"/>
                </a:cubicBezTo>
                <a:cubicBezTo>
                  <a:pt x="1" y="39"/>
                  <a:pt x="0" y="40"/>
                  <a:pt x="0" y="37"/>
                </a:cubicBezTo>
                <a:cubicBezTo>
                  <a:pt x="0" y="25"/>
                  <a:pt x="0" y="13"/>
                  <a:pt x="0" y="1"/>
                </a:cubicBezTo>
                <a:cubicBezTo>
                  <a:pt x="0" y="1"/>
                  <a:pt x="0" y="0"/>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5" name="Freeform 124"/>
          <xdr:cNvSpPr/>
        </xdr:nvSpPr>
        <xdr:spPr>
          <a:xfrm>
            <a:off x="4284894" y="4335960"/>
            <a:ext cx="101231"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7"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6" name="Freeform 125"/>
          <xdr:cNvSpPr/>
        </xdr:nvSpPr>
        <xdr:spPr>
          <a:xfrm>
            <a:off x="4227308" y="4398385"/>
            <a:ext cx="101837" cy="50823"/>
          </a:xfrm>
          <a:custGeom>
            <a:avLst/>
            <a:gdLst/>
            <a:ahLst/>
            <a:cxnLst>
              <a:cxn ang="0">
                <a:pos x="71" y="0"/>
              </a:cxn>
              <a:cxn ang="0">
                <a:pos x="71" y="39"/>
              </a:cxn>
              <a:cxn ang="0">
                <a:pos x="0" y="39"/>
              </a:cxn>
              <a:cxn ang="0">
                <a:pos x="0" y="0"/>
              </a:cxn>
              <a:cxn ang="0">
                <a:pos x="71" y="0"/>
              </a:cxn>
            </a:cxnLst>
            <a:rect l="0" t="0" r="r" b="b"/>
            <a:pathLst>
              <a:path w="71" h="39">
                <a:moveTo>
                  <a:pt x="71" y="0"/>
                </a:moveTo>
                <a:cubicBezTo>
                  <a:pt x="71" y="13"/>
                  <a:pt x="71" y="26"/>
                  <a:pt x="71" y="39"/>
                </a:cubicBezTo>
                <a:cubicBezTo>
                  <a:pt x="48" y="39"/>
                  <a:pt x="24" y="39"/>
                  <a:pt x="0" y="39"/>
                </a:cubicBezTo>
                <a:cubicBezTo>
                  <a:pt x="0" y="26"/>
                  <a:pt x="0" y="13"/>
                  <a:pt x="0" y="0"/>
                </a:cubicBezTo>
                <a:cubicBezTo>
                  <a:pt x="24" y="0"/>
                  <a:pt x="47" y="0"/>
                  <a:pt x="71"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7" name="Freeform 126"/>
          <xdr:cNvSpPr/>
        </xdr:nvSpPr>
        <xdr:spPr>
          <a:xfrm>
            <a:off x="4169721" y="4461361"/>
            <a:ext cx="101837" cy="50823"/>
          </a:xfrm>
          <a:custGeom>
            <a:avLst/>
            <a:gdLst/>
            <a:ahLst/>
            <a:cxnLst>
              <a:cxn ang="0">
                <a:pos x="71" y="39"/>
              </a:cxn>
              <a:cxn ang="0">
                <a:pos x="0" y="39"/>
              </a:cxn>
              <a:cxn ang="0">
                <a:pos x="0" y="0"/>
              </a:cxn>
              <a:cxn ang="0">
                <a:pos x="71" y="0"/>
              </a:cxn>
              <a:cxn ang="0">
                <a:pos x="71" y="39"/>
              </a:cxn>
            </a:cxnLst>
            <a:rect l="0" t="0" r="r" b="b"/>
            <a:pathLst>
              <a:path w="71" h="39">
                <a:moveTo>
                  <a:pt x="71" y="39"/>
                </a:moveTo>
                <a:cubicBezTo>
                  <a:pt x="47" y="39"/>
                  <a:pt x="24" y="39"/>
                  <a:pt x="0" y="39"/>
                </a:cubicBezTo>
                <a:cubicBezTo>
                  <a:pt x="0" y="26"/>
                  <a:pt x="0" y="13"/>
                  <a:pt x="0" y="0"/>
                </a:cubicBezTo>
                <a:cubicBezTo>
                  <a:pt x="24" y="0"/>
                  <a:pt x="47" y="0"/>
                  <a:pt x="71" y="0"/>
                </a:cubicBezTo>
                <a:cubicBezTo>
                  <a:pt x="71" y="13"/>
                  <a:pt x="71" y="26"/>
                  <a:pt x="71"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8" name="Freeform 127"/>
          <xdr:cNvSpPr/>
        </xdr:nvSpPr>
        <xdr:spPr>
          <a:xfrm>
            <a:off x="4284894" y="4461361"/>
            <a:ext cx="101231"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9" name="Freeform 128"/>
          <xdr:cNvSpPr/>
        </xdr:nvSpPr>
        <xdr:spPr>
          <a:xfrm>
            <a:off x="4227308" y="4523785"/>
            <a:ext cx="101837"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0" name="Freeform 129"/>
          <xdr:cNvSpPr/>
        </xdr:nvSpPr>
        <xdr:spPr>
          <a:xfrm>
            <a:off x="4118196" y="4398385"/>
            <a:ext cx="96382" cy="50823"/>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1" name="Freeform 130"/>
          <xdr:cNvSpPr/>
        </xdr:nvSpPr>
        <xdr:spPr>
          <a:xfrm>
            <a:off x="4341875" y="4398385"/>
            <a:ext cx="96382" cy="50823"/>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2" name="Freeform 131"/>
          <xdr:cNvSpPr/>
        </xdr:nvSpPr>
        <xdr:spPr>
          <a:xfrm>
            <a:off x="4118196" y="4523786"/>
            <a:ext cx="96382" cy="50823"/>
          </a:xfrm>
          <a:custGeom>
            <a:avLst/>
            <a:gdLst/>
            <a:ahLst/>
            <a:cxnLst>
              <a:cxn ang="0">
                <a:pos x="0" y="39"/>
              </a:cxn>
              <a:cxn ang="0">
                <a:pos x="0" y="0"/>
              </a:cxn>
              <a:cxn ang="0">
                <a:pos x="67" y="0"/>
              </a:cxn>
              <a:cxn ang="0">
                <a:pos x="67" y="39"/>
              </a:cxn>
              <a:cxn ang="0">
                <a:pos x="0" y="39"/>
              </a:cxn>
            </a:cxnLst>
            <a:rect l="0" t="0" r="r" b="b"/>
            <a:pathLst>
              <a:path w="67" h="39">
                <a:moveTo>
                  <a:pt x="0" y="39"/>
                </a:moveTo>
                <a:cubicBezTo>
                  <a:pt x="0" y="26"/>
                  <a:pt x="0" y="13"/>
                  <a:pt x="0" y="0"/>
                </a:cubicBezTo>
                <a:cubicBezTo>
                  <a:pt x="22" y="0"/>
                  <a:pt x="45" y="0"/>
                  <a:pt x="67" y="0"/>
                </a:cubicBezTo>
                <a:cubicBezTo>
                  <a:pt x="67" y="13"/>
                  <a:pt x="67" y="26"/>
                  <a:pt x="67" y="39"/>
                </a:cubicBezTo>
                <a:cubicBezTo>
                  <a:pt x="45" y="39"/>
                  <a:pt x="22"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3" name="Freeform 132"/>
          <xdr:cNvSpPr/>
        </xdr:nvSpPr>
        <xdr:spPr>
          <a:xfrm>
            <a:off x="4341875" y="4523786"/>
            <a:ext cx="96382" cy="50823"/>
          </a:xfrm>
          <a:custGeom>
            <a:avLst/>
            <a:gdLst/>
            <a:ahLst/>
            <a:cxnLst>
              <a:cxn ang="0">
                <a:pos x="67" y="39"/>
              </a:cxn>
              <a:cxn ang="0">
                <a:pos x="0" y="39"/>
              </a:cxn>
              <a:cxn ang="0">
                <a:pos x="0" y="0"/>
              </a:cxn>
              <a:cxn ang="0">
                <a:pos x="67" y="0"/>
              </a:cxn>
              <a:cxn ang="0">
                <a:pos x="67" y="39"/>
              </a:cxn>
            </a:cxnLst>
            <a:rect l="0" t="0" r="r" b="b"/>
            <a:pathLst>
              <a:path w="67" h="39">
                <a:moveTo>
                  <a:pt x="67" y="39"/>
                </a:moveTo>
                <a:cubicBezTo>
                  <a:pt x="45" y="39"/>
                  <a:pt x="22" y="39"/>
                  <a:pt x="0" y="39"/>
                </a:cubicBezTo>
                <a:cubicBezTo>
                  <a:pt x="0" y="26"/>
                  <a:pt x="0" y="13"/>
                  <a:pt x="0" y="0"/>
                </a:cubicBezTo>
                <a:cubicBezTo>
                  <a:pt x="22" y="0"/>
                  <a:pt x="45" y="0"/>
                  <a:pt x="67" y="0"/>
                </a:cubicBezTo>
                <a:cubicBezTo>
                  <a:pt x="67" y="13"/>
                  <a:pt x="67" y="26"/>
                  <a:pt x="67"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4" name="Freeform 133"/>
          <xdr:cNvSpPr/>
        </xdr:nvSpPr>
        <xdr:spPr>
          <a:xfrm>
            <a:off x="4118196" y="4335960"/>
            <a:ext cx="38795" cy="50823"/>
          </a:xfrm>
          <a:custGeom>
            <a:avLst/>
            <a:gdLst/>
            <a:ahLst/>
            <a:cxnLst>
              <a:cxn ang="0">
                <a:pos x="0" y="39"/>
              </a:cxn>
              <a:cxn ang="0">
                <a:pos x="0" y="0"/>
              </a:cxn>
              <a:cxn ang="0">
                <a:pos x="27" y="0"/>
              </a:cxn>
              <a:cxn ang="0">
                <a:pos x="27" y="39"/>
              </a:cxn>
              <a:cxn ang="0">
                <a:pos x="0" y="39"/>
              </a:cxn>
            </a:cxnLst>
            <a:rect l="0" t="0" r="r" b="b"/>
            <a:pathLst>
              <a:path w="27" h="39">
                <a:moveTo>
                  <a:pt x="0" y="39"/>
                </a:moveTo>
                <a:cubicBezTo>
                  <a:pt x="0" y="26"/>
                  <a:pt x="0" y="13"/>
                  <a:pt x="0" y="0"/>
                </a:cubicBezTo>
                <a:cubicBezTo>
                  <a:pt x="9" y="0"/>
                  <a:pt x="18" y="0"/>
                  <a:pt x="27" y="0"/>
                </a:cubicBezTo>
                <a:cubicBezTo>
                  <a:pt x="27" y="13"/>
                  <a:pt x="27" y="26"/>
                  <a:pt x="27" y="39"/>
                </a:cubicBezTo>
                <a:cubicBezTo>
                  <a:pt x="18" y="39"/>
                  <a:pt x="9"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5" name="Freeform 134"/>
          <xdr:cNvSpPr/>
        </xdr:nvSpPr>
        <xdr:spPr>
          <a:xfrm>
            <a:off x="4118196" y="4461361"/>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6" name="Freeform 135"/>
          <xdr:cNvSpPr/>
        </xdr:nvSpPr>
        <xdr:spPr>
          <a:xfrm>
            <a:off x="4399461" y="4335960"/>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7" name="Freeform 136"/>
          <xdr:cNvSpPr/>
        </xdr:nvSpPr>
        <xdr:spPr>
          <a:xfrm>
            <a:off x="4399461" y="4461361"/>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grpSp>
    <xdr:clientData/>
  </xdr:twoCellAnchor>
  <xdr:twoCellAnchor>
    <xdr:from>
      <xdr:col>8</xdr:col>
      <xdr:colOff>429261</xdr:colOff>
      <xdr:row>33</xdr:row>
      <xdr:rowOff>146007</xdr:rowOff>
    </xdr:from>
    <xdr:to>
      <xdr:col>9</xdr:col>
      <xdr:colOff>49818</xdr:colOff>
      <xdr:row>35</xdr:row>
      <xdr:rowOff>113728</xdr:rowOff>
    </xdr:to>
    <xdr:sp>
      <xdr:nvSpPr>
        <xdr:cNvPr id="48" name="Freeform 28"/>
        <xdr:cNvSpPr>
          <a:spLocks noChangeAspect="1" noEditPoints="1"/>
        </xdr:cNvSpPr>
      </xdr:nvSpPr>
      <xdr:spPr>
        <a:xfrm>
          <a:off x="4904105" y="5928995"/>
          <a:ext cx="237490" cy="318770"/>
        </a:xfrm>
        <a:custGeom>
          <a:avLst/>
          <a:gdLst/>
          <a:ahLst/>
          <a:cxnLst>
            <a:cxn ang="0">
              <a:pos x="541" y="46"/>
            </a:cxn>
            <a:cxn ang="0">
              <a:pos x="629" y="387"/>
            </a:cxn>
            <a:cxn ang="0">
              <a:pos x="1182" y="461"/>
            </a:cxn>
            <a:cxn ang="0">
              <a:pos x="1206" y="494"/>
            </a:cxn>
            <a:cxn ang="0">
              <a:pos x="1182" y="524"/>
            </a:cxn>
            <a:cxn ang="0">
              <a:pos x="907" y="810"/>
            </a:cxn>
            <a:cxn ang="0">
              <a:pos x="869" y="1271"/>
            </a:cxn>
            <a:cxn ang="0">
              <a:pos x="827" y="1296"/>
            </a:cxn>
            <a:cxn ang="0">
              <a:pos x="766" y="1200"/>
            </a:cxn>
            <a:cxn ang="0">
              <a:pos x="574" y="1400"/>
            </a:cxn>
            <a:cxn ang="0">
              <a:pos x="1233" y="1412"/>
            </a:cxn>
            <a:cxn ang="0">
              <a:pos x="1315" y="103"/>
            </a:cxn>
            <a:cxn ang="0">
              <a:pos x="1233" y="2"/>
            </a:cxn>
            <a:cxn ang="0">
              <a:pos x="1012" y="1296"/>
            </a:cxn>
            <a:cxn ang="0">
              <a:pos x="970" y="1002"/>
            </a:cxn>
            <a:cxn ang="0">
              <a:pos x="1012" y="978"/>
            </a:cxn>
            <a:cxn ang="0">
              <a:pos x="1079" y="795"/>
            </a:cxn>
            <a:cxn ang="0">
              <a:pos x="1041" y="747"/>
            </a:cxn>
            <a:cxn ang="0">
              <a:pos x="1088" y="699"/>
            </a:cxn>
            <a:cxn ang="0">
              <a:pos x="1136" y="738"/>
            </a:cxn>
            <a:cxn ang="0">
              <a:pos x="1107" y="791"/>
            </a:cxn>
            <a:cxn ang="0">
              <a:pos x="1183" y="1290"/>
            </a:cxn>
            <a:cxn ang="0">
              <a:pos x="1132" y="1271"/>
            </a:cxn>
            <a:cxn ang="0">
              <a:pos x="1163" y="976"/>
            </a:cxn>
            <a:cxn ang="0">
              <a:pos x="1206" y="339"/>
            </a:cxn>
            <a:cxn ang="0">
              <a:pos x="1174" y="370"/>
            </a:cxn>
            <a:cxn ang="0">
              <a:pos x="616" y="351"/>
            </a:cxn>
            <a:cxn ang="0">
              <a:pos x="621" y="315"/>
            </a:cxn>
            <a:cxn ang="0">
              <a:pos x="1187" y="307"/>
            </a:cxn>
            <a:cxn ang="0">
              <a:pos x="1206" y="183"/>
            </a:cxn>
            <a:cxn ang="0">
              <a:pos x="1182" y="214"/>
            </a:cxn>
            <a:cxn ang="0">
              <a:pos x="618" y="202"/>
            </a:cxn>
            <a:cxn ang="0">
              <a:pos x="618" y="164"/>
            </a:cxn>
            <a:cxn ang="0">
              <a:pos x="1182" y="151"/>
            </a:cxn>
            <a:cxn ang="0">
              <a:pos x="1206" y="183"/>
            </a:cxn>
            <a:cxn ang="0">
              <a:pos x="543" y="406"/>
            </a:cxn>
            <a:cxn ang="0">
              <a:pos x="220" y="456"/>
            </a:cxn>
            <a:cxn ang="0">
              <a:pos x="4" y="705"/>
            </a:cxn>
            <a:cxn ang="0">
              <a:pos x="67" y="1008"/>
            </a:cxn>
            <a:cxn ang="0">
              <a:pos x="193" y="1231"/>
            </a:cxn>
            <a:cxn ang="0">
              <a:pos x="435" y="1416"/>
            </a:cxn>
            <a:cxn ang="0">
              <a:pos x="648" y="1265"/>
            </a:cxn>
            <a:cxn ang="0">
              <a:pos x="787" y="1046"/>
            </a:cxn>
            <a:cxn ang="0">
              <a:pos x="862" y="755"/>
            </a:cxn>
            <a:cxn ang="0">
              <a:pos x="801" y="656"/>
            </a:cxn>
            <a:cxn ang="0">
              <a:pos x="751" y="953"/>
            </a:cxn>
            <a:cxn ang="0">
              <a:pos x="623" y="1193"/>
            </a:cxn>
            <a:cxn ang="0">
              <a:pos x="458" y="1330"/>
            </a:cxn>
            <a:cxn ang="0">
              <a:pos x="294" y="1242"/>
            </a:cxn>
            <a:cxn ang="0">
              <a:pos x="157" y="1048"/>
            </a:cxn>
            <a:cxn ang="0">
              <a:pos x="80" y="787"/>
            </a:cxn>
            <a:cxn ang="0">
              <a:pos x="155" y="549"/>
            </a:cxn>
            <a:cxn ang="0">
              <a:pos x="461" y="435"/>
            </a:cxn>
            <a:cxn ang="0">
              <a:pos x="759" y="557"/>
            </a:cxn>
            <a:cxn ang="0">
              <a:pos x="349" y="1225"/>
            </a:cxn>
            <a:cxn ang="0">
              <a:pos x="216" y="1054"/>
            </a:cxn>
            <a:cxn ang="0">
              <a:pos x="138" y="819"/>
            </a:cxn>
            <a:cxn ang="0">
              <a:pos x="164" y="598"/>
            </a:cxn>
            <a:cxn ang="0">
              <a:pos x="492" y="511"/>
            </a:cxn>
            <a:cxn ang="0">
              <a:pos x="751" y="606"/>
            </a:cxn>
            <a:cxn ang="0">
              <a:pos x="703" y="938"/>
            </a:cxn>
            <a:cxn ang="0">
              <a:pos x="602" y="1136"/>
            </a:cxn>
            <a:cxn ang="0">
              <a:pos x="463" y="1267"/>
            </a:cxn>
          </a:cxnLst>
          <a:rect l="0" t="0" r="r" b="b"/>
          <a:pathLst>
            <a:path w="1315" h="1416">
              <a:moveTo>
                <a:pt x="1212" y="0"/>
              </a:moveTo>
              <a:lnTo>
                <a:pt x="627" y="0"/>
              </a:lnTo>
              <a:lnTo>
                <a:pt x="627" y="0"/>
              </a:lnTo>
              <a:lnTo>
                <a:pt x="606" y="2"/>
              </a:lnTo>
              <a:lnTo>
                <a:pt x="587" y="8"/>
              </a:lnTo>
              <a:lnTo>
                <a:pt x="570" y="17"/>
              </a:lnTo>
              <a:lnTo>
                <a:pt x="555" y="31"/>
              </a:lnTo>
              <a:lnTo>
                <a:pt x="541" y="46"/>
              </a:lnTo>
              <a:lnTo>
                <a:pt x="532" y="63"/>
              </a:lnTo>
              <a:lnTo>
                <a:pt x="526" y="82"/>
              </a:lnTo>
              <a:lnTo>
                <a:pt x="524" y="103"/>
              </a:lnTo>
              <a:lnTo>
                <a:pt x="524" y="332"/>
              </a:lnTo>
              <a:lnTo>
                <a:pt x="524" y="332"/>
              </a:lnTo>
              <a:lnTo>
                <a:pt x="566" y="357"/>
              </a:lnTo>
              <a:lnTo>
                <a:pt x="595" y="372"/>
              </a:lnTo>
              <a:lnTo>
                <a:pt x="629" y="387"/>
              </a:lnTo>
              <a:lnTo>
                <a:pt x="665" y="404"/>
              </a:lnTo>
              <a:lnTo>
                <a:pt x="703" y="417"/>
              </a:lnTo>
              <a:lnTo>
                <a:pt x="742" y="429"/>
              </a:lnTo>
              <a:lnTo>
                <a:pt x="778" y="438"/>
              </a:lnTo>
              <a:lnTo>
                <a:pt x="922" y="459"/>
              </a:lnTo>
              <a:lnTo>
                <a:pt x="1174" y="459"/>
              </a:lnTo>
              <a:lnTo>
                <a:pt x="1174" y="459"/>
              </a:lnTo>
              <a:lnTo>
                <a:pt x="1182" y="461"/>
              </a:lnTo>
              <a:lnTo>
                <a:pt x="1187" y="463"/>
              </a:lnTo>
              <a:lnTo>
                <a:pt x="1193" y="465"/>
              </a:lnTo>
              <a:lnTo>
                <a:pt x="1197" y="469"/>
              </a:lnTo>
              <a:lnTo>
                <a:pt x="1201" y="473"/>
              </a:lnTo>
              <a:lnTo>
                <a:pt x="1203" y="478"/>
              </a:lnTo>
              <a:lnTo>
                <a:pt x="1204" y="484"/>
              </a:lnTo>
              <a:lnTo>
                <a:pt x="1206" y="490"/>
              </a:lnTo>
              <a:lnTo>
                <a:pt x="1206" y="494"/>
              </a:lnTo>
              <a:lnTo>
                <a:pt x="1206" y="494"/>
              </a:lnTo>
              <a:lnTo>
                <a:pt x="1204" y="499"/>
              </a:lnTo>
              <a:lnTo>
                <a:pt x="1203" y="505"/>
              </a:lnTo>
              <a:lnTo>
                <a:pt x="1201" y="511"/>
              </a:lnTo>
              <a:lnTo>
                <a:pt x="1197" y="515"/>
              </a:lnTo>
              <a:lnTo>
                <a:pt x="1193" y="518"/>
              </a:lnTo>
              <a:lnTo>
                <a:pt x="1187" y="522"/>
              </a:lnTo>
              <a:lnTo>
                <a:pt x="1182" y="524"/>
              </a:lnTo>
              <a:lnTo>
                <a:pt x="1174" y="524"/>
              </a:lnTo>
              <a:lnTo>
                <a:pt x="922" y="524"/>
              </a:lnTo>
              <a:lnTo>
                <a:pt x="922" y="608"/>
              </a:lnTo>
              <a:lnTo>
                <a:pt x="922" y="608"/>
              </a:lnTo>
              <a:lnTo>
                <a:pt x="922" y="659"/>
              </a:lnTo>
              <a:lnTo>
                <a:pt x="919" y="711"/>
              </a:lnTo>
              <a:lnTo>
                <a:pt x="915" y="760"/>
              </a:lnTo>
              <a:lnTo>
                <a:pt x="907" y="810"/>
              </a:lnTo>
              <a:lnTo>
                <a:pt x="900" y="858"/>
              </a:lnTo>
              <a:lnTo>
                <a:pt x="890" y="903"/>
              </a:lnTo>
              <a:lnTo>
                <a:pt x="879" y="947"/>
              </a:lnTo>
              <a:lnTo>
                <a:pt x="865" y="991"/>
              </a:lnTo>
              <a:lnTo>
                <a:pt x="865" y="991"/>
              </a:lnTo>
              <a:lnTo>
                <a:pt x="867" y="997"/>
              </a:lnTo>
              <a:lnTo>
                <a:pt x="869" y="1002"/>
              </a:lnTo>
              <a:lnTo>
                <a:pt x="869" y="1271"/>
              </a:lnTo>
              <a:lnTo>
                <a:pt x="869" y="1271"/>
              </a:lnTo>
              <a:lnTo>
                <a:pt x="867" y="1277"/>
              </a:lnTo>
              <a:lnTo>
                <a:pt x="867" y="1280"/>
              </a:lnTo>
              <a:lnTo>
                <a:pt x="860" y="1290"/>
              </a:lnTo>
              <a:lnTo>
                <a:pt x="850" y="1296"/>
              </a:lnTo>
              <a:lnTo>
                <a:pt x="839" y="1298"/>
              </a:lnTo>
              <a:lnTo>
                <a:pt x="839" y="1298"/>
              </a:lnTo>
              <a:lnTo>
                <a:pt x="827" y="1296"/>
              </a:lnTo>
              <a:lnTo>
                <a:pt x="818" y="1290"/>
              </a:lnTo>
              <a:lnTo>
                <a:pt x="812" y="1280"/>
              </a:lnTo>
              <a:lnTo>
                <a:pt x="810" y="1277"/>
              </a:lnTo>
              <a:lnTo>
                <a:pt x="810" y="1271"/>
              </a:lnTo>
              <a:lnTo>
                <a:pt x="810" y="1126"/>
              </a:lnTo>
              <a:lnTo>
                <a:pt x="810" y="1126"/>
              </a:lnTo>
              <a:lnTo>
                <a:pt x="789" y="1164"/>
              </a:lnTo>
              <a:lnTo>
                <a:pt x="766" y="1200"/>
              </a:lnTo>
              <a:lnTo>
                <a:pt x="743" y="1235"/>
              </a:lnTo>
              <a:lnTo>
                <a:pt x="717" y="1269"/>
              </a:lnTo>
              <a:lnTo>
                <a:pt x="717" y="1269"/>
              </a:lnTo>
              <a:lnTo>
                <a:pt x="698" y="1290"/>
              </a:lnTo>
              <a:lnTo>
                <a:pt x="681" y="1311"/>
              </a:lnTo>
              <a:lnTo>
                <a:pt x="642" y="1347"/>
              </a:lnTo>
              <a:lnTo>
                <a:pt x="608" y="1376"/>
              </a:lnTo>
              <a:lnTo>
                <a:pt x="574" y="1400"/>
              </a:lnTo>
              <a:lnTo>
                <a:pt x="574" y="1400"/>
              </a:lnTo>
              <a:lnTo>
                <a:pt x="587" y="1406"/>
              </a:lnTo>
              <a:lnTo>
                <a:pt x="599" y="1410"/>
              </a:lnTo>
              <a:lnTo>
                <a:pt x="612" y="1414"/>
              </a:lnTo>
              <a:lnTo>
                <a:pt x="627" y="1414"/>
              </a:lnTo>
              <a:lnTo>
                <a:pt x="1212" y="1414"/>
              </a:lnTo>
              <a:lnTo>
                <a:pt x="1212" y="1414"/>
              </a:lnTo>
              <a:lnTo>
                <a:pt x="1233" y="1412"/>
              </a:lnTo>
              <a:lnTo>
                <a:pt x="1252" y="1406"/>
              </a:lnTo>
              <a:lnTo>
                <a:pt x="1271" y="1397"/>
              </a:lnTo>
              <a:lnTo>
                <a:pt x="1286" y="1385"/>
              </a:lnTo>
              <a:lnTo>
                <a:pt x="1298" y="1370"/>
              </a:lnTo>
              <a:lnTo>
                <a:pt x="1307" y="1351"/>
              </a:lnTo>
              <a:lnTo>
                <a:pt x="1313" y="1332"/>
              </a:lnTo>
              <a:lnTo>
                <a:pt x="1315" y="1311"/>
              </a:lnTo>
              <a:lnTo>
                <a:pt x="1315" y="103"/>
              </a:lnTo>
              <a:lnTo>
                <a:pt x="1315" y="103"/>
              </a:lnTo>
              <a:lnTo>
                <a:pt x="1313" y="82"/>
              </a:lnTo>
              <a:lnTo>
                <a:pt x="1307" y="63"/>
              </a:lnTo>
              <a:lnTo>
                <a:pt x="1298" y="46"/>
              </a:lnTo>
              <a:lnTo>
                <a:pt x="1286" y="31"/>
              </a:lnTo>
              <a:lnTo>
                <a:pt x="1271" y="17"/>
              </a:lnTo>
              <a:lnTo>
                <a:pt x="1252" y="8"/>
              </a:lnTo>
              <a:lnTo>
                <a:pt x="1233" y="2"/>
              </a:lnTo>
              <a:lnTo>
                <a:pt x="1212" y="0"/>
              </a:lnTo>
              <a:lnTo>
                <a:pt x="1212" y="0"/>
              </a:lnTo>
              <a:close/>
              <a:moveTo>
                <a:pt x="1029" y="1271"/>
              </a:moveTo>
              <a:lnTo>
                <a:pt x="1029" y="1271"/>
              </a:lnTo>
              <a:lnTo>
                <a:pt x="1029" y="1277"/>
              </a:lnTo>
              <a:lnTo>
                <a:pt x="1027" y="1280"/>
              </a:lnTo>
              <a:lnTo>
                <a:pt x="1022" y="1290"/>
              </a:lnTo>
              <a:lnTo>
                <a:pt x="1012" y="1296"/>
              </a:lnTo>
              <a:lnTo>
                <a:pt x="1001" y="1298"/>
              </a:lnTo>
              <a:lnTo>
                <a:pt x="1001" y="1298"/>
              </a:lnTo>
              <a:lnTo>
                <a:pt x="989" y="1296"/>
              </a:lnTo>
              <a:lnTo>
                <a:pt x="980" y="1290"/>
              </a:lnTo>
              <a:lnTo>
                <a:pt x="974" y="1280"/>
              </a:lnTo>
              <a:lnTo>
                <a:pt x="972" y="1277"/>
              </a:lnTo>
              <a:lnTo>
                <a:pt x="970" y="1271"/>
              </a:lnTo>
              <a:lnTo>
                <a:pt x="970" y="1002"/>
              </a:lnTo>
              <a:lnTo>
                <a:pt x="970" y="1002"/>
              </a:lnTo>
              <a:lnTo>
                <a:pt x="972" y="997"/>
              </a:lnTo>
              <a:lnTo>
                <a:pt x="974" y="991"/>
              </a:lnTo>
              <a:lnTo>
                <a:pt x="980" y="983"/>
              </a:lnTo>
              <a:lnTo>
                <a:pt x="989" y="978"/>
              </a:lnTo>
              <a:lnTo>
                <a:pt x="1001" y="976"/>
              </a:lnTo>
              <a:lnTo>
                <a:pt x="1001" y="976"/>
              </a:lnTo>
              <a:lnTo>
                <a:pt x="1012" y="978"/>
              </a:lnTo>
              <a:lnTo>
                <a:pt x="1022" y="983"/>
              </a:lnTo>
              <a:lnTo>
                <a:pt x="1027" y="991"/>
              </a:lnTo>
              <a:lnTo>
                <a:pt x="1029" y="997"/>
              </a:lnTo>
              <a:lnTo>
                <a:pt x="1029" y="1002"/>
              </a:lnTo>
              <a:lnTo>
                <a:pt x="1029" y="1271"/>
              </a:lnTo>
              <a:close/>
              <a:moveTo>
                <a:pt x="1088" y="795"/>
              </a:moveTo>
              <a:lnTo>
                <a:pt x="1088" y="795"/>
              </a:lnTo>
              <a:lnTo>
                <a:pt x="1079" y="795"/>
              </a:lnTo>
              <a:lnTo>
                <a:pt x="1069" y="791"/>
              </a:lnTo>
              <a:lnTo>
                <a:pt x="1062" y="787"/>
              </a:lnTo>
              <a:lnTo>
                <a:pt x="1054" y="781"/>
              </a:lnTo>
              <a:lnTo>
                <a:pt x="1048" y="774"/>
              </a:lnTo>
              <a:lnTo>
                <a:pt x="1044" y="766"/>
              </a:lnTo>
              <a:lnTo>
                <a:pt x="1042" y="757"/>
              </a:lnTo>
              <a:lnTo>
                <a:pt x="1041" y="747"/>
              </a:lnTo>
              <a:lnTo>
                <a:pt x="1041" y="747"/>
              </a:lnTo>
              <a:lnTo>
                <a:pt x="1042" y="738"/>
              </a:lnTo>
              <a:lnTo>
                <a:pt x="1044" y="728"/>
              </a:lnTo>
              <a:lnTo>
                <a:pt x="1048" y="720"/>
              </a:lnTo>
              <a:lnTo>
                <a:pt x="1054" y="713"/>
              </a:lnTo>
              <a:lnTo>
                <a:pt x="1062" y="707"/>
              </a:lnTo>
              <a:lnTo>
                <a:pt x="1069" y="703"/>
              </a:lnTo>
              <a:lnTo>
                <a:pt x="1079" y="699"/>
              </a:lnTo>
              <a:lnTo>
                <a:pt x="1088" y="699"/>
              </a:lnTo>
              <a:lnTo>
                <a:pt x="1088" y="699"/>
              </a:lnTo>
              <a:lnTo>
                <a:pt x="1098" y="699"/>
              </a:lnTo>
              <a:lnTo>
                <a:pt x="1107" y="703"/>
              </a:lnTo>
              <a:lnTo>
                <a:pt x="1115" y="707"/>
              </a:lnTo>
              <a:lnTo>
                <a:pt x="1123" y="713"/>
              </a:lnTo>
              <a:lnTo>
                <a:pt x="1128" y="720"/>
              </a:lnTo>
              <a:lnTo>
                <a:pt x="1134" y="728"/>
              </a:lnTo>
              <a:lnTo>
                <a:pt x="1136" y="738"/>
              </a:lnTo>
              <a:lnTo>
                <a:pt x="1138" y="747"/>
              </a:lnTo>
              <a:lnTo>
                <a:pt x="1138" y="747"/>
              </a:lnTo>
              <a:lnTo>
                <a:pt x="1136" y="757"/>
              </a:lnTo>
              <a:lnTo>
                <a:pt x="1134" y="766"/>
              </a:lnTo>
              <a:lnTo>
                <a:pt x="1128" y="774"/>
              </a:lnTo>
              <a:lnTo>
                <a:pt x="1123" y="781"/>
              </a:lnTo>
              <a:lnTo>
                <a:pt x="1115" y="787"/>
              </a:lnTo>
              <a:lnTo>
                <a:pt x="1107" y="791"/>
              </a:lnTo>
              <a:lnTo>
                <a:pt x="1098" y="795"/>
              </a:lnTo>
              <a:lnTo>
                <a:pt x="1088" y="795"/>
              </a:lnTo>
              <a:lnTo>
                <a:pt x="1088" y="795"/>
              </a:lnTo>
              <a:close/>
              <a:moveTo>
                <a:pt x="1191" y="1271"/>
              </a:moveTo>
              <a:lnTo>
                <a:pt x="1191" y="1271"/>
              </a:lnTo>
              <a:lnTo>
                <a:pt x="1191" y="1277"/>
              </a:lnTo>
              <a:lnTo>
                <a:pt x="1189" y="1280"/>
              </a:lnTo>
              <a:lnTo>
                <a:pt x="1183" y="1290"/>
              </a:lnTo>
              <a:lnTo>
                <a:pt x="1174" y="1296"/>
              </a:lnTo>
              <a:lnTo>
                <a:pt x="1163" y="1298"/>
              </a:lnTo>
              <a:lnTo>
                <a:pt x="1163" y="1298"/>
              </a:lnTo>
              <a:lnTo>
                <a:pt x="1151" y="1296"/>
              </a:lnTo>
              <a:lnTo>
                <a:pt x="1142" y="1290"/>
              </a:lnTo>
              <a:lnTo>
                <a:pt x="1134" y="1280"/>
              </a:lnTo>
              <a:lnTo>
                <a:pt x="1132" y="1277"/>
              </a:lnTo>
              <a:lnTo>
                <a:pt x="1132" y="1271"/>
              </a:lnTo>
              <a:lnTo>
                <a:pt x="1132" y="1002"/>
              </a:lnTo>
              <a:lnTo>
                <a:pt x="1132" y="1002"/>
              </a:lnTo>
              <a:lnTo>
                <a:pt x="1132" y="997"/>
              </a:lnTo>
              <a:lnTo>
                <a:pt x="1134" y="991"/>
              </a:lnTo>
              <a:lnTo>
                <a:pt x="1142" y="983"/>
              </a:lnTo>
              <a:lnTo>
                <a:pt x="1151" y="978"/>
              </a:lnTo>
              <a:lnTo>
                <a:pt x="1163" y="976"/>
              </a:lnTo>
              <a:lnTo>
                <a:pt x="1163" y="976"/>
              </a:lnTo>
              <a:lnTo>
                <a:pt x="1174" y="978"/>
              </a:lnTo>
              <a:lnTo>
                <a:pt x="1183" y="983"/>
              </a:lnTo>
              <a:lnTo>
                <a:pt x="1189" y="991"/>
              </a:lnTo>
              <a:lnTo>
                <a:pt x="1191" y="997"/>
              </a:lnTo>
              <a:lnTo>
                <a:pt x="1191" y="1002"/>
              </a:lnTo>
              <a:lnTo>
                <a:pt x="1191" y="1271"/>
              </a:lnTo>
              <a:close/>
              <a:moveTo>
                <a:pt x="1206" y="339"/>
              </a:moveTo>
              <a:lnTo>
                <a:pt x="1206" y="339"/>
              </a:lnTo>
              <a:lnTo>
                <a:pt x="1204" y="345"/>
              </a:lnTo>
              <a:lnTo>
                <a:pt x="1203" y="351"/>
              </a:lnTo>
              <a:lnTo>
                <a:pt x="1201" y="357"/>
              </a:lnTo>
              <a:lnTo>
                <a:pt x="1197" y="360"/>
              </a:lnTo>
              <a:lnTo>
                <a:pt x="1193" y="364"/>
              </a:lnTo>
              <a:lnTo>
                <a:pt x="1187" y="368"/>
              </a:lnTo>
              <a:lnTo>
                <a:pt x="1182" y="370"/>
              </a:lnTo>
              <a:lnTo>
                <a:pt x="1174" y="370"/>
              </a:lnTo>
              <a:lnTo>
                <a:pt x="644" y="370"/>
              </a:lnTo>
              <a:lnTo>
                <a:pt x="644" y="370"/>
              </a:lnTo>
              <a:lnTo>
                <a:pt x="639" y="370"/>
              </a:lnTo>
              <a:lnTo>
                <a:pt x="633" y="368"/>
              </a:lnTo>
              <a:lnTo>
                <a:pt x="627" y="364"/>
              </a:lnTo>
              <a:lnTo>
                <a:pt x="621" y="360"/>
              </a:lnTo>
              <a:lnTo>
                <a:pt x="618" y="357"/>
              </a:lnTo>
              <a:lnTo>
                <a:pt x="616" y="351"/>
              </a:lnTo>
              <a:lnTo>
                <a:pt x="614" y="345"/>
              </a:lnTo>
              <a:lnTo>
                <a:pt x="614" y="339"/>
              </a:lnTo>
              <a:lnTo>
                <a:pt x="614" y="336"/>
              </a:lnTo>
              <a:lnTo>
                <a:pt x="614" y="336"/>
              </a:lnTo>
              <a:lnTo>
                <a:pt x="614" y="330"/>
              </a:lnTo>
              <a:lnTo>
                <a:pt x="616" y="324"/>
              </a:lnTo>
              <a:lnTo>
                <a:pt x="618" y="318"/>
              </a:lnTo>
              <a:lnTo>
                <a:pt x="621" y="315"/>
              </a:lnTo>
              <a:lnTo>
                <a:pt x="627" y="311"/>
              </a:lnTo>
              <a:lnTo>
                <a:pt x="633" y="307"/>
              </a:lnTo>
              <a:lnTo>
                <a:pt x="639" y="305"/>
              </a:lnTo>
              <a:lnTo>
                <a:pt x="644" y="305"/>
              </a:lnTo>
              <a:lnTo>
                <a:pt x="1174" y="305"/>
              </a:lnTo>
              <a:lnTo>
                <a:pt x="1174" y="305"/>
              </a:lnTo>
              <a:lnTo>
                <a:pt x="1182" y="305"/>
              </a:lnTo>
              <a:lnTo>
                <a:pt x="1187" y="307"/>
              </a:lnTo>
              <a:lnTo>
                <a:pt x="1193" y="311"/>
              </a:lnTo>
              <a:lnTo>
                <a:pt x="1197" y="315"/>
              </a:lnTo>
              <a:lnTo>
                <a:pt x="1201" y="318"/>
              </a:lnTo>
              <a:lnTo>
                <a:pt x="1203" y="324"/>
              </a:lnTo>
              <a:lnTo>
                <a:pt x="1204" y="330"/>
              </a:lnTo>
              <a:lnTo>
                <a:pt x="1206" y="336"/>
              </a:lnTo>
              <a:lnTo>
                <a:pt x="1206" y="339"/>
              </a:lnTo>
              <a:close/>
              <a:moveTo>
                <a:pt x="1206" y="183"/>
              </a:moveTo>
              <a:lnTo>
                <a:pt x="1206" y="183"/>
              </a:lnTo>
              <a:lnTo>
                <a:pt x="1204" y="191"/>
              </a:lnTo>
              <a:lnTo>
                <a:pt x="1203" y="196"/>
              </a:lnTo>
              <a:lnTo>
                <a:pt x="1201" y="202"/>
              </a:lnTo>
              <a:lnTo>
                <a:pt x="1197" y="206"/>
              </a:lnTo>
              <a:lnTo>
                <a:pt x="1193" y="210"/>
              </a:lnTo>
              <a:lnTo>
                <a:pt x="1187" y="212"/>
              </a:lnTo>
              <a:lnTo>
                <a:pt x="1182" y="214"/>
              </a:lnTo>
              <a:lnTo>
                <a:pt x="1174" y="216"/>
              </a:lnTo>
              <a:lnTo>
                <a:pt x="644" y="216"/>
              </a:lnTo>
              <a:lnTo>
                <a:pt x="644" y="216"/>
              </a:lnTo>
              <a:lnTo>
                <a:pt x="639" y="214"/>
              </a:lnTo>
              <a:lnTo>
                <a:pt x="633" y="212"/>
              </a:lnTo>
              <a:lnTo>
                <a:pt x="627" y="210"/>
              </a:lnTo>
              <a:lnTo>
                <a:pt x="621" y="206"/>
              </a:lnTo>
              <a:lnTo>
                <a:pt x="618" y="202"/>
              </a:lnTo>
              <a:lnTo>
                <a:pt x="616" y="196"/>
              </a:lnTo>
              <a:lnTo>
                <a:pt x="614" y="191"/>
              </a:lnTo>
              <a:lnTo>
                <a:pt x="614" y="183"/>
              </a:lnTo>
              <a:lnTo>
                <a:pt x="614" y="181"/>
              </a:lnTo>
              <a:lnTo>
                <a:pt x="614" y="181"/>
              </a:lnTo>
              <a:lnTo>
                <a:pt x="614" y="176"/>
              </a:lnTo>
              <a:lnTo>
                <a:pt x="616" y="170"/>
              </a:lnTo>
              <a:lnTo>
                <a:pt x="618" y="164"/>
              </a:lnTo>
              <a:lnTo>
                <a:pt x="621" y="160"/>
              </a:lnTo>
              <a:lnTo>
                <a:pt x="627" y="156"/>
              </a:lnTo>
              <a:lnTo>
                <a:pt x="633" y="153"/>
              </a:lnTo>
              <a:lnTo>
                <a:pt x="639" y="151"/>
              </a:lnTo>
              <a:lnTo>
                <a:pt x="644" y="151"/>
              </a:lnTo>
              <a:lnTo>
                <a:pt x="1174" y="151"/>
              </a:lnTo>
              <a:lnTo>
                <a:pt x="1174" y="151"/>
              </a:lnTo>
              <a:lnTo>
                <a:pt x="1182" y="151"/>
              </a:lnTo>
              <a:lnTo>
                <a:pt x="1187" y="153"/>
              </a:lnTo>
              <a:lnTo>
                <a:pt x="1193" y="156"/>
              </a:lnTo>
              <a:lnTo>
                <a:pt x="1197" y="160"/>
              </a:lnTo>
              <a:lnTo>
                <a:pt x="1201" y="164"/>
              </a:lnTo>
              <a:lnTo>
                <a:pt x="1203" y="170"/>
              </a:lnTo>
              <a:lnTo>
                <a:pt x="1204" y="176"/>
              </a:lnTo>
              <a:lnTo>
                <a:pt x="1206" y="181"/>
              </a:lnTo>
              <a:lnTo>
                <a:pt x="1206" y="183"/>
              </a:lnTo>
              <a:close/>
              <a:moveTo>
                <a:pt x="770" y="490"/>
              </a:moveTo>
              <a:lnTo>
                <a:pt x="770" y="490"/>
              </a:lnTo>
              <a:lnTo>
                <a:pt x="730" y="482"/>
              </a:lnTo>
              <a:lnTo>
                <a:pt x="690" y="471"/>
              </a:lnTo>
              <a:lnTo>
                <a:pt x="650" y="456"/>
              </a:lnTo>
              <a:lnTo>
                <a:pt x="612" y="438"/>
              </a:lnTo>
              <a:lnTo>
                <a:pt x="576" y="421"/>
              </a:lnTo>
              <a:lnTo>
                <a:pt x="543" y="406"/>
              </a:lnTo>
              <a:lnTo>
                <a:pt x="496" y="377"/>
              </a:lnTo>
              <a:lnTo>
                <a:pt x="435" y="341"/>
              </a:lnTo>
              <a:lnTo>
                <a:pt x="376" y="377"/>
              </a:lnTo>
              <a:lnTo>
                <a:pt x="376" y="377"/>
              </a:lnTo>
              <a:lnTo>
                <a:pt x="326" y="406"/>
              </a:lnTo>
              <a:lnTo>
                <a:pt x="294" y="421"/>
              </a:lnTo>
              <a:lnTo>
                <a:pt x="258" y="438"/>
              </a:lnTo>
              <a:lnTo>
                <a:pt x="220" y="456"/>
              </a:lnTo>
              <a:lnTo>
                <a:pt x="180" y="471"/>
              </a:lnTo>
              <a:lnTo>
                <a:pt x="140" y="482"/>
              </a:lnTo>
              <a:lnTo>
                <a:pt x="100" y="492"/>
              </a:lnTo>
              <a:lnTo>
                <a:pt x="0" y="505"/>
              </a:lnTo>
              <a:lnTo>
                <a:pt x="0" y="608"/>
              </a:lnTo>
              <a:lnTo>
                <a:pt x="0" y="608"/>
              </a:lnTo>
              <a:lnTo>
                <a:pt x="0" y="657"/>
              </a:lnTo>
              <a:lnTo>
                <a:pt x="4" y="705"/>
              </a:lnTo>
              <a:lnTo>
                <a:pt x="8" y="753"/>
              </a:lnTo>
              <a:lnTo>
                <a:pt x="14" y="798"/>
              </a:lnTo>
              <a:lnTo>
                <a:pt x="21" y="844"/>
              </a:lnTo>
              <a:lnTo>
                <a:pt x="31" y="886"/>
              </a:lnTo>
              <a:lnTo>
                <a:pt x="40" y="930"/>
              </a:lnTo>
              <a:lnTo>
                <a:pt x="54" y="970"/>
              </a:lnTo>
              <a:lnTo>
                <a:pt x="54" y="970"/>
              </a:lnTo>
              <a:lnTo>
                <a:pt x="67" y="1008"/>
              </a:lnTo>
              <a:lnTo>
                <a:pt x="80" y="1042"/>
              </a:lnTo>
              <a:lnTo>
                <a:pt x="96" y="1077"/>
              </a:lnTo>
              <a:lnTo>
                <a:pt x="113" y="1111"/>
              </a:lnTo>
              <a:lnTo>
                <a:pt x="130" y="1141"/>
              </a:lnTo>
              <a:lnTo>
                <a:pt x="151" y="1174"/>
              </a:lnTo>
              <a:lnTo>
                <a:pt x="170" y="1202"/>
              </a:lnTo>
              <a:lnTo>
                <a:pt x="193" y="1231"/>
              </a:lnTo>
              <a:lnTo>
                <a:pt x="193" y="1231"/>
              </a:lnTo>
              <a:lnTo>
                <a:pt x="220" y="1263"/>
              </a:lnTo>
              <a:lnTo>
                <a:pt x="248" y="1290"/>
              </a:lnTo>
              <a:lnTo>
                <a:pt x="275" y="1315"/>
              </a:lnTo>
              <a:lnTo>
                <a:pt x="300" y="1336"/>
              </a:lnTo>
              <a:lnTo>
                <a:pt x="322" y="1353"/>
              </a:lnTo>
              <a:lnTo>
                <a:pt x="345" y="1368"/>
              </a:lnTo>
              <a:lnTo>
                <a:pt x="381" y="1389"/>
              </a:lnTo>
              <a:lnTo>
                <a:pt x="435" y="1416"/>
              </a:lnTo>
              <a:lnTo>
                <a:pt x="488" y="1389"/>
              </a:lnTo>
              <a:lnTo>
                <a:pt x="488" y="1389"/>
              </a:lnTo>
              <a:lnTo>
                <a:pt x="524" y="1368"/>
              </a:lnTo>
              <a:lnTo>
                <a:pt x="545" y="1355"/>
              </a:lnTo>
              <a:lnTo>
                <a:pt x="570" y="1338"/>
              </a:lnTo>
              <a:lnTo>
                <a:pt x="595" y="1317"/>
              </a:lnTo>
              <a:lnTo>
                <a:pt x="621" y="1294"/>
              </a:lnTo>
              <a:lnTo>
                <a:pt x="648" y="1265"/>
              </a:lnTo>
              <a:lnTo>
                <a:pt x="675" y="1235"/>
              </a:lnTo>
              <a:lnTo>
                <a:pt x="675" y="1235"/>
              </a:lnTo>
              <a:lnTo>
                <a:pt x="698" y="1206"/>
              </a:lnTo>
              <a:lnTo>
                <a:pt x="719" y="1178"/>
              </a:lnTo>
              <a:lnTo>
                <a:pt x="738" y="1147"/>
              </a:lnTo>
              <a:lnTo>
                <a:pt x="755" y="1115"/>
              </a:lnTo>
              <a:lnTo>
                <a:pt x="772" y="1080"/>
              </a:lnTo>
              <a:lnTo>
                <a:pt x="787" y="1046"/>
              </a:lnTo>
              <a:lnTo>
                <a:pt x="802" y="1012"/>
              </a:lnTo>
              <a:lnTo>
                <a:pt x="816" y="974"/>
              </a:lnTo>
              <a:lnTo>
                <a:pt x="816" y="974"/>
              </a:lnTo>
              <a:lnTo>
                <a:pt x="827" y="934"/>
              </a:lnTo>
              <a:lnTo>
                <a:pt x="839" y="890"/>
              </a:lnTo>
              <a:lnTo>
                <a:pt x="848" y="846"/>
              </a:lnTo>
              <a:lnTo>
                <a:pt x="856" y="800"/>
              </a:lnTo>
              <a:lnTo>
                <a:pt x="862" y="755"/>
              </a:lnTo>
              <a:lnTo>
                <a:pt x="865" y="707"/>
              </a:lnTo>
              <a:lnTo>
                <a:pt x="867" y="657"/>
              </a:lnTo>
              <a:lnTo>
                <a:pt x="869" y="608"/>
              </a:lnTo>
              <a:lnTo>
                <a:pt x="869" y="507"/>
              </a:lnTo>
              <a:lnTo>
                <a:pt x="770" y="490"/>
              </a:lnTo>
              <a:close/>
              <a:moveTo>
                <a:pt x="802" y="608"/>
              </a:moveTo>
              <a:lnTo>
                <a:pt x="802" y="608"/>
              </a:lnTo>
              <a:lnTo>
                <a:pt x="801" y="656"/>
              </a:lnTo>
              <a:lnTo>
                <a:pt x="799" y="701"/>
              </a:lnTo>
              <a:lnTo>
                <a:pt x="795" y="747"/>
              </a:lnTo>
              <a:lnTo>
                <a:pt x="789" y="791"/>
              </a:lnTo>
              <a:lnTo>
                <a:pt x="782" y="833"/>
              </a:lnTo>
              <a:lnTo>
                <a:pt x="774" y="875"/>
              </a:lnTo>
              <a:lnTo>
                <a:pt x="762" y="915"/>
              </a:lnTo>
              <a:lnTo>
                <a:pt x="751" y="953"/>
              </a:lnTo>
              <a:lnTo>
                <a:pt x="751" y="953"/>
              </a:lnTo>
              <a:lnTo>
                <a:pt x="740" y="987"/>
              </a:lnTo>
              <a:lnTo>
                <a:pt x="726" y="1019"/>
              </a:lnTo>
              <a:lnTo>
                <a:pt x="713" y="1052"/>
              </a:lnTo>
              <a:lnTo>
                <a:pt x="698" y="1082"/>
              </a:lnTo>
              <a:lnTo>
                <a:pt x="681" y="1111"/>
              </a:lnTo>
              <a:lnTo>
                <a:pt x="663" y="1139"/>
              </a:lnTo>
              <a:lnTo>
                <a:pt x="644" y="1166"/>
              </a:lnTo>
              <a:lnTo>
                <a:pt x="623" y="1193"/>
              </a:lnTo>
              <a:lnTo>
                <a:pt x="623" y="1193"/>
              </a:lnTo>
              <a:lnTo>
                <a:pt x="601" y="1219"/>
              </a:lnTo>
              <a:lnTo>
                <a:pt x="576" y="1244"/>
              </a:lnTo>
              <a:lnTo>
                <a:pt x="551" y="1265"/>
              </a:lnTo>
              <a:lnTo>
                <a:pt x="530" y="1284"/>
              </a:lnTo>
              <a:lnTo>
                <a:pt x="509" y="1299"/>
              </a:lnTo>
              <a:lnTo>
                <a:pt x="490" y="1311"/>
              </a:lnTo>
              <a:lnTo>
                <a:pt x="458" y="1330"/>
              </a:lnTo>
              <a:lnTo>
                <a:pt x="435" y="1341"/>
              </a:lnTo>
              <a:lnTo>
                <a:pt x="412" y="1328"/>
              </a:lnTo>
              <a:lnTo>
                <a:pt x="412" y="1328"/>
              </a:lnTo>
              <a:lnTo>
                <a:pt x="380" y="1311"/>
              </a:lnTo>
              <a:lnTo>
                <a:pt x="361" y="1298"/>
              </a:lnTo>
              <a:lnTo>
                <a:pt x="340" y="1282"/>
              </a:lnTo>
              <a:lnTo>
                <a:pt x="317" y="1263"/>
              </a:lnTo>
              <a:lnTo>
                <a:pt x="294" y="1242"/>
              </a:lnTo>
              <a:lnTo>
                <a:pt x="269" y="1218"/>
              </a:lnTo>
              <a:lnTo>
                <a:pt x="244" y="1189"/>
              </a:lnTo>
              <a:lnTo>
                <a:pt x="244" y="1189"/>
              </a:lnTo>
              <a:lnTo>
                <a:pt x="225" y="1162"/>
              </a:lnTo>
              <a:lnTo>
                <a:pt x="206" y="1136"/>
              </a:lnTo>
              <a:lnTo>
                <a:pt x="187" y="1107"/>
              </a:lnTo>
              <a:lnTo>
                <a:pt x="172" y="1079"/>
              </a:lnTo>
              <a:lnTo>
                <a:pt x="157" y="1048"/>
              </a:lnTo>
              <a:lnTo>
                <a:pt x="141" y="1016"/>
              </a:lnTo>
              <a:lnTo>
                <a:pt x="128" y="983"/>
              </a:lnTo>
              <a:lnTo>
                <a:pt x="117" y="949"/>
              </a:lnTo>
              <a:lnTo>
                <a:pt x="117" y="949"/>
              </a:lnTo>
              <a:lnTo>
                <a:pt x="105" y="911"/>
              </a:lnTo>
              <a:lnTo>
                <a:pt x="96" y="871"/>
              </a:lnTo>
              <a:lnTo>
                <a:pt x="86" y="831"/>
              </a:lnTo>
              <a:lnTo>
                <a:pt x="80" y="787"/>
              </a:lnTo>
              <a:lnTo>
                <a:pt x="75" y="745"/>
              </a:lnTo>
              <a:lnTo>
                <a:pt x="71" y="699"/>
              </a:lnTo>
              <a:lnTo>
                <a:pt x="69" y="654"/>
              </a:lnTo>
              <a:lnTo>
                <a:pt x="67" y="608"/>
              </a:lnTo>
              <a:lnTo>
                <a:pt x="67" y="564"/>
              </a:lnTo>
              <a:lnTo>
                <a:pt x="111" y="557"/>
              </a:lnTo>
              <a:lnTo>
                <a:pt x="111" y="557"/>
              </a:lnTo>
              <a:lnTo>
                <a:pt x="155" y="549"/>
              </a:lnTo>
              <a:lnTo>
                <a:pt x="199" y="536"/>
              </a:lnTo>
              <a:lnTo>
                <a:pt x="242" y="518"/>
              </a:lnTo>
              <a:lnTo>
                <a:pt x="282" y="501"/>
              </a:lnTo>
              <a:lnTo>
                <a:pt x="322" y="482"/>
              </a:lnTo>
              <a:lnTo>
                <a:pt x="357" y="465"/>
              </a:lnTo>
              <a:lnTo>
                <a:pt x="410" y="435"/>
              </a:lnTo>
              <a:lnTo>
                <a:pt x="435" y="419"/>
              </a:lnTo>
              <a:lnTo>
                <a:pt x="461" y="435"/>
              </a:lnTo>
              <a:lnTo>
                <a:pt x="461" y="435"/>
              </a:lnTo>
              <a:lnTo>
                <a:pt x="513" y="465"/>
              </a:lnTo>
              <a:lnTo>
                <a:pt x="549" y="482"/>
              </a:lnTo>
              <a:lnTo>
                <a:pt x="587" y="501"/>
              </a:lnTo>
              <a:lnTo>
                <a:pt x="629" y="518"/>
              </a:lnTo>
              <a:lnTo>
                <a:pt x="673" y="536"/>
              </a:lnTo>
              <a:lnTo>
                <a:pt x="717" y="547"/>
              </a:lnTo>
              <a:lnTo>
                <a:pt x="759" y="557"/>
              </a:lnTo>
              <a:lnTo>
                <a:pt x="802" y="564"/>
              </a:lnTo>
              <a:lnTo>
                <a:pt x="802" y="608"/>
              </a:lnTo>
              <a:close/>
              <a:moveTo>
                <a:pt x="435" y="1284"/>
              </a:moveTo>
              <a:lnTo>
                <a:pt x="435" y="1284"/>
              </a:lnTo>
              <a:lnTo>
                <a:pt x="406" y="1267"/>
              </a:lnTo>
              <a:lnTo>
                <a:pt x="389" y="1256"/>
              </a:lnTo>
              <a:lnTo>
                <a:pt x="370" y="1240"/>
              </a:lnTo>
              <a:lnTo>
                <a:pt x="349" y="1225"/>
              </a:lnTo>
              <a:lnTo>
                <a:pt x="328" y="1204"/>
              </a:lnTo>
              <a:lnTo>
                <a:pt x="305" y="1181"/>
              </a:lnTo>
              <a:lnTo>
                <a:pt x="284" y="1157"/>
              </a:lnTo>
              <a:lnTo>
                <a:pt x="284" y="1157"/>
              </a:lnTo>
              <a:lnTo>
                <a:pt x="265" y="1132"/>
              </a:lnTo>
              <a:lnTo>
                <a:pt x="248" y="1107"/>
              </a:lnTo>
              <a:lnTo>
                <a:pt x="231" y="1080"/>
              </a:lnTo>
              <a:lnTo>
                <a:pt x="216" y="1054"/>
              </a:lnTo>
              <a:lnTo>
                <a:pt x="202" y="1025"/>
              </a:lnTo>
              <a:lnTo>
                <a:pt x="189" y="997"/>
              </a:lnTo>
              <a:lnTo>
                <a:pt x="176" y="966"/>
              </a:lnTo>
              <a:lnTo>
                <a:pt x="166" y="934"/>
              </a:lnTo>
              <a:lnTo>
                <a:pt x="166" y="934"/>
              </a:lnTo>
              <a:lnTo>
                <a:pt x="155" y="898"/>
              </a:lnTo>
              <a:lnTo>
                <a:pt x="145" y="859"/>
              </a:lnTo>
              <a:lnTo>
                <a:pt x="138" y="819"/>
              </a:lnTo>
              <a:lnTo>
                <a:pt x="130" y="779"/>
              </a:lnTo>
              <a:lnTo>
                <a:pt x="124" y="738"/>
              </a:lnTo>
              <a:lnTo>
                <a:pt x="120" y="696"/>
              </a:lnTo>
              <a:lnTo>
                <a:pt x="119" y="652"/>
              </a:lnTo>
              <a:lnTo>
                <a:pt x="119" y="608"/>
              </a:lnTo>
              <a:lnTo>
                <a:pt x="119" y="608"/>
              </a:lnTo>
              <a:lnTo>
                <a:pt x="141" y="602"/>
              </a:lnTo>
              <a:lnTo>
                <a:pt x="164" y="598"/>
              </a:lnTo>
              <a:lnTo>
                <a:pt x="210" y="583"/>
              </a:lnTo>
              <a:lnTo>
                <a:pt x="258" y="568"/>
              </a:lnTo>
              <a:lnTo>
                <a:pt x="301" y="549"/>
              </a:lnTo>
              <a:lnTo>
                <a:pt x="341" y="530"/>
              </a:lnTo>
              <a:lnTo>
                <a:pt x="378" y="511"/>
              </a:lnTo>
              <a:lnTo>
                <a:pt x="435" y="478"/>
              </a:lnTo>
              <a:lnTo>
                <a:pt x="435" y="478"/>
              </a:lnTo>
              <a:lnTo>
                <a:pt x="492" y="511"/>
              </a:lnTo>
              <a:lnTo>
                <a:pt x="528" y="530"/>
              </a:lnTo>
              <a:lnTo>
                <a:pt x="570" y="549"/>
              </a:lnTo>
              <a:lnTo>
                <a:pt x="614" y="568"/>
              </a:lnTo>
              <a:lnTo>
                <a:pt x="660" y="583"/>
              </a:lnTo>
              <a:lnTo>
                <a:pt x="705" y="597"/>
              </a:lnTo>
              <a:lnTo>
                <a:pt x="728" y="602"/>
              </a:lnTo>
              <a:lnTo>
                <a:pt x="751" y="606"/>
              </a:lnTo>
              <a:lnTo>
                <a:pt x="751" y="606"/>
              </a:lnTo>
              <a:lnTo>
                <a:pt x="751" y="652"/>
              </a:lnTo>
              <a:lnTo>
                <a:pt x="749" y="698"/>
              </a:lnTo>
              <a:lnTo>
                <a:pt x="743" y="739"/>
              </a:lnTo>
              <a:lnTo>
                <a:pt x="740" y="781"/>
              </a:lnTo>
              <a:lnTo>
                <a:pt x="732" y="823"/>
              </a:lnTo>
              <a:lnTo>
                <a:pt x="724" y="863"/>
              </a:lnTo>
              <a:lnTo>
                <a:pt x="715" y="901"/>
              </a:lnTo>
              <a:lnTo>
                <a:pt x="703" y="938"/>
              </a:lnTo>
              <a:lnTo>
                <a:pt x="703" y="938"/>
              </a:lnTo>
              <a:lnTo>
                <a:pt x="692" y="970"/>
              </a:lnTo>
              <a:lnTo>
                <a:pt x="681" y="1000"/>
              </a:lnTo>
              <a:lnTo>
                <a:pt x="667" y="1029"/>
              </a:lnTo>
              <a:lnTo>
                <a:pt x="652" y="1058"/>
              </a:lnTo>
              <a:lnTo>
                <a:pt x="637" y="1084"/>
              </a:lnTo>
              <a:lnTo>
                <a:pt x="621" y="1111"/>
              </a:lnTo>
              <a:lnTo>
                <a:pt x="602" y="1136"/>
              </a:lnTo>
              <a:lnTo>
                <a:pt x="585" y="1160"/>
              </a:lnTo>
              <a:lnTo>
                <a:pt x="585" y="1160"/>
              </a:lnTo>
              <a:lnTo>
                <a:pt x="562" y="1185"/>
              </a:lnTo>
              <a:lnTo>
                <a:pt x="541" y="1208"/>
              </a:lnTo>
              <a:lnTo>
                <a:pt x="521" y="1227"/>
              </a:lnTo>
              <a:lnTo>
                <a:pt x="500" y="1242"/>
              </a:lnTo>
              <a:lnTo>
                <a:pt x="481" y="1256"/>
              </a:lnTo>
              <a:lnTo>
                <a:pt x="463" y="1267"/>
              </a:lnTo>
              <a:lnTo>
                <a:pt x="435" y="1284"/>
              </a:lnTo>
              <a:lnTo>
                <a:pt x="435" y="1284"/>
              </a:ln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en-GB" sz="900">
            <a:latin typeface="Meiryo UI" pitchFamily="3" charset="-128"/>
            <a:ea typeface="Meiryo UI" pitchFamily="3" charset="-128"/>
          </a:endParaRPr>
        </a:p>
      </xdr:txBody>
    </xdr:sp>
    <xdr:clientData/>
  </xdr:twoCellAnchor>
  <xdr:twoCellAnchor>
    <xdr:from>
      <xdr:col>12</xdr:col>
      <xdr:colOff>458928</xdr:colOff>
      <xdr:row>30</xdr:row>
      <xdr:rowOff>32006</xdr:rowOff>
    </xdr:from>
    <xdr:to>
      <xdr:col>14</xdr:col>
      <xdr:colOff>657225</xdr:colOff>
      <xdr:row>36</xdr:row>
      <xdr:rowOff>78087</xdr:rowOff>
    </xdr:to>
    <xdr:sp>
      <xdr:nvSpPr>
        <xdr:cNvPr id="49" name="正方形/長方形 48"/>
        <xdr:cNvSpPr/>
      </xdr:nvSpPr>
      <xdr:spPr>
        <a:xfrm>
          <a:off x="7402195" y="5289550"/>
          <a:ext cx="1393190" cy="1097280"/>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Ins="36000" rtlCol="0" anchor="t" anchorCtr="0"/>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1100">
              <a:solidFill>
                <a:srgbClr val="000000"/>
              </a:solidFill>
              <a:latin typeface="Meiryo UI" pitchFamily="3" charset="-128"/>
              <a:ea typeface="Meiryo UI" pitchFamily="3" charset="-128"/>
            </a:rPr>
            <a:t>6.</a:t>
          </a:r>
          <a:r>
            <a:rPr kumimoji="1" lang="ja-JP" altLang="en-US" sz="1100">
              <a:solidFill>
                <a:srgbClr val="000000"/>
              </a:solidFill>
              <a:latin typeface="Meiryo UI" pitchFamily="3" charset="-128"/>
              <a:ea typeface="Meiryo UI" pitchFamily="3" charset="-128"/>
            </a:rPr>
            <a:t>ファイル共有システム</a:t>
          </a:r>
          <a:endParaRPr kumimoji="1" lang="en-US" altLang="ja-JP" sz="1100">
            <a:solidFill>
              <a:srgbClr val="000000"/>
            </a:solidFill>
            <a:latin typeface="Meiryo UI" pitchFamily="3" charset="-128"/>
            <a:ea typeface="Meiryo UI" pitchFamily="3" charset="-128"/>
          </a:endParaRPr>
        </a:p>
        <a:p>
          <a:pPr algn="l"/>
          <a:r>
            <a:rPr kumimoji="1" lang="ja-JP" altLang="en-US" sz="1100">
              <a:solidFill>
                <a:srgbClr val="000000"/>
              </a:solidFill>
              <a:latin typeface="Meiryo UI" pitchFamily="3" charset="-128"/>
              <a:ea typeface="Meiryo UI" pitchFamily="3" charset="-128"/>
            </a:rPr>
            <a:t>　　</a:t>
          </a:r>
          <a:r>
            <a:rPr kumimoji="1" lang="en-US" altLang="ja-JP" sz="1100">
              <a:solidFill>
                <a:srgbClr val="000000"/>
              </a:solidFill>
              <a:latin typeface="Meiryo UI" pitchFamily="3" charset="-128"/>
              <a:ea typeface="Meiryo UI" pitchFamily="3" charset="-128"/>
            </a:rPr>
            <a:t>(</a:t>
          </a:r>
          <a:r>
            <a:rPr kumimoji="1" lang="ja-JP" altLang="en-US" sz="1100">
              <a:solidFill>
                <a:srgbClr val="000000"/>
              </a:solidFill>
              <a:latin typeface="Meiryo UI" pitchFamily="3" charset="-128"/>
              <a:ea typeface="Meiryo UI" pitchFamily="3" charset="-128"/>
            </a:rPr>
            <a:t>ファイルサーバ</a:t>
          </a:r>
          <a:r>
            <a:rPr kumimoji="1" lang="en-US" altLang="ja-JP" sz="1100">
              <a:solidFill>
                <a:srgbClr val="000000"/>
              </a:solidFill>
              <a:latin typeface="Meiryo UI" pitchFamily="3" charset="-128"/>
              <a:ea typeface="Meiryo UI" pitchFamily="3" charset="-128"/>
            </a:rPr>
            <a:t>)</a:t>
          </a:r>
          <a:endParaRPr kumimoji="1" lang="ja-JP" altLang="en-US" sz="1100">
            <a:solidFill>
              <a:srgbClr val="000000"/>
            </a:solidFill>
            <a:latin typeface="Meiryo UI" pitchFamily="3" charset="-128"/>
            <a:ea typeface="Meiryo UI" pitchFamily="3" charset="-128"/>
          </a:endParaRPr>
        </a:p>
      </xdr:txBody>
    </xdr:sp>
    <xdr:clientData/>
  </xdr:twoCellAnchor>
  <xdr:twoCellAnchor>
    <xdr:from>
      <xdr:col>13</xdr:col>
      <xdr:colOff>255898</xdr:colOff>
      <xdr:row>27</xdr:row>
      <xdr:rowOff>44022</xdr:rowOff>
    </xdr:from>
    <xdr:to>
      <xdr:col>13</xdr:col>
      <xdr:colOff>489388</xdr:colOff>
      <xdr:row>29</xdr:row>
      <xdr:rowOff>289</xdr:rowOff>
    </xdr:to>
    <xdr:sp>
      <xdr:nvSpPr>
        <xdr:cNvPr id="50" name="Freeform 266"/>
        <xdr:cNvSpPr>
          <a:spLocks noEditPoints="1"/>
        </xdr:cNvSpPr>
      </xdr:nvSpPr>
      <xdr:spPr>
        <a:xfrm>
          <a:off x="7816215" y="4775835"/>
          <a:ext cx="233680" cy="306705"/>
        </a:xfrm>
        <a:custGeom>
          <a:avLst/>
          <a:gdLst/>
          <a:ahLst/>
          <a:cxnLst>
            <a:cxn ang="0">
              <a:pos x="282" y="626"/>
            </a:cxn>
            <a:cxn ang="0">
              <a:pos x="243" y="672"/>
            </a:cxn>
            <a:cxn ang="0">
              <a:pos x="39" y="672"/>
            </a:cxn>
            <a:cxn ang="0">
              <a:pos x="0" y="626"/>
            </a:cxn>
            <a:cxn ang="0">
              <a:pos x="0" y="46"/>
            </a:cxn>
            <a:cxn ang="0">
              <a:pos x="39" y="0"/>
            </a:cxn>
            <a:cxn ang="0">
              <a:pos x="243" y="0"/>
            </a:cxn>
            <a:cxn ang="0">
              <a:pos x="282" y="46"/>
            </a:cxn>
            <a:cxn ang="0">
              <a:pos x="282" y="626"/>
            </a:cxn>
            <a:cxn ang="0">
              <a:pos x="240" y="51"/>
            </a:cxn>
            <a:cxn ang="0">
              <a:pos x="42" y="51"/>
            </a:cxn>
            <a:cxn ang="0">
              <a:pos x="42" y="97"/>
            </a:cxn>
            <a:cxn ang="0">
              <a:pos x="240" y="97"/>
            </a:cxn>
            <a:cxn ang="0">
              <a:pos x="240" y="51"/>
            </a:cxn>
            <a:cxn ang="0">
              <a:pos x="240" y="119"/>
            </a:cxn>
            <a:cxn ang="0">
              <a:pos x="42" y="119"/>
            </a:cxn>
            <a:cxn ang="0">
              <a:pos x="42" y="164"/>
            </a:cxn>
            <a:cxn ang="0">
              <a:pos x="240" y="164"/>
            </a:cxn>
            <a:cxn ang="0">
              <a:pos x="240" y="119"/>
            </a:cxn>
            <a:cxn ang="0">
              <a:pos x="141" y="540"/>
            </a:cxn>
            <a:cxn ang="0">
              <a:pos x="120" y="562"/>
            </a:cxn>
            <a:cxn ang="0">
              <a:pos x="141" y="583"/>
            </a:cxn>
            <a:cxn ang="0">
              <a:pos x="162" y="562"/>
            </a:cxn>
            <a:cxn ang="0">
              <a:pos x="141" y="540"/>
            </a:cxn>
            <a:cxn ang="0">
              <a:pos x="141" y="550"/>
            </a:cxn>
            <a:cxn ang="0">
              <a:pos x="129" y="562"/>
            </a:cxn>
            <a:cxn ang="0">
              <a:pos x="141" y="574"/>
            </a:cxn>
            <a:cxn ang="0">
              <a:pos x="153" y="562"/>
            </a:cxn>
            <a:cxn ang="0">
              <a:pos x="141" y="550"/>
            </a:cxn>
            <a:cxn ang="0">
              <a:pos x="141" y="449"/>
            </a:cxn>
            <a:cxn ang="0">
              <a:pos x="129" y="461"/>
            </a:cxn>
            <a:cxn ang="0">
              <a:pos x="141" y="473"/>
            </a:cxn>
            <a:cxn ang="0">
              <a:pos x="153" y="461"/>
            </a:cxn>
            <a:cxn ang="0">
              <a:pos x="141" y="449"/>
            </a:cxn>
            <a:cxn ang="0">
              <a:pos x="188" y="449"/>
            </a:cxn>
            <a:cxn ang="0">
              <a:pos x="176" y="461"/>
            </a:cxn>
            <a:cxn ang="0">
              <a:pos x="188" y="473"/>
            </a:cxn>
            <a:cxn ang="0">
              <a:pos x="199" y="461"/>
            </a:cxn>
            <a:cxn ang="0">
              <a:pos x="188" y="449"/>
            </a:cxn>
            <a:cxn ang="0">
              <a:pos x="95" y="449"/>
            </a:cxn>
            <a:cxn ang="0">
              <a:pos x="83" y="461"/>
            </a:cxn>
            <a:cxn ang="0">
              <a:pos x="95" y="473"/>
            </a:cxn>
            <a:cxn ang="0">
              <a:pos x="107" y="461"/>
            </a:cxn>
            <a:cxn ang="0">
              <a:pos x="95" y="449"/>
            </a:cxn>
            <a:cxn ang="0">
              <a:pos x="240" y="187"/>
            </a:cxn>
            <a:cxn ang="0">
              <a:pos x="42" y="187"/>
            </a:cxn>
            <a:cxn ang="0">
              <a:pos x="42" y="232"/>
            </a:cxn>
            <a:cxn ang="0">
              <a:pos x="240" y="232"/>
            </a:cxn>
            <a:cxn ang="0">
              <a:pos x="240" y="187"/>
            </a:cxn>
            <a:cxn ang="0">
              <a:pos x="240" y="254"/>
            </a:cxn>
            <a:cxn ang="0">
              <a:pos x="42" y="254"/>
            </a:cxn>
            <a:cxn ang="0">
              <a:pos x="42" y="300"/>
            </a:cxn>
            <a:cxn ang="0">
              <a:pos x="240" y="300"/>
            </a:cxn>
            <a:cxn ang="0">
              <a:pos x="240" y="254"/>
            </a:cxn>
            <a:cxn ang="0">
              <a:pos x="240" y="322"/>
            </a:cxn>
            <a:cxn ang="0">
              <a:pos x="42" y="322"/>
            </a:cxn>
            <a:cxn ang="0">
              <a:pos x="42" y="367"/>
            </a:cxn>
            <a:cxn ang="0">
              <a:pos x="240" y="367"/>
            </a:cxn>
            <a:cxn ang="0">
              <a:pos x="240" y="322"/>
            </a:cxn>
          </a:cxnLst>
          <a:rect l="0" t="0" r="r" b="b"/>
          <a:pathLst>
            <a:path w="282" h="672">
              <a:moveTo>
                <a:pt x="282" y="626"/>
              </a:moveTo>
              <a:cubicBezTo>
                <a:pt x="282" y="651"/>
                <a:pt x="264" y="672"/>
                <a:pt x="243" y="672"/>
              </a:cubicBezTo>
              <a:cubicBezTo>
                <a:pt x="39" y="672"/>
                <a:pt x="39" y="672"/>
                <a:pt x="39" y="672"/>
              </a:cubicBezTo>
              <a:cubicBezTo>
                <a:pt x="18" y="672"/>
                <a:pt x="0" y="651"/>
                <a:pt x="0" y="626"/>
              </a:cubicBezTo>
              <a:cubicBezTo>
                <a:pt x="0" y="46"/>
                <a:pt x="0" y="46"/>
                <a:pt x="0" y="46"/>
              </a:cubicBezTo>
              <a:cubicBezTo>
                <a:pt x="0" y="20"/>
                <a:pt x="18" y="0"/>
                <a:pt x="39" y="0"/>
              </a:cubicBezTo>
              <a:cubicBezTo>
                <a:pt x="243" y="0"/>
                <a:pt x="243" y="0"/>
                <a:pt x="243" y="0"/>
              </a:cubicBezTo>
              <a:cubicBezTo>
                <a:pt x="264" y="0"/>
                <a:pt x="282" y="20"/>
                <a:pt x="282" y="46"/>
              </a:cubicBezTo>
              <a:lnTo>
                <a:pt x="282" y="626"/>
              </a:lnTo>
              <a:close/>
              <a:moveTo>
                <a:pt x="240" y="51"/>
              </a:moveTo>
              <a:cubicBezTo>
                <a:pt x="42" y="51"/>
                <a:pt x="42" y="51"/>
                <a:pt x="42" y="51"/>
              </a:cubicBezTo>
              <a:cubicBezTo>
                <a:pt x="42" y="97"/>
                <a:pt x="42" y="97"/>
                <a:pt x="42" y="97"/>
              </a:cubicBezTo>
              <a:cubicBezTo>
                <a:pt x="240" y="97"/>
                <a:pt x="240" y="97"/>
                <a:pt x="240" y="97"/>
              </a:cubicBezTo>
              <a:lnTo>
                <a:pt x="240" y="51"/>
              </a:lnTo>
              <a:close/>
              <a:moveTo>
                <a:pt x="240" y="119"/>
              </a:moveTo>
              <a:cubicBezTo>
                <a:pt x="42" y="119"/>
                <a:pt x="42" y="119"/>
                <a:pt x="42" y="119"/>
              </a:cubicBezTo>
              <a:cubicBezTo>
                <a:pt x="42" y="164"/>
                <a:pt x="42" y="164"/>
                <a:pt x="42" y="164"/>
              </a:cubicBezTo>
              <a:cubicBezTo>
                <a:pt x="240" y="164"/>
                <a:pt x="240" y="164"/>
                <a:pt x="240" y="164"/>
              </a:cubicBezTo>
              <a:lnTo>
                <a:pt x="240" y="119"/>
              </a:lnTo>
              <a:close/>
              <a:moveTo>
                <a:pt x="141" y="540"/>
              </a:moveTo>
              <a:cubicBezTo>
                <a:pt x="129" y="540"/>
                <a:pt x="120" y="550"/>
                <a:pt x="120" y="562"/>
              </a:cubicBezTo>
              <a:cubicBezTo>
                <a:pt x="120" y="574"/>
                <a:pt x="129" y="583"/>
                <a:pt x="141" y="583"/>
              </a:cubicBezTo>
              <a:cubicBezTo>
                <a:pt x="153" y="583"/>
                <a:pt x="162" y="574"/>
                <a:pt x="162" y="562"/>
              </a:cubicBezTo>
              <a:cubicBezTo>
                <a:pt x="162" y="550"/>
                <a:pt x="153" y="540"/>
                <a:pt x="141" y="540"/>
              </a:cubicBezTo>
              <a:close/>
              <a:moveTo>
                <a:pt x="141" y="550"/>
              </a:moveTo>
              <a:cubicBezTo>
                <a:pt x="134" y="550"/>
                <a:pt x="129" y="555"/>
                <a:pt x="129" y="562"/>
              </a:cubicBezTo>
              <a:cubicBezTo>
                <a:pt x="129" y="568"/>
                <a:pt x="134" y="574"/>
                <a:pt x="141" y="574"/>
              </a:cubicBezTo>
              <a:cubicBezTo>
                <a:pt x="148" y="574"/>
                <a:pt x="153" y="568"/>
                <a:pt x="153" y="562"/>
              </a:cubicBezTo>
              <a:cubicBezTo>
                <a:pt x="153" y="555"/>
                <a:pt x="148" y="550"/>
                <a:pt x="141" y="550"/>
              </a:cubicBezTo>
              <a:close/>
              <a:moveTo>
                <a:pt x="141" y="449"/>
              </a:moveTo>
              <a:cubicBezTo>
                <a:pt x="134" y="449"/>
                <a:pt x="129" y="454"/>
                <a:pt x="129" y="461"/>
              </a:cubicBezTo>
              <a:cubicBezTo>
                <a:pt x="129" y="467"/>
                <a:pt x="134" y="473"/>
                <a:pt x="141" y="473"/>
              </a:cubicBezTo>
              <a:cubicBezTo>
                <a:pt x="148" y="473"/>
                <a:pt x="153" y="467"/>
                <a:pt x="153" y="461"/>
              </a:cubicBezTo>
              <a:cubicBezTo>
                <a:pt x="153" y="454"/>
                <a:pt x="148" y="449"/>
                <a:pt x="141" y="449"/>
              </a:cubicBezTo>
              <a:close/>
              <a:moveTo>
                <a:pt x="188" y="449"/>
              </a:moveTo>
              <a:cubicBezTo>
                <a:pt x="181" y="449"/>
                <a:pt x="176" y="454"/>
                <a:pt x="176" y="461"/>
              </a:cubicBezTo>
              <a:cubicBezTo>
                <a:pt x="176" y="467"/>
                <a:pt x="181" y="473"/>
                <a:pt x="188" y="473"/>
              </a:cubicBezTo>
              <a:cubicBezTo>
                <a:pt x="194" y="473"/>
                <a:pt x="199" y="467"/>
                <a:pt x="199" y="461"/>
              </a:cubicBezTo>
              <a:cubicBezTo>
                <a:pt x="199" y="454"/>
                <a:pt x="194" y="449"/>
                <a:pt x="188" y="449"/>
              </a:cubicBezTo>
              <a:close/>
              <a:moveTo>
                <a:pt x="95" y="449"/>
              </a:moveTo>
              <a:cubicBezTo>
                <a:pt x="88" y="449"/>
                <a:pt x="83" y="454"/>
                <a:pt x="83" y="461"/>
              </a:cubicBezTo>
              <a:cubicBezTo>
                <a:pt x="83" y="467"/>
                <a:pt x="88" y="473"/>
                <a:pt x="95" y="473"/>
              </a:cubicBezTo>
              <a:cubicBezTo>
                <a:pt x="101" y="473"/>
                <a:pt x="107" y="467"/>
                <a:pt x="107" y="461"/>
              </a:cubicBezTo>
              <a:cubicBezTo>
                <a:pt x="107" y="454"/>
                <a:pt x="101" y="449"/>
                <a:pt x="95" y="449"/>
              </a:cubicBezTo>
              <a:close/>
              <a:moveTo>
                <a:pt x="240" y="187"/>
              </a:moveTo>
              <a:cubicBezTo>
                <a:pt x="42" y="187"/>
                <a:pt x="42" y="187"/>
                <a:pt x="42" y="187"/>
              </a:cubicBezTo>
              <a:cubicBezTo>
                <a:pt x="42" y="232"/>
                <a:pt x="42" y="232"/>
                <a:pt x="42" y="232"/>
              </a:cubicBezTo>
              <a:cubicBezTo>
                <a:pt x="240" y="232"/>
                <a:pt x="240" y="232"/>
                <a:pt x="240" y="232"/>
              </a:cubicBezTo>
              <a:lnTo>
                <a:pt x="240" y="187"/>
              </a:lnTo>
              <a:close/>
              <a:moveTo>
                <a:pt x="240" y="254"/>
              </a:moveTo>
              <a:cubicBezTo>
                <a:pt x="42" y="254"/>
                <a:pt x="42" y="254"/>
                <a:pt x="42" y="254"/>
              </a:cubicBezTo>
              <a:cubicBezTo>
                <a:pt x="42" y="300"/>
                <a:pt x="42" y="300"/>
                <a:pt x="42" y="300"/>
              </a:cubicBezTo>
              <a:cubicBezTo>
                <a:pt x="240" y="300"/>
                <a:pt x="240" y="300"/>
                <a:pt x="240" y="300"/>
              </a:cubicBezTo>
              <a:lnTo>
                <a:pt x="240" y="254"/>
              </a:lnTo>
              <a:close/>
              <a:moveTo>
                <a:pt x="240" y="322"/>
              </a:moveTo>
              <a:cubicBezTo>
                <a:pt x="42" y="322"/>
                <a:pt x="42" y="322"/>
                <a:pt x="42" y="322"/>
              </a:cubicBezTo>
              <a:cubicBezTo>
                <a:pt x="42" y="367"/>
                <a:pt x="42" y="367"/>
                <a:pt x="42" y="367"/>
              </a:cubicBezTo>
              <a:cubicBezTo>
                <a:pt x="240" y="367"/>
                <a:pt x="240" y="367"/>
                <a:pt x="240" y="367"/>
              </a:cubicBezTo>
              <a:lnTo>
                <a:pt x="240" y="322"/>
              </a:ln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solidFill>
              <a:srgbClr val="000000"/>
            </a:solidFill>
            <a:latin typeface="Meiryo UI" pitchFamily="3" charset="-128"/>
            <a:ea typeface="Meiryo UI" pitchFamily="3" charset="-128"/>
          </a:endParaRPr>
        </a:p>
      </xdr:txBody>
    </xdr:sp>
    <xdr:clientData/>
  </xdr:twoCellAnchor>
  <xdr:twoCellAnchor>
    <xdr:from>
      <xdr:col>13</xdr:col>
      <xdr:colOff>219214</xdr:colOff>
      <xdr:row>33</xdr:row>
      <xdr:rowOff>144465</xdr:rowOff>
    </xdr:from>
    <xdr:to>
      <xdr:col>13</xdr:col>
      <xdr:colOff>508001</xdr:colOff>
      <xdr:row>35</xdr:row>
      <xdr:rowOff>83720</xdr:rowOff>
    </xdr:to>
    <xdr:grpSp>
      <xdr:nvGrpSpPr>
        <xdr:cNvPr id="51" name="グループ化 50"/>
        <xdr:cNvGrpSpPr/>
      </xdr:nvGrpSpPr>
      <xdr:grpSpPr>
        <a:xfrm>
          <a:off x="7780020" y="5927725"/>
          <a:ext cx="288925" cy="289560"/>
          <a:chOff x="8716905" y="5283200"/>
          <a:chExt cx="288787" cy="204536"/>
        </a:xfrm>
      </xdr:grpSpPr>
      <xdr:sp>
        <xdr:nvSpPr>
          <xdr:cNvPr id="52" name="Freeform 189"/>
          <xdr:cNvSpPr/>
        </xdr:nvSpPr>
        <xdr:spPr>
          <a:xfrm>
            <a:off x="8716905" y="5283200"/>
            <a:ext cx="288787" cy="124416"/>
          </a:xfrm>
          <a:custGeom>
            <a:avLst/>
            <a:gdLst/>
            <a:ahLst/>
            <a:cxnLst>
              <a:cxn ang="0">
                <a:pos x="224" y="69"/>
              </a:cxn>
              <a:cxn ang="0">
                <a:pos x="224" y="82"/>
              </a:cxn>
              <a:cxn ang="0">
                <a:pos x="213" y="107"/>
              </a:cxn>
              <a:cxn ang="0">
                <a:pos x="177" y="127"/>
              </a:cxn>
              <a:cxn ang="0">
                <a:pos x="120" y="136"/>
              </a:cxn>
              <a:cxn ang="0">
                <a:pos x="51" y="128"/>
              </a:cxn>
              <a:cxn ang="0">
                <a:pos x="20" y="114"/>
              </a:cxn>
              <a:cxn ang="0">
                <a:pos x="4" y="97"/>
              </a:cxn>
              <a:cxn ang="0">
                <a:pos x="1" y="84"/>
              </a:cxn>
              <a:cxn ang="0">
                <a:pos x="0" y="56"/>
              </a:cxn>
              <a:cxn ang="0">
                <a:pos x="13" y="29"/>
              </a:cxn>
              <a:cxn ang="0">
                <a:pos x="47" y="10"/>
              </a:cxn>
              <a:cxn ang="0">
                <a:pos x="94" y="1"/>
              </a:cxn>
              <a:cxn ang="0">
                <a:pos x="161" y="6"/>
              </a:cxn>
              <a:cxn ang="0">
                <a:pos x="206" y="24"/>
              </a:cxn>
              <a:cxn ang="0">
                <a:pos x="221" y="39"/>
              </a:cxn>
              <a:cxn ang="0">
                <a:pos x="224" y="53"/>
              </a:cxn>
              <a:cxn ang="0">
                <a:pos x="224" y="69"/>
              </a:cxn>
            </a:cxnLst>
            <a:rect l="0" t="0" r="r" b="b"/>
            <a:pathLst>
              <a:path w="225" h="137">
                <a:moveTo>
                  <a:pt x="224" y="69"/>
                </a:moveTo>
                <a:cubicBezTo>
                  <a:pt x="224" y="73"/>
                  <a:pt x="224" y="77"/>
                  <a:pt x="224" y="82"/>
                </a:cubicBezTo>
                <a:cubicBezTo>
                  <a:pt x="225" y="92"/>
                  <a:pt x="220" y="100"/>
                  <a:pt x="213" y="107"/>
                </a:cubicBezTo>
                <a:cubicBezTo>
                  <a:pt x="203" y="117"/>
                  <a:pt x="190" y="123"/>
                  <a:pt x="177" y="127"/>
                </a:cubicBezTo>
                <a:cubicBezTo>
                  <a:pt x="158" y="133"/>
                  <a:pt x="139" y="136"/>
                  <a:pt x="120" y="136"/>
                </a:cubicBezTo>
                <a:cubicBezTo>
                  <a:pt x="97" y="137"/>
                  <a:pt x="74" y="135"/>
                  <a:pt x="51" y="128"/>
                </a:cubicBezTo>
                <a:cubicBezTo>
                  <a:pt x="40" y="125"/>
                  <a:pt x="29" y="120"/>
                  <a:pt x="20" y="114"/>
                </a:cubicBezTo>
                <a:cubicBezTo>
                  <a:pt x="13" y="109"/>
                  <a:pt x="7" y="104"/>
                  <a:pt x="4" y="97"/>
                </a:cubicBezTo>
                <a:cubicBezTo>
                  <a:pt x="1" y="93"/>
                  <a:pt x="1" y="88"/>
                  <a:pt x="1" y="84"/>
                </a:cubicBezTo>
                <a:cubicBezTo>
                  <a:pt x="1" y="75"/>
                  <a:pt x="1" y="66"/>
                  <a:pt x="0" y="56"/>
                </a:cubicBezTo>
                <a:cubicBezTo>
                  <a:pt x="0" y="45"/>
                  <a:pt x="5" y="36"/>
                  <a:pt x="13" y="29"/>
                </a:cubicBezTo>
                <a:cubicBezTo>
                  <a:pt x="23" y="20"/>
                  <a:pt x="34" y="15"/>
                  <a:pt x="47" y="10"/>
                </a:cubicBezTo>
                <a:cubicBezTo>
                  <a:pt x="62" y="5"/>
                  <a:pt x="78" y="2"/>
                  <a:pt x="94" y="1"/>
                </a:cubicBezTo>
                <a:cubicBezTo>
                  <a:pt x="117" y="0"/>
                  <a:pt x="139" y="1"/>
                  <a:pt x="161" y="6"/>
                </a:cubicBezTo>
                <a:cubicBezTo>
                  <a:pt x="177" y="9"/>
                  <a:pt x="192" y="14"/>
                  <a:pt x="206" y="24"/>
                </a:cubicBezTo>
                <a:cubicBezTo>
                  <a:pt x="212" y="28"/>
                  <a:pt x="217" y="33"/>
                  <a:pt x="221" y="39"/>
                </a:cubicBezTo>
                <a:cubicBezTo>
                  <a:pt x="223" y="43"/>
                  <a:pt x="224" y="48"/>
                  <a:pt x="224" y="53"/>
                </a:cubicBezTo>
                <a:cubicBezTo>
                  <a:pt x="224" y="58"/>
                  <a:pt x="224" y="63"/>
                  <a:pt x="224" y="6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sp>
        <xdr:nvSpPr>
          <xdr:cNvPr id="53" name="Freeform 190"/>
          <xdr:cNvSpPr/>
        </xdr:nvSpPr>
        <xdr:spPr>
          <a:xfrm>
            <a:off x="8716905" y="5423024"/>
            <a:ext cx="288787" cy="64712"/>
          </a:xfrm>
          <a:custGeom>
            <a:avLst/>
            <a:gdLst/>
            <a:ahLst/>
            <a:cxnLst>
              <a:cxn ang="0">
                <a:pos x="1" y="0"/>
              </a:cxn>
              <a:cxn ang="0">
                <a:pos x="37" y="26"/>
              </a:cxn>
              <a:cxn ang="0">
                <a:pos x="85" y="37"/>
              </a:cxn>
              <a:cxn ang="0">
                <a:pos x="131" y="38"/>
              </a:cxn>
              <a:cxn ang="0">
                <a:pos x="199" y="21"/>
              </a:cxn>
              <a:cxn ang="0">
                <a:pos x="225" y="1"/>
              </a:cxn>
              <a:cxn ang="0">
                <a:pos x="224" y="24"/>
              </a:cxn>
              <a:cxn ang="0">
                <a:pos x="210" y="44"/>
              </a:cxn>
              <a:cxn ang="0">
                <a:pos x="173" y="62"/>
              </a:cxn>
              <a:cxn ang="0">
                <a:pos x="124" y="70"/>
              </a:cxn>
              <a:cxn ang="0">
                <a:pos x="56" y="63"/>
              </a:cxn>
              <a:cxn ang="0">
                <a:pos x="18" y="46"/>
              </a:cxn>
              <a:cxn ang="0">
                <a:pos x="3" y="29"/>
              </a:cxn>
              <a:cxn ang="0">
                <a:pos x="1" y="18"/>
              </a:cxn>
              <a:cxn ang="0">
                <a:pos x="1" y="0"/>
              </a:cxn>
            </a:cxnLst>
            <a:rect l="0" t="0" r="r" b="b"/>
            <a:pathLst>
              <a:path w="225" h="71">
                <a:moveTo>
                  <a:pt x="1" y="0"/>
                </a:moveTo>
                <a:cubicBezTo>
                  <a:pt x="10" y="14"/>
                  <a:pt x="23" y="20"/>
                  <a:pt x="37" y="26"/>
                </a:cubicBezTo>
                <a:cubicBezTo>
                  <a:pt x="52" y="32"/>
                  <a:pt x="68" y="35"/>
                  <a:pt x="85" y="37"/>
                </a:cubicBezTo>
                <a:cubicBezTo>
                  <a:pt x="100" y="39"/>
                  <a:pt x="116" y="39"/>
                  <a:pt x="131" y="38"/>
                </a:cubicBezTo>
                <a:cubicBezTo>
                  <a:pt x="155" y="36"/>
                  <a:pt x="178" y="32"/>
                  <a:pt x="199" y="21"/>
                </a:cubicBezTo>
                <a:cubicBezTo>
                  <a:pt x="210" y="16"/>
                  <a:pt x="214" y="13"/>
                  <a:pt x="225" y="1"/>
                </a:cubicBezTo>
                <a:cubicBezTo>
                  <a:pt x="224" y="9"/>
                  <a:pt x="225" y="16"/>
                  <a:pt x="224" y="24"/>
                </a:cubicBezTo>
                <a:cubicBezTo>
                  <a:pt x="223" y="32"/>
                  <a:pt x="217" y="38"/>
                  <a:pt x="210" y="44"/>
                </a:cubicBezTo>
                <a:cubicBezTo>
                  <a:pt x="199" y="53"/>
                  <a:pt x="186" y="58"/>
                  <a:pt x="173" y="62"/>
                </a:cubicBezTo>
                <a:cubicBezTo>
                  <a:pt x="157" y="67"/>
                  <a:pt x="141" y="69"/>
                  <a:pt x="124" y="70"/>
                </a:cubicBezTo>
                <a:cubicBezTo>
                  <a:pt x="101" y="71"/>
                  <a:pt x="78" y="69"/>
                  <a:pt x="56" y="63"/>
                </a:cubicBezTo>
                <a:cubicBezTo>
                  <a:pt x="42" y="60"/>
                  <a:pt x="29" y="54"/>
                  <a:pt x="18" y="46"/>
                </a:cubicBezTo>
                <a:cubicBezTo>
                  <a:pt x="12" y="42"/>
                  <a:pt x="6" y="37"/>
                  <a:pt x="3" y="29"/>
                </a:cubicBezTo>
                <a:cubicBezTo>
                  <a:pt x="2" y="26"/>
                  <a:pt x="1" y="22"/>
                  <a:pt x="1" y="18"/>
                </a:cubicBezTo>
                <a:cubicBezTo>
                  <a:pt x="0" y="12"/>
                  <a:pt x="1" y="7"/>
                  <a:pt x="1"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sp>
        <xdr:nvSpPr>
          <xdr:cNvPr id="54" name="Freeform 191"/>
          <xdr:cNvSpPr/>
        </xdr:nvSpPr>
        <xdr:spPr>
          <a:xfrm>
            <a:off x="8716905" y="5384120"/>
            <a:ext cx="288787" cy="63556"/>
          </a:xfrm>
          <a:custGeom>
            <a:avLst/>
            <a:gdLst/>
            <a:ahLst/>
            <a:cxnLst>
              <a:cxn ang="0">
                <a:pos x="1" y="0"/>
              </a:cxn>
              <a:cxn ang="0">
                <a:pos x="44" y="28"/>
              </a:cxn>
              <a:cxn ang="0">
                <a:pos x="94" y="37"/>
              </a:cxn>
              <a:cxn ang="0">
                <a:pos x="167" y="31"/>
              </a:cxn>
              <a:cxn ang="0">
                <a:pos x="209" y="14"/>
              </a:cxn>
              <a:cxn ang="0">
                <a:pos x="224" y="0"/>
              </a:cxn>
              <a:cxn ang="0">
                <a:pos x="224" y="2"/>
              </a:cxn>
              <a:cxn ang="0">
                <a:pos x="224" y="20"/>
              </a:cxn>
              <a:cxn ang="0">
                <a:pos x="212" y="41"/>
              </a:cxn>
              <a:cxn ang="0">
                <a:pos x="181" y="59"/>
              </a:cxn>
              <a:cxn ang="0">
                <a:pos x="135" y="68"/>
              </a:cxn>
              <a:cxn ang="0">
                <a:pos x="72" y="66"/>
              </a:cxn>
              <a:cxn ang="0">
                <a:pos x="22" y="48"/>
              </a:cxn>
              <a:cxn ang="0">
                <a:pos x="4" y="30"/>
              </a:cxn>
              <a:cxn ang="0">
                <a:pos x="1" y="17"/>
              </a:cxn>
              <a:cxn ang="0">
                <a:pos x="1" y="0"/>
              </a:cxn>
            </a:cxnLst>
            <a:rect l="0" t="0" r="r" b="b"/>
            <a:pathLst>
              <a:path w="225" h="70">
                <a:moveTo>
                  <a:pt x="1" y="0"/>
                </a:moveTo>
                <a:cubicBezTo>
                  <a:pt x="12" y="15"/>
                  <a:pt x="28" y="22"/>
                  <a:pt x="44" y="28"/>
                </a:cubicBezTo>
                <a:cubicBezTo>
                  <a:pt x="60" y="33"/>
                  <a:pt x="77" y="36"/>
                  <a:pt x="94" y="37"/>
                </a:cubicBezTo>
                <a:cubicBezTo>
                  <a:pt x="119" y="39"/>
                  <a:pt x="143" y="37"/>
                  <a:pt x="167" y="31"/>
                </a:cubicBezTo>
                <a:cubicBezTo>
                  <a:pt x="182" y="28"/>
                  <a:pt x="196" y="23"/>
                  <a:pt x="209" y="14"/>
                </a:cubicBezTo>
                <a:cubicBezTo>
                  <a:pt x="215" y="10"/>
                  <a:pt x="220" y="6"/>
                  <a:pt x="224" y="0"/>
                </a:cubicBezTo>
                <a:cubicBezTo>
                  <a:pt x="224" y="1"/>
                  <a:pt x="224" y="1"/>
                  <a:pt x="224" y="2"/>
                </a:cubicBezTo>
                <a:cubicBezTo>
                  <a:pt x="224" y="8"/>
                  <a:pt x="225" y="14"/>
                  <a:pt x="224" y="20"/>
                </a:cubicBezTo>
                <a:cubicBezTo>
                  <a:pt x="223" y="29"/>
                  <a:pt x="218" y="36"/>
                  <a:pt x="212" y="41"/>
                </a:cubicBezTo>
                <a:cubicBezTo>
                  <a:pt x="203" y="50"/>
                  <a:pt x="192" y="55"/>
                  <a:pt x="181" y="59"/>
                </a:cubicBezTo>
                <a:cubicBezTo>
                  <a:pt x="166" y="64"/>
                  <a:pt x="150" y="67"/>
                  <a:pt x="135" y="68"/>
                </a:cubicBezTo>
                <a:cubicBezTo>
                  <a:pt x="114" y="70"/>
                  <a:pt x="93" y="70"/>
                  <a:pt x="72" y="66"/>
                </a:cubicBezTo>
                <a:cubicBezTo>
                  <a:pt x="54" y="63"/>
                  <a:pt x="37" y="58"/>
                  <a:pt x="22" y="48"/>
                </a:cubicBezTo>
                <a:cubicBezTo>
                  <a:pt x="15" y="44"/>
                  <a:pt x="8" y="38"/>
                  <a:pt x="4" y="30"/>
                </a:cubicBezTo>
                <a:cubicBezTo>
                  <a:pt x="2" y="26"/>
                  <a:pt x="0" y="22"/>
                  <a:pt x="1" y="17"/>
                </a:cubicBezTo>
                <a:cubicBezTo>
                  <a:pt x="1" y="11"/>
                  <a:pt x="1" y="6"/>
                  <a:pt x="1"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grpSp>
    <xdr:clientData/>
  </xdr:twoCellAnchor>
  <xdr:twoCellAnchor>
    <xdr:from>
      <xdr:col>10</xdr:col>
      <xdr:colOff>488239</xdr:colOff>
      <xdr:row>28</xdr:row>
      <xdr:rowOff>84568</xdr:rowOff>
    </xdr:from>
    <xdr:to>
      <xdr:col>11</xdr:col>
      <xdr:colOff>659336</xdr:colOff>
      <xdr:row>31</xdr:row>
      <xdr:rowOff>112413</xdr:rowOff>
    </xdr:to>
    <xdr:grpSp>
      <xdr:nvGrpSpPr>
        <xdr:cNvPr id="55" name="グループ化 54"/>
        <xdr:cNvGrpSpPr/>
      </xdr:nvGrpSpPr>
      <xdr:grpSpPr>
        <a:xfrm>
          <a:off x="6196965" y="4991735"/>
          <a:ext cx="746760" cy="553720"/>
          <a:chOff x="7140132" y="4697727"/>
          <a:chExt cx="595758" cy="396829"/>
        </a:xfrm>
      </xdr:grpSpPr>
      <xdr:sp>
        <xdr:nvSpPr>
          <xdr:cNvPr id="56" name="Freeform 141"/>
          <xdr:cNvSpPr>
            <a:spLocks noEditPoints="1"/>
          </xdr:cNvSpPr>
        </xdr:nvSpPr>
        <xdr:spPr>
          <a:xfrm>
            <a:off x="7206203" y="4697727"/>
            <a:ext cx="463616" cy="284376"/>
          </a:xfrm>
          <a:custGeom>
            <a:avLst/>
            <a:gdLst/>
            <a:ahLst/>
            <a:cxnLst>
              <a:cxn ang="0">
                <a:pos x="0" y="111"/>
              </a:cxn>
              <a:cxn ang="0">
                <a:pos x="0" y="0"/>
              </a:cxn>
              <a:cxn ang="0">
                <a:pos x="175" y="0"/>
              </a:cxn>
              <a:cxn ang="0">
                <a:pos x="175" y="111"/>
              </a:cxn>
              <a:cxn ang="0">
                <a:pos x="0" y="111"/>
              </a:cxn>
              <a:cxn ang="0">
                <a:pos x="163" y="11"/>
              </a:cxn>
              <a:cxn ang="0">
                <a:pos x="161" y="11"/>
              </a:cxn>
              <a:cxn ang="0">
                <a:pos x="14" y="11"/>
              </a:cxn>
              <a:cxn ang="0">
                <a:pos x="11" y="14"/>
              </a:cxn>
              <a:cxn ang="0">
                <a:pos x="11" y="97"/>
              </a:cxn>
              <a:cxn ang="0">
                <a:pos x="12" y="99"/>
              </a:cxn>
              <a:cxn ang="0">
                <a:pos x="163" y="99"/>
              </a:cxn>
              <a:cxn ang="0">
                <a:pos x="163" y="11"/>
              </a:cxn>
            </a:cxnLst>
            <a:rect l="0" t="0" r="r" b="b"/>
            <a:pathLst>
              <a:path w="175" h="111">
                <a:moveTo>
                  <a:pt x="0" y="111"/>
                </a:moveTo>
                <a:cubicBezTo>
                  <a:pt x="0" y="74"/>
                  <a:pt x="0" y="37"/>
                  <a:pt x="0" y="0"/>
                </a:cubicBezTo>
                <a:cubicBezTo>
                  <a:pt x="58" y="0"/>
                  <a:pt x="117" y="0"/>
                  <a:pt x="175" y="0"/>
                </a:cubicBezTo>
                <a:cubicBezTo>
                  <a:pt x="175" y="37"/>
                  <a:pt x="175" y="74"/>
                  <a:pt x="175" y="111"/>
                </a:cubicBezTo>
                <a:cubicBezTo>
                  <a:pt x="117" y="111"/>
                  <a:pt x="58" y="111"/>
                  <a:pt x="0" y="111"/>
                </a:cubicBezTo>
                <a:close/>
                <a:moveTo>
                  <a:pt x="163" y="11"/>
                </a:moveTo>
                <a:cubicBezTo>
                  <a:pt x="162" y="11"/>
                  <a:pt x="162" y="11"/>
                  <a:pt x="161" y="11"/>
                </a:cubicBezTo>
                <a:cubicBezTo>
                  <a:pt x="112" y="11"/>
                  <a:pt x="63" y="11"/>
                  <a:pt x="14" y="11"/>
                </a:cubicBezTo>
                <a:cubicBezTo>
                  <a:pt x="12" y="11"/>
                  <a:pt x="11" y="12"/>
                  <a:pt x="11" y="14"/>
                </a:cubicBezTo>
                <a:cubicBezTo>
                  <a:pt x="11" y="42"/>
                  <a:pt x="11" y="69"/>
                  <a:pt x="11" y="97"/>
                </a:cubicBezTo>
                <a:cubicBezTo>
                  <a:pt x="11" y="98"/>
                  <a:pt x="11" y="99"/>
                  <a:pt x="12" y="99"/>
                </a:cubicBezTo>
                <a:cubicBezTo>
                  <a:pt x="62" y="99"/>
                  <a:pt x="113" y="99"/>
                  <a:pt x="163" y="99"/>
                </a:cubicBezTo>
                <a:cubicBezTo>
                  <a:pt x="163" y="70"/>
                  <a:pt x="163" y="41"/>
                  <a:pt x="163" y="11"/>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sp>
        <xdr:nvSpPr>
          <xdr:cNvPr id="57" name="Freeform 142"/>
          <xdr:cNvSpPr>
            <a:spLocks noEditPoints="1"/>
          </xdr:cNvSpPr>
        </xdr:nvSpPr>
        <xdr:spPr>
          <a:xfrm>
            <a:off x="7140132" y="5004810"/>
            <a:ext cx="595758" cy="89746"/>
          </a:xfrm>
          <a:custGeom>
            <a:avLst/>
            <a:gdLst/>
            <a:ahLst/>
            <a:cxnLst>
              <a:cxn ang="0">
                <a:pos x="224" y="35"/>
              </a:cxn>
              <a:cxn ang="0">
                <a:pos x="222" y="35"/>
              </a:cxn>
              <a:cxn ang="0">
                <a:pos x="3" y="35"/>
              </a:cxn>
              <a:cxn ang="0">
                <a:pos x="0" y="33"/>
              </a:cxn>
              <a:cxn ang="0">
                <a:pos x="7" y="17"/>
              </a:cxn>
              <a:cxn ang="0">
                <a:pos x="23" y="1"/>
              </a:cxn>
              <a:cxn ang="0">
                <a:pos x="27" y="0"/>
              </a:cxn>
              <a:cxn ang="0">
                <a:pos x="198" y="0"/>
              </a:cxn>
              <a:cxn ang="0">
                <a:pos x="202" y="1"/>
              </a:cxn>
              <a:cxn ang="0">
                <a:pos x="223" y="22"/>
              </a:cxn>
              <a:cxn ang="0">
                <a:pos x="224" y="25"/>
              </a:cxn>
              <a:cxn ang="0">
                <a:pos x="224" y="35"/>
              </a:cxn>
              <a:cxn ang="0">
                <a:pos x="12" y="23"/>
              </a:cxn>
              <a:cxn ang="0">
                <a:pos x="213" y="23"/>
              </a:cxn>
              <a:cxn ang="0">
                <a:pos x="211" y="21"/>
              </a:cxn>
              <a:cxn ang="0">
                <a:pos x="199" y="9"/>
              </a:cxn>
              <a:cxn ang="0">
                <a:pos x="194" y="7"/>
              </a:cxn>
              <a:cxn ang="0">
                <a:pos x="38" y="7"/>
              </a:cxn>
              <a:cxn ang="0">
                <a:pos x="21" y="14"/>
              </a:cxn>
              <a:cxn ang="0">
                <a:pos x="12" y="23"/>
              </a:cxn>
            </a:cxnLst>
            <a:rect l="0" t="0" r="r" b="b"/>
            <a:pathLst>
              <a:path w="225" h="35">
                <a:moveTo>
                  <a:pt x="224" y="35"/>
                </a:moveTo>
                <a:cubicBezTo>
                  <a:pt x="223" y="35"/>
                  <a:pt x="222" y="35"/>
                  <a:pt x="222" y="35"/>
                </a:cubicBezTo>
                <a:cubicBezTo>
                  <a:pt x="149" y="35"/>
                  <a:pt x="76" y="35"/>
                  <a:pt x="3" y="35"/>
                </a:cubicBezTo>
                <a:cubicBezTo>
                  <a:pt x="1" y="35"/>
                  <a:pt x="1" y="35"/>
                  <a:pt x="0" y="33"/>
                </a:cubicBezTo>
                <a:cubicBezTo>
                  <a:pt x="0" y="26"/>
                  <a:pt x="2" y="21"/>
                  <a:pt x="7" y="17"/>
                </a:cubicBezTo>
                <a:cubicBezTo>
                  <a:pt x="13" y="12"/>
                  <a:pt x="18" y="6"/>
                  <a:pt x="23" y="1"/>
                </a:cubicBezTo>
                <a:cubicBezTo>
                  <a:pt x="24" y="0"/>
                  <a:pt x="25" y="0"/>
                  <a:pt x="27" y="0"/>
                </a:cubicBezTo>
                <a:cubicBezTo>
                  <a:pt x="84" y="0"/>
                  <a:pt x="141" y="0"/>
                  <a:pt x="198" y="0"/>
                </a:cubicBezTo>
                <a:cubicBezTo>
                  <a:pt x="200" y="0"/>
                  <a:pt x="201" y="0"/>
                  <a:pt x="202" y="1"/>
                </a:cubicBezTo>
                <a:cubicBezTo>
                  <a:pt x="209" y="8"/>
                  <a:pt x="216" y="15"/>
                  <a:pt x="223" y="22"/>
                </a:cubicBezTo>
                <a:cubicBezTo>
                  <a:pt x="224" y="23"/>
                  <a:pt x="224" y="24"/>
                  <a:pt x="224" y="25"/>
                </a:cubicBezTo>
                <a:cubicBezTo>
                  <a:pt x="225" y="29"/>
                  <a:pt x="224" y="32"/>
                  <a:pt x="224" y="35"/>
                </a:cubicBezTo>
                <a:close/>
                <a:moveTo>
                  <a:pt x="12" y="23"/>
                </a:moveTo>
                <a:cubicBezTo>
                  <a:pt x="79" y="23"/>
                  <a:pt x="146" y="23"/>
                  <a:pt x="213" y="23"/>
                </a:cubicBezTo>
                <a:cubicBezTo>
                  <a:pt x="212" y="22"/>
                  <a:pt x="212" y="22"/>
                  <a:pt x="211" y="21"/>
                </a:cubicBezTo>
                <a:cubicBezTo>
                  <a:pt x="207" y="17"/>
                  <a:pt x="203" y="13"/>
                  <a:pt x="199" y="9"/>
                </a:cubicBezTo>
                <a:cubicBezTo>
                  <a:pt x="198" y="8"/>
                  <a:pt x="196" y="7"/>
                  <a:pt x="194" y="7"/>
                </a:cubicBezTo>
                <a:cubicBezTo>
                  <a:pt x="142" y="7"/>
                  <a:pt x="90" y="8"/>
                  <a:pt x="38" y="7"/>
                </a:cubicBezTo>
                <a:cubicBezTo>
                  <a:pt x="31" y="7"/>
                  <a:pt x="25" y="9"/>
                  <a:pt x="21" y="14"/>
                </a:cubicBezTo>
                <a:cubicBezTo>
                  <a:pt x="18" y="18"/>
                  <a:pt x="15" y="20"/>
                  <a:pt x="12" y="23"/>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grpSp>
    <xdr:clientData/>
  </xdr:twoCellAnchor>
  <xdr:twoCellAnchor>
    <xdr:from>
      <xdr:col>9</xdr:col>
      <xdr:colOff>202537</xdr:colOff>
      <xdr:row>21</xdr:row>
      <xdr:rowOff>174437</xdr:rowOff>
    </xdr:from>
    <xdr:to>
      <xdr:col>11</xdr:col>
      <xdr:colOff>33957</xdr:colOff>
      <xdr:row>22</xdr:row>
      <xdr:rowOff>178345</xdr:rowOff>
    </xdr:to>
    <xdr:sp>
      <xdr:nvSpPr>
        <xdr:cNvPr id="58" name="正方形/長方形 57"/>
        <xdr:cNvSpPr/>
      </xdr:nvSpPr>
      <xdr:spPr>
        <a:xfrm>
          <a:off x="5293995" y="3854450"/>
          <a:ext cx="1066165" cy="176530"/>
        </a:xfrm>
        <a:prstGeom prst="rect">
          <a:avLst/>
        </a:prstGeom>
        <a:no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1000">
              <a:solidFill>
                <a:srgbClr val="000000"/>
              </a:solidFill>
              <a:latin typeface="Meiryo UI" pitchFamily="3" charset="-128"/>
              <a:ea typeface="Meiryo UI" pitchFamily="3" charset="-128"/>
            </a:rPr>
            <a:t>マルウェア感染経路</a:t>
          </a:r>
          <a:endParaRPr kumimoji="1" lang="ja-JP" altLang="en-US" sz="1000">
            <a:solidFill>
              <a:srgbClr val="000000"/>
            </a:solidFill>
            <a:latin typeface="Meiryo UI" pitchFamily="3" charset="-128"/>
            <a:ea typeface="Meiryo UI" pitchFamily="3" charset="-128"/>
          </a:endParaRPr>
        </a:p>
      </xdr:txBody>
    </xdr:sp>
    <xdr:clientData/>
  </xdr:twoCellAnchor>
  <xdr:twoCellAnchor>
    <xdr:from>
      <xdr:col>3</xdr:col>
      <xdr:colOff>412768</xdr:colOff>
      <xdr:row>26</xdr:row>
      <xdr:rowOff>112938</xdr:rowOff>
    </xdr:from>
    <xdr:to>
      <xdr:col>10</xdr:col>
      <xdr:colOff>603195</xdr:colOff>
      <xdr:row>26</xdr:row>
      <xdr:rowOff>112939</xdr:rowOff>
    </xdr:to>
    <xdr:cxnSp>
      <xdr:nvCxnSpPr>
        <xdr:cNvPr id="59" name="直線矢印コネクタ 58"/>
        <xdr:cNvCxnSpPr/>
      </xdr:nvCxnSpPr>
      <xdr:spPr>
        <a:xfrm>
          <a:off x="1801495" y="4669155"/>
          <a:ext cx="4510405" cy="0"/>
        </a:xfrm>
        <a:prstGeom prst="straightConnector1">
          <a:avLst/>
        </a:prstGeom>
        <a:noFill/>
        <a:ln w="120650" cap="flat" cmpd="sng" algn="ctr">
          <a:solidFill>
            <a:srgbClr val="C6007E">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xdr:col>
      <xdr:colOff>412768</xdr:colOff>
      <xdr:row>33</xdr:row>
      <xdr:rowOff>28482</xdr:rowOff>
    </xdr:from>
    <xdr:to>
      <xdr:col>10</xdr:col>
      <xdr:colOff>603195</xdr:colOff>
      <xdr:row>33</xdr:row>
      <xdr:rowOff>36827</xdr:rowOff>
    </xdr:to>
    <xdr:cxnSp>
      <xdr:nvCxnSpPr>
        <xdr:cNvPr id="60" name="直線矢印コネクタ 59"/>
        <xdr:cNvCxnSpPr/>
      </xdr:nvCxnSpPr>
      <xdr:spPr>
        <a:xfrm flipV="1">
          <a:off x="1801495" y="5811520"/>
          <a:ext cx="4510405" cy="8255"/>
        </a:xfrm>
        <a:prstGeom prst="straightConnector1">
          <a:avLst/>
        </a:prstGeom>
        <a:noFill/>
        <a:ln w="120650" cap="flat" cmpd="sng" algn="ctr">
          <a:solidFill>
            <a:srgbClr val="C6007E">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10</xdr:col>
      <xdr:colOff>510662</xdr:colOff>
      <xdr:row>32</xdr:row>
      <xdr:rowOff>71512</xdr:rowOff>
    </xdr:from>
    <xdr:to>
      <xdr:col>11</xdr:col>
      <xdr:colOff>223482</xdr:colOff>
      <xdr:row>37</xdr:row>
      <xdr:rowOff>6645</xdr:rowOff>
    </xdr:to>
    <xdr:cxnSp>
      <xdr:nvCxnSpPr>
        <xdr:cNvPr id="61" name="直線矢印コネクタ 60"/>
        <xdr:cNvCxnSpPr/>
      </xdr:nvCxnSpPr>
      <xdr:spPr>
        <a:xfrm flipV="1">
          <a:off x="6219825" y="5679440"/>
          <a:ext cx="329565" cy="811530"/>
        </a:xfrm>
        <a:prstGeom prst="straightConnector1">
          <a:avLst/>
        </a:prstGeom>
        <a:noFill/>
        <a:ln w="120650" cap="flat" cmpd="sng" algn="ctr">
          <a:solidFill>
            <a:srgbClr val="C6007E">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607046</xdr:colOff>
      <xdr:row>23</xdr:row>
      <xdr:rowOff>66675</xdr:rowOff>
    </xdr:from>
    <xdr:to>
      <xdr:col>3</xdr:col>
      <xdr:colOff>335425</xdr:colOff>
      <xdr:row>28</xdr:row>
      <xdr:rowOff>106374</xdr:rowOff>
    </xdr:to>
    <xdr:sp>
      <xdr:nvSpPr>
        <xdr:cNvPr id="62" name="正方形/長方形 61"/>
        <xdr:cNvSpPr/>
      </xdr:nvSpPr>
      <xdr:spPr>
        <a:xfrm>
          <a:off x="760730" y="4097655"/>
          <a:ext cx="963295" cy="915670"/>
        </a:xfrm>
        <a:prstGeom prst="rect">
          <a:avLst/>
        </a:prstGeom>
        <a:solidFill>
          <a:srgbClr val="C6007E"/>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1000">
              <a:solidFill>
                <a:sysClr val="window" lastClr="FFFFFF"/>
              </a:solidFill>
              <a:latin typeface="Meiryo UI" pitchFamily="3" charset="-128"/>
              <a:ea typeface="Meiryo UI" pitchFamily="3" charset="-128"/>
            </a:rPr>
            <a:t>①</a:t>
          </a:r>
          <a:r>
            <a:rPr kumimoji="1" lang="en-US" altLang="ja-JP" sz="1000">
              <a:solidFill>
                <a:sysClr val="window" lastClr="FFFFFF"/>
              </a:solidFill>
              <a:latin typeface="Meiryo UI" pitchFamily="3" charset="-128"/>
              <a:ea typeface="Meiryo UI" pitchFamily="3" charset="-128"/>
            </a:rPr>
            <a:t>Web</a:t>
          </a:r>
          <a:r>
            <a:rPr kumimoji="1" lang="ja-JP" altLang="en-US" sz="1000">
              <a:solidFill>
                <a:sysClr val="window" lastClr="FFFFFF"/>
              </a:solidFill>
              <a:latin typeface="Meiryo UI" pitchFamily="3" charset="-128"/>
              <a:ea typeface="Meiryo UI" pitchFamily="3" charset="-128"/>
            </a:rPr>
            <a:t>サイト経由で「端末」に攻撃ツールを配送</a:t>
          </a:r>
          <a:endParaRPr kumimoji="1" lang="ja-JP" altLang="en-US" sz="1000">
            <a:solidFill>
              <a:sysClr val="window" lastClr="FFFFFF"/>
            </a:solidFill>
            <a:latin typeface="Meiryo UI" pitchFamily="3" charset="-128"/>
            <a:ea typeface="Meiryo UI" pitchFamily="3" charset="-128"/>
          </a:endParaRPr>
        </a:p>
      </xdr:txBody>
    </xdr:sp>
    <xdr:clientData/>
  </xdr:twoCellAnchor>
  <xdr:twoCellAnchor>
    <xdr:from>
      <xdr:col>9</xdr:col>
      <xdr:colOff>105869</xdr:colOff>
      <xdr:row>37</xdr:row>
      <xdr:rowOff>35677</xdr:rowOff>
    </xdr:from>
    <xdr:to>
      <xdr:col>10</xdr:col>
      <xdr:colOff>510662</xdr:colOff>
      <xdr:row>42</xdr:row>
      <xdr:rowOff>152400</xdr:rowOff>
    </xdr:to>
    <xdr:sp>
      <xdr:nvSpPr>
        <xdr:cNvPr id="63" name="正方形/長方形 62"/>
        <xdr:cNvSpPr/>
      </xdr:nvSpPr>
      <xdr:spPr>
        <a:xfrm>
          <a:off x="5197475" y="6520180"/>
          <a:ext cx="1022350" cy="993140"/>
        </a:xfrm>
        <a:prstGeom prst="rect">
          <a:avLst/>
        </a:prstGeom>
        <a:solidFill>
          <a:srgbClr val="C6007E"/>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1000">
              <a:solidFill>
                <a:sysClr val="window" lastClr="FFFFFF"/>
              </a:solidFill>
              <a:latin typeface="Meiryo UI" pitchFamily="3" charset="-128"/>
              <a:ea typeface="Meiryo UI" pitchFamily="3" charset="-128"/>
            </a:rPr>
            <a:t>③記憶媒体経由で「端末」に攻撃ツールを配送</a:t>
          </a:r>
          <a:endParaRPr kumimoji="1" lang="ja-JP" altLang="en-US" sz="1000">
            <a:solidFill>
              <a:sysClr val="window" lastClr="FFFFFF"/>
            </a:solidFill>
            <a:latin typeface="Meiryo UI" pitchFamily="3" charset="-128"/>
            <a:ea typeface="Meiryo UI" pitchFamily="3" charset="-128"/>
          </a:endParaRPr>
        </a:p>
      </xdr:txBody>
    </xdr:sp>
    <xdr:clientData/>
  </xdr:twoCellAnchor>
  <xdr:twoCellAnchor>
    <xdr:from>
      <xdr:col>8</xdr:col>
      <xdr:colOff>29578</xdr:colOff>
      <xdr:row>39</xdr:row>
      <xdr:rowOff>11597</xdr:rowOff>
    </xdr:from>
    <xdr:to>
      <xdr:col>8</xdr:col>
      <xdr:colOff>429575</xdr:colOff>
      <xdr:row>40</xdr:row>
      <xdr:rowOff>137736</xdr:rowOff>
    </xdr:to>
    <xdr:grpSp>
      <xdr:nvGrpSpPr>
        <xdr:cNvPr id="64" name="グループ化 63"/>
        <xdr:cNvGrpSpPr/>
      </xdr:nvGrpSpPr>
      <xdr:grpSpPr>
        <a:xfrm>
          <a:off x="4504055" y="6846570"/>
          <a:ext cx="400050" cy="300990"/>
          <a:chOff x="5048732" y="6441527"/>
          <a:chExt cx="399997" cy="307114"/>
        </a:xfrm>
      </xdr:grpSpPr>
      <xdr:sp>
        <xdr:nvSpPr>
          <xdr:cNvPr id="65" name="Freeform 59"/>
          <xdr:cNvSpPr/>
        </xdr:nvSpPr>
        <xdr:spPr>
          <a:xfrm>
            <a:off x="5048732" y="6441527"/>
            <a:ext cx="399997" cy="179774"/>
          </a:xfrm>
          <a:custGeom>
            <a:avLst/>
            <a:gdLst/>
            <a:ahLst/>
            <a:cxnLst>
              <a:cxn ang="0">
                <a:pos x="429" y="153"/>
              </a:cxn>
              <a:cxn ang="0">
                <a:pos x="343" y="153"/>
              </a:cxn>
              <a:cxn ang="0">
                <a:pos x="293" y="0"/>
              </a:cxn>
              <a:cxn ang="0">
                <a:pos x="226" y="56"/>
              </a:cxn>
              <a:cxn ang="0">
                <a:pos x="159" y="0"/>
              </a:cxn>
              <a:cxn ang="0">
                <a:pos x="109" y="153"/>
              </a:cxn>
              <a:cxn ang="0">
                <a:pos x="24" y="153"/>
              </a:cxn>
              <a:cxn ang="0">
                <a:pos x="0" y="177"/>
              </a:cxn>
              <a:cxn ang="0">
                <a:pos x="0" y="179"/>
              </a:cxn>
              <a:cxn ang="0">
                <a:pos x="24" y="203"/>
              </a:cxn>
              <a:cxn ang="0">
                <a:pos x="429" y="203"/>
              </a:cxn>
              <a:cxn ang="0">
                <a:pos x="452" y="179"/>
              </a:cxn>
              <a:cxn ang="0">
                <a:pos x="452" y="177"/>
              </a:cxn>
              <a:cxn ang="0">
                <a:pos x="429" y="153"/>
              </a:cxn>
            </a:cxnLst>
            <a:rect l="0" t="0" r="r" b="b"/>
            <a:pathLst>
              <a:path w="452" h="203">
                <a:moveTo>
                  <a:pt x="429" y="153"/>
                </a:moveTo>
                <a:cubicBezTo>
                  <a:pt x="343" y="153"/>
                  <a:pt x="343" y="153"/>
                  <a:pt x="343" y="153"/>
                </a:cubicBezTo>
                <a:cubicBezTo>
                  <a:pt x="338" y="104"/>
                  <a:pt x="324" y="0"/>
                  <a:pt x="293" y="0"/>
                </a:cubicBezTo>
                <a:cubicBezTo>
                  <a:pt x="253" y="0"/>
                  <a:pt x="248" y="56"/>
                  <a:pt x="226" y="56"/>
                </a:cubicBezTo>
                <a:cubicBezTo>
                  <a:pt x="204" y="56"/>
                  <a:pt x="199" y="0"/>
                  <a:pt x="159" y="0"/>
                </a:cubicBezTo>
                <a:cubicBezTo>
                  <a:pt x="129" y="0"/>
                  <a:pt x="114" y="104"/>
                  <a:pt x="109" y="153"/>
                </a:cubicBezTo>
                <a:cubicBezTo>
                  <a:pt x="24" y="153"/>
                  <a:pt x="24" y="153"/>
                  <a:pt x="24" y="153"/>
                </a:cubicBezTo>
                <a:cubicBezTo>
                  <a:pt x="11" y="153"/>
                  <a:pt x="0" y="164"/>
                  <a:pt x="0" y="177"/>
                </a:cubicBezTo>
                <a:cubicBezTo>
                  <a:pt x="0" y="179"/>
                  <a:pt x="0" y="179"/>
                  <a:pt x="0" y="179"/>
                </a:cubicBezTo>
                <a:cubicBezTo>
                  <a:pt x="0" y="192"/>
                  <a:pt x="11" y="203"/>
                  <a:pt x="24" y="203"/>
                </a:cubicBezTo>
                <a:cubicBezTo>
                  <a:pt x="429" y="203"/>
                  <a:pt x="429" y="203"/>
                  <a:pt x="429" y="203"/>
                </a:cubicBezTo>
                <a:cubicBezTo>
                  <a:pt x="442" y="203"/>
                  <a:pt x="452" y="192"/>
                  <a:pt x="452" y="179"/>
                </a:cubicBezTo>
                <a:cubicBezTo>
                  <a:pt x="452" y="177"/>
                  <a:pt x="452" y="177"/>
                  <a:pt x="452" y="177"/>
                </a:cubicBezTo>
                <a:cubicBezTo>
                  <a:pt x="452" y="164"/>
                  <a:pt x="442" y="153"/>
                  <a:pt x="429" y="153"/>
                </a:cubicBezTo>
                <a:close/>
              </a:path>
            </a:pathLst>
          </a:custGeom>
          <a:solidFill>
            <a:srgbClr val="BC204B"/>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a:solidFill>
                <a:srgbClr val="000000"/>
              </a:solidFill>
              <a:latin typeface="Meiryo UI" pitchFamily="3" charset="-128"/>
              <a:ea typeface="Meiryo UI" pitchFamily="3" charset="-128"/>
            </a:endParaRPr>
          </a:p>
        </xdr:txBody>
      </xdr:sp>
      <xdr:sp>
        <xdr:nvSpPr>
          <xdr:cNvPr id="66" name="Freeform 60"/>
          <xdr:cNvSpPr>
            <a:spLocks noEditPoints="1"/>
          </xdr:cNvSpPr>
        </xdr:nvSpPr>
        <xdr:spPr>
          <a:xfrm>
            <a:off x="5121391" y="6645271"/>
            <a:ext cx="255803" cy="103370"/>
          </a:xfrm>
          <a:custGeom>
            <a:avLst/>
            <a:gdLst/>
            <a:ahLst/>
            <a:cxnLst>
              <a:cxn ang="0">
                <a:pos x="273" y="0"/>
              </a:cxn>
              <a:cxn ang="0">
                <a:pos x="16" y="0"/>
              </a:cxn>
              <a:cxn ang="0">
                <a:pos x="0" y="16"/>
              </a:cxn>
              <a:cxn ang="0">
                <a:pos x="0" y="101"/>
              </a:cxn>
              <a:cxn ang="0">
                <a:pos x="16" y="117"/>
              </a:cxn>
              <a:cxn ang="0">
                <a:pos x="273" y="117"/>
              </a:cxn>
              <a:cxn ang="0">
                <a:pos x="289" y="101"/>
              </a:cxn>
              <a:cxn ang="0">
                <a:pos x="289" y="16"/>
              </a:cxn>
              <a:cxn ang="0">
                <a:pos x="273" y="0"/>
              </a:cxn>
              <a:cxn ang="0">
                <a:pos x="118" y="81"/>
              </a:cxn>
              <a:cxn ang="0">
                <a:pos x="58" y="69"/>
              </a:cxn>
              <a:cxn ang="0">
                <a:pos x="54" y="38"/>
              </a:cxn>
              <a:cxn ang="0">
                <a:pos x="64" y="35"/>
              </a:cxn>
              <a:cxn ang="0">
                <a:pos x="119" y="74"/>
              </a:cxn>
              <a:cxn ang="0">
                <a:pos x="118" y="81"/>
              </a:cxn>
              <a:cxn ang="0">
                <a:pos x="231" y="69"/>
              </a:cxn>
              <a:cxn ang="0">
                <a:pos x="171" y="81"/>
              </a:cxn>
              <a:cxn ang="0">
                <a:pos x="170" y="74"/>
              </a:cxn>
              <a:cxn ang="0">
                <a:pos x="225" y="35"/>
              </a:cxn>
              <a:cxn ang="0">
                <a:pos x="234" y="38"/>
              </a:cxn>
              <a:cxn ang="0">
                <a:pos x="231" y="69"/>
              </a:cxn>
            </a:cxnLst>
            <a:rect l="0" t="0" r="r" b="b"/>
            <a:pathLst>
              <a:path w="289" h="117">
                <a:moveTo>
                  <a:pt x="273" y="0"/>
                </a:moveTo>
                <a:cubicBezTo>
                  <a:pt x="16" y="0"/>
                  <a:pt x="16" y="0"/>
                  <a:pt x="16" y="0"/>
                </a:cubicBezTo>
                <a:cubicBezTo>
                  <a:pt x="7" y="0"/>
                  <a:pt x="0" y="7"/>
                  <a:pt x="0" y="16"/>
                </a:cubicBezTo>
                <a:cubicBezTo>
                  <a:pt x="0" y="101"/>
                  <a:pt x="0" y="101"/>
                  <a:pt x="0" y="101"/>
                </a:cubicBezTo>
                <a:cubicBezTo>
                  <a:pt x="0" y="110"/>
                  <a:pt x="7" y="117"/>
                  <a:pt x="16" y="117"/>
                </a:cubicBezTo>
                <a:cubicBezTo>
                  <a:pt x="273" y="117"/>
                  <a:pt x="273" y="117"/>
                  <a:pt x="273" y="117"/>
                </a:cubicBezTo>
                <a:cubicBezTo>
                  <a:pt x="282" y="117"/>
                  <a:pt x="289" y="110"/>
                  <a:pt x="289" y="101"/>
                </a:cubicBezTo>
                <a:cubicBezTo>
                  <a:pt x="289" y="16"/>
                  <a:pt x="289" y="16"/>
                  <a:pt x="289" y="16"/>
                </a:cubicBezTo>
                <a:cubicBezTo>
                  <a:pt x="289" y="7"/>
                  <a:pt x="282" y="0"/>
                  <a:pt x="273" y="0"/>
                </a:cubicBezTo>
                <a:close/>
                <a:moveTo>
                  <a:pt x="118" y="81"/>
                </a:moveTo>
                <a:cubicBezTo>
                  <a:pt x="118" y="81"/>
                  <a:pt x="77" y="93"/>
                  <a:pt x="58" y="69"/>
                </a:cubicBezTo>
                <a:cubicBezTo>
                  <a:pt x="46" y="54"/>
                  <a:pt x="54" y="38"/>
                  <a:pt x="54" y="38"/>
                </a:cubicBezTo>
                <a:cubicBezTo>
                  <a:pt x="56" y="34"/>
                  <a:pt x="60" y="33"/>
                  <a:pt x="64" y="35"/>
                </a:cubicBezTo>
                <a:cubicBezTo>
                  <a:pt x="119" y="74"/>
                  <a:pt x="119" y="74"/>
                  <a:pt x="119" y="74"/>
                </a:cubicBezTo>
                <a:cubicBezTo>
                  <a:pt x="122" y="77"/>
                  <a:pt x="122" y="80"/>
                  <a:pt x="118" y="81"/>
                </a:cubicBezTo>
                <a:close/>
                <a:moveTo>
                  <a:pt x="231" y="69"/>
                </a:moveTo>
                <a:cubicBezTo>
                  <a:pt x="211" y="93"/>
                  <a:pt x="171" y="81"/>
                  <a:pt x="171" y="81"/>
                </a:cubicBezTo>
                <a:cubicBezTo>
                  <a:pt x="167" y="80"/>
                  <a:pt x="166" y="77"/>
                  <a:pt x="170" y="74"/>
                </a:cubicBezTo>
                <a:cubicBezTo>
                  <a:pt x="225" y="35"/>
                  <a:pt x="225" y="35"/>
                  <a:pt x="225" y="35"/>
                </a:cubicBezTo>
                <a:cubicBezTo>
                  <a:pt x="228" y="33"/>
                  <a:pt x="233" y="34"/>
                  <a:pt x="234" y="38"/>
                </a:cubicBezTo>
                <a:cubicBezTo>
                  <a:pt x="234" y="38"/>
                  <a:pt x="242" y="54"/>
                  <a:pt x="231" y="69"/>
                </a:cubicBezTo>
                <a:close/>
              </a:path>
            </a:pathLst>
          </a:custGeom>
          <a:solidFill>
            <a:srgbClr val="BC204B"/>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a:solidFill>
                <a:srgbClr val="000000"/>
              </a:solidFill>
              <a:latin typeface="Meiryo UI" pitchFamily="3" charset="-128"/>
              <a:ea typeface="Meiryo UI" pitchFamily="3" charset="-128"/>
            </a:endParaRPr>
          </a:p>
        </xdr:txBody>
      </xdr:sp>
    </xdr:grpSp>
    <xdr:clientData/>
  </xdr:twoCellAnchor>
  <xdr:twoCellAnchor>
    <xdr:from>
      <xdr:col>7</xdr:col>
      <xdr:colOff>619713</xdr:colOff>
      <xdr:row>37</xdr:row>
      <xdr:rowOff>138127</xdr:rowOff>
    </xdr:from>
    <xdr:to>
      <xdr:col>8</xdr:col>
      <xdr:colOff>615470</xdr:colOff>
      <xdr:row>39</xdr:row>
      <xdr:rowOff>101394</xdr:rowOff>
    </xdr:to>
    <xdr:sp>
      <xdr:nvSpPr>
        <xdr:cNvPr id="67" name="正方形/長方形 66"/>
        <xdr:cNvSpPr/>
      </xdr:nvSpPr>
      <xdr:spPr>
        <a:xfrm>
          <a:off x="4474845" y="6622415"/>
          <a:ext cx="615315" cy="313690"/>
        </a:xfrm>
        <a:prstGeom prst="rect">
          <a:avLst/>
        </a:prstGeom>
      </xdr:spPr>
      <xdr:txBody>
        <a:bodyPr wrap="square">
          <a:spAutoFit/>
        </a:bodyPr>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r>
            <a:rPr lang="ja-JP" altLang="en-US" sz="1100" b="1">
              <a:solidFill>
                <a:srgbClr val="BC204B"/>
              </a:solidFill>
              <a:latin typeface="Meiryo UI" pitchFamily="3" charset="-128"/>
              <a:ea typeface="Meiryo UI" pitchFamily="3" charset="-128"/>
            </a:rPr>
            <a:t>攻撃者</a:t>
          </a:r>
          <a:endParaRPr lang="ja-JP" altLang="en-US" sz="1100" b="1">
            <a:solidFill>
              <a:srgbClr val="BC204B"/>
            </a:solidFill>
            <a:latin typeface="Meiryo UI" pitchFamily="3" charset="-128"/>
            <a:ea typeface="Meiryo UI" pitchFamily="3" charset="-128"/>
          </a:endParaRPr>
        </a:p>
      </xdr:txBody>
    </xdr:sp>
    <xdr:clientData/>
  </xdr:twoCellAnchor>
  <xdr:twoCellAnchor>
    <xdr:from>
      <xdr:col>8</xdr:col>
      <xdr:colOff>464322</xdr:colOff>
      <xdr:row>39</xdr:row>
      <xdr:rowOff>47947</xdr:rowOff>
    </xdr:from>
    <xdr:to>
      <xdr:col>9</xdr:col>
      <xdr:colOff>17769</xdr:colOff>
      <xdr:row>40</xdr:row>
      <xdr:rowOff>137736</xdr:rowOff>
    </xdr:to>
    <xdr:sp>
      <xdr:nvSpPr>
        <xdr:cNvPr id="68" name="Freeform 114"/>
        <xdr:cNvSpPr>
          <a:spLocks noEditPoints="1"/>
        </xdr:cNvSpPr>
      </xdr:nvSpPr>
      <xdr:spPr>
        <a:xfrm>
          <a:off x="4939030" y="6882765"/>
          <a:ext cx="170180" cy="264795"/>
        </a:xfrm>
        <a:custGeom>
          <a:avLst/>
          <a:gdLst>
            <a:gd name="T0" fmla="*/ 68 w 138"/>
            <a:gd name="T1" fmla="*/ 67 h 157"/>
            <a:gd name="T2" fmla="*/ 62 w 138"/>
            <a:gd name="T3" fmla="*/ 52 h 157"/>
            <a:gd name="T4" fmla="*/ 49 w 138"/>
            <a:gd name="T5" fmla="*/ 42 h 157"/>
            <a:gd name="T6" fmla="*/ 33 w 138"/>
            <a:gd name="T7" fmla="*/ 40 h 157"/>
            <a:gd name="T8" fmla="*/ 18 w 138"/>
            <a:gd name="T9" fmla="*/ 47 h 157"/>
            <a:gd name="T10" fmla="*/ 8 w 138"/>
            <a:gd name="T11" fmla="*/ 60 h 157"/>
            <a:gd name="T12" fmla="*/ 7 w 138"/>
            <a:gd name="T13" fmla="*/ 76 h 157"/>
            <a:gd name="T14" fmla="*/ 13 w 138"/>
            <a:gd name="T15" fmla="*/ 90 h 157"/>
            <a:gd name="T16" fmla="*/ 26 w 138"/>
            <a:gd name="T17" fmla="*/ 100 h 157"/>
            <a:gd name="T18" fmla="*/ 42 w 138"/>
            <a:gd name="T19" fmla="*/ 102 h 157"/>
            <a:gd name="T20" fmla="*/ 56 w 138"/>
            <a:gd name="T21" fmla="*/ 95 h 157"/>
            <a:gd name="T22" fmla="*/ 66 w 138"/>
            <a:gd name="T23" fmla="*/ 83 h 157"/>
            <a:gd name="T24" fmla="*/ 13 w 138"/>
            <a:gd name="T25" fmla="*/ 71 h 157"/>
            <a:gd name="T26" fmla="*/ 14 w 138"/>
            <a:gd name="T27" fmla="*/ 71 h 157"/>
            <a:gd name="T28" fmla="*/ 37 w 138"/>
            <a:gd name="T29" fmla="*/ 93 h 157"/>
            <a:gd name="T30" fmla="*/ 37 w 138"/>
            <a:gd name="T31" fmla="*/ 93 h 157"/>
            <a:gd name="T32" fmla="*/ 120 w 138"/>
            <a:gd name="T33" fmla="*/ 14 h 157"/>
            <a:gd name="T34" fmla="*/ 105 w 138"/>
            <a:gd name="T35" fmla="*/ 7 h 157"/>
            <a:gd name="T36" fmla="*/ 89 w 138"/>
            <a:gd name="T37" fmla="*/ 9 h 157"/>
            <a:gd name="T38" fmla="*/ 76 w 138"/>
            <a:gd name="T39" fmla="*/ 18 h 157"/>
            <a:gd name="T40" fmla="*/ 69 w 138"/>
            <a:gd name="T41" fmla="*/ 32 h 157"/>
            <a:gd name="T42" fmla="*/ 70 w 138"/>
            <a:gd name="T43" fmla="*/ 48 h 157"/>
            <a:gd name="T44" fmla="*/ 80 w 138"/>
            <a:gd name="T45" fmla="*/ 61 h 157"/>
            <a:gd name="T46" fmla="*/ 94 w 138"/>
            <a:gd name="T47" fmla="*/ 68 h 157"/>
            <a:gd name="T48" fmla="*/ 110 w 138"/>
            <a:gd name="T49" fmla="*/ 67 h 157"/>
            <a:gd name="T50" fmla="*/ 123 w 138"/>
            <a:gd name="T51" fmla="*/ 58 h 157"/>
            <a:gd name="T52" fmla="*/ 130 w 138"/>
            <a:gd name="T53" fmla="*/ 43 h 157"/>
            <a:gd name="T54" fmla="*/ 129 w 138"/>
            <a:gd name="T55" fmla="*/ 27 h 157"/>
            <a:gd name="T56" fmla="*/ 81 w 138"/>
            <a:gd name="T57" fmla="*/ 54 h 157"/>
            <a:gd name="T58" fmla="*/ 82 w 138"/>
            <a:gd name="T59" fmla="*/ 53 h 157"/>
            <a:gd name="T60" fmla="*/ 114 w 138"/>
            <a:gd name="T61" fmla="*/ 54 h 157"/>
            <a:gd name="T62" fmla="*/ 114 w 138"/>
            <a:gd name="T63" fmla="*/ 54 h 157"/>
            <a:gd name="T64" fmla="*/ 123 w 138"/>
            <a:gd name="T65" fmla="*/ 94 h 157"/>
            <a:gd name="T66" fmla="*/ 109 w 138"/>
            <a:gd name="T67" fmla="*/ 83 h 157"/>
            <a:gd name="T68" fmla="*/ 91 w 138"/>
            <a:gd name="T69" fmla="*/ 81 h 157"/>
            <a:gd name="T70" fmla="*/ 74 w 138"/>
            <a:gd name="T71" fmla="*/ 88 h 157"/>
            <a:gd name="T72" fmla="*/ 64 w 138"/>
            <a:gd name="T73" fmla="*/ 103 h 157"/>
            <a:gd name="T74" fmla="*/ 62 w 138"/>
            <a:gd name="T75" fmla="*/ 121 h 157"/>
            <a:gd name="T76" fmla="*/ 69 w 138"/>
            <a:gd name="T77" fmla="*/ 137 h 157"/>
            <a:gd name="T78" fmla="*/ 84 w 138"/>
            <a:gd name="T79" fmla="*/ 148 h 157"/>
            <a:gd name="T80" fmla="*/ 102 w 138"/>
            <a:gd name="T81" fmla="*/ 150 h 157"/>
            <a:gd name="T82" fmla="*/ 118 w 138"/>
            <a:gd name="T83" fmla="*/ 142 h 157"/>
            <a:gd name="T84" fmla="*/ 129 w 138"/>
            <a:gd name="T85" fmla="*/ 128 h 157"/>
            <a:gd name="T86" fmla="*/ 130 w 138"/>
            <a:gd name="T87" fmla="*/ 110 h 157"/>
            <a:gd name="T88" fmla="*/ 73 w 138"/>
            <a:gd name="T89" fmla="*/ 129 h 157"/>
            <a:gd name="T90" fmla="*/ 74 w 138"/>
            <a:gd name="T91" fmla="*/ 129 h 157"/>
            <a:gd name="T92" fmla="*/ 109 w 138"/>
            <a:gd name="T93" fmla="*/ 137 h 157"/>
            <a:gd name="T94" fmla="*/ 109 w 138"/>
            <a:gd name="T95" fmla="*/ 137 h 1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38" h="157">
              <a:moveTo>
                <a:pt x="68" y="76"/>
              </a:moveTo>
              <a:cubicBezTo>
                <a:pt x="75" y="74"/>
                <a:pt x="75" y="74"/>
                <a:pt x="75" y="74"/>
              </a:cubicBezTo>
              <a:cubicBezTo>
                <a:pt x="75" y="68"/>
                <a:pt x="75" y="68"/>
                <a:pt x="75" y="68"/>
              </a:cubicBezTo>
              <a:cubicBezTo>
                <a:pt x="68" y="67"/>
                <a:pt x="68" y="67"/>
                <a:pt x="68" y="67"/>
              </a:cubicBezTo>
              <a:cubicBezTo>
                <a:pt x="68" y="64"/>
                <a:pt x="67" y="62"/>
                <a:pt x="66" y="60"/>
              </a:cubicBezTo>
              <a:cubicBezTo>
                <a:pt x="71" y="55"/>
                <a:pt x="71" y="55"/>
                <a:pt x="71" y="55"/>
              </a:cubicBezTo>
              <a:cubicBezTo>
                <a:pt x="68" y="49"/>
                <a:pt x="68" y="49"/>
                <a:pt x="68" y="49"/>
              </a:cubicBezTo>
              <a:cubicBezTo>
                <a:pt x="62" y="52"/>
                <a:pt x="62" y="52"/>
                <a:pt x="62" y="52"/>
              </a:cubicBezTo>
              <a:cubicBezTo>
                <a:pt x="60" y="50"/>
                <a:pt x="58" y="48"/>
                <a:pt x="56" y="47"/>
              </a:cubicBezTo>
              <a:cubicBezTo>
                <a:pt x="59" y="40"/>
                <a:pt x="59" y="40"/>
                <a:pt x="59" y="40"/>
              </a:cubicBezTo>
              <a:cubicBezTo>
                <a:pt x="53" y="37"/>
                <a:pt x="53" y="37"/>
                <a:pt x="53" y="37"/>
              </a:cubicBezTo>
              <a:cubicBezTo>
                <a:pt x="49" y="42"/>
                <a:pt x="49" y="42"/>
                <a:pt x="49" y="42"/>
              </a:cubicBezTo>
              <a:cubicBezTo>
                <a:pt x="46" y="41"/>
                <a:pt x="44" y="41"/>
                <a:pt x="42" y="40"/>
              </a:cubicBezTo>
              <a:cubicBezTo>
                <a:pt x="41" y="34"/>
                <a:pt x="41" y="34"/>
                <a:pt x="41" y="34"/>
              </a:cubicBezTo>
              <a:cubicBezTo>
                <a:pt x="34" y="34"/>
                <a:pt x="34" y="34"/>
                <a:pt x="34" y="34"/>
              </a:cubicBezTo>
              <a:cubicBezTo>
                <a:pt x="33" y="40"/>
                <a:pt x="33" y="40"/>
                <a:pt x="33" y="40"/>
              </a:cubicBezTo>
              <a:cubicBezTo>
                <a:pt x="30" y="41"/>
                <a:pt x="28" y="41"/>
                <a:pt x="26" y="42"/>
              </a:cubicBezTo>
              <a:cubicBezTo>
                <a:pt x="21" y="37"/>
                <a:pt x="21" y="37"/>
                <a:pt x="21" y="37"/>
              </a:cubicBezTo>
              <a:cubicBezTo>
                <a:pt x="16" y="40"/>
                <a:pt x="16" y="40"/>
                <a:pt x="16" y="40"/>
              </a:cubicBezTo>
              <a:cubicBezTo>
                <a:pt x="18" y="47"/>
                <a:pt x="18" y="47"/>
                <a:pt x="18" y="47"/>
              </a:cubicBezTo>
              <a:cubicBezTo>
                <a:pt x="16" y="48"/>
                <a:pt x="14" y="50"/>
                <a:pt x="13" y="52"/>
              </a:cubicBezTo>
              <a:cubicBezTo>
                <a:pt x="6" y="49"/>
                <a:pt x="6" y="49"/>
                <a:pt x="6" y="49"/>
              </a:cubicBezTo>
              <a:cubicBezTo>
                <a:pt x="3" y="55"/>
                <a:pt x="3" y="55"/>
                <a:pt x="3" y="55"/>
              </a:cubicBezTo>
              <a:cubicBezTo>
                <a:pt x="8" y="60"/>
                <a:pt x="8" y="60"/>
                <a:pt x="8" y="60"/>
              </a:cubicBezTo>
              <a:cubicBezTo>
                <a:pt x="8" y="62"/>
                <a:pt x="7" y="64"/>
                <a:pt x="7" y="67"/>
              </a:cubicBezTo>
              <a:cubicBezTo>
                <a:pt x="0" y="68"/>
                <a:pt x="0" y="68"/>
                <a:pt x="0" y="68"/>
              </a:cubicBezTo>
              <a:cubicBezTo>
                <a:pt x="0" y="74"/>
                <a:pt x="0" y="74"/>
                <a:pt x="0" y="74"/>
              </a:cubicBezTo>
              <a:cubicBezTo>
                <a:pt x="7" y="76"/>
                <a:pt x="7" y="76"/>
                <a:pt x="7" y="76"/>
              </a:cubicBezTo>
              <a:cubicBezTo>
                <a:pt x="7" y="78"/>
                <a:pt x="8" y="80"/>
                <a:pt x="8" y="83"/>
              </a:cubicBezTo>
              <a:cubicBezTo>
                <a:pt x="3" y="87"/>
                <a:pt x="3" y="87"/>
                <a:pt x="3" y="87"/>
              </a:cubicBezTo>
              <a:cubicBezTo>
                <a:pt x="6" y="93"/>
                <a:pt x="6" y="93"/>
                <a:pt x="6" y="93"/>
              </a:cubicBezTo>
              <a:cubicBezTo>
                <a:pt x="13" y="90"/>
                <a:pt x="13" y="90"/>
                <a:pt x="13" y="90"/>
              </a:cubicBezTo>
              <a:cubicBezTo>
                <a:pt x="14" y="92"/>
                <a:pt x="16" y="94"/>
                <a:pt x="18" y="95"/>
              </a:cubicBezTo>
              <a:cubicBezTo>
                <a:pt x="16" y="102"/>
                <a:pt x="16" y="102"/>
                <a:pt x="16" y="102"/>
              </a:cubicBezTo>
              <a:cubicBezTo>
                <a:pt x="21" y="105"/>
                <a:pt x="21" y="105"/>
                <a:pt x="21" y="105"/>
              </a:cubicBezTo>
              <a:cubicBezTo>
                <a:pt x="26" y="100"/>
                <a:pt x="26" y="100"/>
                <a:pt x="26" y="100"/>
              </a:cubicBezTo>
              <a:cubicBezTo>
                <a:pt x="28" y="101"/>
                <a:pt x="30" y="101"/>
                <a:pt x="33" y="102"/>
              </a:cubicBezTo>
              <a:cubicBezTo>
                <a:pt x="34" y="109"/>
                <a:pt x="34" y="109"/>
                <a:pt x="34" y="109"/>
              </a:cubicBezTo>
              <a:cubicBezTo>
                <a:pt x="41" y="109"/>
                <a:pt x="41" y="109"/>
                <a:pt x="41" y="109"/>
              </a:cubicBezTo>
              <a:cubicBezTo>
                <a:pt x="42" y="102"/>
                <a:pt x="42" y="102"/>
                <a:pt x="42" y="102"/>
              </a:cubicBezTo>
              <a:cubicBezTo>
                <a:pt x="44" y="101"/>
                <a:pt x="46" y="101"/>
                <a:pt x="49" y="100"/>
              </a:cubicBezTo>
              <a:cubicBezTo>
                <a:pt x="53" y="105"/>
                <a:pt x="53" y="105"/>
                <a:pt x="53" y="105"/>
              </a:cubicBezTo>
              <a:cubicBezTo>
                <a:pt x="59" y="102"/>
                <a:pt x="59" y="102"/>
                <a:pt x="59" y="102"/>
              </a:cubicBezTo>
              <a:cubicBezTo>
                <a:pt x="56" y="95"/>
                <a:pt x="56" y="95"/>
                <a:pt x="56" y="95"/>
              </a:cubicBezTo>
              <a:cubicBezTo>
                <a:pt x="58" y="94"/>
                <a:pt x="60" y="92"/>
                <a:pt x="62" y="90"/>
              </a:cubicBezTo>
              <a:cubicBezTo>
                <a:pt x="68" y="93"/>
                <a:pt x="68" y="93"/>
                <a:pt x="68" y="93"/>
              </a:cubicBezTo>
              <a:cubicBezTo>
                <a:pt x="71" y="87"/>
                <a:pt x="71" y="87"/>
                <a:pt x="71" y="87"/>
              </a:cubicBezTo>
              <a:cubicBezTo>
                <a:pt x="66" y="83"/>
                <a:pt x="66" y="83"/>
                <a:pt x="66" y="83"/>
              </a:cubicBezTo>
              <a:cubicBezTo>
                <a:pt x="67" y="80"/>
                <a:pt x="68" y="78"/>
                <a:pt x="68" y="76"/>
              </a:cubicBezTo>
              <a:close/>
              <a:moveTo>
                <a:pt x="62" y="71"/>
              </a:moveTo>
              <a:cubicBezTo>
                <a:pt x="62" y="85"/>
                <a:pt x="51" y="96"/>
                <a:pt x="37" y="96"/>
              </a:cubicBezTo>
              <a:cubicBezTo>
                <a:pt x="24" y="96"/>
                <a:pt x="13" y="85"/>
                <a:pt x="13" y="71"/>
              </a:cubicBezTo>
              <a:cubicBezTo>
                <a:pt x="13" y="58"/>
                <a:pt x="24" y="47"/>
                <a:pt x="37" y="47"/>
              </a:cubicBezTo>
              <a:cubicBezTo>
                <a:pt x="51" y="47"/>
                <a:pt x="62" y="58"/>
                <a:pt x="62" y="71"/>
              </a:cubicBezTo>
              <a:close/>
              <a:moveTo>
                <a:pt x="37" y="48"/>
              </a:moveTo>
              <a:cubicBezTo>
                <a:pt x="24" y="48"/>
                <a:pt x="14" y="58"/>
                <a:pt x="14" y="71"/>
              </a:cubicBezTo>
              <a:cubicBezTo>
                <a:pt x="14" y="84"/>
                <a:pt x="24" y="94"/>
                <a:pt x="37" y="94"/>
              </a:cubicBezTo>
              <a:cubicBezTo>
                <a:pt x="50" y="94"/>
                <a:pt x="60" y="84"/>
                <a:pt x="60" y="71"/>
              </a:cubicBezTo>
              <a:cubicBezTo>
                <a:pt x="60" y="58"/>
                <a:pt x="50" y="48"/>
                <a:pt x="37" y="48"/>
              </a:cubicBezTo>
              <a:close/>
              <a:moveTo>
                <a:pt x="37" y="93"/>
              </a:moveTo>
              <a:cubicBezTo>
                <a:pt x="25" y="93"/>
                <a:pt x="15" y="83"/>
                <a:pt x="15" y="71"/>
              </a:cubicBezTo>
              <a:cubicBezTo>
                <a:pt x="15" y="59"/>
                <a:pt x="25" y="49"/>
                <a:pt x="37" y="49"/>
              </a:cubicBezTo>
              <a:cubicBezTo>
                <a:pt x="49" y="49"/>
                <a:pt x="59" y="59"/>
                <a:pt x="59" y="71"/>
              </a:cubicBezTo>
              <a:cubicBezTo>
                <a:pt x="59" y="83"/>
                <a:pt x="49" y="93"/>
                <a:pt x="37" y="93"/>
              </a:cubicBezTo>
              <a:close/>
              <a:moveTo>
                <a:pt x="125" y="20"/>
              </a:moveTo>
              <a:cubicBezTo>
                <a:pt x="130" y="15"/>
                <a:pt x="130" y="15"/>
                <a:pt x="130" y="15"/>
              </a:cubicBezTo>
              <a:cubicBezTo>
                <a:pt x="125" y="10"/>
                <a:pt x="125" y="10"/>
                <a:pt x="125" y="10"/>
              </a:cubicBezTo>
              <a:cubicBezTo>
                <a:pt x="120" y="14"/>
                <a:pt x="120" y="14"/>
                <a:pt x="120" y="14"/>
              </a:cubicBezTo>
              <a:cubicBezTo>
                <a:pt x="118" y="12"/>
                <a:pt x="116" y="11"/>
                <a:pt x="113" y="10"/>
              </a:cubicBezTo>
              <a:cubicBezTo>
                <a:pt x="114" y="3"/>
                <a:pt x="114" y="3"/>
                <a:pt x="114" y="3"/>
              </a:cubicBezTo>
              <a:cubicBezTo>
                <a:pt x="108" y="1"/>
                <a:pt x="108" y="1"/>
                <a:pt x="108" y="1"/>
              </a:cubicBezTo>
              <a:cubicBezTo>
                <a:pt x="105" y="7"/>
                <a:pt x="105" y="7"/>
                <a:pt x="105" y="7"/>
              </a:cubicBezTo>
              <a:cubicBezTo>
                <a:pt x="103" y="7"/>
                <a:pt x="100" y="7"/>
                <a:pt x="98" y="7"/>
              </a:cubicBezTo>
              <a:cubicBezTo>
                <a:pt x="95" y="0"/>
                <a:pt x="95" y="0"/>
                <a:pt x="95" y="0"/>
              </a:cubicBezTo>
              <a:cubicBezTo>
                <a:pt x="89" y="2"/>
                <a:pt x="89" y="2"/>
                <a:pt x="89" y="2"/>
              </a:cubicBezTo>
              <a:cubicBezTo>
                <a:pt x="89" y="9"/>
                <a:pt x="89" y="9"/>
                <a:pt x="89" y="9"/>
              </a:cubicBezTo>
              <a:cubicBezTo>
                <a:pt x="87" y="9"/>
                <a:pt x="85" y="10"/>
                <a:pt x="82" y="12"/>
              </a:cubicBezTo>
              <a:cubicBezTo>
                <a:pt x="77" y="7"/>
                <a:pt x="77" y="7"/>
                <a:pt x="77" y="7"/>
              </a:cubicBezTo>
              <a:cubicBezTo>
                <a:pt x="72" y="12"/>
                <a:pt x="72" y="12"/>
                <a:pt x="72" y="12"/>
              </a:cubicBezTo>
              <a:cubicBezTo>
                <a:pt x="76" y="18"/>
                <a:pt x="76" y="18"/>
                <a:pt x="76" y="18"/>
              </a:cubicBezTo>
              <a:cubicBezTo>
                <a:pt x="74" y="20"/>
                <a:pt x="73" y="22"/>
                <a:pt x="72" y="24"/>
              </a:cubicBezTo>
              <a:cubicBezTo>
                <a:pt x="65" y="23"/>
                <a:pt x="65" y="23"/>
                <a:pt x="65" y="23"/>
              </a:cubicBezTo>
              <a:cubicBezTo>
                <a:pt x="63" y="29"/>
                <a:pt x="63" y="29"/>
                <a:pt x="63" y="29"/>
              </a:cubicBezTo>
              <a:cubicBezTo>
                <a:pt x="69" y="32"/>
                <a:pt x="69" y="32"/>
                <a:pt x="69" y="32"/>
              </a:cubicBezTo>
              <a:cubicBezTo>
                <a:pt x="69" y="35"/>
                <a:pt x="69" y="37"/>
                <a:pt x="69" y="40"/>
              </a:cubicBezTo>
              <a:cubicBezTo>
                <a:pt x="62" y="42"/>
                <a:pt x="62" y="42"/>
                <a:pt x="62" y="42"/>
              </a:cubicBezTo>
              <a:cubicBezTo>
                <a:pt x="64" y="49"/>
                <a:pt x="64" y="49"/>
                <a:pt x="64" y="49"/>
              </a:cubicBezTo>
              <a:cubicBezTo>
                <a:pt x="70" y="48"/>
                <a:pt x="70" y="48"/>
                <a:pt x="70" y="48"/>
              </a:cubicBezTo>
              <a:cubicBezTo>
                <a:pt x="71" y="51"/>
                <a:pt x="72" y="53"/>
                <a:pt x="74" y="55"/>
              </a:cubicBezTo>
              <a:cubicBezTo>
                <a:pt x="69" y="60"/>
                <a:pt x="69" y="60"/>
                <a:pt x="69" y="60"/>
              </a:cubicBezTo>
              <a:cubicBezTo>
                <a:pt x="74" y="65"/>
                <a:pt x="74" y="65"/>
                <a:pt x="74" y="65"/>
              </a:cubicBezTo>
              <a:cubicBezTo>
                <a:pt x="80" y="61"/>
                <a:pt x="80" y="61"/>
                <a:pt x="80" y="61"/>
              </a:cubicBezTo>
              <a:cubicBezTo>
                <a:pt x="82" y="63"/>
                <a:pt x="84" y="64"/>
                <a:pt x="86" y="65"/>
              </a:cubicBezTo>
              <a:cubicBezTo>
                <a:pt x="85" y="72"/>
                <a:pt x="85" y="72"/>
                <a:pt x="85" y="72"/>
              </a:cubicBezTo>
              <a:cubicBezTo>
                <a:pt x="91" y="74"/>
                <a:pt x="91" y="74"/>
                <a:pt x="91" y="74"/>
              </a:cubicBezTo>
              <a:cubicBezTo>
                <a:pt x="94" y="68"/>
                <a:pt x="94" y="68"/>
                <a:pt x="94" y="68"/>
              </a:cubicBezTo>
              <a:cubicBezTo>
                <a:pt x="97" y="69"/>
                <a:pt x="99" y="69"/>
                <a:pt x="102" y="69"/>
              </a:cubicBezTo>
              <a:cubicBezTo>
                <a:pt x="104" y="75"/>
                <a:pt x="104" y="75"/>
                <a:pt x="104" y="75"/>
              </a:cubicBezTo>
              <a:cubicBezTo>
                <a:pt x="111" y="74"/>
                <a:pt x="111" y="74"/>
                <a:pt x="111" y="74"/>
              </a:cubicBezTo>
              <a:cubicBezTo>
                <a:pt x="110" y="67"/>
                <a:pt x="110" y="67"/>
                <a:pt x="110" y="67"/>
              </a:cubicBezTo>
              <a:cubicBezTo>
                <a:pt x="112" y="66"/>
                <a:pt x="115" y="65"/>
                <a:pt x="117" y="63"/>
              </a:cubicBezTo>
              <a:cubicBezTo>
                <a:pt x="122" y="68"/>
                <a:pt x="122" y="68"/>
                <a:pt x="122" y="68"/>
              </a:cubicBezTo>
              <a:cubicBezTo>
                <a:pt x="127" y="63"/>
                <a:pt x="127" y="63"/>
                <a:pt x="127" y="63"/>
              </a:cubicBezTo>
              <a:cubicBezTo>
                <a:pt x="123" y="58"/>
                <a:pt x="123" y="58"/>
                <a:pt x="123" y="58"/>
              </a:cubicBezTo>
              <a:cubicBezTo>
                <a:pt x="125" y="56"/>
                <a:pt x="126" y="54"/>
                <a:pt x="127" y="51"/>
              </a:cubicBezTo>
              <a:cubicBezTo>
                <a:pt x="134" y="53"/>
                <a:pt x="134" y="53"/>
                <a:pt x="134" y="53"/>
              </a:cubicBezTo>
              <a:cubicBezTo>
                <a:pt x="136" y="46"/>
                <a:pt x="136" y="46"/>
                <a:pt x="136" y="46"/>
              </a:cubicBezTo>
              <a:cubicBezTo>
                <a:pt x="130" y="43"/>
                <a:pt x="130" y="43"/>
                <a:pt x="130" y="43"/>
              </a:cubicBezTo>
              <a:cubicBezTo>
                <a:pt x="131" y="41"/>
                <a:pt x="131" y="38"/>
                <a:pt x="131" y="36"/>
              </a:cubicBezTo>
              <a:cubicBezTo>
                <a:pt x="137" y="33"/>
                <a:pt x="137" y="33"/>
                <a:pt x="137" y="33"/>
              </a:cubicBezTo>
              <a:cubicBezTo>
                <a:pt x="136" y="27"/>
                <a:pt x="136" y="27"/>
                <a:pt x="136" y="27"/>
              </a:cubicBezTo>
              <a:cubicBezTo>
                <a:pt x="129" y="27"/>
                <a:pt x="129" y="27"/>
                <a:pt x="129" y="27"/>
              </a:cubicBezTo>
              <a:cubicBezTo>
                <a:pt x="128" y="25"/>
                <a:pt x="127" y="23"/>
                <a:pt x="125" y="20"/>
              </a:cubicBezTo>
              <a:close/>
              <a:moveTo>
                <a:pt x="118" y="21"/>
              </a:moveTo>
              <a:cubicBezTo>
                <a:pt x="127" y="31"/>
                <a:pt x="126" y="47"/>
                <a:pt x="116" y="56"/>
              </a:cubicBezTo>
              <a:cubicBezTo>
                <a:pt x="106" y="65"/>
                <a:pt x="90" y="64"/>
                <a:pt x="81" y="54"/>
              </a:cubicBezTo>
              <a:cubicBezTo>
                <a:pt x="72" y="44"/>
                <a:pt x="73" y="28"/>
                <a:pt x="83" y="19"/>
              </a:cubicBezTo>
              <a:cubicBezTo>
                <a:pt x="93" y="10"/>
                <a:pt x="109" y="11"/>
                <a:pt x="118" y="21"/>
              </a:cubicBezTo>
              <a:close/>
              <a:moveTo>
                <a:pt x="84" y="20"/>
              </a:moveTo>
              <a:cubicBezTo>
                <a:pt x="75" y="29"/>
                <a:pt x="74" y="44"/>
                <a:pt x="82" y="53"/>
              </a:cubicBezTo>
              <a:cubicBezTo>
                <a:pt x="91" y="63"/>
                <a:pt x="106" y="64"/>
                <a:pt x="115" y="55"/>
              </a:cubicBezTo>
              <a:cubicBezTo>
                <a:pt x="125" y="46"/>
                <a:pt x="125" y="32"/>
                <a:pt x="117" y="22"/>
              </a:cubicBezTo>
              <a:cubicBezTo>
                <a:pt x="108" y="13"/>
                <a:pt x="94" y="12"/>
                <a:pt x="84" y="20"/>
              </a:cubicBezTo>
              <a:close/>
              <a:moveTo>
                <a:pt x="114" y="54"/>
              </a:moveTo>
              <a:cubicBezTo>
                <a:pt x="105" y="62"/>
                <a:pt x="91" y="62"/>
                <a:pt x="83" y="52"/>
              </a:cubicBezTo>
              <a:cubicBezTo>
                <a:pt x="75" y="43"/>
                <a:pt x="76" y="29"/>
                <a:pt x="85" y="21"/>
              </a:cubicBezTo>
              <a:cubicBezTo>
                <a:pt x="94" y="13"/>
                <a:pt x="108" y="14"/>
                <a:pt x="116" y="23"/>
              </a:cubicBezTo>
              <a:cubicBezTo>
                <a:pt x="124" y="32"/>
                <a:pt x="124" y="46"/>
                <a:pt x="114" y="54"/>
              </a:cubicBezTo>
              <a:close/>
              <a:moveTo>
                <a:pt x="128" y="102"/>
              </a:moveTo>
              <a:cubicBezTo>
                <a:pt x="134" y="97"/>
                <a:pt x="134" y="97"/>
                <a:pt x="134" y="97"/>
              </a:cubicBezTo>
              <a:cubicBezTo>
                <a:pt x="130" y="91"/>
                <a:pt x="130" y="91"/>
                <a:pt x="130" y="91"/>
              </a:cubicBezTo>
              <a:cubicBezTo>
                <a:pt x="123" y="94"/>
                <a:pt x="123" y="94"/>
                <a:pt x="123" y="94"/>
              </a:cubicBezTo>
              <a:cubicBezTo>
                <a:pt x="121" y="91"/>
                <a:pt x="119" y="90"/>
                <a:pt x="117" y="88"/>
              </a:cubicBezTo>
              <a:cubicBezTo>
                <a:pt x="120" y="81"/>
                <a:pt x="120" y="81"/>
                <a:pt x="120" y="81"/>
              </a:cubicBezTo>
              <a:cubicBezTo>
                <a:pt x="113" y="77"/>
                <a:pt x="113" y="77"/>
                <a:pt x="113" y="77"/>
              </a:cubicBezTo>
              <a:cubicBezTo>
                <a:pt x="109" y="83"/>
                <a:pt x="109" y="83"/>
                <a:pt x="109" y="83"/>
              </a:cubicBezTo>
              <a:cubicBezTo>
                <a:pt x="106" y="82"/>
                <a:pt x="103" y="81"/>
                <a:pt x="101" y="81"/>
              </a:cubicBezTo>
              <a:cubicBezTo>
                <a:pt x="99" y="73"/>
                <a:pt x="99" y="73"/>
                <a:pt x="99" y="73"/>
              </a:cubicBezTo>
              <a:cubicBezTo>
                <a:pt x="92" y="74"/>
                <a:pt x="92" y="74"/>
                <a:pt x="92" y="74"/>
              </a:cubicBezTo>
              <a:cubicBezTo>
                <a:pt x="91" y="81"/>
                <a:pt x="91" y="81"/>
                <a:pt x="91" y="81"/>
              </a:cubicBezTo>
              <a:cubicBezTo>
                <a:pt x="88" y="82"/>
                <a:pt x="85" y="82"/>
                <a:pt x="83" y="83"/>
              </a:cubicBezTo>
              <a:cubicBezTo>
                <a:pt x="78" y="77"/>
                <a:pt x="78" y="77"/>
                <a:pt x="78" y="77"/>
              </a:cubicBezTo>
              <a:cubicBezTo>
                <a:pt x="72" y="81"/>
                <a:pt x="72" y="81"/>
                <a:pt x="72" y="81"/>
              </a:cubicBezTo>
              <a:cubicBezTo>
                <a:pt x="74" y="88"/>
                <a:pt x="74" y="88"/>
                <a:pt x="74" y="88"/>
              </a:cubicBezTo>
              <a:cubicBezTo>
                <a:pt x="72" y="90"/>
                <a:pt x="70" y="92"/>
                <a:pt x="69" y="94"/>
              </a:cubicBezTo>
              <a:cubicBezTo>
                <a:pt x="61" y="92"/>
                <a:pt x="61" y="92"/>
                <a:pt x="61" y="92"/>
              </a:cubicBezTo>
              <a:cubicBezTo>
                <a:pt x="58" y="98"/>
                <a:pt x="58" y="98"/>
                <a:pt x="58" y="98"/>
              </a:cubicBezTo>
              <a:cubicBezTo>
                <a:pt x="64" y="103"/>
                <a:pt x="64" y="103"/>
                <a:pt x="64" y="103"/>
              </a:cubicBezTo>
              <a:cubicBezTo>
                <a:pt x="63" y="106"/>
                <a:pt x="62" y="108"/>
                <a:pt x="62" y="111"/>
              </a:cubicBezTo>
              <a:cubicBezTo>
                <a:pt x="54" y="112"/>
                <a:pt x="54" y="112"/>
                <a:pt x="54" y="112"/>
              </a:cubicBezTo>
              <a:cubicBezTo>
                <a:pt x="54" y="120"/>
                <a:pt x="54" y="120"/>
                <a:pt x="54" y="120"/>
              </a:cubicBezTo>
              <a:cubicBezTo>
                <a:pt x="62" y="121"/>
                <a:pt x="62" y="121"/>
                <a:pt x="62" y="121"/>
              </a:cubicBezTo>
              <a:cubicBezTo>
                <a:pt x="62" y="123"/>
                <a:pt x="63" y="126"/>
                <a:pt x="64" y="129"/>
              </a:cubicBezTo>
              <a:cubicBezTo>
                <a:pt x="58" y="134"/>
                <a:pt x="58" y="134"/>
                <a:pt x="58" y="134"/>
              </a:cubicBezTo>
              <a:cubicBezTo>
                <a:pt x="62" y="140"/>
                <a:pt x="62" y="140"/>
                <a:pt x="62" y="140"/>
              </a:cubicBezTo>
              <a:cubicBezTo>
                <a:pt x="69" y="137"/>
                <a:pt x="69" y="137"/>
                <a:pt x="69" y="137"/>
              </a:cubicBezTo>
              <a:cubicBezTo>
                <a:pt x="71" y="139"/>
                <a:pt x="73" y="141"/>
                <a:pt x="75" y="143"/>
              </a:cubicBezTo>
              <a:cubicBezTo>
                <a:pt x="72" y="150"/>
                <a:pt x="72" y="150"/>
                <a:pt x="72" y="150"/>
              </a:cubicBezTo>
              <a:cubicBezTo>
                <a:pt x="79" y="154"/>
                <a:pt x="79" y="154"/>
                <a:pt x="79" y="154"/>
              </a:cubicBezTo>
              <a:cubicBezTo>
                <a:pt x="84" y="148"/>
                <a:pt x="84" y="148"/>
                <a:pt x="84" y="148"/>
              </a:cubicBezTo>
              <a:cubicBezTo>
                <a:pt x="86" y="149"/>
                <a:pt x="89" y="149"/>
                <a:pt x="92" y="150"/>
              </a:cubicBezTo>
              <a:cubicBezTo>
                <a:pt x="93" y="157"/>
                <a:pt x="93" y="157"/>
                <a:pt x="93" y="157"/>
              </a:cubicBezTo>
              <a:cubicBezTo>
                <a:pt x="100" y="157"/>
                <a:pt x="100" y="157"/>
                <a:pt x="100" y="157"/>
              </a:cubicBezTo>
              <a:cubicBezTo>
                <a:pt x="102" y="150"/>
                <a:pt x="102" y="150"/>
                <a:pt x="102" y="150"/>
              </a:cubicBezTo>
              <a:cubicBezTo>
                <a:pt x="104" y="149"/>
                <a:pt x="107" y="149"/>
                <a:pt x="109" y="147"/>
              </a:cubicBezTo>
              <a:cubicBezTo>
                <a:pt x="114" y="153"/>
                <a:pt x="114" y="153"/>
                <a:pt x="114" y="153"/>
              </a:cubicBezTo>
              <a:cubicBezTo>
                <a:pt x="121" y="150"/>
                <a:pt x="121" y="150"/>
                <a:pt x="121" y="150"/>
              </a:cubicBezTo>
              <a:cubicBezTo>
                <a:pt x="118" y="142"/>
                <a:pt x="118" y="142"/>
                <a:pt x="118" y="142"/>
              </a:cubicBezTo>
              <a:cubicBezTo>
                <a:pt x="120" y="141"/>
                <a:pt x="122" y="139"/>
                <a:pt x="124" y="137"/>
              </a:cubicBezTo>
              <a:cubicBezTo>
                <a:pt x="131" y="139"/>
                <a:pt x="131" y="139"/>
                <a:pt x="131" y="139"/>
              </a:cubicBezTo>
              <a:cubicBezTo>
                <a:pt x="135" y="133"/>
                <a:pt x="135" y="133"/>
                <a:pt x="135" y="133"/>
              </a:cubicBezTo>
              <a:cubicBezTo>
                <a:pt x="129" y="128"/>
                <a:pt x="129" y="128"/>
                <a:pt x="129" y="128"/>
              </a:cubicBezTo>
              <a:cubicBezTo>
                <a:pt x="130" y="125"/>
                <a:pt x="130" y="123"/>
                <a:pt x="131" y="120"/>
              </a:cubicBezTo>
              <a:cubicBezTo>
                <a:pt x="138" y="119"/>
                <a:pt x="138" y="119"/>
                <a:pt x="138" y="119"/>
              </a:cubicBezTo>
              <a:cubicBezTo>
                <a:pt x="138" y="111"/>
                <a:pt x="138" y="111"/>
                <a:pt x="138" y="111"/>
              </a:cubicBezTo>
              <a:cubicBezTo>
                <a:pt x="130" y="110"/>
                <a:pt x="130" y="110"/>
                <a:pt x="130" y="110"/>
              </a:cubicBezTo>
              <a:cubicBezTo>
                <a:pt x="130" y="107"/>
                <a:pt x="129" y="105"/>
                <a:pt x="128" y="102"/>
              </a:cubicBezTo>
              <a:close/>
              <a:moveTo>
                <a:pt x="120" y="101"/>
              </a:moveTo>
              <a:cubicBezTo>
                <a:pt x="128" y="114"/>
                <a:pt x="123" y="131"/>
                <a:pt x="110" y="139"/>
              </a:cubicBezTo>
              <a:cubicBezTo>
                <a:pt x="97" y="147"/>
                <a:pt x="80" y="143"/>
                <a:pt x="73" y="129"/>
              </a:cubicBezTo>
              <a:cubicBezTo>
                <a:pt x="65" y="116"/>
                <a:pt x="69" y="100"/>
                <a:pt x="82" y="92"/>
              </a:cubicBezTo>
              <a:cubicBezTo>
                <a:pt x="95" y="84"/>
                <a:pt x="112" y="88"/>
                <a:pt x="120" y="101"/>
              </a:cubicBezTo>
              <a:close/>
              <a:moveTo>
                <a:pt x="83" y="93"/>
              </a:moveTo>
              <a:cubicBezTo>
                <a:pt x="71" y="100"/>
                <a:pt x="67" y="116"/>
                <a:pt x="74" y="129"/>
              </a:cubicBezTo>
              <a:cubicBezTo>
                <a:pt x="81" y="141"/>
                <a:pt x="97" y="145"/>
                <a:pt x="109" y="138"/>
              </a:cubicBezTo>
              <a:cubicBezTo>
                <a:pt x="122" y="130"/>
                <a:pt x="126" y="114"/>
                <a:pt x="119" y="102"/>
              </a:cubicBezTo>
              <a:cubicBezTo>
                <a:pt x="111" y="90"/>
                <a:pt x="95" y="86"/>
                <a:pt x="83" y="93"/>
              </a:cubicBezTo>
              <a:close/>
              <a:moveTo>
                <a:pt x="109" y="137"/>
              </a:moveTo>
              <a:cubicBezTo>
                <a:pt x="97" y="144"/>
                <a:pt x="82" y="140"/>
                <a:pt x="75" y="128"/>
              </a:cubicBezTo>
              <a:cubicBezTo>
                <a:pt x="68" y="116"/>
                <a:pt x="72" y="101"/>
                <a:pt x="83" y="94"/>
              </a:cubicBezTo>
              <a:cubicBezTo>
                <a:pt x="95" y="87"/>
                <a:pt x="111" y="91"/>
                <a:pt x="118" y="103"/>
              </a:cubicBezTo>
              <a:cubicBezTo>
                <a:pt x="125" y="115"/>
                <a:pt x="121" y="130"/>
                <a:pt x="109" y="137"/>
              </a:cubicBezTo>
              <a:close/>
            </a:path>
          </a:pathLst>
        </a:custGeom>
        <a:solidFill>
          <a:srgbClr val="BC204B"/>
        </a:solidFill>
        <a:ln>
          <a:noFill/>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en-US">
            <a:solidFill>
              <a:srgbClr val="000000"/>
            </a:solidFill>
            <a:latin typeface="Meiryo UI" pitchFamily="3" charset="-128"/>
            <a:ea typeface="Meiryo UI" pitchFamily="3" charset="-128"/>
          </a:endParaRPr>
        </a:p>
      </xdr:txBody>
    </xdr:sp>
    <xdr:clientData/>
  </xdr:twoCellAnchor>
  <xdr:twoCellAnchor>
    <xdr:from>
      <xdr:col>11</xdr:col>
      <xdr:colOff>368042</xdr:colOff>
      <xdr:row>26</xdr:row>
      <xdr:rowOff>152554</xdr:rowOff>
    </xdr:from>
    <xdr:to>
      <xdr:col>13</xdr:col>
      <xdr:colOff>402548</xdr:colOff>
      <xdr:row>32</xdr:row>
      <xdr:rowOff>55876</xdr:rowOff>
    </xdr:to>
    <xdr:sp>
      <xdr:nvSpPr>
        <xdr:cNvPr id="69" name="フリーフォーム: 図形 8"/>
        <xdr:cNvSpPr/>
      </xdr:nvSpPr>
      <xdr:spPr>
        <a:xfrm>
          <a:off x="6694170" y="4709160"/>
          <a:ext cx="1268730" cy="954405"/>
        </a:xfrm>
        <a:custGeom>
          <a:avLst/>
          <a:gdLst>
            <a:gd name="connsiteX0" fmla="*/ 0 w 1406106"/>
            <a:gd name="connsiteY0" fmla="*/ 497466 h 989172"/>
            <a:gd name="connsiteX1" fmla="*/ 1112808 w 1406106"/>
            <a:gd name="connsiteY1" fmla="*/ 14387 h 989172"/>
            <a:gd name="connsiteX2" fmla="*/ 1406106 w 1406106"/>
            <a:gd name="connsiteY2" fmla="*/ 989172 h 989172"/>
          </a:gdLst>
          <a:ahLst/>
          <a:cxnLst>
            <a:cxn ang="0">
              <a:pos x="connsiteX0" y="connsiteY0"/>
            </a:cxn>
            <a:cxn ang="0">
              <a:pos x="connsiteX1" y="connsiteY1"/>
            </a:cxn>
            <a:cxn ang="0">
              <a:pos x="connsiteX2" y="connsiteY2"/>
            </a:cxn>
          </a:cxnLst>
          <a:rect l="l" t="t" r="r" b="b"/>
          <a:pathLst>
            <a:path w="1406106" h="989172">
              <a:moveTo>
                <a:pt x="0" y="497466"/>
              </a:moveTo>
              <a:cubicBezTo>
                <a:pt x="439228" y="214951"/>
                <a:pt x="878457" y="-67564"/>
                <a:pt x="1112808" y="14387"/>
              </a:cubicBezTo>
              <a:cubicBezTo>
                <a:pt x="1347159" y="96338"/>
                <a:pt x="1376632" y="542755"/>
                <a:pt x="1406106" y="989172"/>
              </a:cubicBezTo>
            </a:path>
          </a:pathLst>
        </a:custGeom>
        <a:noFill/>
        <a:ln w="114300" cap="flat" cmpd="sng" algn="ctr">
          <a:solidFill>
            <a:srgbClr val="EAAA00">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ctr"/>
          <a:endParaRPr kumimoji="1" lang="ja-JP" altLang="en-US">
            <a:latin typeface="Meiryo UI" pitchFamily="3" charset="-128"/>
            <a:ea typeface="Meiryo UI" pitchFamily="3" charset="-128"/>
          </a:endParaRPr>
        </a:p>
      </xdr:txBody>
    </xdr:sp>
    <xdr:clientData/>
  </xdr:twoCellAnchor>
  <xdr:twoCellAnchor>
    <xdr:from>
      <xdr:col>11</xdr:col>
      <xdr:colOff>383216</xdr:colOff>
      <xdr:row>31</xdr:row>
      <xdr:rowOff>35544</xdr:rowOff>
    </xdr:from>
    <xdr:to>
      <xdr:col>13</xdr:col>
      <xdr:colOff>45413</xdr:colOff>
      <xdr:row>33</xdr:row>
      <xdr:rowOff>21706</xdr:rowOff>
    </xdr:to>
    <xdr:cxnSp>
      <xdr:nvCxnSpPr>
        <xdr:cNvPr id="70" name="直線矢印コネクタ 69"/>
        <xdr:cNvCxnSpPr/>
      </xdr:nvCxnSpPr>
      <xdr:spPr>
        <a:xfrm>
          <a:off x="6709410" y="5467985"/>
          <a:ext cx="896620" cy="337185"/>
        </a:xfrm>
        <a:prstGeom prst="straightConnector1">
          <a:avLst/>
        </a:prstGeom>
        <a:noFill/>
        <a:ln w="120650" cap="flat" cmpd="sng" algn="ctr">
          <a:solidFill>
            <a:srgbClr val="EAAA00">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11</xdr:col>
      <xdr:colOff>551975</xdr:colOff>
      <xdr:row>36</xdr:row>
      <xdr:rowOff>170898</xdr:rowOff>
    </xdr:from>
    <xdr:to>
      <xdr:col>15</xdr:col>
      <xdr:colOff>350419</xdr:colOff>
      <xdr:row>43</xdr:row>
      <xdr:rowOff>114300</xdr:rowOff>
    </xdr:to>
    <xdr:sp>
      <xdr:nvSpPr>
        <xdr:cNvPr id="71" name="正方形/長方形 70"/>
        <xdr:cNvSpPr/>
      </xdr:nvSpPr>
      <xdr:spPr>
        <a:xfrm>
          <a:off x="6878320" y="6480175"/>
          <a:ext cx="2266950" cy="1170305"/>
        </a:xfrm>
        <a:prstGeom prst="rect">
          <a:avLst/>
        </a:prstGeom>
        <a:solidFill>
          <a:srgbClr val="FFC000"/>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en-US" altLang="ja-JP" sz="1000">
              <a:solidFill>
                <a:srgbClr val="000000"/>
              </a:solidFill>
              <a:latin typeface="Meiryo UI" pitchFamily="3" charset="-128"/>
              <a:ea typeface="Meiryo UI" pitchFamily="3" charset="-128"/>
            </a:rPr>
            <a:t>【</a:t>
          </a:r>
          <a:r>
            <a:rPr kumimoji="1" lang="ja-JP" altLang="en-US" sz="1000">
              <a:solidFill>
                <a:srgbClr val="000000"/>
              </a:solidFill>
              <a:latin typeface="Meiryo UI" pitchFamily="3" charset="-128"/>
              <a:ea typeface="Meiryo UI" pitchFamily="3" charset="-128"/>
            </a:rPr>
            <a:t>感染後の攻撃例</a:t>
          </a:r>
          <a:r>
            <a:rPr kumimoji="1" lang="en-US" altLang="ja-JP" sz="1000">
              <a:solidFill>
                <a:srgbClr val="000000"/>
              </a:solidFill>
              <a:latin typeface="Meiryo UI" pitchFamily="3" charset="-128"/>
              <a:ea typeface="Meiryo UI" pitchFamily="3" charset="-128"/>
            </a:rPr>
            <a:t>】</a:t>
          </a:r>
          <a:endParaRPr kumimoji="1" lang="en-US" altLang="ja-JP" sz="1000">
            <a:solidFill>
              <a:srgbClr val="000000"/>
            </a:solidFill>
            <a:latin typeface="Meiryo UI" pitchFamily="3" charset="-128"/>
            <a:ea typeface="Meiryo UI" pitchFamily="3" charset="-128"/>
          </a:endParaRPr>
        </a:p>
        <a:p>
          <a:r>
            <a:rPr kumimoji="1" lang="ja-JP" altLang="en-US" sz="1000">
              <a:solidFill>
                <a:srgbClr val="000000"/>
              </a:solidFill>
              <a:latin typeface="Meiryo UI" pitchFamily="3" charset="-128"/>
              <a:ea typeface="Meiryo UI" pitchFamily="3" charset="-128"/>
            </a:rPr>
            <a:t>端末上または端末管理サーバ上で権限が昇格され、不正な処理を実行されることで、ファイルが破壊・暗号化され、端末またはファイル共有システムが利用できなくなる。</a:t>
          </a:r>
          <a:endParaRPr kumimoji="1" lang="ja-JP" altLang="en-US" sz="1000">
            <a:solidFill>
              <a:srgbClr val="000000"/>
            </a:solidFill>
            <a:latin typeface="Meiryo UI" pitchFamily="3" charset="-128"/>
            <a:ea typeface="Meiryo UI" pitchFamily="3" charset="-128"/>
          </a:endParaRPr>
        </a:p>
      </xdr:txBody>
    </xdr:sp>
    <xdr:clientData/>
  </xdr:twoCellAnchor>
  <xdr:twoCellAnchor>
    <xdr:from>
      <xdr:col>1</xdr:col>
      <xdr:colOff>607046</xdr:colOff>
      <xdr:row>30</xdr:row>
      <xdr:rowOff>101302</xdr:rowOff>
    </xdr:from>
    <xdr:to>
      <xdr:col>3</xdr:col>
      <xdr:colOff>335425</xdr:colOff>
      <xdr:row>36</xdr:row>
      <xdr:rowOff>38099</xdr:rowOff>
    </xdr:to>
    <xdr:sp>
      <xdr:nvSpPr>
        <xdr:cNvPr id="72" name="正方形/長方形 71"/>
        <xdr:cNvSpPr/>
      </xdr:nvSpPr>
      <xdr:spPr>
        <a:xfrm>
          <a:off x="760730" y="5358765"/>
          <a:ext cx="963295" cy="988060"/>
        </a:xfrm>
        <a:prstGeom prst="rect">
          <a:avLst/>
        </a:prstGeom>
        <a:solidFill>
          <a:srgbClr val="C6007E"/>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1000">
              <a:solidFill>
                <a:sysClr val="window" lastClr="FFFFFF"/>
              </a:solidFill>
              <a:latin typeface="Meiryo UI" pitchFamily="3" charset="-128"/>
              <a:ea typeface="Meiryo UI" pitchFamily="3" charset="-128"/>
            </a:rPr>
            <a:t>②メール経由で「端末」に攻撃ツールを配送</a:t>
          </a:r>
          <a:endParaRPr kumimoji="1" lang="ja-JP" altLang="en-US" sz="1000">
            <a:solidFill>
              <a:sysClr val="window" lastClr="FFFFFF"/>
            </a:solidFill>
            <a:latin typeface="Meiryo UI" pitchFamily="3" charset="-128"/>
            <a:ea typeface="Meiryo UI" pitchFamily="3" charset="-128"/>
          </a:endParaRPr>
        </a:p>
      </xdr:txBody>
    </xdr:sp>
    <xdr:clientData/>
  </xdr:twoCellAnchor>
  <xdr:twoCellAnchor>
    <xdr:from>
      <xdr:col>6</xdr:col>
      <xdr:colOff>110786</xdr:colOff>
      <xdr:row>37</xdr:row>
      <xdr:rowOff>45397</xdr:rowOff>
    </xdr:from>
    <xdr:to>
      <xdr:col>6</xdr:col>
      <xdr:colOff>409274</xdr:colOff>
      <xdr:row>38</xdr:row>
      <xdr:rowOff>29050</xdr:rowOff>
    </xdr:to>
    <xdr:sp>
      <xdr:nvSpPr>
        <xdr:cNvPr id="73" name="正方形/長方形 72"/>
        <xdr:cNvSpPr/>
      </xdr:nvSpPr>
      <xdr:spPr>
        <a:xfrm>
          <a:off x="3350895" y="6529705"/>
          <a:ext cx="298450" cy="158750"/>
        </a:xfrm>
        <a:prstGeom prst="rect">
          <a:avLst/>
        </a:prstGeom>
        <a:solidFill>
          <a:srgbClr val="EAAA00">
            <a:lumMod val="20000"/>
            <a:lumOff val="80000"/>
          </a:srgbClr>
        </a:solidFill>
        <a:ln w="12700" cap="flat" cmpd="sng" algn="ctr">
          <a:solidFill>
            <a:srgbClr val="0069A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endParaRPr kumimoji="1" lang="ja-JP" altLang="en-US">
            <a:solidFill>
              <a:srgbClr val="000000"/>
            </a:solidFill>
            <a:latin typeface="Meiryo UI" pitchFamily="3" charset="-128"/>
            <a:ea typeface="Meiryo UI" pitchFamily="3" charset="-128"/>
          </a:endParaRPr>
        </a:p>
      </xdr:txBody>
    </xdr:sp>
    <xdr:clientData/>
  </xdr:twoCellAnchor>
  <xdr:twoCellAnchor>
    <xdr:from>
      <xdr:col>6</xdr:col>
      <xdr:colOff>374770</xdr:colOff>
      <xdr:row>37</xdr:row>
      <xdr:rowOff>6645</xdr:rowOff>
    </xdr:from>
    <xdr:to>
      <xdr:col>7</xdr:col>
      <xdr:colOff>601696</xdr:colOff>
      <xdr:row>38</xdr:row>
      <xdr:rowOff>35573</xdr:rowOff>
    </xdr:to>
    <xdr:sp>
      <xdr:nvSpPr>
        <xdr:cNvPr id="74" name="テキスト ボックス 3"/>
        <xdr:cNvSpPr txBox="1"/>
      </xdr:nvSpPr>
      <xdr:spPr>
        <a:xfrm>
          <a:off x="3615055" y="6490970"/>
          <a:ext cx="843915" cy="204470"/>
        </a:xfrm>
        <a:prstGeom prst="rect">
          <a:avLst/>
        </a:prstGeom>
        <a:noFill/>
      </xdr:spPr>
      <xdr:txBody>
        <a:bodyPr wrap="square" lIns="54610" tIns="54610" rIns="54610" bIns="54610" rtlCol="0">
          <a:noAutofit/>
        </a:bodyPr>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a:spcAft>
              <a:spcPts val="600"/>
            </a:spcAft>
          </a:pPr>
          <a:r>
            <a:rPr kumimoji="1" lang="ja-JP" altLang="en-US" sz="1000">
              <a:latin typeface="Meiryo UI" pitchFamily="3" charset="-128"/>
              <a:ea typeface="Meiryo UI" pitchFamily="3" charset="-128"/>
            </a:rPr>
            <a:t>：確認対象</a:t>
          </a:r>
          <a:endParaRPr kumimoji="1" lang="ja-JP" altLang="en-US" sz="1000">
            <a:latin typeface="Meiryo UI" pitchFamily="3" charset="-128"/>
            <a:ea typeface="Meiryo UI" pitchFamily="3" charset="-128"/>
          </a:endParaRPr>
        </a:p>
      </xdr:txBody>
    </xdr:sp>
    <xdr:clientData/>
  </xdr:twoCellAnchor>
  <xdr:twoCellAnchor>
    <xdr:from>
      <xdr:col>6</xdr:col>
      <xdr:colOff>477309</xdr:colOff>
      <xdr:row>33</xdr:row>
      <xdr:rowOff>114793</xdr:rowOff>
    </xdr:from>
    <xdr:to>
      <xdr:col>7</xdr:col>
      <xdr:colOff>111570</xdr:colOff>
      <xdr:row>34</xdr:row>
      <xdr:rowOff>172467</xdr:rowOff>
    </xdr:to>
    <xdr:grpSp>
      <xdr:nvGrpSpPr>
        <xdr:cNvPr id="75" name="グループ化 74"/>
        <xdr:cNvGrpSpPr/>
      </xdr:nvGrpSpPr>
      <xdr:grpSpPr>
        <a:xfrm>
          <a:off x="3717290" y="5897880"/>
          <a:ext cx="251460" cy="233045"/>
          <a:chOff x="4124863" y="5315998"/>
          <a:chExt cx="320061" cy="238649"/>
        </a:xfrm>
      </xdr:grpSpPr>
      <xdr:sp>
        <xdr:nvSpPr>
          <xdr:cNvPr id="76" name="Freeform 123"/>
          <xdr:cNvSpPr/>
        </xdr:nvSpPr>
        <xdr:spPr>
          <a:xfrm>
            <a:off x="4176388" y="5315998"/>
            <a:ext cx="103656" cy="51928"/>
          </a:xfrm>
          <a:custGeom>
            <a:avLst/>
            <a:gdLst/>
            <a:ahLst/>
            <a:cxnLst>
              <a:cxn ang="0">
                <a:pos x="0" y="0"/>
              </a:cxn>
              <a:cxn ang="0">
                <a:pos x="71" y="0"/>
              </a:cxn>
              <a:cxn ang="0">
                <a:pos x="71" y="2"/>
              </a:cxn>
              <a:cxn ang="0">
                <a:pos x="72" y="37"/>
              </a:cxn>
              <a:cxn ang="0">
                <a:pos x="69" y="39"/>
              </a:cxn>
              <a:cxn ang="0">
                <a:pos x="2" y="39"/>
              </a:cxn>
              <a:cxn ang="0">
                <a:pos x="0" y="37"/>
              </a:cxn>
              <a:cxn ang="0">
                <a:pos x="0" y="1"/>
              </a:cxn>
              <a:cxn ang="0">
                <a:pos x="0" y="0"/>
              </a:cxn>
            </a:cxnLst>
            <a:rect l="0" t="0" r="r" b="b"/>
            <a:pathLst>
              <a:path w="72" h="40">
                <a:moveTo>
                  <a:pt x="0" y="0"/>
                </a:moveTo>
                <a:cubicBezTo>
                  <a:pt x="24" y="0"/>
                  <a:pt x="47" y="0"/>
                  <a:pt x="71" y="0"/>
                </a:cubicBezTo>
                <a:cubicBezTo>
                  <a:pt x="71" y="1"/>
                  <a:pt x="71" y="1"/>
                  <a:pt x="71" y="2"/>
                </a:cubicBezTo>
                <a:cubicBezTo>
                  <a:pt x="71" y="14"/>
                  <a:pt x="71" y="25"/>
                  <a:pt x="72" y="37"/>
                </a:cubicBezTo>
                <a:cubicBezTo>
                  <a:pt x="72" y="39"/>
                  <a:pt x="71" y="39"/>
                  <a:pt x="69" y="39"/>
                </a:cubicBezTo>
                <a:cubicBezTo>
                  <a:pt x="47" y="39"/>
                  <a:pt x="24" y="39"/>
                  <a:pt x="2" y="39"/>
                </a:cubicBezTo>
                <a:cubicBezTo>
                  <a:pt x="1" y="39"/>
                  <a:pt x="0" y="40"/>
                  <a:pt x="0" y="37"/>
                </a:cubicBezTo>
                <a:cubicBezTo>
                  <a:pt x="0" y="25"/>
                  <a:pt x="0" y="13"/>
                  <a:pt x="0" y="1"/>
                </a:cubicBezTo>
                <a:cubicBezTo>
                  <a:pt x="0" y="1"/>
                  <a:pt x="0" y="0"/>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77" name="Freeform 124"/>
          <xdr:cNvSpPr/>
        </xdr:nvSpPr>
        <xdr:spPr>
          <a:xfrm>
            <a:off x="4291561" y="5315998"/>
            <a:ext cx="101231"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7"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78" name="Freeform 125"/>
          <xdr:cNvSpPr/>
        </xdr:nvSpPr>
        <xdr:spPr>
          <a:xfrm>
            <a:off x="4233975" y="5378423"/>
            <a:ext cx="101837" cy="50823"/>
          </a:xfrm>
          <a:custGeom>
            <a:avLst/>
            <a:gdLst/>
            <a:ahLst/>
            <a:cxnLst>
              <a:cxn ang="0">
                <a:pos x="71" y="0"/>
              </a:cxn>
              <a:cxn ang="0">
                <a:pos x="71" y="39"/>
              </a:cxn>
              <a:cxn ang="0">
                <a:pos x="0" y="39"/>
              </a:cxn>
              <a:cxn ang="0">
                <a:pos x="0" y="0"/>
              </a:cxn>
              <a:cxn ang="0">
                <a:pos x="71" y="0"/>
              </a:cxn>
            </a:cxnLst>
            <a:rect l="0" t="0" r="r" b="b"/>
            <a:pathLst>
              <a:path w="71" h="39">
                <a:moveTo>
                  <a:pt x="71" y="0"/>
                </a:moveTo>
                <a:cubicBezTo>
                  <a:pt x="71" y="13"/>
                  <a:pt x="71" y="26"/>
                  <a:pt x="71" y="39"/>
                </a:cubicBezTo>
                <a:cubicBezTo>
                  <a:pt x="48" y="39"/>
                  <a:pt x="24" y="39"/>
                  <a:pt x="0" y="39"/>
                </a:cubicBezTo>
                <a:cubicBezTo>
                  <a:pt x="0" y="26"/>
                  <a:pt x="0" y="13"/>
                  <a:pt x="0" y="0"/>
                </a:cubicBezTo>
                <a:cubicBezTo>
                  <a:pt x="24" y="0"/>
                  <a:pt x="47" y="0"/>
                  <a:pt x="71"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79" name="Freeform 126"/>
          <xdr:cNvSpPr/>
        </xdr:nvSpPr>
        <xdr:spPr>
          <a:xfrm>
            <a:off x="4176388" y="5441399"/>
            <a:ext cx="101837" cy="50823"/>
          </a:xfrm>
          <a:custGeom>
            <a:avLst/>
            <a:gdLst/>
            <a:ahLst/>
            <a:cxnLst>
              <a:cxn ang="0">
                <a:pos x="71" y="39"/>
              </a:cxn>
              <a:cxn ang="0">
                <a:pos x="0" y="39"/>
              </a:cxn>
              <a:cxn ang="0">
                <a:pos x="0" y="0"/>
              </a:cxn>
              <a:cxn ang="0">
                <a:pos x="71" y="0"/>
              </a:cxn>
              <a:cxn ang="0">
                <a:pos x="71" y="39"/>
              </a:cxn>
            </a:cxnLst>
            <a:rect l="0" t="0" r="r" b="b"/>
            <a:pathLst>
              <a:path w="71" h="39">
                <a:moveTo>
                  <a:pt x="71" y="39"/>
                </a:moveTo>
                <a:cubicBezTo>
                  <a:pt x="47" y="39"/>
                  <a:pt x="24" y="39"/>
                  <a:pt x="0" y="39"/>
                </a:cubicBezTo>
                <a:cubicBezTo>
                  <a:pt x="0" y="26"/>
                  <a:pt x="0" y="13"/>
                  <a:pt x="0" y="0"/>
                </a:cubicBezTo>
                <a:cubicBezTo>
                  <a:pt x="24" y="0"/>
                  <a:pt x="47" y="0"/>
                  <a:pt x="71" y="0"/>
                </a:cubicBezTo>
                <a:cubicBezTo>
                  <a:pt x="71" y="13"/>
                  <a:pt x="71" y="26"/>
                  <a:pt x="71"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0" name="Freeform 127"/>
          <xdr:cNvSpPr/>
        </xdr:nvSpPr>
        <xdr:spPr>
          <a:xfrm>
            <a:off x="4291561" y="5441399"/>
            <a:ext cx="101231"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1" name="Freeform 128"/>
          <xdr:cNvSpPr/>
        </xdr:nvSpPr>
        <xdr:spPr>
          <a:xfrm>
            <a:off x="4233975" y="5503823"/>
            <a:ext cx="101837"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2" name="Freeform 129"/>
          <xdr:cNvSpPr/>
        </xdr:nvSpPr>
        <xdr:spPr>
          <a:xfrm>
            <a:off x="4124863" y="5378423"/>
            <a:ext cx="96382" cy="50823"/>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3" name="Freeform 130"/>
          <xdr:cNvSpPr/>
        </xdr:nvSpPr>
        <xdr:spPr>
          <a:xfrm>
            <a:off x="4348542" y="5378423"/>
            <a:ext cx="96382" cy="50823"/>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4" name="Freeform 131"/>
          <xdr:cNvSpPr/>
        </xdr:nvSpPr>
        <xdr:spPr>
          <a:xfrm>
            <a:off x="4124863" y="5503824"/>
            <a:ext cx="96382" cy="50823"/>
          </a:xfrm>
          <a:custGeom>
            <a:avLst/>
            <a:gdLst/>
            <a:ahLst/>
            <a:cxnLst>
              <a:cxn ang="0">
                <a:pos x="0" y="39"/>
              </a:cxn>
              <a:cxn ang="0">
                <a:pos x="0" y="0"/>
              </a:cxn>
              <a:cxn ang="0">
                <a:pos x="67" y="0"/>
              </a:cxn>
              <a:cxn ang="0">
                <a:pos x="67" y="39"/>
              </a:cxn>
              <a:cxn ang="0">
                <a:pos x="0" y="39"/>
              </a:cxn>
            </a:cxnLst>
            <a:rect l="0" t="0" r="r" b="b"/>
            <a:pathLst>
              <a:path w="67" h="39">
                <a:moveTo>
                  <a:pt x="0" y="39"/>
                </a:moveTo>
                <a:cubicBezTo>
                  <a:pt x="0" y="26"/>
                  <a:pt x="0" y="13"/>
                  <a:pt x="0" y="0"/>
                </a:cubicBezTo>
                <a:cubicBezTo>
                  <a:pt x="22" y="0"/>
                  <a:pt x="45" y="0"/>
                  <a:pt x="67" y="0"/>
                </a:cubicBezTo>
                <a:cubicBezTo>
                  <a:pt x="67" y="13"/>
                  <a:pt x="67" y="26"/>
                  <a:pt x="67" y="39"/>
                </a:cubicBezTo>
                <a:cubicBezTo>
                  <a:pt x="45" y="39"/>
                  <a:pt x="22"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5" name="Freeform 132"/>
          <xdr:cNvSpPr/>
        </xdr:nvSpPr>
        <xdr:spPr>
          <a:xfrm>
            <a:off x="4348542" y="5503824"/>
            <a:ext cx="96382" cy="50823"/>
          </a:xfrm>
          <a:custGeom>
            <a:avLst/>
            <a:gdLst/>
            <a:ahLst/>
            <a:cxnLst>
              <a:cxn ang="0">
                <a:pos x="67" y="39"/>
              </a:cxn>
              <a:cxn ang="0">
                <a:pos x="0" y="39"/>
              </a:cxn>
              <a:cxn ang="0">
                <a:pos x="0" y="0"/>
              </a:cxn>
              <a:cxn ang="0">
                <a:pos x="67" y="0"/>
              </a:cxn>
              <a:cxn ang="0">
                <a:pos x="67" y="39"/>
              </a:cxn>
            </a:cxnLst>
            <a:rect l="0" t="0" r="r" b="b"/>
            <a:pathLst>
              <a:path w="67" h="39">
                <a:moveTo>
                  <a:pt x="67" y="39"/>
                </a:moveTo>
                <a:cubicBezTo>
                  <a:pt x="45" y="39"/>
                  <a:pt x="22" y="39"/>
                  <a:pt x="0" y="39"/>
                </a:cubicBezTo>
                <a:cubicBezTo>
                  <a:pt x="0" y="26"/>
                  <a:pt x="0" y="13"/>
                  <a:pt x="0" y="0"/>
                </a:cubicBezTo>
                <a:cubicBezTo>
                  <a:pt x="22" y="0"/>
                  <a:pt x="45" y="0"/>
                  <a:pt x="67" y="0"/>
                </a:cubicBezTo>
                <a:cubicBezTo>
                  <a:pt x="67" y="13"/>
                  <a:pt x="67" y="26"/>
                  <a:pt x="67"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6" name="Freeform 133"/>
          <xdr:cNvSpPr/>
        </xdr:nvSpPr>
        <xdr:spPr>
          <a:xfrm>
            <a:off x="4124863" y="5315998"/>
            <a:ext cx="38795" cy="50823"/>
          </a:xfrm>
          <a:custGeom>
            <a:avLst/>
            <a:gdLst/>
            <a:ahLst/>
            <a:cxnLst>
              <a:cxn ang="0">
                <a:pos x="0" y="39"/>
              </a:cxn>
              <a:cxn ang="0">
                <a:pos x="0" y="0"/>
              </a:cxn>
              <a:cxn ang="0">
                <a:pos x="27" y="0"/>
              </a:cxn>
              <a:cxn ang="0">
                <a:pos x="27" y="39"/>
              </a:cxn>
              <a:cxn ang="0">
                <a:pos x="0" y="39"/>
              </a:cxn>
            </a:cxnLst>
            <a:rect l="0" t="0" r="r" b="b"/>
            <a:pathLst>
              <a:path w="27" h="39">
                <a:moveTo>
                  <a:pt x="0" y="39"/>
                </a:moveTo>
                <a:cubicBezTo>
                  <a:pt x="0" y="26"/>
                  <a:pt x="0" y="13"/>
                  <a:pt x="0" y="0"/>
                </a:cubicBezTo>
                <a:cubicBezTo>
                  <a:pt x="9" y="0"/>
                  <a:pt x="18" y="0"/>
                  <a:pt x="27" y="0"/>
                </a:cubicBezTo>
                <a:cubicBezTo>
                  <a:pt x="27" y="13"/>
                  <a:pt x="27" y="26"/>
                  <a:pt x="27" y="39"/>
                </a:cubicBezTo>
                <a:cubicBezTo>
                  <a:pt x="18" y="39"/>
                  <a:pt x="9"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7" name="Freeform 134"/>
          <xdr:cNvSpPr/>
        </xdr:nvSpPr>
        <xdr:spPr>
          <a:xfrm>
            <a:off x="4124863" y="5441399"/>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8" name="Freeform 135"/>
          <xdr:cNvSpPr/>
        </xdr:nvSpPr>
        <xdr:spPr>
          <a:xfrm>
            <a:off x="4406128" y="5315998"/>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9" name="Freeform 136"/>
          <xdr:cNvSpPr/>
        </xdr:nvSpPr>
        <xdr:spPr>
          <a:xfrm>
            <a:off x="4406128" y="5441399"/>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grpSp>
    <xdr:clientData/>
  </xdr:twoCellAnchor>
  <xdr:twoCellAnchor>
    <xdr:from>
      <xdr:col>5</xdr:col>
      <xdr:colOff>480186</xdr:colOff>
      <xdr:row>21</xdr:row>
      <xdr:rowOff>161925</xdr:rowOff>
    </xdr:from>
    <xdr:to>
      <xdr:col>7</xdr:col>
      <xdr:colOff>311606</xdr:colOff>
      <xdr:row>22</xdr:row>
      <xdr:rowOff>165833</xdr:rowOff>
    </xdr:to>
    <xdr:sp>
      <xdr:nvSpPr>
        <xdr:cNvPr id="90" name="正方形/長方形 89"/>
        <xdr:cNvSpPr/>
      </xdr:nvSpPr>
      <xdr:spPr>
        <a:xfrm>
          <a:off x="3103245" y="3842385"/>
          <a:ext cx="1065530" cy="179070"/>
        </a:xfrm>
        <a:prstGeom prst="rect">
          <a:avLst/>
        </a:prstGeom>
        <a:no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1200" b="1">
              <a:solidFill>
                <a:srgbClr val="000000"/>
              </a:solidFill>
              <a:latin typeface="Meiryo UI" pitchFamily="3" charset="-128"/>
              <a:ea typeface="Meiryo UI" pitchFamily="3" charset="-128"/>
            </a:rPr>
            <a:t>システム</a:t>
          </a:r>
          <a:endParaRPr kumimoji="1" lang="ja-JP" altLang="en-US" sz="1200" b="1">
            <a:solidFill>
              <a:srgbClr val="000000"/>
            </a:solidFill>
            <a:latin typeface="Meiryo UI" pitchFamily="3" charset="-128"/>
            <a:ea typeface="Meiryo UI" pitchFamily="3" charset="-128"/>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0</xdr:row>
      <xdr:rowOff>0</xdr:rowOff>
    </xdr:from>
    <xdr:to>
      <xdr:col>20</xdr:col>
      <xdr:colOff>488156</xdr:colOff>
      <xdr:row>3</xdr:row>
      <xdr:rowOff>180675</xdr:rowOff>
    </xdr:to>
    <xdr:sp>
      <xdr:nvSpPr>
        <xdr:cNvPr id="2" name="タイトル 11"/>
        <xdr:cNvSpPr>
          <a:spLocks noGrp="1"/>
        </xdr:cNvSpPr>
      </xdr:nvSpPr>
      <xdr:spPr>
        <a:xfrm>
          <a:off x="137160" y="0"/>
          <a:ext cx="10754995" cy="751840"/>
        </a:xfrm>
        <a:prstGeom prst="rect">
          <a:avLst/>
        </a:prstGeom>
      </xdr:spPr>
      <xdr:txBody>
        <a:bodyPr vert="horz" wrap="square" lIns="0" tIns="0" rIns="0" bIns="0" rtlCol="0" anchor="t" anchorCtr="0">
          <a:noAutofit/>
        </a:bodyPr>
        <a:lstStyle>
          <a:lvl1pPr algn="l" defTabSz="914400" rtl="0" eaLnBrk="1" latinLnBrk="0" hangingPunct="1">
            <a:lnSpc>
              <a:spcPct val="100000"/>
            </a:lnSpc>
            <a:spcBef>
              <a:spcPct val="0"/>
            </a:spcBef>
            <a:buNone/>
            <a:defRPr kumimoji="1" sz="2400" b="1" kern="1200">
              <a:solidFill>
                <a:schemeClr val="tx2"/>
              </a:solidFill>
              <a:latin typeface="+mj-lt"/>
              <a:ea typeface="+mj-ea"/>
              <a:cs typeface="+mj-cs"/>
            </a:defRPr>
          </a:lvl1pPr>
        </a:lstStyle>
        <a:p>
          <a:r>
            <a:rPr lang="en-US" altLang="ja-JP" sz="1600">
              <a:latin typeface="Meiryo UI" pitchFamily="3" charset="-128"/>
              <a:ea typeface="Meiryo UI" pitchFamily="3" charset="-128"/>
            </a:rPr>
            <a:t>[Reference] Assessment of Countermeasures against Targeted Attacks and Routes of Malware Infection</a:t>
          </a:r>
          <a:endParaRPr lang="en-US" altLang="ja-JP" sz="1600">
            <a:latin typeface="Meiryo UI" pitchFamily="3" charset="-128"/>
            <a:ea typeface="Meiryo UI" pitchFamily="3" charset="-128"/>
          </a:endParaRPr>
        </a:p>
      </xdr:txBody>
    </xdr:sp>
    <xdr:clientData/>
  </xdr:twoCellAnchor>
  <xdr:twoCellAnchor>
    <xdr:from>
      <xdr:col>1</xdr:col>
      <xdr:colOff>12414</xdr:colOff>
      <xdr:row>2</xdr:row>
      <xdr:rowOff>83953</xdr:rowOff>
    </xdr:from>
    <xdr:to>
      <xdr:col>15</xdr:col>
      <xdr:colOff>238125</xdr:colOff>
      <xdr:row>21</xdr:row>
      <xdr:rowOff>28575</xdr:rowOff>
    </xdr:to>
    <xdr:sp>
      <xdr:nvSpPr>
        <xdr:cNvPr id="3" name="正方形/長方形 2"/>
        <xdr:cNvSpPr/>
      </xdr:nvSpPr>
      <xdr:spPr>
        <a:xfrm>
          <a:off x="149225" y="464820"/>
          <a:ext cx="7791450" cy="3564255"/>
        </a:xfrm>
        <a:prstGeom prst="rect">
          <a:avLst/>
        </a:prstGeom>
        <a:solidFill>
          <a:schemeClr val="bg1"/>
        </a:solidFill>
        <a:ln>
          <a:solidFill>
            <a:srgbClr val="00338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171450" indent="-171450">
            <a:spcBef>
              <a:spcPts val="300"/>
            </a:spcBef>
            <a:buFont typeface="Arial" panose="020B0604020202020204" pitchFamily="7" charset="0"/>
            <a:buChar char="•"/>
          </a:pPr>
          <a:r>
            <a:rPr kumimoji="1" lang="ja-JP" altLang="en-US" sz="1120">
              <a:solidFill>
                <a:schemeClr val="tx1"/>
              </a:solidFill>
              <a:latin typeface="Meiryo UI" pitchFamily="3" charset="-128"/>
              <a:ea typeface="Meiryo UI" pitchFamily="3" charset="-128"/>
            </a:rPr>
            <a:t>In the assessment of countermeasures against targeted attacks, assume the following attack scenarios and check the security countermeasures in "route of malware infection" *.</a:t>
          </a:r>
          <a:endParaRPr kumimoji="1" lang="en-US" altLang="ja-JP" sz="1400">
            <a:solidFill>
              <a:schemeClr val="tx1"/>
            </a:solidFill>
            <a:latin typeface="Meiryo UI" pitchFamily="3" charset="-128"/>
            <a:ea typeface="Meiryo UI" pitchFamily="3" charset="-128"/>
          </a:endParaRPr>
        </a:p>
        <a:p>
          <a:pPr marL="716280" indent="-354330">
            <a:spcBef>
              <a:spcPts val="300"/>
            </a:spcBef>
            <a:buFont typeface="+mj-ea"/>
            <a:buAutoNum type="circleNumDbPlain"/>
          </a:pPr>
          <a:r>
            <a:rPr kumimoji="1" lang="ja-JP" altLang="en-US" sz="960">
              <a:solidFill>
                <a:schemeClr val="tx1"/>
              </a:solidFill>
              <a:latin typeface="Meiryo UI" pitchFamily="3" charset="-128"/>
              <a:ea typeface="Meiryo UI" pitchFamily="3" charset="-128"/>
            </a:rPr>
            <a:t>Scenario in which an attacker delivers an attack tool via a Web site to "</a:t>
          </a:r>
          <a:r>
            <a:rPr kumimoji="1" lang="en-US" altLang="ja-JP" sz="960">
              <a:solidFill>
                <a:schemeClr val="tx1"/>
              </a:solidFill>
              <a:latin typeface="Meiryo UI" pitchFamily="3" charset="-128"/>
              <a:ea typeface="Meiryo UI" pitchFamily="3" charset="-128"/>
            </a:rPr>
            <a:t>T</a:t>
          </a:r>
          <a:r>
            <a:rPr kumimoji="1" lang="ja-JP" altLang="en-US" sz="960">
              <a:solidFill>
                <a:schemeClr val="tx1"/>
              </a:solidFill>
              <a:latin typeface="Meiryo UI" pitchFamily="3" charset="-128"/>
              <a:ea typeface="Meiryo UI" pitchFamily="3" charset="-128"/>
            </a:rPr>
            <a:t>erminals"</a:t>
          </a:r>
          <a:endParaRPr kumimoji="1" lang="en-US" altLang="ja-JP" sz="1200">
            <a:solidFill>
              <a:schemeClr val="tx1"/>
            </a:solidFill>
            <a:latin typeface="Meiryo UI" pitchFamily="3" charset="-128"/>
            <a:ea typeface="Meiryo UI" pitchFamily="3" charset="-128"/>
          </a:endParaRPr>
        </a:p>
        <a:p>
          <a:pPr marL="716280" indent="-354330">
            <a:spcBef>
              <a:spcPts val="300"/>
            </a:spcBef>
            <a:buFont typeface="+mj-ea"/>
            <a:buAutoNum type="circleNumDbPlain"/>
          </a:pPr>
          <a:r>
            <a:rPr kumimoji="1" lang="ja-JP" altLang="en-US" sz="960">
              <a:solidFill>
                <a:schemeClr val="tx1"/>
              </a:solidFill>
              <a:latin typeface="Meiryo UI" pitchFamily="3" charset="-128"/>
              <a:ea typeface="Meiryo UI" pitchFamily="3" charset="-128"/>
            </a:rPr>
            <a:t>Scenario in which an attacker delivers an attack tool via email to "</a:t>
          </a:r>
          <a:r>
            <a:rPr kumimoji="1" lang="en-US" altLang="ja-JP" sz="960">
              <a:solidFill>
                <a:schemeClr val="tx1"/>
              </a:solidFill>
              <a:latin typeface="Meiryo UI" pitchFamily="3" charset="-128"/>
              <a:ea typeface="Meiryo UI" pitchFamily="3" charset="-128"/>
            </a:rPr>
            <a:t>Terminals</a:t>
          </a:r>
          <a:r>
            <a:rPr kumimoji="1" lang="ja-JP" altLang="en-US" sz="960">
              <a:solidFill>
                <a:schemeClr val="tx1"/>
              </a:solidFill>
              <a:latin typeface="Meiryo UI" pitchFamily="3" charset="-128"/>
              <a:ea typeface="Meiryo UI" pitchFamily="3" charset="-128"/>
            </a:rPr>
            <a:t>"</a:t>
          </a:r>
          <a:endParaRPr kumimoji="1" lang="en-US" altLang="ja-JP" sz="1200">
            <a:solidFill>
              <a:schemeClr val="tx1"/>
            </a:solidFill>
            <a:latin typeface="Meiryo UI" pitchFamily="3" charset="-128"/>
            <a:ea typeface="Meiryo UI" pitchFamily="3" charset="-128"/>
          </a:endParaRPr>
        </a:p>
        <a:p>
          <a:pPr marL="716280" indent="-354330">
            <a:spcBef>
              <a:spcPts val="300"/>
            </a:spcBef>
            <a:buFont typeface="+mj-ea"/>
            <a:buAutoNum type="circleNumDbPlain"/>
          </a:pPr>
          <a:r>
            <a:rPr kumimoji="1" lang="ja-JP" altLang="en-US" sz="960">
              <a:solidFill>
                <a:schemeClr val="tx1"/>
              </a:solidFill>
              <a:latin typeface="Meiryo UI" pitchFamily="3" charset="-128"/>
              <a:ea typeface="Meiryo UI" pitchFamily="3" charset="-128"/>
            </a:rPr>
            <a:t>Scenario in which an attacker delivers an attack tool to "</a:t>
          </a:r>
          <a:r>
            <a:rPr kumimoji="1" lang="en-US" altLang="ja-JP" sz="960">
              <a:solidFill>
                <a:schemeClr val="tx1"/>
              </a:solidFill>
              <a:latin typeface="Meiryo UI" pitchFamily="3" charset="-128"/>
              <a:ea typeface="Meiryo UI" pitchFamily="3" charset="-128"/>
            </a:rPr>
            <a:t>Terminals</a:t>
          </a:r>
          <a:r>
            <a:rPr kumimoji="1" lang="ja-JP" altLang="en-US" sz="960">
              <a:solidFill>
                <a:schemeClr val="tx1"/>
              </a:solidFill>
              <a:latin typeface="Meiryo UI" pitchFamily="3" charset="-128"/>
              <a:ea typeface="Meiryo UI" pitchFamily="3" charset="-128"/>
            </a:rPr>
            <a:t>" via a storage medium</a:t>
          </a:r>
          <a:endParaRPr kumimoji="1" lang="en-US" altLang="ja-JP" sz="1200">
            <a:solidFill>
              <a:schemeClr val="tx1"/>
            </a:solidFill>
            <a:latin typeface="Meiryo UI" pitchFamily="3" charset="-128"/>
            <a:ea typeface="Meiryo UI" pitchFamily="3" charset="-128"/>
          </a:endParaRPr>
        </a:p>
        <a:p>
          <a:pPr marL="177800" indent="-177800">
            <a:spcBef>
              <a:spcPts val="600"/>
            </a:spcBef>
            <a:buFont typeface="Arial" panose="020B0604020202020204" pitchFamily="7" charset="0"/>
            <a:buChar char="•"/>
          </a:pPr>
          <a:r>
            <a:rPr kumimoji="1" lang="ja-JP" altLang="en-US" sz="1120">
              <a:solidFill>
                <a:schemeClr val="tx1"/>
              </a:solidFill>
              <a:latin typeface="Meiryo UI" pitchFamily="3" charset="-128"/>
              <a:ea typeface="Meiryo UI" pitchFamily="3" charset="-128"/>
            </a:rPr>
            <a:t>In this assessment, systems that fall under the category of "</a:t>
          </a:r>
          <a:r>
            <a:rPr kumimoji="1" lang="en-US" altLang="ja-JP" sz="1120">
              <a:solidFill>
                <a:schemeClr val="tx1"/>
              </a:solidFill>
              <a:latin typeface="Meiryo UI" pitchFamily="3" charset="-128"/>
              <a:ea typeface="Meiryo UI" pitchFamily="3" charset="-128"/>
            </a:rPr>
            <a:t>Terminals</a:t>
          </a:r>
          <a:r>
            <a:rPr kumimoji="1" lang="ja-JP" altLang="en-US" sz="1120">
              <a:solidFill>
                <a:schemeClr val="tx1"/>
              </a:solidFill>
              <a:latin typeface="Meiryo UI" pitchFamily="3" charset="-128"/>
              <a:ea typeface="Meiryo UI" pitchFamily="3" charset="-128"/>
            </a:rPr>
            <a:t>" are the target of targeted attacks, and the person in charge of such systems must enter the systems that fall under the category of the 6 verification targets under "route of malware infection" in the response field. (</a:t>
          </a:r>
          <a:r>
            <a:rPr kumimoji="1" lang="en-US" altLang="ja-JP" sz="1120">
              <a:solidFill>
                <a:schemeClr val="tx1"/>
              </a:solidFill>
              <a:latin typeface="Meiryo UI" pitchFamily="3" charset="-128"/>
              <a:ea typeface="Meiryo UI" pitchFamily="3" charset="-128"/>
            </a:rPr>
            <a:t>It is assumed that all the systems to be checked are either the same system or multiple systems, and </a:t>
          </a:r>
          <a:r>
            <a:rPr kumimoji="1" lang="en-US" altLang="ja-JP" sz="1120" baseline="0">
              <a:solidFill>
                <a:schemeClr val="tx1"/>
              </a:solidFill>
              <a:latin typeface="Meiryo UI" pitchFamily="3" charset="-128"/>
              <a:ea typeface="Meiryo UI" pitchFamily="3" charset="-128"/>
            </a:rPr>
            <a:t>i</a:t>
          </a:r>
          <a:r>
            <a:rPr kumimoji="1" lang="ja-JP" altLang="en-US" sz="1120">
              <a:solidFill>
                <a:schemeClr val="tx1"/>
              </a:solidFill>
              <a:latin typeface="Meiryo UI" pitchFamily="3" charset="-128"/>
              <a:ea typeface="Meiryo UI" pitchFamily="3" charset="-128"/>
            </a:rPr>
            <a:t>n the latter case, the person in charge of the system that falls under "</a:t>
          </a:r>
          <a:r>
            <a:rPr kumimoji="1" lang="en-US" altLang="ja-JP" sz="1120">
              <a:solidFill>
                <a:schemeClr val="tx1"/>
              </a:solidFill>
              <a:latin typeface="Meiryo UI" pitchFamily="3" charset="-128"/>
              <a:ea typeface="Meiryo UI" pitchFamily="3" charset="-128"/>
            </a:rPr>
            <a:t>Terminals</a:t>
          </a:r>
          <a:r>
            <a:rPr kumimoji="1" lang="ja-JP" altLang="en-US" sz="1120">
              <a:solidFill>
                <a:schemeClr val="tx1"/>
              </a:solidFill>
              <a:latin typeface="Meiryo UI" pitchFamily="3" charset="-128"/>
              <a:ea typeface="Meiryo UI" pitchFamily="3" charset="-128"/>
            </a:rPr>
            <a:t>" should respond appropriately in cooperation with the person in charge of other systems</a:t>
          </a:r>
          <a:r>
            <a:rPr kumimoji="1" lang="en-US" altLang="ja-JP" sz="1120">
              <a:solidFill>
                <a:schemeClr val="tx1"/>
              </a:solidFill>
              <a:latin typeface="Meiryo UI" pitchFamily="3" charset="-128"/>
              <a:ea typeface="Meiryo UI" pitchFamily="3" charset="-128"/>
            </a:rPr>
            <a:t>.</a:t>
          </a:r>
          <a:r>
            <a:rPr kumimoji="1" lang="ja-JP" altLang="en-US" sz="1120">
              <a:solidFill>
                <a:schemeClr val="tx1"/>
              </a:solidFill>
              <a:latin typeface="Meiryo UI" pitchFamily="3" charset="-128"/>
              <a:ea typeface="Meiryo UI" pitchFamily="3" charset="-128"/>
            </a:rPr>
            <a:t>)</a:t>
          </a:r>
          <a:endParaRPr kumimoji="1" lang="en-US" altLang="ja-JP" sz="1400">
            <a:solidFill>
              <a:schemeClr val="tx1"/>
            </a:solidFill>
            <a:latin typeface="Meiryo UI" pitchFamily="3" charset="-128"/>
            <a:ea typeface="Meiryo UI" pitchFamily="3" charset="-128"/>
          </a:endParaRPr>
        </a:p>
      </xdr:txBody>
    </xdr:sp>
    <xdr:clientData/>
  </xdr:twoCellAnchor>
  <xdr:twoCellAnchor>
    <xdr:from>
      <xdr:col>1</xdr:col>
      <xdr:colOff>0</xdr:colOff>
      <xdr:row>17</xdr:row>
      <xdr:rowOff>114300</xdr:rowOff>
    </xdr:from>
    <xdr:to>
      <xdr:col>14</xdr:col>
      <xdr:colOff>322868</xdr:colOff>
      <xdr:row>20</xdr:row>
      <xdr:rowOff>6471</xdr:rowOff>
    </xdr:to>
    <xdr:sp>
      <xdr:nvSpPr>
        <xdr:cNvPr id="4" name="正方形/長方形 3"/>
        <xdr:cNvSpPr/>
      </xdr:nvSpPr>
      <xdr:spPr>
        <a:xfrm>
          <a:off x="137160" y="3352800"/>
          <a:ext cx="7347585" cy="463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357505" indent="-179705">
            <a:buFont typeface="Yu Gothic" panose="020B0400000000000000" pitchFamily="50" charset="-128"/>
            <a:buChar char="※"/>
          </a:pPr>
          <a:r>
            <a:rPr kumimoji="1" lang="ja-JP" altLang="en-US" sz="880">
              <a:solidFill>
                <a:schemeClr val="tx1"/>
              </a:solidFill>
              <a:latin typeface="Meiryo UI" pitchFamily="3" charset="-128"/>
              <a:ea typeface="Meiryo UI" pitchFamily="3" charset="-128"/>
            </a:rPr>
            <a:t>A "route of malware infection" is a series of paths that attacker</a:t>
          </a:r>
          <a:r>
            <a:rPr kumimoji="1" lang="en-US" altLang="ja-JP" sz="880">
              <a:solidFill>
                <a:schemeClr val="tx1"/>
              </a:solidFill>
              <a:latin typeface="Meiryo UI" pitchFamily="3" charset="-128"/>
              <a:ea typeface="Meiryo UI" pitchFamily="3" charset="-128"/>
            </a:rPr>
            <a:t>s</a:t>
          </a:r>
          <a:r>
            <a:rPr kumimoji="1" lang="en-US" altLang="ja-JP" sz="880" baseline="0">
              <a:solidFill>
                <a:schemeClr val="tx1"/>
              </a:solidFill>
              <a:latin typeface="Meiryo UI" pitchFamily="3" charset="-128"/>
              <a:ea typeface="Meiryo UI" pitchFamily="3" charset="-128"/>
            </a:rPr>
            <a:t> </a:t>
          </a:r>
          <a:r>
            <a:rPr kumimoji="1" lang="ja-JP" altLang="en-US" sz="880">
              <a:solidFill>
                <a:schemeClr val="tx1"/>
              </a:solidFill>
              <a:latin typeface="Meiryo UI" pitchFamily="3" charset="-128"/>
              <a:ea typeface="Meiryo UI" pitchFamily="3" charset="-128"/>
            </a:rPr>
            <a:t>take in a targeted attack, from the delivery of an attack tool to the achievement of </a:t>
          </a:r>
          <a:r>
            <a:rPr kumimoji="1" lang="en-US" altLang="ja-JP" sz="880">
              <a:solidFill>
                <a:schemeClr val="tx1"/>
              </a:solidFill>
              <a:latin typeface="Meiryo UI" pitchFamily="3" charset="-128"/>
              <a:ea typeface="Meiryo UI" pitchFamily="3" charset="-128"/>
            </a:rPr>
            <a:t>their</a:t>
          </a:r>
          <a:r>
            <a:rPr kumimoji="1" lang="ja-JP" altLang="en-US" sz="880">
              <a:solidFill>
                <a:schemeClr val="tx1"/>
              </a:solidFill>
              <a:latin typeface="Meiryo UI" pitchFamily="3" charset="-128"/>
              <a:ea typeface="Meiryo UI" pitchFamily="3" charset="-128"/>
            </a:rPr>
            <a:t> goal.</a:t>
          </a:r>
          <a:endParaRPr kumimoji="1" lang="en-US" altLang="ja-JP" sz="1100">
            <a:solidFill>
              <a:schemeClr val="tx1"/>
            </a:solidFill>
            <a:latin typeface="Meiryo UI" pitchFamily="3" charset="-128"/>
            <a:ea typeface="Meiryo UI" pitchFamily="3" charset="-128"/>
          </a:endParaRPr>
        </a:p>
        <a:p>
          <a:pPr marL="177800"/>
          <a:r>
            <a:rPr kumimoji="1" lang="ja-JP" altLang="en-US" sz="880">
              <a:solidFill>
                <a:schemeClr val="tx1"/>
              </a:solidFill>
              <a:latin typeface="Meiryo UI" pitchFamily="3" charset="-128"/>
              <a:ea typeface="Meiryo UI" pitchFamily="3" charset="-128"/>
            </a:rPr>
            <a:t>　　"</a:t>
          </a:r>
          <a:r>
            <a:rPr kumimoji="1" lang="en-US" altLang="ja-JP" sz="880">
              <a:solidFill>
                <a:schemeClr val="tx1"/>
              </a:solidFill>
              <a:latin typeface="Meiryo UI" pitchFamily="3" charset="-128"/>
              <a:ea typeface="Meiryo UI" pitchFamily="3" charset="-128"/>
            </a:rPr>
            <a:t>R</a:t>
          </a:r>
          <a:r>
            <a:rPr kumimoji="1" lang="ja-JP" altLang="en-US" sz="880">
              <a:solidFill>
                <a:schemeClr val="tx1"/>
              </a:solidFill>
              <a:latin typeface="Meiryo UI" pitchFamily="3" charset="-128"/>
              <a:ea typeface="Meiryo UI" pitchFamily="3" charset="-128"/>
            </a:rPr>
            <a:t>oute of malware infection" includes 6 items to </a:t>
          </a:r>
          <a:r>
            <a:rPr kumimoji="1" lang="en-US" altLang="ja-JP" sz="880">
              <a:solidFill>
                <a:schemeClr val="tx1"/>
              </a:solidFill>
              <a:latin typeface="Meiryo UI" pitchFamily="3" charset="-128"/>
              <a:ea typeface="Meiryo UI" pitchFamily="3" charset="-128"/>
            </a:rPr>
            <a:t>be </a:t>
          </a:r>
          <a:r>
            <a:rPr kumimoji="1" lang="ja-JP" altLang="en-US" sz="880">
              <a:solidFill>
                <a:schemeClr val="tx1"/>
              </a:solidFill>
              <a:latin typeface="Meiryo UI" pitchFamily="3" charset="-128"/>
              <a:ea typeface="Meiryo UI" pitchFamily="3" charset="-128"/>
            </a:rPr>
            <a:t>check</a:t>
          </a:r>
          <a:r>
            <a:rPr kumimoji="1" lang="en-US" altLang="ja-JP" sz="880">
              <a:solidFill>
                <a:schemeClr val="tx1"/>
              </a:solidFill>
              <a:latin typeface="Meiryo UI" pitchFamily="3" charset="-128"/>
              <a:ea typeface="Meiryo UI" pitchFamily="3" charset="-128"/>
            </a:rPr>
            <a:t>ed</a:t>
          </a:r>
          <a:r>
            <a:rPr kumimoji="1" lang="en-US" altLang="ja-JP" sz="880" baseline="0">
              <a:solidFill>
                <a:schemeClr val="tx1"/>
              </a:solidFill>
              <a:latin typeface="Meiryo UI" pitchFamily="3" charset="-128"/>
              <a:ea typeface="Meiryo UI" pitchFamily="3" charset="-128"/>
            </a:rPr>
            <a:t> </a:t>
          </a:r>
          <a:r>
            <a:rPr kumimoji="1" lang="ja-JP" altLang="en-US" sz="880">
              <a:solidFill>
                <a:schemeClr val="tx1"/>
              </a:solidFill>
              <a:latin typeface="Meiryo UI" pitchFamily="3" charset="-128"/>
              <a:ea typeface="Meiryo UI" pitchFamily="3" charset="-128"/>
            </a:rPr>
            <a:t>("1. Boundary Measures", "2. Internet Connection Environment", "3. Internet mail environment", "4. </a:t>
          </a:r>
          <a:r>
            <a:rPr kumimoji="1" lang="en-US" altLang="ja-JP" sz="880">
              <a:solidFill>
                <a:schemeClr val="tx1"/>
              </a:solidFill>
              <a:latin typeface="Meiryo UI" pitchFamily="3" charset="-128"/>
              <a:ea typeface="Meiryo UI" pitchFamily="3" charset="-128"/>
            </a:rPr>
            <a:t>T</a:t>
          </a:r>
          <a:r>
            <a:rPr kumimoji="1" lang="ja-JP" altLang="en-US" sz="880">
              <a:solidFill>
                <a:schemeClr val="tx1"/>
              </a:solidFill>
              <a:latin typeface="Meiryo UI" pitchFamily="3" charset="-128"/>
              <a:ea typeface="Meiryo UI" pitchFamily="3" charset="-128"/>
            </a:rPr>
            <a:t>erminals",</a:t>
          </a:r>
          <a:endParaRPr kumimoji="1" lang="en-US" altLang="ja-JP" sz="1100">
            <a:solidFill>
              <a:schemeClr val="tx1"/>
            </a:solidFill>
            <a:latin typeface="Meiryo UI" pitchFamily="3" charset="-128"/>
            <a:ea typeface="Meiryo UI" pitchFamily="3" charset="-128"/>
          </a:endParaRPr>
        </a:p>
        <a:p>
          <a:pPr marL="177800"/>
          <a:r>
            <a:rPr kumimoji="1" lang="ja-JP" altLang="en-US" sz="880">
              <a:solidFill>
                <a:schemeClr val="tx1"/>
              </a:solidFill>
              <a:latin typeface="Meiryo UI" pitchFamily="3" charset="-128"/>
              <a:ea typeface="Meiryo UI" pitchFamily="3" charset="-128"/>
            </a:rPr>
            <a:t>　　"5. Terminal management server (Active Directory)" and "6. File Sharing System (File Server)").</a:t>
          </a:r>
          <a:endParaRPr kumimoji="1" lang="en-US" altLang="ja-JP" sz="1100">
            <a:solidFill>
              <a:schemeClr val="tx1"/>
            </a:solidFill>
            <a:latin typeface="Meiryo UI" pitchFamily="3" charset="-128"/>
            <a:ea typeface="Meiryo UI" pitchFamily="3" charset="-128"/>
          </a:endParaRPr>
        </a:p>
      </xdr:txBody>
    </xdr:sp>
    <xdr:clientData/>
  </xdr:twoCellAnchor>
  <xdr:twoCellAnchor>
    <xdr:from>
      <xdr:col>3</xdr:col>
      <xdr:colOff>500063</xdr:colOff>
      <xdr:row>24</xdr:row>
      <xdr:rowOff>84730</xdr:rowOff>
    </xdr:from>
    <xdr:to>
      <xdr:col>5</xdr:col>
      <xdr:colOff>251972</xdr:colOff>
      <xdr:row>34</xdr:row>
      <xdr:rowOff>9214</xdr:rowOff>
    </xdr:to>
    <xdr:sp>
      <xdr:nvSpPr>
        <xdr:cNvPr id="5" name="雲 4"/>
        <xdr:cNvSpPr/>
      </xdr:nvSpPr>
      <xdr:spPr>
        <a:xfrm>
          <a:off x="1717675" y="4656455"/>
          <a:ext cx="832485" cy="1829435"/>
        </a:xfrm>
        <a:prstGeom prst="cloud">
          <a:avLst/>
        </a:prstGeom>
        <a:solidFill>
          <a:srgbClr val="0091DA">
            <a:lumMod val="20000"/>
            <a:lumOff val="80000"/>
          </a:srgbClr>
        </a:solidFill>
        <a:ln w="12700" cap="flat" cmpd="sng" algn="ctr">
          <a:solidFill>
            <a:srgbClr val="0091DA"/>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ctr"/>
          <a:r>
            <a:rPr kumimoji="1" lang="ja-JP" altLang="en-US" sz="960">
              <a:solidFill>
                <a:srgbClr val="000000"/>
              </a:solidFill>
              <a:latin typeface="Meiryo UI" pitchFamily="3" charset="-128"/>
              <a:ea typeface="Meiryo UI" pitchFamily="3" charset="-128"/>
            </a:rPr>
            <a:t>Internet</a:t>
          </a:r>
          <a:endParaRPr kumimoji="1" lang="ja-JP" altLang="en-US" sz="960">
            <a:solidFill>
              <a:srgbClr val="000000"/>
            </a:solidFill>
            <a:latin typeface="Meiryo UI" pitchFamily="3" charset="-128"/>
            <a:ea typeface="Meiryo UI" pitchFamily="3" charset="-128"/>
          </a:endParaRPr>
        </a:p>
      </xdr:txBody>
    </xdr:sp>
    <xdr:clientData/>
  </xdr:twoCellAnchor>
  <xdr:twoCellAnchor>
    <xdr:from>
      <xdr:col>5</xdr:col>
      <xdr:colOff>480186</xdr:colOff>
      <xdr:row>22</xdr:row>
      <xdr:rowOff>28944</xdr:rowOff>
    </xdr:from>
    <xdr:to>
      <xdr:col>15</xdr:col>
      <xdr:colOff>104775</xdr:colOff>
      <xdr:row>36</xdr:row>
      <xdr:rowOff>140810</xdr:rowOff>
    </xdr:to>
    <xdr:sp>
      <xdr:nvSpPr>
        <xdr:cNvPr id="6" name="正方形/長方形 5"/>
        <xdr:cNvSpPr/>
      </xdr:nvSpPr>
      <xdr:spPr>
        <a:xfrm>
          <a:off x="2778760" y="4219575"/>
          <a:ext cx="5028565" cy="2778760"/>
        </a:xfrm>
        <a:prstGeom prst="rect">
          <a:avLst/>
        </a:prstGeom>
        <a:solidFill>
          <a:sysClr val="window" lastClr="FFFFFF">
            <a:lumMod val="85000"/>
          </a:sysClr>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ctr"/>
          <a:endParaRPr kumimoji="1" lang="ja-JP" altLang="en-US" sz="1000">
            <a:solidFill>
              <a:sysClr val="window" lastClr="FFFFFF"/>
            </a:solidFill>
            <a:latin typeface="Meiryo UI" pitchFamily="3" charset="-128"/>
            <a:ea typeface="Meiryo UI" pitchFamily="3" charset="-128"/>
          </a:endParaRPr>
        </a:p>
      </xdr:txBody>
    </xdr:sp>
    <xdr:clientData/>
  </xdr:twoCellAnchor>
  <xdr:twoCellAnchor>
    <xdr:from>
      <xdr:col>1</xdr:col>
      <xdr:colOff>95665</xdr:colOff>
      <xdr:row>28</xdr:row>
      <xdr:rowOff>35628</xdr:rowOff>
    </xdr:from>
    <xdr:to>
      <xdr:col>1</xdr:col>
      <xdr:colOff>495662</xdr:colOff>
      <xdr:row>29</xdr:row>
      <xdr:rowOff>161767</xdr:rowOff>
    </xdr:to>
    <xdr:grpSp>
      <xdr:nvGrpSpPr>
        <xdr:cNvPr id="7" name="グループ化 6"/>
        <xdr:cNvGrpSpPr/>
      </xdr:nvGrpSpPr>
      <xdr:grpSpPr>
        <a:xfrm>
          <a:off x="232410" y="5369560"/>
          <a:ext cx="400050" cy="316230"/>
          <a:chOff x="314219" y="4474833"/>
          <a:chExt cx="399997" cy="307114"/>
        </a:xfrm>
      </xdr:grpSpPr>
      <xdr:sp>
        <xdr:nvSpPr>
          <xdr:cNvPr id="8" name="Freeform 59"/>
          <xdr:cNvSpPr/>
        </xdr:nvSpPr>
        <xdr:spPr>
          <a:xfrm>
            <a:off x="314219" y="4474833"/>
            <a:ext cx="399997" cy="179774"/>
          </a:xfrm>
          <a:custGeom>
            <a:avLst/>
            <a:gdLst/>
            <a:ahLst/>
            <a:cxnLst>
              <a:cxn ang="0">
                <a:pos x="429" y="153"/>
              </a:cxn>
              <a:cxn ang="0">
                <a:pos x="343" y="153"/>
              </a:cxn>
              <a:cxn ang="0">
                <a:pos x="293" y="0"/>
              </a:cxn>
              <a:cxn ang="0">
                <a:pos x="226" y="56"/>
              </a:cxn>
              <a:cxn ang="0">
                <a:pos x="159" y="0"/>
              </a:cxn>
              <a:cxn ang="0">
                <a:pos x="109" y="153"/>
              </a:cxn>
              <a:cxn ang="0">
                <a:pos x="24" y="153"/>
              </a:cxn>
              <a:cxn ang="0">
                <a:pos x="0" y="177"/>
              </a:cxn>
              <a:cxn ang="0">
                <a:pos x="0" y="179"/>
              </a:cxn>
              <a:cxn ang="0">
                <a:pos x="24" y="203"/>
              </a:cxn>
              <a:cxn ang="0">
                <a:pos x="429" y="203"/>
              </a:cxn>
              <a:cxn ang="0">
                <a:pos x="452" y="179"/>
              </a:cxn>
              <a:cxn ang="0">
                <a:pos x="452" y="177"/>
              </a:cxn>
              <a:cxn ang="0">
                <a:pos x="429" y="153"/>
              </a:cxn>
            </a:cxnLst>
            <a:rect l="0" t="0" r="r" b="b"/>
            <a:pathLst>
              <a:path w="452" h="203">
                <a:moveTo>
                  <a:pt x="429" y="153"/>
                </a:moveTo>
                <a:cubicBezTo>
                  <a:pt x="343" y="153"/>
                  <a:pt x="343" y="153"/>
                  <a:pt x="343" y="153"/>
                </a:cubicBezTo>
                <a:cubicBezTo>
                  <a:pt x="338" y="104"/>
                  <a:pt x="324" y="0"/>
                  <a:pt x="293" y="0"/>
                </a:cubicBezTo>
                <a:cubicBezTo>
                  <a:pt x="253" y="0"/>
                  <a:pt x="248" y="56"/>
                  <a:pt x="226" y="56"/>
                </a:cubicBezTo>
                <a:cubicBezTo>
                  <a:pt x="204" y="56"/>
                  <a:pt x="199" y="0"/>
                  <a:pt x="159" y="0"/>
                </a:cubicBezTo>
                <a:cubicBezTo>
                  <a:pt x="129" y="0"/>
                  <a:pt x="114" y="104"/>
                  <a:pt x="109" y="153"/>
                </a:cubicBezTo>
                <a:cubicBezTo>
                  <a:pt x="24" y="153"/>
                  <a:pt x="24" y="153"/>
                  <a:pt x="24" y="153"/>
                </a:cubicBezTo>
                <a:cubicBezTo>
                  <a:pt x="11" y="153"/>
                  <a:pt x="0" y="164"/>
                  <a:pt x="0" y="177"/>
                </a:cubicBezTo>
                <a:cubicBezTo>
                  <a:pt x="0" y="179"/>
                  <a:pt x="0" y="179"/>
                  <a:pt x="0" y="179"/>
                </a:cubicBezTo>
                <a:cubicBezTo>
                  <a:pt x="0" y="192"/>
                  <a:pt x="11" y="203"/>
                  <a:pt x="24" y="203"/>
                </a:cubicBezTo>
                <a:cubicBezTo>
                  <a:pt x="429" y="203"/>
                  <a:pt x="429" y="203"/>
                  <a:pt x="429" y="203"/>
                </a:cubicBezTo>
                <a:cubicBezTo>
                  <a:pt x="442" y="203"/>
                  <a:pt x="452" y="192"/>
                  <a:pt x="452" y="179"/>
                </a:cubicBezTo>
                <a:cubicBezTo>
                  <a:pt x="452" y="177"/>
                  <a:pt x="452" y="177"/>
                  <a:pt x="452" y="177"/>
                </a:cubicBezTo>
                <a:cubicBezTo>
                  <a:pt x="452" y="164"/>
                  <a:pt x="442" y="153"/>
                  <a:pt x="429" y="153"/>
                </a:cubicBezTo>
                <a:close/>
              </a:path>
            </a:pathLst>
          </a:custGeom>
          <a:solidFill>
            <a:srgbClr val="BC204B"/>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a:solidFill>
                <a:srgbClr val="000000"/>
              </a:solidFill>
              <a:latin typeface="Meiryo UI" pitchFamily="3" charset="-128"/>
              <a:ea typeface="Meiryo UI" pitchFamily="3" charset="-128"/>
            </a:endParaRPr>
          </a:p>
        </xdr:txBody>
      </xdr:sp>
      <xdr:sp>
        <xdr:nvSpPr>
          <xdr:cNvPr id="9" name="Freeform 60"/>
          <xdr:cNvSpPr>
            <a:spLocks noEditPoints="1"/>
          </xdr:cNvSpPr>
        </xdr:nvSpPr>
        <xdr:spPr>
          <a:xfrm>
            <a:off x="386878" y="4678577"/>
            <a:ext cx="255803" cy="103370"/>
          </a:xfrm>
          <a:custGeom>
            <a:avLst/>
            <a:gdLst/>
            <a:ahLst/>
            <a:cxnLst>
              <a:cxn ang="0">
                <a:pos x="273" y="0"/>
              </a:cxn>
              <a:cxn ang="0">
                <a:pos x="16" y="0"/>
              </a:cxn>
              <a:cxn ang="0">
                <a:pos x="0" y="16"/>
              </a:cxn>
              <a:cxn ang="0">
                <a:pos x="0" y="101"/>
              </a:cxn>
              <a:cxn ang="0">
                <a:pos x="16" y="117"/>
              </a:cxn>
              <a:cxn ang="0">
                <a:pos x="273" y="117"/>
              </a:cxn>
              <a:cxn ang="0">
                <a:pos x="289" y="101"/>
              </a:cxn>
              <a:cxn ang="0">
                <a:pos x="289" y="16"/>
              </a:cxn>
              <a:cxn ang="0">
                <a:pos x="273" y="0"/>
              </a:cxn>
              <a:cxn ang="0">
                <a:pos x="118" y="81"/>
              </a:cxn>
              <a:cxn ang="0">
                <a:pos x="58" y="69"/>
              </a:cxn>
              <a:cxn ang="0">
                <a:pos x="54" y="38"/>
              </a:cxn>
              <a:cxn ang="0">
                <a:pos x="64" y="35"/>
              </a:cxn>
              <a:cxn ang="0">
                <a:pos x="119" y="74"/>
              </a:cxn>
              <a:cxn ang="0">
                <a:pos x="118" y="81"/>
              </a:cxn>
              <a:cxn ang="0">
                <a:pos x="231" y="69"/>
              </a:cxn>
              <a:cxn ang="0">
                <a:pos x="171" y="81"/>
              </a:cxn>
              <a:cxn ang="0">
                <a:pos x="170" y="74"/>
              </a:cxn>
              <a:cxn ang="0">
                <a:pos x="225" y="35"/>
              </a:cxn>
              <a:cxn ang="0">
                <a:pos x="234" y="38"/>
              </a:cxn>
              <a:cxn ang="0">
                <a:pos x="231" y="69"/>
              </a:cxn>
            </a:cxnLst>
            <a:rect l="0" t="0" r="r" b="b"/>
            <a:pathLst>
              <a:path w="289" h="117">
                <a:moveTo>
                  <a:pt x="273" y="0"/>
                </a:moveTo>
                <a:cubicBezTo>
                  <a:pt x="16" y="0"/>
                  <a:pt x="16" y="0"/>
                  <a:pt x="16" y="0"/>
                </a:cubicBezTo>
                <a:cubicBezTo>
                  <a:pt x="7" y="0"/>
                  <a:pt x="0" y="7"/>
                  <a:pt x="0" y="16"/>
                </a:cubicBezTo>
                <a:cubicBezTo>
                  <a:pt x="0" y="101"/>
                  <a:pt x="0" y="101"/>
                  <a:pt x="0" y="101"/>
                </a:cubicBezTo>
                <a:cubicBezTo>
                  <a:pt x="0" y="110"/>
                  <a:pt x="7" y="117"/>
                  <a:pt x="16" y="117"/>
                </a:cubicBezTo>
                <a:cubicBezTo>
                  <a:pt x="273" y="117"/>
                  <a:pt x="273" y="117"/>
                  <a:pt x="273" y="117"/>
                </a:cubicBezTo>
                <a:cubicBezTo>
                  <a:pt x="282" y="117"/>
                  <a:pt x="289" y="110"/>
                  <a:pt x="289" y="101"/>
                </a:cubicBezTo>
                <a:cubicBezTo>
                  <a:pt x="289" y="16"/>
                  <a:pt x="289" y="16"/>
                  <a:pt x="289" y="16"/>
                </a:cubicBezTo>
                <a:cubicBezTo>
                  <a:pt x="289" y="7"/>
                  <a:pt x="282" y="0"/>
                  <a:pt x="273" y="0"/>
                </a:cubicBezTo>
                <a:close/>
                <a:moveTo>
                  <a:pt x="118" y="81"/>
                </a:moveTo>
                <a:cubicBezTo>
                  <a:pt x="118" y="81"/>
                  <a:pt x="77" y="93"/>
                  <a:pt x="58" y="69"/>
                </a:cubicBezTo>
                <a:cubicBezTo>
                  <a:pt x="46" y="54"/>
                  <a:pt x="54" y="38"/>
                  <a:pt x="54" y="38"/>
                </a:cubicBezTo>
                <a:cubicBezTo>
                  <a:pt x="56" y="34"/>
                  <a:pt x="60" y="33"/>
                  <a:pt x="64" y="35"/>
                </a:cubicBezTo>
                <a:cubicBezTo>
                  <a:pt x="119" y="74"/>
                  <a:pt x="119" y="74"/>
                  <a:pt x="119" y="74"/>
                </a:cubicBezTo>
                <a:cubicBezTo>
                  <a:pt x="122" y="77"/>
                  <a:pt x="122" y="80"/>
                  <a:pt x="118" y="81"/>
                </a:cubicBezTo>
                <a:close/>
                <a:moveTo>
                  <a:pt x="231" y="69"/>
                </a:moveTo>
                <a:cubicBezTo>
                  <a:pt x="211" y="93"/>
                  <a:pt x="171" y="81"/>
                  <a:pt x="171" y="81"/>
                </a:cubicBezTo>
                <a:cubicBezTo>
                  <a:pt x="167" y="80"/>
                  <a:pt x="166" y="77"/>
                  <a:pt x="170" y="74"/>
                </a:cubicBezTo>
                <a:cubicBezTo>
                  <a:pt x="225" y="35"/>
                  <a:pt x="225" y="35"/>
                  <a:pt x="225" y="35"/>
                </a:cubicBezTo>
                <a:cubicBezTo>
                  <a:pt x="228" y="33"/>
                  <a:pt x="233" y="34"/>
                  <a:pt x="234" y="38"/>
                </a:cubicBezTo>
                <a:cubicBezTo>
                  <a:pt x="234" y="38"/>
                  <a:pt x="242" y="54"/>
                  <a:pt x="231" y="69"/>
                </a:cubicBezTo>
                <a:close/>
              </a:path>
            </a:pathLst>
          </a:custGeom>
          <a:solidFill>
            <a:srgbClr val="BC204B"/>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a:solidFill>
                <a:srgbClr val="000000"/>
              </a:solidFill>
              <a:latin typeface="Meiryo UI" pitchFamily="3" charset="-128"/>
              <a:ea typeface="Meiryo UI" pitchFamily="3" charset="-128"/>
            </a:endParaRPr>
          </a:p>
        </xdr:txBody>
      </xdr:sp>
    </xdr:grpSp>
    <xdr:clientData/>
  </xdr:twoCellAnchor>
  <xdr:twoCellAnchor>
    <xdr:from>
      <xdr:col>0</xdr:col>
      <xdr:colOff>83344</xdr:colOff>
      <xdr:row>26</xdr:row>
      <xdr:rowOff>162158</xdr:rowOff>
    </xdr:from>
    <xdr:to>
      <xdr:col>2</xdr:col>
      <xdr:colOff>71437</xdr:colOff>
      <xdr:row>28</xdr:row>
      <xdr:rowOff>36012</xdr:rowOff>
    </xdr:to>
    <xdr:sp>
      <xdr:nvSpPr>
        <xdr:cNvPr id="10" name="正方形/長方形 9"/>
        <xdr:cNvSpPr/>
      </xdr:nvSpPr>
      <xdr:spPr>
        <a:xfrm>
          <a:off x="83185" y="5114925"/>
          <a:ext cx="665480" cy="254635"/>
        </a:xfrm>
        <a:prstGeom prst="rect">
          <a:avLst/>
        </a:prstGeom>
      </xdr:spPr>
      <xdr:txBody>
        <a:bodyPr wrap="square">
          <a:spAutoFit/>
        </a:bodyPr>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r>
            <a:rPr lang="ja-JP" altLang="en-US" sz="880">
              <a:solidFill>
                <a:srgbClr val="BC204B"/>
              </a:solidFill>
              <a:latin typeface="Meiryo UI" pitchFamily="3" charset="-128"/>
              <a:ea typeface="Meiryo UI" pitchFamily="3" charset="-128"/>
            </a:rPr>
            <a:t>attackers</a:t>
          </a:r>
          <a:endParaRPr lang="ja-JP" altLang="en-US" sz="880">
            <a:solidFill>
              <a:srgbClr val="BC204B"/>
            </a:solidFill>
            <a:latin typeface="Meiryo UI" pitchFamily="3" charset="-128"/>
            <a:ea typeface="Meiryo UI" pitchFamily="3" charset="-128"/>
          </a:endParaRPr>
        </a:p>
      </xdr:txBody>
    </xdr:sp>
    <xdr:clientData/>
  </xdr:twoCellAnchor>
  <xdr:twoCellAnchor>
    <xdr:from>
      <xdr:col>1</xdr:col>
      <xdr:colOff>176039</xdr:colOff>
      <xdr:row>30</xdr:row>
      <xdr:rowOff>30522</xdr:rowOff>
    </xdr:from>
    <xdr:to>
      <xdr:col>1</xdr:col>
      <xdr:colOff>415286</xdr:colOff>
      <xdr:row>31</xdr:row>
      <xdr:rowOff>120311</xdr:rowOff>
    </xdr:to>
    <xdr:sp>
      <xdr:nvSpPr>
        <xdr:cNvPr id="11" name="Freeform 114"/>
        <xdr:cNvSpPr>
          <a:spLocks noEditPoints="1"/>
        </xdr:cNvSpPr>
      </xdr:nvSpPr>
      <xdr:spPr>
        <a:xfrm>
          <a:off x="313055" y="5745480"/>
          <a:ext cx="238760" cy="280035"/>
        </a:xfrm>
        <a:custGeom>
          <a:avLst/>
          <a:gdLst>
            <a:gd name="T0" fmla="*/ 68 w 138"/>
            <a:gd name="T1" fmla="*/ 67 h 157"/>
            <a:gd name="T2" fmla="*/ 62 w 138"/>
            <a:gd name="T3" fmla="*/ 52 h 157"/>
            <a:gd name="T4" fmla="*/ 49 w 138"/>
            <a:gd name="T5" fmla="*/ 42 h 157"/>
            <a:gd name="T6" fmla="*/ 33 w 138"/>
            <a:gd name="T7" fmla="*/ 40 h 157"/>
            <a:gd name="T8" fmla="*/ 18 w 138"/>
            <a:gd name="T9" fmla="*/ 47 h 157"/>
            <a:gd name="T10" fmla="*/ 8 w 138"/>
            <a:gd name="T11" fmla="*/ 60 h 157"/>
            <a:gd name="T12" fmla="*/ 7 w 138"/>
            <a:gd name="T13" fmla="*/ 76 h 157"/>
            <a:gd name="T14" fmla="*/ 13 w 138"/>
            <a:gd name="T15" fmla="*/ 90 h 157"/>
            <a:gd name="T16" fmla="*/ 26 w 138"/>
            <a:gd name="T17" fmla="*/ 100 h 157"/>
            <a:gd name="T18" fmla="*/ 42 w 138"/>
            <a:gd name="T19" fmla="*/ 102 h 157"/>
            <a:gd name="T20" fmla="*/ 56 w 138"/>
            <a:gd name="T21" fmla="*/ 95 h 157"/>
            <a:gd name="T22" fmla="*/ 66 w 138"/>
            <a:gd name="T23" fmla="*/ 83 h 157"/>
            <a:gd name="T24" fmla="*/ 13 w 138"/>
            <a:gd name="T25" fmla="*/ 71 h 157"/>
            <a:gd name="T26" fmla="*/ 14 w 138"/>
            <a:gd name="T27" fmla="*/ 71 h 157"/>
            <a:gd name="T28" fmla="*/ 37 w 138"/>
            <a:gd name="T29" fmla="*/ 93 h 157"/>
            <a:gd name="T30" fmla="*/ 37 w 138"/>
            <a:gd name="T31" fmla="*/ 93 h 157"/>
            <a:gd name="T32" fmla="*/ 120 w 138"/>
            <a:gd name="T33" fmla="*/ 14 h 157"/>
            <a:gd name="T34" fmla="*/ 105 w 138"/>
            <a:gd name="T35" fmla="*/ 7 h 157"/>
            <a:gd name="T36" fmla="*/ 89 w 138"/>
            <a:gd name="T37" fmla="*/ 9 h 157"/>
            <a:gd name="T38" fmla="*/ 76 w 138"/>
            <a:gd name="T39" fmla="*/ 18 h 157"/>
            <a:gd name="T40" fmla="*/ 69 w 138"/>
            <a:gd name="T41" fmla="*/ 32 h 157"/>
            <a:gd name="T42" fmla="*/ 70 w 138"/>
            <a:gd name="T43" fmla="*/ 48 h 157"/>
            <a:gd name="T44" fmla="*/ 80 w 138"/>
            <a:gd name="T45" fmla="*/ 61 h 157"/>
            <a:gd name="T46" fmla="*/ 94 w 138"/>
            <a:gd name="T47" fmla="*/ 68 h 157"/>
            <a:gd name="T48" fmla="*/ 110 w 138"/>
            <a:gd name="T49" fmla="*/ 67 h 157"/>
            <a:gd name="T50" fmla="*/ 123 w 138"/>
            <a:gd name="T51" fmla="*/ 58 h 157"/>
            <a:gd name="T52" fmla="*/ 130 w 138"/>
            <a:gd name="T53" fmla="*/ 43 h 157"/>
            <a:gd name="T54" fmla="*/ 129 w 138"/>
            <a:gd name="T55" fmla="*/ 27 h 157"/>
            <a:gd name="T56" fmla="*/ 81 w 138"/>
            <a:gd name="T57" fmla="*/ 54 h 157"/>
            <a:gd name="T58" fmla="*/ 82 w 138"/>
            <a:gd name="T59" fmla="*/ 53 h 157"/>
            <a:gd name="T60" fmla="*/ 114 w 138"/>
            <a:gd name="T61" fmla="*/ 54 h 157"/>
            <a:gd name="T62" fmla="*/ 114 w 138"/>
            <a:gd name="T63" fmla="*/ 54 h 157"/>
            <a:gd name="T64" fmla="*/ 123 w 138"/>
            <a:gd name="T65" fmla="*/ 94 h 157"/>
            <a:gd name="T66" fmla="*/ 109 w 138"/>
            <a:gd name="T67" fmla="*/ 83 h 157"/>
            <a:gd name="T68" fmla="*/ 91 w 138"/>
            <a:gd name="T69" fmla="*/ 81 h 157"/>
            <a:gd name="T70" fmla="*/ 74 w 138"/>
            <a:gd name="T71" fmla="*/ 88 h 157"/>
            <a:gd name="T72" fmla="*/ 64 w 138"/>
            <a:gd name="T73" fmla="*/ 103 h 157"/>
            <a:gd name="T74" fmla="*/ 62 w 138"/>
            <a:gd name="T75" fmla="*/ 121 h 157"/>
            <a:gd name="T76" fmla="*/ 69 w 138"/>
            <a:gd name="T77" fmla="*/ 137 h 157"/>
            <a:gd name="T78" fmla="*/ 84 w 138"/>
            <a:gd name="T79" fmla="*/ 148 h 157"/>
            <a:gd name="T80" fmla="*/ 102 w 138"/>
            <a:gd name="T81" fmla="*/ 150 h 157"/>
            <a:gd name="T82" fmla="*/ 118 w 138"/>
            <a:gd name="T83" fmla="*/ 142 h 157"/>
            <a:gd name="T84" fmla="*/ 129 w 138"/>
            <a:gd name="T85" fmla="*/ 128 h 157"/>
            <a:gd name="T86" fmla="*/ 130 w 138"/>
            <a:gd name="T87" fmla="*/ 110 h 157"/>
            <a:gd name="T88" fmla="*/ 73 w 138"/>
            <a:gd name="T89" fmla="*/ 129 h 157"/>
            <a:gd name="T90" fmla="*/ 74 w 138"/>
            <a:gd name="T91" fmla="*/ 129 h 157"/>
            <a:gd name="T92" fmla="*/ 109 w 138"/>
            <a:gd name="T93" fmla="*/ 137 h 157"/>
            <a:gd name="T94" fmla="*/ 109 w 138"/>
            <a:gd name="T95" fmla="*/ 137 h 1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38" h="157">
              <a:moveTo>
                <a:pt x="68" y="76"/>
              </a:moveTo>
              <a:cubicBezTo>
                <a:pt x="75" y="74"/>
                <a:pt x="75" y="74"/>
                <a:pt x="75" y="74"/>
              </a:cubicBezTo>
              <a:cubicBezTo>
                <a:pt x="75" y="68"/>
                <a:pt x="75" y="68"/>
                <a:pt x="75" y="68"/>
              </a:cubicBezTo>
              <a:cubicBezTo>
                <a:pt x="68" y="67"/>
                <a:pt x="68" y="67"/>
                <a:pt x="68" y="67"/>
              </a:cubicBezTo>
              <a:cubicBezTo>
                <a:pt x="68" y="64"/>
                <a:pt x="67" y="62"/>
                <a:pt x="66" y="60"/>
              </a:cubicBezTo>
              <a:cubicBezTo>
                <a:pt x="71" y="55"/>
                <a:pt x="71" y="55"/>
                <a:pt x="71" y="55"/>
              </a:cubicBezTo>
              <a:cubicBezTo>
                <a:pt x="68" y="49"/>
                <a:pt x="68" y="49"/>
                <a:pt x="68" y="49"/>
              </a:cubicBezTo>
              <a:cubicBezTo>
                <a:pt x="62" y="52"/>
                <a:pt x="62" y="52"/>
                <a:pt x="62" y="52"/>
              </a:cubicBezTo>
              <a:cubicBezTo>
                <a:pt x="60" y="50"/>
                <a:pt x="58" y="48"/>
                <a:pt x="56" y="47"/>
              </a:cubicBezTo>
              <a:cubicBezTo>
                <a:pt x="59" y="40"/>
                <a:pt x="59" y="40"/>
                <a:pt x="59" y="40"/>
              </a:cubicBezTo>
              <a:cubicBezTo>
                <a:pt x="53" y="37"/>
                <a:pt x="53" y="37"/>
                <a:pt x="53" y="37"/>
              </a:cubicBezTo>
              <a:cubicBezTo>
                <a:pt x="49" y="42"/>
                <a:pt x="49" y="42"/>
                <a:pt x="49" y="42"/>
              </a:cubicBezTo>
              <a:cubicBezTo>
                <a:pt x="46" y="41"/>
                <a:pt x="44" y="41"/>
                <a:pt x="42" y="40"/>
              </a:cubicBezTo>
              <a:cubicBezTo>
                <a:pt x="41" y="34"/>
                <a:pt x="41" y="34"/>
                <a:pt x="41" y="34"/>
              </a:cubicBezTo>
              <a:cubicBezTo>
                <a:pt x="34" y="34"/>
                <a:pt x="34" y="34"/>
                <a:pt x="34" y="34"/>
              </a:cubicBezTo>
              <a:cubicBezTo>
                <a:pt x="33" y="40"/>
                <a:pt x="33" y="40"/>
                <a:pt x="33" y="40"/>
              </a:cubicBezTo>
              <a:cubicBezTo>
                <a:pt x="30" y="41"/>
                <a:pt x="28" y="41"/>
                <a:pt x="26" y="42"/>
              </a:cubicBezTo>
              <a:cubicBezTo>
                <a:pt x="21" y="37"/>
                <a:pt x="21" y="37"/>
                <a:pt x="21" y="37"/>
              </a:cubicBezTo>
              <a:cubicBezTo>
                <a:pt x="16" y="40"/>
                <a:pt x="16" y="40"/>
                <a:pt x="16" y="40"/>
              </a:cubicBezTo>
              <a:cubicBezTo>
                <a:pt x="18" y="47"/>
                <a:pt x="18" y="47"/>
                <a:pt x="18" y="47"/>
              </a:cubicBezTo>
              <a:cubicBezTo>
                <a:pt x="16" y="48"/>
                <a:pt x="14" y="50"/>
                <a:pt x="13" y="52"/>
              </a:cubicBezTo>
              <a:cubicBezTo>
                <a:pt x="6" y="49"/>
                <a:pt x="6" y="49"/>
                <a:pt x="6" y="49"/>
              </a:cubicBezTo>
              <a:cubicBezTo>
                <a:pt x="3" y="55"/>
                <a:pt x="3" y="55"/>
                <a:pt x="3" y="55"/>
              </a:cubicBezTo>
              <a:cubicBezTo>
                <a:pt x="8" y="60"/>
                <a:pt x="8" y="60"/>
                <a:pt x="8" y="60"/>
              </a:cubicBezTo>
              <a:cubicBezTo>
                <a:pt x="8" y="62"/>
                <a:pt x="7" y="64"/>
                <a:pt x="7" y="67"/>
              </a:cubicBezTo>
              <a:cubicBezTo>
                <a:pt x="0" y="68"/>
                <a:pt x="0" y="68"/>
                <a:pt x="0" y="68"/>
              </a:cubicBezTo>
              <a:cubicBezTo>
                <a:pt x="0" y="74"/>
                <a:pt x="0" y="74"/>
                <a:pt x="0" y="74"/>
              </a:cubicBezTo>
              <a:cubicBezTo>
                <a:pt x="7" y="76"/>
                <a:pt x="7" y="76"/>
                <a:pt x="7" y="76"/>
              </a:cubicBezTo>
              <a:cubicBezTo>
                <a:pt x="7" y="78"/>
                <a:pt x="8" y="80"/>
                <a:pt x="8" y="83"/>
              </a:cubicBezTo>
              <a:cubicBezTo>
                <a:pt x="3" y="87"/>
                <a:pt x="3" y="87"/>
                <a:pt x="3" y="87"/>
              </a:cubicBezTo>
              <a:cubicBezTo>
                <a:pt x="6" y="93"/>
                <a:pt x="6" y="93"/>
                <a:pt x="6" y="93"/>
              </a:cubicBezTo>
              <a:cubicBezTo>
                <a:pt x="13" y="90"/>
                <a:pt x="13" y="90"/>
                <a:pt x="13" y="90"/>
              </a:cubicBezTo>
              <a:cubicBezTo>
                <a:pt x="14" y="92"/>
                <a:pt x="16" y="94"/>
                <a:pt x="18" y="95"/>
              </a:cubicBezTo>
              <a:cubicBezTo>
                <a:pt x="16" y="102"/>
                <a:pt x="16" y="102"/>
                <a:pt x="16" y="102"/>
              </a:cubicBezTo>
              <a:cubicBezTo>
                <a:pt x="21" y="105"/>
                <a:pt x="21" y="105"/>
                <a:pt x="21" y="105"/>
              </a:cubicBezTo>
              <a:cubicBezTo>
                <a:pt x="26" y="100"/>
                <a:pt x="26" y="100"/>
                <a:pt x="26" y="100"/>
              </a:cubicBezTo>
              <a:cubicBezTo>
                <a:pt x="28" y="101"/>
                <a:pt x="30" y="101"/>
                <a:pt x="33" y="102"/>
              </a:cubicBezTo>
              <a:cubicBezTo>
                <a:pt x="34" y="109"/>
                <a:pt x="34" y="109"/>
                <a:pt x="34" y="109"/>
              </a:cubicBezTo>
              <a:cubicBezTo>
                <a:pt x="41" y="109"/>
                <a:pt x="41" y="109"/>
                <a:pt x="41" y="109"/>
              </a:cubicBezTo>
              <a:cubicBezTo>
                <a:pt x="42" y="102"/>
                <a:pt x="42" y="102"/>
                <a:pt x="42" y="102"/>
              </a:cubicBezTo>
              <a:cubicBezTo>
                <a:pt x="44" y="101"/>
                <a:pt x="46" y="101"/>
                <a:pt x="49" y="100"/>
              </a:cubicBezTo>
              <a:cubicBezTo>
                <a:pt x="53" y="105"/>
                <a:pt x="53" y="105"/>
                <a:pt x="53" y="105"/>
              </a:cubicBezTo>
              <a:cubicBezTo>
                <a:pt x="59" y="102"/>
                <a:pt x="59" y="102"/>
                <a:pt x="59" y="102"/>
              </a:cubicBezTo>
              <a:cubicBezTo>
                <a:pt x="56" y="95"/>
                <a:pt x="56" y="95"/>
                <a:pt x="56" y="95"/>
              </a:cubicBezTo>
              <a:cubicBezTo>
                <a:pt x="58" y="94"/>
                <a:pt x="60" y="92"/>
                <a:pt x="62" y="90"/>
              </a:cubicBezTo>
              <a:cubicBezTo>
                <a:pt x="68" y="93"/>
                <a:pt x="68" y="93"/>
                <a:pt x="68" y="93"/>
              </a:cubicBezTo>
              <a:cubicBezTo>
                <a:pt x="71" y="87"/>
                <a:pt x="71" y="87"/>
                <a:pt x="71" y="87"/>
              </a:cubicBezTo>
              <a:cubicBezTo>
                <a:pt x="66" y="83"/>
                <a:pt x="66" y="83"/>
                <a:pt x="66" y="83"/>
              </a:cubicBezTo>
              <a:cubicBezTo>
                <a:pt x="67" y="80"/>
                <a:pt x="68" y="78"/>
                <a:pt x="68" y="76"/>
              </a:cubicBezTo>
              <a:close/>
              <a:moveTo>
                <a:pt x="62" y="71"/>
              </a:moveTo>
              <a:cubicBezTo>
                <a:pt x="62" y="85"/>
                <a:pt x="51" y="96"/>
                <a:pt x="37" y="96"/>
              </a:cubicBezTo>
              <a:cubicBezTo>
                <a:pt x="24" y="96"/>
                <a:pt x="13" y="85"/>
                <a:pt x="13" y="71"/>
              </a:cubicBezTo>
              <a:cubicBezTo>
                <a:pt x="13" y="58"/>
                <a:pt x="24" y="47"/>
                <a:pt x="37" y="47"/>
              </a:cubicBezTo>
              <a:cubicBezTo>
                <a:pt x="51" y="47"/>
                <a:pt x="62" y="58"/>
                <a:pt x="62" y="71"/>
              </a:cubicBezTo>
              <a:close/>
              <a:moveTo>
                <a:pt x="37" y="48"/>
              </a:moveTo>
              <a:cubicBezTo>
                <a:pt x="24" y="48"/>
                <a:pt x="14" y="58"/>
                <a:pt x="14" y="71"/>
              </a:cubicBezTo>
              <a:cubicBezTo>
                <a:pt x="14" y="84"/>
                <a:pt x="24" y="94"/>
                <a:pt x="37" y="94"/>
              </a:cubicBezTo>
              <a:cubicBezTo>
                <a:pt x="50" y="94"/>
                <a:pt x="60" y="84"/>
                <a:pt x="60" y="71"/>
              </a:cubicBezTo>
              <a:cubicBezTo>
                <a:pt x="60" y="58"/>
                <a:pt x="50" y="48"/>
                <a:pt x="37" y="48"/>
              </a:cubicBezTo>
              <a:close/>
              <a:moveTo>
                <a:pt x="37" y="93"/>
              </a:moveTo>
              <a:cubicBezTo>
                <a:pt x="25" y="93"/>
                <a:pt x="15" y="83"/>
                <a:pt x="15" y="71"/>
              </a:cubicBezTo>
              <a:cubicBezTo>
                <a:pt x="15" y="59"/>
                <a:pt x="25" y="49"/>
                <a:pt x="37" y="49"/>
              </a:cubicBezTo>
              <a:cubicBezTo>
                <a:pt x="49" y="49"/>
                <a:pt x="59" y="59"/>
                <a:pt x="59" y="71"/>
              </a:cubicBezTo>
              <a:cubicBezTo>
                <a:pt x="59" y="83"/>
                <a:pt x="49" y="93"/>
                <a:pt x="37" y="93"/>
              </a:cubicBezTo>
              <a:close/>
              <a:moveTo>
                <a:pt x="125" y="20"/>
              </a:moveTo>
              <a:cubicBezTo>
                <a:pt x="130" y="15"/>
                <a:pt x="130" y="15"/>
                <a:pt x="130" y="15"/>
              </a:cubicBezTo>
              <a:cubicBezTo>
                <a:pt x="125" y="10"/>
                <a:pt x="125" y="10"/>
                <a:pt x="125" y="10"/>
              </a:cubicBezTo>
              <a:cubicBezTo>
                <a:pt x="120" y="14"/>
                <a:pt x="120" y="14"/>
                <a:pt x="120" y="14"/>
              </a:cubicBezTo>
              <a:cubicBezTo>
                <a:pt x="118" y="12"/>
                <a:pt x="116" y="11"/>
                <a:pt x="113" y="10"/>
              </a:cubicBezTo>
              <a:cubicBezTo>
                <a:pt x="114" y="3"/>
                <a:pt x="114" y="3"/>
                <a:pt x="114" y="3"/>
              </a:cubicBezTo>
              <a:cubicBezTo>
                <a:pt x="108" y="1"/>
                <a:pt x="108" y="1"/>
                <a:pt x="108" y="1"/>
              </a:cubicBezTo>
              <a:cubicBezTo>
                <a:pt x="105" y="7"/>
                <a:pt x="105" y="7"/>
                <a:pt x="105" y="7"/>
              </a:cubicBezTo>
              <a:cubicBezTo>
                <a:pt x="103" y="7"/>
                <a:pt x="100" y="7"/>
                <a:pt x="98" y="7"/>
              </a:cubicBezTo>
              <a:cubicBezTo>
                <a:pt x="95" y="0"/>
                <a:pt x="95" y="0"/>
                <a:pt x="95" y="0"/>
              </a:cubicBezTo>
              <a:cubicBezTo>
                <a:pt x="89" y="2"/>
                <a:pt x="89" y="2"/>
                <a:pt x="89" y="2"/>
              </a:cubicBezTo>
              <a:cubicBezTo>
                <a:pt x="89" y="9"/>
                <a:pt x="89" y="9"/>
                <a:pt x="89" y="9"/>
              </a:cubicBezTo>
              <a:cubicBezTo>
                <a:pt x="87" y="9"/>
                <a:pt x="85" y="10"/>
                <a:pt x="82" y="12"/>
              </a:cubicBezTo>
              <a:cubicBezTo>
                <a:pt x="77" y="7"/>
                <a:pt x="77" y="7"/>
                <a:pt x="77" y="7"/>
              </a:cubicBezTo>
              <a:cubicBezTo>
                <a:pt x="72" y="12"/>
                <a:pt x="72" y="12"/>
                <a:pt x="72" y="12"/>
              </a:cubicBezTo>
              <a:cubicBezTo>
                <a:pt x="76" y="18"/>
                <a:pt x="76" y="18"/>
                <a:pt x="76" y="18"/>
              </a:cubicBezTo>
              <a:cubicBezTo>
                <a:pt x="74" y="20"/>
                <a:pt x="73" y="22"/>
                <a:pt x="72" y="24"/>
              </a:cubicBezTo>
              <a:cubicBezTo>
                <a:pt x="65" y="23"/>
                <a:pt x="65" y="23"/>
                <a:pt x="65" y="23"/>
              </a:cubicBezTo>
              <a:cubicBezTo>
                <a:pt x="63" y="29"/>
                <a:pt x="63" y="29"/>
                <a:pt x="63" y="29"/>
              </a:cubicBezTo>
              <a:cubicBezTo>
                <a:pt x="69" y="32"/>
                <a:pt x="69" y="32"/>
                <a:pt x="69" y="32"/>
              </a:cubicBezTo>
              <a:cubicBezTo>
                <a:pt x="69" y="35"/>
                <a:pt x="69" y="37"/>
                <a:pt x="69" y="40"/>
              </a:cubicBezTo>
              <a:cubicBezTo>
                <a:pt x="62" y="42"/>
                <a:pt x="62" y="42"/>
                <a:pt x="62" y="42"/>
              </a:cubicBezTo>
              <a:cubicBezTo>
                <a:pt x="64" y="49"/>
                <a:pt x="64" y="49"/>
                <a:pt x="64" y="49"/>
              </a:cubicBezTo>
              <a:cubicBezTo>
                <a:pt x="70" y="48"/>
                <a:pt x="70" y="48"/>
                <a:pt x="70" y="48"/>
              </a:cubicBezTo>
              <a:cubicBezTo>
                <a:pt x="71" y="51"/>
                <a:pt x="72" y="53"/>
                <a:pt x="74" y="55"/>
              </a:cubicBezTo>
              <a:cubicBezTo>
                <a:pt x="69" y="60"/>
                <a:pt x="69" y="60"/>
                <a:pt x="69" y="60"/>
              </a:cubicBezTo>
              <a:cubicBezTo>
                <a:pt x="74" y="65"/>
                <a:pt x="74" y="65"/>
                <a:pt x="74" y="65"/>
              </a:cubicBezTo>
              <a:cubicBezTo>
                <a:pt x="80" y="61"/>
                <a:pt x="80" y="61"/>
                <a:pt x="80" y="61"/>
              </a:cubicBezTo>
              <a:cubicBezTo>
                <a:pt x="82" y="63"/>
                <a:pt x="84" y="64"/>
                <a:pt x="86" y="65"/>
              </a:cubicBezTo>
              <a:cubicBezTo>
                <a:pt x="85" y="72"/>
                <a:pt x="85" y="72"/>
                <a:pt x="85" y="72"/>
              </a:cubicBezTo>
              <a:cubicBezTo>
                <a:pt x="91" y="74"/>
                <a:pt x="91" y="74"/>
                <a:pt x="91" y="74"/>
              </a:cubicBezTo>
              <a:cubicBezTo>
                <a:pt x="94" y="68"/>
                <a:pt x="94" y="68"/>
                <a:pt x="94" y="68"/>
              </a:cubicBezTo>
              <a:cubicBezTo>
                <a:pt x="97" y="69"/>
                <a:pt x="99" y="69"/>
                <a:pt x="102" y="69"/>
              </a:cubicBezTo>
              <a:cubicBezTo>
                <a:pt x="104" y="75"/>
                <a:pt x="104" y="75"/>
                <a:pt x="104" y="75"/>
              </a:cubicBezTo>
              <a:cubicBezTo>
                <a:pt x="111" y="74"/>
                <a:pt x="111" y="74"/>
                <a:pt x="111" y="74"/>
              </a:cubicBezTo>
              <a:cubicBezTo>
                <a:pt x="110" y="67"/>
                <a:pt x="110" y="67"/>
                <a:pt x="110" y="67"/>
              </a:cubicBezTo>
              <a:cubicBezTo>
                <a:pt x="112" y="66"/>
                <a:pt x="115" y="65"/>
                <a:pt x="117" y="63"/>
              </a:cubicBezTo>
              <a:cubicBezTo>
                <a:pt x="122" y="68"/>
                <a:pt x="122" y="68"/>
                <a:pt x="122" y="68"/>
              </a:cubicBezTo>
              <a:cubicBezTo>
                <a:pt x="127" y="63"/>
                <a:pt x="127" y="63"/>
                <a:pt x="127" y="63"/>
              </a:cubicBezTo>
              <a:cubicBezTo>
                <a:pt x="123" y="58"/>
                <a:pt x="123" y="58"/>
                <a:pt x="123" y="58"/>
              </a:cubicBezTo>
              <a:cubicBezTo>
                <a:pt x="125" y="56"/>
                <a:pt x="126" y="54"/>
                <a:pt x="127" y="51"/>
              </a:cubicBezTo>
              <a:cubicBezTo>
                <a:pt x="134" y="53"/>
                <a:pt x="134" y="53"/>
                <a:pt x="134" y="53"/>
              </a:cubicBezTo>
              <a:cubicBezTo>
                <a:pt x="136" y="46"/>
                <a:pt x="136" y="46"/>
                <a:pt x="136" y="46"/>
              </a:cubicBezTo>
              <a:cubicBezTo>
                <a:pt x="130" y="43"/>
                <a:pt x="130" y="43"/>
                <a:pt x="130" y="43"/>
              </a:cubicBezTo>
              <a:cubicBezTo>
                <a:pt x="131" y="41"/>
                <a:pt x="131" y="38"/>
                <a:pt x="131" y="36"/>
              </a:cubicBezTo>
              <a:cubicBezTo>
                <a:pt x="137" y="33"/>
                <a:pt x="137" y="33"/>
                <a:pt x="137" y="33"/>
              </a:cubicBezTo>
              <a:cubicBezTo>
                <a:pt x="136" y="27"/>
                <a:pt x="136" y="27"/>
                <a:pt x="136" y="27"/>
              </a:cubicBezTo>
              <a:cubicBezTo>
                <a:pt x="129" y="27"/>
                <a:pt x="129" y="27"/>
                <a:pt x="129" y="27"/>
              </a:cubicBezTo>
              <a:cubicBezTo>
                <a:pt x="128" y="25"/>
                <a:pt x="127" y="23"/>
                <a:pt x="125" y="20"/>
              </a:cubicBezTo>
              <a:close/>
              <a:moveTo>
                <a:pt x="118" y="21"/>
              </a:moveTo>
              <a:cubicBezTo>
                <a:pt x="127" y="31"/>
                <a:pt x="126" y="47"/>
                <a:pt x="116" y="56"/>
              </a:cubicBezTo>
              <a:cubicBezTo>
                <a:pt x="106" y="65"/>
                <a:pt x="90" y="64"/>
                <a:pt x="81" y="54"/>
              </a:cubicBezTo>
              <a:cubicBezTo>
                <a:pt x="72" y="44"/>
                <a:pt x="73" y="28"/>
                <a:pt x="83" y="19"/>
              </a:cubicBezTo>
              <a:cubicBezTo>
                <a:pt x="93" y="10"/>
                <a:pt x="109" y="11"/>
                <a:pt x="118" y="21"/>
              </a:cubicBezTo>
              <a:close/>
              <a:moveTo>
                <a:pt x="84" y="20"/>
              </a:moveTo>
              <a:cubicBezTo>
                <a:pt x="75" y="29"/>
                <a:pt x="74" y="44"/>
                <a:pt x="82" y="53"/>
              </a:cubicBezTo>
              <a:cubicBezTo>
                <a:pt x="91" y="63"/>
                <a:pt x="106" y="64"/>
                <a:pt x="115" y="55"/>
              </a:cubicBezTo>
              <a:cubicBezTo>
                <a:pt x="125" y="46"/>
                <a:pt x="125" y="32"/>
                <a:pt x="117" y="22"/>
              </a:cubicBezTo>
              <a:cubicBezTo>
                <a:pt x="108" y="13"/>
                <a:pt x="94" y="12"/>
                <a:pt x="84" y="20"/>
              </a:cubicBezTo>
              <a:close/>
              <a:moveTo>
                <a:pt x="114" y="54"/>
              </a:moveTo>
              <a:cubicBezTo>
                <a:pt x="105" y="62"/>
                <a:pt x="91" y="62"/>
                <a:pt x="83" y="52"/>
              </a:cubicBezTo>
              <a:cubicBezTo>
                <a:pt x="75" y="43"/>
                <a:pt x="76" y="29"/>
                <a:pt x="85" y="21"/>
              </a:cubicBezTo>
              <a:cubicBezTo>
                <a:pt x="94" y="13"/>
                <a:pt x="108" y="14"/>
                <a:pt x="116" y="23"/>
              </a:cubicBezTo>
              <a:cubicBezTo>
                <a:pt x="124" y="32"/>
                <a:pt x="124" y="46"/>
                <a:pt x="114" y="54"/>
              </a:cubicBezTo>
              <a:close/>
              <a:moveTo>
                <a:pt x="128" y="102"/>
              </a:moveTo>
              <a:cubicBezTo>
                <a:pt x="134" y="97"/>
                <a:pt x="134" y="97"/>
                <a:pt x="134" y="97"/>
              </a:cubicBezTo>
              <a:cubicBezTo>
                <a:pt x="130" y="91"/>
                <a:pt x="130" y="91"/>
                <a:pt x="130" y="91"/>
              </a:cubicBezTo>
              <a:cubicBezTo>
                <a:pt x="123" y="94"/>
                <a:pt x="123" y="94"/>
                <a:pt x="123" y="94"/>
              </a:cubicBezTo>
              <a:cubicBezTo>
                <a:pt x="121" y="91"/>
                <a:pt x="119" y="90"/>
                <a:pt x="117" y="88"/>
              </a:cubicBezTo>
              <a:cubicBezTo>
                <a:pt x="120" y="81"/>
                <a:pt x="120" y="81"/>
                <a:pt x="120" y="81"/>
              </a:cubicBezTo>
              <a:cubicBezTo>
                <a:pt x="113" y="77"/>
                <a:pt x="113" y="77"/>
                <a:pt x="113" y="77"/>
              </a:cubicBezTo>
              <a:cubicBezTo>
                <a:pt x="109" y="83"/>
                <a:pt x="109" y="83"/>
                <a:pt x="109" y="83"/>
              </a:cubicBezTo>
              <a:cubicBezTo>
                <a:pt x="106" y="82"/>
                <a:pt x="103" y="81"/>
                <a:pt x="101" y="81"/>
              </a:cubicBezTo>
              <a:cubicBezTo>
                <a:pt x="99" y="73"/>
                <a:pt x="99" y="73"/>
                <a:pt x="99" y="73"/>
              </a:cubicBezTo>
              <a:cubicBezTo>
                <a:pt x="92" y="74"/>
                <a:pt x="92" y="74"/>
                <a:pt x="92" y="74"/>
              </a:cubicBezTo>
              <a:cubicBezTo>
                <a:pt x="91" y="81"/>
                <a:pt x="91" y="81"/>
                <a:pt x="91" y="81"/>
              </a:cubicBezTo>
              <a:cubicBezTo>
                <a:pt x="88" y="82"/>
                <a:pt x="85" y="82"/>
                <a:pt x="83" y="83"/>
              </a:cubicBezTo>
              <a:cubicBezTo>
                <a:pt x="78" y="77"/>
                <a:pt x="78" y="77"/>
                <a:pt x="78" y="77"/>
              </a:cubicBezTo>
              <a:cubicBezTo>
                <a:pt x="72" y="81"/>
                <a:pt x="72" y="81"/>
                <a:pt x="72" y="81"/>
              </a:cubicBezTo>
              <a:cubicBezTo>
                <a:pt x="74" y="88"/>
                <a:pt x="74" y="88"/>
                <a:pt x="74" y="88"/>
              </a:cubicBezTo>
              <a:cubicBezTo>
                <a:pt x="72" y="90"/>
                <a:pt x="70" y="92"/>
                <a:pt x="69" y="94"/>
              </a:cubicBezTo>
              <a:cubicBezTo>
                <a:pt x="61" y="92"/>
                <a:pt x="61" y="92"/>
                <a:pt x="61" y="92"/>
              </a:cubicBezTo>
              <a:cubicBezTo>
                <a:pt x="58" y="98"/>
                <a:pt x="58" y="98"/>
                <a:pt x="58" y="98"/>
              </a:cubicBezTo>
              <a:cubicBezTo>
                <a:pt x="64" y="103"/>
                <a:pt x="64" y="103"/>
                <a:pt x="64" y="103"/>
              </a:cubicBezTo>
              <a:cubicBezTo>
                <a:pt x="63" y="106"/>
                <a:pt x="62" y="108"/>
                <a:pt x="62" y="111"/>
              </a:cubicBezTo>
              <a:cubicBezTo>
                <a:pt x="54" y="112"/>
                <a:pt x="54" y="112"/>
                <a:pt x="54" y="112"/>
              </a:cubicBezTo>
              <a:cubicBezTo>
                <a:pt x="54" y="120"/>
                <a:pt x="54" y="120"/>
                <a:pt x="54" y="120"/>
              </a:cubicBezTo>
              <a:cubicBezTo>
                <a:pt x="62" y="121"/>
                <a:pt x="62" y="121"/>
                <a:pt x="62" y="121"/>
              </a:cubicBezTo>
              <a:cubicBezTo>
                <a:pt x="62" y="123"/>
                <a:pt x="63" y="126"/>
                <a:pt x="64" y="129"/>
              </a:cubicBezTo>
              <a:cubicBezTo>
                <a:pt x="58" y="134"/>
                <a:pt x="58" y="134"/>
                <a:pt x="58" y="134"/>
              </a:cubicBezTo>
              <a:cubicBezTo>
                <a:pt x="62" y="140"/>
                <a:pt x="62" y="140"/>
                <a:pt x="62" y="140"/>
              </a:cubicBezTo>
              <a:cubicBezTo>
                <a:pt x="69" y="137"/>
                <a:pt x="69" y="137"/>
                <a:pt x="69" y="137"/>
              </a:cubicBezTo>
              <a:cubicBezTo>
                <a:pt x="71" y="139"/>
                <a:pt x="73" y="141"/>
                <a:pt x="75" y="143"/>
              </a:cubicBezTo>
              <a:cubicBezTo>
                <a:pt x="72" y="150"/>
                <a:pt x="72" y="150"/>
                <a:pt x="72" y="150"/>
              </a:cubicBezTo>
              <a:cubicBezTo>
                <a:pt x="79" y="154"/>
                <a:pt x="79" y="154"/>
                <a:pt x="79" y="154"/>
              </a:cubicBezTo>
              <a:cubicBezTo>
                <a:pt x="84" y="148"/>
                <a:pt x="84" y="148"/>
                <a:pt x="84" y="148"/>
              </a:cubicBezTo>
              <a:cubicBezTo>
                <a:pt x="86" y="149"/>
                <a:pt x="89" y="149"/>
                <a:pt x="92" y="150"/>
              </a:cubicBezTo>
              <a:cubicBezTo>
                <a:pt x="93" y="157"/>
                <a:pt x="93" y="157"/>
                <a:pt x="93" y="157"/>
              </a:cubicBezTo>
              <a:cubicBezTo>
                <a:pt x="100" y="157"/>
                <a:pt x="100" y="157"/>
                <a:pt x="100" y="157"/>
              </a:cubicBezTo>
              <a:cubicBezTo>
                <a:pt x="102" y="150"/>
                <a:pt x="102" y="150"/>
                <a:pt x="102" y="150"/>
              </a:cubicBezTo>
              <a:cubicBezTo>
                <a:pt x="104" y="149"/>
                <a:pt x="107" y="149"/>
                <a:pt x="109" y="147"/>
              </a:cubicBezTo>
              <a:cubicBezTo>
                <a:pt x="114" y="153"/>
                <a:pt x="114" y="153"/>
                <a:pt x="114" y="153"/>
              </a:cubicBezTo>
              <a:cubicBezTo>
                <a:pt x="121" y="150"/>
                <a:pt x="121" y="150"/>
                <a:pt x="121" y="150"/>
              </a:cubicBezTo>
              <a:cubicBezTo>
                <a:pt x="118" y="142"/>
                <a:pt x="118" y="142"/>
                <a:pt x="118" y="142"/>
              </a:cubicBezTo>
              <a:cubicBezTo>
                <a:pt x="120" y="141"/>
                <a:pt x="122" y="139"/>
                <a:pt x="124" y="137"/>
              </a:cubicBezTo>
              <a:cubicBezTo>
                <a:pt x="131" y="139"/>
                <a:pt x="131" y="139"/>
                <a:pt x="131" y="139"/>
              </a:cubicBezTo>
              <a:cubicBezTo>
                <a:pt x="135" y="133"/>
                <a:pt x="135" y="133"/>
                <a:pt x="135" y="133"/>
              </a:cubicBezTo>
              <a:cubicBezTo>
                <a:pt x="129" y="128"/>
                <a:pt x="129" y="128"/>
                <a:pt x="129" y="128"/>
              </a:cubicBezTo>
              <a:cubicBezTo>
                <a:pt x="130" y="125"/>
                <a:pt x="130" y="123"/>
                <a:pt x="131" y="120"/>
              </a:cubicBezTo>
              <a:cubicBezTo>
                <a:pt x="138" y="119"/>
                <a:pt x="138" y="119"/>
                <a:pt x="138" y="119"/>
              </a:cubicBezTo>
              <a:cubicBezTo>
                <a:pt x="138" y="111"/>
                <a:pt x="138" y="111"/>
                <a:pt x="138" y="111"/>
              </a:cubicBezTo>
              <a:cubicBezTo>
                <a:pt x="130" y="110"/>
                <a:pt x="130" y="110"/>
                <a:pt x="130" y="110"/>
              </a:cubicBezTo>
              <a:cubicBezTo>
                <a:pt x="130" y="107"/>
                <a:pt x="129" y="105"/>
                <a:pt x="128" y="102"/>
              </a:cubicBezTo>
              <a:close/>
              <a:moveTo>
                <a:pt x="120" y="101"/>
              </a:moveTo>
              <a:cubicBezTo>
                <a:pt x="128" y="114"/>
                <a:pt x="123" y="131"/>
                <a:pt x="110" y="139"/>
              </a:cubicBezTo>
              <a:cubicBezTo>
                <a:pt x="97" y="147"/>
                <a:pt x="80" y="143"/>
                <a:pt x="73" y="129"/>
              </a:cubicBezTo>
              <a:cubicBezTo>
                <a:pt x="65" y="116"/>
                <a:pt x="69" y="100"/>
                <a:pt x="82" y="92"/>
              </a:cubicBezTo>
              <a:cubicBezTo>
                <a:pt x="95" y="84"/>
                <a:pt x="112" y="88"/>
                <a:pt x="120" y="101"/>
              </a:cubicBezTo>
              <a:close/>
              <a:moveTo>
                <a:pt x="83" y="93"/>
              </a:moveTo>
              <a:cubicBezTo>
                <a:pt x="71" y="100"/>
                <a:pt x="67" y="116"/>
                <a:pt x="74" y="129"/>
              </a:cubicBezTo>
              <a:cubicBezTo>
                <a:pt x="81" y="141"/>
                <a:pt x="97" y="145"/>
                <a:pt x="109" y="138"/>
              </a:cubicBezTo>
              <a:cubicBezTo>
                <a:pt x="122" y="130"/>
                <a:pt x="126" y="114"/>
                <a:pt x="119" y="102"/>
              </a:cubicBezTo>
              <a:cubicBezTo>
                <a:pt x="111" y="90"/>
                <a:pt x="95" y="86"/>
                <a:pt x="83" y="93"/>
              </a:cubicBezTo>
              <a:close/>
              <a:moveTo>
                <a:pt x="109" y="137"/>
              </a:moveTo>
              <a:cubicBezTo>
                <a:pt x="97" y="144"/>
                <a:pt x="82" y="140"/>
                <a:pt x="75" y="128"/>
              </a:cubicBezTo>
              <a:cubicBezTo>
                <a:pt x="68" y="116"/>
                <a:pt x="72" y="101"/>
                <a:pt x="83" y="94"/>
              </a:cubicBezTo>
              <a:cubicBezTo>
                <a:pt x="95" y="87"/>
                <a:pt x="111" y="91"/>
                <a:pt x="118" y="103"/>
              </a:cubicBezTo>
              <a:cubicBezTo>
                <a:pt x="125" y="115"/>
                <a:pt x="121" y="130"/>
                <a:pt x="109" y="137"/>
              </a:cubicBezTo>
              <a:close/>
            </a:path>
          </a:pathLst>
        </a:custGeom>
        <a:solidFill>
          <a:srgbClr val="BC204B"/>
        </a:solidFill>
        <a:ln>
          <a:noFill/>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en-US">
            <a:solidFill>
              <a:srgbClr val="000000"/>
            </a:solidFill>
            <a:latin typeface="Meiryo UI" pitchFamily="3" charset="-128"/>
            <a:ea typeface="Meiryo UI" pitchFamily="3" charset="-128"/>
          </a:endParaRPr>
        </a:p>
      </xdr:txBody>
    </xdr:sp>
    <xdr:clientData/>
  </xdr:twoCellAnchor>
  <xdr:twoCellAnchor>
    <xdr:from>
      <xdr:col>5</xdr:col>
      <xdr:colOff>591655</xdr:colOff>
      <xdr:row>23</xdr:row>
      <xdr:rowOff>93511</xdr:rowOff>
    </xdr:from>
    <xdr:to>
      <xdr:col>6</xdr:col>
      <xdr:colOff>1414</xdr:colOff>
      <xdr:row>36</xdr:row>
      <xdr:rowOff>78088</xdr:rowOff>
    </xdr:to>
    <xdr:grpSp>
      <xdr:nvGrpSpPr>
        <xdr:cNvPr id="12" name="グループ化 11"/>
        <xdr:cNvGrpSpPr/>
      </xdr:nvGrpSpPr>
      <xdr:grpSpPr>
        <a:xfrm>
          <a:off x="2839085" y="4474845"/>
          <a:ext cx="1270" cy="2460625"/>
          <a:chOff x="3553409" y="3627841"/>
          <a:chExt cx="86034" cy="2337252"/>
        </a:xfrm>
      </xdr:grpSpPr>
      <xdr:sp>
        <xdr:nvSpPr>
          <xdr:cNvPr id="13" name="Freeform 123"/>
          <xdr:cNvSpPr/>
        </xdr:nvSpPr>
        <xdr:spPr>
          <a:xfrm rot="5400000" flipV="1">
            <a:off x="3184293" y="4373220"/>
            <a:ext cx="756951" cy="18720"/>
          </a:xfrm>
          <a:custGeom>
            <a:avLst/>
            <a:gdLst/>
            <a:ahLst/>
            <a:cxnLst>
              <a:cxn ang="0">
                <a:pos x="0" y="0"/>
              </a:cxn>
              <a:cxn ang="0">
                <a:pos x="71" y="0"/>
              </a:cxn>
              <a:cxn ang="0">
                <a:pos x="71" y="2"/>
              </a:cxn>
              <a:cxn ang="0">
                <a:pos x="72" y="37"/>
              </a:cxn>
              <a:cxn ang="0">
                <a:pos x="69" y="39"/>
              </a:cxn>
              <a:cxn ang="0">
                <a:pos x="2" y="39"/>
              </a:cxn>
              <a:cxn ang="0">
                <a:pos x="0" y="37"/>
              </a:cxn>
              <a:cxn ang="0">
                <a:pos x="0" y="1"/>
              </a:cxn>
              <a:cxn ang="0">
                <a:pos x="0" y="0"/>
              </a:cxn>
            </a:cxnLst>
            <a:rect l="0" t="0" r="r" b="b"/>
            <a:pathLst>
              <a:path w="72" h="40">
                <a:moveTo>
                  <a:pt x="0" y="0"/>
                </a:moveTo>
                <a:cubicBezTo>
                  <a:pt x="24" y="0"/>
                  <a:pt x="47" y="0"/>
                  <a:pt x="71" y="0"/>
                </a:cubicBezTo>
                <a:cubicBezTo>
                  <a:pt x="71" y="1"/>
                  <a:pt x="71" y="1"/>
                  <a:pt x="71" y="2"/>
                </a:cubicBezTo>
                <a:cubicBezTo>
                  <a:pt x="71" y="14"/>
                  <a:pt x="71" y="25"/>
                  <a:pt x="72" y="37"/>
                </a:cubicBezTo>
                <a:cubicBezTo>
                  <a:pt x="72" y="39"/>
                  <a:pt x="71" y="39"/>
                  <a:pt x="69" y="39"/>
                </a:cubicBezTo>
                <a:cubicBezTo>
                  <a:pt x="47" y="39"/>
                  <a:pt x="24" y="39"/>
                  <a:pt x="2" y="39"/>
                </a:cubicBezTo>
                <a:cubicBezTo>
                  <a:pt x="1" y="39"/>
                  <a:pt x="0" y="40"/>
                  <a:pt x="0" y="37"/>
                </a:cubicBezTo>
                <a:cubicBezTo>
                  <a:pt x="0" y="25"/>
                  <a:pt x="0" y="13"/>
                  <a:pt x="0" y="1"/>
                </a:cubicBezTo>
                <a:cubicBezTo>
                  <a:pt x="0" y="1"/>
                  <a:pt x="0" y="0"/>
                  <a:pt x="0"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4" name="Freeform 124"/>
          <xdr:cNvSpPr/>
        </xdr:nvSpPr>
        <xdr:spPr>
          <a:xfrm rot="5400000" flipV="1">
            <a:off x="3192947" y="5205621"/>
            <a:ext cx="739245" cy="18322"/>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7" y="39"/>
                  <a:pt x="24"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5" name="Freeform 125"/>
          <xdr:cNvSpPr/>
        </xdr:nvSpPr>
        <xdr:spPr>
          <a:xfrm rot="5400000" flipV="1">
            <a:off x="3213239" y="4787305"/>
            <a:ext cx="743670" cy="18322"/>
          </a:xfrm>
          <a:custGeom>
            <a:avLst/>
            <a:gdLst/>
            <a:ahLst/>
            <a:cxnLst>
              <a:cxn ang="0">
                <a:pos x="71" y="0"/>
              </a:cxn>
              <a:cxn ang="0">
                <a:pos x="71" y="39"/>
              </a:cxn>
              <a:cxn ang="0">
                <a:pos x="0" y="39"/>
              </a:cxn>
              <a:cxn ang="0">
                <a:pos x="0" y="0"/>
              </a:cxn>
              <a:cxn ang="0">
                <a:pos x="71" y="0"/>
              </a:cxn>
            </a:cxnLst>
            <a:rect l="0" t="0" r="r" b="b"/>
            <a:pathLst>
              <a:path w="71" h="39">
                <a:moveTo>
                  <a:pt x="71" y="0"/>
                </a:moveTo>
                <a:cubicBezTo>
                  <a:pt x="71" y="13"/>
                  <a:pt x="71" y="26"/>
                  <a:pt x="71" y="39"/>
                </a:cubicBezTo>
                <a:cubicBezTo>
                  <a:pt x="48" y="39"/>
                  <a:pt x="24" y="39"/>
                  <a:pt x="0" y="39"/>
                </a:cubicBezTo>
                <a:cubicBezTo>
                  <a:pt x="0" y="26"/>
                  <a:pt x="0" y="13"/>
                  <a:pt x="0" y="0"/>
                </a:cubicBezTo>
                <a:cubicBezTo>
                  <a:pt x="24" y="0"/>
                  <a:pt x="47" y="0"/>
                  <a:pt x="71"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6" name="Freeform 126"/>
          <xdr:cNvSpPr/>
        </xdr:nvSpPr>
        <xdr:spPr>
          <a:xfrm rot="5400000" flipV="1">
            <a:off x="3235942" y="4366778"/>
            <a:ext cx="743670" cy="18322"/>
          </a:xfrm>
          <a:custGeom>
            <a:avLst/>
            <a:gdLst/>
            <a:ahLst/>
            <a:cxnLst>
              <a:cxn ang="0">
                <a:pos x="71" y="39"/>
              </a:cxn>
              <a:cxn ang="0">
                <a:pos x="0" y="39"/>
              </a:cxn>
              <a:cxn ang="0">
                <a:pos x="0" y="0"/>
              </a:cxn>
              <a:cxn ang="0">
                <a:pos x="71" y="0"/>
              </a:cxn>
              <a:cxn ang="0">
                <a:pos x="71" y="39"/>
              </a:cxn>
            </a:cxnLst>
            <a:rect l="0" t="0" r="r" b="b"/>
            <a:pathLst>
              <a:path w="71" h="39">
                <a:moveTo>
                  <a:pt x="71" y="39"/>
                </a:moveTo>
                <a:cubicBezTo>
                  <a:pt x="47" y="39"/>
                  <a:pt x="24" y="39"/>
                  <a:pt x="0" y="39"/>
                </a:cubicBezTo>
                <a:cubicBezTo>
                  <a:pt x="0" y="26"/>
                  <a:pt x="0" y="13"/>
                  <a:pt x="0" y="0"/>
                </a:cubicBezTo>
                <a:cubicBezTo>
                  <a:pt x="24" y="0"/>
                  <a:pt x="47" y="0"/>
                  <a:pt x="71" y="0"/>
                </a:cubicBezTo>
                <a:cubicBezTo>
                  <a:pt x="71" y="13"/>
                  <a:pt x="71" y="26"/>
                  <a:pt x="71"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7" name="Freeform 127"/>
          <xdr:cNvSpPr/>
        </xdr:nvSpPr>
        <xdr:spPr>
          <a:xfrm rot="5400000" flipV="1">
            <a:off x="3238155" y="5205621"/>
            <a:ext cx="739245" cy="18322"/>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8" name="Freeform 128"/>
          <xdr:cNvSpPr/>
        </xdr:nvSpPr>
        <xdr:spPr>
          <a:xfrm rot="5400000" flipV="1">
            <a:off x="3258448" y="4787303"/>
            <a:ext cx="743667" cy="18322"/>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19" name="Freeform 129"/>
          <xdr:cNvSpPr/>
        </xdr:nvSpPr>
        <xdr:spPr>
          <a:xfrm rot="5400000" flipV="1">
            <a:off x="3233158" y="3970596"/>
            <a:ext cx="703832" cy="18322"/>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0" name="Freeform 130"/>
          <xdr:cNvSpPr/>
        </xdr:nvSpPr>
        <xdr:spPr>
          <a:xfrm rot="5400000" flipV="1">
            <a:off x="3233158" y="5604016"/>
            <a:ext cx="703832" cy="18322"/>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1" name="Freeform 131"/>
          <xdr:cNvSpPr/>
        </xdr:nvSpPr>
        <xdr:spPr>
          <a:xfrm rot="5400000" flipV="1">
            <a:off x="3278366" y="3970596"/>
            <a:ext cx="703832" cy="18322"/>
          </a:xfrm>
          <a:custGeom>
            <a:avLst/>
            <a:gdLst/>
            <a:ahLst/>
            <a:cxnLst>
              <a:cxn ang="0">
                <a:pos x="0" y="39"/>
              </a:cxn>
              <a:cxn ang="0">
                <a:pos x="0" y="0"/>
              </a:cxn>
              <a:cxn ang="0">
                <a:pos x="67" y="0"/>
              </a:cxn>
              <a:cxn ang="0">
                <a:pos x="67" y="39"/>
              </a:cxn>
              <a:cxn ang="0">
                <a:pos x="0" y="39"/>
              </a:cxn>
            </a:cxnLst>
            <a:rect l="0" t="0" r="r" b="b"/>
            <a:pathLst>
              <a:path w="67" h="39">
                <a:moveTo>
                  <a:pt x="0" y="39"/>
                </a:moveTo>
                <a:cubicBezTo>
                  <a:pt x="0" y="26"/>
                  <a:pt x="0" y="13"/>
                  <a:pt x="0" y="0"/>
                </a:cubicBezTo>
                <a:cubicBezTo>
                  <a:pt x="22" y="0"/>
                  <a:pt x="45" y="0"/>
                  <a:pt x="67" y="0"/>
                </a:cubicBezTo>
                <a:cubicBezTo>
                  <a:pt x="67" y="13"/>
                  <a:pt x="67" y="26"/>
                  <a:pt x="67" y="39"/>
                </a:cubicBezTo>
                <a:cubicBezTo>
                  <a:pt x="45" y="39"/>
                  <a:pt x="22"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2" name="Freeform 132"/>
          <xdr:cNvSpPr/>
        </xdr:nvSpPr>
        <xdr:spPr>
          <a:xfrm rot="5400000" flipV="1">
            <a:off x="3278366" y="5604016"/>
            <a:ext cx="703832" cy="18322"/>
          </a:xfrm>
          <a:custGeom>
            <a:avLst/>
            <a:gdLst/>
            <a:ahLst/>
            <a:cxnLst>
              <a:cxn ang="0">
                <a:pos x="67" y="39"/>
              </a:cxn>
              <a:cxn ang="0">
                <a:pos x="0" y="39"/>
              </a:cxn>
              <a:cxn ang="0">
                <a:pos x="0" y="0"/>
              </a:cxn>
              <a:cxn ang="0">
                <a:pos x="67" y="0"/>
              </a:cxn>
              <a:cxn ang="0">
                <a:pos x="67" y="39"/>
              </a:cxn>
            </a:cxnLst>
            <a:rect l="0" t="0" r="r" b="b"/>
            <a:pathLst>
              <a:path w="67" h="39">
                <a:moveTo>
                  <a:pt x="67" y="39"/>
                </a:moveTo>
                <a:cubicBezTo>
                  <a:pt x="45" y="39"/>
                  <a:pt x="22" y="39"/>
                  <a:pt x="0" y="39"/>
                </a:cubicBezTo>
                <a:cubicBezTo>
                  <a:pt x="0" y="26"/>
                  <a:pt x="0" y="13"/>
                  <a:pt x="0" y="0"/>
                </a:cubicBezTo>
                <a:cubicBezTo>
                  <a:pt x="22" y="0"/>
                  <a:pt x="45" y="0"/>
                  <a:pt x="67" y="0"/>
                </a:cubicBezTo>
                <a:cubicBezTo>
                  <a:pt x="67" y="13"/>
                  <a:pt x="67" y="26"/>
                  <a:pt x="67"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3" name="Freeform 133"/>
          <xdr:cNvSpPr/>
        </xdr:nvSpPr>
        <xdr:spPr>
          <a:xfrm rot="5400000" flipV="1">
            <a:off x="3420918" y="3760332"/>
            <a:ext cx="283303" cy="18322"/>
          </a:xfrm>
          <a:custGeom>
            <a:avLst/>
            <a:gdLst/>
            <a:ahLst/>
            <a:cxnLst>
              <a:cxn ang="0">
                <a:pos x="0" y="39"/>
              </a:cxn>
              <a:cxn ang="0">
                <a:pos x="0" y="0"/>
              </a:cxn>
              <a:cxn ang="0">
                <a:pos x="27" y="0"/>
              </a:cxn>
              <a:cxn ang="0">
                <a:pos x="27" y="39"/>
              </a:cxn>
              <a:cxn ang="0">
                <a:pos x="0" y="39"/>
              </a:cxn>
            </a:cxnLst>
            <a:rect l="0" t="0" r="r" b="b"/>
            <a:pathLst>
              <a:path w="27" h="39">
                <a:moveTo>
                  <a:pt x="0" y="39"/>
                </a:moveTo>
                <a:cubicBezTo>
                  <a:pt x="0" y="26"/>
                  <a:pt x="0" y="13"/>
                  <a:pt x="0" y="0"/>
                </a:cubicBezTo>
                <a:cubicBezTo>
                  <a:pt x="9" y="0"/>
                  <a:pt x="18" y="0"/>
                  <a:pt x="27" y="0"/>
                </a:cubicBezTo>
                <a:cubicBezTo>
                  <a:pt x="27" y="13"/>
                  <a:pt x="27" y="26"/>
                  <a:pt x="27" y="39"/>
                </a:cubicBezTo>
                <a:cubicBezTo>
                  <a:pt x="18" y="39"/>
                  <a:pt x="9" y="39"/>
                  <a:pt x="0" y="39"/>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4" name="Freeform 134"/>
          <xdr:cNvSpPr/>
        </xdr:nvSpPr>
        <xdr:spPr>
          <a:xfrm rot="5400000" flipV="1">
            <a:off x="3466126" y="3760332"/>
            <a:ext cx="283303" cy="18322"/>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5" name="Freeform 135"/>
          <xdr:cNvSpPr/>
        </xdr:nvSpPr>
        <xdr:spPr>
          <a:xfrm rot="5400000" flipV="1">
            <a:off x="3420918" y="5814277"/>
            <a:ext cx="283303" cy="18322"/>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sp>
        <xdr:nvSpPr>
          <xdr:cNvPr id="26" name="Freeform 136"/>
          <xdr:cNvSpPr/>
        </xdr:nvSpPr>
        <xdr:spPr>
          <a:xfrm rot="5400000" flipV="1">
            <a:off x="3466126" y="5814277"/>
            <a:ext cx="283303" cy="18322"/>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483698"/>
          </a:solidFill>
          <a:ln w="9525">
            <a:noFill/>
            <a:round/>
          </a:ln>
        </xdr:spPr>
        <xdr:txBody>
          <a:bodyPr vert="horz" wrap="square" lIns="65314" tIns="32657" rIns="65314" bIns="32657"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defTabSz="653415" fontAlgn="base">
              <a:spcBef>
                <a:spcPct val="0"/>
              </a:spcBef>
              <a:spcAft>
                <a:spcPct val="0"/>
              </a:spcAft>
            </a:pPr>
            <a:endParaRPr kumimoji="1" lang="ja-JP" altLang="en-US" sz="1145">
              <a:solidFill>
                <a:srgbClr val="000000"/>
              </a:solidFill>
              <a:latin typeface="Meiryo UI" pitchFamily="3" charset="-128"/>
              <a:ea typeface="Meiryo UI" pitchFamily="3" charset="-128"/>
            </a:endParaRPr>
          </a:p>
        </xdr:txBody>
      </xdr:sp>
    </xdr:grpSp>
    <xdr:clientData/>
  </xdr:twoCellAnchor>
  <xdr:twoCellAnchor>
    <xdr:from>
      <xdr:col>6</xdr:col>
      <xdr:colOff>35718</xdr:colOff>
      <xdr:row>23</xdr:row>
      <xdr:rowOff>93508</xdr:rowOff>
    </xdr:from>
    <xdr:to>
      <xdr:col>7</xdr:col>
      <xdr:colOff>515411</xdr:colOff>
      <xdr:row>36</xdr:row>
      <xdr:rowOff>66550</xdr:rowOff>
    </xdr:to>
    <xdr:sp>
      <xdr:nvSpPr>
        <xdr:cNvPr id="27" name="正方形/長方形 26"/>
        <xdr:cNvSpPr/>
      </xdr:nvSpPr>
      <xdr:spPr>
        <a:xfrm>
          <a:off x="2874645" y="4474845"/>
          <a:ext cx="1019810" cy="2449195"/>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880">
              <a:solidFill>
                <a:srgbClr val="000000"/>
              </a:solidFill>
              <a:latin typeface="Meiryo UI" pitchFamily="3" charset="-128"/>
              <a:ea typeface="Meiryo UI" pitchFamily="3" charset="-128"/>
            </a:rPr>
            <a:t>1.Boundary countermeasure</a:t>
          </a:r>
          <a:endParaRPr kumimoji="1" lang="en-US" altLang="ja-JP" sz="880">
            <a:solidFill>
              <a:srgbClr val="000000"/>
            </a:solidFill>
            <a:latin typeface="Meiryo UI" pitchFamily="3" charset="-128"/>
            <a:ea typeface="Meiryo UI" pitchFamily="3" charset="-128"/>
          </a:endParaRPr>
        </a:p>
      </xdr:txBody>
    </xdr:sp>
    <xdr:clientData/>
  </xdr:twoCellAnchor>
  <xdr:twoCellAnchor>
    <xdr:from>
      <xdr:col>7</xdr:col>
      <xdr:colOff>637530</xdr:colOff>
      <xdr:row>23</xdr:row>
      <xdr:rowOff>93510</xdr:rowOff>
    </xdr:from>
    <xdr:to>
      <xdr:col>9</xdr:col>
      <xdr:colOff>591215</xdr:colOff>
      <xdr:row>29</xdr:row>
      <xdr:rowOff>156338</xdr:rowOff>
    </xdr:to>
    <xdr:sp>
      <xdr:nvSpPr>
        <xdr:cNvPr id="28" name="正方形/長方形 27"/>
        <xdr:cNvSpPr/>
      </xdr:nvSpPr>
      <xdr:spPr>
        <a:xfrm>
          <a:off x="3919855" y="4474845"/>
          <a:ext cx="1080770" cy="1205865"/>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Ins="36000"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880">
              <a:solidFill>
                <a:srgbClr val="000000"/>
              </a:solidFill>
              <a:latin typeface="Meiryo UI" pitchFamily="3" charset="-128"/>
              <a:ea typeface="Meiryo UI" pitchFamily="3" charset="-128"/>
            </a:rPr>
            <a:t>2.Internet connection</a:t>
          </a:r>
          <a:endParaRPr kumimoji="1" lang="en-US" altLang="ja-JP" sz="1100">
            <a:solidFill>
              <a:srgbClr val="000000"/>
            </a:solidFill>
            <a:latin typeface="Meiryo UI" pitchFamily="3" charset="-128"/>
            <a:ea typeface="Meiryo UI" pitchFamily="3" charset="-128"/>
          </a:endParaRPr>
        </a:p>
        <a:p>
          <a:pPr algn="l"/>
          <a:r>
            <a:rPr kumimoji="1" lang="ja-JP" altLang="en-US" sz="880">
              <a:solidFill>
                <a:srgbClr val="000000"/>
              </a:solidFill>
              <a:latin typeface="Meiryo UI" pitchFamily="3" charset="-128"/>
              <a:ea typeface="Meiryo UI" pitchFamily="3" charset="-128"/>
            </a:rPr>
            <a:t>   Environment</a:t>
          </a:r>
          <a:endParaRPr kumimoji="1" lang="ja-JP" altLang="en-US" sz="880">
            <a:solidFill>
              <a:srgbClr val="000000"/>
            </a:solidFill>
            <a:latin typeface="Meiryo UI" pitchFamily="3" charset="-128"/>
            <a:ea typeface="Meiryo UI" pitchFamily="3" charset="-128"/>
          </a:endParaRPr>
        </a:p>
      </xdr:txBody>
    </xdr:sp>
    <xdr:clientData/>
  </xdr:twoCellAnchor>
  <xdr:twoCellAnchor>
    <xdr:from>
      <xdr:col>7</xdr:col>
      <xdr:colOff>637530</xdr:colOff>
      <xdr:row>30</xdr:row>
      <xdr:rowOff>32006</xdr:rowOff>
    </xdr:from>
    <xdr:to>
      <xdr:col>9</xdr:col>
      <xdr:colOff>591215</xdr:colOff>
      <xdr:row>36</xdr:row>
      <xdr:rowOff>78087</xdr:rowOff>
    </xdr:to>
    <xdr:sp>
      <xdr:nvSpPr>
        <xdr:cNvPr id="29" name="正方形/長方形 28"/>
        <xdr:cNvSpPr/>
      </xdr:nvSpPr>
      <xdr:spPr>
        <a:xfrm>
          <a:off x="3919855" y="5746750"/>
          <a:ext cx="1080770" cy="1188720"/>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Ins="36000"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880">
              <a:solidFill>
                <a:srgbClr val="000000"/>
              </a:solidFill>
              <a:latin typeface="Meiryo UI" pitchFamily="3" charset="-128"/>
              <a:ea typeface="Meiryo UI" pitchFamily="3" charset="-128"/>
            </a:rPr>
            <a:t>3.Internet mail</a:t>
          </a:r>
          <a:endParaRPr kumimoji="1" lang="en-US" altLang="ja-JP" sz="1100">
            <a:solidFill>
              <a:srgbClr val="000000"/>
            </a:solidFill>
            <a:latin typeface="Meiryo UI" pitchFamily="3" charset="-128"/>
            <a:ea typeface="Meiryo UI" pitchFamily="3" charset="-128"/>
          </a:endParaRPr>
        </a:p>
        <a:p>
          <a:pPr algn="l"/>
          <a:r>
            <a:rPr kumimoji="1" lang="ja-JP" altLang="en-US" sz="880">
              <a:solidFill>
                <a:srgbClr val="000000"/>
              </a:solidFill>
              <a:latin typeface="Meiryo UI" pitchFamily="3" charset="-128"/>
              <a:ea typeface="Meiryo UI" pitchFamily="3" charset="-128"/>
            </a:rPr>
            <a:t>   Environment</a:t>
          </a:r>
          <a:endParaRPr kumimoji="1" lang="ja-JP" altLang="en-US" sz="880">
            <a:solidFill>
              <a:srgbClr val="000000"/>
            </a:solidFill>
            <a:latin typeface="Meiryo UI" pitchFamily="3" charset="-128"/>
            <a:ea typeface="Meiryo UI" pitchFamily="3" charset="-128"/>
          </a:endParaRPr>
        </a:p>
      </xdr:txBody>
    </xdr:sp>
    <xdr:clientData/>
  </xdr:twoCellAnchor>
  <xdr:twoCellAnchor>
    <xdr:from>
      <xdr:col>10</xdr:col>
      <xdr:colOff>7273</xdr:colOff>
      <xdr:row>23</xdr:row>
      <xdr:rowOff>93510</xdr:rowOff>
    </xdr:from>
    <xdr:to>
      <xdr:col>12</xdr:col>
      <xdr:colOff>366818</xdr:colOff>
      <xdr:row>36</xdr:row>
      <xdr:rowOff>66549</xdr:rowOff>
    </xdr:to>
    <xdr:sp>
      <xdr:nvSpPr>
        <xdr:cNvPr id="30" name="正方形/長方形 29"/>
        <xdr:cNvSpPr/>
      </xdr:nvSpPr>
      <xdr:spPr>
        <a:xfrm>
          <a:off x="5007610" y="4474845"/>
          <a:ext cx="1440180" cy="2449195"/>
        </a:xfrm>
        <a:prstGeom prst="rect">
          <a:avLst/>
        </a:prstGeom>
        <a:solidFill>
          <a:srgbClr val="FFF0C8"/>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880">
              <a:solidFill>
                <a:srgbClr val="000000"/>
              </a:solidFill>
              <a:latin typeface="Meiryo UI" pitchFamily="3" charset="-128"/>
              <a:ea typeface="Meiryo UI" pitchFamily="3" charset="-128"/>
            </a:rPr>
            <a:t>4.Terminals</a:t>
          </a:r>
          <a:endParaRPr kumimoji="1" lang="en-US" altLang="ja-JP" sz="880">
            <a:solidFill>
              <a:srgbClr val="000000"/>
            </a:solidFill>
            <a:latin typeface="Meiryo UI" pitchFamily="3" charset="-128"/>
            <a:ea typeface="Meiryo UI" pitchFamily="3" charset="-128"/>
          </a:endParaRPr>
        </a:p>
      </xdr:txBody>
    </xdr:sp>
    <xdr:clientData/>
  </xdr:twoCellAnchor>
  <xdr:twoCellAnchor>
    <xdr:from>
      <xdr:col>12</xdr:col>
      <xdr:colOff>458928</xdr:colOff>
      <xdr:row>23</xdr:row>
      <xdr:rowOff>93509</xdr:rowOff>
    </xdr:from>
    <xdr:to>
      <xdr:col>14</xdr:col>
      <xdr:colOff>657225</xdr:colOff>
      <xdr:row>29</xdr:row>
      <xdr:rowOff>171458</xdr:rowOff>
    </xdr:to>
    <xdr:sp>
      <xdr:nvSpPr>
        <xdr:cNvPr id="31" name="正方形/長方形 30"/>
        <xdr:cNvSpPr/>
      </xdr:nvSpPr>
      <xdr:spPr>
        <a:xfrm>
          <a:off x="6539865" y="4474845"/>
          <a:ext cx="1162685" cy="1221105"/>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Ins="36000" rtlCol="0" anchor="t" anchorCtr="0"/>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880">
              <a:solidFill>
                <a:srgbClr val="000000"/>
              </a:solidFill>
              <a:latin typeface="Meiryo UI" pitchFamily="3" charset="-128"/>
              <a:ea typeface="Meiryo UI" pitchFamily="3" charset="-128"/>
            </a:rPr>
            <a:t>5.Terminal management server</a:t>
          </a:r>
          <a:endParaRPr kumimoji="1" lang="en-US" altLang="ja-JP" sz="1100">
            <a:solidFill>
              <a:srgbClr val="000000"/>
            </a:solidFill>
            <a:latin typeface="Meiryo UI" pitchFamily="3" charset="-128"/>
            <a:ea typeface="Meiryo UI" pitchFamily="3" charset="-128"/>
          </a:endParaRPr>
        </a:p>
        <a:p>
          <a:pPr algn="l"/>
          <a:r>
            <a:rPr kumimoji="1" lang="en-US" altLang="ja-JP" sz="880">
              <a:solidFill>
                <a:srgbClr val="000000"/>
              </a:solidFill>
              <a:latin typeface="Meiryo UI" pitchFamily="3" charset="-128"/>
              <a:ea typeface="Meiryo UI" pitchFamily="3" charset="-128"/>
            </a:rPr>
            <a:t>   (Active Directory)</a:t>
          </a:r>
          <a:endParaRPr kumimoji="1" lang="ja-JP" altLang="en-US" sz="1100">
            <a:solidFill>
              <a:srgbClr val="000000"/>
            </a:solidFill>
            <a:latin typeface="Meiryo UI" pitchFamily="3" charset="-128"/>
            <a:ea typeface="Meiryo UI" pitchFamily="3" charset="-128"/>
          </a:endParaRPr>
        </a:p>
      </xdr:txBody>
    </xdr:sp>
    <xdr:clientData/>
  </xdr:twoCellAnchor>
  <xdr:twoCellAnchor>
    <xdr:from>
      <xdr:col>8</xdr:col>
      <xdr:colOff>429262</xdr:colOff>
      <xdr:row>27</xdr:row>
      <xdr:rowOff>10259</xdr:rowOff>
    </xdr:from>
    <xdr:to>
      <xdr:col>9</xdr:col>
      <xdr:colOff>49819</xdr:colOff>
      <xdr:row>28</xdr:row>
      <xdr:rowOff>158955</xdr:rowOff>
    </xdr:to>
    <xdr:sp>
      <xdr:nvSpPr>
        <xdr:cNvPr id="32" name="Freeform 28"/>
        <xdr:cNvSpPr>
          <a:spLocks noChangeAspect="1" noEditPoints="1"/>
        </xdr:cNvSpPr>
      </xdr:nvSpPr>
      <xdr:spPr>
        <a:xfrm>
          <a:off x="4349115" y="5153660"/>
          <a:ext cx="160655" cy="339090"/>
        </a:xfrm>
        <a:custGeom>
          <a:avLst/>
          <a:gdLst/>
          <a:ahLst/>
          <a:cxnLst>
            <a:cxn ang="0">
              <a:pos x="541" y="46"/>
            </a:cxn>
            <a:cxn ang="0">
              <a:pos x="629" y="387"/>
            </a:cxn>
            <a:cxn ang="0">
              <a:pos x="1182" y="461"/>
            </a:cxn>
            <a:cxn ang="0">
              <a:pos x="1206" y="494"/>
            </a:cxn>
            <a:cxn ang="0">
              <a:pos x="1182" y="524"/>
            </a:cxn>
            <a:cxn ang="0">
              <a:pos x="907" y="810"/>
            </a:cxn>
            <a:cxn ang="0">
              <a:pos x="869" y="1271"/>
            </a:cxn>
            <a:cxn ang="0">
              <a:pos x="827" y="1296"/>
            </a:cxn>
            <a:cxn ang="0">
              <a:pos x="766" y="1200"/>
            </a:cxn>
            <a:cxn ang="0">
              <a:pos x="574" y="1400"/>
            </a:cxn>
            <a:cxn ang="0">
              <a:pos x="1233" y="1412"/>
            </a:cxn>
            <a:cxn ang="0">
              <a:pos x="1315" y="103"/>
            </a:cxn>
            <a:cxn ang="0">
              <a:pos x="1233" y="2"/>
            </a:cxn>
            <a:cxn ang="0">
              <a:pos x="1012" y="1296"/>
            </a:cxn>
            <a:cxn ang="0">
              <a:pos x="970" y="1002"/>
            </a:cxn>
            <a:cxn ang="0">
              <a:pos x="1012" y="978"/>
            </a:cxn>
            <a:cxn ang="0">
              <a:pos x="1079" y="795"/>
            </a:cxn>
            <a:cxn ang="0">
              <a:pos x="1041" y="747"/>
            </a:cxn>
            <a:cxn ang="0">
              <a:pos x="1088" y="699"/>
            </a:cxn>
            <a:cxn ang="0">
              <a:pos x="1136" y="738"/>
            </a:cxn>
            <a:cxn ang="0">
              <a:pos x="1107" y="791"/>
            </a:cxn>
            <a:cxn ang="0">
              <a:pos x="1183" y="1290"/>
            </a:cxn>
            <a:cxn ang="0">
              <a:pos x="1132" y="1271"/>
            </a:cxn>
            <a:cxn ang="0">
              <a:pos x="1163" y="976"/>
            </a:cxn>
            <a:cxn ang="0">
              <a:pos x="1206" y="339"/>
            </a:cxn>
            <a:cxn ang="0">
              <a:pos x="1174" y="370"/>
            </a:cxn>
            <a:cxn ang="0">
              <a:pos x="616" y="351"/>
            </a:cxn>
            <a:cxn ang="0">
              <a:pos x="621" y="315"/>
            </a:cxn>
            <a:cxn ang="0">
              <a:pos x="1187" y="307"/>
            </a:cxn>
            <a:cxn ang="0">
              <a:pos x="1206" y="183"/>
            </a:cxn>
            <a:cxn ang="0">
              <a:pos x="1182" y="214"/>
            </a:cxn>
            <a:cxn ang="0">
              <a:pos x="618" y="202"/>
            </a:cxn>
            <a:cxn ang="0">
              <a:pos x="618" y="164"/>
            </a:cxn>
            <a:cxn ang="0">
              <a:pos x="1182" y="151"/>
            </a:cxn>
            <a:cxn ang="0">
              <a:pos x="1206" y="183"/>
            </a:cxn>
            <a:cxn ang="0">
              <a:pos x="543" y="406"/>
            </a:cxn>
            <a:cxn ang="0">
              <a:pos x="220" y="456"/>
            </a:cxn>
            <a:cxn ang="0">
              <a:pos x="4" y="705"/>
            </a:cxn>
            <a:cxn ang="0">
              <a:pos x="67" y="1008"/>
            </a:cxn>
            <a:cxn ang="0">
              <a:pos x="193" y="1231"/>
            </a:cxn>
            <a:cxn ang="0">
              <a:pos x="435" y="1416"/>
            </a:cxn>
            <a:cxn ang="0">
              <a:pos x="648" y="1265"/>
            </a:cxn>
            <a:cxn ang="0">
              <a:pos x="787" y="1046"/>
            </a:cxn>
            <a:cxn ang="0">
              <a:pos x="862" y="755"/>
            </a:cxn>
            <a:cxn ang="0">
              <a:pos x="801" y="656"/>
            </a:cxn>
            <a:cxn ang="0">
              <a:pos x="751" y="953"/>
            </a:cxn>
            <a:cxn ang="0">
              <a:pos x="623" y="1193"/>
            </a:cxn>
            <a:cxn ang="0">
              <a:pos x="458" y="1330"/>
            </a:cxn>
            <a:cxn ang="0">
              <a:pos x="294" y="1242"/>
            </a:cxn>
            <a:cxn ang="0">
              <a:pos x="157" y="1048"/>
            </a:cxn>
            <a:cxn ang="0">
              <a:pos x="80" y="787"/>
            </a:cxn>
            <a:cxn ang="0">
              <a:pos x="155" y="549"/>
            </a:cxn>
            <a:cxn ang="0">
              <a:pos x="461" y="435"/>
            </a:cxn>
            <a:cxn ang="0">
              <a:pos x="759" y="557"/>
            </a:cxn>
            <a:cxn ang="0">
              <a:pos x="349" y="1225"/>
            </a:cxn>
            <a:cxn ang="0">
              <a:pos x="216" y="1054"/>
            </a:cxn>
            <a:cxn ang="0">
              <a:pos x="138" y="819"/>
            </a:cxn>
            <a:cxn ang="0">
              <a:pos x="164" y="598"/>
            </a:cxn>
            <a:cxn ang="0">
              <a:pos x="492" y="511"/>
            </a:cxn>
            <a:cxn ang="0">
              <a:pos x="751" y="606"/>
            </a:cxn>
            <a:cxn ang="0">
              <a:pos x="703" y="938"/>
            </a:cxn>
            <a:cxn ang="0">
              <a:pos x="602" y="1136"/>
            </a:cxn>
            <a:cxn ang="0">
              <a:pos x="463" y="1267"/>
            </a:cxn>
          </a:cxnLst>
          <a:rect l="0" t="0" r="r" b="b"/>
          <a:pathLst>
            <a:path w="1315" h="1416">
              <a:moveTo>
                <a:pt x="1212" y="0"/>
              </a:moveTo>
              <a:lnTo>
                <a:pt x="627" y="0"/>
              </a:lnTo>
              <a:lnTo>
                <a:pt x="627" y="0"/>
              </a:lnTo>
              <a:lnTo>
                <a:pt x="606" y="2"/>
              </a:lnTo>
              <a:lnTo>
                <a:pt x="587" y="8"/>
              </a:lnTo>
              <a:lnTo>
                <a:pt x="570" y="17"/>
              </a:lnTo>
              <a:lnTo>
                <a:pt x="555" y="31"/>
              </a:lnTo>
              <a:lnTo>
                <a:pt x="541" y="46"/>
              </a:lnTo>
              <a:lnTo>
                <a:pt x="532" y="63"/>
              </a:lnTo>
              <a:lnTo>
                <a:pt x="526" y="82"/>
              </a:lnTo>
              <a:lnTo>
                <a:pt x="524" y="103"/>
              </a:lnTo>
              <a:lnTo>
                <a:pt x="524" y="332"/>
              </a:lnTo>
              <a:lnTo>
                <a:pt x="524" y="332"/>
              </a:lnTo>
              <a:lnTo>
                <a:pt x="566" y="357"/>
              </a:lnTo>
              <a:lnTo>
                <a:pt x="595" y="372"/>
              </a:lnTo>
              <a:lnTo>
                <a:pt x="629" y="387"/>
              </a:lnTo>
              <a:lnTo>
                <a:pt x="665" y="404"/>
              </a:lnTo>
              <a:lnTo>
                <a:pt x="703" y="417"/>
              </a:lnTo>
              <a:lnTo>
                <a:pt x="742" y="429"/>
              </a:lnTo>
              <a:lnTo>
                <a:pt x="778" y="438"/>
              </a:lnTo>
              <a:lnTo>
                <a:pt x="922" y="459"/>
              </a:lnTo>
              <a:lnTo>
                <a:pt x="1174" y="459"/>
              </a:lnTo>
              <a:lnTo>
                <a:pt x="1174" y="459"/>
              </a:lnTo>
              <a:lnTo>
                <a:pt x="1182" y="461"/>
              </a:lnTo>
              <a:lnTo>
                <a:pt x="1187" y="463"/>
              </a:lnTo>
              <a:lnTo>
                <a:pt x="1193" y="465"/>
              </a:lnTo>
              <a:lnTo>
                <a:pt x="1197" y="469"/>
              </a:lnTo>
              <a:lnTo>
                <a:pt x="1201" y="473"/>
              </a:lnTo>
              <a:lnTo>
                <a:pt x="1203" y="478"/>
              </a:lnTo>
              <a:lnTo>
                <a:pt x="1204" y="484"/>
              </a:lnTo>
              <a:lnTo>
                <a:pt x="1206" y="490"/>
              </a:lnTo>
              <a:lnTo>
                <a:pt x="1206" y="494"/>
              </a:lnTo>
              <a:lnTo>
                <a:pt x="1206" y="494"/>
              </a:lnTo>
              <a:lnTo>
                <a:pt x="1204" y="499"/>
              </a:lnTo>
              <a:lnTo>
                <a:pt x="1203" y="505"/>
              </a:lnTo>
              <a:lnTo>
                <a:pt x="1201" y="511"/>
              </a:lnTo>
              <a:lnTo>
                <a:pt x="1197" y="515"/>
              </a:lnTo>
              <a:lnTo>
                <a:pt x="1193" y="518"/>
              </a:lnTo>
              <a:lnTo>
                <a:pt x="1187" y="522"/>
              </a:lnTo>
              <a:lnTo>
                <a:pt x="1182" y="524"/>
              </a:lnTo>
              <a:lnTo>
                <a:pt x="1174" y="524"/>
              </a:lnTo>
              <a:lnTo>
                <a:pt x="922" y="524"/>
              </a:lnTo>
              <a:lnTo>
                <a:pt x="922" y="608"/>
              </a:lnTo>
              <a:lnTo>
                <a:pt x="922" y="608"/>
              </a:lnTo>
              <a:lnTo>
                <a:pt x="922" y="659"/>
              </a:lnTo>
              <a:lnTo>
                <a:pt x="919" y="711"/>
              </a:lnTo>
              <a:lnTo>
                <a:pt x="915" y="760"/>
              </a:lnTo>
              <a:lnTo>
                <a:pt x="907" y="810"/>
              </a:lnTo>
              <a:lnTo>
                <a:pt x="900" y="858"/>
              </a:lnTo>
              <a:lnTo>
                <a:pt x="890" y="903"/>
              </a:lnTo>
              <a:lnTo>
                <a:pt x="879" y="947"/>
              </a:lnTo>
              <a:lnTo>
                <a:pt x="865" y="991"/>
              </a:lnTo>
              <a:lnTo>
                <a:pt x="865" y="991"/>
              </a:lnTo>
              <a:lnTo>
                <a:pt x="867" y="997"/>
              </a:lnTo>
              <a:lnTo>
                <a:pt x="869" y="1002"/>
              </a:lnTo>
              <a:lnTo>
                <a:pt x="869" y="1271"/>
              </a:lnTo>
              <a:lnTo>
                <a:pt x="869" y="1271"/>
              </a:lnTo>
              <a:lnTo>
                <a:pt x="867" y="1277"/>
              </a:lnTo>
              <a:lnTo>
                <a:pt x="867" y="1280"/>
              </a:lnTo>
              <a:lnTo>
                <a:pt x="860" y="1290"/>
              </a:lnTo>
              <a:lnTo>
                <a:pt x="850" y="1296"/>
              </a:lnTo>
              <a:lnTo>
                <a:pt x="839" y="1298"/>
              </a:lnTo>
              <a:lnTo>
                <a:pt x="839" y="1298"/>
              </a:lnTo>
              <a:lnTo>
                <a:pt x="827" y="1296"/>
              </a:lnTo>
              <a:lnTo>
                <a:pt x="818" y="1290"/>
              </a:lnTo>
              <a:lnTo>
                <a:pt x="812" y="1280"/>
              </a:lnTo>
              <a:lnTo>
                <a:pt x="810" y="1277"/>
              </a:lnTo>
              <a:lnTo>
                <a:pt x="810" y="1271"/>
              </a:lnTo>
              <a:lnTo>
                <a:pt x="810" y="1126"/>
              </a:lnTo>
              <a:lnTo>
                <a:pt x="810" y="1126"/>
              </a:lnTo>
              <a:lnTo>
                <a:pt x="789" y="1164"/>
              </a:lnTo>
              <a:lnTo>
                <a:pt x="766" y="1200"/>
              </a:lnTo>
              <a:lnTo>
                <a:pt x="743" y="1235"/>
              </a:lnTo>
              <a:lnTo>
                <a:pt x="717" y="1269"/>
              </a:lnTo>
              <a:lnTo>
                <a:pt x="717" y="1269"/>
              </a:lnTo>
              <a:lnTo>
                <a:pt x="698" y="1290"/>
              </a:lnTo>
              <a:lnTo>
                <a:pt x="681" y="1311"/>
              </a:lnTo>
              <a:lnTo>
                <a:pt x="642" y="1347"/>
              </a:lnTo>
              <a:lnTo>
                <a:pt x="608" y="1376"/>
              </a:lnTo>
              <a:lnTo>
                <a:pt x="574" y="1400"/>
              </a:lnTo>
              <a:lnTo>
                <a:pt x="574" y="1400"/>
              </a:lnTo>
              <a:lnTo>
                <a:pt x="587" y="1406"/>
              </a:lnTo>
              <a:lnTo>
                <a:pt x="599" y="1410"/>
              </a:lnTo>
              <a:lnTo>
                <a:pt x="612" y="1414"/>
              </a:lnTo>
              <a:lnTo>
                <a:pt x="627" y="1414"/>
              </a:lnTo>
              <a:lnTo>
                <a:pt x="1212" y="1414"/>
              </a:lnTo>
              <a:lnTo>
                <a:pt x="1212" y="1414"/>
              </a:lnTo>
              <a:lnTo>
                <a:pt x="1233" y="1412"/>
              </a:lnTo>
              <a:lnTo>
                <a:pt x="1252" y="1406"/>
              </a:lnTo>
              <a:lnTo>
                <a:pt x="1271" y="1397"/>
              </a:lnTo>
              <a:lnTo>
                <a:pt x="1286" y="1385"/>
              </a:lnTo>
              <a:lnTo>
                <a:pt x="1298" y="1370"/>
              </a:lnTo>
              <a:lnTo>
                <a:pt x="1307" y="1351"/>
              </a:lnTo>
              <a:lnTo>
                <a:pt x="1313" y="1332"/>
              </a:lnTo>
              <a:lnTo>
                <a:pt x="1315" y="1311"/>
              </a:lnTo>
              <a:lnTo>
                <a:pt x="1315" y="103"/>
              </a:lnTo>
              <a:lnTo>
                <a:pt x="1315" y="103"/>
              </a:lnTo>
              <a:lnTo>
                <a:pt x="1313" y="82"/>
              </a:lnTo>
              <a:lnTo>
                <a:pt x="1307" y="63"/>
              </a:lnTo>
              <a:lnTo>
                <a:pt x="1298" y="46"/>
              </a:lnTo>
              <a:lnTo>
                <a:pt x="1286" y="31"/>
              </a:lnTo>
              <a:lnTo>
                <a:pt x="1271" y="17"/>
              </a:lnTo>
              <a:lnTo>
                <a:pt x="1252" y="8"/>
              </a:lnTo>
              <a:lnTo>
                <a:pt x="1233" y="2"/>
              </a:lnTo>
              <a:lnTo>
                <a:pt x="1212" y="0"/>
              </a:lnTo>
              <a:lnTo>
                <a:pt x="1212" y="0"/>
              </a:lnTo>
              <a:close/>
              <a:moveTo>
                <a:pt x="1029" y="1271"/>
              </a:moveTo>
              <a:lnTo>
                <a:pt x="1029" y="1271"/>
              </a:lnTo>
              <a:lnTo>
                <a:pt x="1029" y="1277"/>
              </a:lnTo>
              <a:lnTo>
                <a:pt x="1027" y="1280"/>
              </a:lnTo>
              <a:lnTo>
                <a:pt x="1022" y="1290"/>
              </a:lnTo>
              <a:lnTo>
                <a:pt x="1012" y="1296"/>
              </a:lnTo>
              <a:lnTo>
                <a:pt x="1001" y="1298"/>
              </a:lnTo>
              <a:lnTo>
                <a:pt x="1001" y="1298"/>
              </a:lnTo>
              <a:lnTo>
                <a:pt x="989" y="1296"/>
              </a:lnTo>
              <a:lnTo>
                <a:pt x="980" y="1290"/>
              </a:lnTo>
              <a:lnTo>
                <a:pt x="974" y="1280"/>
              </a:lnTo>
              <a:lnTo>
                <a:pt x="972" y="1277"/>
              </a:lnTo>
              <a:lnTo>
                <a:pt x="970" y="1271"/>
              </a:lnTo>
              <a:lnTo>
                <a:pt x="970" y="1002"/>
              </a:lnTo>
              <a:lnTo>
                <a:pt x="970" y="1002"/>
              </a:lnTo>
              <a:lnTo>
                <a:pt x="972" y="997"/>
              </a:lnTo>
              <a:lnTo>
                <a:pt x="974" y="991"/>
              </a:lnTo>
              <a:lnTo>
                <a:pt x="980" y="983"/>
              </a:lnTo>
              <a:lnTo>
                <a:pt x="989" y="978"/>
              </a:lnTo>
              <a:lnTo>
                <a:pt x="1001" y="976"/>
              </a:lnTo>
              <a:lnTo>
                <a:pt x="1001" y="976"/>
              </a:lnTo>
              <a:lnTo>
                <a:pt x="1012" y="978"/>
              </a:lnTo>
              <a:lnTo>
                <a:pt x="1022" y="983"/>
              </a:lnTo>
              <a:lnTo>
                <a:pt x="1027" y="991"/>
              </a:lnTo>
              <a:lnTo>
                <a:pt x="1029" y="997"/>
              </a:lnTo>
              <a:lnTo>
                <a:pt x="1029" y="1002"/>
              </a:lnTo>
              <a:lnTo>
                <a:pt x="1029" y="1271"/>
              </a:lnTo>
              <a:close/>
              <a:moveTo>
                <a:pt x="1088" y="795"/>
              </a:moveTo>
              <a:lnTo>
                <a:pt x="1088" y="795"/>
              </a:lnTo>
              <a:lnTo>
                <a:pt x="1079" y="795"/>
              </a:lnTo>
              <a:lnTo>
                <a:pt x="1069" y="791"/>
              </a:lnTo>
              <a:lnTo>
                <a:pt x="1062" y="787"/>
              </a:lnTo>
              <a:lnTo>
                <a:pt x="1054" y="781"/>
              </a:lnTo>
              <a:lnTo>
                <a:pt x="1048" y="774"/>
              </a:lnTo>
              <a:lnTo>
                <a:pt x="1044" y="766"/>
              </a:lnTo>
              <a:lnTo>
                <a:pt x="1042" y="757"/>
              </a:lnTo>
              <a:lnTo>
                <a:pt x="1041" y="747"/>
              </a:lnTo>
              <a:lnTo>
                <a:pt x="1041" y="747"/>
              </a:lnTo>
              <a:lnTo>
                <a:pt x="1042" y="738"/>
              </a:lnTo>
              <a:lnTo>
                <a:pt x="1044" y="728"/>
              </a:lnTo>
              <a:lnTo>
                <a:pt x="1048" y="720"/>
              </a:lnTo>
              <a:lnTo>
                <a:pt x="1054" y="713"/>
              </a:lnTo>
              <a:lnTo>
                <a:pt x="1062" y="707"/>
              </a:lnTo>
              <a:lnTo>
                <a:pt x="1069" y="703"/>
              </a:lnTo>
              <a:lnTo>
                <a:pt x="1079" y="699"/>
              </a:lnTo>
              <a:lnTo>
                <a:pt x="1088" y="699"/>
              </a:lnTo>
              <a:lnTo>
                <a:pt x="1088" y="699"/>
              </a:lnTo>
              <a:lnTo>
                <a:pt x="1098" y="699"/>
              </a:lnTo>
              <a:lnTo>
                <a:pt x="1107" y="703"/>
              </a:lnTo>
              <a:lnTo>
                <a:pt x="1115" y="707"/>
              </a:lnTo>
              <a:lnTo>
                <a:pt x="1123" y="713"/>
              </a:lnTo>
              <a:lnTo>
                <a:pt x="1128" y="720"/>
              </a:lnTo>
              <a:lnTo>
                <a:pt x="1134" y="728"/>
              </a:lnTo>
              <a:lnTo>
                <a:pt x="1136" y="738"/>
              </a:lnTo>
              <a:lnTo>
                <a:pt x="1138" y="747"/>
              </a:lnTo>
              <a:lnTo>
                <a:pt x="1138" y="747"/>
              </a:lnTo>
              <a:lnTo>
                <a:pt x="1136" y="757"/>
              </a:lnTo>
              <a:lnTo>
                <a:pt x="1134" y="766"/>
              </a:lnTo>
              <a:lnTo>
                <a:pt x="1128" y="774"/>
              </a:lnTo>
              <a:lnTo>
                <a:pt x="1123" y="781"/>
              </a:lnTo>
              <a:lnTo>
                <a:pt x="1115" y="787"/>
              </a:lnTo>
              <a:lnTo>
                <a:pt x="1107" y="791"/>
              </a:lnTo>
              <a:lnTo>
                <a:pt x="1098" y="795"/>
              </a:lnTo>
              <a:lnTo>
                <a:pt x="1088" y="795"/>
              </a:lnTo>
              <a:lnTo>
                <a:pt x="1088" y="795"/>
              </a:lnTo>
              <a:close/>
              <a:moveTo>
                <a:pt x="1191" y="1271"/>
              </a:moveTo>
              <a:lnTo>
                <a:pt x="1191" y="1271"/>
              </a:lnTo>
              <a:lnTo>
                <a:pt x="1191" y="1277"/>
              </a:lnTo>
              <a:lnTo>
                <a:pt x="1189" y="1280"/>
              </a:lnTo>
              <a:lnTo>
                <a:pt x="1183" y="1290"/>
              </a:lnTo>
              <a:lnTo>
                <a:pt x="1174" y="1296"/>
              </a:lnTo>
              <a:lnTo>
                <a:pt x="1163" y="1298"/>
              </a:lnTo>
              <a:lnTo>
                <a:pt x="1163" y="1298"/>
              </a:lnTo>
              <a:lnTo>
                <a:pt x="1151" y="1296"/>
              </a:lnTo>
              <a:lnTo>
                <a:pt x="1142" y="1290"/>
              </a:lnTo>
              <a:lnTo>
                <a:pt x="1134" y="1280"/>
              </a:lnTo>
              <a:lnTo>
                <a:pt x="1132" y="1277"/>
              </a:lnTo>
              <a:lnTo>
                <a:pt x="1132" y="1271"/>
              </a:lnTo>
              <a:lnTo>
                <a:pt x="1132" y="1002"/>
              </a:lnTo>
              <a:lnTo>
                <a:pt x="1132" y="1002"/>
              </a:lnTo>
              <a:lnTo>
                <a:pt x="1132" y="997"/>
              </a:lnTo>
              <a:lnTo>
                <a:pt x="1134" y="991"/>
              </a:lnTo>
              <a:lnTo>
                <a:pt x="1142" y="983"/>
              </a:lnTo>
              <a:lnTo>
                <a:pt x="1151" y="978"/>
              </a:lnTo>
              <a:lnTo>
                <a:pt x="1163" y="976"/>
              </a:lnTo>
              <a:lnTo>
                <a:pt x="1163" y="976"/>
              </a:lnTo>
              <a:lnTo>
                <a:pt x="1174" y="978"/>
              </a:lnTo>
              <a:lnTo>
                <a:pt x="1183" y="983"/>
              </a:lnTo>
              <a:lnTo>
                <a:pt x="1189" y="991"/>
              </a:lnTo>
              <a:lnTo>
                <a:pt x="1191" y="997"/>
              </a:lnTo>
              <a:lnTo>
                <a:pt x="1191" y="1002"/>
              </a:lnTo>
              <a:lnTo>
                <a:pt x="1191" y="1271"/>
              </a:lnTo>
              <a:close/>
              <a:moveTo>
                <a:pt x="1206" y="339"/>
              </a:moveTo>
              <a:lnTo>
                <a:pt x="1206" y="339"/>
              </a:lnTo>
              <a:lnTo>
                <a:pt x="1204" y="345"/>
              </a:lnTo>
              <a:lnTo>
                <a:pt x="1203" y="351"/>
              </a:lnTo>
              <a:lnTo>
                <a:pt x="1201" y="357"/>
              </a:lnTo>
              <a:lnTo>
                <a:pt x="1197" y="360"/>
              </a:lnTo>
              <a:lnTo>
                <a:pt x="1193" y="364"/>
              </a:lnTo>
              <a:lnTo>
                <a:pt x="1187" y="368"/>
              </a:lnTo>
              <a:lnTo>
                <a:pt x="1182" y="370"/>
              </a:lnTo>
              <a:lnTo>
                <a:pt x="1174" y="370"/>
              </a:lnTo>
              <a:lnTo>
                <a:pt x="644" y="370"/>
              </a:lnTo>
              <a:lnTo>
                <a:pt x="644" y="370"/>
              </a:lnTo>
              <a:lnTo>
                <a:pt x="639" y="370"/>
              </a:lnTo>
              <a:lnTo>
                <a:pt x="633" y="368"/>
              </a:lnTo>
              <a:lnTo>
                <a:pt x="627" y="364"/>
              </a:lnTo>
              <a:lnTo>
                <a:pt x="621" y="360"/>
              </a:lnTo>
              <a:lnTo>
                <a:pt x="618" y="357"/>
              </a:lnTo>
              <a:lnTo>
                <a:pt x="616" y="351"/>
              </a:lnTo>
              <a:lnTo>
                <a:pt x="614" y="345"/>
              </a:lnTo>
              <a:lnTo>
                <a:pt x="614" y="339"/>
              </a:lnTo>
              <a:lnTo>
                <a:pt x="614" y="336"/>
              </a:lnTo>
              <a:lnTo>
                <a:pt x="614" y="336"/>
              </a:lnTo>
              <a:lnTo>
                <a:pt x="614" y="330"/>
              </a:lnTo>
              <a:lnTo>
                <a:pt x="616" y="324"/>
              </a:lnTo>
              <a:lnTo>
                <a:pt x="618" y="318"/>
              </a:lnTo>
              <a:lnTo>
                <a:pt x="621" y="315"/>
              </a:lnTo>
              <a:lnTo>
                <a:pt x="627" y="311"/>
              </a:lnTo>
              <a:lnTo>
                <a:pt x="633" y="307"/>
              </a:lnTo>
              <a:lnTo>
                <a:pt x="639" y="305"/>
              </a:lnTo>
              <a:lnTo>
                <a:pt x="644" y="305"/>
              </a:lnTo>
              <a:lnTo>
                <a:pt x="1174" y="305"/>
              </a:lnTo>
              <a:lnTo>
                <a:pt x="1174" y="305"/>
              </a:lnTo>
              <a:lnTo>
                <a:pt x="1182" y="305"/>
              </a:lnTo>
              <a:lnTo>
                <a:pt x="1187" y="307"/>
              </a:lnTo>
              <a:lnTo>
                <a:pt x="1193" y="311"/>
              </a:lnTo>
              <a:lnTo>
                <a:pt x="1197" y="315"/>
              </a:lnTo>
              <a:lnTo>
                <a:pt x="1201" y="318"/>
              </a:lnTo>
              <a:lnTo>
                <a:pt x="1203" y="324"/>
              </a:lnTo>
              <a:lnTo>
                <a:pt x="1204" y="330"/>
              </a:lnTo>
              <a:lnTo>
                <a:pt x="1206" y="336"/>
              </a:lnTo>
              <a:lnTo>
                <a:pt x="1206" y="339"/>
              </a:lnTo>
              <a:close/>
              <a:moveTo>
                <a:pt x="1206" y="183"/>
              </a:moveTo>
              <a:lnTo>
                <a:pt x="1206" y="183"/>
              </a:lnTo>
              <a:lnTo>
                <a:pt x="1204" y="191"/>
              </a:lnTo>
              <a:lnTo>
                <a:pt x="1203" y="196"/>
              </a:lnTo>
              <a:lnTo>
                <a:pt x="1201" y="202"/>
              </a:lnTo>
              <a:lnTo>
                <a:pt x="1197" y="206"/>
              </a:lnTo>
              <a:lnTo>
                <a:pt x="1193" y="210"/>
              </a:lnTo>
              <a:lnTo>
                <a:pt x="1187" y="212"/>
              </a:lnTo>
              <a:lnTo>
                <a:pt x="1182" y="214"/>
              </a:lnTo>
              <a:lnTo>
                <a:pt x="1174" y="216"/>
              </a:lnTo>
              <a:lnTo>
                <a:pt x="644" y="216"/>
              </a:lnTo>
              <a:lnTo>
                <a:pt x="644" y="216"/>
              </a:lnTo>
              <a:lnTo>
                <a:pt x="639" y="214"/>
              </a:lnTo>
              <a:lnTo>
                <a:pt x="633" y="212"/>
              </a:lnTo>
              <a:lnTo>
                <a:pt x="627" y="210"/>
              </a:lnTo>
              <a:lnTo>
                <a:pt x="621" y="206"/>
              </a:lnTo>
              <a:lnTo>
                <a:pt x="618" y="202"/>
              </a:lnTo>
              <a:lnTo>
                <a:pt x="616" y="196"/>
              </a:lnTo>
              <a:lnTo>
                <a:pt x="614" y="191"/>
              </a:lnTo>
              <a:lnTo>
                <a:pt x="614" y="183"/>
              </a:lnTo>
              <a:lnTo>
                <a:pt x="614" y="181"/>
              </a:lnTo>
              <a:lnTo>
                <a:pt x="614" y="181"/>
              </a:lnTo>
              <a:lnTo>
                <a:pt x="614" y="176"/>
              </a:lnTo>
              <a:lnTo>
                <a:pt x="616" y="170"/>
              </a:lnTo>
              <a:lnTo>
                <a:pt x="618" y="164"/>
              </a:lnTo>
              <a:lnTo>
                <a:pt x="621" y="160"/>
              </a:lnTo>
              <a:lnTo>
                <a:pt x="627" y="156"/>
              </a:lnTo>
              <a:lnTo>
                <a:pt x="633" y="153"/>
              </a:lnTo>
              <a:lnTo>
                <a:pt x="639" y="151"/>
              </a:lnTo>
              <a:lnTo>
                <a:pt x="644" y="151"/>
              </a:lnTo>
              <a:lnTo>
                <a:pt x="1174" y="151"/>
              </a:lnTo>
              <a:lnTo>
                <a:pt x="1174" y="151"/>
              </a:lnTo>
              <a:lnTo>
                <a:pt x="1182" y="151"/>
              </a:lnTo>
              <a:lnTo>
                <a:pt x="1187" y="153"/>
              </a:lnTo>
              <a:lnTo>
                <a:pt x="1193" y="156"/>
              </a:lnTo>
              <a:lnTo>
                <a:pt x="1197" y="160"/>
              </a:lnTo>
              <a:lnTo>
                <a:pt x="1201" y="164"/>
              </a:lnTo>
              <a:lnTo>
                <a:pt x="1203" y="170"/>
              </a:lnTo>
              <a:lnTo>
                <a:pt x="1204" y="176"/>
              </a:lnTo>
              <a:lnTo>
                <a:pt x="1206" y="181"/>
              </a:lnTo>
              <a:lnTo>
                <a:pt x="1206" y="183"/>
              </a:lnTo>
              <a:close/>
              <a:moveTo>
                <a:pt x="770" y="490"/>
              </a:moveTo>
              <a:lnTo>
                <a:pt x="770" y="490"/>
              </a:lnTo>
              <a:lnTo>
                <a:pt x="730" y="482"/>
              </a:lnTo>
              <a:lnTo>
                <a:pt x="690" y="471"/>
              </a:lnTo>
              <a:lnTo>
                <a:pt x="650" y="456"/>
              </a:lnTo>
              <a:lnTo>
                <a:pt x="612" y="438"/>
              </a:lnTo>
              <a:lnTo>
                <a:pt x="576" y="421"/>
              </a:lnTo>
              <a:lnTo>
                <a:pt x="543" y="406"/>
              </a:lnTo>
              <a:lnTo>
                <a:pt x="496" y="377"/>
              </a:lnTo>
              <a:lnTo>
                <a:pt x="435" y="341"/>
              </a:lnTo>
              <a:lnTo>
                <a:pt x="376" y="377"/>
              </a:lnTo>
              <a:lnTo>
                <a:pt x="376" y="377"/>
              </a:lnTo>
              <a:lnTo>
                <a:pt x="326" y="406"/>
              </a:lnTo>
              <a:lnTo>
                <a:pt x="294" y="421"/>
              </a:lnTo>
              <a:lnTo>
                <a:pt x="258" y="438"/>
              </a:lnTo>
              <a:lnTo>
                <a:pt x="220" y="456"/>
              </a:lnTo>
              <a:lnTo>
                <a:pt x="180" y="471"/>
              </a:lnTo>
              <a:lnTo>
                <a:pt x="140" y="482"/>
              </a:lnTo>
              <a:lnTo>
                <a:pt x="100" y="492"/>
              </a:lnTo>
              <a:lnTo>
                <a:pt x="0" y="505"/>
              </a:lnTo>
              <a:lnTo>
                <a:pt x="0" y="608"/>
              </a:lnTo>
              <a:lnTo>
                <a:pt x="0" y="608"/>
              </a:lnTo>
              <a:lnTo>
                <a:pt x="0" y="657"/>
              </a:lnTo>
              <a:lnTo>
                <a:pt x="4" y="705"/>
              </a:lnTo>
              <a:lnTo>
                <a:pt x="8" y="753"/>
              </a:lnTo>
              <a:lnTo>
                <a:pt x="14" y="798"/>
              </a:lnTo>
              <a:lnTo>
                <a:pt x="21" y="844"/>
              </a:lnTo>
              <a:lnTo>
                <a:pt x="31" y="886"/>
              </a:lnTo>
              <a:lnTo>
                <a:pt x="40" y="930"/>
              </a:lnTo>
              <a:lnTo>
                <a:pt x="54" y="970"/>
              </a:lnTo>
              <a:lnTo>
                <a:pt x="54" y="970"/>
              </a:lnTo>
              <a:lnTo>
                <a:pt x="67" y="1008"/>
              </a:lnTo>
              <a:lnTo>
                <a:pt x="80" y="1042"/>
              </a:lnTo>
              <a:lnTo>
                <a:pt x="96" y="1077"/>
              </a:lnTo>
              <a:lnTo>
                <a:pt x="113" y="1111"/>
              </a:lnTo>
              <a:lnTo>
                <a:pt x="130" y="1141"/>
              </a:lnTo>
              <a:lnTo>
                <a:pt x="151" y="1174"/>
              </a:lnTo>
              <a:lnTo>
                <a:pt x="170" y="1202"/>
              </a:lnTo>
              <a:lnTo>
                <a:pt x="193" y="1231"/>
              </a:lnTo>
              <a:lnTo>
                <a:pt x="193" y="1231"/>
              </a:lnTo>
              <a:lnTo>
                <a:pt x="220" y="1263"/>
              </a:lnTo>
              <a:lnTo>
                <a:pt x="248" y="1290"/>
              </a:lnTo>
              <a:lnTo>
                <a:pt x="275" y="1315"/>
              </a:lnTo>
              <a:lnTo>
                <a:pt x="300" y="1336"/>
              </a:lnTo>
              <a:lnTo>
                <a:pt x="322" y="1353"/>
              </a:lnTo>
              <a:lnTo>
                <a:pt x="345" y="1368"/>
              </a:lnTo>
              <a:lnTo>
                <a:pt x="381" y="1389"/>
              </a:lnTo>
              <a:lnTo>
                <a:pt x="435" y="1416"/>
              </a:lnTo>
              <a:lnTo>
                <a:pt x="488" y="1389"/>
              </a:lnTo>
              <a:lnTo>
                <a:pt x="488" y="1389"/>
              </a:lnTo>
              <a:lnTo>
                <a:pt x="524" y="1368"/>
              </a:lnTo>
              <a:lnTo>
                <a:pt x="545" y="1355"/>
              </a:lnTo>
              <a:lnTo>
                <a:pt x="570" y="1338"/>
              </a:lnTo>
              <a:lnTo>
                <a:pt x="595" y="1317"/>
              </a:lnTo>
              <a:lnTo>
                <a:pt x="621" y="1294"/>
              </a:lnTo>
              <a:lnTo>
                <a:pt x="648" y="1265"/>
              </a:lnTo>
              <a:lnTo>
                <a:pt x="675" y="1235"/>
              </a:lnTo>
              <a:lnTo>
                <a:pt x="675" y="1235"/>
              </a:lnTo>
              <a:lnTo>
                <a:pt x="698" y="1206"/>
              </a:lnTo>
              <a:lnTo>
                <a:pt x="719" y="1178"/>
              </a:lnTo>
              <a:lnTo>
                <a:pt x="738" y="1147"/>
              </a:lnTo>
              <a:lnTo>
                <a:pt x="755" y="1115"/>
              </a:lnTo>
              <a:lnTo>
                <a:pt x="772" y="1080"/>
              </a:lnTo>
              <a:lnTo>
                <a:pt x="787" y="1046"/>
              </a:lnTo>
              <a:lnTo>
                <a:pt x="802" y="1012"/>
              </a:lnTo>
              <a:lnTo>
                <a:pt x="816" y="974"/>
              </a:lnTo>
              <a:lnTo>
                <a:pt x="816" y="974"/>
              </a:lnTo>
              <a:lnTo>
                <a:pt x="827" y="934"/>
              </a:lnTo>
              <a:lnTo>
                <a:pt x="839" y="890"/>
              </a:lnTo>
              <a:lnTo>
                <a:pt x="848" y="846"/>
              </a:lnTo>
              <a:lnTo>
                <a:pt x="856" y="800"/>
              </a:lnTo>
              <a:lnTo>
                <a:pt x="862" y="755"/>
              </a:lnTo>
              <a:lnTo>
                <a:pt x="865" y="707"/>
              </a:lnTo>
              <a:lnTo>
                <a:pt x="867" y="657"/>
              </a:lnTo>
              <a:lnTo>
                <a:pt x="869" y="608"/>
              </a:lnTo>
              <a:lnTo>
                <a:pt x="869" y="507"/>
              </a:lnTo>
              <a:lnTo>
                <a:pt x="770" y="490"/>
              </a:lnTo>
              <a:close/>
              <a:moveTo>
                <a:pt x="802" y="608"/>
              </a:moveTo>
              <a:lnTo>
                <a:pt x="802" y="608"/>
              </a:lnTo>
              <a:lnTo>
                <a:pt x="801" y="656"/>
              </a:lnTo>
              <a:lnTo>
                <a:pt x="799" y="701"/>
              </a:lnTo>
              <a:lnTo>
                <a:pt x="795" y="747"/>
              </a:lnTo>
              <a:lnTo>
                <a:pt x="789" y="791"/>
              </a:lnTo>
              <a:lnTo>
                <a:pt x="782" y="833"/>
              </a:lnTo>
              <a:lnTo>
                <a:pt x="774" y="875"/>
              </a:lnTo>
              <a:lnTo>
                <a:pt x="762" y="915"/>
              </a:lnTo>
              <a:lnTo>
                <a:pt x="751" y="953"/>
              </a:lnTo>
              <a:lnTo>
                <a:pt x="751" y="953"/>
              </a:lnTo>
              <a:lnTo>
                <a:pt x="740" y="987"/>
              </a:lnTo>
              <a:lnTo>
                <a:pt x="726" y="1019"/>
              </a:lnTo>
              <a:lnTo>
                <a:pt x="713" y="1052"/>
              </a:lnTo>
              <a:lnTo>
                <a:pt x="698" y="1082"/>
              </a:lnTo>
              <a:lnTo>
                <a:pt x="681" y="1111"/>
              </a:lnTo>
              <a:lnTo>
                <a:pt x="663" y="1139"/>
              </a:lnTo>
              <a:lnTo>
                <a:pt x="644" y="1166"/>
              </a:lnTo>
              <a:lnTo>
                <a:pt x="623" y="1193"/>
              </a:lnTo>
              <a:lnTo>
                <a:pt x="623" y="1193"/>
              </a:lnTo>
              <a:lnTo>
                <a:pt x="601" y="1219"/>
              </a:lnTo>
              <a:lnTo>
                <a:pt x="576" y="1244"/>
              </a:lnTo>
              <a:lnTo>
                <a:pt x="551" y="1265"/>
              </a:lnTo>
              <a:lnTo>
                <a:pt x="530" y="1284"/>
              </a:lnTo>
              <a:lnTo>
                <a:pt x="509" y="1299"/>
              </a:lnTo>
              <a:lnTo>
                <a:pt x="490" y="1311"/>
              </a:lnTo>
              <a:lnTo>
                <a:pt x="458" y="1330"/>
              </a:lnTo>
              <a:lnTo>
                <a:pt x="435" y="1341"/>
              </a:lnTo>
              <a:lnTo>
                <a:pt x="412" y="1328"/>
              </a:lnTo>
              <a:lnTo>
                <a:pt x="412" y="1328"/>
              </a:lnTo>
              <a:lnTo>
                <a:pt x="380" y="1311"/>
              </a:lnTo>
              <a:lnTo>
                <a:pt x="361" y="1298"/>
              </a:lnTo>
              <a:lnTo>
                <a:pt x="340" y="1282"/>
              </a:lnTo>
              <a:lnTo>
                <a:pt x="317" y="1263"/>
              </a:lnTo>
              <a:lnTo>
                <a:pt x="294" y="1242"/>
              </a:lnTo>
              <a:lnTo>
                <a:pt x="269" y="1218"/>
              </a:lnTo>
              <a:lnTo>
                <a:pt x="244" y="1189"/>
              </a:lnTo>
              <a:lnTo>
                <a:pt x="244" y="1189"/>
              </a:lnTo>
              <a:lnTo>
                <a:pt x="225" y="1162"/>
              </a:lnTo>
              <a:lnTo>
                <a:pt x="206" y="1136"/>
              </a:lnTo>
              <a:lnTo>
                <a:pt x="187" y="1107"/>
              </a:lnTo>
              <a:lnTo>
                <a:pt x="172" y="1079"/>
              </a:lnTo>
              <a:lnTo>
                <a:pt x="157" y="1048"/>
              </a:lnTo>
              <a:lnTo>
                <a:pt x="141" y="1016"/>
              </a:lnTo>
              <a:lnTo>
                <a:pt x="128" y="983"/>
              </a:lnTo>
              <a:lnTo>
                <a:pt x="117" y="949"/>
              </a:lnTo>
              <a:lnTo>
                <a:pt x="117" y="949"/>
              </a:lnTo>
              <a:lnTo>
                <a:pt x="105" y="911"/>
              </a:lnTo>
              <a:lnTo>
                <a:pt x="96" y="871"/>
              </a:lnTo>
              <a:lnTo>
                <a:pt x="86" y="831"/>
              </a:lnTo>
              <a:lnTo>
                <a:pt x="80" y="787"/>
              </a:lnTo>
              <a:lnTo>
                <a:pt x="75" y="745"/>
              </a:lnTo>
              <a:lnTo>
                <a:pt x="71" y="699"/>
              </a:lnTo>
              <a:lnTo>
                <a:pt x="69" y="654"/>
              </a:lnTo>
              <a:lnTo>
                <a:pt x="67" y="608"/>
              </a:lnTo>
              <a:lnTo>
                <a:pt x="67" y="564"/>
              </a:lnTo>
              <a:lnTo>
                <a:pt x="111" y="557"/>
              </a:lnTo>
              <a:lnTo>
                <a:pt x="111" y="557"/>
              </a:lnTo>
              <a:lnTo>
                <a:pt x="155" y="549"/>
              </a:lnTo>
              <a:lnTo>
                <a:pt x="199" y="536"/>
              </a:lnTo>
              <a:lnTo>
                <a:pt x="242" y="518"/>
              </a:lnTo>
              <a:lnTo>
                <a:pt x="282" y="501"/>
              </a:lnTo>
              <a:lnTo>
                <a:pt x="322" y="482"/>
              </a:lnTo>
              <a:lnTo>
                <a:pt x="357" y="465"/>
              </a:lnTo>
              <a:lnTo>
                <a:pt x="410" y="435"/>
              </a:lnTo>
              <a:lnTo>
                <a:pt x="435" y="419"/>
              </a:lnTo>
              <a:lnTo>
                <a:pt x="461" y="435"/>
              </a:lnTo>
              <a:lnTo>
                <a:pt x="461" y="435"/>
              </a:lnTo>
              <a:lnTo>
                <a:pt x="513" y="465"/>
              </a:lnTo>
              <a:lnTo>
                <a:pt x="549" y="482"/>
              </a:lnTo>
              <a:lnTo>
                <a:pt x="587" y="501"/>
              </a:lnTo>
              <a:lnTo>
                <a:pt x="629" y="518"/>
              </a:lnTo>
              <a:lnTo>
                <a:pt x="673" y="536"/>
              </a:lnTo>
              <a:lnTo>
                <a:pt x="717" y="547"/>
              </a:lnTo>
              <a:lnTo>
                <a:pt x="759" y="557"/>
              </a:lnTo>
              <a:lnTo>
                <a:pt x="802" y="564"/>
              </a:lnTo>
              <a:lnTo>
                <a:pt x="802" y="608"/>
              </a:lnTo>
              <a:close/>
              <a:moveTo>
                <a:pt x="435" y="1284"/>
              </a:moveTo>
              <a:lnTo>
                <a:pt x="435" y="1284"/>
              </a:lnTo>
              <a:lnTo>
                <a:pt x="406" y="1267"/>
              </a:lnTo>
              <a:lnTo>
                <a:pt x="389" y="1256"/>
              </a:lnTo>
              <a:lnTo>
                <a:pt x="370" y="1240"/>
              </a:lnTo>
              <a:lnTo>
                <a:pt x="349" y="1225"/>
              </a:lnTo>
              <a:lnTo>
                <a:pt x="328" y="1204"/>
              </a:lnTo>
              <a:lnTo>
                <a:pt x="305" y="1181"/>
              </a:lnTo>
              <a:lnTo>
                <a:pt x="284" y="1157"/>
              </a:lnTo>
              <a:lnTo>
                <a:pt x="284" y="1157"/>
              </a:lnTo>
              <a:lnTo>
                <a:pt x="265" y="1132"/>
              </a:lnTo>
              <a:lnTo>
                <a:pt x="248" y="1107"/>
              </a:lnTo>
              <a:lnTo>
                <a:pt x="231" y="1080"/>
              </a:lnTo>
              <a:lnTo>
                <a:pt x="216" y="1054"/>
              </a:lnTo>
              <a:lnTo>
                <a:pt x="202" y="1025"/>
              </a:lnTo>
              <a:lnTo>
                <a:pt x="189" y="997"/>
              </a:lnTo>
              <a:lnTo>
                <a:pt x="176" y="966"/>
              </a:lnTo>
              <a:lnTo>
                <a:pt x="166" y="934"/>
              </a:lnTo>
              <a:lnTo>
                <a:pt x="166" y="934"/>
              </a:lnTo>
              <a:lnTo>
                <a:pt x="155" y="898"/>
              </a:lnTo>
              <a:lnTo>
                <a:pt x="145" y="859"/>
              </a:lnTo>
              <a:lnTo>
                <a:pt x="138" y="819"/>
              </a:lnTo>
              <a:lnTo>
                <a:pt x="130" y="779"/>
              </a:lnTo>
              <a:lnTo>
                <a:pt x="124" y="738"/>
              </a:lnTo>
              <a:lnTo>
                <a:pt x="120" y="696"/>
              </a:lnTo>
              <a:lnTo>
                <a:pt x="119" y="652"/>
              </a:lnTo>
              <a:lnTo>
                <a:pt x="119" y="608"/>
              </a:lnTo>
              <a:lnTo>
                <a:pt x="119" y="608"/>
              </a:lnTo>
              <a:lnTo>
                <a:pt x="141" y="602"/>
              </a:lnTo>
              <a:lnTo>
                <a:pt x="164" y="598"/>
              </a:lnTo>
              <a:lnTo>
                <a:pt x="210" y="583"/>
              </a:lnTo>
              <a:lnTo>
                <a:pt x="258" y="568"/>
              </a:lnTo>
              <a:lnTo>
                <a:pt x="301" y="549"/>
              </a:lnTo>
              <a:lnTo>
                <a:pt x="341" y="530"/>
              </a:lnTo>
              <a:lnTo>
                <a:pt x="378" y="511"/>
              </a:lnTo>
              <a:lnTo>
                <a:pt x="435" y="478"/>
              </a:lnTo>
              <a:lnTo>
                <a:pt x="435" y="478"/>
              </a:lnTo>
              <a:lnTo>
                <a:pt x="492" y="511"/>
              </a:lnTo>
              <a:lnTo>
                <a:pt x="528" y="530"/>
              </a:lnTo>
              <a:lnTo>
                <a:pt x="570" y="549"/>
              </a:lnTo>
              <a:lnTo>
                <a:pt x="614" y="568"/>
              </a:lnTo>
              <a:lnTo>
                <a:pt x="660" y="583"/>
              </a:lnTo>
              <a:lnTo>
                <a:pt x="705" y="597"/>
              </a:lnTo>
              <a:lnTo>
                <a:pt x="728" y="602"/>
              </a:lnTo>
              <a:lnTo>
                <a:pt x="751" y="606"/>
              </a:lnTo>
              <a:lnTo>
                <a:pt x="751" y="606"/>
              </a:lnTo>
              <a:lnTo>
                <a:pt x="751" y="652"/>
              </a:lnTo>
              <a:lnTo>
                <a:pt x="749" y="698"/>
              </a:lnTo>
              <a:lnTo>
                <a:pt x="743" y="739"/>
              </a:lnTo>
              <a:lnTo>
                <a:pt x="740" y="781"/>
              </a:lnTo>
              <a:lnTo>
                <a:pt x="732" y="823"/>
              </a:lnTo>
              <a:lnTo>
                <a:pt x="724" y="863"/>
              </a:lnTo>
              <a:lnTo>
                <a:pt x="715" y="901"/>
              </a:lnTo>
              <a:lnTo>
                <a:pt x="703" y="938"/>
              </a:lnTo>
              <a:lnTo>
                <a:pt x="703" y="938"/>
              </a:lnTo>
              <a:lnTo>
                <a:pt x="692" y="970"/>
              </a:lnTo>
              <a:lnTo>
                <a:pt x="681" y="1000"/>
              </a:lnTo>
              <a:lnTo>
                <a:pt x="667" y="1029"/>
              </a:lnTo>
              <a:lnTo>
                <a:pt x="652" y="1058"/>
              </a:lnTo>
              <a:lnTo>
                <a:pt x="637" y="1084"/>
              </a:lnTo>
              <a:lnTo>
                <a:pt x="621" y="1111"/>
              </a:lnTo>
              <a:lnTo>
                <a:pt x="602" y="1136"/>
              </a:lnTo>
              <a:lnTo>
                <a:pt x="585" y="1160"/>
              </a:lnTo>
              <a:lnTo>
                <a:pt x="585" y="1160"/>
              </a:lnTo>
              <a:lnTo>
                <a:pt x="562" y="1185"/>
              </a:lnTo>
              <a:lnTo>
                <a:pt x="541" y="1208"/>
              </a:lnTo>
              <a:lnTo>
                <a:pt x="521" y="1227"/>
              </a:lnTo>
              <a:lnTo>
                <a:pt x="500" y="1242"/>
              </a:lnTo>
              <a:lnTo>
                <a:pt x="481" y="1256"/>
              </a:lnTo>
              <a:lnTo>
                <a:pt x="463" y="1267"/>
              </a:lnTo>
              <a:lnTo>
                <a:pt x="435" y="1284"/>
              </a:lnTo>
              <a:lnTo>
                <a:pt x="435" y="1284"/>
              </a:ln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en-GB" sz="900">
            <a:latin typeface="Meiryo UI" pitchFamily="3" charset="-128"/>
            <a:ea typeface="Meiryo UI" pitchFamily="3" charset="-128"/>
          </a:endParaRPr>
        </a:p>
      </xdr:txBody>
    </xdr:sp>
    <xdr:clientData/>
  </xdr:twoCellAnchor>
  <xdr:twoCellAnchor>
    <xdr:from>
      <xdr:col>6</xdr:col>
      <xdr:colOff>470642</xdr:colOff>
      <xdr:row>27</xdr:row>
      <xdr:rowOff>77730</xdr:rowOff>
    </xdr:from>
    <xdr:to>
      <xdr:col>7</xdr:col>
      <xdr:colOff>104903</xdr:colOff>
      <xdr:row>28</xdr:row>
      <xdr:rowOff>135404</xdr:rowOff>
    </xdr:to>
    <xdr:grpSp>
      <xdr:nvGrpSpPr>
        <xdr:cNvPr id="33" name="グループ化 32"/>
        <xdr:cNvGrpSpPr/>
      </xdr:nvGrpSpPr>
      <xdr:grpSpPr>
        <a:xfrm>
          <a:off x="3309620" y="5220970"/>
          <a:ext cx="174625" cy="248285"/>
          <a:chOff x="4118196" y="4335960"/>
          <a:chExt cx="320061" cy="238649"/>
        </a:xfrm>
      </xdr:grpSpPr>
      <xdr:sp>
        <xdr:nvSpPr>
          <xdr:cNvPr id="34" name="Freeform 123"/>
          <xdr:cNvSpPr/>
        </xdr:nvSpPr>
        <xdr:spPr>
          <a:xfrm>
            <a:off x="4169721" y="4335960"/>
            <a:ext cx="103656" cy="51928"/>
          </a:xfrm>
          <a:custGeom>
            <a:avLst/>
            <a:gdLst/>
            <a:ahLst/>
            <a:cxnLst>
              <a:cxn ang="0">
                <a:pos x="0" y="0"/>
              </a:cxn>
              <a:cxn ang="0">
                <a:pos x="71" y="0"/>
              </a:cxn>
              <a:cxn ang="0">
                <a:pos x="71" y="2"/>
              </a:cxn>
              <a:cxn ang="0">
                <a:pos x="72" y="37"/>
              </a:cxn>
              <a:cxn ang="0">
                <a:pos x="69" y="39"/>
              </a:cxn>
              <a:cxn ang="0">
                <a:pos x="2" y="39"/>
              </a:cxn>
              <a:cxn ang="0">
                <a:pos x="0" y="37"/>
              </a:cxn>
              <a:cxn ang="0">
                <a:pos x="0" y="1"/>
              </a:cxn>
              <a:cxn ang="0">
                <a:pos x="0" y="0"/>
              </a:cxn>
            </a:cxnLst>
            <a:rect l="0" t="0" r="r" b="b"/>
            <a:pathLst>
              <a:path w="72" h="40">
                <a:moveTo>
                  <a:pt x="0" y="0"/>
                </a:moveTo>
                <a:cubicBezTo>
                  <a:pt x="24" y="0"/>
                  <a:pt x="47" y="0"/>
                  <a:pt x="71" y="0"/>
                </a:cubicBezTo>
                <a:cubicBezTo>
                  <a:pt x="71" y="1"/>
                  <a:pt x="71" y="1"/>
                  <a:pt x="71" y="2"/>
                </a:cubicBezTo>
                <a:cubicBezTo>
                  <a:pt x="71" y="14"/>
                  <a:pt x="71" y="25"/>
                  <a:pt x="72" y="37"/>
                </a:cubicBezTo>
                <a:cubicBezTo>
                  <a:pt x="72" y="39"/>
                  <a:pt x="71" y="39"/>
                  <a:pt x="69" y="39"/>
                </a:cubicBezTo>
                <a:cubicBezTo>
                  <a:pt x="47" y="39"/>
                  <a:pt x="24" y="39"/>
                  <a:pt x="2" y="39"/>
                </a:cubicBezTo>
                <a:cubicBezTo>
                  <a:pt x="1" y="39"/>
                  <a:pt x="0" y="40"/>
                  <a:pt x="0" y="37"/>
                </a:cubicBezTo>
                <a:cubicBezTo>
                  <a:pt x="0" y="25"/>
                  <a:pt x="0" y="13"/>
                  <a:pt x="0" y="1"/>
                </a:cubicBezTo>
                <a:cubicBezTo>
                  <a:pt x="0" y="1"/>
                  <a:pt x="0" y="0"/>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5" name="Freeform 124"/>
          <xdr:cNvSpPr/>
        </xdr:nvSpPr>
        <xdr:spPr>
          <a:xfrm>
            <a:off x="4284894" y="4335960"/>
            <a:ext cx="101231"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7"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6" name="Freeform 125"/>
          <xdr:cNvSpPr/>
        </xdr:nvSpPr>
        <xdr:spPr>
          <a:xfrm>
            <a:off x="4227308" y="4398385"/>
            <a:ext cx="101837" cy="50823"/>
          </a:xfrm>
          <a:custGeom>
            <a:avLst/>
            <a:gdLst/>
            <a:ahLst/>
            <a:cxnLst>
              <a:cxn ang="0">
                <a:pos x="71" y="0"/>
              </a:cxn>
              <a:cxn ang="0">
                <a:pos x="71" y="39"/>
              </a:cxn>
              <a:cxn ang="0">
                <a:pos x="0" y="39"/>
              </a:cxn>
              <a:cxn ang="0">
                <a:pos x="0" y="0"/>
              </a:cxn>
              <a:cxn ang="0">
                <a:pos x="71" y="0"/>
              </a:cxn>
            </a:cxnLst>
            <a:rect l="0" t="0" r="r" b="b"/>
            <a:pathLst>
              <a:path w="71" h="39">
                <a:moveTo>
                  <a:pt x="71" y="0"/>
                </a:moveTo>
                <a:cubicBezTo>
                  <a:pt x="71" y="13"/>
                  <a:pt x="71" y="26"/>
                  <a:pt x="71" y="39"/>
                </a:cubicBezTo>
                <a:cubicBezTo>
                  <a:pt x="48" y="39"/>
                  <a:pt x="24" y="39"/>
                  <a:pt x="0" y="39"/>
                </a:cubicBezTo>
                <a:cubicBezTo>
                  <a:pt x="0" y="26"/>
                  <a:pt x="0" y="13"/>
                  <a:pt x="0" y="0"/>
                </a:cubicBezTo>
                <a:cubicBezTo>
                  <a:pt x="24" y="0"/>
                  <a:pt x="47" y="0"/>
                  <a:pt x="71"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7" name="Freeform 126"/>
          <xdr:cNvSpPr/>
        </xdr:nvSpPr>
        <xdr:spPr>
          <a:xfrm>
            <a:off x="4169721" y="4461361"/>
            <a:ext cx="101837" cy="50823"/>
          </a:xfrm>
          <a:custGeom>
            <a:avLst/>
            <a:gdLst/>
            <a:ahLst/>
            <a:cxnLst>
              <a:cxn ang="0">
                <a:pos x="71" y="39"/>
              </a:cxn>
              <a:cxn ang="0">
                <a:pos x="0" y="39"/>
              </a:cxn>
              <a:cxn ang="0">
                <a:pos x="0" y="0"/>
              </a:cxn>
              <a:cxn ang="0">
                <a:pos x="71" y="0"/>
              </a:cxn>
              <a:cxn ang="0">
                <a:pos x="71" y="39"/>
              </a:cxn>
            </a:cxnLst>
            <a:rect l="0" t="0" r="r" b="b"/>
            <a:pathLst>
              <a:path w="71" h="39">
                <a:moveTo>
                  <a:pt x="71" y="39"/>
                </a:moveTo>
                <a:cubicBezTo>
                  <a:pt x="47" y="39"/>
                  <a:pt x="24" y="39"/>
                  <a:pt x="0" y="39"/>
                </a:cubicBezTo>
                <a:cubicBezTo>
                  <a:pt x="0" y="26"/>
                  <a:pt x="0" y="13"/>
                  <a:pt x="0" y="0"/>
                </a:cubicBezTo>
                <a:cubicBezTo>
                  <a:pt x="24" y="0"/>
                  <a:pt x="47" y="0"/>
                  <a:pt x="71" y="0"/>
                </a:cubicBezTo>
                <a:cubicBezTo>
                  <a:pt x="71" y="13"/>
                  <a:pt x="71" y="26"/>
                  <a:pt x="71"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8" name="Freeform 127"/>
          <xdr:cNvSpPr/>
        </xdr:nvSpPr>
        <xdr:spPr>
          <a:xfrm>
            <a:off x="4284894" y="4461361"/>
            <a:ext cx="101231"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39" name="Freeform 128"/>
          <xdr:cNvSpPr/>
        </xdr:nvSpPr>
        <xdr:spPr>
          <a:xfrm>
            <a:off x="4227308" y="4523785"/>
            <a:ext cx="101837"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0" name="Freeform 129"/>
          <xdr:cNvSpPr/>
        </xdr:nvSpPr>
        <xdr:spPr>
          <a:xfrm>
            <a:off x="4118196" y="4398385"/>
            <a:ext cx="96382" cy="50823"/>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1" name="Freeform 130"/>
          <xdr:cNvSpPr/>
        </xdr:nvSpPr>
        <xdr:spPr>
          <a:xfrm>
            <a:off x="4341875" y="4398385"/>
            <a:ext cx="96382" cy="50823"/>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2" name="Freeform 131"/>
          <xdr:cNvSpPr/>
        </xdr:nvSpPr>
        <xdr:spPr>
          <a:xfrm>
            <a:off x="4118196" y="4523786"/>
            <a:ext cx="96382" cy="50823"/>
          </a:xfrm>
          <a:custGeom>
            <a:avLst/>
            <a:gdLst/>
            <a:ahLst/>
            <a:cxnLst>
              <a:cxn ang="0">
                <a:pos x="0" y="39"/>
              </a:cxn>
              <a:cxn ang="0">
                <a:pos x="0" y="0"/>
              </a:cxn>
              <a:cxn ang="0">
                <a:pos x="67" y="0"/>
              </a:cxn>
              <a:cxn ang="0">
                <a:pos x="67" y="39"/>
              </a:cxn>
              <a:cxn ang="0">
                <a:pos x="0" y="39"/>
              </a:cxn>
            </a:cxnLst>
            <a:rect l="0" t="0" r="r" b="b"/>
            <a:pathLst>
              <a:path w="67" h="39">
                <a:moveTo>
                  <a:pt x="0" y="39"/>
                </a:moveTo>
                <a:cubicBezTo>
                  <a:pt x="0" y="26"/>
                  <a:pt x="0" y="13"/>
                  <a:pt x="0" y="0"/>
                </a:cubicBezTo>
                <a:cubicBezTo>
                  <a:pt x="22" y="0"/>
                  <a:pt x="45" y="0"/>
                  <a:pt x="67" y="0"/>
                </a:cubicBezTo>
                <a:cubicBezTo>
                  <a:pt x="67" y="13"/>
                  <a:pt x="67" y="26"/>
                  <a:pt x="67" y="39"/>
                </a:cubicBezTo>
                <a:cubicBezTo>
                  <a:pt x="45" y="39"/>
                  <a:pt x="22"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3" name="Freeform 132"/>
          <xdr:cNvSpPr/>
        </xdr:nvSpPr>
        <xdr:spPr>
          <a:xfrm>
            <a:off x="4341875" y="4523786"/>
            <a:ext cx="96382" cy="50823"/>
          </a:xfrm>
          <a:custGeom>
            <a:avLst/>
            <a:gdLst/>
            <a:ahLst/>
            <a:cxnLst>
              <a:cxn ang="0">
                <a:pos x="67" y="39"/>
              </a:cxn>
              <a:cxn ang="0">
                <a:pos x="0" y="39"/>
              </a:cxn>
              <a:cxn ang="0">
                <a:pos x="0" y="0"/>
              </a:cxn>
              <a:cxn ang="0">
                <a:pos x="67" y="0"/>
              </a:cxn>
              <a:cxn ang="0">
                <a:pos x="67" y="39"/>
              </a:cxn>
            </a:cxnLst>
            <a:rect l="0" t="0" r="r" b="b"/>
            <a:pathLst>
              <a:path w="67" h="39">
                <a:moveTo>
                  <a:pt x="67" y="39"/>
                </a:moveTo>
                <a:cubicBezTo>
                  <a:pt x="45" y="39"/>
                  <a:pt x="22" y="39"/>
                  <a:pt x="0" y="39"/>
                </a:cubicBezTo>
                <a:cubicBezTo>
                  <a:pt x="0" y="26"/>
                  <a:pt x="0" y="13"/>
                  <a:pt x="0" y="0"/>
                </a:cubicBezTo>
                <a:cubicBezTo>
                  <a:pt x="22" y="0"/>
                  <a:pt x="45" y="0"/>
                  <a:pt x="67" y="0"/>
                </a:cubicBezTo>
                <a:cubicBezTo>
                  <a:pt x="67" y="13"/>
                  <a:pt x="67" y="26"/>
                  <a:pt x="67"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4" name="Freeform 133"/>
          <xdr:cNvSpPr/>
        </xdr:nvSpPr>
        <xdr:spPr>
          <a:xfrm>
            <a:off x="4118196" y="4335960"/>
            <a:ext cx="38795" cy="50823"/>
          </a:xfrm>
          <a:custGeom>
            <a:avLst/>
            <a:gdLst/>
            <a:ahLst/>
            <a:cxnLst>
              <a:cxn ang="0">
                <a:pos x="0" y="39"/>
              </a:cxn>
              <a:cxn ang="0">
                <a:pos x="0" y="0"/>
              </a:cxn>
              <a:cxn ang="0">
                <a:pos x="27" y="0"/>
              </a:cxn>
              <a:cxn ang="0">
                <a:pos x="27" y="39"/>
              </a:cxn>
              <a:cxn ang="0">
                <a:pos x="0" y="39"/>
              </a:cxn>
            </a:cxnLst>
            <a:rect l="0" t="0" r="r" b="b"/>
            <a:pathLst>
              <a:path w="27" h="39">
                <a:moveTo>
                  <a:pt x="0" y="39"/>
                </a:moveTo>
                <a:cubicBezTo>
                  <a:pt x="0" y="26"/>
                  <a:pt x="0" y="13"/>
                  <a:pt x="0" y="0"/>
                </a:cubicBezTo>
                <a:cubicBezTo>
                  <a:pt x="9" y="0"/>
                  <a:pt x="18" y="0"/>
                  <a:pt x="27" y="0"/>
                </a:cubicBezTo>
                <a:cubicBezTo>
                  <a:pt x="27" y="13"/>
                  <a:pt x="27" y="26"/>
                  <a:pt x="27" y="39"/>
                </a:cubicBezTo>
                <a:cubicBezTo>
                  <a:pt x="18" y="39"/>
                  <a:pt x="9"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5" name="Freeform 134"/>
          <xdr:cNvSpPr/>
        </xdr:nvSpPr>
        <xdr:spPr>
          <a:xfrm>
            <a:off x="4118196" y="4461361"/>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6" name="Freeform 135"/>
          <xdr:cNvSpPr/>
        </xdr:nvSpPr>
        <xdr:spPr>
          <a:xfrm>
            <a:off x="4399461" y="4335960"/>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47" name="Freeform 136"/>
          <xdr:cNvSpPr/>
        </xdr:nvSpPr>
        <xdr:spPr>
          <a:xfrm>
            <a:off x="4399461" y="4461361"/>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grpSp>
    <xdr:clientData/>
  </xdr:twoCellAnchor>
  <xdr:twoCellAnchor>
    <xdr:from>
      <xdr:col>8</xdr:col>
      <xdr:colOff>429261</xdr:colOff>
      <xdr:row>33</xdr:row>
      <xdr:rowOff>146007</xdr:rowOff>
    </xdr:from>
    <xdr:to>
      <xdr:col>9</xdr:col>
      <xdr:colOff>49818</xdr:colOff>
      <xdr:row>35</xdr:row>
      <xdr:rowOff>113728</xdr:rowOff>
    </xdr:to>
    <xdr:sp>
      <xdr:nvSpPr>
        <xdr:cNvPr id="48" name="Freeform 28"/>
        <xdr:cNvSpPr>
          <a:spLocks noChangeAspect="1" noEditPoints="1"/>
        </xdr:cNvSpPr>
      </xdr:nvSpPr>
      <xdr:spPr>
        <a:xfrm>
          <a:off x="4349115" y="6431915"/>
          <a:ext cx="160655" cy="349250"/>
        </a:xfrm>
        <a:custGeom>
          <a:avLst/>
          <a:gdLst/>
          <a:ahLst/>
          <a:cxnLst>
            <a:cxn ang="0">
              <a:pos x="541" y="46"/>
            </a:cxn>
            <a:cxn ang="0">
              <a:pos x="629" y="387"/>
            </a:cxn>
            <a:cxn ang="0">
              <a:pos x="1182" y="461"/>
            </a:cxn>
            <a:cxn ang="0">
              <a:pos x="1206" y="494"/>
            </a:cxn>
            <a:cxn ang="0">
              <a:pos x="1182" y="524"/>
            </a:cxn>
            <a:cxn ang="0">
              <a:pos x="907" y="810"/>
            </a:cxn>
            <a:cxn ang="0">
              <a:pos x="869" y="1271"/>
            </a:cxn>
            <a:cxn ang="0">
              <a:pos x="827" y="1296"/>
            </a:cxn>
            <a:cxn ang="0">
              <a:pos x="766" y="1200"/>
            </a:cxn>
            <a:cxn ang="0">
              <a:pos x="574" y="1400"/>
            </a:cxn>
            <a:cxn ang="0">
              <a:pos x="1233" y="1412"/>
            </a:cxn>
            <a:cxn ang="0">
              <a:pos x="1315" y="103"/>
            </a:cxn>
            <a:cxn ang="0">
              <a:pos x="1233" y="2"/>
            </a:cxn>
            <a:cxn ang="0">
              <a:pos x="1012" y="1296"/>
            </a:cxn>
            <a:cxn ang="0">
              <a:pos x="970" y="1002"/>
            </a:cxn>
            <a:cxn ang="0">
              <a:pos x="1012" y="978"/>
            </a:cxn>
            <a:cxn ang="0">
              <a:pos x="1079" y="795"/>
            </a:cxn>
            <a:cxn ang="0">
              <a:pos x="1041" y="747"/>
            </a:cxn>
            <a:cxn ang="0">
              <a:pos x="1088" y="699"/>
            </a:cxn>
            <a:cxn ang="0">
              <a:pos x="1136" y="738"/>
            </a:cxn>
            <a:cxn ang="0">
              <a:pos x="1107" y="791"/>
            </a:cxn>
            <a:cxn ang="0">
              <a:pos x="1183" y="1290"/>
            </a:cxn>
            <a:cxn ang="0">
              <a:pos x="1132" y="1271"/>
            </a:cxn>
            <a:cxn ang="0">
              <a:pos x="1163" y="976"/>
            </a:cxn>
            <a:cxn ang="0">
              <a:pos x="1206" y="339"/>
            </a:cxn>
            <a:cxn ang="0">
              <a:pos x="1174" y="370"/>
            </a:cxn>
            <a:cxn ang="0">
              <a:pos x="616" y="351"/>
            </a:cxn>
            <a:cxn ang="0">
              <a:pos x="621" y="315"/>
            </a:cxn>
            <a:cxn ang="0">
              <a:pos x="1187" y="307"/>
            </a:cxn>
            <a:cxn ang="0">
              <a:pos x="1206" y="183"/>
            </a:cxn>
            <a:cxn ang="0">
              <a:pos x="1182" y="214"/>
            </a:cxn>
            <a:cxn ang="0">
              <a:pos x="618" y="202"/>
            </a:cxn>
            <a:cxn ang="0">
              <a:pos x="618" y="164"/>
            </a:cxn>
            <a:cxn ang="0">
              <a:pos x="1182" y="151"/>
            </a:cxn>
            <a:cxn ang="0">
              <a:pos x="1206" y="183"/>
            </a:cxn>
            <a:cxn ang="0">
              <a:pos x="543" y="406"/>
            </a:cxn>
            <a:cxn ang="0">
              <a:pos x="220" y="456"/>
            </a:cxn>
            <a:cxn ang="0">
              <a:pos x="4" y="705"/>
            </a:cxn>
            <a:cxn ang="0">
              <a:pos x="67" y="1008"/>
            </a:cxn>
            <a:cxn ang="0">
              <a:pos x="193" y="1231"/>
            </a:cxn>
            <a:cxn ang="0">
              <a:pos x="435" y="1416"/>
            </a:cxn>
            <a:cxn ang="0">
              <a:pos x="648" y="1265"/>
            </a:cxn>
            <a:cxn ang="0">
              <a:pos x="787" y="1046"/>
            </a:cxn>
            <a:cxn ang="0">
              <a:pos x="862" y="755"/>
            </a:cxn>
            <a:cxn ang="0">
              <a:pos x="801" y="656"/>
            </a:cxn>
            <a:cxn ang="0">
              <a:pos x="751" y="953"/>
            </a:cxn>
            <a:cxn ang="0">
              <a:pos x="623" y="1193"/>
            </a:cxn>
            <a:cxn ang="0">
              <a:pos x="458" y="1330"/>
            </a:cxn>
            <a:cxn ang="0">
              <a:pos x="294" y="1242"/>
            </a:cxn>
            <a:cxn ang="0">
              <a:pos x="157" y="1048"/>
            </a:cxn>
            <a:cxn ang="0">
              <a:pos x="80" y="787"/>
            </a:cxn>
            <a:cxn ang="0">
              <a:pos x="155" y="549"/>
            </a:cxn>
            <a:cxn ang="0">
              <a:pos x="461" y="435"/>
            </a:cxn>
            <a:cxn ang="0">
              <a:pos x="759" y="557"/>
            </a:cxn>
            <a:cxn ang="0">
              <a:pos x="349" y="1225"/>
            </a:cxn>
            <a:cxn ang="0">
              <a:pos x="216" y="1054"/>
            </a:cxn>
            <a:cxn ang="0">
              <a:pos x="138" y="819"/>
            </a:cxn>
            <a:cxn ang="0">
              <a:pos x="164" y="598"/>
            </a:cxn>
            <a:cxn ang="0">
              <a:pos x="492" y="511"/>
            </a:cxn>
            <a:cxn ang="0">
              <a:pos x="751" y="606"/>
            </a:cxn>
            <a:cxn ang="0">
              <a:pos x="703" y="938"/>
            </a:cxn>
            <a:cxn ang="0">
              <a:pos x="602" y="1136"/>
            </a:cxn>
            <a:cxn ang="0">
              <a:pos x="463" y="1267"/>
            </a:cxn>
          </a:cxnLst>
          <a:rect l="0" t="0" r="r" b="b"/>
          <a:pathLst>
            <a:path w="1315" h="1416">
              <a:moveTo>
                <a:pt x="1212" y="0"/>
              </a:moveTo>
              <a:lnTo>
                <a:pt x="627" y="0"/>
              </a:lnTo>
              <a:lnTo>
                <a:pt x="627" y="0"/>
              </a:lnTo>
              <a:lnTo>
                <a:pt x="606" y="2"/>
              </a:lnTo>
              <a:lnTo>
                <a:pt x="587" y="8"/>
              </a:lnTo>
              <a:lnTo>
                <a:pt x="570" y="17"/>
              </a:lnTo>
              <a:lnTo>
                <a:pt x="555" y="31"/>
              </a:lnTo>
              <a:lnTo>
                <a:pt x="541" y="46"/>
              </a:lnTo>
              <a:lnTo>
                <a:pt x="532" y="63"/>
              </a:lnTo>
              <a:lnTo>
                <a:pt x="526" y="82"/>
              </a:lnTo>
              <a:lnTo>
                <a:pt x="524" y="103"/>
              </a:lnTo>
              <a:lnTo>
                <a:pt x="524" y="332"/>
              </a:lnTo>
              <a:lnTo>
                <a:pt x="524" y="332"/>
              </a:lnTo>
              <a:lnTo>
                <a:pt x="566" y="357"/>
              </a:lnTo>
              <a:lnTo>
                <a:pt x="595" y="372"/>
              </a:lnTo>
              <a:lnTo>
                <a:pt x="629" y="387"/>
              </a:lnTo>
              <a:lnTo>
                <a:pt x="665" y="404"/>
              </a:lnTo>
              <a:lnTo>
                <a:pt x="703" y="417"/>
              </a:lnTo>
              <a:lnTo>
                <a:pt x="742" y="429"/>
              </a:lnTo>
              <a:lnTo>
                <a:pt x="778" y="438"/>
              </a:lnTo>
              <a:lnTo>
                <a:pt x="922" y="459"/>
              </a:lnTo>
              <a:lnTo>
                <a:pt x="1174" y="459"/>
              </a:lnTo>
              <a:lnTo>
                <a:pt x="1174" y="459"/>
              </a:lnTo>
              <a:lnTo>
                <a:pt x="1182" y="461"/>
              </a:lnTo>
              <a:lnTo>
                <a:pt x="1187" y="463"/>
              </a:lnTo>
              <a:lnTo>
                <a:pt x="1193" y="465"/>
              </a:lnTo>
              <a:lnTo>
                <a:pt x="1197" y="469"/>
              </a:lnTo>
              <a:lnTo>
                <a:pt x="1201" y="473"/>
              </a:lnTo>
              <a:lnTo>
                <a:pt x="1203" y="478"/>
              </a:lnTo>
              <a:lnTo>
                <a:pt x="1204" y="484"/>
              </a:lnTo>
              <a:lnTo>
                <a:pt x="1206" y="490"/>
              </a:lnTo>
              <a:lnTo>
                <a:pt x="1206" y="494"/>
              </a:lnTo>
              <a:lnTo>
                <a:pt x="1206" y="494"/>
              </a:lnTo>
              <a:lnTo>
                <a:pt x="1204" y="499"/>
              </a:lnTo>
              <a:lnTo>
                <a:pt x="1203" y="505"/>
              </a:lnTo>
              <a:lnTo>
                <a:pt x="1201" y="511"/>
              </a:lnTo>
              <a:lnTo>
                <a:pt x="1197" y="515"/>
              </a:lnTo>
              <a:lnTo>
                <a:pt x="1193" y="518"/>
              </a:lnTo>
              <a:lnTo>
                <a:pt x="1187" y="522"/>
              </a:lnTo>
              <a:lnTo>
                <a:pt x="1182" y="524"/>
              </a:lnTo>
              <a:lnTo>
                <a:pt x="1174" y="524"/>
              </a:lnTo>
              <a:lnTo>
                <a:pt x="922" y="524"/>
              </a:lnTo>
              <a:lnTo>
                <a:pt x="922" y="608"/>
              </a:lnTo>
              <a:lnTo>
                <a:pt x="922" y="608"/>
              </a:lnTo>
              <a:lnTo>
                <a:pt x="922" y="659"/>
              </a:lnTo>
              <a:lnTo>
                <a:pt x="919" y="711"/>
              </a:lnTo>
              <a:lnTo>
                <a:pt x="915" y="760"/>
              </a:lnTo>
              <a:lnTo>
                <a:pt x="907" y="810"/>
              </a:lnTo>
              <a:lnTo>
                <a:pt x="900" y="858"/>
              </a:lnTo>
              <a:lnTo>
                <a:pt x="890" y="903"/>
              </a:lnTo>
              <a:lnTo>
                <a:pt x="879" y="947"/>
              </a:lnTo>
              <a:lnTo>
                <a:pt x="865" y="991"/>
              </a:lnTo>
              <a:lnTo>
                <a:pt x="865" y="991"/>
              </a:lnTo>
              <a:lnTo>
                <a:pt x="867" y="997"/>
              </a:lnTo>
              <a:lnTo>
                <a:pt x="869" y="1002"/>
              </a:lnTo>
              <a:lnTo>
                <a:pt x="869" y="1271"/>
              </a:lnTo>
              <a:lnTo>
                <a:pt x="869" y="1271"/>
              </a:lnTo>
              <a:lnTo>
                <a:pt x="867" y="1277"/>
              </a:lnTo>
              <a:lnTo>
                <a:pt x="867" y="1280"/>
              </a:lnTo>
              <a:lnTo>
                <a:pt x="860" y="1290"/>
              </a:lnTo>
              <a:lnTo>
                <a:pt x="850" y="1296"/>
              </a:lnTo>
              <a:lnTo>
                <a:pt x="839" y="1298"/>
              </a:lnTo>
              <a:lnTo>
                <a:pt x="839" y="1298"/>
              </a:lnTo>
              <a:lnTo>
                <a:pt x="827" y="1296"/>
              </a:lnTo>
              <a:lnTo>
                <a:pt x="818" y="1290"/>
              </a:lnTo>
              <a:lnTo>
                <a:pt x="812" y="1280"/>
              </a:lnTo>
              <a:lnTo>
                <a:pt x="810" y="1277"/>
              </a:lnTo>
              <a:lnTo>
                <a:pt x="810" y="1271"/>
              </a:lnTo>
              <a:lnTo>
                <a:pt x="810" y="1126"/>
              </a:lnTo>
              <a:lnTo>
                <a:pt x="810" y="1126"/>
              </a:lnTo>
              <a:lnTo>
                <a:pt x="789" y="1164"/>
              </a:lnTo>
              <a:lnTo>
                <a:pt x="766" y="1200"/>
              </a:lnTo>
              <a:lnTo>
                <a:pt x="743" y="1235"/>
              </a:lnTo>
              <a:lnTo>
                <a:pt x="717" y="1269"/>
              </a:lnTo>
              <a:lnTo>
                <a:pt x="717" y="1269"/>
              </a:lnTo>
              <a:lnTo>
                <a:pt x="698" y="1290"/>
              </a:lnTo>
              <a:lnTo>
                <a:pt x="681" y="1311"/>
              </a:lnTo>
              <a:lnTo>
                <a:pt x="642" y="1347"/>
              </a:lnTo>
              <a:lnTo>
                <a:pt x="608" y="1376"/>
              </a:lnTo>
              <a:lnTo>
                <a:pt x="574" y="1400"/>
              </a:lnTo>
              <a:lnTo>
                <a:pt x="574" y="1400"/>
              </a:lnTo>
              <a:lnTo>
                <a:pt x="587" y="1406"/>
              </a:lnTo>
              <a:lnTo>
                <a:pt x="599" y="1410"/>
              </a:lnTo>
              <a:lnTo>
                <a:pt x="612" y="1414"/>
              </a:lnTo>
              <a:lnTo>
                <a:pt x="627" y="1414"/>
              </a:lnTo>
              <a:lnTo>
                <a:pt x="1212" y="1414"/>
              </a:lnTo>
              <a:lnTo>
                <a:pt x="1212" y="1414"/>
              </a:lnTo>
              <a:lnTo>
                <a:pt x="1233" y="1412"/>
              </a:lnTo>
              <a:lnTo>
                <a:pt x="1252" y="1406"/>
              </a:lnTo>
              <a:lnTo>
                <a:pt x="1271" y="1397"/>
              </a:lnTo>
              <a:lnTo>
                <a:pt x="1286" y="1385"/>
              </a:lnTo>
              <a:lnTo>
                <a:pt x="1298" y="1370"/>
              </a:lnTo>
              <a:lnTo>
                <a:pt x="1307" y="1351"/>
              </a:lnTo>
              <a:lnTo>
                <a:pt x="1313" y="1332"/>
              </a:lnTo>
              <a:lnTo>
                <a:pt x="1315" y="1311"/>
              </a:lnTo>
              <a:lnTo>
                <a:pt x="1315" y="103"/>
              </a:lnTo>
              <a:lnTo>
                <a:pt x="1315" y="103"/>
              </a:lnTo>
              <a:lnTo>
                <a:pt x="1313" y="82"/>
              </a:lnTo>
              <a:lnTo>
                <a:pt x="1307" y="63"/>
              </a:lnTo>
              <a:lnTo>
                <a:pt x="1298" y="46"/>
              </a:lnTo>
              <a:lnTo>
                <a:pt x="1286" y="31"/>
              </a:lnTo>
              <a:lnTo>
                <a:pt x="1271" y="17"/>
              </a:lnTo>
              <a:lnTo>
                <a:pt x="1252" y="8"/>
              </a:lnTo>
              <a:lnTo>
                <a:pt x="1233" y="2"/>
              </a:lnTo>
              <a:lnTo>
                <a:pt x="1212" y="0"/>
              </a:lnTo>
              <a:lnTo>
                <a:pt x="1212" y="0"/>
              </a:lnTo>
              <a:close/>
              <a:moveTo>
                <a:pt x="1029" y="1271"/>
              </a:moveTo>
              <a:lnTo>
                <a:pt x="1029" y="1271"/>
              </a:lnTo>
              <a:lnTo>
                <a:pt x="1029" y="1277"/>
              </a:lnTo>
              <a:lnTo>
                <a:pt x="1027" y="1280"/>
              </a:lnTo>
              <a:lnTo>
                <a:pt x="1022" y="1290"/>
              </a:lnTo>
              <a:lnTo>
                <a:pt x="1012" y="1296"/>
              </a:lnTo>
              <a:lnTo>
                <a:pt x="1001" y="1298"/>
              </a:lnTo>
              <a:lnTo>
                <a:pt x="1001" y="1298"/>
              </a:lnTo>
              <a:lnTo>
                <a:pt x="989" y="1296"/>
              </a:lnTo>
              <a:lnTo>
                <a:pt x="980" y="1290"/>
              </a:lnTo>
              <a:lnTo>
                <a:pt x="974" y="1280"/>
              </a:lnTo>
              <a:lnTo>
                <a:pt x="972" y="1277"/>
              </a:lnTo>
              <a:lnTo>
                <a:pt x="970" y="1271"/>
              </a:lnTo>
              <a:lnTo>
                <a:pt x="970" y="1002"/>
              </a:lnTo>
              <a:lnTo>
                <a:pt x="970" y="1002"/>
              </a:lnTo>
              <a:lnTo>
                <a:pt x="972" y="997"/>
              </a:lnTo>
              <a:lnTo>
                <a:pt x="974" y="991"/>
              </a:lnTo>
              <a:lnTo>
                <a:pt x="980" y="983"/>
              </a:lnTo>
              <a:lnTo>
                <a:pt x="989" y="978"/>
              </a:lnTo>
              <a:lnTo>
                <a:pt x="1001" y="976"/>
              </a:lnTo>
              <a:lnTo>
                <a:pt x="1001" y="976"/>
              </a:lnTo>
              <a:lnTo>
                <a:pt x="1012" y="978"/>
              </a:lnTo>
              <a:lnTo>
                <a:pt x="1022" y="983"/>
              </a:lnTo>
              <a:lnTo>
                <a:pt x="1027" y="991"/>
              </a:lnTo>
              <a:lnTo>
                <a:pt x="1029" y="997"/>
              </a:lnTo>
              <a:lnTo>
                <a:pt x="1029" y="1002"/>
              </a:lnTo>
              <a:lnTo>
                <a:pt x="1029" y="1271"/>
              </a:lnTo>
              <a:close/>
              <a:moveTo>
                <a:pt x="1088" y="795"/>
              </a:moveTo>
              <a:lnTo>
                <a:pt x="1088" y="795"/>
              </a:lnTo>
              <a:lnTo>
                <a:pt x="1079" y="795"/>
              </a:lnTo>
              <a:lnTo>
                <a:pt x="1069" y="791"/>
              </a:lnTo>
              <a:lnTo>
                <a:pt x="1062" y="787"/>
              </a:lnTo>
              <a:lnTo>
                <a:pt x="1054" y="781"/>
              </a:lnTo>
              <a:lnTo>
                <a:pt x="1048" y="774"/>
              </a:lnTo>
              <a:lnTo>
                <a:pt x="1044" y="766"/>
              </a:lnTo>
              <a:lnTo>
                <a:pt x="1042" y="757"/>
              </a:lnTo>
              <a:lnTo>
                <a:pt x="1041" y="747"/>
              </a:lnTo>
              <a:lnTo>
                <a:pt x="1041" y="747"/>
              </a:lnTo>
              <a:lnTo>
                <a:pt x="1042" y="738"/>
              </a:lnTo>
              <a:lnTo>
                <a:pt x="1044" y="728"/>
              </a:lnTo>
              <a:lnTo>
                <a:pt x="1048" y="720"/>
              </a:lnTo>
              <a:lnTo>
                <a:pt x="1054" y="713"/>
              </a:lnTo>
              <a:lnTo>
                <a:pt x="1062" y="707"/>
              </a:lnTo>
              <a:lnTo>
                <a:pt x="1069" y="703"/>
              </a:lnTo>
              <a:lnTo>
                <a:pt x="1079" y="699"/>
              </a:lnTo>
              <a:lnTo>
                <a:pt x="1088" y="699"/>
              </a:lnTo>
              <a:lnTo>
                <a:pt x="1088" y="699"/>
              </a:lnTo>
              <a:lnTo>
                <a:pt x="1098" y="699"/>
              </a:lnTo>
              <a:lnTo>
                <a:pt x="1107" y="703"/>
              </a:lnTo>
              <a:lnTo>
                <a:pt x="1115" y="707"/>
              </a:lnTo>
              <a:lnTo>
                <a:pt x="1123" y="713"/>
              </a:lnTo>
              <a:lnTo>
                <a:pt x="1128" y="720"/>
              </a:lnTo>
              <a:lnTo>
                <a:pt x="1134" y="728"/>
              </a:lnTo>
              <a:lnTo>
                <a:pt x="1136" y="738"/>
              </a:lnTo>
              <a:lnTo>
                <a:pt x="1138" y="747"/>
              </a:lnTo>
              <a:lnTo>
                <a:pt x="1138" y="747"/>
              </a:lnTo>
              <a:lnTo>
                <a:pt x="1136" y="757"/>
              </a:lnTo>
              <a:lnTo>
                <a:pt x="1134" y="766"/>
              </a:lnTo>
              <a:lnTo>
                <a:pt x="1128" y="774"/>
              </a:lnTo>
              <a:lnTo>
                <a:pt x="1123" y="781"/>
              </a:lnTo>
              <a:lnTo>
                <a:pt x="1115" y="787"/>
              </a:lnTo>
              <a:lnTo>
                <a:pt x="1107" y="791"/>
              </a:lnTo>
              <a:lnTo>
                <a:pt x="1098" y="795"/>
              </a:lnTo>
              <a:lnTo>
                <a:pt x="1088" y="795"/>
              </a:lnTo>
              <a:lnTo>
                <a:pt x="1088" y="795"/>
              </a:lnTo>
              <a:close/>
              <a:moveTo>
                <a:pt x="1191" y="1271"/>
              </a:moveTo>
              <a:lnTo>
                <a:pt x="1191" y="1271"/>
              </a:lnTo>
              <a:lnTo>
                <a:pt x="1191" y="1277"/>
              </a:lnTo>
              <a:lnTo>
                <a:pt x="1189" y="1280"/>
              </a:lnTo>
              <a:lnTo>
                <a:pt x="1183" y="1290"/>
              </a:lnTo>
              <a:lnTo>
                <a:pt x="1174" y="1296"/>
              </a:lnTo>
              <a:lnTo>
                <a:pt x="1163" y="1298"/>
              </a:lnTo>
              <a:lnTo>
                <a:pt x="1163" y="1298"/>
              </a:lnTo>
              <a:lnTo>
                <a:pt x="1151" y="1296"/>
              </a:lnTo>
              <a:lnTo>
                <a:pt x="1142" y="1290"/>
              </a:lnTo>
              <a:lnTo>
                <a:pt x="1134" y="1280"/>
              </a:lnTo>
              <a:lnTo>
                <a:pt x="1132" y="1277"/>
              </a:lnTo>
              <a:lnTo>
                <a:pt x="1132" y="1271"/>
              </a:lnTo>
              <a:lnTo>
                <a:pt x="1132" y="1002"/>
              </a:lnTo>
              <a:lnTo>
                <a:pt x="1132" y="1002"/>
              </a:lnTo>
              <a:lnTo>
                <a:pt x="1132" y="997"/>
              </a:lnTo>
              <a:lnTo>
                <a:pt x="1134" y="991"/>
              </a:lnTo>
              <a:lnTo>
                <a:pt x="1142" y="983"/>
              </a:lnTo>
              <a:lnTo>
                <a:pt x="1151" y="978"/>
              </a:lnTo>
              <a:lnTo>
                <a:pt x="1163" y="976"/>
              </a:lnTo>
              <a:lnTo>
                <a:pt x="1163" y="976"/>
              </a:lnTo>
              <a:lnTo>
                <a:pt x="1174" y="978"/>
              </a:lnTo>
              <a:lnTo>
                <a:pt x="1183" y="983"/>
              </a:lnTo>
              <a:lnTo>
                <a:pt x="1189" y="991"/>
              </a:lnTo>
              <a:lnTo>
                <a:pt x="1191" y="997"/>
              </a:lnTo>
              <a:lnTo>
                <a:pt x="1191" y="1002"/>
              </a:lnTo>
              <a:lnTo>
                <a:pt x="1191" y="1271"/>
              </a:lnTo>
              <a:close/>
              <a:moveTo>
                <a:pt x="1206" y="339"/>
              </a:moveTo>
              <a:lnTo>
                <a:pt x="1206" y="339"/>
              </a:lnTo>
              <a:lnTo>
                <a:pt x="1204" y="345"/>
              </a:lnTo>
              <a:lnTo>
                <a:pt x="1203" y="351"/>
              </a:lnTo>
              <a:lnTo>
                <a:pt x="1201" y="357"/>
              </a:lnTo>
              <a:lnTo>
                <a:pt x="1197" y="360"/>
              </a:lnTo>
              <a:lnTo>
                <a:pt x="1193" y="364"/>
              </a:lnTo>
              <a:lnTo>
                <a:pt x="1187" y="368"/>
              </a:lnTo>
              <a:lnTo>
                <a:pt x="1182" y="370"/>
              </a:lnTo>
              <a:lnTo>
                <a:pt x="1174" y="370"/>
              </a:lnTo>
              <a:lnTo>
                <a:pt x="644" y="370"/>
              </a:lnTo>
              <a:lnTo>
                <a:pt x="644" y="370"/>
              </a:lnTo>
              <a:lnTo>
                <a:pt x="639" y="370"/>
              </a:lnTo>
              <a:lnTo>
                <a:pt x="633" y="368"/>
              </a:lnTo>
              <a:lnTo>
                <a:pt x="627" y="364"/>
              </a:lnTo>
              <a:lnTo>
                <a:pt x="621" y="360"/>
              </a:lnTo>
              <a:lnTo>
                <a:pt x="618" y="357"/>
              </a:lnTo>
              <a:lnTo>
                <a:pt x="616" y="351"/>
              </a:lnTo>
              <a:lnTo>
                <a:pt x="614" y="345"/>
              </a:lnTo>
              <a:lnTo>
                <a:pt x="614" y="339"/>
              </a:lnTo>
              <a:lnTo>
                <a:pt x="614" y="336"/>
              </a:lnTo>
              <a:lnTo>
                <a:pt x="614" y="336"/>
              </a:lnTo>
              <a:lnTo>
                <a:pt x="614" y="330"/>
              </a:lnTo>
              <a:lnTo>
                <a:pt x="616" y="324"/>
              </a:lnTo>
              <a:lnTo>
                <a:pt x="618" y="318"/>
              </a:lnTo>
              <a:lnTo>
                <a:pt x="621" y="315"/>
              </a:lnTo>
              <a:lnTo>
                <a:pt x="627" y="311"/>
              </a:lnTo>
              <a:lnTo>
                <a:pt x="633" y="307"/>
              </a:lnTo>
              <a:lnTo>
                <a:pt x="639" y="305"/>
              </a:lnTo>
              <a:lnTo>
                <a:pt x="644" y="305"/>
              </a:lnTo>
              <a:lnTo>
                <a:pt x="1174" y="305"/>
              </a:lnTo>
              <a:lnTo>
                <a:pt x="1174" y="305"/>
              </a:lnTo>
              <a:lnTo>
                <a:pt x="1182" y="305"/>
              </a:lnTo>
              <a:lnTo>
                <a:pt x="1187" y="307"/>
              </a:lnTo>
              <a:lnTo>
                <a:pt x="1193" y="311"/>
              </a:lnTo>
              <a:lnTo>
                <a:pt x="1197" y="315"/>
              </a:lnTo>
              <a:lnTo>
                <a:pt x="1201" y="318"/>
              </a:lnTo>
              <a:lnTo>
                <a:pt x="1203" y="324"/>
              </a:lnTo>
              <a:lnTo>
                <a:pt x="1204" y="330"/>
              </a:lnTo>
              <a:lnTo>
                <a:pt x="1206" y="336"/>
              </a:lnTo>
              <a:lnTo>
                <a:pt x="1206" y="339"/>
              </a:lnTo>
              <a:close/>
              <a:moveTo>
                <a:pt x="1206" y="183"/>
              </a:moveTo>
              <a:lnTo>
                <a:pt x="1206" y="183"/>
              </a:lnTo>
              <a:lnTo>
                <a:pt x="1204" y="191"/>
              </a:lnTo>
              <a:lnTo>
                <a:pt x="1203" y="196"/>
              </a:lnTo>
              <a:lnTo>
                <a:pt x="1201" y="202"/>
              </a:lnTo>
              <a:lnTo>
                <a:pt x="1197" y="206"/>
              </a:lnTo>
              <a:lnTo>
                <a:pt x="1193" y="210"/>
              </a:lnTo>
              <a:lnTo>
                <a:pt x="1187" y="212"/>
              </a:lnTo>
              <a:lnTo>
                <a:pt x="1182" y="214"/>
              </a:lnTo>
              <a:lnTo>
                <a:pt x="1174" y="216"/>
              </a:lnTo>
              <a:lnTo>
                <a:pt x="644" y="216"/>
              </a:lnTo>
              <a:lnTo>
                <a:pt x="644" y="216"/>
              </a:lnTo>
              <a:lnTo>
                <a:pt x="639" y="214"/>
              </a:lnTo>
              <a:lnTo>
                <a:pt x="633" y="212"/>
              </a:lnTo>
              <a:lnTo>
                <a:pt x="627" y="210"/>
              </a:lnTo>
              <a:lnTo>
                <a:pt x="621" y="206"/>
              </a:lnTo>
              <a:lnTo>
                <a:pt x="618" y="202"/>
              </a:lnTo>
              <a:lnTo>
                <a:pt x="616" y="196"/>
              </a:lnTo>
              <a:lnTo>
                <a:pt x="614" y="191"/>
              </a:lnTo>
              <a:lnTo>
                <a:pt x="614" y="183"/>
              </a:lnTo>
              <a:lnTo>
                <a:pt x="614" y="181"/>
              </a:lnTo>
              <a:lnTo>
                <a:pt x="614" y="181"/>
              </a:lnTo>
              <a:lnTo>
                <a:pt x="614" y="176"/>
              </a:lnTo>
              <a:lnTo>
                <a:pt x="616" y="170"/>
              </a:lnTo>
              <a:lnTo>
                <a:pt x="618" y="164"/>
              </a:lnTo>
              <a:lnTo>
                <a:pt x="621" y="160"/>
              </a:lnTo>
              <a:lnTo>
                <a:pt x="627" y="156"/>
              </a:lnTo>
              <a:lnTo>
                <a:pt x="633" y="153"/>
              </a:lnTo>
              <a:lnTo>
                <a:pt x="639" y="151"/>
              </a:lnTo>
              <a:lnTo>
                <a:pt x="644" y="151"/>
              </a:lnTo>
              <a:lnTo>
                <a:pt x="1174" y="151"/>
              </a:lnTo>
              <a:lnTo>
                <a:pt x="1174" y="151"/>
              </a:lnTo>
              <a:lnTo>
                <a:pt x="1182" y="151"/>
              </a:lnTo>
              <a:lnTo>
                <a:pt x="1187" y="153"/>
              </a:lnTo>
              <a:lnTo>
                <a:pt x="1193" y="156"/>
              </a:lnTo>
              <a:lnTo>
                <a:pt x="1197" y="160"/>
              </a:lnTo>
              <a:lnTo>
                <a:pt x="1201" y="164"/>
              </a:lnTo>
              <a:lnTo>
                <a:pt x="1203" y="170"/>
              </a:lnTo>
              <a:lnTo>
                <a:pt x="1204" y="176"/>
              </a:lnTo>
              <a:lnTo>
                <a:pt x="1206" y="181"/>
              </a:lnTo>
              <a:lnTo>
                <a:pt x="1206" y="183"/>
              </a:lnTo>
              <a:close/>
              <a:moveTo>
                <a:pt x="770" y="490"/>
              </a:moveTo>
              <a:lnTo>
                <a:pt x="770" y="490"/>
              </a:lnTo>
              <a:lnTo>
                <a:pt x="730" y="482"/>
              </a:lnTo>
              <a:lnTo>
                <a:pt x="690" y="471"/>
              </a:lnTo>
              <a:lnTo>
                <a:pt x="650" y="456"/>
              </a:lnTo>
              <a:lnTo>
                <a:pt x="612" y="438"/>
              </a:lnTo>
              <a:lnTo>
                <a:pt x="576" y="421"/>
              </a:lnTo>
              <a:lnTo>
                <a:pt x="543" y="406"/>
              </a:lnTo>
              <a:lnTo>
                <a:pt x="496" y="377"/>
              </a:lnTo>
              <a:lnTo>
                <a:pt x="435" y="341"/>
              </a:lnTo>
              <a:lnTo>
                <a:pt x="376" y="377"/>
              </a:lnTo>
              <a:lnTo>
                <a:pt x="376" y="377"/>
              </a:lnTo>
              <a:lnTo>
                <a:pt x="326" y="406"/>
              </a:lnTo>
              <a:lnTo>
                <a:pt x="294" y="421"/>
              </a:lnTo>
              <a:lnTo>
                <a:pt x="258" y="438"/>
              </a:lnTo>
              <a:lnTo>
                <a:pt x="220" y="456"/>
              </a:lnTo>
              <a:lnTo>
                <a:pt x="180" y="471"/>
              </a:lnTo>
              <a:lnTo>
                <a:pt x="140" y="482"/>
              </a:lnTo>
              <a:lnTo>
                <a:pt x="100" y="492"/>
              </a:lnTo>
              <a:lnTo>
                <a:pt x="0" y="505"/>
              </a:lnTo>
              <a:lnTo>
                <a:pt x="0" y="608"/>
              </a:lnTo>
              <a:lnTo>
                <a:pt x="0" y="608"/>
              </a:lnTo>
              <a:lnTo>
                <a:pt x="0" y="657"/>
              </a:lnTo>
              <a:lnTo>
                <a:pt x="4" y="705"/>
              </a:lnTo>
              <a:lnTo>
                <a:pt x="8" y="753"/>
              </a:lnTo>
              <a:lnTo>
                <a:pt x="14" y="798"/>
              </a:lnTo>
              <a:lnTo>
                <a:pt x="21" y="844"/>
              </a:lnTo>
              <a:lnTo>
                <a:pt x="31" y="886"/>
              </a:lnTo>
              <a:lnTo>
                <a:pt x="40" y="930"/>
              </a:lnTo>
              <a:lnTo>
                <a:pt x="54" y="970"/>
              </a:lnTo>
              <a:lnTo>
                <a:pt x="54" y="970"/>
              </a:lnTo>
              <a:lnTo>
                <a:pt x="67" y="1008"/>
              </a:lnTo>
              <a:lnTo>
                <a:pt x="80" y="1042"/>
              </a:lnTo>
              <a:lnTo>
                <a:pt x="96" y="1077"/>
              </a:lnTo>
              <a:lnTo>
                <a:pt x="113" y="1111"/>
              </a:lnTo>
              <a:lnTo>
                <a:pt x="130" y="1141"/>
              </a:lnTo>
              <a:lnTo>
                <a:pt x="151" y="1174"/>
              </a:lnTo>
              <a:lnTo>
                <a:pt x="170" y="1202"/>
              </a:lnTo>
              <a:lnTo>
                <a:pt x="193" y="1231"/>
              </a:lnTo>
              <a:lnTo>
                <a:pt x="193" y="1231"/>
              </a:lnTo>
              <a:lnTo>
                <a:pt x="220" y="1263"/>
              </a:lnTo>
              <a:lnTo>
                <a:pt x="248" y="1290"/>
              </a:lnTo>
              <a:lnTo>
                <a:pt x="275" y="1315"/>
              </a:lnTo>
              <a:lnTo>
                <a:pt x="300" y="1336"/>
              </a:lnTo>
              <a:lnTo>
                <a:pt x="322" y="1353"/>
              </a:lnTo>
              <a:lnTo>
                <a:pt x="345" y="1368"/>
              </a:lnTo>
              <a:lnTo>
                <a:pt x="381" y="1389"/>
              </a:lnTo>
              <a:lnTo>
                <a:pt x="435" y="1416"/>
              </a:lnTo>
              <a:lnTo>
                <a:pt x="488" y="1389"/>
              </a:lnTo>
              <a:lnTo>
                <a:pt x="488" y="1389"/>
              </a:lnTo>
              <a:lnTo>
                <a:pt x="524" y="1368"/>
              </a:lnTo>
              <a:lnTo>
                <a:pt x="545" y="1355"/>
              </a:lnTo>
              <a:lnTo>
                <a:pt x="570" y="1338"/>
              </a:lnTo>
              <a:lnTo>
                <a:pt x="595" y="1317"/>
              </a:lnTo>
              <a:lnTo>
                <a:pt x="621" y="1294"/>
              </a:lnTo>
              <a:lnTo>
                <a:pt x="648" y="1265"/>
              </a:lnTo>
              <a:lnTo>
                <a:pt x="675" y="1235"/>
              </a:lnTo>
              <a:lnTo>
                <a:pt x="675" y="1235"/>
              </a:lnTo>
              <a:lnTo>
                <a:pt x="698" y="1206"/>
              </a:lnTo>
              <a:lnTo>
                <a:pt x="719" y="1178"/>
              </a:lnTo>
              <a:lnTo>
                <a:pt x="738" y="1147"/>
              </a:lnTo>
              <a:lnTo>
                <a:pt x="755" y="1115"/>
              </a:lnTo>
              <a:lnTo>
                <a:pt x="772" y="1080"/>
              </a:lnTo>
              <a:lnTo>
                <a:pt x="787" y="1046"/>
              </a:lnTo>
              <a:lnTo>
                <a:pt x="802" y="1012"/>
              </a:lnTo>
              <a:lnTo>
                <a:pt x="816" y="974"/>
              </a:lnTo>
              <a:lnTo>
                <a:pt x="816" y="974"/>
              </a:lnTo>
              <a:lnTo>
                <a:pt x="827" y="934"/>
              </a:lnTo>
              <a:lnTo>
                <a:pt x="839" y="890"/>
              </a:lnTo>
              <a:lnTo>
                <a:pt x="848" y="846"/>
              </a:lnTo>
              <a:lnTo>
                <a:pt x="856" y="800"/>
              </a:lnTo>
              <a:lnTo>
                <a:pt x="862" y="755"/>
              </a:lnTo>
              <a:lnTo>
                <a:pt x="865" y="707"/>
              </a:lnTo>
              <a:lnTo>
                <a:pt x="867" y="657"/>
              </a:lnTo>
              <a:lnTo>
                <a:pt x="869" y="608"/>
              </a:lnTo>
              <a:lnTo>
                <a:pt x="869" y="507"/>
              </a:lnTo>
              <a:lnTo>
                <a:pt x="770" y="490"/>
              </a:lnTo>
              <a:close/>
              <a:moveTo>
                <a:pt x="802" y="608"/>
              </a:moveTo>
              <a:lnTo>
                <a:pt x="802" y="608"/>
              </a:lnTo>
              <a:lnTo>
                <a:pt x="801" y="656"/>
              </a:lnTo>
              <a:lnTo>
                <a:pt x="799" y="701"/>
              </a:lnTo>
              <a:lnTo>
                <a:pt x="795" y="747"/>
              </a:lnTo>
              <a:lnTo>
                <a:pt x="789" y="791"/>
              </a:lnTo>
              <a:lnTo>
                <a:pt x="782" y="833"/>
              </a:lnTo>
              <a:lnTo>
                <a:pt x="774" y="875"/>
              </a:lnTo>
              <a:lnTo>
                <a:pt x="762" y="915"/>
              </a:lnTo>
              <a:lnTo>
                <a:pt x="751" y="953"/>
              </a:lnTo>
              <a:lnTo>
                <a:pt x="751" y="953"/>
              </a:lnTo>
              <a:lnTo>
                <a:pt x="740" y="987"/>
              </a:lnTo>
              <a:lnTo>
                <a:pt x="726" y="1019"/>
              </a:lnTo>
              <a:lnTo>
                <a:pt x="713" y="1052"/>
              </a:lnTo>
              <a:lnTo>
                <a:pt x="698" y="1082"/>
              </a:lnTo>
              <a:lnTo>
                <a:pt x="681" y="1111"/>
              </a:lnTo>
              <a:lnTo>
                <a:pt x="663" y="1139"/>
              </a:lnTo>
              <a:lnTo>
                <a:pt x="644" y="1166"/>
              </a:lnTo>
              <a:lnTo>
                <a:pt x="623" y="1193"/>
              </a:lnTo>
              <a:lnTo>
                <a:pt x="623" y="1193"/>
              </a:lnTo>
              <a:lnTo>
                <a:pt x="601" y="1219"/>
              </a:lnTo>
              <a:lnTo>
                <a:pt x="576" y="1244"/>
              </a:lnTo>
              <a:lnTo>
                <a:pt x="551" y="1265"/>
              </a:lnTo>
              <a:lnTo>
                <a:pt x="530" y="1284"/>
              </a:lnTo>
              <a:lnTo>
                <a:pt x="509" y="1299"/>
              </a:lnTo>
              <a:lnTo>
                <a:pt x="490" y="1311"/>
              </a:lnTo>
              <a:lnTo>
                <a:pt x="458" y="1330"/>
              </a:lnTo>
              <a:lnTo>
                <a:pt x="435" y="1341"/>
              </a:lnTo>
              <a:lnTo>
                <a:pt x="412" y="1328"/>
              </a:lnTo>
              <a:lnTo>
                <a:pt x="412" y="1328"/>
              </a:lnTo>
              <a:lnTo>
                <a:pt x="380" y="1311"/>
              </a:lnTo>
              <a:lnTo>
                <a:pt x="361" y="1298"/>
              </a:lnTo>
              <a:lnTo>
                <a:pt x="340" y="1282"/>
              </a:lnTo>
              <a:lnTo>
                <a:pt x="317" y="1263"/>
              </a:lnTo>
              <a:lnTo>
                <a:pt x="294" y="1242"/>
              </a:lnTo>
              <a:lnTo>
                <a:pt x="269" y="1218"/>
              </a:lnTo>
              <a:lnTo>
                <a:pt x="244" y="1189"/>
              </a:lnTo>
              <a:lnTo>
                <a:pt x="244" y="1189"/>
              </a:lnTo>
              <a:lnTo>
                <a:pt x="225" y="1162"/>
              </a:lnTo>
              <a:lnTo>
                <a:pt x="206" y="1136"/>
              </a:lnTo>
              <a:lnTo>
                <a:pt x="187" y="1107"/>
              </a:lnTo>
              <a:lnTo>
                <a:pt x="172" y="1079"/>
              </a:lnTo>
              <a:lnTo>
                <a:pt x="157" y="1048"/>
              </a:lnTo>
              <a:lnTo>
                <a:pt x="141" y="1016"/>
              </a:lnTo>
              <a:lnTo>
                <a:pt x="128" y="983"/>
              </a:lnTo>
              <a:lnTo>
                <a:pt x="117" y="949"/>
              </a:lnTo>
              <a:lnTo>
                <a:pt x="117" y="949"/>
              </a:lnTo>
              <a:lnTo>
                <a:pt x="105" y="911"/>
              </a:lnTo>
              <a:lnTo>
                <a:pt x="96" y="871"/>
              </a:lnTo>
              <a:lnTo>
                <a:pt x="86" y="831"/>
              </a:lnTo>
              <a:lnTo>
                <a:pt x="80" y="787"/>
              </a:lnTo>
              <a:lnTo>
                <a:pt x="75" y="745"/>
              </a:lnTo>
              <a:lnTo>
                <a:pt x="71" y="699"/>
              </a:lnTo>
              <a:lnTo>
                <a:pt x="69" y="654"/>
              </a:lnTo>
              <a:lnTo>
                <a:pt x="67" y="608"/>
              </a:lnTo>
              <a:lnTo>
                <a:pt x="67" y="564"/>
              </a:lnTo>
              <a:lnTo>
                <a:pt x="111" y="557"/>
              </a:lnTo>
              <a:lnTo>
                <a:pt x="111" y="557"/>
              </a:lnTo>
              <a:lnTo>
                <a:pt x="155" y="549"/>
              </a:lnTo>
              <a:lnTo>
                <a:pt x="199" y="536"/>
              </a:lnTo>
              <a:lnTo>
                <a:pt x="242" y="518"/>
              </a:lnTo>
              <a:lnTo>
                <a:pt x="282" y="501"/>
              </a:lnTo>
              <a:lnTo>
                <a:pt x="322" y="482"/>
              </a:lnTo>
              <a:lnTo>
                <a:pt x="357" y="465"/>
              </a:lnTo>
              <a:lnTo>
                <a:pt x="410" y="435"/>
              </a:lnTo>
              <a:lnTo>
                <a:pt x="435" y="419"/>
              </a:lnTo>
              <a:lnTo>
                <a:pt x="461" y="435"/>
              </a:lnTo>
              <a:lnTo>
                <a:pt x="461" y="435"/>
              </a:lnTo>
              <a:lnTo>
                <a:pt x="513" y="465"/>
              </a:lnTo>
              <a:lnTo>
                <a:pt x="549" y="482"/>
              </a:lnTo>
              <a:lnTo>
                <a:pt x="587" y="501"/>
              </a:lnTo>
              <a:lnTo>
                <a:pt x="629" y="518"/>
              </a:lnTo>
              <a:lnTo>
                <a:pt x="673" y="536"/>
              </a:lnTo>
              <a:lnTo>
                <a:pt x="717" y="547"/>
              </a:lnTo>
              <a:lnTo>
                <a:pt x="759" y="557"/>
              </a:lnTo>
              <a:lnTo>
                <a:pt x="802" y="564"/>
              </a:lnTo>
              <a:lnTo>
                <a:pt x="802" y="608"/>
              </a:lnTo>
              <a:close/>
              <a:moveTo>
                <a:pt x="435" y="1284"/>
              </a:moveTo>
              <a:lnTo>
                <a:pt x="435" y="1284"/>
              </a:lnTo>
              <a:lnTo>
                <a:pt x="406" y="1267"/>
              </a:lnTo>
              <a:lnTo>
                <a:pt x="389" y="1256"/>
              </a:lnTo>
              <a:lnTo>
                <a:pt x="370" y="1240"/>
              </a:lnTo>
              <a:lnTo>
                <a:pt x="349" y="1225"/>
              </a:lnTo>
              <a:lnTo>
                <a:pt x="328" y="1204"/>
              </a:lnTo>
              <a:lnTo>
                <a:pt x="305" y="1181"/>
              </a:lnTo>
              <a:lnTo>
                <a:pt x="284" y="1157"/>
              </a:lnTo>
              <a:lnTo>
                <a:pt x="284" y="1157"/>
              </a:lnTo>
              <a:lnTo>
                <a:pt x="265" y="1132"/>
              </a:lnTo>
              <a:lnTo>
                <a:pt x="248" y="1107"/>
              </a:lnTo>
              <a:lnTo>
                <a:pt x="231" y="1080"/>
              </a:lnTo>
              <a:lnTo>
                <a:pt x="216" y="1054"/>
              </a:lnTo>
              <a:lnTo>
                <a:pt x="202" y="1025"/>
              </a:lnTo>
              <a:lnTo>
                <a:pt x="189" y="997"/>
              </a:lnTo>
              <a:lnTo>
                <a:pt x="176" y="966"/>
              </a:lnTo>
              <a:lnTo>
                <a:pt x="166" y="934"/>
              </a:lnTo>
              <a:lnTo>
                <a:pt x="166" y="934"/>
              </a:lnTo>
              <a:lnTo>
                <a:pt x="155" y="898"/>
              </a:lnTo>
              <a:lnTo>
                <a:pt x="145" y="859"/>
              </a:lnTo>
              <a:lnTo>
                <a:pt x="138" y="819"/>
              </a:lnTo>
              <a:lnTo>
                <a:pt x="130" y="779"/>
              </a:lnTo>
              <a:lnTo>
                <a:pt x="124" y="738"/>
              </a:lnTo>
              <a:lnTo>
                <a:pt x="120" y="696"/>
              </a:lnTo>
              <a:lnTo>
                <a:pt x="119" y="652"/>
              </a:lnTo>
              <a:lnTo>
                <a:pt x="119" y="608"/>
              </a:lnTo>
              <a:lnTo>
                <a:pt x="119" y="608"/>
              </a:lnTo>
              <a:lnTo>
                <a:pt x="141" y="602"/>
              </a:lnTo>
              <a:lnTo>
                <a:pt x="164" y="598"/>
              </a:lnTo>
              <a:lnTo>
                <a:pt x="210" y="583"/>
              </a:lnTo>
              <a:lnTo>
                <a:pt x="258" y="568"/>
              </a:lnTo>
              <a:lnTo>
                <a:pt x="301" y="549"/>
              </a:lnTo>
              <a:lnTo>
                <a:pt x="341" y="530"/>
              </a:lnTo>
              <a:lnTo>
                <a:pt x="378" y="511"/>
              </a:lnTo>
              <a:lnTo>
                <a:pt x="435" y="478"/>
              </a:lnTo>
              <a:lnTo>
                <a:pt x="435" y="478"/>
              </a:lnTo>
              <a:lnTo>
                <a:pt x="492" y="511"/>
              </a:lnTo>
              <a:lnTo>
                <a:pt x="528" y="530"/>
              </a:lnTo>
              <a:lnTo>
                <a:pt x="570" y="549"/>
              </a:lnTo>
              <a:lnTo>
                <a:pt x="614" y="568"/>
              </a:lnTo>
              <a:lnTo>
                <a:pt x="660" y="583"/>
              </a:lnTo>
              <a:lnTo>
                <a:pt x="705" y="597"/>
              </a:lnTo>
              <a:lnTo>
                <a:pt x="728" y="602"/>
              </a:lnTo>
              <a:lnTo>
                <a:pt x="751" y="606"/>
              </a:lnTo>
              <a:lnTo>
                <a:pt x="751" y="606"/>
              </a:lnTo>
              <a:lnTo>
                <a:pt x="751" y="652"/>
              </a:lnTo>
              <a:lnTo>
                <a:pt x="749" y="698"/>
              </a:lnTo>
              <a:lnTo>
                <a:pt x="743" y="739"/>
              </a:lnTo>
              <a:lnTo>
                <a:pt x="740" y="781"/>
              </a:lnTo>
              <a:lnTo>
                <a:pt x="732" y="823"/>
              </a:lnTo>
              <a:lnTo>
                <a:pt x="724" y="863"/>
              </a:lnTo>
              <a:lnTo>
                <a:pt x="715" y="901"/>
              </a:lnTo>
              <a:lnTo>
                <a:pt x="703" y="938"/>
              </a:lnTo>
              <a:lnTo>
                <a:pt x="703" y="938"/>
              </a:lnTo>
              <a:lnTo>
                <a:pt x="692" y="970"/>
              </a:lnTo>
              <a:lnTo>
                <a:pt x="681" y="1000"/>
              </a:lnTo>
              <a:lnTo>
                <a:pt x="667" y="1029"/>
              </a:lnTo>
              <a:lnTo>
                <a:pt x="652" y="1058"/>
              </a:lnTo>
              <a:lnTo>
                <a:pt x="637" y="1084"/>
              </a:lnTo>
              <a:lnTo>
                <a:pt x="621" y="1111"/>
              </a:lnTo>
              <a:lnTo>
                <a:pt x="602" y="1136"/>
              </a:lnTo>
              <a:lnTo>
                <a:pt x="585" y="1160"/>
              </a:lnTo>
              <a:lnTo>
                <a:pt x="585" y="1160"/>
              </a:lnTo>
              <a:lnTo>
                <a:pt x="562" y="1185"/>
              </a:lnTo>
              <a:lnTo>
                <a:pt x="541" y="1208"/>
              </a:lnTo>
              <a:lnTo>
                <a:pt x="521" y="1227"/>
              </a:lnTo>
              <a:lnTo>
                <a:pt x="500" y="1242"/>
              </a:lnTo>
              <a:lnTo>
                <a:pt x="481" y="1256"/>
              </a:lnTo>
              <a:lnTo>
                <a:pt x="463" y="1267"/>
              </a:lnTo>
              <a:lnTo>
                <a:pt x="435" y="1284"/>
              </a:lnTo>
              <a:lnTo>
                <a:pt x="435" y="1284"/>
              </a:ln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en-GB" sz="900">
            <a:latin typeface="Meiryo UI" pitchFamily="3" charset="-128"/>
            <a:ea typeface="Meiryo UI" pitchFamily="3" charset="-128"/>
          </a:endParaRPr>
        </a:p>
      </xdr:txBody>
    </xdr:sp>
    <xdr:clientData/>
  </xdr:twoCellAnchor>
  <xdr:twoCellAnchor>
    <xdr:from>
      <xdr:col>12</xdr:col>
      <xdr:colOff>458928</xdr:colOff>
      <xdr:row>30</xdr:row>
      <xdr:rowOff>32006</xdr:rowOff>
    </xdr:from>
    <xdr:to>
      <xdr:col>14</xdr:col>
      <xdr:colOff>657225</xdr:colOff>
      <xdr:row>36</xdr:row>
      <xdr:rowOff>78087</xdr:rowOff>
    </xdr:to>
    <xdr:sp>
      <xdr:nvSpPr>
        <xdr:cNvPr id="49" name="正方形/長方形 48"/>
        <xdr:cNvSpPr/>
      </xdr:nvSpPr>
      <xdr:spPr>
        <a:xfrm>
          <a:off x="6539865" y="5746750"/>
          <a:ext cx="1162685" cy="1188720"/>
        </a:xfrm>
        <a:prstGeom prst="rect">
          <a:avLst/>
        </a:prstGeom>
        <a:solidFill>
          <a:srgbClr val="EAAA00">
            <a:lumMod val="20000"/>
            <a:lumOff val="80000"/>
          </a:srgbClr>
        </a:solidFill>
        <a:ln w="12700" cap="flat" cmpd="sng" algn="ctr">
          <a:solidFill>
            <a:srgbClr val="0091DA">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Ins="36000" rtlCol="0" anchor="t" anchorCtr="0"/>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r>
            <a:rPr kumimoji="1" lang="en-US" altLang="ja-JP" sz="880">
              <a:solidFill>
                <a:srgbClr val="000000"/>
              </a:solidFill>
              <a:latin typeface="Meiryo UI" pitchFamily="3" charset="-128"/>
              <a:ea typeface="Meiryo UI" pitchFamily="3" charset="-128"/>
            </a:rPr>
            <a:t>6.File sharing system</a:t>
          </a:r>
          <a:endParaRPr kumimoji="1" lang="en-US" altLang="ja-JP" sz="880">
            <a:solidFill>
              <a:srgbClr val="000000"/>
            </a:solidFill>
            <a:latin typeface="Meiryo UI" pitchFamily="3" charset="-128"/>
            <a:ea typeface="Meiryo UI" pitchFamily="3" charset="-128"/>
          </a:endParaRPr>
        </a:p>
      </xdr:txBody>
    </xdr:sp>
    <xdr:clientData/>
  </xdr:twoCellAnchor>
  <xdr:twoCellAnchor>
    <xdr:from>
      <xdr:col>13</xdr:col>
      <xdr:colOff>255898</xdr:colOff>
      <xdr:row>27</xdr:row>
      <xdr:rowOff>44022</xdr:rowOff>
    </xdr:from>
    <xdr:to>
      <xdr:col>13</xdr:col>
      <xdr:colOff>489388</xdr:colOff>
      <xdr:row>29</xdr:row>
      <xdr:rowOff>289</xdr:rowOff>
    </xdr:to>
    <xdr:sp>
      <xdr:nvSpPr>
        <xdr:cNvPr id="50" name="Freeform 266"/>
        <xdr:cNvSpPr>
          <a:spLocks noEditPoints="1"/>
        </xdr:cNvSpPr>
      </xdr:nvSpPr>
      <xdr:spPr>
        <a:xfrm>
          <a:off x="6877050" y="5187315"/>
          <a:ext cx="233680" cy="337185"/>
        </a:xfrm>
        <a:custGeom>
          <a:avLst/>
          <a:gdLst/>
          <a:ahLst/>
          <a:cxnLst>
            <a:cxn ang="0">
              <a:pos x="282" y="626"/>
            </a:cxn>
            <a:cxn ang="0">
              <a:pos x="243" y="672"/>
            </a:cxn>
            <a:cxn ang="0">
              <a:pos x="39" y="672"/>
            </a:cxn>
            <a:cxn ang="0">
              <a:pos x="0" y="626"/>
            </a:cxn>
            <a:cxn ang="0">
              <a:pos x="0" y="46"/>
            </a:cxn>
            <a:cxn ang="0">
              <a:pos x="39" y="0"/>
            </a:cxn>
            <a:cxn ang="0">
              <a:pos x="243" y="0"/>
            </a:cxn>
            <a:cxn ang="0">
              <a:pos x="282" y="46"/>
            </a:cxn>
            <a:cxn ang="0">
              <a:pos x="282" y="626"/>
            </a:cxn>
            <a:cxn ang="0">
              <a:pos x="240" y="51"/>
            </a:cxn>
            <a:cxn ang="0">
              <a:pos x="42" y="51"/>
            </a:cxn>
            <a:cxn ang="0">
              <a:pos x="42" y="97"/>
            </a:cxn>
            <a:cxn ang="0">
              <a:pos x="240" y="97"/>
            </a:cxn>
            <a:cxn ang="0">
              <a:pos x="240" y="51"/>
            </a:cxn>
            <a:cxn ang="0">
              <a:pos x="240" y="119"/>
            </a:cxn>
            <a:cxn ang="0">
              <a:pos x="42" y="119"/>
            </a:cxn>
            <a:cxn ang="0">
              <a:pos x="42" y="164"/>
            </a:cxn>
            <a:cxn ang="0">
              <a:pos x="240" y="164"/>
            </a:cxn>
            <a:cxn ang="0">
              <a:pos x="240" y="119"/>
            </a:cxn>
            <a:cxn ang="0">
              <a:pos x="141" y="540"/>
            </a:cxn>
            <a:cxn ang="0">
              <a:pos x="120" y="562"/>
            </a:cxn>
            <a:cxn ang="0">
              <a:pos x="141" y="583"/>
            </a:cxn>
            <a:cxn ang="0">
              <a:pos x="162" y="562"/>
            </a:cxn>
            <a:cxn ang="0">
              <a:pos x="141" y="540"/>
            </a:cxn>
            <a:cxn ang="0">
              <a:pos x="141" y="550"/>
            </a:cxn>
            <a:cxn ang="0">
              <a:pos x="129" y="562"/>
            </a:cxn>
            <a:cxn ang="0">
              <a:pos x="141" y="574"/>
            </a:cxn>
            <a:cxn ang="0">
              <a:pos x="153" y="562"/>
            </a:cxn>
            <a:cxn ang="0">
              <a:pos x="141" y="550"/>
            </a:cxn>
            <a:cxn ang="0">
              <a:pos x="141" y="449"/>
            </a:cxn>
            <a:cxn ang="0">
              <a:pos x="129" y="461"/>
            </a:cxn>
            <a:cxn ang="0">
              <a:pos x="141" y="473"/>
            </a:cxn>
            <a:cxn ang="0">
              <a:pos x="153" y="461"/>
            </a:cxn>
            <a:cxn ang="0">
              <a:pos x="141" y="449"/>
            </a:cxn>
            <a:cxn ang="0">
              <a:pos x="188" y="449"/>
            </a:cxn>
            <a:cxn ang="0">
              <a:pos x="176" y="461"/>
            </a:cxn>
            <a:cxn ang="0">
              <a:pos x="188" y="473"/>
            </a:cxn>
            <a:cxn ang="0">
              <a:pos x="199" y="461"/>
            </a:cxn>
            <a:cxn ang="0">
              <a:pos x="188" y="449"/>
            </a:cxn>
            <a:cxn ang="0">
              <a:pos x="95" y="449"/>
            </a:cxn>
            <a:cxn ang="0">
              <a:pos x="83" y="461"/>
            </a:cxn>
            <a:cxn ang="0">
              <a:pos x="95" y="473"/>
            </a:cxn>
            <a:cxn ang="0">
              <a:pos x="107" y="461"/>
            </a:cxn>
            <a:cxn ang="0">
              <a:pos x="95" y="449"/>
            </a:cxn>
            <a:cxn ang="0">
              <a:pos x="240" y="187"/>
            </a:cxn>
            <a:cxn ang="0">
              <a:pos x="42" y="187"/>
            </a:cxn>
            <a:cxn ang="0">
              <a:pos x="42" y="232"/>
            </a:cxn>
            <a:cxn ang="0">
              <a:pos x="240" y="232"/>
            </a:cxn>
            <a:cxn ang="0">
              <a:pos x="240" y="187"/>
            </a:cxn>
            <a:cxn ang="0">
              <a:pos x="240" y="254"/>
            </a:cxn>
            <a:cxn ang="0">
              <a:pos x="42" y="254"/>
            </a:cxn>
            <a:cxn ang="0">
              <a:pos x="42" y="300"/>
            </a:cxn>
            <a:cxn ang="0">
              <a:pos x="240" y="300"/>
            </a:cxn>
            <a:cxn ang="0">
              <a:pos x="240" y="254"/>
            </a:cxn>
            <a:cxn ang="0">
              <a:pos x="240" y="322"/>
            </a:cxn>
            <a:cxn ang="0">
              <a:pos x="42" y="322"/>
            </a:cxn>
            <a:cxn ang="0">
              <a:pos x="42" y="367"/>
            </a:cxn>
            <a:cxn ang="0">
              <a:pos x="240" y="367"/>
            </a:cxn>
            <a:cxn ang="0">
              <a:pos x="240" y="322"/>
            </a:cxn>
          </a:cxnLst>
          <a:rect l="0" t="0" r="r" b="b"/>
          <a:pathLst>
            <a:path w="282" h="672">
              <a:moveTo>
                <a:pt x="282" y="626"/>
              </a:moveTo>
              <a:cubicBezTo>
                <a:pt x="282" y="651"/>
                <a:pt x="264" y="672"/>
                <a:pt x="243" y="672"/>
              </a:cubicBezTo>
              <a:cubicBezTo>
                <a:pt x="39" y="672"/>
                <a:pt x="39" y="672"/>
                <a:pt x="39" y="672"/>
              </a:cubicBezTo>
              <a:cubicBezTo>
                <a:pt x="18" y="672"/>
                <a:pt x="0" y="651"/>
                <a:pt x="0" y="626"/>
              </a:cubicBezTo>
              <a:cubicBezTo>
                <a:pt x="0" y="46"/>
                <a:pt x="0" y="46"/>
                <a:pt x="0" y="46"/>
              </a:cubicBezTo>
              <a:cubicBezTo>
                <a:pt x="0" y="20"/>
                <a:pt x="18" y="0"/>
                <a:pt x="39" y="0"/>
              </a:cubicBezTo>
              <a:cubicBezTo>
                <a:pt x="243" y="0"/>
                <a:pt x="243" y="0"/>
                <a:pt x="243" y="0"/>
              </a:cubicBezTo>
              <a:cubicBezTo>
                <a:pt x="264" y="0"/>
                <a:pt x="282" y="20"/>
                <a:pt x="282" y="46"/>
              </a:cubicBezTo>
              <a:lnTo>
                <a:pt x="282" y="626"/>
              </a:lnTo>
              <a:close/>
              <a:moveTo>
                <a:pt x="240" y="51"/>
              </a:moveTo>
              <a:cubicBezTo>
                <a:pt x="42" y="51"/>
                <a:pt x="42" y="51"/>
                <a:pt x="42" y="51"/>
              </a:cubicBezTo>
              <a:cubicBezTo>
                <a:pt x="42" y="97"/>
                <a:pt x="42" y="97"/>
                <a:pt x="42" y="97"/>
              </a:cubicBezTo>
              <a:cubicBezTo>
                <a:pt x="240" y="97"/>
                <a:pt x="240" y="97"/>
                <a:pt x="240" y="97"/>
              </a:cubicBezTo>
              <a:lnTo>
                <a:pt x="240" y="51"/>
              </a:lnTo>
              <a:close/>
              <a:moveTo>
                <a:pt x="240" y="119"/>
              </a:moveTo>
              <a:cubicBezTo>
                <a:pt x="42" y="119"/>
                <a:pt x="42" y="119"/>
                <a:pt x="42" y="119"/>
              </a:cubicBezTo>
              <a:cubicBezTo>
                <a:pt x="42" y="164"/>
                <a:pt x="42" y="164"/>
                <a:pt x="42" y="164"/>
              </a:cubicBezTo>
              <a:cubicBezTo>
                <a:pt x="240" y="164"/>
                <a:pt x="240" y="164"/>
                <a:pt x="240" y="164"/>
              </a:cubicBezTo>
              <a:lnTo>
                <a:pt x="240" y="119"/>
              </a:lnTo>
              <a:close/>
              <a:moveTo>
                <a:pt x="141" y="540"/>
              </a:moveTo>
              <a:cubicBezTo>
                <a:pt x="129" y="540"/>
                <a:pt x="120" y="550"/>
                <a:pt x="120" y="562"/>
              </a:cubicBezTo>
              <a:cubicBezTo>
                <a:pt x="120" y="574"/>
                <a:pt x="129" y="583"/>
                <a:pt x="141" y="583"/>
              </a:cubicBezTo>
              <a:cubicBezTo>
                <a:pt x="153" y="583"/>
                <a:pt x="162" y="574"/>
                <a:pt x="162" y="562"/>
              </a:cubicBezTo>
              <a:cubicBezTo>
                <a:pt x="162" y="550"/>
                <a:pt x="153" y="540"/>
                <a:pt x="141" y="540"/>
              </a:cubicBezTo>
              <a:close/>
              <a:moveTo>
                <a:pt x="141" y="550"/>
              </a:moveTo>
              <a:cubicBezTo>
                <a:pt x="134" y="550"/>
                <a:pt x="129" y="555"/>
                <a:pt x="129" y="562"/>
              </a:cubicBezTo>
              <a:cubicBezTo>
                <a:pt x="129" y="568"/>
                <a:pt x="134" y="574"/>
                <a:pt x="141" y="574"/>
              </a:cubicBezTo>
              <a:cubicBezTo>
                <a:pt x="148" y="574"/>
                <a:pt x="153" y="568"/>
                <a:pt x="153" y="562"/>
              </a:cubicBezTo>
              <a:cubicBezTo>
                <a:pt x="153" y="555"/>
                <a:pt x="148" y="550"/>
                <a:pt x="141" y="550"/>
              </a:cubicBezTo>
              <a:close/>
              <a:moveTo>
                <a:pt x="141" y="449"/>
              </a:moveTo>
              <a:cubicBezTo>
                <a:pt x="134" y="449"/>
                <a:pt x="129" y="454"/>
                <a:pt x="129" y="461"/>
              </a:cubicBezTo>
              <a:cubicBezTo>
                <a:pt x="129" y="467"/>
                <a:pt x="134" y="473"/>
                <a:pt x="141" y="473"/>
              </a:cubicBezTo>
              <a:cubicBezTo>
                <a:pt x="148" y="473"/>
                <a:pt x="153" y="467"/>
                <a:pt x="153" y="461"/>
              </a:cubicBezTo>
              <a:cubicBezTo>
                <a:pt x="153" y="454"/>
                <a:pt x="148" y="449"/>
                <a:pt x="141" y="449"/>
              </a:cubicBezTo>
              <a:close/>
              <a:moveTo>
                <a:pt x="188" y="449"/>
              </a:moveTo>
              <a:cubicBezTo>
                <a:pt x="181" y="449"/>
                <a:pt x="176" y="454"/>
                <a:pt x="176" y="461"/>
              </a:cubicBezTo>
              <a:cubicBezTo>
                <a:pt x="176" y="467"/>
                <a:pt x="181" y="473"/>
                <a:pt x="188" y="473"/>
              </a:cubicBezTo>
              <a:cubicBezTo>
                <a:pt x="194" y="473"/>
                <a:pt x="199" y="467"/>
                <a:pt x="199" y="461"/>
              </a:cubicBezTo>
              <a:cubicBezTo>
                <a:pt x="199" y="454"/>
                <a:pt x="194" y="449"/>
                <a:pt x="188" y="449"/>
              </a:cubicBezTo>
              <a:close/>
              <a:moveTo>
                <a:pt x="95" y="449"/>
              </a:moveTo>
              <a:cubicBezTo>
                <a:pt x="88" y="449"/>
                <a:pt x="83" y="454"/>
                <a:pt x="83" y="461"/>
              </a:cubicBezTo>
              <a:cubicBezTo>
                <a:pt x="83" y="467"/>
                <a:pt x="88" y="473"/>
                <a:pt x="95" y="473"/>
              </a:cubicBezTo>
              <a:cubicBezTo>
                <a:pt x="101" y="473"/>
                <a:pt x="107" y="467"/>
                <a:pt x="107" y="461"/>
              </a:cubicBezTo>
              <a:cubicBezTo>
                <a:pt x="107" y="454"/>
                <a:pt x="101" y="449"/>
                <a:pt x="95" y="449"/>
              </a:cubicBezTo>
              <a:close/>
              <a:moveTo>
                <a:pt x="240" y="187"/>
              </a:moveTo>
              <a:cubicBezTo>
                <a:pt x="42" y="187"/>
                <a:pt x="42" y="187"/>
                <a:pt x="42" y="187"/>
              </a:cubicBezTo>
              <a:cubicBezTo>
                <a:pt x="42" y="232"/>
                <a:pt x="42" y="232"/>
                <a:pt x="42" y="232"/>
              </a:cubicBezTo>
              <a:cubicBezTo>
                <a:pt x="240" y="232"/>
                <a:pt x="240" y="232"/>
                <a:pt x="240" y="232"/>
              </a:cubicBezTo>
              <a:lnTo>
                <a:pt x="240" y="187"/>
              </a:lnTo>
              <a:close/>
              <a:moveTo>
                <a:pt x="240" y="254"/>
              </a:moveTo>
              <a:cubicBezTo>
                <a:pt x="42" y="254"/>
                <a:pt x="42" y="254"/>
                <a:pt x="42" y="254"/>
              </a:cubicBezTo>
              <a:cubicBezTo>
                <a:pt x="42" y="300"/>
                <a:pt x="42" y="300"/>
                <a:pt x="42" y="300"/>
              </a:cubicBezTo>
              <a:cubicBezTo>
                <a:pt x="240" y="300"/>
                <a:pt x="240" y="300"/>
                <a:pt x="240" y="300"/>
              </a:cubicBezTo>
              <a:lnTo>
                <a:pt x="240" y="254"/>
              </a:lnTo>
              <a:close/>
              <a:moveTo>
                <a:pt x="240" y="322"/>
              </a:moveTo>
              <a:cubicBezTo>
                <a:pt x="42" y="322"/>
                <a:pt x="42" y="322"/>
                <a:pt x="42" y="322"/>
              </a:cubicBezTo>
              <a:cubicBezTo>
                <a:pt x="42" y="367"/>
                <a:pt x="42" y="367"/>
                <a:pt x="42" y="367"/>
              </a:cubicBezTo>
              <a:cubicBezTo>
                <a:pt x="240" y="367"/>
                <a:pt x="240" y="367"/>
                <a:pt x="240" y="367"/>
              </a:cubicBezTo>
              <a:lnTo>
                <a:pt x="240" y="322"/>
              </a:ln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solidFill>
              <a:srgbClr val="000000"/>
            </a:solidFill>
            <a:latin typeface="Meiryo UI" pitchFamily="3" charset="-128"/>
            <a:ea typeface="Meiryo UI" pitchFamily="3" charset="-128"/>
          </a:endParaRPr>
        </a:p>
      </xdr:txBody>
    </xdr:sp>
    <xdr:clientData/>
  </xdr:twoCellAnchor>
  <xdr:twoCellAnchor>
    <xdr:from>
      <xdr:col>13</xdr:col>
      <xdr:colOff>219214</xdr:colOff>
      <xdr:row>33</xdr:row>
      <xdr:rowOff>144465</xdr:rowOff>
    </xdr:from>
    <xdr:to>
      <xdr:col>13</xdr:col>
      <xdr:colOff>508001</xdr:colOff>
      <xdr:row>35</xdr:row>
      <xdr:rowOff>83720</xdr:rowOff>
    </xdr:to>
    <xdr:grpSp>
      <xdr:nvGrpSpPr>
        <xdr:cNvPr id="51" name="グループ化 50"/>
        <xdr:cNvGrpSpPr/>
      </xdr:nvGrpSpPr>
      <xdr:grpSpPr>
        <a:xfrm>
          <a:off x="6840855" y="6430645"/>
          <a:ext cx="288925" cy="320040"/>
          <a:chOff x="8716905" y="5283200"/>
          <a:chExt cx="288787" cy="204536"/>
        </a:xfrm>
      </xdr:grpSpPr>
      <xdr:sp>
        <xdr:nvSpPr>
          <xdr:cNvPr id="52" name="Freeform 189"/>
          <xdr:cNvSpPr/>
        </xdr:nvSpPr>
        <xdr:spPr>
          <a:xfrm>
            <a:off x="8716905" y="5283200"/>
            <a:ext cx="288787" cy="124416"/>
          </a:xfrm>
          <a:custGeom>
            <a:avLst/>
            <a:gdLst/>
            <a:ahLst/>
            <a:cxnLst>
              <a:cxn ang="0">
                <a:pos x="224" y="69"/>
              </a:cxn>
              <a:cxn ang="0">
                <a:pos x="224" y="82"/>
              </a:cxn>
              <a:cxn ang="0">
                <a:pos x="213" y="107"/>
              </a:cxn>
              <a:cxn ang="0">
                <a:pos x="177" y="127"/>
              </a:cxn>
              <a:cxn ang="0">
                <a:pos x="120" y="136"/>
              </a:cxn>
              <a:cxn ang="0">
                <a:pos x="51" y="128"/>
              </a:cxn>
              <a:cxn ang="0">
                <a:pos x="20" y="114"/>
              </a:cxn>
              <a:cxn ang="0">
                <a:pos x="4" y="97"/>
              </a:cxn>
              <a:cxn ang="0">
                <a:pos x="1" y="84"/>
              </a:cxn>
              <a:cxn ang="0">
                <a:pos x="0" y="56"/>
              </a:cxn>
              <a:cxn ang="0">
                <a:pos x="13" y="29"/>
              </a:cxn>
              <a:cxn ang="0">
                <a:pos x="47" y="10"/>
              </a:cxn>
              <a:cxn ang="0">
                <a:pos x="94" y="1"/>
              </a:cxn>
              <a:cxn ang="0">
                <a:pos x="161" y="6"/>
              </a:cxn>
              <a:cxn ang="0">
                <a:pos x="206" y="24"/>
              </a:cxn>
              <a:cxn ang="0">
                <a:pos x="221" y="39"/>
              </a:cxn>
              <a:cxn ang="0">
                <a:pos x="224" y="53"/>
              </a:cxn>
              <a:cxn ang="0">
                <a:pos x="224" y="69"/>
              </a:cxn>
            </a:cxnLst>
            <a:rect l="0" t="0" r="r" b="b"/>
            <a:pathLst>
              <a:path w="225" h="137">
                <a:moveTo>
                  <a:pt x="224" y="69"/>
                </a:moveTo>
                <a:cubicBezTo>
                  <a:pt x="224" y="73"/>
                  <a:pt x="224" y="77"/>
                  <a:pt x="224" y="82"/>
                </a:cubicBezTo>
                <a:cubicBezTo>
                  <a:pt x="225" y="92"/>
                  <a:pt x="220" y="100"/>
                  <a:pt x="213" y="107"/>
                </a:cubicBezTo>
                <a:cubicBezTo>
                  <a:pt x="203" y="117"/>
                  <a:pt x="190" y="123"/>
                  <a:pt x="177" y="127"/>
                </a:cubicBezTo>
                <a:cubicBezTo>
                  <a:pt x="158" y="133"/>
                  <a:pt x="139" y="136"/>
                  <a:pt x="120" y="136"/>
                </a:cubicBezTo>
                <a:cubicBezTo>
                  <a:pt x="97" y="137"/>
                  <a:pt x="74" y="135"/>
                  <a:pt x="51" y="128"/>
                </a:cubicBezTo>
                <a:cubicBezTo>
                  <a:pt x="40" y="125"/>
                  <a:pt x="29" y="120"/>
                  <a:pt x="20" y="114"/>
                </a:cubicBezTo>
                <a:cubicBezTo>
                  <a:pt x="13" y="109"/>
                  <a:pt x="7" y="104"/>
                  <a:pt x="4" y="97"/>
                </a:cubicBezTo>
                <a:cubicBezTo>
                  <a:pt x="1" y="93"/>
                  <a:pt x="1" y="88"/>
                  <a:pt x="1" y="84"/>
                </a:cubicBezTo>
                <a:cubicBezTo>
                  <a:pt x="1" y="75"/>
                  <a:pt x="1" y="66"/>
                  <a:pt x="0" y="56"/>
                </a:cubicBezTo>
                <a:cubicBezTo>
                  <a:pt x="0" y="45"/>
                  <a:pt x="5" y="36"/>
                  <a:pt x="13" y="29"/>
                </a:cubicBezTo>
                <a:cubicBezTo>
                  <a:pt x="23" y="20"/>
                  <a:pt x="34" y="15"/>
                  <a:pt x="47" y="10"/>
                </a:cubicBezTo>
                <a:cubicBezTo>
                  <a:pt x="62" y="5"/>
                  <a:pt x="78" y="2"/>
                  <a:pt x="94" y="1"/>
                </a:cubicBezTo>
                <a:cubicBezTo>
                  <a:pt x="117" y="0"/>
                  <a:pt x="139" y="1"/>
                  <a:pt x="161" y="6"/>
                </a:cubicBezTo>
                <a:cubicBezTo>
                  <a:pt x="177" y="9"/>
                  <a:pt x="192" y="14"/>
                  <a:pt x="206" y="24"/>
                </a:cubicBezTo>
                <a:cubicBezTo>
                  <a:pt x="212" y="28"/>
                  <a:pt x="217" y="33"/>
                  <a:pt x="221" y="39"/>
                </a:cubicBezTo>
                <a:cubicBezTo>
                  <a:pt x="223" y="43"/>
                  <a:pt x="224" y="48"/>
                  <a:pt x="224" y="53"/>
                </a:cubicBezTo>
                <a:cubicBezTo>
                  <a:pt x="224" y="58"/>
                  <a:pt x="224" y="63"/>
                  <a:pt x="224" y="6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sp>
        <xdr:nvSpPr>
          <xdr:cNvPr id="53" name="Freeform 190"/>
          <xdr:cNvSpPr/>
        </xdr:nvSpPr>
        <xdr:spPr>
          <a:xfrm>
            <a:off x="8716905" y="5423024"/>
            <a:ext cx="288787" cy="64712"/>
          </a:xfrm>
          <a:custGeom>
            <a:avLst/>
            <a:gdLst/>
            <a:ahLst/>
            <a:cxnLst>
              <a:cxn ang="0">
                <a:pos x="1" y="0"/>
              </a:cxn>
              <a:cxn ang="0">
                <a:pos x="37" y="26"/>
              </a:cxn>
              <a:cxn ang="0">
                <a:pos x="85" y="37"/>
              </a:cxn>
              <a:cxn ang="0">
                <a:pos x="131" y="38"/>
              </a:cxn>
              <a:cxn ang="0">
                <a:pos x="199" y="21"/>
              </a:cxn>
              <a:cxn ang="0">
                <a:pos x="225" y="1"/>
              </a:cxn>
              <a:cxn ang="0">
                <a:pos x="224" y="24"/>
              </a:cxn>
              <a:cxn ang="0">
                <a:pos x="210" y="44"/>
              </a:cxn>
              <a:cxn ang="0">
                <a:pos x="173" y="62"/>
              </a:cxn>
              <a:cxn ang="0">
                <a:pos x="124" y="70"/>
              </a:cxn>
              <a:cxn ang="0">
                <a:pos x="56" y="63"/>
              </a:cxn>
              <a:cxn ang="0">
                <a:pos x="18" y="46"/>
              </a:cxn>
              <a:cxn ang="0">
                <a:pos x="3" y="29"/>
              </a:cxn>
              <a:cxn ang="0">
                <a:pos x="1" y="18"/>
              </a:cxn>
              <a:cxn ang="0">
                <a:pos x="1" y="0"/>
              </a:cxn>
            </a:cxnLst>
            <a:rect l="0" t="0" r="r" b="b"/>
            <a:pathLst>
              <a:path w="225" h="71">
                <a:moveTo>
                  <a:pt x="1" y="0"/>
                </a:moveTo>
                <a:cubicBezTo>
                  <a:pt x="10" y="14"/>
                  <a:pt x="23" y="20"/>
                  <a:pt x="37" y="26"/>
                </a:cubicBezTo>
                <a:cubicBezTo>
                  <a:pt x="52" y="32"/>
                  <a:pt x="68" y="35"/>
                  <a:pt x="85" y="37"/>
                </a:cubicBezTo>
                <a:cubicBezTo>
                  <a:pt x="100" y="39"/>
                  <a:pt x="116" y="39"/>
                  <a:pt x="131" y="38"/>
                </a:cubicBezTo>
                <a:cubicBezTo>
                  <a:pt x="155" y="36"/>
                  <a:pt x="178" y="32"/>
                  <a:pt x="199" y="21"/>
                </a:cubicBezTo>
                <a:cubicBezTo>
                  <a:pt x="210" y="16"/>
                  <a:pt x="214" y="13"/>
                  <a:pt x="225" y="1"/>
                </a:cubicBezTo>
                <a:cubicBezTo>
                  <a:pt x="224" y="9"/>
                  <a:pt x="225" y="16"/>
                  <a:pt x="224" y="24"/>
                </a:cubicBezTo>
                <a:cubicBezTo>
                  <a:pt x="223" y="32"/>
                  <a:pt x="217" y="38"/>
                  <a:pt x="210" y="44"/>
                </a:cubicBezTo>
                <a:cubicBezTo>
                  <a:pt x="199" y="53"/>
                  <a:pt x="186" y="58"/>
                  <a:pt x="173" y="62"/>
                </a:cubicBezTo>
                <a:cubicBezTo>
                  <a:pt x="157" y="67"/>
                  <a:pt x="141" y="69"/>
                  <a:pt x="124" y="70"/>
                </a:cubicBezTo>
                <a:cubicBezTo>
                  <a:pt x="101" y="71"/>
                  <a:pt x="78" y="69"/>
                  <a:pt x="56" y="63"/>
                </a:cubicBezTo>
                <a:cubicBezTo>
                  <a:pt x="42" y="60"/>
                  <a:pt x="29" y="54"/>
                  <a:pt x="18" y="46"/>
                </a:cubicBezTo>
                <a:cubicBezTo>
                  <a:pt x="12" y="42"/>
                  <a:pt x="6" y="37"/>
                  <a:pt x="3" y="29"/>
                </a:cubicBezTo>
                <a:cubicBezTo>
                  <a:pt x="2" y="26"/>
                  <a:pt x="1" y="22"/>
                  <a:pt x="1" y="18"/>
                </a:cubicBezTo>
                <a:cubicBezTo>
                  <a:pt x="0" y="12"/>
                  <a:pt x="1" y="7"/>
                  <a:pt x="1"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sp>
        <xdr:nvSpPr>
          <xdr:cNvPr id="54" name="Freeform 191"/>
          <xdr:cNvSpPr/>
        </xdr:nvSpPr>
        <xdr:spPr>
          <a:xfrm>
            <a:off x="8716905" y="5384120"/>
            <a:ext cx="288787" cy="63556"/>
          </a:xfrm>
          <a:custGeom>
            <a:avLst/>
            <a:gdLst/>
            <a:ahLst/>
            <a:cxnLst>
              <a:cxn ang="0">
                <a:pos x="1" y="0"/>
              </a:cxn>
              <a:cxn ang="0">
                <a:pos x="44" y="28"/>
              </a:cxn>
              <a:cxn ang="0">
                <a:pos x="94" y="37"/>
              </a:cxn>
              <a:cxn ang="0">
                <a:pos x="167" y="31"/>
              </a:cxn>
              <a:cxn ang="0">
                <a:pos x="209" y="14"/>
              </a:cxn>
              <a:cxn ang="0">
                <a:pos x="224" y="0"/>
              </a:cxn>
              <a:cxn ang="0">
                <a:pos x="224" y="2"/>
              </a:cxn>
              <a:cxn ang="0">
                <a:pos x="224" y="20"/>
              </a:cxn>
              <a:cxn ang="0">
                <a:pos x="212" y="41"/>
              </a:cxn>
              <a:cxn ang="0">
                <a:pos x="181" y="59"/>
              </a:cxn>
              <a:cxn ang="0">
                <a:pos x="135" y="68"/>
              </a:cxn>
              <a:cxn ang="0">
                <a:pos x="72" y="66"/>
              </a:cxn>
              <a:cxn ang="0">
                <a:pos x="22" y="48"/>
              </a:cxn>
              <a:cxn ang="0">
                <a:pos x="4" y="30"/>
              </a:cxn>
              <a:cxn ang="0">
                <a:pos x="1" y="17"/>
              </a:cxn>
              <a:cxn ang="0">
                <a:pos x="1" y="0"/>
              </a:cxn>
            </a:cxnLst>
            <a:rect l="0" t="0" r="r" b="b"/>
            <a:pathLst>
              <a:path w="225" h="70">
                <a:moveTo>
                  <a:pt x="1" y="0"/>
                </a:moveTo>
                <a:cubicBezTo>
                  <a:pt x="12" y="15"/>
                  <a:pt x="28" y="22"/>
                  <a:pt x="44" y="28"/>
                </a:cubicBezTo>
                <a:cubicBezTo>
                  <a:pt x="60" y="33"/>
                  <a:pt x="77" y="36"/>
                  <a:pt x="94" y="37"/>
                </a:cubicBezTo>
                <a:cubicBezTo>
                  <a:pt x="119" y="39"/>
                  <a:pt x="143" y="37"/>
                  <a:pt x="167" y="31"/>
                </a:cubicBezTo>
                <a:cubicBezTo>
                  <a:pt x="182" y="28"/>
                  <a:pt x="196" y="23"/>
                  <a:pt x="209" y="14"/>
                </a:cubicBezTo>
                <a:cubicBezTo>
                  <a:pt x="215" y="10"/>
                  <a:pt x="220" y="6"/>
                  <a:pt x="224" y="0"/>
                </a:cubicBezTo>
                <a:cubicBezTo>
                  <a:pt x="224" y="1"/>
                  <a:pt x="224" y="1"/>
                  <a:pt x="224" y="2"/>
                </a:cubicBezTo>
                <a:cubicBezTo>
                  <a:pt x="224" y="8"/>
                  <a:pt x="225" y="14"/>
                  <a:pt x="224" y="20"/>
                </a:cubicBezTo>
                <a:cubicBezTo>
                  <a:pt x="223" y="29"/>
                  <a:pt x="218" y="36"/>
                  <a:pt x="212" y="41"/>
                </a:cubicBezTo>
                <a:cubicBezTo>
                  <a:pt x="203" y="50"/>
                  <a:pt x="192" y="55"/>
                  <a:pt x="181" y="59"/>
                </a:cubicBezTo>
                <a:cubicBezTo>
                  <a:pt x="166" y="64"/>
                  <a:pt x="150" y="67"/>
                  <a:pt x="135" y="68"/>
                </a:cubicBezTo>
                <a:cubicBezTo>
                  <a:pt x="114" y="70"/>
                  <a:pt x="93" y="70"/>
                  <a:pt x="72" y="66"/>
                </a:cubicBezTo>
                <a:cubicBezTo>
                  <a:pt x="54" y="63"/>
                  <a:pt x="37" y="58"/>
                  <a:pt x="22" y="48"/>
                </a:cubicBezTo>
                <a:cubicBezTo>
                  <a:pt x="15" y="44"/>
                  <a:pt x="8" y="38"/>
                  <a:pt x="4" y="30"/>
                </a:cubicBezTo>
                <a:cubicBezTo>
                  <a:pt x="2" y="26"/>
                  <a:pt x="0" y="22"/>
                  <a:pt x="1" y="17"/>
                </a:cubicBezTo>
                <a:cubicBezTo>
                  <a:pt x="1" y="11"/>
                  <a:pt x="1" y="6"/>
                  <a:pt x="1"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grpSp>
    <xdr:clientData/>
  </xdr:twoCellAnchor>
  <xdr:twoCellAnchor>
    <xdr:from>
      <xdr:col>10</xdr:col>
      <xdr:colOff>488239</xdr:colOff>
      <xdr:row>28</xdr:row>
      <xdr:rowOff>84568</xdr:rowOff>
    </xdr:from>
    <xdr:to>
      <xdr:col>12</xdr:col>
      <xdr:colOff>2111</xdr:colOff>
      <xdr:row>31</xdr:row>
      <xdr:rowOff>112413</xdr:rowOff>
    </xdr:to>
    <xdr:grpSp>
      <xdr:nvGrpSpPr>
        <xdr:cNvPr id="55" name="グループ化 54"/>
        <xdr:cNvGrpSpPr/>
      </xdr:nvGrpSpPr>
      <xdr:grpSpPr>
        <a:xfrm>
          <a:off x="5488305" y="5418455"/>
          <a:ext cx="594995" cy="599440"/>
          <a:chOff x="7140132" y="4697727"/>
          <a:chExt cx="595758" cy="396829"/>
        </a:xfrm>
      </xdr:grpSpPr>
      <xdr:sp>
        <xdr:nvSpPr>
          <xdr:cNvPr id="56" name="Freeform 141"/>
          <xdr:cNvSpPr>
            <a:spLocks noEditPoints="1"/>
          </xdr:cNvSpPr>
        </xdr:nvSpPr>
        <xdr:spPr>
          <a:xfrm>
            <a:off x="7206203" y="4697727"/>
            <a:ext cx="463616" cy="284376"/>
          </a:xfrm>
          <a:custGeom>
            <a:avLst/>
            <a:gdLst/>
            <a:ahLst/>
            <a:cxnLst>
              <a:cxn ang="0">
                <a:pos x="0" y="111"/>
              </a:cxn>
              <a:cxn ang="0">
                <a:pos x="0" y="0"/>
              </a:cxn>
              <a:cxn ang="0">
                <a:pos x="175" y="0"/>
              </a:cxn>
              <a:cxn ang="0">
                <a:pos x="175" y="111"/>
              </a:cxn>
              <a:cxn ang="0">
                <a:pos x="0" y="111"/>
              </a:cxn>
              <a:cxn ang="0">
                <a:pos x="163" y="11"/>
              </a:cxn>
              <a:cxn ang="0">
                <a:pos x="161" y="11"/>
              </a:cxn>
              <a:cxn ang="0">
                <a:pos x="14" y="11"/>
              </a:cxn>
              <a:cxn ang="0">
                <a:pos x="11" y="14"/>
              </a:cxn>
              <a:cxn ang="0">
                <a:pos x="11" y="97"/>
              </a:cxn>
              <a:cxn ang="0">
                <a:pos x="12" y="99"/>
              </a:cxn>
              <a:cxn ang="0">
                <a:pos x="163" y="99"/>
              </a:cxn>
              <a:cxn ang="0">
                <a:pos x="163" y="11"/>
              </a:cxn>
            </a:cxnLst>
            <a:rect l="0" t="0" r="r" b="b"/>
            <a:pathLst>
              <a:path w="175" h="111">
                <a:moveTo>
                  <a:pt x="0" y="111"/>
                </a:moveTo>
                <a:cubicBezTo>
                  <a:pt x="0" y="74"/>
                  <a:pt x="0" y="37"/>
                  <a:pt x="0" y="0"/>
                </a:cubicBezTo>
                <a:cubicBezTo>
                  <a:pt x="58" y="0"/>
                  <a:pt x="117" y="0"/>
                  <a:pt x="175" y="0"/>
                </a:cubicBezTo>
                <a:cubicBezTo>
                  <a:pt x="175" y="37"/>
                  <a:pt x="175" y="74"/>
                  <a:pt x="175" y="111"/>
                </a:cubicBezTo>
                <a:cubicBezTo>
                  <a:pt x="117" y="111"/>
                  <a:pt x="58" y="111"/>
                  <a:pt x="0" y="111"/>
                </a:cubicBezTo>
                <a:close/>
                <a:moveTo>
                  <a:pt x="163" y="11"/>
                </a:moveTo>
                <a:cubicBezTo>
                  <a:pt x="162" y="11"/>
                  <a:pt x="162" y="11"/>
                  <a:pt x="161" y="11"/>
                </a:cubicBezTo>
                <a:cubicBezTo>
                  <a:pt x="112" y="11"/>
                  <a:pt x="63" y="11"/>
                  <a:pt x="14" y="11"/>
                </a:cubicBezTo>
                <a:cubicBezTo>
                  <a:pt x="12" y="11"/>
                  <a:pt x="11" y="12"/>
                  <a:pt x="11" y="14"/>
                </a:cubicBezTo>
                <a:cubicBezTo>
                  <a:pt x="11" y="42"/>
                  <a:pt x="11" y="69"/>
                  <a:pt x="11" y="97"/>
                </a:cubicBezTo>
                <a:cubicBezTo>
                  <a:pt x="11" y="98"/>
                  <a:pt x="11" y="99"/>
                  <a:pt x="12" y="99"/>
                </a:cubicBezTo>
                <a:cubicBezTo>
                  <a:pt x="62" y="99"/>
                  <a:pt x="113" y="99"/>
                  <a:pt x="163" y="99"/>
                </a:cubicBezTo>
                <a:cubicBezTo>
                  <a:pt x="163" y="70"/>
                  <a:pt x="163" y="41"/>
                  <a:pt x="163" y="11"/>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sp>
        <xdr:nvSpPr>
          <xdr:cNvPr id="57" name="Freeform 142"/>
          <xdr:cNvSpPr>
            <a:spLocks noEditPoints="1"/>
          </xdr:cNvSpPr>
        </xdr:nvSpPr>
        <xdr:spPr>
          <a:xfrm>
            <a:off x="7140132" y="5004810"/>
            <a:ext cx="595758" cy="89746"/>
          </a:xfrm>
          <a:custGeom>
            <a:avLst/>
            <a:gdLst/>
            <a:ahLst/>
            <a:cxnLst>
              <a:cxn ang="0">
                <a:pos x="224" y="35"/>
              </a:cxn>
              <a:cxn ang="0">
                <a:pos x="222" y="35"/>
              </a:cxn>
              <a:cxn ang="0">
                <a:pos x="3" y="35"/>
              </a:cxn>
              <a:cxn ang="0">
                <a:pos x="0" y="33"/>
              </a:cxn>
              <a:cxn ang="0">
                <a:pos x="7" y="17"/>
              </a:cxn>
              <a:cxn ang="0">
                <a:pos x="23" y="1"/>
              </a:cxn>
              <a:cxn ang="0">
                <a:pos x="27" y="0"/>
              </a:cxn>
              <a:cxn ang="0">
                <a:pos x="198" y="0"/>
              </a:cxn>
              <a:cxn ang="0">
                <a:pos x="202" y="1"/>
              </a:cxn>
              <a:cxn ang="0">
                <a:pos x="223" y="22"/>
              </a:cxn>
              <a:cxn ang="0">
                <a:pos x="224" y="25"/>
              </a:cxn>
              <a:cxn ang="0">
                <a:pos x="224" y="35"/>
              </a:cxn>
              <a:cxn ang="0">
                <a:pos x="12" y="23"/>
              </a:cxn>
              <a:cxn ang="0">
                <a:pos x="213" y="23"/>
              </a:cxn>
              <a:cxn ang="0">
                <a:pos x="211" y="21"/>
              </a:cxn>
              <a:cxn ang="0">
                <a:pos x="199" y="9"/>
              </a:cxn>
              <a:cxn ang="0">
                <a:pos x="194" y="7"/>
              </a:cxn>
              <a:cxn ang="0">
                <a:pos x="38" y="7"/>
              </a:cxn>
              <a:cxn ang="0">
                <a:pos x="21" y="14"/>
              </a:cxn>
              <a:cxn ang="0">
                <a:pos x="12" y="23"/>
              </a:cxn>
            </a:cxnLst>
            <a:rect l="0" t="0" r="r" b="b"/>
            <a:pathLst>
              <a:path w="225" h="35">
                <a:moveTo>
                  <a:pt x="224" y="35"/>
                </a:moveTo>
                <a:cubicBezTo>
                  <a:pt x="223" y="35"/>
                  <a:pt x="222" y="35"/>
                  <a:pt x="222" y="35"/>
                </a:cubicBezTo>
                <a:cubicBezTo>
                  <a:pt x="149" y="35"/>
                  <a:pt x="76" y="35"/>
                  <a:pt x="3" y="35"/>
                </a:cubicBezTo>
                <a:cubicBezTo>
                  <a:pt x="1" y="35"/>
                  <a:pt x="1" y="35"/>
                  <a:pt x="0" y="33"/>
                </a:cubicBezTo>
                <a:cubicBezTo>
                  <a:pt x="0" y="26"/>
                  <a:pt x="2" y="21"/>
                  <a:pt x="7" y="17"/>
                </a:cubicBezTo>
                <a:cubicBezTo>
                  <a:pt x="13" y="12"/>
                  <a:pt x="18" y="6"/>
                  <a:pt x="23" y="1"/>
                </a:cubicBezTo>
                <a:cubicBezTo>
                  <a:pt x="24" y="0"/>
                  <a:pt x="25" y="0"/>
                  <a:pt x="27" y="0"/>
                </a:cubicBezTo>
                <a:cubicBezTo>
                  <a:pt x="84" y="0"/>
                  <a:pt x="141" y="0"/>
                  <a:pt x="198" y="0"/>
                </a:cubicBezTo>
                <a:cubicBezTo>
                  <a:pt x="200" y="0"/>
                  <a:pt x="201" y="0"/>
                  <a:pt x="202" y="1"/>
                </a:cubicBezTo>
                <a:cubicBezTo>
                  <a:pt x="209" y="8"/>
                  <a:pt x="216" y="15"/>
                  <a:pt x="223" y="22"/>
                </a:cubicBezTo>
                <a:cubicBezTo>
                  <a:pt x="224" y="23"/>
                  <a:pt x="224" y="24"/>
                  <a:pt x="224" y="25"/>
                </a:cubicBezTo>
                <a:cubicBezTo>
                  <a:pt x="225" y="29"/>
                  <a:pt x="224" y="32"/>
                  <a:pt x="224" y="35"/>
                </a:cubicBezTo>
                <a:close/>
                <a:moveTo>
                  <a:pt x="12" y="23"/>
                </a:moveTo>
                <a:cubicBezTo>
                  <a:pt x="79" y="23"/>
                  <a:pt x="146" y="23"/>
                  <a:pt x="213" y="23"/>
                </a:cubicBezTo>
                <a:cubicBezTo>
                  <a:pt x="212" y="22"/>
                  <a:pt x="212" y="22"/>
                  <a:pt x="211" y="21"/>
                </a:cubicBezTo>
                <a:cubicBezTo>
                  <a:pt x="207" y="17"/>
                  <a:pt x="203" y="13"/>
                  <a:pt x="199" y="9"/>
                </a:cubicBezTo>
                <a:cubicBezTo>
                  <a:pt x="198" y="8"/>
                  <a:pt x="196" y="7"/>
                  <a:pt x="194" y="7"/>
                </a:cubicBezTo>
                <a:cubicBezTo>
                  <a:pt x="142" y="7"/>
                  <a:pt x="90" y="8"/>
                  <a:pt x="38" y="7"/>
                </a:cubicBezTo>
                <a:cubicBezTo>
                  <a:pt x="31" y="7"/>
                  <a:pt x="25" y="9"/>
                  <a:pt x="21" y="14"/>
                </a:cubicBezTo>
                <a:cubicBezTo>
                  <a:pt x="18" y="18"/>
                  <a:pt x="15" y="20"/>
                  <a:pt x="12" y="23"/>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sz="900">
              <a:latin typeface="Meiryo UI" pitchFamily="3" charset="-128"/>
              <a:ea typeface="Meiryo UI" pitchFamily="3" charset="-128"/>
            </a:endParaRPr>
          </a:p>
        </xdr:txBody>
      </xdr:sp>
    </xdr:grpSp>
    <xdr:clientData/>
  </xdr:twoCellAnchor>
  <xdr:twoCellAnchor>
    <xdr:from>
      <xdr:col>9</xdr:col>
      <xdr:colOff>202537</xdr:colOff>
      <xdr:row>21</xdr:row>
      <xdr:rowOff>174437</xdr:rowOff>
    </xdr:from>
    <xdr:to>
      <xdr:col>11</xdr:col>
      <xdr:colOff>559594</xdr:colOff>
      <xdr:row>23</xdr:row>
      <xdr:rowOff>23812</xdr:rowOff>
    </xdr:to>
    <xdr:sp>
      <xdr:nvSpPr>
        <xdr:cNvPr id="58" name="正方形/長方形 57"/>
        <xdr:cNvSpPr/>
      </xdr:nvSpPr>
      <xdr:spPr>
        <a:xfrm>
          <a:off x="4662170" y="4174490"/>
          <a:ext cx="1419225" cy="230505"/>
        </a:xfrm>
        <a:prstGeom prst="rect">
          <a:avLst/>
        </a:prstGeom>
        <a:no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800">
              <a:solidFill>
                <a:srgbClr val="000000"/>
              </a:solidFill>
              <a:latin typeface="Meiryo UI" pitchFamily="3" charset="-128"/>
              <a:ea typeface="Meiryo UI" pitchFamily="3" charset="-128"/>
            </a:rPr>
            <a:t>route of malware infection</a:t>
          </a:r>
          <a:endParaRPr kumimoji="1" lang="ja-JP" altLang="en-US" sz="800">
            <a:solidFill>
              <a:srgbClr val="000000"/>
            </a:solidFill>
            <a:latin typeface="Meiryo UI" pitchFamily="3" charset="-128"/>
            <a:ea typeface="Meiryo UI" pitchFamily="3" charset="-128"/>
          </a:endParaRPr>
        </a:p>
      </xdr:txBody>
    </xdr:sp>
    <xdr:clientData/>
  </xdr:twoCellAnchor>
  <xdr:twoCellAnchor>
    <xdr:from>
      <xdr:col>3</xdr:col>
      <xdr:colOff>412768</xdr:colOff>
      <xdr:row>26</xdr:row>
      <xdr:rowOff>112938</xdr:rowOff>
    </xdr:from>
    <xdr:to>
      <xdr:col>10</xdr:col>
      <xdr:colOff>603195</xdr:colOff>
      <xdr:row>26</xdr:row>
      <xdr:rowOff>112939</xdr:rowOff>
    </xdr:to>
    <xdr:cxnSp>
      <xdr:nvCxnSpPr>
        <xdr:cNvPr id="59" name="直線矢印コネクタ 58"/>
        <xdr:cNvCxnSpPr/>
      </xdr:nvCxnSpPr>
      <xdr:spPr>
        <a:xfrm>
          <a:off x="1630680" y="5065395"/>
          <a:ext cx="3910330" cy="0"/>
        </a:xfrm>
        <a:prstGeom prst="straightConnector1">
          <a:avLst/>
        </a:prstGeom>
        <a:noFill/>
        <a:ln w="120650" cap="flat" cmpd="sng" algn="ctr">
          <a:solidFill>
            <a:srgbClr val="C6007E">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xdr:col>
      <xdr:colOff>412768</xdr:colOff>
      <xdr:row>33</xdr:row>
      <xdr:rowOff>28482</xdr:rowOff>
    </xdr:from>
    <xdr:to>
      <xdr:col>10</xdr:col>
      <xdr:colOff>603195</xdr:colOff>
      <xdr:row>33</xdr:row>
      <xdr:rowOff>36827</xdr:rowOff>
    </xdr:to>
    <xdr:cxnSp>
      <xdr:nvCxnSpPr>
        <xdr:cNvPr id="60" name="直線矢印コネクタ 59"/>
        <xdr:cNvCxnSpPr/>
      </xdr:nvCxnSpPr>
      <xdr:spPr>
        <a:xfrm flipV="1">
          <a:off x="1630680" y="6314440"/>
          <a:ext cx="3910330" cy="8255"/>
        </a:xfrm>
        <a:prstGeom prst="straightConnector1">
          <a:avLst/>
        </a:prstGeom>
        <a:noFill/>
        <a:ln w="120650" cap="flat" cmpd="sng" algn="ctr">
          <a:solidFill>
            <a:srgbClr val="C6007E">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10</xdr:col>
      <xdr:colOff>510662</xdr:colOff>
      <xdr:row>32</xdr:row>
      <xdr:rowOff>71512</xdr:rowOff>
    </xdr:from>
    <xdr:to>
      <xdr:col>11</xdr:col>
      <xdr:colOff>223482</xdr:colOff>
      <xdr:row>37</xdr:row>
      <xdr:rowOff>6645</xdr:rowOff>
    </xdr:to>
    <xdr:cxnSp>
      <xdr:nvCxnSpPr>
        <xdr:cNvPr id="61" name="直線矢印コネクタ 60"/>
        <xdr:cNvCxnSpPr/>
      </xdr:nvCxnSpPr>
      <xdr:spPr>
        <a:xfrm flipV="1">
          <a:off x="5511165" y="6167120"/>
          <a:ext cx="252730" cy="887730"/>
        </a:xfrm>
        <a:prstGeom prst="straightConnector1">
          <a:avLst/>
        </a:prstGeom>
        <a:noFill/>
        <a:ln w="120650" cap="flat" cmpd="sng" algn="ctr">
          <a:solidFill>
            <a:srgbClr val="C6007E">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607046</xdr:colOff>
      <xdr:row>23</xdr:row>
      <xdr:rowOff>66675</xdr:rowOff>
    </xdr:from>
    <xdr:to>
      <xdr:col>3</xdr:col>
      <xdr:colOff>335425</xdr:colOff>
      <xdr:row>28</xdr:row>
      <xdr:rowOff>106374</xdr:rowOff>
    </xdr:to>
    <xdr:sp>
      <xdr:nvSpPr>
        <xdr:cNvPr id="62" name="正方形/長方形 61"/>
        <xdr:cNvSpPr/>
      </xdr:nvSpPr>
      <xdr:spPr>
        <a:xfrm>
          <a:off x="677545" y="4448175"/>
          <a:ext cx="875665" cy="991870"/>
        </a:xfrm>
        <a:prstGeom prst="rect">
          <a:avLst/>
        </a:prstGeom>
        <a:solidFill>
          <a:srgbClr val="C6007E"/>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800">
              <a:solidFill>
                <a:sysClr val="window" lastClr="FFFFFF"/>
              </a:solidFill>
              <a:latin typeface="Meiryo UI" pitchFamily="3" charset="-128"/>
              <a:ea typeface="Meiryo UI" pitchFamily="3" charset="-128"/>
            </a:rPr>
            <a:t>① Delivery of attack tools to "</a:t>
          </a:r>
          <a:r>
            <a:rPr kumimoji="1" lang="en-US" altLang="ja-JP" sz="800">
              <a:solidFill>
                <a:sysClr val="window" lastClr="FFFFFF"/>
              </a:solidFill>
              <a:latin typeface="Meiryo UI" pitchFamily="3" charset="-128"/>
              <a:ea typeface="Meiryo UI" pitchFamily="3" charset="-128"/>
            </a:rPr>
            <a:t>T</a:t>
          </a:r>
          <a:r>
            <a:rPr kumimoji="1" lang="ja-JP" altLang="en-US" sz="800">
              <a:solidFill>
                <a:sysClr val="window" lastClr="FFFFFF"/>
              </a:solidFill>
              <a:latin typeface="Meiryo UI" pitchFamily="3" charset="-128"/>
              <a:ea typeface="Meiryo UI" pitchFamily="3" charset="-128"/>
            </a:rPr>
            <a:t>erminals " via website</a:t>
          </a:r>
          <a:endParaRPr kumimoji="1" lang="ja-JP" altLang="en-US" sz="800">
            <a:solidFill>
              <a:sysClr val="window" lastClr="FFFFFF"/>
            </a:solidFill>
            <a:latin typeface="Meiryo UI" pitchFamily="3" charset="-128"/>
            <a:ea typeface="Meiryo UI" pitchFamily="3" charset="-128"/>
          </a:endParaRPr>
        </a:p>
      </xdr:txBody>
    </xdr:sp>
    <xdr:clientData/>
  </xdr:twoCellAnchor>
  <xdr:twoCellAnchor>
    <xdr:from>
      <xdr:col>9</xdr:col>
      <xdr:colOff>105869</xdr:colOff>
      <xdr:row>37</xdr:row>
      <xdr:rowOff>35677</xdr:rowOff>
    </xdr:from>
    <xdr:to>
      <xdr:col>10</xdr:col>
      <xdr:colOff>510662</xdr:colOff>
      <xdr:row>42</xdr:row>
      <xdr:rowOff>152400</xdr:rowOff>
    </xdr:to>
    <xdr:sp>
      <xdr:nvSpPr>
        <xdr:cNvPr id="63" name="正方形/長方形 62"/>
        <xdr:cNvSpPr/>
      </xdr:nvSpPr>
      <xdr:spPr>
        <a:xfrm>
          <a:off x="4565650" y="7084060"/>
          <a:ext cx="945515" cy="1069340"/>
        </a:xfrm>
        <a:prstGeom prst="rect">
          <a:avLst/>
        </a:prstGeom>
        <a:solidFill>
          <a:srgbClr val="C6007E"/>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800">
              <a:solidFill>
                <a:sysClr val="window" lastClr="FFFFFF"/>
              </a:solidFill>
              <a:latin typeface="Meiryo UI" pitchFamily="3" charset="-128"/>
              <a:ea typeface="Meiryo UI" pitchFamily="3" charset="-128"/>
            </a:rPr>
            <a:t>③ Delivery of attack tools to "</a:t>
          </a:r>
          <a:r>
            <a:rPr kumimoji="1" lang="en-US" altLang="ja-JP" sz="800">
              <a:solidFill>
                <a:sysClr val="window" lastClr="FFFFFF"/>
              </a:solidFill>
              <a:latin typeface="Meiryo UI" pitchFamily="3" charset="-128"/>
              <a:ea typeface="Meiryo UI" pitchFamily="3" charset="-128"/>
            </a:rPr>
            <a:t>T</a:t>
          </a:r>
          <a:r>
            <a:rPr kumimoji="1" lang="ja-JP" altLang="en-US" sz="800">
              <a:solidFill>
                <a:sysClr val="window" lastClr="FFFFFF"/>
              </a:solidFill>
              <a:latin typeface="Meiryo UI" pitchFamily="3" charset="-128"/>
              <a:ea typeface="Meiryo UI" pitchFamily="3" charset="-128"/>
            </a:rPr>
            <a:t>erminals" via storage medium</a:t>
          </a:r>
          <a:endParaRPr kumimoji="1" lang="ja-JP" altLang="en-US" sz="800">
            <a:solidFill>
              <a:sysClr val="window" lastClr="FFFFFF"/>
            </a:solidFill>
            <a:latin typeface="Meiryo UI" pitchFamily="3" charset="-128"/>
            <a:ea typeface="Meiryo UI" pitchFamily="3" charset="-128"/>
          </a:endParaRPr>
        </a:p>
      </xdr:txBody>
    </xdr:sp>
    <xdr:clientData/>
  </xdr:twoCellAnchor>
  <xdr:twoCellAnchor>
    <xdr:from>
      <xdr:col>8</xdr:col>
      <xdr:colOff>29578</xdr:colOff>
      <xdr:row>39</xdr:row>
      <xdr:rowOff>11597</xdr:rowOff>
    </xdr:from>
    <xdr:to>
      <xdr:col>8</xdr:col>
      <xdr:colOff>429575</xdr:colOff>
      <xdr:row>40</xdr:row>
      <xdr:rowOff>137736</xdr:rowOff>
    </xdr:to>
    <xdr:grpSp>
      <xdr:nvGrpSpPr>
        <xdr:cNvPr id="64" name="グループ化 63"/>
        <xdr:cNvGrpSpPr/>
      </xdr:nvGrpSpPr>
      <xdr:grpSpPr>
        <a:xfrm>
          <a:off x="3949065" y="7440930"/>
          <a:ext cx="400050" cy="316230"/>
          <a:chOff x="5048732" y="6441527"/>
          <a:chExt cx="399997" cy="307114"/>
        </a:xfrm>
      </xdr:grpSpPr>
      <xdr:sp>
        <xdr:nvSpPr>
          <xdr:cNvPr id="65" name="Freeform 59"/>
          <xdr:cNvSpPr/>
        </xdr:nvSpPr>
        <xdr:spPr>
          <a:xfrm>
            <a:off x="5048732" y="6441527"/>
            <a:ext cx="399997" cy="179774"/>
          </a:xfrm>
          <a:custGeom>
            <a:avLst/>
            <a:gdLst/>
            <a:ahLst/>
            <a:cxnLst>
              <a:cxn ang="0">
                <a:pos x="429" y="153"/>
              </a:cxn>
              <a:cxn ang="0">
                <a:pos x="343" y="153"/>
              </a:cxn>
              <a:cxn ang="0">
                <a:pos x="293" y="0"/>
              </a:cxn>
              <a:cxn ang="0">
                <a:pos x="226" y="56"/>
              </a:cxn>
              <a:cxn ang="0">
                <a:pos x="159" y="0"/>
              </a:cxn>
              <a:cxn ang="0">
                <a:pos x="109" y="153"/>
              </a:cxn>
              <a:cxn ang="0">
                <a:pos x="24" y="153"/>
              </a:cxn>
              <a:cxn ang="0">
                <a:pos x="0" y="177"/>
              </a:cxn>
              <a:cxn ang="0">
                <a:pos x="0" y="179"/>
              </a:cxn>
              <a:cxn ang="0">
                <a:pos x="24" y="203"/>
              </a:cxn>
              <a:cxn ang="0">
                <a:pos x="429" y="203"/>
              </a:cxn>
              <a:cxn ang="0">
                <a:pos x="452" y="179"/>
              </a:cxn>
              <a:cxn ang="0">
                <a:pos x="452" y="177"/>
              </a:cxn>
              <a:cxn ang="0">
                <a:pos x="429" y="153"/>
              </a:cxn>
            </a:cxnLst>
            <a:rect l="0" t="0" r="r" b="b"/>
            <a:pathLst>
              <a:path w="452" h="203">
                <a:moveTo>
                  <a:pt x="429" y="153"/>
                </a:moveTo>
                <a:cubicBezTo>
                  <a:pt x="343" y="153"/>
                  <a:pt x="343" y="153"/>
                  <a:pt x="343" y="153"/>
                </a:cubicBezTo>
                <a:cubicBezTo>
                  <a:pt x="338" y="104"/>
                  <a:pt x="324" y="0"/>
                  <a:pt x="293" y="0"/>
                </a:cubicBezTo>
                <a:cubicBezTo>
                  <a:pt x="253" y="0"/>
                  <a:pt x="248" y="56"/>
                  <a:pt x="226" y="56"/>
                </a:cubicBezTo>
                <a:cubicBezTo>
                  <a:pt x="204" y="56"/>
                  <a:pt x="199" y="0"/>
                  <a:pt x="159" y="0"/>
                </a:cubicBezTo>
                <a:cubicBezTo>
                  <a:pt x="129" y="0"/>
                  <a:pt x="114" y="104"/>
                  <a:pt x="109" y="153"/>
                </a:cubicBezTo>
                <a:cubicBezTo>
                  <a:pt x="24" y="153"/>
                  <a:pt x="24" y="153"/>
                  <a:pt x="24" y="153"/>
                </a:cubicBezTo>
                <a:cubicBezTo>
                  <a:pt x="11" y="153"/>
                  <a:pt x="0" y="164"/>
                  <a:pt x="0" y="177"/>
                </a:cubicBezTo>
                <a:cubicBezTo>
                  <a:pt x="0" y="179"/>
                  <a:pt x="0" y="179"/>
                  <a:pt x="0" y="179"/>
                </a:cubicBezTo>
                <a:cubicBezTo>
                  <a:pt x="0" y="192"/>
                  <a:pt x="11" y="203"/>
                  <a:pt x="24" y="203"/>
                </a:cubicBezTo>
                <a:cubicBezTo>
                  <a:pt x="429" y="203"/>
                  <a:pt x="429" y="203"/>
                  <a:pt x="429" y="203"/>
                </a:cubicBezTo>
                <a:cubicBezTo>
                  <a:pt x="442" y="203"/>
                  <a:pt x="452" y="192"/>
                  <a:pt x="452" y="179"/>
                </a:cubicBezTo>
                <a:cubicBezTo>
                  <a:pt x="452" y="177"/>
                  <a:pt x="452" y="177"/>
                  <a:pt x="452" y="177"/>
                </a:cubicBezTo>
                <a:cubicBezTo>
                  <a:pt x="452" y="164"/>
                  <a:pt x="442" y="153"/>
                  <a:pt x="429" y="153"/>
                </a:cubicBezTo>
                <a:close/>
              </a:path>
            </a:pathLst>
          </a:custGeom>
          <a:solidFill>
            <a:srgbClr val="BC204B"/>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a:solidFill>
                <a:srgbClr val="000000"/>
              </a:solidFill>
              <a:latin typeface="Meiryo UI" pitchFamily="3" charset="-128"/>
              <a:ea typeface="Meiryo UI" pitchFamily="3" charset="-128"/>
            </a:endParaRPr>
          </a:p>
        </xdr:txBody>
      </xdr:sp>
      <xdr:sp>
        <xdr:nvSpPr>
          <xdr:cNvPr id="66" name="Freeform 60"/>
          <xdr:cNvSpPr>
            <a:spLocks noEditPoints="1"/>
          </xdr:cNvSpPr>
        </xdr:nvSpPr>
        <xdr:spPr>
          <a:xfrm>
            <a:off x="5121391" y="6645271"/>
            <a:ext cx="255803" cy="103370"/>
          </a:xfrm>
          <a:custGeom>
            <a:avLst/>
            <a:gdLst/>
            <a:ahLst/>
            <a:cxnLst>
              <a:cxn ang="0">
                <a:pos x="273" y="0"/>
              </a:cxn>
              <a:cxn ang="0">
                <a:pos x="16" y="0"/>
              </a:cxn>
              <a:cxn ang="0">
                <a:pos x="0" y="16"/>
              </a:cxn>
              <a:cxn ang="0">
                <a:pos x="0" y="101"/>
              </a:cxn>
              <a:cxn ang="0">
                <a:pos x="16" y="117"/>
              </a:cxn>
              <a:cxn ang="0">
                <a:pos x="273" y="117"/>
              </a:cxn>
              <a:cxn ang="0">
                <a:pos x="289" y="101"/>
              </a:cxn>
              <a:cxn ang="0">
                <a:pos x="289" y="16"/>
              </a:cxn>
              <a:cxn ang="0">
                <a:pos x="273" y="0"/>
              </a:cxn>
              <a:cxn ang="0">
                <a:pos x="118" y="81"/>
              </a:cxn>
              <a:cxn ang="0">
                <a:pos x="58" y="69"/>
              </a:cxn>
              <a:cxn ang="0">
                <a:pos x="54" y="38"/>
              </a:cxn>
              <a:cxn ang="0">
                <a:pos x="64" y="35"/>
              </a:cxn>
              <a:cxn ang="0">
                <a:pos x="119" y="74"/>
              </a:cxn>
              <a:cxn ang="0">
                <a:pos x="118" y="81"/>
              </a:cxn>
              <a:cxn ang="0">
                <a:pos x="231" y="69"/>
              </a:cxn>
              <a:cxn ang="0">
                <a:pos x="171" y="81"/>
              </a:cxn>
              <a:cxn ang="0">
                <a:pos x="170" y="74"/>
              </a:cxn>
              <a:cxn ang="0">
                <a:pos x="225" y="35"/>
              </a:cxn>
              <a:cxn ang="0">
                <a:pos x="234" y="38"/>
              </a:cxn>
              <a:cxn ang="0">
                <a:pos x="231" y="69"/>
              </a:cxn>
            </a:cxnLst>
            <a:rect l="0" t="0" r="r" b="b"/>
            <a:pathLst>
              <a:path w="289" h="117">
                <a:moveTo>
                  <a:pt x="273" y="0"/>
                </a:moveTo>
                <a:cubicBezTo>
                  <a:pt x="16" y="0"/>
                  <a:pt x="16" y="0"/>
                  <a:pt x="16" y="0"/>
                </a:cubicBezTo>
                <a:cubicBezTo>
                  <a:pt x="7" y="0"/>
                  <a:pt x="0" y="7"/>
                  <a:pt x="0" y="16"/>
                </a:cubicBezTo>
                <a:cubicBezTo>
                  <a:pt x="0" y="101"/>
                  <a:pt x="0" y="101"/>
                  <a:pt x="0" y="101"/>
                </a:cubicBezTo>
                <a:cubicBezTo>
                  <a:pt x="0" y="110"/>
                  <a:pt x="7" y="117"/>
                  <a:pt x="16" y="117"/>
                </a:cubicBezTo>
                <a:cubicBezTo>
                  <a:pt x="273" y="117"/>
                  <a:pt x="273" y="117"/>
                  <a:pt x="273" y="117"/>
                </a:cubicBezTo>
                <a:cubicBezTo>
                  <a:pt x="282" y="117"/>
                  <a:pt x="289" y="110"/>
                  <a:pt x="289" y="101"/>
                </a:cubicBezTo>
                <a:cubicBezTo>
                  <a:pt x="289" y="16"/>
                  <a:pt x="289" y="16"/>
                  <a:pt x="289" y="16"/>
                </a:cubicBezTo>
                <a:cubicBezTo>
                  <a:pt x="289" y="7"/>
                  <a:pt x="282" y="0"/>
                  <a:pt x="273" y="0"/>
                </a:cubicBezTo>
                <a:close/>
                <a:moveTo>
                  <a:pt x="118" y="81"/>
                </a:moveTo>
                <a:cubicBezTo>
                  <a:pt x="118" y="81"/>
                  <a:pt x="77" y="93"/>
                  <a:pt x="58" y="69"/>
                </a:cubicBezTo>
                <a:cubicBezTo>
                  <a:pt x="46" y="54"/>
                  <a:pt x="54" y="38"/>
                  <a:pt x="54" y="38"/>
                </a:cubicBezTo>
                <a:cubicBezTo>
                  <a:pt x="56" y="34"/>
                  <a:pt x="60" y="33"/>
                  <a:pt x="64" y="35"/>
                </a:cubicBezTo>
                <a:cubicBezTo>
                  <a:pt x="119" y="74"/>
                  <a:pt x="119" y="74"/>
                  <a:pt x="119" y="74"/>
                </a:cubicBezTo>
                <a:cubicBezTo>
                  <a:pt x="122" y="77"/>
                  <a:pt x="122" y="80"/>
                  <a:pt x="118" y="81"/>
                </a:cubicBezTo>
                <a:close/>
                <a:moveTo>
                  <a:pt x="231" y="69"/>
                </a:moveTo>
                <a:cubicBezTo>
                  <a:pt x="211" y="93"/>
                  <a:pt x="171" y="81"/>
                  <a:pt x="171" y="81"/>
                </a:cubicBezTo>
                <a:cubicBezTo>
                  <a:pt x="167" y="80"/>
                  <a:pt x="166" y="77"/>
                  <a:pt x="170" y="74"/>
                </a:cubicBezTo>
                <a:cubicBezTo>
                  <a:pt x="225" y="35"/>
                  <a:pt x="225" y="35"/>
                  <a:pt x="225" y="35"/>
                </a:cubicBezTo>
                <a:cubicBezTo>
                  <a:pt x="228" y="33"/>
                  <a:pt x="233" y="34"/>
                  <a:pt x="234" y="38"/>
                </a:cubicBezTo>
                <a:cubicBezTo>
                  <a:pt x="234" y="38"/>
                  <a:pt x="242" y="54"/>
                  <a:pt x="231" y="69"/>
                </a:cubicBezTo>
                <a:close/>
              </a:path>
            </a:pathLst>
          </a:custGeom>
          <a:solidFill>
            <a:srgbClr val="BC204B"/>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ja-JP" altLang="en-US">
              <a:solidFill>
                <a:srgbClr val="000000"/>
              </a:solidFill>
              <a:latin typeface="Meiryo UI" pitchFamily="3" charset="-128"/>
              <a:ea typeface="Meiryo UI" pitchFamily="3" charset="-128"/>
            </a:endParaRPr>
          </a:p>
        </xdr:txBody>
      </xdr:sp>
    </xdr:grpSp>
    <xdr:clientData/>
  </xdr:twoCellAnchor>
  <xdr:twoCellAnchor>
    <xdr:from>
      <xdr:col>7</xdr:col>
      <xdr:colOff>571500</xdr:colOff>
      <xdr:row>37</xdr:row>
      <xdr:rowOff>138127</xdr:rowOff>
    </xdr:from>
    <xdr:to>
      <xdr:col>9</xdr:col>
      <xdr:colOff>107156</xdr:colOff>
      <xdr:row>39</xdr:row>
      <xdr:rowOff>11980</xdr:rowOff>
    </xdr:to>
    <xdr:sp>
      <xdr:nvSpPr>
        <xdr:cNvPr id="67" name="正方形/長方形 66"/>
        <xdr:cNvSpPr/>
      </xdr:nvSpPr>
      <xdr:spPr>
        <a:xfrm>
          <a:off x="3919855" y="7186295"/>
          <a:ext cx="647065" cy="254635"/>
        </a:xfrm>
        <a:prstGeom prst="rect">
          <a:avLst/>
        </a:prstGeom>
      </xdr:spPr>
      <xdr:txBody>
        <a:bodyPr wrap="square">
          <a:spAutoFit/>
        </a:bodyPr>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r>
            <a:rPr lang="ja-JP" altLang="en-US" sz="880">
              <a:solidFill>
                <a:srgbClr val="BC204B"/>
              </a:solidFill>
              <a:latin typeface="Meiryo UI" pitchFamily="3" charset="-128"/>
              <a:ea typeface="Meiryo UI" pitchFamily="3" charset="-128"/>
            </a:rPr>
            <a:t>attackers</a:t>
          </a:r>
          <a:endParaRPr lang="ja-JP" altLang="en-US" sz="880">
            <a:solidFill>
              <a:srgbClr val="BC204B"/>
            </a:solidFill>
            <a:latin typeface="Meiryo UI" pitchFamily="3" charset="-128"/>
            <a:ea typeface="Meiryo UI" pitchFamily="3" charset="-128"/>
          </a:endParaRPr>
        </a:p>
      </xdr:txBody>
    </xdr:sp>
    <xdr:clientData/>
  </xdr:twoCellAnchor>
  <xdr:twoCellAnchor>
    <xdr:from>
      <xdr:col>8</xdr:col>
      <xdr:colOff>464322</xdr:colOff>
      <xdr:row>39</xdr:row>
      <xdr:rowOff>47947</xdr:rowOff>
    </xdr:from>
    <xdr:to>
      <xdr:col>9</xdr:col>
      <xdr:colOff>17769</xdr:colOff>
      <xdr:row>40</xdr:row>
      <xdr:rowOff>137736</xdr:rowOff>
    </xdr:to>
    <xdr:sp>
      <xdr:nvSpPr>
        <xdr:cNvPr id="68" name="Freeform 114"/>
        <xdr:cNvSpPr>
          <a:spLocks noEditPoints="1"/>
        </xdr:cNvSpPr>
      </xdr:nvSpPr>
      <xdr:spPr>
        <a:xfrm>
          <a:off x="4384040" y="7477125"/>
          <a:ext cx="93345" cy="280035"/>
        </a:xfrm>
        <a:custGeom>
          <a:avLst/>
          <a:gdLst>
            <a:gd name="T0" fmla="*/ 68 w 138"/>
            <a:gd name="T1" fmla="*/ 67 h 157"/>
            <a:gd name="T2" fmla="*/ 62 w 138"/>
            <a:gd name="T3" fmla="*/ 52 h 157"/>
            <a:gd name="T4" fmla="*/ 49 w 138"/>
            <a:gd name="T5" fmla="*/ 42 h 157"/>
            <a:gd name="T6" fmla="*/ 33 w 138"/>
            <a:gd name="T7" fmla="*/ 40 h 157"/>
            <a:gd name="T8" fmla="*/ 18 w 138"/>
            <a:gd name="T9" fmla="*/ 47 h 157"/>
            <a:gd name="T10" fmla="*/ 8 w 138"/>
            <a:gd name="T11" fmla="*/ 60 h 157"/>
            <a:gd name="T12" fmla="*/ 7 w 138"/>
            <a:gd name="T13" fmla="*/ 76 h 157"/>
            <a:gd name="T14" fmla="*/ 13 w 138"/>
            <a:gd name="T15" fmla="*/ 90 h 157"/>
            <a:gd name="T16" fmla="*/ 26 w 138"/>
            <a:gd name="T17" fmla="*/ 100 h 157"/>
            <a:gd name="T18" fmla="*/ 42 w 138"/>
            <a:gd name="T19" fmla="*/ 102 h 157"/>
            <a:gd name="T20" fmla="*/ 56 w 138"/>
            <a:gd name="T21" fmla="*/ 95 h 157"/>
            <a:gd name="T22" fmla="*/ 66 w 138"/>
            <a:gd name="T23" fmla="*/ 83 h 157"/>
            <a:gd name="T24" fmla="*/ 13 w 138"/>
            <a:gd name="T25" fmla="*/ 71 h 157"/>
            <a:gd name="T26" fmla="*/ 14 w 138"/>
            <a:gd name="T27" fmla="*/ 71 h 157"/>
            <a:gd name="T28" fmla="*/ 37 w 138"/>
            <a:gd name="T29" fmla="*/ 93 h 157"/>
            <a:gd name="T30" fmla="*/ 37 w 138"/>
            <a:gd name="T31" fmla="*/ 93 h 157"/>
            <a:gd name="T32" fmla="*/ 120 w 138"/>
            <a:gd name="T33" fmla="*/ 14 h 157"/>
            <a:gd name="T34" fmla="*/ 105 w 138"/>
            <a:gd name="T35" fmla="*/ 7 h 157"/>
            <a:gd name="T36" fmla="*/ 89 w 138"/>
            <a:gd name="T37" fmla="*/ 9 h 157"/>
            <a:gd name="T38" fmla="*/ 76 w 138"/>
            <a:gd name="T39" fmla="*/ 18 h 157"/>
            <a:gd name="T40" fmla="*/ 69 w 138"/>
            <a:gd name="T41" fmla="*/ 32 h 157"/>
            <a:gd name="T42" fmla="*/ 70 w 138"/>
            <a:gd name="T43" fmla="*/ 48 h 157"/>
            <a:gd name="T44" fmla="*/ 80 w 138"/>
            <a:gd name="T45" fmla="*/ 61 h 157"/>
            <a:gd name="T46" fmla="*/ 94 w 138"/>
            <a:gd name="T47" fmla="*/ 68 h 157"/>
            <a:gd name="T48" fmla="*/ 110 w 138"/>
            <a:gd name="T49" fmla="*/ 67 h 157"/>
            <a:gd name="T50" fmla="*/ 123 w 138"/>
            <a:gd name="T51" fmla="*/ 58 h 157"/>
            <a:gd name="T52" fmla="*/ 130 w 138"/>
            <a:gd name="T53" fmla="*/ 43 h 157"/>
            <a:gd name="T54" fmla="*/ 129 w 138"/>
            <a:gd name="T55" fmla="*/ 27 h 157"/>
            <a:gd name="T56" fmla="*/ 81 w 138"/>
            <a:gd name="T57" fmla="*/ 54 h 157"/>
            <a:gd name="T58" fmla="*/ 82 w 138"/>
            <a:gd name="T59" fmla="*/ 53 h 157"/>
            <a:gd name="T60" fmla="*/ 114 w 138"/>
            <a:gd name="T61" fmla="*/ 54 h 157"/>
            <a:gd name="T62" fmla="*/ 114 w 138"/>
            <a:gd name="T63" fmla="*/ 54 h 157"/>
            <a:gd name="T64" fmla="*/ 123 w 138"/>
            <a:gd name="T65" fmla="*/ 94 h 157"/>
            <a:gd name="T66" fmla="*/ 109 w 138"/>
            <a:gd name="T67" fmla="*/ 83 h 157"/>
            <a:gd name="T68" fmla="*/ 91 w 138"/>
            <a:gd name="T69" fmla="*/ 81 h 157"/>
            <a:gd name="T70" fmla="*/ 74 w 138"/>
            <a:gd name="T71" fmla="*/ 88 h 157"/>
            <a:gd name="T72" fmla="*/ 64 w 138"/>
            <a:gd name="T73" fmla="*/ 103 h 157"/>
            <a:gd name="T74" fmla="*/ 62 w 138"/>
            <a:gd name="T75" fmla="*/ 121 h 157"/>
            <a:gd name="T76" fmla="*/ 69 w 138"/>
            <a:gd name="T77" fmla="*/ 137 h 157"/>
            <a:gd name="T78" fmla="*/ 84 w 138"/>
            <a:gd name="T79" fmla="*/ 148 h 157"/>
            <a:gd name="T80" fmla="*/ 102 w 138"/>
            <a:gd name="T81" fmla="*/ 150 h 157"/>
            <a:gd name="T82" fmla="*/ 118 w 138"/>
            <a:gd name="T83" fmla="*/ 142 h 157"/>
            <a:gd name="T84" fmla="*/ 129 w 138"/>
            <a:gd name="T85" fmla="*/ 128 h 157"/>
            <a:gd name="T86" fmla="*/ 130 w 138"/>
            <a:gd name="T87" fmla="*/ 110 h 157"/>
            <a:gd name="T88" fmla="*/ 73 w 138"/>
            <a:gd name="T89" fmla="*/ 129 h 157"/>
            <a:gd name="T90" fmla="*/ 74 w 138"/>
            <a:gd name="T91" fmla="*/ 129 h 157"/>
            <a:gd name="T92" fmla="*/ 109 w 138"/>
            <a:gd name="T93" fmla="*/ 137 h 157"/>
            <a:gd name="T94" fmla="*/ 109 w 138"/>
            <a:gd name="T95" fmla="*/ 137 h 1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38" h="157">
              <a:moveTo>
                <a:pt x="68" y="76"/>
              </a:moveTo>
              <a:cubicBezTo>
                <a:pt x="75" y="74"/>
                <a:pt x="75" y="74"/>
                <a:pt x="75" y="74"/>
              </a:cubicBezTo>
              <a:cubicBezTo>
                <a:pt x="75" y="68"/>
                <a:pt x="75" y="68"/>
                <a:pt x="75" y="68"/>
              </a:cubicBezTo>
              <a:cubicBezTo>
                <a:pt x="68" y="67"/>
                <a:pt x="68" y="67"/>
                <a:pt x="68" y="67"/>
              </a:cubicBezTo>
              <a:cubicBezTo>
                <a:pt x="68" y="64"/>
                <a:pt x="67" y="62"/>
                <a:pt x="66" y="60"/>
              </a:cubicBezTo>
              <a:cubicBezTo>
                <a:pt x="71" y="55"/>
                <a:pt x="71" y="55"/>
                <a:pt x="71" y="55"/>
              </a:cubicBezTo>
              <a:cubicBezTo>
                <a:pt x="68" y="49"/>
                <a:pt x="68" y="49"/>
                <a:pt x="68" y="49"/>
              </a:cubicBezTo>
              <a:cubicBezTo>
                <a:pt x="62" y="52"/>
                <a:pt x="62" y="52"/>
                <a:pt x="62" y="52"/>
              </a:cubicBezTo>
              <a:cubicBezTo>
                <a:pt x="60" y="50"/>
                <a:pt x="58" y="48"/>
                <a:pt x="56" y="47"/>
              </a:cubicBezTo>
              <a:cubicBezTo>
                <a:pt x="59" y="40"/>
                <a:pt x="59" y="40"/>
                <a:pt x="59" y="40"/>
              </a:cubicBezTo>
              <a:cubicBezTo>
                <a:pt x="53" y="37"/>
                <a:pt x="53" y="37"/>
                <a:pt x="53" y="37"/>
              </a:cubicBezTo>
              <a:cubicBezTo>
                <a:pt x="49" y="42"/>
                <a:pt x="49" y="42"/>
                <a:pt x="49" y="42"/>
              </a:cubicBezTo>
              <a:cubicBezTo>
                <a:pt x="46" y="41"/>
                <a:pt x="44" y="41"/>
                <a:pt x="42" y="40"/>
              </a:cubicBezTo>
              <a:cubicBezTo>
                <a:pt x="41" y="34"/>
                <a:pt x="41" y="34"/>
                <a:pt x="41" y="34"/>
              </a:cubicBezTo>
              <a:cubicBezTo>
                <a:pt x="34" y="34"/>
                <a:pt x="34" y="34"/>
                <a:pt x="34" y="34"/>
              </a:cubicBezTo>
              <a:cubicBezTo>
                <a:pt x="33" y="40"/>
                <a:pt x="33" y="40"/>
                <a:pt x="33" y="40"/>
              </a:cubicBezTo>
              <a:cubicBezTo>
                <a:pt x="30" y="41"/>
                <a:pt x="28" y="41"/>
                <a:pt x="26" y="42"/>
              </a:cubicBezTo>
              <a:cubicBezTo>
                <a:pt x="21" y="37"/>
                <a:pt x="21" y="37"/>
                <a:pt x="21" y="37"/>
              </a:cubicBezTo>
              <a:cubicBezTo>
                <a:pt x="16" y="40"/>
                <a:pt x="16" y="40"/>
                <a:pt x="16" y="40"/>
              </a:cubicBezTo>
              <a:cubicBezTo>
                <a:pt x="18" y="47"/>
                <a:pt x="18" y="47"/>
                <a:pt x="18" y="47"/>
              </a:cubicBezTo>
              <a:cubicBezTo>
                <a:pt x="16" y="48"/>
                <a:pt x="14" y="50"/>
                <a:pt x="13" y="52"/>
              </a:cubicBezTo>
              <a:cubicBezTo>
                <a:pt x="6" y="49"/>
                <a:pt x="6" y="49"/>
                <a:pt x="6" y="49"/>
              </a:cubicBezTo>
              <a:cubicBezTo>
                <a:pt x="3" y="55"/>
                <a:pt x="3" y="55"/>
                <a:pt x="3" y="55"/>
              </a:cubicBezTo>
              <a:cubicBezTo>
                <a:pt x="8" y="60"/>
                <a:pt x="8" y="60"/>
                <a:pt x="8" y="60"/>
              </a:cubicBezTo>
              <a:cubicBezTo>
                <a:pt x="8" y="62"/>
                <a:pt x="7" y="64"/>
                <a:pt x="7" y="67"/>
              </a:cubicBezTo>
              <a:cubicBezTo>
                <a:pt x="0" y="68"/>
                <a:pt x="0" y="68"/>
                <a:pt x="0" y="68"/>
              </a:cubicBezTo>
              <a:cubicBezTo>
                <a:pt x="0" y="74"/>
                <a:pt x="0" y="74"/>
                <a:pt x="0" y="74"/>
              </a:cubicBezTo>
              <a:cubicBezTo>
                <a:pt x="7" y="76"/>
                <a:pt x="7" y="76"/>
                <a:pt x="7" y="76"/>
              </a:cubicBezTo>
              <a:cubicBezTo>
                <a:pt x="7" y="78"/>
                <a:pt x="8" y="80"/>
                <a:pt x="8" y="83"/>
              </a:cubicBezTo>
              <a:cubicBezTo>
                <a:pt x="3" y="87"/>
                <a:pt x="3" y="87"/>
                <a:pt x="3" y="87"/>
              </a:cubicBezTo>
              <a:cubicBezTo>
                <a:pt x="6" y="93"/>
                <a:pt x="6" y="93"/>
                <a:pt x="6" y="93"/>
              </a:cubicBezTo>
              <a:cubicBezTo>
                <a:pt x="13" y="90"/>
                <a:pt x="13" y="90"/>
                <a:pt x="13" y="90"/>
              </a:cubicBezTo>
              <a:cubicBezTo>
                <a:pt x="14" y="92"/>
                <a:pt x="16" y="94"/>
                <a:pt x="18" y="95"/>
              </a:cubicBezTo>
              <a:cubicBezTo>
                <a:pt x="16" y="102"/>
                <a:pt x="16" y="102"/>
                <a:pt x="16" y="102"/>
              </a:cubicBezTo>
              <a:cubicBezTo>
                <a:pt x="21" y="105"/>
                <a:pt x="21" y="105"/>
                <a:pt x="21" y="105"/>
              </a:cubicBezTo>
              <a:cubicBezTo>
                <a:pt x="26" y="100"/>
                <a:pt x="26" y="100"/>
                <a:pt x="26" y="100"/>
              </a:cubicBezTo>
              <a:cubicBezTo>
                <a:pt x="28" y="101"/>
                <a:pt x="30" y="101"/>
                <a:pt x="33" y="102"/>
              </a:cubicBezTo>
              <a:cubicBezTo>
                <a:pt x="34" y="109"/>
                <a:pt x="34" y="109"/>
                <a:pt x="34" y="109"/>
              </a:cubicBezTo>
              <a:cubicBezTo>
                <a:pt x="41" y="109"/>
                <a:pt x="41" y="109"/>
                <a:pt x="41" y="109"/>
              </a:cubicBezTo>
              <a:cubicBezTo>
                <a:pt x="42" y="102"/>
                <a:pt x="42" y="102"/>
                <a:pt x="42" y="102"/>
              </a:cubicBezTo>
              <a:cubicBezTo>
                <a:pt x="44" y="101"/>
                <a:pt x="46" y="101"/>
                <a:pt x="49" y="100"/>
              </a:cubicBezTo>
              <a:cubicBezTo>
                <a:pt x="53" y="105"/>
                <a:pt x="53" y="105"/>
                <a:pt x="53" y="105"/>
              </a:cubicBezTo>
              <a:cubicBezTo>
                <a:pt x="59" y="102"/>
                <a:pt x="59" y="102"/>
                <a:pt x="59" y="102"/>
              </a:cubicBezTo>
              <a:cubicBezTo>
                <a:pt x="56" y="95"/>
                <a:pt x="56" y="95"/>
                <a:pt x="56" y="95"/>
              </a:cubicBezTo>
              <a:cubicBezTo>
                <a:pt x="58" y="94"/>
                <a:pt x="60" y="92"/>
                <a:pt x="62" y="90"/>
              </a:cubicBezTo>
              <a:cubicBezTo>
                <a:pt x="68" y="93"/>
                <a:pt x="68" y="93"/>
                <a:pt x="68" y="93"/>
              </a:cubicBezTo>
              <a:cubicBezTo>
                <a:pt x="71" y="87"/>
                <a:pt x="71" y="87"/>
                <a:pt x="71" y="87"/>
              </a:cubicBezTo>
              <a:cubicBezTo>
                <a:pt x="66" y="83"/>
                <a:pt x="66" y="83"/>
                <a:pt x="66" y="83"/>
              </a:cubicBezTo>
              <a:cubicBezTo>
                <a:pt x="67" y="80"/>
                <a:pt x="68" y="78"/>
                <a:pt x="68" y="76"/>
              </a:cubicBezTo>
              <a:close/>
              <a:moveTo>
                <a:pt x="62" y="71"/>
              </a:moveTo>
              <a:cubicBezTo>
                <a:pt x="62" y="85"/>
                <a:pt x="51" y="96"/>
                <a:pt x="37" y="96"/>
              </a:cubicBezTo>
              <a:cubicBezTo>
                <a:pt x="24" y="96"/>
                <a:pt x="13" y="85"/>
                <a:pt x="13" y="71"/>
              </a:cubicBezTo>
              <a:cubicBezTo>
                <a:pt x="13" y="58"/>
                <a:pt x="24" y="47"/>
                <a:pt x="37" y="47"/>
              </a:cubicBezTo>
              <a:cubicBezTo>
                <a:pt x="51" y="47"/>
                <a:pt x="62" y="58"/>
                <a:pt x="62" y="71"/>
              </a:cubicBezTo>
              <a:close/>
              <a:moveTo>
                <a:pt x="37" y="48"/>
              </a:moveTo>
              <a:cubicBezTo>
                <a:pt x="24" y="48"/>
                <a:pt x="14" y="58"/>
                <a:pt x="14" y="71"/>
              </a:cubicBezTo>
              <a:cubicBezTo>
                <a:pt x="14" y="84"/>
                <a:pt x="24" y="94"/>
                <a:pt x="37" y="94"/>
              </a:cubicBezTo>
              <a:cubicBezTo>
                <a:pt x="50" y="94"/>
                <a:pt x="60" y="84"/>
                <a:pt x="60" y="71"/>
              </a:cubicBezTo>
              <a:cubicBezTo>
                <a:pt x="60" y="58"/>
                <a:pt x="50" y="48"/>
                <a:pt x="37" y="48"/>
              </a:cubicBezTo>
              <a:close/>
              <a:moveTo>
                <a:pt x="37" y="93"/>
              </a:moveTo>
              <a:cubicBezTo>
                <a:pt x="25" y="93"/>
                <a:pt x="15" y="83"/>
                <a:pt x="15" y="71"/>
              </a:cubicBezTo>
              <a:cubicBezTo>
                <a:pt x="15" y="59"/>
                <a:pt x="25" y="49"/>
                <a:pt x="37" y="49"/>
              </a:cubicBezTo>
              <a:cubicBezTo>
                <a:pt x="49" y="49"/>
                <a:pt x="59" y="59"/>
                <a:pt x="59" y="71"/>
              </a:cubicBezTo>
              <a:cubicBezTo>
                <a:pt x="59" y="83"/>
                <a:pt x="49" y="93"/>
                <a:pt x="37" y="93"/>
              </a:cubicBezTo>
              <a:close/>
              <a:moveTo>
                <a:pt x="125" y="20"/>
              </a:moveTo>
              <a:cubicBezTo>
                <a:pt x="130" y="15"/>
                <a:pt x="130" y="15"/>
                <a:pt x="130" y="15"/>
              </a:cubicBezTo>
              <a:cubicBezTo>
                <a:pt x="125" y="10"/>
                <a:pt x="125" y="10"/>
                <a:pt x="125" y="10"/>
              </a:cubicBezTo>
              <a:cubicBezTo>
                <a:pt x="120" y="14"/>
                <a:pt x="120" y="14"/>
                <a:pt x="120" y="14"/>
              </a:cubicBezTo>
              <a:cubicBezTo>
                <a:pt x="118" y="12"/>
                <a:pt x="116" y="11"/>
                <a:pt x="113" y="10"/>
              </a:cubicBezTo>
              <a:cubicBezTo>
                <a:pt x="114" y="3"/>
                <a:pt x="114" y="3"/>
                <a:pt x="114" y="3"/>
              </a:cubicBezTo>
              <a:cubicBezTo>
                <a:pt x="108" y="1"/>
                <a:pt x="108" y="1"/>
                <a:pt x="108" y="1"/>
              </a:cubicBezTo>
              <a:cubicBezTo>
                <a:pt x="105" y="7"/>
                <a:pt x="105" y="7"/>
                <a:pt x="105" y="7"/>
              </a:cubicBezTo>
              <a:cubicBezTo>
                <a:pt x="103" y="7"/>
                <a:pt x="100" y="7"/>
                <a:pt x="98" y="7"/>
              </a:cubicBezTo>
              <a:cubicBezTo>
                <a:pt x="95" y="0"/>
                <a:pt x="95" y="0"/>
                <a:pt x="95" y="0"/>
              </a:cubicBezTo>
              <a:cubicBezTo>
                <a:pt x="89" y="2"/>
                <a:pt x="89" y="2"/>
                <a:pt x="89" y="2"/>
              </a:cubicBezTo>
              <a:cubicBezTo>
                <a:pt x="89" y="9"/>
                <a:pt x="89" y="9"/>
                <a:pt x="89" y="9"/>
              </a:cubicBezTo>
              <a:cubicBezTo>
                <a:pt x="87" y="9"/>
                <a:pt x="85" y="10"/>
                <a:pt x="82" y="12"/>
              </a:cubicBezTo>
              <a:cubicBezTo>
                <a:pt x="77" y="7"/>
                <a:pt x="77" y="7"/>
                <a:pt x="77" y="7"/>
              </a:cubicBezTo>
              <a:cubicBezTo>
                <a:pt x="72" y="12"/>
                <a:pt x="72" y="12"/>
                <a:pt x="72" y="12"/>
              </a:cubicBezTo>
              <a:cubicBezTo>
                <a:pt x="76" y="18"/>
                <a:pt x="76" y="18"/>
                <a:pt x="76" y="18"/>
              </a:cubicBezTo>
              <a:cubicBezTo>
                <a:pt x="74" y="20"/>
                <a:pt x="73" y="22"/>
                <a:pt x="72" y="24"/>
              </a:cubicBezTo>
              <a:cubicBezTo>
                <a:pt x="65" y="23"/>
                <a:pt x="65" y="23"/>
                <a:pt x="65" y="23"/>
              </a:cubicBezTo>
              <a:cubicBezTo>
                <a:pt x="63" y="29"/>
                <a:pt x="63" y="29"/>
                <a:pt x="63" y="29"/>
              </a:cubicBezTo>
              <a:cubicBezTo>
                <a:pt x="69" y="32"/>
                <a:pt x="69" y="32"/>
                <a:pt x="69" y="32"/>
              </a:cubicBezTo>
              <a:cubicBezTo>
                <a:pt x="69" y="35"/>
                <a:pt x="69" y="37"/>
                <a:pt x="69" y="40"/>
              </a:cubicBezTo>
              <a:cubicBezTo>
                <a:pt x="62" y="42"/>
                <a:pt x="62" y="42"/>
                <a:pt x="62" y="42"/>
              </a:cubicBezTo>
              <a:cubicBezTo>
                <a:pt x="64" y="49"/>
                <a:pt x="64" y="49"/>
                <a:pt x="64" y="49"/>
              </a:cubicBezTo>
              <a:cubicBezTo>
                <a:pt x="70" y="48"/>
                <a:pt x="70" y="48"/>
                <a:pt x="70" y="48"/>
              </a:cubicBezTo>
              <a:cubicBezTo>
                <a:pt x="71" y="51"/>
                <a:pt x="72" y="53"/>
                <a:pt x="74" y="55"/>
              </a:cubicBezTo>
              <a:cubicBezTo>
                <a:pt x="69" y="60"/>
                <a:pt x="69" y="60"/>
                <a:pt x="69" y="60"/>
              </a:cubicBezTo>
              <a:cubicBezTo>
                <a:pt x="74" y="65"/>
                <a:pt x="74" y="65"/>
                <a:pt x="74" y="65"/>
              </a:cubicBezTo>
              <a:cubicBezTo>
                <a:pt x="80" y="61"/>
                <a:pt x="80" y="61"/>
                <a:pt x="80" y="61"/>
              </a:cubicBezTo>
              <a:cubicBezTo>
                <a:pt x="82" y="63"/>
                <a:pt x="84" y="64"/>
                <a:pt x="86" y="65"/>
              </a:cubicBezTo>
              <a:cubicBezTo>
                <a:pt x="85" y="72"/>
                <a:pt x="85" y="72"/>
                <a:pt x="85" y="72"/>
              </a:cubicBezTo>
              <a:cubicBezTo>
                <a:pt x="91" y="74"/>
                <a:pt x="91" y="74"/>
                <a:pt x="91" y="74"/>
              </a:cubicBezTo>
              <a:cubicBezTo>
                <a:pt x="94" y="68"/>
                <a:pt x="94" y="68"/>
                <a:pt x="94" y="68"/>
              </a:cubicBezTo>
              <a:cubicBezTo>
                <a:pt x="97" y="69"/>
                <a:pt x="99" y="69"/>
                <a:pt x="102" y="69"/>
              </a:cubicBezTo>
              <a:cubicBezTo>
                <a:pt x="104" y="75"/>
                <a:pt x="104" y="75"/>
                <a:pt x="104" y="75"/>
              </a:cubicBezTo>
              <a:cubicBezTo>
                <a:pt x="111" y="74"/>
                <a:pt x="111" y="74"/>
                <a:pt x="111" y="74"/>
              </a:cubicBezTo>
              <a:cubicBezTo>
                <a:pt x="110" y="67"/>
                <a:pt x="110" y="67"/>
                <a:pt x="110" y="67"/>
              </a:cubicBezTo>
              <a:cubicBezTo>
                <a:pt x="112" y="66"/>
                <a:pt x="115" y="65"/>
                <a:pt x="117" y="63"/>
              </a:cubicBezTo>
              <a:cubicBezTo>
                <a:pt x="122" y="68"/>
                <a:pt x="122" y="68"/>
                <a:pt x="122" y="68"/>
              </a:cubicBezTo>
              <a:cubicBezTo>
                <a:pt x="127" y="63"/>
                <a:pt x="127" y="63"/>
                <a:pt x="127" y="63"/>
              </a:cubicBezTo>
              <a:cubicBezTo>
                <a:pt x="123" y="58"/>
                <a:pt x="123" y="58"/>
                <a:pt x="123" y="58"/>
              </a:cubicBezTo>
              <a:cubicBezTo>
                <a:pt x="125" y="56"/>
                <a:pt x="126" y="54"/>
                <a:pt x="127" y="51"/>
              </a:cubicBezTo>
              <a:cubicBezTo>
                <a:pt x="134" y="53"/>
                <a:pt x="134" y="53"/>
                <a:pt x="134" y="53"/>
              </a:cubicBezTo>
              <a:cubicBezTo>
                <a:pt x="136" y="46"/>
                <a:pt x="136" y="46"/>
                <a:pt x="136" y="46"/>
              </a:cubicBezTo>
              <a:cubicBezTo>
                <a:pt x="130" y="43"/>
                <a:pt x="130" y="43"/>
                <a:pt x="130" y="43"/>
              </a:cubicBezTo>
              <a:cubicBezTo>
                <a:pt x="131" y="41"/>
                <a:pt x="131" y="38"/>
                <a:pt x="131" y="36"/>
              </a:cubicBezTo>
              <a:cubicBezTo>
                <a:pt x="137" y="33"/>
                <a:pt x="137" y="33"/>
                <a:pt x="137" y="33"/>
              </a:cubicBezTo>
              <a:cubicBezTo>
                <a:pt x="136" y="27"/>
                <a:pt x="136" y="27"/>
                <a:pt x="136" y="27"/>
              </a:cubicBezTo>
              <a:cubicBezTo>
                <a:pt x="129" y="27"/>
                <a:pt x="129" y="27"/>
                <a:pt x="129" y="27"/>
              </a:cubicBezTo>
              <a:cubicBezTo>
                <a:pt x="128" y="25"/>
                <a:pt x="127" y="23"/>
                <a:pt x="125" y="20"/>
              </a:cubicBezTo>
              <a:close/>
              <a:moveTo>
                <a:pt x="118" y="21"/>
              </a:moveTo>
              <a:cubicBezTo>
                <a:pt x="127" y="31"/>
                <a:pt x="126" y="47"/>
                <a:pt x="116" y="56"/>
              </a:cubicBezTo>
              <a:cubicBezTo>
                <a:pt x="106" y="65"/>
                <a:pt x="90" y="64"/>
                <a:pt x="81" y="54"/>
              </a:cubicBezTo>
              <a:cubicBezTo>
                <a:pt x="72" y="44"/>
                <a:pt x="73" y="28"/>
                <a:pt x="83" y="19"/>
              </a:cubicBezTo>
              <a:cubicBezTo>
                <a:pt x="93" y="10"/>
                <a:pt x="109" y="11"/>
                <a:pt x="118" y="21"/>
              </a:cubicBezTo>
              <a:close/>
              <a:moveTo>
                <a:pt x="84" y="20"/>
              </a:moveTo>
              <a:cubicBezTo>
                <a:pt x="75" y="29"/>
                <a:pt x="74" y="44"/>
                <a:pt x="82" y="53"/>
              </a:cubicBezTo>
              <a:cubicBezTo>
                <a:pt x="91" y="63"/>
                <a:pt x="106" y="64"/>
                <a:pt x="115" y="55"/>
              </a:cubicBezTo>
              <a:cubicBezTo>
                <a:pt x="125" y="46"/>
                <a:pt x="125" y="32"/>
                <a:pt x="117" y="22"/>
              </a:cubicBezTo>
              <a:cubicBezTo>
                <a:pt x="108" y="13"/>
                <a:pt x="94" y="12"/>
                <a:pt x="84" y="20"/>
              </a:cubicBezTo>
              <a:close/>
              <a:moveTo>
                <a:pt x="114" y="54"/>
              </a:moveTo>
              <a:cubicBezTo>
                <a:pt x="105" y="62"/>
                <a:pt x="91" y="62"/>
                <a:pt x="83" y="52"/>
              </a:cubicBezTo>
              <a:cubicBezTo>
                <a:pt x="75" y="43"/>
                <a:pt x="76" y="29"/>
                <a:pt x="85" y="21"/>
              </a:cubicBezTo>
              <a:cubicBezTo>
                <a:pt x="94" y="13"/>
                <a:pt x="108" y="14"/>
                <a:pt x="116" y="23"/>
              </a:cubicBezTo>
              <a:cubicBezTo>
                <a:pt x="124" y="32"/>
                <a:pt x="124" y="46"/>
                <a:pt x="114" y="54"/>
              </a:cubicBezTo>
              <a:close/>
              <a:moveTo>
                <a:pt x="128" y="102"/>
              </a:moveTo>
              <a:cubicBezTo>
                <a:pt x="134" y="97"/>
                <a:pt x="134" y="97"/>
                <a:pt x="134" y="97"/>
              </a:cubicBezTo>
              <a:cubicBezTo>
                <a:pt x="130" y="91"/>
                <a:pt x="130" y="91"/>
                <a:pt x="130" y="91"/>
              </a:cubicBezTo>
              <a:cubicBezTo>
                <a:pt x="123" y="94"/>
                <a:pt x="123" y="94"/>
                <a:pt x="123" y="94"/>
              </a:cubicBezTo>
              <a:cubicBezTo>
                <a:pt x="121" y="91"/>
                <a:pt x="119" y="90"/>
                <a:pt x="117" y="88"/>
              </a:cubicBezTo>
              <a:cubicBezTo>
                <a:pt x="120" y="81"/>
                <a:pt x="120" y="81"/>
                <a:pt x="120" y="81"/>
              </a:cubicBezTo>
              <a:cubicBezTo>
                <a:pt x="113" y="77"/>
                <a:pt x="113" y="77"/>
                <a:pt x="113" y="77"/>
              </a:cubicBezTo>
              <a:cubicBezTo>
                <a:pt x="109" y="83"/>
                <a:pt x="109" y="83"/>
                <a:pt x="109" y="83"/>
              </a:cubicBezTo>
              <a:cubicBezTo>
                <a:pt x="106" y="82"/>
                <a:pt x="103" y="81"/>
                <a:pt x="101" y="81"/>
              </a:cubicBezTo>
              <a:cubicBezTo>
                <a:pt x="99" y="73"/>
                <a:pt x="99" y="73"/>
                <a:pt x="99" y="73"/>
              </a:cubicBezTo>
              <a:cubicBezTo>
                <a:pt x="92" y="74"/>
                <a:pt x="92" y="74"/>
                <a:pt x="92" y="74"/>
              </a:cubicBezTo>
              <a:cubicBezTo>
                <a:pt x="91" y="81"/>
                <a:pt x="91" y="81"/>
                <a:pt x="91" y="81"/>
              </a:cubicBezTo>
              <a:cubicBezTo>
                <a:pt x="88" y="82"/>
                <a:pt x="85" y="82"/>
                <a:pt x="83" y="83"/>
              </a:cubicBezTo>
              <a:cubicBezTo>
                <a:pt x="78" y="77"/>
                <a:pt x="78" y="77"/>
                <a:pt x="78" y="77"/>
              </a:cubicBezTo>
              <a:cubicBezTo>
                <a:pt x="72" y="81"/>
                <a:pt x="72" y="81"/>
                <a:pt x="72" y="81"/>
              </a:cubicBezTo>
              <a:cubicBezTo>
                <a:pt x="74" y="88"/>
                <a:pt x="74" y="88"/>
                <a:pt x="74" y="88"/>
              </a:cubicBezTo>
              <a:cubicBezTo>
                <a:pt x="72" y="90"/>
                <a:pt x="70" y="92"/>
                <a:pt x="69" y="94"/>
              </a:cubicBezTo>
              <a:cubicBezTo>
                <a:pt x="61" y="92"/>
                <a:pt x="61" y="92"/>
                <a:pt x="61" y="92"/>
              </a:cubicBezTo>
              <a:cubicBezTo>
                <a:pt x="58" y="98"/>
                <a:pt x="58" y="98"/>
                <a:pt x="58" y="98"/>
              </a:cubicBezTo>
              <a:cubicBezTo>
                <a:pt x="64" y="103"/>
                <a:pt x="64" y="103"/>
                <a:pt x="64" y="103"/>
              </a:cubicBezTo>
              <a:cubicBezTo>
                <a:pt x="63" y="106"/>
                <a:pt x="62" y="108"/>
                <a:pt x="62" y="111"/>
              </a:cubicBezTo>
              <a:cubicBezTo>
                <a:pt x="54" y="112"/>
                <a:pt x="54" y="112"/>
                <a:pt x="54" y="112"/>
              </a:cubicBezTo>
              <a:cubicBezTo>
                <a:pt x="54" y="120"/>
                <a:pt x="54" y="120"/>
                <a:pt x="54" y="120"/>
              </a:cubicBezTo>
              <a:cubicBezTo>
                <a:pt x="62" y="121"/>
                <a:pt x="62" y="121"/>
                <a:pt x="62" y="121"/>
              </a:cubicBezTo>
              <a:cubicBezTo>
                <a:pt x="62" y="123"/>
                <a:pt x="63" y="126"/>
                <a:pt x="64" y="129"/>
              </a:cubicBezTo>
              <a:cubicBezTo>
                <a:pt x="58" y="134"/>
                <a:pt x="58" y="134"/>
                <a:pt x="58" y="134"/>
              </a:cubicBezTo>
              <a:cubicBezTo>
                <a:pt x="62" y="140"/>
                <a:pt x="62" y="140"/>
                <a:pt x="62" y="140"/>
              </a:cubicBezTo>
              <a:cubicBezTo>
                <a:pt x="69" y="137"/>
                <a:pt x="69" y="137"/>
                <a:pt x="69" y="137"/>
              </a:cubicBezTo>
              <a:cubicBezTo>
                <a:pt x="71" y="139"/>
                <a:pt x="73" y="141"/>
                <a:pt x="75" y="143"/>
              </a:cubicBezTo>
              <a:cubicBezTo>
                <a:pt x="72" y="150"/>
                <a:pt x="72" y="150"/>
                <a:pt x="72" y="150"/>
              </a:cubicBezTo>
              <a:cubicBezTo>
                <a:pt x="79" y="154"/>
                <a:pt x="79" y="154"/>
                <a:pt x="79" y="154"/>
              </a:cubicBezTo>
              <a:cubicBezTo>
                <a:pt x="84" y="148"/>
                <a:pt x="84" y="148"/>
                <a:pt x="84" y="148"/>
              </a:cubicBezTo>
              <a:cubicBezTo>
                <a:pt x="86" y="149"/>
                <a:pt x="89" y="149"/>
                <a:pt x="92" y="150"/>
              </a:cubicBezTo>
              <a:cubicBezTo>
                <a:pt x="93" y="157"/>
                <a:pt x="93" y="157"/>
                <a:pt x="93" y="157"/>
              </a:cubicBezTo>
              <a:cubicBezTo>
                <a:pt x="100" y="157"/>
                <a:pt x="100" y="157"/>
                <a:pt x="100" y="157"/>
              </a:cubicBezTo>
              <a:cubicBezTo>
                <a:pt x="102" y="150"/>
                <a:pt x="102" y="150"/>
                <a:pt x="102" y="150"/>
              </a:cubicBezTo>
              <a:cubicBezTo>
                <a:pt x="104" y="149"/>
                <a:pt x="107" y="149"/>
                <a:pt x="109" y="147"/>
              </a:cubicBezTo>
              <a:cubicBezTo>
                <a:pt x="114" y="153"/>
                <a:pt x="114" y="153"/>
                <a:pt x="114" y="153"/>
              </a:cubicBezTo>
              <a:cubicBezTo>
                <a:pt x="121" y="150"/>
                <a:pt x="121" y="150"/>
                <a:pt x="121" y="150"/>
              </a:cubicBezTo>
              <a:cubicBezTo>
                <a:pt x="118" y="142"/>
                <a:pt x="118" y="142"/>
                <a:pt x="118" y="142"/>
              </a:cubicBezTo>
              <a:cubicBezTo>
                <a:pt x="120" y="141"/>
                <a:pt x="122" y="139"/>
                <a:pt x="124" y="137"/>
              </a:cubicBezTo>
              <a:cubicBezTo>
                <a:pt x="131" y="139"/>
                <a:pt x="131" y="139"/>
                <a:pt x="131" y="139"/>
              </a:cubicBezTo>
              <a:cubicBezTo>
                <a:pt x="135" y="133"/>
                <a:pt x="135" y="133"/>
                <a:pt x="135" y="133"/>
              </a:cubicBezTo>
              <a:cubicBezTo>
                <a:pt x="129" y="128"/>
                <a:pt x="129" y="128"/>
                <a:pt x="129" y="128"/>
              </a:cubicBezTo>
              <a:cubicBezTo>
                <a:pt x="130" y="125"/>
                <a:pt x="130" y="123"/>
                <a:pt x="131" y="120"/>
              </a:cubicBezTo>
              <a:cubicBezTo>
                <a:pt x="138" y="119"/>
                <a:pt x="138" y="119"/>
                <a:pt x="138" y="119"/>
              </a:cubicBezTo>
              <a:cubicBezTo>
                <a:pt x="138" y="111"/>
                <a:pt x="138" y="111"/>
                <a:pt x="138" y="111"/>
              </a:cubicBezTo>
              <a:cubicBezTo>
                <a:pt x="130" y="110"/>
                <a:pt x="130" y="110"/>
                <a:pt x="130" y="110"/>
              </a:cubicBezTo>
              <a:cubicBezTo>
                <a:pt x="130" y="107"/>
                <a:pt x="129" y="105"/>
                <a:pt x="128" y="102"/>
              </a:cubicBezTo>
              <a:close/>
              <a:moveTo>
                <a:pt x="120" y="101"/>
              </a:moveTo>
              <a:cubicBezTo>
                <a:pt x="128" y="114"/>
                <a:pt x="123" y="131"/>
                <a:pt x="110" y="139"/>
              </a:cubicBezTo>
              <a:cubicBezTo>
                <a:pt x="97" y="147"/>
                <a:pt x="80" y="143"/>
                <a:pt x="73" y="129"/>
              </a:cubicBezTo>
              <a:cubicBezTo>
                <a:pt x="65" y="116"/>
                <a:pt x="69" y="100"/>
                <a:pt x="82" y="92"/>
              </a:cubicBezTo>
              <a:cubicBezTo>
                <a:pt x="95" y="84"/>
                <a:pt x="112" y="88"/>
                <a:pt x="120" y="101"/>
              </a:cubicBezTo>
              <a:close/>
              <a:moveTo>
                <a:pt x="83" y="93"/>
              </a:moveTo>
              <a:cubicBezTo>
                <a:pt x="71" y="100"/>
                <a:pt x="67" y="116"/>
                <a:pt x="74" y="129"/>
              </a:cubicBezTo>
              <a:cubicBezTo>
                <a:pt x="81" y="141"/>
                <a:pt x="97" y="145"/>
                <a:pt x="109" y="138"/>
              </a:cubicBezTo>
              <a:cubicBezTo>
                <a:pt x="122" y="130"/>
                <a:pt x="126" y="114"/>
                <a:pt x="119" y="102"/>
              </a:cubicBezTo>
              <a:cubicBezTo>
                <a:pt x="111" y="90"/>
                <a:pt x="95" y="86"/>
                <a:pt x="83" y="93"/>
              </a:cubicBezTo>
              <a:close/>
              <a:moveTo>
                <a:pt x="109" y="137"/>
              </a:moveTo>
              <a:cubicBezTo>
                <a:pt x="97" y="144"/>
                <a:pt x="82" y="140"/>
                <a:pt x="75" y="128"/>
              </a:cubicBezTo>
              <a:cubicBezTo>
                <a:pt x="68" y="116"/>
                <a:pt x="72" y="101"/>
                <a:pt x="83" y="94"/>
              </a:cubicBezTo>
              <a:cubicBezTo>
                <a:pt x="95" y="87"/>
                <a:pt x="111" y="91"/>
                <a:pt x="118" y="103"/>
              </a:cubicBezTo>
              <a:cubicBezTo>
                <a:pt x="125" y="115"/>
                <a:pt x="121" y="130"/>
                <a:pt x="109" y="137"/>
              </a:cubicBezTo>
              <a:close/>
            </a:path>
          </a:pathLst>
        </a:custGeom>
        <a:solidFill>
          <a:srgbClr val="BC204B"/>
        </a:solidFill>
        <a:ln>
          <a:noFill/>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endParaRPr lang="en-US">
            <a:solidFill>
              <a:srgbClr val="000000"/>
            </a:solidFill>
            <a:latin typeface="Meiryo UI" pitchFamily="3" charset="-128"/>
            <a:ea typeface="Meiryo UI" pitchFamily="3" charset="-128"/>
          </a:endParaRPr>
        </a:p>
      </xdr:txBody>
    </xdr:sp>
    <xdr:clientData/>
  </xdr:twoCellAnchor>
  <xdr:twoCellAnchor>
    <xdr:from>
      <xdr:col>11</xdr:col>
      <xdr:colOff>368042</xdr:colOff>
      <xdr:row>26</xdr:row>
      <xdr:rowOff>152554</xdr:rowOff>
    </xdr:from>
    <xdr:to>
      <xdr:col>13</xdr:col>
      <xdr:colOff>402548</xdr:colOff>
      <xdr:row>32</xdr:row>
      <xdr:rowOff>55876</xdr:rowOff>
    </xdr:to>
    <xdr:sp>
      <xdr:nvSpPr>
        <xdr:cNvPr id="69" name="フリーフォーム: 図形 8"/>
        <xdr:cNvSpPr/>
      </xdr:nvSpPr>
      <xdr:spPr>
        <a:xfrm>
          <a:off x="5908675" y="5105400"/>
          <a:ext cx="1115060" cy="1045845"/>
        </a:xfrm>
        <a:custGeom>
          <a:avLst/>
          <a:gdLst>
            <a:gd name="connsiteX0" fmla="*/ 0 w 1406106"/>
            <a:gd name="connsiteY0" fmla="*/ 497466 h 989172"/>
            <a:gd name="connsiteX1" fmla="*/ 1112808 w 1406106"/>
            <a:gd name="connsiteY1" fmla="*/ 14387 h 989172"/>
            <a:gd name="connsiteX2" fmla="*/ 1406106 w 1406106"/>
            <a:gd name="connsiteY2" fmla="*/ 989172 h 989172"/>
          </a:gdLst>
          <a:ahLst/>
          <a:cxnLst>
            <a:cxn ang="0">
              <a:pos x="connsiteX0" y="connsiteY0"/>
            </a:cxn>
            <a:cxn ang="0">
              <a:pos x="connsiteX1" y="connsiteY1"/>
            </a:cxn>
            <a:cxn ang="0">
              <a:pos x="connsiteX2" y="connsiteY2"/>
            </a:cxn>
          </a:cxnLst>
          <a:rect l="l" t="t" r="r" b="b"/>
          <a:pathLst>
            <a:path w="1406106" h="989172">
              <a:moveTo>
                <a:pt x="0" y="497466"/>
              </a:moveTo>
              <a:cubicBezTo>
                <a:pt x="439228" y="214951"/>
                <a:pt x="878457" y="-67564"/>
                <a:pt x="1112808" y="14387"/>
              </a:cubicBezTo>
              <a:cubicBezTo>
                <a:pt x="1347159" y="96338"/>
                <a:pt x="1376632" y="542755"/>
                <a:pt x="1406106" y="989172"/>
              </a:cubicBezTo>
            </a:path>
          </a:pathLst>
        </a:custGeom>
        <a:noFill/>
        <a:ln w="114300" cap="flat" cmpd="sng" algn="ctr">
          <a:solidFill>
            <a:srgbClr val="EAAA00">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ctr"/>
          <a:endParaRPr kumimoji="1" lang="ja-JP" altLang="en-US">
            <a:latin typeface="Meiryo UI" pitchFamily="3" charset="-128"/>
            <a:ea typeface="Meiryo UI" pitchFamily="3" charset="-128"/>
          </a:endParaRPr>
        </a:p>
      </xdr:txBody>
    </xdr:sp>
    <xdr:clientData/>
  </xdr:twoCellAnchor>
  <xdr:twoCellAnchor>
    <xdr:from>
      <xdr:col>11</xdr:col>
      <xdr:colOff>383216</xdr:colOff>
      <xdr:row>31</xdr:row>
      <xdr:rowOff>35544</xdr:rowOff>
    </xdr:from>
    <xdr:to>
      <xdr:col>13</xdr:col>
      <xdr:colOff>45413</xdr:colOff>
      <xdr:row>33</xdr:row>
      <xdr:rowOff>21706</xdr:rowOff>
    </xdr:to>
    <xdr:cxnSp>
      <xdr:nvCxnSpPr>
        <xdr:cNvPr id="70" name="直線矢印コネクタ 69"/>
        <xdr:cNvCxnSpPr/>
      </xdr:nvCxnSpPr>
      <xdr:spPr>
        <a:xfrm>
          <a:off x="5923915" y="5940425"/>
          <a:ext cx="742950" cy="367665"/>
        </a:xfrm>
        <a:prstGeom prst="straightConnector1">
          <a:avLst/>
        </a:prstGeom>
        <a:noFill/>
        <a:ln w="120650" cap="flat" cmpd="sng" algn="ctr">
          <a:solidFill>
            <a:srgbClr val="EAAA00">
              <a:alpha val="50000"/>
            </a:srgbClr>
          </a:solidFill>
          <a:prstDash val="solid"/>
          <a:miter lim="800000"/>
          <a:tailEnd type="triangle"/>
        </a:ln>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11</xdr:col>
      <xdr:colOff>551975</xdr:colOff>
      <xdr:row>36</xdr:row>
      <xdr:rowOff>170898</xdr:rowOff>
    </xdr:from>
    <xdr:to>
      <xdr:col>15</xdr:col>
      <xdr:colOff>350419</xdr:colOff>
      <xdr:row>43</xdr:row>
      <xdr:rowOff>114300</xdr:rowOff>
    </xdr:to>
    <xdr:sp>
      <xdr:nvSpPr>
        <xdr:cNvPr id="71" name="正方形/長方形 70"/>
        <xdr:cNvSpPr/>
      </xdr:nvSpPr>
      <xdr:spPr>
        <a:xfrm>
          <a:off x="6081395" y="7028815"/>
          <a:ext cx="1971040" cy="1276985"/>
        </a:xfrm>
        <a:prstGeom prst="rect">
          <a:avLst/>
        </a:prstGeom>
        <a:solidFill>
          <a:srgbClr val="FFC000"/>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en-US" altLang="ja-JP" sz="800">
              <a:solidFill>
                <a:srgbClr val="000000"/>
              </a:solidFill>
              <a:latin typeface="Meiryo UI" pitchFamily="3" charset="-128"/>
              <a:ea typeface="Meiryo UI" pitchFamily="3" charset="-128"/>
            </a:rPr>
            <a:t>[example of postinfectious attack]</a:t>
          </a:r>
          <a:endParaRPr kumimoji="1" lang="en-US" altLang="ja-JP" sz="800">
            <a:solidFill>
              <a:srgbClr val="000000"/>
            </a:solidFill>
            <a:latin typeface="Meiryo UI" pitchFamily="3" charset="-128"/>
            <a:ea typeface="Meiryo UI" pitchFamily="3" charset="-128"/>
          </a:endParaRPr>
        </a:p>
        <a:p>
          <a:r>
            <a:rPr kumimoji="1" lang="ja-JP" altLang="en-US" sz="800">
              <a:solidFill>
                <a:srgbClr val="000000"/>
              </a:solidFill>
              <a:latin typeface="Meiryo UI" pitchFamily="3" charset="-128"/>
              <a:ea typeface="Meiryo UI" pitchFamily="3" charset="-128"/>
            </a:rPr>
            <a:t>The authority is elevated on the terminal or the terminal management server, and unauthorized processing is executed, whereby the file is destroyed or encrypted, and the terminal or the file sharing system cannot be used.</a:t>
          </a:r>
          <a:endParaRPr kumimoji="1" lang="ja-JP" altLang="en-US" sz="800">
            <a:solidFill>
              <a:srgbClr val="000000"/>
            </a:solidFill>
            <a:latin typeface="Meiryo UI" pitchFamily="3" charset="-128"/>
            <a:ea typeface="Meiryo UI" pitchFamily="3" charset="-128"/>
          </a:endParaRPr>
        </a:p>
      </xdr:txBody>
    </xdr:sp>
    <xdr:clientData/>
  </xdr:twoCellAnchor>
  <xdr:twoCellAnchor>
    <xdr:from>
      <xdr:col>1</xdr:col>
      <xdr:colOff>607046</xdr:colOff>
      <xdr:row>30</xdr:row>
      <xdr:rowOff>101302</xdr:rowOff>
    </xdr:from>
    <xdr:to>
      <xdr:col>3</xdr:col>
      <xdr:colOff>335425</xdr:colOff>
      <xdr:row>36</xdr:row>
      <xdr:rowOff>38099</xdr:rowOff>
    </xdr:to>
    <xdr:sp>
      <xdr:nvSpPr>
        <xdr:cNvPr id="72" name="正方形/長方形 71"/>
        <xdr:cNvSpPr/>
      </xdr:nvSpPr>
      <xdr:spPr>
        <a:xfrm>
          <a:off x="677545" y="5815965"/>
          <a:ext cx="875665" cy="1079500"/>
        </a:xfrm>
        <a:prstGeom prst="rect">
          <a:avLst/>
        </a:prstGeom>
        <a:solidFill>
          <a:srgbClr val="C6007E"/>
        </a:solid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ctr"/>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800">
              <a:solidFill>
                <a:sysClr val="window" lastClr="FFFFFF"/>
              </a:solidFill>
              <a:latin typeface="Meiryo UI" pitchFamily="3" charset="-128"/>
              <a:ea typeface="Meiryo UI" pitchFamily="3" charset="-128"/>
            </a:rPr>
            <a:t>② Delivers</a:t>
          </a:r>
          <a:r>
            <a:rPr kumimoji="1" lang="en-US" altLang="ja-JP" sz="800">
              <a:solidFill>
                <a:sysClr val="window" lastClr="FFFFFF"/>
              </a:solidFill>
              <a:latin typeface="Meiryo UI" pitchFamily="3" charset="-128"/>
              <a:ea typeface="Meiryo UI" pitchFamily="3" charset="-128"/>
            </a:rPr>
            <a:t>y</a:t>
          </a:r>
          <a:r>
            <a:rPr kumimoji="1" lang="en-US" altLang="ja-JP" sz="800" baseline="0">
              <a:solidFill>
                <a:sysClr val="window" lastClr="FFFFFF"/>
              </a:solidFill>
              <a:latin typeface="Meiryo UI" pitchFamily="3" charset="-128"/>
              <a:ea typeface="Meiryo UI" pitchFamily="3" charset="-128"/>
            </a:rPr>
            <a:t> of </a:t>
          </a:r>
          <a:r>
            <a:rPr kumimoji="1" lang="ja-JP" altLang="en-US" sz="800">
              <a:solidFill>
                <a:sysClr val="window" lastClr="FFFFFF"/>
              </a:solidFill>
              <a:latin typeface="Meiryo UI" pitchFamily="3" charset="-128"/>
              <a:ea typeface="Meiryo UI" pitchFamily="3" charset="-128"/>
            </a:rPr>
            <a:t>attack tools to "</a:t>
          </a:r>
          <a:r>
            <a:rPr kumimoji="1" lang="en-US" altLang="ja-JP" sz="800">
              <a:solidFill>
                <a:sysClr val="window" lastClr="FFFFFF"/>
              </a:solidFill>
              <a:latin typeface="Meiryo UI" pitchFamily="3" charset="-128"/>
              <a:ea typeface="Meiryo UI" pitchFamily="3" charset="-128"/>
            </a:rPr>
            <a:t>T</a:t>
          </a:r>
          <a:r>
            <a:rPr kumimoji="1" lang="ja-JP" altLang="en-US" sz="800">
              <a:solidFill>
                <a:sysClr val="window" lastClr="FFFFFF"/>
              </a:solidFill>
              <a:latin typeface="Meiryo UI" pitchFamily="3" charset="-128"/>
              <a:ea typeface="Meiryo UI" pitchFamily="3" charset="-128"/>
            </a:rPr>
            <a:t>erminals" via email</a:t>
          </a:r>
          <a:endParaRPr kumimoji="1" lang="ja-JP" altLang="en-US" sz="800">
            <a:solidFill>
              <a:sysClr val="window" lastClr="FFFFFF"/>
            </a:solidFill>
            <a:latin typeface="Meiryo UI" pitchFamily="3" charset="-128"/>
            <a:ea typeface="Meiryo UI" pitchFamily="3" charset="-128"/>
          </a:endParaRPr>
        </a:p>
      </xdr:txBody>
    </xdr:sp>
    <xdr:clientData/>
  </xdr:twoCellAnchor>
  <xdr:twoCellAnchor>
    <xdr:from>
      <xdr:col>6</xdr:col>
      <xdr:colOff>110786</xdr:colOff>
      <xdr:row>37</xdr:row>
      <xdr:rowOff>45397</xdr:rowOff>
    </xdr:from>
    <xdr:to>
      <xdr:col>6</xdr:col>
      <xdr:colOff>409274</xdr:colOff>
      <xdr:row>38</xdr:row>
      <xdr:rowOff>29050</xdr:rowOff>
    </xdr:to>
    <xdr:sp>
      <xdr:nvSpPr>
        <xdr:cNvPr id="73" name="正方形/長方形 72"/>
        <xdr:cNvSpPr/>
      </xdr:nvSpPr>
      <xdr:spPr>
        <a:xfrm>
          <a:off x="2949575" y="7093585"/>
          <a:ext cx="298450" cy="173990"/>
        </a:xfrm>
        <a:prstGeom prst="rect">
          <a:avLst/>
        </a:prstGeom>
        <a:solidFill>
          <a:srgbClr val="EAAA00">
            <a:lumMod val="20000"/>
            <a:lumOff val="80000"/>
          </a:srgbClr>
        </a:solidFill>
        <a:ln w="12700" cap="flat" cmpd="sng" algn="ctr">
          <a:solidFill>
            <a:srgbClr val="0069A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pPr algn="l"/>
          <a:endParaRPr kumimoji="1" lang="ja-JP" altLang="en-US">
            <a:solidFill>
              <a:srgbClr val="000000"/>
            </a:solidFill>
            <a:latin typeface="Meiryo UI" pitchFamily="3" charset="-128"/>
            <a:ea typeface="Meiryo UI" pitchFamily="3" charset="-128"/>
          </a:endParaRPr>
        </a:p>
      </xdr:txBody>
    </xdr:sp>
    <xdr:clientData/>
  </xdr:twoCellAnchor>
  <xdr:twoCellAnchor>
    <xdr:from>
      <xdr:col>6</xdr:col>
      <xdr:colOff>374769</xdr:colOff>
      <xdr:row>37</xdr:row>
      <xdr:rowOff>11906</xdr:rowOff>
    </xdr:from>
    <xdr:to>
      <xdr:col>8</xdr:col>
      <xdr:colOff>130967</xdr:colOff>
      <xdr:row>38</xdr:row>
      <xdr:rowOff>35573</xdr:rowOff>
    </xdr:to>
    <xdr:sp>
      <xdr:nvSpPr>
        <xdr:cNvPr id="74" name="テキスト ボックス 3"/>
        <xdr:cNvSpPr txBox="1"/>
      </xdr:nvSpPr>
      <xdr:spPr>
        <a:xfrm>
          <a:off x="3213735" y="7059930"/>
          <a:ext cx="836930" cy="214630"/>
        </a:xfrm>
        <a:prstGeom prst="rect">
          <a:avLst/>
        </a:prstGeom>
        <a:noFill/>
      </xdr:spPr>
      <xdr:txBody>
        <a:bodyPr wrap="square" lIns="54610" tIns="54610" rIns="54610" bIns="54610" rtlCol="0">
          <a:noAutofit/>
        </a:bodyPr>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a:spcAft>
              <a:spcPts val="600"/>
            </a:spcAft>
          </a:pPr>
          <a:r>
            <a:rPr kumimoji="1" lang="ja-JP" altLang="en-US" sz="800">
              <a:latin typeface="Meiryo UI" pitchFamily="3" charset="-128"/>
              <a:ea typeface="Meiryo UI" pitchFamily="3" charset="-128"/>
            </a:rPr>
            <a:t>: to </a:t>
          </a:r>
          <a:r>
            <a:rPr kumimoji="1" lang="en-US" altLang="ja-JP" sz="800">
              <a:latin typeface="Meiryo UI" pitchFamily="3" charset="-128"/>
              <a:ea typeface="Meiryo UI" pitchFamily="3" charset="-128"/>
            </a:rPr>
            <a:t>be </a:t>
          </a:r>
          <a:r>
            <a:rPr kumimoji="1" lang="ja-JP" altLang="en-US" sz="800">
              <a:latin typeface="Meiryo UI" pitchFamily="3" charset="-128"/>
              <a:ea typeface="Meiryo UI" pitchFamily="3" charset="-128"/>
            </a:rPr>
            <a:t>check</a:t>
          </a:r>
          <a:r>
            <a:rPr kumimoji="1" lang="en-US" altLang="ja-JP" sz="800">
              <a:latin typeface="Meiryo UI" pitchFamily="3" charset="-128"/>
              <a:ea typeface="Meiryo UI" pitchFamily="3" charset="-128"/>
            </a:rPr>
            <a:t>ed</a:t>
          </a:r>
          <a:endParaRPr kumimoji="1" lang="ja-JP" altLang="en-US" sz="800">
            <a:latin typeface="Meiryo UI" pitchFamily="3" charset="-128"/>
            <a:ea typeface="Meiryo UI" pitchFamily="3" charset="-128"/>
          </a:endParaRPr>
        </a:p>
      </xdr:txBody>
    </xdr:sp>
    <xdr:clientData/>
  </xdr:twoCellAnchor>
  <xdr:twoCellAnchor>
    <xdr:from>
      <xdr:col>6</xdr:col>
      <xdr:colOff>477309</xdr:colOff>
      <xdr:row>33</xdr:row>
      <xdr:rowOff>114793</xdr:rowOff>
    </xdr:from>
    <xdr:to>
      <xdr:col>7</xdr:col>
      <xdr:colOff>111570</xdr:colOff>
      <xdr:row>34</xdr:row>
      <xdr:rowOff>172467</xdr:rowOff>
    </xdr:to>
    <xdr:grpSp>
      <xdr:nvGrpSpPr>
        <xdr:cNvPr id="75" name="グループ化 74"/>
        <xdr:cNvGrpSpPr/>
      </xdr:nvGrpSpPr>
      <xdr:grpSpPr>
        <a:xfrm>
          <a:off x="3315970" y="6400800"/>
          <a:ext cx="174625" cy="248285"/>
          <a:chOff x="4124863" y="5315998"/>
          <a:chExt cx="320061" cy="238649"/>
        </a:xfrm>
      </xdr:grpSpPr>
      <xdr:sp>
        <xdr:nvSpPr>
          <xdr:cNvPr id="76" name="Freeform 123"/>
          <xdr:cNvSpPr/>
        </xdr:nvSpPr>
        <xdr:spPr>
          <a:xfrm>
            <a:off x="4176388" y="5315998"/>
            <a:ext cx="103656" cy="51928"/>
          </a:xfrm>
          <a:custGeom>
            <a:avLst/>
            <a:gdLst/>
            <a:ahLst/>
            <a:cxnLst>
              <a:cxn ang="0">
                <a:pos x="0" y="0"/>
              </a:cxn>
              <a:cxn ang="0">
                <a:pos x="71" y="0"/>
              </a:cxn>
              <a:cxn ang="0">
                <a:pos x="71" y="2"/>
              </a:cxn>
              <a:cxn ang="0">
                <a:pos x="72" y="37"/>
              </a:cxn>
              <a:cxn ang="0">
                <a:pos x="69" y="39"/>
              </a:cxn>
              <a:cxn ang="0">
                <a:pos x="2" y="39"/>
              </a:cxn>
              <a:cxn ang="0">
                <a:pos x="0" y="37"/>
              </a:cxn>
              <a:cxn ang="0">
                <a:pos x="0" y="1"/>
              </a:cxn>
              <a:cxn ang="0">
                <a:pos x="0" y="0"/>
              </a:cxn>
            </a:cxnLst>
            <a:rect l="0" t="0" r="r" b="b"/>
            <a:pathLst>
              <a:path w="72" h="40">
                <a:moveTo>
                  <a:pt x="0" y="0"/>
                </a:moveTo>
                <a:cubicBezTo>
                  <a:pt x="24" y="0"/>
                  <a:pt x="47" y="0"/>
                  <a:pt x="71" y="0"/>
                </a:cubicBezTo>
                <a:cubicBezTo>
                  <a:pt x="71" y="1"/>
                  <a:pt x="71" y="1"/>
                  <a:pt x="71" y="2"/>
                </a:cubicBezTo>
                <a:cubicBezTo>
                  <a:pt x="71" y="14"/>
                  <a:pt x="71" y="25"/>
                  <a:pt x="72" y="37"/>
                </a:cubicBezTo>
                <a:cubicBezTo>
                  <a:pt x="72" y="39"/>
                  <a:pt x="71" y="39"/>
                  <a:pt x="69" y="39"/>
                </a:cubicBezTo>
                <a:cubicBezTo>
                  <a:pt x="47" y="39"/>
                  <a:pt x="24" y="39"/>
                  <a:pt x="2" y="39"/>
                </a:cubicBezTo>
                <a:cubicBezTo>
                  <a:pt x="1" y="39"/>
                  <a:pt x="0" y="40"/>
                  <a:pt x="0" y="37"/>
                </a:cubicBezTo>
                <a:cubicBezTo>
                  <a:pt x="0" y="25"/>
                  <a:pt x="0" y="13"/>
                  <a:pt x="0" y="1"/>
                </a:cubicBezTo>
                <a:cubicBezTo>
                  <a:pt x="0" y="1"/>
                  <a:pt x="0" y="0"/>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77" name="Freeform 124"/>
          <xdr:cNvSpPr/>
        </xdr:nvSpPr>
        <xdr:spPr>
          <a:xfrm>
            <a:off x="4291561" y="5315998"/>
            <a:ext cx="101231"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7"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78" name="Freeform 125"/>
          <xdr:cNvSpPr/>
        </xdr:nvSpPr>
        <xdr:spPr>
          <a:xfrm>
            <a:off x="4233975" y="5378423"/>
            <a:ext cx="101837" cy="50823"/>
          </a:xfrm>
          <a:custGeom>
            <a:avLst/>
            <a:gdLst/>
            <a:ahLst/>
            <a:cxnLst>
              <a:cxn ang="0">
                <a:pos x="71" y="0"/>
              </a:cxn>
              <a:cxn ang="0">
                <a:pos x="71" y="39"/>
              </a:cxn>
              <a:cxn ang="0">
                <a:pos x="0" y="39"/>
              </a:cxn>
              <a:cxn ang="0">
                <a:pos x="0" y="0"/>
              </a:cxn>
              <a:cxn ang="0">
                <a:pos x="71" y="0"/>
              </a:cxn>
            </a:cxnLst>
            <a:rect l="0" t="0" r="r" b="b"/>
            <a:pathLst>
              <a:path w="71" h="39">
                <a:moveTo>
                  <a:pt x="71" y="0"/>
                </a:moveTo>
                <a:cubicBezTo>
                  <a:pt x="71" y="13"/>
                  <a:pt x="71" y="26"/>
                  <a:pt x="71" y="39"/>
                </a:cubicBezTo>
                <a:cubicBezTo>
                  <a:pt x="48" y="39"/>
                  <a:pt x="24" y="39"/>
                  <a:pt x="0" y="39"/>
                </a:cubicBezTo>
                <a:cubicBezTo>
                  <a:pt x="0" y="26"/>
                  <a:pt x="0" y="13"/>
                  <a:pt x="0" y="0"/>
                </a:cubicBezTo>
                <a:cubicBezTo>
                  <a:pt x="24" y="0"/>
                  <a:pt x="47" y="0"/>
                  <a:pt x="71"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79" name="Freeform 126"/>
          <xdr:cNvSpPr/>
        </xdr:nvSpPr>
        <xdr:spPr>
          <a:xfrm>
            <a:off x="4176388" y="5441399"/>
            <a:ext cx="101837" cy="50823"/>
          </a:xfrm>
          <a:custGeom>
            <a:avLst/>
            <a:gdLst/>
            <a:ahLst/>
            <a:cxnLst>
              <a:cxn ang="0">
                <a:pos x="71" y="39"/>
              </a:cxn>
              <a:cxn ang="0">
                <a:pos x="0" y="39"/>
              </a:cxn>
              <a:cxn ang="0">
                <a:pos x="0" y="0"/>
              </a:cxn>
              <a:cxn ang="0">
                <a:pos x="71" y="0"/>
              </a:cxn>
              <a:cxn ang="0">
                <a:pos x="71" y="39"/>
              </a:cxn>
            </a:cxnLst>
            <a:rect l="0" t="0" r="r" b="b"/>
            <a:pathLst>
              <a:path w="71" h="39">
                <a:moveTo>
                  <a:pt x="71" y="39"/>
                </a:moveTo>
                <a:cubicBezTo>
                  <a:pt x="47" y="39"/>
                  <a:pt x="24" y="39"/>
                  <a:pt x="0" y="39"/>
                </a:cubicBezTo>
                <a:cubicBezTo>
                  <a:pt x="0" y="26"/>
                  <a:pt x="0" y="13"/>
                  <a:pt x="0" y="0"/>
                </a:cubicBezTo>
                <a:cubicBezTo>
                  <a:pt x="24" y="0"/>
                  <a:pt x="47" y="0"/>
                  <a:pt x="71" y="0"/>
                </a:cubicBezTo>
                <a:cubicBezTo>
                  <a:pt x="71" y="13"/>
                  <a:pt x="71" y="26"/>
                  <a:pt x="71"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0" name="Freeform 127"/>
          <xdr:cNvSpPr/>
        </xdr:nvSpPr>
        <xdr:spPr>
          <a:xfrm>
            <a:off x="4291561" y="5441399"/>
            <a:ext cx="101231"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1" name="Freeform 128"/>
          <xdr:cNvSpPr/>
        </xdr:nvSpPr>
        <xdr:spPr>
          <a:xfrm>
            <a:off x="4233975" y="5503823"/>
            <a:ext cx="101837" cy="50823"/>
          </a:xfrm>
          <a:custGeom>
            <a:avLst/>
            <a:gdLst/>
            <a:ahLst/>
            <a:cxnLst>
              <a:cxn ang="0">
                <a:pos x="0" y="39"/>
              </a:cxn>
              <a:cxn ang="0">
                <a:pos x="0" y="0"/>
              </a:cxn>
              <a:cxn ang="0">
                <a:pos x="71" y="0"/>
              </a:cxn>
              <a:cxn ang="0">
                <a:pos x="71" y="39"/>
              </a:cxn>
              <a:cxn ang="0">
                <a:pos x="0" y="39"/>
              </a:cxn>
            </a:cxnLst>
            <a:rect l="0" t="0" r="r" b="b"/>
            <a:pathLst>
              <a:path w="71" h="39">
                <a:moveTo>
                  <a:pt x="0" y="39"/>
                </a:moveTo>
                <a:cubicBezTo>
                  <a:pt x="0" y="26"/>
                  <a:pt x="0" y="13"/>
                  <a:pt x="0" y="0"/>
                </a:cubicBezTo>
                <a:cubicBezTo>
                  <a:pt x="24" y="0"/>
                  <a:pt x="47" y="0"/>
                  <a:pt x="71" y="0"/>
                </a:cubicBezTo>
                <a:cubicBezTo>
                  <a:pt x="71" y="13"/>
                  <a:pt x="71" y="26"/>
                  <a:pt x="71" y="39"/>
                </a:cubicBezTo>
                <a:cubicBezTo>
                  <a:pt x="48" y="39"/>
                  <a:pt x="24"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2" name="Freeform 129"/>
          <xdr:cNvSpPr/>
        </xdr:nvSpPr>
        <xdr:spPr>
          <a:xfrm>
            <a:off x="4124863" y="5378423"/>
            <a:ext cx="96382" cy="50823"/>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3" name="Freeform 130"/>
          <xdr:cNvSpPr/>
        </xdr:nvSpPr>
        <xdr:spPr>
          <a:xfrm>
            <a:off x="4348542" y="5378423"/>
            <a:ext cx="96382" cy="50823"/>
          </a:xfrm>
          <a:custGeom>
            <a:avLst/>
            <a:gdLst/>
            <a:ahLst/>
            <a:cxnLst>
              <a:cxn ang="0">
                <a:pos x="67" y="0"/>
              </a:cxn>
              <a:cxn ang="0">
                <a:pos x="67" y="39"/>
              </a:cxn>
              <a:cxn ang="0">
                <a:pos x="0" y="39"/>
              </a:cxn>
              <a:cxn ang="0">
                <a:pos x="0" y="0"/>
              </a:cxn>
              <a:cxn ang="0">
                <a:pos x="67" y="0"/>
              </a:cxn>
            </a:cxnLst>
            <a:rect l="0" t="0" r="r" b="b"/>
            <a:pathLst>
              <a:path w="67" h="39">
                <a:moveTo>
                  <a:pt x="67" y="0"/>
                </a:moveTo>
                <a:cubicBezTo>
                  <a:pt x="67" y="13"/>
                  <a:pt x="67" y="26"/>
                  <a:pt x="67" y="39"/>
                </a:cubicBezTo>
                <a:cubicBezTo>
                  <a:pt x="45" y="39"/>
                  <a:pt x="22" y="39"/>
                  <a:pt x="0" y="39"/>
                </a:cubicBezTo>
                <a:cubicBezTo>
                  <a:pt x="0" y="26"/>
                  <a:pt x="0" y="13"/>
                  <a:pt x="0" y="0"/>
                </a:cubicBezTo>
                <a:cubicBezTo>
                  <a:pt x="22" y="0"/>
                  <a:pt x="45" y="0"/>
                  <a:pt x="67"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4" name="Freeform 131"/>
          <xdr:cNvSpPr/>
        </xdr:nvSpPr>
        <xdr:spPr>
          <a:xfrm>
            <a:off x="4124863" y="5503824"/>
            <a:ext cx="96382" cy="50823"/>
          </a:xfrm>
          <a:custGeom>
            <a:avLst/>
            <a:gdLst/>
            <a:ahLst/>
            <a:cxnLst>
              <a:cxn ang="0">
                <a:pos x="0" y="39"/>
              </a:cxn>
              <a:cxn ang="0">
                <a:pos x="0" y="0"/>
              </a:cxn>
              <a:cxn ang="0">
                <a:pos x="67" y="0"/>
              </a:cxn>
              <a:cxn ang="0">
                <a:pos x="67" y="39"/>
              </a:cxn>
              <a:cxn ang="0">
                <a:pos x="0" y="39"/>
              </a:cxn>
            </a:cxnLst>
            <a:rect l="0" t="0" r="r" b="b"/>
            <a:pathLst>
              <a:path w="67" h="39">
                <a:moveTo>
                  <a:pt x="0" y="39"/>
                </a:moveTo>
                <a:cubicBezTo>
                  <a:pt x="0" y="26"/>
                  <a:pt x="0" y="13"/>
                  <a:pt x="0" y="0"/>
                </a:cubicBezTo>
                <a:cubicBezTo>
                  <a:pt x="22" y="0"/>
                  <a:pt x="45" y="0"/>
                  <a:pt x="67" y="0"/>
                </a:cubicBezTo>
                <a:cubicBezTo>
                  <a:pt x="67" y="13"/>
                  <a:pt x="67" y="26"/>
                  <a:pt x="67" y="39"/>
                </a:cubicBezTo>
                <a:cubicBezTo>
                  <a:pt x="45" y="39"/>
                  <a:pt x="22"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5" name="Freeform 132"/>
          <xdr:cNvSpPr/>
        </xdr:nvSpPr>
        <xdr:spPr>
          <a:xfrm>
            <a:off x="4348542" y="5503824"/>
            <a:ext cx="96382" cy="50823"/>
          </a:xfrm>
          <a:custGeom>
            <a:avLst/>
            <a:gdLst/>
            <a:ahLst/>
            <a:cxnLst>
              <a:cxn ang="0">
                <a:pos x="67" y="39"/>
              </a:cxn>
              <a:cxn ang="0">
                <a:pos x="0" y="39"/>
              </a:cxn>
              <a:cxn ang="0">
                <a:pos x="0" y="0"/>
              </a:cxn>
              <a:cxn ang="0">
                <a:pos x="67" y="0"/>
              </a:cxn>
              <a:cxn ang="0">
                <a:pos x="67" y="39"/>
              </a:cxn>
            </a:cxnLst>
            <a:rect l="0" t="0" r="r" b="b"/>
            <a:pathLst>
              <a:path w="67" h="39">
                <a:moveTo>
                  <a:pt x="67" y="39"/>
                </a:moveTo>
                <a:cubicBezTo>
                  <a:pt x="45" y="39"/>
                  <a:pt x="22" y="39"/>
                  <a:pt x="0" y="39"/>
                </a:cubicBezTo>
                <a:cubicBezTo>
                  <a:pt x="0" y="26"/>
                  <a:pt x="0" y="13"/>
                  <a:pt x="0" y="0"/>
                </a:cubicBezTo>
                <a:cubicBezTo>
                  <a:pt x="22" y="0"/>
                  <a:pt x="45" y="0"/>
                  <a:pt x="67" y="0"/>
                </a:cubicBezTo>
                <a:cubicBezTo>
                  <a:pt x="67" y="13"/>
                  <a:pt x="67" y="26"/>
                  <a:pt x="67"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6" name="Freeform 133"/>
          <xdr:cNvSpPr/>
        </xdr:nvSpPr>
        <xdr:spPr>
          <a:xfrm>
            <a:off x="4124863" y="5315998"/>
            <a:ext cx="38795" cy="50823"/>
          </a:xfrm>
          <a:custGeom>
            <a:avLst/>
            <a:gdLst/>
            <a:ahLst/>
            <a:cxnLst>
              <a:cxn ang="0">
                <a:pos x="0" y="39"/>
              </a:cxn>
              <a:cxn ang="0">
                <a:pos x="0" y="0"/>
              </a:cxn>
              <a:cxn ang="0">
                <a:pos x="27" y="0"/>
              </a:cxn>
              <a:cxn ang="0">
                <a:pos x="27" y="39"/>
              </a:cxn>
              <a:cxn ang="0">
                <a:pos x="0" y="39"/>
              </a:cxn>
            </a:cxnLst>
            <a:rect l="0" t="0" r="r" b="b"/>
            <a:pathLst>
              <a:path w="27" h="39">
                <a:moveTo>
                  <a:pt x="0" y="39"/>
                </a:moveTo>
                <a:cubicBezTo>
                  <a:pt x="0" y="26"/>
                  <a:pt x="0" y="13"/>
                  <a:pt x="0" y="0"/>
                </a:cubicBezTo>
                <a:cubicBezTo>
                  <a:pt x="9" y="0"/>
                  <a:pt x="18" y="0"/>
                  <a:pt x="27" y="0"/>
                </a:cubicBezTo>
                <a:cubicBezTo>
                  <a:pt x="27" y="13"/>
                  <a:pt x="27" y="26"/>
                  <a:pt x="27" y="39"/>
                </a:cubicBezTo>
                <a:cubicBezTo>
                  <a:pt x="18" y="39"/>
                  <a:pt x="9" y="39"/>
                  <a:pt x="0" y="39"/>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7" name="Freeform 134"/>
          <xdr:cNvSpPr/>
        </xdr:nvSpPr>
        <xdr:spPr>
          <a:xfrm>
            <a:off x="4124863" y="5441399"/>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8" name="Freeform 135"/>
          <xdr:cNvSpPr/>
        </xdr:nvSpPr>
        <xdr:spPr>
          <a:xfrm>
            <a:off x="4406128" y="5315998"/>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sp>
        <xdr:nvSpPr>
          <xdr:cNvPr id="89" name="Freeform 136"/>
          <xdr:cNvSpPr/>
        </xdr:nvSpPr>
        <xdr:spPr>
          <a:xfrm>
            <a:off x="4406128" y="5441399"/>
            <a:ext cx="38795" cy="50823"/>
          </a:xfrm>
          <a:custGeom>
            <a:avLst/>
            <a:gdLst/>
            <a:ahLst/>
            <a:cxnLst>
              <a:cxn ang="0">
                <a:pos x="0" y="0"/>
              </a:cxn>
              <a:cxn ang="0">
                <a:pos x="27" y="0"/>
              </a:cxn>
              <a:cxn ang="0">
                <a:pos x="27" y="39"/>
              </a:cxn>
              <a:cxn ang="0">
                <a:pos x="0" y="39"/>
              </a:cxn>
              <a:cxn ang="0">
                <a:pos x="0" y="0"/>
              </a:cxn>
            </a:cxnLst>
            <a:rect l="0" t="0" r="r" b="b"/>
            <a:pathLst>
              <a:path w="27" h="39">
                <a:moveTo>
                  <a:pt x="0" y="0"/>
                </a:moveTo>
                <a:cubicBezTo>
                  <a:pt x="9" y="0"/>
                  <a:pt x="18" y="0"/>
                  <a:pt x="27" y="0"/>
                </a:cubicBezTo>
                <a:cubicBezTo>
                  <a:pt x="27" y="13"/>
                  <a:pt x="27" y="26"/>
                  <a:pt x="27" y="39"/>
                </a:cubicBezTo>
                <a:cubicBezTo>
                  <a:pt x="18" y="39"/>
                  <a:pt x="9" y="39"/>
                  <a:pt x="0" y="39"/>
                </a:cubicBezTo>
                <a:cubicBezTo>
                  <a:pt x="0" y="26"/>
                  <a:pt x="0" y="13"/>
                  <a:pt x="0" y="0"/>
                </a:cubicBezTo>
                <a:close/>
              </a:path>
            </a:pathLst>
          </a:custGeom>
          <a:solidFill>
            <a:srgbClr val="005EB8"/>
          </a:solidFill>
          <a:ln w="9525">
            <a:noFill/>
            <a:round/>
          </a:ln>
        </xdr:spPr>
        <xdr:txBody>
          <a:bodyPr vert="horz" wrap="square" lIns="91440" tIns="45720" rIns="91440" bIns="45720" numCol="1" anchor="t" anchorCtr="0" compatLnSpc="1"/>
          <a:lstStyle>
            <a:defPPr>
              <a:defRPr lang="en-US"/>
            </a:defPPr>
            <a:lvl1pPr marL="0" algn="l" defTabSz="914400" rtl="0" eaLnBrk="1" latinLnBrk="0" hangingPunct="1">
              <a:defRPr sz="1800" kern="1200">
                <a:solidFill>
                  <a:srgbClr val="000000"/>
                </a:solidFill>
                <a:latin typeface="Arial" panose="020B0604020202020204"/>
                <a:ea typeface="Meiryo UI"/>
              </a:defRPr>
            </a:lvl1pPr>
            <a:lvl2pPr marL="457200" algn="l" defTabSz="914400" rtl="0" eaLnBrk="1" latinLnBrk="0" hangingPunct="1">
              <a:defRPr sz="1800" kern="1200">
                <a:solidFill>
                  <a:srgbClr val="000000"/>
                </a:solidFill>
                <a:latin typeface="Arial" panose="020B0604020202020204"/>
                <a:ea typeface="Meiryo UI"/>
              </a:defRPr>
            </a:lvl2pPr>
            <a:lvl3pPr marL="914400" algn="l" defTabSz="914400" rtl="0" eaLnBrk="1" latinLnBrk="0" hangingPunct="1">
              <a:defRPr sz="1800" kern="1200">
                <a:solidFill>
                  <a:srgbClr val="000000"/>
                </a:solidFill>
                <a:latin typeface="Arial" panose="020B0604020202020204"/>
                <a:ea typeface="Meiryo UI"/>
              </a:defRPr>
            </a:lvl3pPr>
            <a:lvl4pPr marL="1371600" algn="l" defTabSz="914400" rtl="0" eaLnBrk="1" latinLnBrk="0" hangingPunct="1">
              <a:defRPr sz="1800" kern="1200">
                <a:solidFill>
                  <a:srgbClr val="000000"/>
                </a:solidFill>
                <a:latin typeface="Arial" panose="020B0604020202020204"/>
                <a:ea typeface="Meiryo UI"/>
              </a:defRPr>
            </a:lvl4pPr>
            <a:lvl5pPr marL="1828800" algn="l" defTabSz="914400" rtl="0" eaLnBrk="1" latinLnBrk="0" hangingPunct="1">
              <a:defRPr sz="1800" kern="1200">
                <a:solidFill>
                  <a:srgbClr val="000000"/>
                </a:solidFill>
                <a:latin typeface="Arial" panose="020B0604020202020204"/>
                <a:ea typeface="Meiryo UI"/>
              </a:defRPr>
            </a:lvl5pPr>
            <a:lvl6pPr marL="2286000" algn="l" defTabSz="914400" rtl="0" eaLnBrk="1" latinLnBrk="0" hangingPunct="1">
              <a:defRPr sz="1800" kern="1200">
                <a:solidFill>
                  <a:srgbClr val="000000"/>
                </a:solidFill>
                <a:latin typeface="Arial" panose="020B0604020202020204"/>
                <a:ea typeface="Meiryo UI"/>
              </a:defRPr>
            </a:lvl6pPr>
            <a:lvl7pPr marL="2743200" algn="l" defTabSz="914400" rtl="0" eaLnBrk="1" latinLnBrk="0" hangingPunct="1">
              <a:defRPr sz="1800" kern="1200">
                <a:solidFill>
                  <a:srgbClr val="000000"/>
                </a:solidFill>
                <a:latin typeface="Arial" panose="020B0604020202020204"/>
                <a:ea typeface="Meiryo UI"/>
              </a:defRPr>
            </a:lvl7pPr>
            <a:lvl8pPr marL="3200400" algn="l" defTabSz="914400" rtl="0" eaLnBrk="1" latinLnBrk="0" hangingPunct="1">
              <a:defRPr sz="1800" kern="1200">
                <a:solidFill>
                  <a:srgbClr val="000000"/>
                </a:solidFill>
                <a:latin typeface="Arial" panose="020B0604020202020204"/>
                <a:ea typeface="Meiryo UI"/>
              </a:defRPr>
            </a:lvl8pPr>
            <a:lvl9pPr marL="3657600" algn="l" defTabSz="914400" rtl="0" eaLnBrk="1" latinLnBrk="0" hangingPunct="1">
              <a:defRPr sz="1800" kern="1200">
                <a:solidFill>
                  <a:srgbClr val="000000"/>
                </a:solidFill>
                <a:latin typeface="Arial" panose="020B0604020202020204"/>
                <a:ea typeface="Meiryo UI"/>
              </a:defRPr>
            </a:lvl9pPr>
          </a:lstStyle>
          <a:p>
            <a:pPr marL="0" indent="0" algn="l" rtl="0" fontAlgn="base">
              <a:spcBef>
                <a:spcPct val="0"/>
              </a:spcBef>
              <a:spcAft>
                <a:spcPct val="0"/>
              </a:spcAft>
            </a:pPr>
            <a:endParaRPr kumimoji="1" lang="ja-JP" altLang="en-US" sz="900" kern="1200">
              <a:solidFill>
                <a:srgbClr val="000000"/>
              </a:solidFill>
              <a:latin typeface="Meiryo UI" pitchFamily="3" charset="-128"/>
              <a:ea typeface="Meiryo UI" pitchFamily="3" charset="-128"/>
            </a:endParaRPr>
          </a:p>
        </xdr:txBody>
      </xdr:sp>
    </xdr:grpSp>
    <xdr:clientData/>
  </xdr:twoCellAnchor>
  <xdr:twoCellAnchor>
    <xdr:from>
      <xdr:col>5</xdr:col>
      <xdr:colOff>480186</xdr:colOff>
      <xdr:row>21</xdr:row>
      <xdr:rowOff>161925</xdr:rowOff>
    </xdr:from>
    <xdr:to>
      <xdr:col>7</xdr:col>
      <xdr:colOff>311606</xdr:colOff>
      <xdr:row>22</xdr:row>
      <xdr:rowOff>165833</xdr:rowOff>
    </xdr:to>
    <xdr:sp>
      <xdr:nvSpPr>
        <xdr:cNvPr id="90" name="正方形/長方形 89"/>
        <xdr:cNvSpPr/>
      </xdr:nvSpPr>
      <xdr:spPr>
        <a:xfrm>
          <a:off x="2778760" y="4162425"/>
          <a:ext cx="911860" cy="194310"/>
        </a:xfrm>
        <a:prstGeom prst="rect">
          <a:avLst/>
        </a:prstGeom>
        <a:no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000" tIns="54000" rIns="54000" bIns="54000" rtlCol="0" anchor="t"/>
        <a:lstStyle>
          <a:defPPr>
            <a:defRPr lang="en-US"/>
          </a:defPPr>
          <a:lvl1pPr marL="0" algn="l" defTabSz="914400" rtl="0" eaLnBrk="1" latinLnBrk="0" hangingPunct="1">
            <a:defRPr sz="1800" kern="1200">
              <a:solidFill>
                <a:sysClr val="window" lastClr="FFFFFF"/>
              </a:solidFill>
              <a:latin typeface="Arial" panose="020B0604020202020204"/>
              <a:ea typeface="Meiryo UI"/>
            </a:defRPr>
          </a:lvl1pPr>
          <a:lvl2pPr marL="457200" algn="l" defTabSz="914400" rtl="0" eaLnBrk="1" latinLnBrk="0" hangingPunct="1">
            <a:defRPr sz="1800" kern="1200">
              <a:solidFill>
                <a:sysClr val="window" lastClr="FFFFFF"/>
              </a:solidFill>
              <a:latin typeface="Arial" panose="020B0604020202020204"/>
              <a:ea typeface="Meiryo UI"/>
            </a:defRPr>
          </a:lvl2pPr>
          <a:lvl3pPr marL="914400" algn="l" defTabSz="914400" rtl="0" eaLnBrk="1" latinLnBrk="0" hangingPunct="1">
            <a:defRPr sz="1800" kern="1200">
              <a:solidFill>
                <a:sysClr val="window" lastClr="FFFFFF"/>
              </a:solidFill>
              <a:latin typeface="Arial" panose="020B0604020202020204"/>
              <a:ea typeface="Meiryo UI"/>
            </a:defRPr>
          </a:lvl3pPr>
          <a:lvl4pPr marL="1371600" algn="l" defTabSz="914400" rtl="0" eaLnBrk="1" latinLnBrk="0" hangingPunct="1">
            <a:defRPr sz="1800" kern="1200">
              <a:solidFill>
                <a:sysClr val="window" lastClr="FFFFFF"/>
              </a:solidFill>
              <a:latin typeface="Arial" panose="020B0604020202020204"/>
              <a:ea typeface="Meiryo UI"/>
            </a:defRPr>
          </a:lvl4pPr>
          <a:lvl5pPr marL="1828800" algn="l" defTabSz="914400" rtl="0" eaLnBrk="1" latinLnBrk="0" hangingPunct="1">
            <a:defRPr sz="1800" kern="1200">
              <a:solidFill>
                <a:sysClr val="window" lastClr="FFFFFF"/>
              </a:solidFill>
              <a:latin typeface="Arial" panose="020B0604020202020204"/>
              <a:ea typeface="Meiryo UI"/>
            </a:defRPr>
          </a:lvl5pPr>
          <a:lvl6pPr marL="2286000" algn="l" defTabSz="914400" rtl="0" eaLnBrk="1" latinLnBrk="0" hangingPunct="1">
            <a:defRPr sz="1800" kern="1200">
              <a:solidFill>
                <a:sysClr val="window" lastClr="FFFFFF"/>
              </a:solidFill>
              <a:latin typeface="Arial" panose="020B0604020202020204"/>
              <a:ea typeface="Meiryo UI"/>
            </a:defRPr>
          </a:lvl6pPr>
          <a:lvl7pPr marL="2743200" algn="l" defTabSz="914400" rtl="0" eaLnBrk="1" latinLnBrk="0" hangingPunct="1">
            <a:defRPr sz="1800" kern="1200">
              <a:solidFill>
                <a:sysClr val="window" lastClr="FFFFFF"/>
              </a:solidFill>
              <a:latin typeface="Arial" panose="020B0604020202020204"/>
              <a:ea typeface="Meiryo UI"/>
            </a:defRPr>
          </a:lvl7pPr>
          <a:lvl8pPr marL="3200400" algn="l" defTabSz="914400" rtl="0" eaLnBrk="1" latinLnBrk="0" hangingPunct="1">
            <a:defRPr sz="1800" kern="1200">
              <a:solidFill>
                <a:sysClr val="window" lastClr="FFFFFF"/>
              </a:solidFill>
              <a:latin typeface="Arial" panose="020B0604020202020204"/>
              <a:ea typeface="Meiryo UI"/>
            </a:defRPr>
          </a:lvl8pPr>
          <a:lvl9pPr marL="3657600" algn="l" defTabSz="914400" rtl="0" eaLnBrk="1" latinLnBrk="0" hangingPunct="1">
            <a:defRPr sz="1800" kern="1200">
              <a:solidFill>
                <a:sysClr val="window" lastClr="FFFFFF"/>
              </a:solidFill>
              <a:latin typeface="Arial" panose="020B0604020202020204"/>
              <a:ea typeface="Meiryo UI"/>
            </a:defRPr>
          </a:lvl9pPr>
        </a:lstStyle>
        <a:p>
          <a:r>
            <a:rPr kumimoji="1" lang="ja-JP" altLang="en-US" sz="960">
              <a:solidFill>
                <a:srgbClr val="000000"/>
              </a:solidFill>
              <a:latin typeface="Meiryo UI" pitchFamily="3" charset="-128"/>
              <a:ea typeface="Meiryo UI" pitchFamily="3" charset="-128"/>
            </a:rPr>
            <a:t>system</a:t>
          </a:r>
          <a:endParaRPr kumimoji="1" lang="ja-JP" altLang="en-US" sz="960">
            <a:solidFill>
              <a:srgbClr val="000000"/>
            </a:solidFill>
            <a:latin typeface="Meiryo UI" pitchFamily="3" charset="-128"/>
            <a:ea typeface="Meiryo UI" pitchFamily="3" charset="-128"/>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5</xdr:row>
          <xdr:rowOff>95251</xdr:rowOff>
        </xdr:from>
        <xdr:to>
          <xdr:col>3</xdr:col>
          <xdr:colOff>3952875</xdr:colOff>
          <xdr:row>8</xdr:row>
          <xdr:rowOff>133351</xdr:rowOff>
        </xdr:to>
        <xdr:pic>
          <xdr:nvPicPr>
            <xdr:cNvPr id="2" name="図 1"/>
            <xdr:cNvPicPr>
              <a:picLocks noChangeAspect="1" noChangeArrowheads="1"/>
              <a:extLst>
                <a:ext uri="{84589F7E-364E-4C9E-8A38-B11213B215E9}">
                  <a14:cameraTool cellRange="#REF!" spid="_x0000_s3079"/>
                </a:ext>
              </a:extLst>
            </xdr:cNvPicPr>
          </xdr:nvPicPr>
          <xdr:blipFill>
            <a:blip r:embed="rId1"/>
            <a:srcRect/>
            <a:stretch>
              <a:fillRect/>
            </a:stretch>
          </xdr:blipFill>
          <xdr:spPr>
            <a:xfrm>
              <a:off x="448310" y="872490"/>
              <a:ext cx="4714240" cy="563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663300"/>
    <pageSetUpPr fitToPage="1"/>
  </sheetPr>
  <dimension ref="A1:DR185"/>
  <sheetViews>
    <sheetView showGridLines="0" view="pageBreakPreview" zoomScale="80" zoomScaleNormal="60" topLeftCell="A77" workbookViewId="0">
      <selection activeCell="Q119" sqref="Q119"/>
    </sheetView>
  </sheetViews>
  <sheetFormatPr defaultColWidth="9" defaultRowHeight="12"/>
  <cols>
    <col min="1" max="1" width="2.87962962962963" style="851" customWidth="1"/>
    <col min="2" max="2" width="3.12962962962963" style="851" customWidth="1"/>
    <col min="3" max="3" width="9.5" style="851" customWidth="1"/>
    <col min="4" max="4" width="5.5" style="851" customWidth="1"/>
    <col min="5" max="5" width="22.25" style="852" customWidth="1"/>
    <col min="6" max="6" width="23.6296296296296" style="850" customWidth="1"/>
    <col min="7" max="7" width="17.75" style="851" customWidth="1"/>
    <col min="8" max="8" width="13.8796296296296" style="851" customWidth="1"/>
    <col min="9" max="9" width="16" style="851" customWidth="1"/>
    <col min="10" max="10" width="16" style="850" customWidth="1"/>
    <col min="11" max="11" width="13.8796296296296" style="850" customWidth="1"/>
    <col min="12" max="12" width="13.8796296296296" style="851" customWidth="1"/>
    <col min="13" max="13" width="16" style="851" customWidth="1"/>
    <col min="14" max="14" width="13.8796296296296" style="851" customWidth="1"/>
    <col min="15" max="16" width="16.1296296296296" style="851" customWidth="1"/>
    <col min="17" max="17" width="23" style="851" customWidth="1"/>
    <col min="18" max="18" width="23.8796296296296" style="851" customWidth="1"/>
    <col min="19" max="19" width="23.75" style="851" customWidth="1"/>
    <col min="20" max="21" width="21.6296296296296" style="851" customWidth="1"/>
    <col min="22" max="23" width="12.1296296296296" style="851" customWidth="1"/>
    <col min="24" max="24" width="16" style="851" customWidth="1"/>
    <col min="25" max="25" width="10.3796296296296" style="853" customWidth="1"/>
    <col min="26" max="27" width="10.3796296296296" style="851" customWidth="1"/>
    <col min="28" max="33" width="9" style="851" customWidth="1"/>
    <col min="34" max="35" width="11.6296296296296" style="851" customWidth="1"/>
    <col min="36" max="86" width="9" style="851" customWidth="1"/>
    <col min="87" max="87" width="12.25" style="851" customWidth="1"/>
    <col min="88" max="16384" width="9" style="851"/>
  </cols>
  <sheetData>
    <row r="1" s="844" customFormat="1" ht="19.2" spans="1:122">
      <c r="A1" s="851"/>
      <c r="B1" s="854" t="s">
        <v>0</v>
      </c>
      <c r="E1" s="855"/>
      <c r="F1" s="856"/>
      <c r="J1" s="856"/>
      <c r="K1" s="856"/>
      <c r="Y1" s="1021"/>
      <c r="CI1" s="1296"/>
      <c r="CJ1" s="1296"/>
      <c r="CK1" s="1296"/>
      <c r="CL1" s="1296"/>
      <c r="CM1" s="1296"/>
      <c r="CN1" s="1296"/>
      <c r="CO1" s="1296"/>
      <c r="CP1" s="1296"/>
      <c r="CQ1" s="1296"/>
      <c r="CR1" s="1296"/>
      <c r="CS1" s="1296"/>
      <c r="CT1" s="1296"/>
      <c r="CU1" s="1296"/>
      <c r="CV1" s="1296"/>
      <c r="CW1" s="1296"/>
      <c r="CX1" s="1296"/>
      <c r="CY1" s="1296"/>
      <c r="CZ1" s="1296"/>
      <c r="DA1" s="1296"/>
      <c r="DB1" s="1296"/>
      <c r="DC1" s="1296"/>
      <c r="DD1" s="1296"/>
      <c r="DE1" s="1296"/>
      <c r="DF1" s="1296"/>
      <c r="DG1" s="1296"/>
      <c r="DH1" s="1296"/>
      <c r="DI1" s="1296"/>
      <c r="DJ1" s="1296"/>
      <c r="DK1" s="1296"/>
      <c r="DL1" s="1296"/>
      <c r="DM1" s="1296"/>
      <c r="DN1" s="1296"/>
      <c r="DO1" s="1296"/>
      <c r="DP1" s="1296"/>
      <c r="DQ1" s="1296"/>
      <c r="DR1" s="1296"/>
    </row>
    <row r="2" s="844" customFormat="1" ht="19.2" spans="1:122">
      <c r="A2" s="851"/>
      <c r="B2" s="854" t="s">
        <v>1</v>
      </c>
      <c r="E2" s="855"/>
      <c r="F2" s="856"/>
      <c r="J2" s="856"/>
      <c r="K2" s="856"/>
      <c r="Y2" s="1021"/>
      <c r="CI2" s="1296"/>
      <c r="CJ2" s="1296"/>
      <c r="CK2" s="1296"/>
      <c r="CL2" s="1296"/>
      <c r="CM2" s="1296"/>
      <c r="CN2" s="1296"/>
      <c r="CO2" s="1296"/>
      <c r="CP2" s="1296"/>
      <c r="CQ2" s="1296"/>
      <c r="CR2" s="1296"/>
      <c r="CS2" s="1296"/>
      <c r="CT2" s="1296"/>
      <c r="CU2" s="1296"/>
      <c r="CV2" s="1296"/>
      <c r="CW2" s="1296"/>
      <c r="CX2" s="1296"/>
      <c r="CY2" s="1296"/>
      <c r="CZ2" s="1296"/>
      <c r="DA2" s="1296"/>
      <c r="DB2" s="1296"/>
      <c r="DC2" s="1296"/>
      <c r="DD2" s="1296"/>
      <c r="DE2" s="1296"/>
      <c r="DF2" s="1296"/>
      <c r="DG2" s="1296"/>
      <c r="DH2" s="1296"/>
      <c r="DI2" s="1296"/>
      <c r="DJ2" s="1296"/>
      <c r="DK2" s="1296"/>
      <c r="DL2" s="1296"/>
      <c r="DM2" s="1296"/>
      <c r="DN2" s="1296"/>
      <c r="DO2" s="1296"/>
      <c r="DP2" s="1296"/>
      <c r="DQ2" s="1296"/>
      <c r="DR2" s="1296"/>
    </row>
    <row r="3" spans="87:122">
      <c r="CI3" s="1297"/>
      <c r="CJ3" s="1297"/>
      <c r="CK3" s="1297"/>
      <c r="CL3" s="1297"/>
      <c r="CM3" s="1297"/>
      <c r="CN3" s="1297"/>
      <c r="CO3" s="1297"/>
      <c r="CP3" s="1297"/>
      <c r="CQ3" s="1297"/>
      <c r="CR3" s="1297"/>
      <c r="CS3" s="1297"/>
      <c r="CT3" s="1297"/>
      <c r="CU3" s="1297"/>
      <c r="CV3" s="1297"/>
      <c r="CW3" s="1297"/>
      <c r="CX3" s="1297"/>
      <c r="CY3" s="1297"/>
      <c r="CZ3" s="1297"/>
      <c r="DA3" s="1297"/>
      <c r="DB3" s="1297"/>
      <c r="DC3" s="1297"/>
      <c r="DD3" s="1297"/>
      <c r="DE3" s="1297"/>
      <c r="DF3" s="1297"/>
      <c r="DG3" s="1297"/>
      <c r="DH3" s="1297"/>
      <c r="DI3" s="1297"/>
      <c r="DJ3" s="1297"/>
      <c r="DK3" s="1297"/>
      <c r="DL3" s="1297"/>
      <c r="DM3" s="1297"/>
      <c r="DN3" s="1297"/>
      <c r="DO3" s="1297"/>
      <c r="DP3" s="1297"/>
      <c r="DQ3" s="1297"/>
      <c r="DR3" s="1297"/>
    </row>
    <row r="4" ht="16.2" spans="3:122">
      <c r="C4" s="844" t="s">
        <v>2</v>
      </c>
      <c r="D4" s="844" t="s">
        <v>3</v>
      </c>
      <c r="CI4" s="1297"/>
      <c r="CJ4" s="1297"/>
      <c r="CK4" s="1297"/>
      <c r="CL4" s="1297"/>
      <c r="CM4" s="1297"/>
      <c r="CN4" s="1297"/>
      <c r="CO4" s="1297"/>
      <c r="CP4" s="1297"/>
      <c r="CQ4" s="1297"/>
      <c r="CR4" s="1297"/>
      <c r="CS4" s="1297"/>
      <c r="CT4" s="1297"/>
      <c r="CU4" s="1297"/>
      <c r="CV4" s="1297"/>
      <c r="CW4" s="1297"/>
      <c r="CX4" s="1297"/>
      <c r="CY4" s="1297"/>
      <c r="CZ4" s="1297"/>
      <c r="DA4" s="1297"/>
      <c r="DB4" s="1297"/>
      <c r="DC4" s="1297"/>
      <c r="DD4" s="1297"/>
      <c r="DE4" s="1297"/>
      <c r="DF4" s="1297"/>
      <c r="DG4" s="1297"/>
      <c r="DH4" s="1297"/>
      <c r="DI4" s="1297"/>
      <c r="DJ4" s="1297"/>
      <c r="DK4" s="1297"/>
      <c r="DL4" s="1297"/>
      <c r="DM4" s="1297"/>
      <c r="DN4" s="1297"/>
      <c r="DO4" s="1297"/>
      <c r="DP4" s="1297"/>
      <c r="DQ4" s="1297"/>
      <c r="DR4" s="1297"/>
    </row>
    <row r="5" ht="16.2" spans="3:122">
      <c r="C5" s="844" t="s">
        <v>4</v>
      </c>
      <c r="D5" s="844" t="s">
        <v>5</v>
      </c>
      <c r="CI5" s="1297"/>
      <c r="CJ5" s="1297"/>
      <c r="CK5" s="1297"/>
      <c r="CL5" s="1297"/>
      <c r="CM5" s="1297"/>
      <c r="CN5" s="1297"/>
      <c r="CO5" s="1297"/>
      <c r="CP5" s="1297"/>
      <c r="CQ5" s="1297"/>
      <c r="CR5" s="1297"/>
      <c r="CS5" s="1297"/>
      <c r="CT5" s="1297"/>
      <c r="CU5" s="1297"/>
      <c r="CV5" s="1297"/>
      <c r="CW5" s="1297"/>
      <c r="CX5" s="1297"/>
      <c r="CY5" s="1297"/>
      <c r="CZ5" s="1297"/>
      <c r="DA5" s="1297"/>
      <c r="DB5" s="1297"/>
      <c r="DC5" s="1297"/>
      <c r="DD5" s="1297"/>
      <c r="DE5" s="1297"/>
      <c r="DF5" s="1297"/>
      <c r="DG5" s="1297"/>
      <c r="DH5" s="1297"/>
      <c r="DI5" s="1297"/>
      <c r="DJ5" s="1297"/>
      <c r="DK5" s="1297"/>
      <c r="DL5" s="1297"/>
      <c r="DM5" s="1297"/>
      <c r="DN5" s="1297"/>
      <c r="DO5" s="1297"/>
      <c r="DP5" s="1297"/>
      <c r="DQ5" s="1297"/>
      <c r="DR5" s="1297"/>
    </row>
    <row r="6" ht="12.75" spans="87:122">
      <c r="CI6" s="1297"/>
      <c r="CJ6" s="1297"/>
      <c r="CK6" s="1297"/>
      <c r="CL6" s="1297"/>
      <c r="CM6" s="1297"/>
      <c r="CN6" s="1297"/>
      <c r="CO6" s="1297"/>
      <c r="CP6" s="1297"/>
      <c r="CQ6" s="1297"/>
      <c r="CR6" s="1297"/>
      <c r="CS6" s="1297"/>
      <c r="CT6" s="1297"/>
      <c r="CU6" s="1297"/>
      <c r="CV6" s="1297"/>
      <c r="CW6" s="1297"/>
      <c r="CX6" s="1297"/>
      <c r="CY6" s="1297"/>
      <c r="CZ6" s="1297"/>
      <c r="DA6" s="1297"/>
      <c r="DB6" s="1297"/>
      <c r="DC6" s="1297"/>
      <c r="DD6" s="1297"/>
      <c r="DE6" s="1297"/>
      <c r="DF6" s="1297"/>
      <c r="DG6" s="1297"/>
      <c r="DH6" s="1297"/>
      <c r="DI6" s="1297"/>
      <c r="DJ6" s="1297"/>
      <c r="DK6" s="1297"/>
      <c r="DL6" s="1297"/>
      <c r="DM6" s="1297"/>
      <c r="DN6" s="1297"/>
      <c r="DO6" s="1297"/>
      <c r="DP6" s="1297"/>
      <c r="DQ6" s="1297"/>
      <c r="DR6" s="1297"/>
    </row>
    <row r="7" ht="54.75" customHeight="1" spans="3:122">
      <c r="C7" s="857"/>
      <c r="D7" s="857"/>
      <c r="E7" s="858" t="s">
        <v>6</v>
      </c>
      <c r="F7" s="859" t="s">
        <v>7</v>
      </c>
      <c r="G7" s="860"/>
      <c r="H7" s="860"/>
      <c r="I7" s="924"/>
      <c r="J7" s="925" t="s">
        <v>8</v>
      </c>
      <c r="K7" s="926"/>
      <c r="L7" s="926"/>
      <c r="M7" s="926"/>
      <c r="N7" s="926"/>
      <c r="O7" s="926"/>
      <c r="P7" s="926"/>
      <c r="Q7" s="926"/>
      <c r="R7" s="926"/>
      <c r="S7" s="926"/>
      <c r="CI7" s="1297"/>
      <c r="CJ7" s="1297"/>
      <c r="CK7" s="1297"/>
      <c r="CL7" s="1297"/>
      <c r="CM7" s="1297"/>
      <c r="CN7" s="1297"/>
      <c r="CO7" s="1297"/>
      <c r="CP7" s="1297"/>
      <c r="CQ7" s="1297"/>
      <c r="CR7" s="1297"/>
      <c r="CS7" s="1297"/>
      <c r="CT7" s="1297"/>
      <c r="CU7" s="1297"/>
      <c r="CV7" s="1297"/>
      <c r="CW7" s="1297"/>
      <c r="CX7" s="1297"/>
      <c r="CY7" s="1297"/>
      <c r="CZ7" s="1297"/>
      <c r="DA7" s="1297"/>
      <c r="DB7" s="1297"/>
      <c r="DC7" s="1297"/>
      <c r="DD7" s="1297"/>
      <c r="DE7" s="1297"/>
      <c r="DF7" s="1297"/>
      <c r="DG7" s="1297"/>
      <c r="DH7" s="1297"/>
      <c r="DI7" s="1297"/>
      <c r="DJ7" s="1297"/>
      <c r="DK7" s="1297"/>
      <c r="DL7" s="1297"/>
      <c r="DM7" s="1297"/>
      <c r="DN7" s="1297"/>
      <c r="DO7" s="1297"/>
      <c r="DP7" s="1297"/>
      <c r="DQ7" s="1297"/>
      <c r="DR7" s="1297"/>
    </row>
    <row r="8" ht="54.75" customHeight="1" spans="3:122">
      <c r="C8" s="857"/>
      <c r="D8" s="857"/>
      <c r="E8" s="861" t="s">
        <v>9</v>
      </c>
      <c r="F8" s="862" t="s">
        <v>10</v>
      </c>
      <c r="G8" s="863"/>
      <c r="H8" s="863"/>
      <c r="I8" s="927"/>
      <c r="J8" s="256"/>
      <c r="K8" s="851"/>
      <c r="CI8" s="1297"/>
      <c r="CJ8" s="1297"/>
      <c r="CK8" s="1297"/>
      <c r="CL8" s="1297"/>
      <c r="CM8" s="1297"/>
      <c r="CN8" s="1297"/>
      <c r="CO8" s="1297"/>
      <c r="CP8" s="1297"/>
      <c r="CQ8" s="1297"/>
      <c r="CR8" s="1297"/>
      <c r="CS8" s="1297"/>
      <c r="CT8" s="1297"/>
      <c r="CU8" s="1297"/>
      <c r="CV8" s="1297"/>
      <c r="CW8" s="1297"/>
      <c r="CX8" s="1297"/>
      <c r="CY8" s="1297"/>
      <c r="CZ8" s="1297"/>
      <c r="DA8" s="1297"/>
      <c r="DB8" s="1297"/>
      <c r="DC8" s="1297"/>
      <c r="DD8" s="1297"/>
      <c r="DE8" s="1297"/>
      <c r="DF8" s="1297"/>
      <c r="DG8" s="1297"/>
      <c r="DH8" s="1297"/>
      <c r="DI8" s="1297"/>
      <c r="DJ8" s="1297"/>
      <c r="DK8" s="1297"/>
      <c r="DL8" s="1297"/>
      <c r="DM8" s="1297"/>
      <c r="DN8" s="1297"/>
      <c r="DO8" s="1297"/>
      <c r="DP8" s="1297"/>
      <c r="DQ8" s="1297"/>
      <c r="DR8" s="1297"/>
    </row>
    <row r="9" spans="6:122">
      <c r="F9" s="851"/>
      <c r="J9" s="851"/>
      <c r="K9" s="851"/>
      <c r="Y9" s="851"/>
      <c r="CI9" s="1297"/>
      <c r="CJ9" s="1297"/>
      <c r="CK9" s="1297"/>
      <c r="CL9" s="1297"/>
      <c r="CM9" s="1297"/>
      <c r="CN9" s="1297"/>
      <c r="CO9" s="1297"/>
      <c r="CP9" s="1297"/>
      <c r="CQ9" s="1297"/>
      <c r="CR9" s="1297"/>
      <c r="CS9" s="1297"/>
      <c r="CT9" s="1297"/>
      <c r="CU9" s="1297"/>
      <c r="CV9" s="1297"/>
      <c r="CW9" s="1297"/>
      <c r="CX9" s="1297"/>
      <c r="CY9" s="1297"/>
      <c r="CZ9" s="1297"/>
      <c r="DA9" s="1297"/>
      <c r="DB9" s="1297"/>
      <c r="DC9" s="1297"/>
      <c r="DD9" s="1297"/>
      <c r="DE9" s="1297"/>
      <c r="DF9" s="1297"/>
      <c r="DG9" s="1297"/>
      <c r="DH9" s="1297"/>
      <c r="DI9" s="1297"/>
      <c r="DJ9" s="1297"/>
      <c r="DK9" s="1297"/>
      <c r="DL9" s="1297"/>
      <c r="DM9" s="1297"/>
      <c r="DN9" s="1297"/>
      <c r="DO9" s="1297"/>
      <c r="DP9" s="1297"/>
      <c r="DQ9" s="1297"/>
      <c r="DR9" s="1297"/>
    </row>
    <row r="10" spans="6:122">
      <c r="F10" s="851"/>
      <c r="J10" s="851"/>
      <c r="K10" s="851"/>
      <c r="Y10" s="851"/>
      <c r="CI10" s="1297"/>
      <c r="CJ10" s="1297"/>
      <c r="CK10" s="1297"/>
      <c r="CL10" s="1297"/>
      <c r="CM10" s="1297"/>
      <c r="CN10" s="1297"/>
      <c r="CO10" s="1297"/>
      <c r="CP10" s="1297"/>
      <c r="CQ10" s="1297"/>
      <c r="CR10" s="1297"/>
      <c r="CS10" s="1297"/>
      <c r="CT10" s="1297"/>
      <c r="CU10" s="1297"/>
      <c r="CV10" s="1297"/>
      <c r="CW10" s="1297"/>
      <c r="CX10" s="1297"/>
      <c r="CY10" s="1297"/>
      <c r="CZ10" s="1297"/>
      <c r="DA10" s="1297"/>
      <c r="DB10" s="1297"/>
      <c r="DC10" s="1297"/>
      <c r="DD10" s="1297"/>
      <c r="DE10" s="1297"/>
      <c r="DF10" s="1297"/>
      <c r="DG10" s="1297"/>
      <c r="DH10" s="1297"/>
      <c r="DI10" s="1297"/>
      <c r="DJ10" s="1297"/>
      <c r="DK10" s="1297"/>
      <c r="DL10" s="1297"/>
      <c r="DM10" s="1297"/>
      <c r="DN10" s="1297"/>
      <c r="DO10" s="1297"/>
      <c r="DP10" s="1297"/>
      <c r="DQ10" s="1297"/>
      <c r="DR10" s="1297"/>
    </row>
    <row r="11" ht="16.2" outlineLevel="1" spans="3:122">
      <c r="C11" s="844" t="s">
        <v>11</v>
      </c>
      <c r="D11" s="844" t="s">
        <v>12</v>
      </c>
      <c r="F11" s="851"/>
      <c r="J11" s="851"/>
      <c r="K11" s="851"/>
      <c r="Y11" s="851"/>
      <c r="CI11" s="1297"/>
      <c r="CJ11" s="1297"/>
      <c r="CK11" s="1297"/>
      <c r="CL11" s="1297"/>
      <c r="CM11" s="1297"/>
      <c r="CN11" s="1297"/>
      <c r="CO11" s="1297"/>
      <c r="CP11" s="1297"/>
      <c r="CQ11" s="1297"/>
      <c r="CR11" s="1297"/>
      <c r="CS11" s="1297"/>
      <c r="CT11" s="1297"/>
      <c r="CU11" s="1297"/>
      <c r="CV11" s="1297"/>
      <c r="CW11" s="1297"/>
      <c r="CX11" s="1297"/>
      <c r="CY11" s="1297"/>
      <c r="CZ11" s="1297"/>
      <c r="DA11" s="1297"/>
      <c r="DB11" s="1297"/>
      <c r="DC11" s="1297"/>
      <c r="DD11" s="1297"/>
      <c r="DE11" s="1297"/>
      <c r="DF11" s="1297"/>
      <c r="DG11" s="1297"/>
      <c r="DH11" s="1297"/>
      <c r="DI11" s="1297"/>
      <c r="DJ11" s="1297"/>
      <c r="DK11" s="1297"/>
      <c r="DL11" s="1297"/>
      <c r="DM11" s="1297"/>
      <c r="DN11" s="1297"/>
      <c r="DO11" s="1297"/>
      <c r="DP11" s="1297"/>
      <c r="DQ11" s="1297"/>
      <c r="DR11" s="1297"/>
    </row>
    <row r="12" ht="19.2" outlineLevel="1" spans="3:122">
      <c r="C12" s="844"/>
      <c r="D12" s="864"/>
      <c r="E12" s="865" t="str">
        <f>"『"&amp;I34&amp;"』"</f>
        <v>『Branch Network System』</v>
      </c>
      <c r="F12" s="865"/>
      <c r="G12" s="865"/>
      <c r="H12" s="865"/>
      <c r="I12" s="865"/>
      <c r="J12" s="865"/>
      <c r="K12" s="865"/>
      <c r="Y12" s="851"/>
      <c r="CI12" s="1297"/>
      <c r="CJ12" s="1297"/>
      <c r="CK12" s="1297"/>
      <c r="CL12" s="1297"/>
      <c r="CM12" s="1297"/>
      <c r="CN12" s="1297"/>
      <c r="CO12" s="1297"/>
      <c r="CP12" s="1297"/>
      <c r="CQ12" s="1297"/>
      <c r="CR12" s="1297"/>
      <c r="CS12" s="1297"/>
      <c r="CT12" s="1297"/>
      <c r="CU12" s="1297"/>
      <c r="CV12" s="1297"/>
      <c r="CW12" s="1297"/>
      <c r="CX12" s="1297"/>
      <c r="CY12" s="1297"/>
      <c r="CZ12" s="1297"/>
      <c r="DA12" s="1297"/>
      <c r="DB12" s="1297"/>
      <c r="DC12" s="1297"/>
      <c r="DD12" s="1297"/>
      <c r="DE12" s="1297"/>
      <c r="DF12" s="1297"/>
      <c r="DG12" s="1297"/>
      <c r="DH12" s="1297"/>
      <c r="DI12" s="1297"/>
      <c r="DJ12" s="1297"/>
      <c r="DK12" s="1297"/>
      <c r="DL12" s="1297"/>
      <c r="DM12" s="1297"/>
      <c r="DN12" s="1297"/>
      <c r="DO12" s="1297"/>
      <c r="DP12" s="1297"/>
      <c r="DQ12" s="1297"/>
      <c r="DR12" s="1297"/>
    </row>
    <row r="13" ht="16.2" outlineLevel="1" spans="4:122">
      <c r="D13" s="866" t="s">
        <v>13</v>
      </c>
      <c r="E13" s="867"/>
      <c r="F13" s="845"/>
      <c r="G13" s="845"/>
      <c r="H13" s="845"/>
      <c r="I13" s="845"/>
      <c r="J13" s="845"/>
      <c r="K13" s="845"/>
      <c r="L13" s="845"/>
      <c r="Y13" s="851"/>
      <c r="CI13" s="1297"/>
      <c r="CJ13" s="1297"/>
      <c r="CK13" s="1297"/>
      <c r="CL13" s="1297"/>
      <c r="CM13" s="1297"/>
      <c r="CN13" s="1297"/>
      <c r="CO13" s="1297"/>
      <c r="CP13" s="1297"/>
      <c r="CQ13" s="1297"/>
      <c r="CR13" s="1297"/>
      <c r="CS13" s="1297"/>
      <c r="CT13" s="1297"/>
      <c r="CU13" s="1297"/>
      <c r="CV13" s="1297"/>
      <c r="CW13" s="1297"/>
      <c r="CX13" s="1297"/>
      <c r="CY13" s="1297"/>
      <c r="CZ13" s="1297"/>
      <c r="DA13" s="1297"/>
      <c r="DB13" s="1297"/>
      <c r="DC13" s="1297"/>
      <c r="DD13" s="1297"/>
      <c r="DE13" s="1297"/>
      <c r="DF13" s="1297"/>
      <c r="DG13" s="1297"/>
      <c r="DH13" s="1297"/>
      <c r="DI13" s="1297"/>
      <c r="DJ13" s="1297"/>
      <c r="DK13" s="1297"/>
      <c r="DL13" s="1297"/>
      <c r="DM13" s="1297"/>
      <c r="DN13" s="1297"/>
      <c r="DO13" s="1297"/>
      <c r="DP13" s="1297"/>
      <c r="DQ13" s="1297"/>
      <c r="DR13" s="1297"/>
    </row>
    <row r="14" ht="16.2" outlineLevel="1" spans="3:122">
      <c r="C14" s="844"/>
      <c r="D14" s="866" t="s">
        <v>14</v>
      </c>
      <c r="E14" s="867"/>
      <c r="F14" s="845"/>
      <c r="G14" s="845"/>
      <c r="H14" s="845"/>
      <c r="I14" s="845"/>
      <c r="J14" s="845"/>
      <c r="K14" s="845"/>
      <c r="L14" s="845"/>
      <c r="Y14" s="851"/>
      <c r="CI14" s="1297"/>
      <c r="CJ14" s="1297"/>
      <c r="CK14" s="1297"/>
      <c r="CL14" s="1297"/>
      <c r="CM14" s="1297"/>
      <c r="CN14" s="1297"/>
      <c r="CO14" s="1297"/>
      <c r="CP14" s="1297"/>
      <c r="CQ14" s="1297"/>
      <c r="CR14" s="1297"/>
      <c r="CS14" s="1297"/>
      <c r="CT14" s="1297"/>
      <c r="CU14" s="1297"/>
      <c r="CV14" s="1297"/>
      <c r="CW14" s="1297"/>
      <c r="CX14" s="1297"/>
      <c r="CY14" s="1297"/>
      <c r="CZ14" s="1297"/>
      <c r="DA14" s="1297"/>
      <c r="DB14" s="1297"/>
      <c r="DC14" s="1297"/>
      <c r="DD14" s="1297"/>
      <c r="DE14" s="1297"/>
      <c r="DF14" s="1297"/>
      <c r="DG14" s="1297"/>
      <c r="DH14" s="1297"/>
      <c r="DI14" s="1297"/>
      <c r="DJ14" s="1297"/>
      <c r="DK14" s="1297"/>
      <c r="DL14" s="1297"/>
      <c r="DM14" s="1297"/>
      <c r="DN14" s="1297"/>
      <c r="DO14" s="1297"/>
      <c r="DP14" s="1297"/>
      <c r="DQ14" s="1297"/>
      <c r="DR14" s="1297"/>
    </row>
    <row r="15" ht="16.2" outlineLevel="1" spans="3:122">
      <c r="C15" s="844" t="s">
        <v>15</v>
      </c>
      <c r="D15" s="844" t="s">
        <v>16</v>
      </c>
      <c r="F15" s="851"/>
      <c r="J15" s="851"/>
      <c r="K15" s="851"/>
      <c r="Y15" s="851"/>
      <c r="CI15" s="1297"/>
      <c r="CJ15" s="1297"/>
      <c r="CK15" s="1297"/>
      <c r="CL15" s="1297"/>
      <c r="CM15" s="1297"/>
      <c r="CN15" s="1297"/>
      <c r="CO15" s="1297"/>
      <c r="CP15" s="1297"/>
      <c r="CQ15" s="1297"/>
      <c r="CR15" s="1297"/>
      <c r="CS15" s="1297"/>
      <c r="CT15" s="1297"/>
      <c r="CU15" s="1297"/>
      <c r="CV15" s="1297"/>
      <c r="CW15" s="1297"/>
      <c r="CX15" s="1297"/>
      <c r="CY15" s="1297"/>
      <c r="CZ15" s="1297"/>
      <c r="DA15" s="1297"/>
      <c r="DB15" s="1297"/>
      <c r="DC15" s="1297"/>
      <c r="DD15" s="1297"/>
      <c r="DE15" s="1297"/>
      <c r="DF15" s="1297"/>
      <c r="DG15" s="1297"/>
      <c r="DH15" s="1297"/>
      <c r="DI15" s="1297"/>
      <c r="DJ15" s="1297"/>
      <c r="DK15" s="1297"/>
      <c r="DL15" s="1297"/>
      <c r="DM15" s="1297"/>
      <c r="DN15" s="1297"/>
      <c r="DO15" s="1297"/>
      <c r="DP15" s="1297"/>
      <c r="DQ15" s="1297"/>
      <c r="DR15" s="1297"/>
    </row>
    <row r="16" ht="19.2" outlineLevel="1" spans="3:122">
      <c r="C16" s="844"/>
      <c r="D16" s="864"/>
      <c r="E16" s="865" t="str">
        <f>$I$34</f>
        <v>Branch Network System</v>
      </c>
      <c r="F16" s="865"/>
      <c r="G16" s="865"/>
      <c r="H16" s="865"/>
      <c r="I16" s="865"/>
      <c r="J16" s="865"/>
      <c r="K16" s="865"/>
      <c r="Y16" s="851"/>
      <c r="CI16" s="1297"/>
      <c r="CJ16" s="1297"/>
      <c r="CK16" s="1297"/>
      <c r="CL16" s="1297"/>
      <c r="CM16" s="1297"/>
      <c r="CN16" s="1297"/>
      <c r="CO16" s="1297"/>
      <c r="CP16" s="1297"/>
      <c r="CQ16" s="1297"/>
      <c r="CR16" s="1297"/>
      <c r="CS16" s="1297"/>
      <c r="CT16" s="1297"/>
      <c r="CU16" s="1297"/>
      <c r="CV16" s="1297"/>
      <c r="CW16" s="1297"/>
      <c r="CX16" s="1297"/>
      <c r="CY16" s="1297"/>
      <c r="CZ16" s="1297"/>
      <c r="DA16" s="1297"/>
      <c r="DB16" s="1297"/>
      <c r="DC16" s="1297"/>
      <c r="DD16" s="1297"/>
      <c r="DE16" s="1297"/>
      <c r="DF16" s="1297"/>
      <c r="DG16" s="1297"/>
      <c r="DH16" s="1297"/>
      <c r="DI16" s="1297"/>
      <c r="DJ16" s="1297"/>
      <c r="DK16" s="1297"/>
      <c r="DL16" s="1297"/>
      <c r="DM16" s="1297"/>
      <c r="DN16" s="1297"/>
      <c r="DO16" s="1297"/>
      <c r="DP16" s="1297"/>
      <c r="DQ16" s="1297"/>
      <c r="DR16" s="1297"/>
    </row>
    <row r="17" ht="16.2" outlineLevel="1" spans="4:122">
      <c r="D17" s="866" t="s">
        <v>17</v>
      </c>
      <c r="E17" s="867"/>
      <c r="F17" s="845"/>
      <c r="G17" s="845"/>
      <c r="H17" s="845"/>
      <c r="I17" s="845"/>
      <c r="J17" s="845"/>
      <c r="K17" s="845"/>
      <c r="L17" s="845"/>
      <c r="M17" s="845"/>
      <c r="N17" s="845"/>
      <c r="O17" s="845"/>
      <c r="Y17" s="851"/>
      <c r="CI17" s="1297"/>
      <c r="CJ17" s="1297"/>
      <c r="CK17" s="1297"/>
      <c r="CL17" s="1297"/>
      <c r="CM17" s="1297"/>
      <c r="CN17" s="1297"/>
      <c r="CO17" s="1297"/>
      <c r="CP17" s="1297"/>
      <c r="CQ17" s="1297"/>
      <c r="CR17" s="1297"/>
      <c r="CS17" s="1297"/>
      <c r="CT17" s="1297"/>
      <c r="CU17" s="1297"/>
      <c r="CV17" s="1297"/>
      <c r="CW17" s="1297"/>
      <c r="CX17" s="1297"/>
      <c r="CY17" s="1297"/>
      <c r="CZ17" s="1297"/>
      <c r="DA17" s="1297"/>
      <c r="DB17" s="1297"/>
      <c r="DC17" s="1297"/>
      <c r="DD17" s="1297"/>
      <c r="DE17" s="1297"/>
      <c r="DF17" s="1297"/>
      <c r="DG17" s="1297"/>
      <c r="DH17" s="1297"/>
      <c r="DI17" s="1297"/>
      <c r="DJ17" s="1297"/>
      <c r="DK17" s="1297"/>
      <c r="DL17" s="1297"/>
      <c r="DM17" s="1297"/>
      <c r="DN17" s="1297"/>
      <c r="DO17" s="1297"/>
      <c r="DP17" s="1297"/>
      <c r="DQ17" s="1297"/>
      <c r="DR17" s="1297"/>
    </row>
    <row r="18" ht="16.2" outlineLevel="1" spans="3:122">
      <c r="C18" s="844"/>
      <c r="D18" s="868" t="s">
        <v>18</v>
      </c>
      <c r="E18" s="867"/>
      <c r="F18" s="845"/>
      <c r="G18" s="845"/>
      <c r="H18" s="845"/>
      <c r="I18" s="845"/>
      <c r="J18" s="845"/>
      <c r="K18" s="845"/>
      <c r="L18" s="845"/>
      <c r="M18" s="845"/>
      <c r="N18" s="845"/>
      <c r="O18" s="845"/>
      <c r="Y18" s="851"/>
      <c r="CI18" s="1297"/>
      <c r="CJ18" s="1297"/>
      <c r="CK18" s="1297"/>
      <c r="CL18" s="1297"/>
      <c r="CM18" s="1297"/>
      <c r="CN18" s="1297"/>
      <c r="CO18" s="1297"/>
      <c r="CP18" s="1297"/>
      <c r="CQ18" s="1297"/>
      <c r="CR18" s="1297"/>
      <c r="CS18" s="1297"/>
      <c r="CT18" s="1297"/>
      <c r="CU18" s="1297"/>
      <c r="CV18" s="1297"/>
      <c r="CW18" s="1297"/>
      <c r="CX18" s="1297"/>
      <c r="CY18" s="1297"/>
      <c r="CZ18" s="1297"/>
      <c r="DA18" s="1297"/>
      <c r="DB18" s="1297"/>
      <c r="DC18" s="1297"/>
      <c r="DD18" s="1297"/>
      <c r="DE18" s="1297"/>
      <c r="DF18" s="1297"/>
      <c r="DG18" s="1297"/>
      <c r="DH18" s="1297"/>
      <c r="DI18" s="1297"/>
      <c r="DJ18" s="1297"/>
      <c r="DK18" s="1297"/>
      <c r="DL18" s="1297"/>
      <c r="DM18" s="1297"/>
      <c r="DN18" s="1297"/>
      <c r="DO18" s="1297"/>
      <c r="DP18" s="1297"/>
      <c r="DQ18" s="1297"/>
      <c r="DR18" s="1297"/>
    </row>
    <row r="19" outlineLevel="1" spans="5:122">
      <c r="E19" s="851"/>
      <c r="F19" s="851"/>
      <c r="J19" s="851"/>
      <c r="K19" s="851"/>
      <c r="Y19" s="851"/>
      <c r="CI19" s="1297"/>
      <c r="CJ19" s="1297"/>
      <c r="CK19" s="1297"/>
      <c r="CL19" s="1297"/>
      <c r="CM19" s="1297"/>
      <c r="CN19" s="1297"/>
      <c r="CO19" s="1297"/>
      <c r="CP19" s="1297"/>
      <c r="CQ19" s="1297"/>
      <c r="CR19" s="1297"/>
      <c r="CS19" s="1297"/>
      <c r="CT19" s="1297"/>
      <c r="CU19" s="1297"/>
      <c r="CV19" s="1297"/>
      <c r="CW19" s="1297"/>
      <c r="CX19" s="1297"/>
      <c r="CY19" s="1297"/>
      <c r="CZ19" s="1297"/>
      <c r="DA19" s="1297"/>
      <c r="DB19" s="1297"/>
      <c r="DC19" s="1297"/>
      <c r="DD19" s="1297"/>
      <c r="DE19" s="1297"/>
      <c r="DF19" s="1297"/>
      <c r="DG19" s="1297"/>
      <c r="DH19" s="1297"/>
      <c r="DI19" s="1297"/>
      <c r="DJ19" s="1297"/>
      <c r="DK19" s="1297"/>
      <c r="DL19" s="1297"/>
      <c r="DM19" s="1297"/>
      <c r="DN19" s="1297"/>
      <c r="DO19" s="1297"/>
      <c r="DP19" s="1297"/>
      <c r="DQ19" s="1297"/>
      <c r="DR19" s="1297"/>
    </row>
    <row r="20" ht="33.75" customHeight="1" outlineLevel="1" spans="5:122">
      <c r="E20" s="869" t="s">
        <v>19</v>
      </c>
      <c r="F20" s="870">
        <v>0</v>
      </c>
      <c r="G20" s="870">
        <v>2</v>
      </c>
      <c r="H20" s="870">
        <v>3</v>
      </c>
      <c r="I20" s="870">
        <v>4</v>
      </c>
      <c r="J20" s="870">
        <v>5</v>
      </c>
      <c r="K20" s="870">
        <v>6</v>
      </c>
      <c r="L20" s="928">
        <v>7</v>
      </c>
      <c r="M20" s="928"/>
      <c r="N20" s="928"/>
      <c r="O20" s="928"/>
      <c r="P20" s="928"/>
      <c r="Q20" s="928"/>
      <c r="R20" s="928"/>
      <c r="S20" s="928"/>
      <c r="T20" s="928"/>
      <c r="U20" s="928"/>
      <c r="V20" s="928"/>
      <c r="W20" s="928"/>
      <c r="X20" s="870">
        <v>8</v>
      </c>
      <c r="Y20" s="870">
        <v>9</v>
      </c>
      <c r="Z20" s="870">
        <v>10</v>
      </c>
      <c r="AA20" s="870">
        <v>11</v>
      </c>
      <c r="AB20" s="870">
        <v>12</v>
      </c>
      <c r="AC20" s="870">
        <v>13</v>
      </c>
      <c r="AD20" s="870">
        <v>14</v>
      </c>
      <c r="AE20" s="870">
        <v>21</v>
      </c>
      <c r="AF20" s="870">
        <v>22</v>
      </c>
      <c r="AG20" s="870">
        <v>32</v>
      </c>
      <c r="AH20" s="870">
        <v>33</v>
      </c>
      <c r="AI20" s="1055">
        <v>47</v>
      </c>
      <c r="AJ20" s="1055">
        <v>48</v>
      </c>
      <c r="AK20" s="1055">
        <v>60</v>
      </c>
      <c r="AL20" s="1055">
        <v>61</v>
      </c>
      <c r="AM20" s="1055">
        <v>62</v>
      </c>
      <c r="AN20" s="1056">
        <v>64</v>
      </c>
      <c r="AO20" s="1056">
        <v>65</v>
      </c>
      <c r="AP20" s="1056">
        <v>88</v>
      </c>
      <c r="AQ20" s="1096">
        <v>90</v>
      </c>
      <c r="AR20" s="1096">
        <v>91</v>
      </c>
      <c r="AS20" s="1096">
        <v>92</v>
      </c>
      <c r="AT20" s="1096">
        <v>100</v>
      </c>
      <c r="AU20" s="1096">
        <v>101</v>
      </c>
      <c r="AV20" s="1096">
        <v>102</v>
      </c>
      <c r="AW20" s="1096">
        <v>104</v>
      </c>
      <c r="AX20" s="1096">
        <v>106</v>
      </c>
      <c r="AY20" s="1096">
        <v>108</v>
      </c>
      <c r="AZ20" s="1096">
        <v>109</v>
      </c>
      <c r="BA20" s="1096">
        <v>110</v>
      </c>
      <c r="BB20" s="1096">
        <v>111</v>
      </c>
      <c r="BC20" s="1096">
        <v>112</v>
      </c>
      <c r="BD20" s="1096">
        <v>113</v>
      </c>
      <c r="BE20" s="1177">
        <v>21</v>
      </c>
      <c r="BF20" s="1177">
        <v>24</v>
      </c>
      <c r="BG20" s="1177">
        <v>25</v>
      </c>
      <c r="BH20" s="1178">
        <v>26</v>
      </c>
      <c r="BI20" s="1178">
        <v>27</v>
      </c>
      <c r="BJ20" s="1178">
        <v>28</v>
      </c>
      <c r="BK20" s="1178">
        <v>30</v>
      </c>
      <c r="BL20" s="1178">
        <v>31</v>
      </c>
      <c r="BM20" s="1178">
        <v>32</v>
      </c>
      <c r="BN20" s="1231">
        <v>33</v>
      </c>
      <c r="BO20" s="1231">
        <v>35</v>
      </c>
      <c r="BP20" s="1232">
        <v>40</v>
      </c>
      <c r="BQ20" s="1232">
        <v>48</v>
      </c>
      <c r="BR20" s="1233" t="s">
        <v>20</v>
      </c>
      <c r="BS20" s="1233"/>
      <c r="BT20" s="1233"/>
      <c r="BU20" s="1233"/>
      <c r="BV20" s="1233"/>
      <c r="BW20" s="1233" t="s">
        <v>21</v>
      </c>
      <c r="BX20" s="1275" t="s">
        <v>22</v>
      </c>
      <c r="BY20" s="1276"/>
      <c r="BZ20" s="1233"/>
      <c r="CA20" s="1233"/>
      <c r="CB20" s="1233"/>
      <c r="CC20" s="1275" t="s">
        <v>23</v>
      </c>
      <c r="CD20" s="1276"/>
      <c r="CE20" s="1233"/>
      <c r="CF20" s="1233"/>
      <c r="CG20" s="1233"/>
      <c r="CH20" s="1233"/>
      <c r="CI20" s="1297"/>
      <c r="CJ20" s="1297"/>
      <c r="CK20" s="1297"/>
      <c r="CL20" s="1297"/>
      <c r="CM20" s="1297"/>
      <c r="CN20" s="1297"/>
      <c r="CO20" s="1297"/>
      <c r="CP20" s="1297"/>
      <c r="CQ20" s="1297"/>
      <c r="CR20" s="1297"/>
      <c r="CS20" s="1297"/>
      <c r="CT20" s="1297"/>
      <c r="CU20" s="1297"/>
      <c r="CV20" s="1297"/>
      <c r="CW20" s="1297"/>
      <c r="CX20" s="1297"/>
      <c r="CY20" s="1297"/>
      <c r="CZ20" s="1297"/>
      <c r="DA20" s="1297"/>
      <c r="DB20" s="1297"/>
      <c r="DC20" s="1297"/>
      <c r="DD20" s="1297"/>
      <c r="DE20" s="1297"/>
      <c r="DF20" s="1297"/>
      <c r="DG20" s="1297"/>
      <c r="DH20" s="1297"/>
      <c r="DI20" s="1297"/>
      <c r="DJ20" s="1297"/>
      <c r="DK20" s="1297"/>
      <c r="DL20" s="1297"/>
      <c r="DM20" s="1297"/>
      <c r="DN20" s="1297"/>
      <c r="DO20" s="1297"/>
      <c r="DP20" s="1297"/>
      <c r="DQ20" s="1297"/>
      <c r="DR20" s="1297"/>
    </row>
    <row r="21" ht="16.5" customHeight="1" outlineLevel="1" spans="5:122">
      <c r="E21" s="869"/>
      <c r="F21" s="871" t="s">
        <v>24</v>
      </c>
      <c r="G21" s="872"/>
      <c r="H21" s="872"/>
      <c r="I21" s="929"/>
      <c r="J21" s="872"/>
      <c r="K21" s="872"/>
      <c r="L21" s="872"/>
      <c r="M21" s="872"/>
      <c r="N21" s="872"/>
      <c r="O21" s="872"/>
      <c r="P21" s="872"/>
      <c r="Q21" s="872"/>
      <c r="R21" s="872"/>
      <c r="S21" s="872"/>
      <c r="T21" s="872"/>
      <c r="U21" s="872"/>
      <c r="V21" s="872"/>
      <c r="W21" s="872"/>
      <c r="X21" s="929"/>
      <c r="Y21" s="872"/>
      <c r="Z21" s="872"/>
      <c r="AA21" s="872"/>
      <c r="AB21" s="872"/>
      <c r="AC21" s="872"/>
      <c r="AD21" s="872"/>
      <c r="AE21" s="872"/>
      <c r="AF21" s="1022"/>
      <c r="AG21" s="1023"/>
      <c r="AH21" s="1023"/>
      <c r="AI21" s="1057" t="s">
        <v>25</v>
      </c>
      <c r="AJ21" s="1058"/>
      <c r="AK21" s="1058"/>
      <c r="AL21" s="1058"/>
      <c r="AM21" s="1058"/>
      <c r="AN21" s="1057"/>
      <c r="AO21" s="1097"/>
      <c r="AP21" s="1097"/>
      <c r="AQ21" s="1098" t="s">
        <v>26</v>
      </c>
      <c r="AR21" s="1098"/>
      <c r="AS21" s="1098"/>
      <c r="AT21" s="1097"/>
      <c r="AU21" s="1099"/>
      <c r="AV21" s="1099"/>
      <c r="AW21" s="1097"/>
      <c r="AX21" s="1142"/>
      <c r="AY21" s="1142"/>
      <c r="AZ21" s="1142"/>
      <c r="BA21" s="1142"/>
      <c r="BB21" s="1142"/>
      <c r="BC21" s="1142"/>
      <c r="BD21" s="1142"/>
      <c r="BE21" s="1179" t="s">
        <v>27</v>
      </c>
      <c r="BF21" s="1180"/>
      <c r="BG21" s="1181"/>
      <c r="BH21" s="1182" t="s">
        <v>28</v>
      </c>
      <c r="BI21" s="1183"/>
      <c r="BJ21" s="1183"/>
      <c r="BK21" s="1183"/>
      <c r="BL21" s="1183"/>
      <c r="BM21" s="1234"/>
      <c r="BN21" s="1235" t="s">
        <v>29</v>
      </c>
      <c r="BO21" s="1236"/>
      <c r="BP21" s="1237" t="s">
        <v>30</v>
      </c>
      <c r="BQ21" s="1238"/>
      <c r="BR21" s="1239" t="s">
        <v>31</v>
      </c>
      <c r="BS21" s="1240"/>
      <c r="BT21" s="1240"/>
      <c r="BU21" s="1240"/>
      <c r="BV21" s="1240"/>
      <c r="BW21" s="1240"/>
      <c r="BX21" s="1277"/>
      <c r="BY21" s="1240"/>
      <c r="BZ21" s="1240"/>
      <c r="CA21" s="1240"/>
      <c r="CB21" s="1240"/>
      <c r="CC21" s="1240"/>
      <c r="CD21" s="1240"/>
      <c r="CE21" s="1240"/>
      <c r="CF21" s="1240"/>
      <c r="CG21" s="1240"/>
      <c r="CH21" s="1254"/>
      <c r="CI21" s="1297"/>
      <c r="CJ21" s="1297"/>
      <c r="CK21" s="1297"/>
      <c r="CL21" s="1297"/>
      <c r="CM21" s="1297"/>
      <c r="CN21" s="1297"/>
      <c r="CO21" s="1297"/>
      <c r="CP21" s="1297"/>
      <c r="CQ21" s="1297"/>
      <c r="CR21" s="1297"/>
      <c r="CS21" s="1297"/>
      <c r="CT21" s="1297"/>
      <c r="CU21" s="1297"/>
      <c r="CV21" s="1297"/>
      <c r="CW21" s="1297"/>
      <c r="CX21" s="1297"/>
      <c r="CY21" s="1297"/>
      <c r="CZ21" s="1297"/>
      <c r="DA21" s="1297"/>
      <c r="DB21" s="1297"/>
      <c r="DC21" s="1297"/>
      <c r="DD21" s="1297"/>
      <c r="DE21" s="1297"/>
      <c r="DF21" s="1297"/>
      <c r="DG21" s="1297"/>
      <c r="DH21" s="1297"/>
      <c r="DI21" s="1297"/>
      <c r="DJ21" s="1297"/>
      <c r="DK21" s="1297"/>
      <c r="DL21" s="1297"/>
      <c r="DM21" s="1297"/>
      <c r="DN21" s="1297"/>
      <c r="DO21" s="1297"/>
      <c r="DP21" s="1297"/>
      <c r="DQ21" s="1297"/>
      <c r="DR21" s="1297"/>
    </row>
    <row r="22" ht="17.25" customHeight="1" outlineLevel="1" spans="5:122">
      <c r="E22" s="869"/>
      <c r="F22" s="873" t="s">
        <v>32</v>
      </c>
      <c r="G22" s="873" t="s">
        <v>33</v>
      </c>
      <c r="H22" s="873" t="s">
        <v>34</v>
      </c>
      <c r="I22" s="873" t="s">
        <v>35</v>
      </c>
      <c r="J22" s="873" t="s">
        <v>36</v>
      </c>
      <c r="K22" s="873" t="s">
        <v>37</v>
      </c>
      <c r="L22" s="930" t="s">
        <v>38</v>
      </c>
      <c r="M22" s="930"/>
      <c r="N22" s="930"/>
      <c r="O22" s="930"/>
      <c r="P22" s="930"/>
      <c r="Q22" s="930"/>
      <c r="R22" s="930"/>
      <c r="S22" s="930"/>
      <c r="T22" s="930"/>
      <c r="U22" s="930"/>
      <c r="V22" s="930"/>
      <c r="W22" s="990"/>
      <c r="X22" s="873" t="s">
        <v>39</v>
      </c>
      <c r="Y22" s="1023" t="s">
        <v>40</v>
      </c>
      <c r="Z22" s="1023"/>
      <c r="AA22" s="1023"/>
      <c r="AB22" s="1023" t="s">
        <v>41</v>
      </c>
      <c r="AC22" s="1023"/>
      <c r="AD22" s="1023"/>
      <c r="AE22" s="1023"/>
      <c r="AF22" s="1023"/>
      <c r="AG22" s="1023"/>
      <c r="AH22" s="1023"/>
      <c r="AI22" s="1058" t="s">
        <v>42</v>
      </c>
      <c r="AJ22" s="1058"/>
      <c r="AK22" s="1058"/>
      <c r="AL22" s="1058"/>
      <c r="AM22" s="1058"/>
      <c r="AN22" s="1059" t="s">
        <v>43</v>
      </c>
      <c r="AO22" s="1059"/>
      <c r="AP22" s="1057" t="s">
        <v>44</v>
      </c>
      <c r="AQ22" s="1098" t="s">
        <v>26</v>
      </c>
      <c r="AR22" s="1098"/>
      <c r="AS22" s="1098"/>
      <c r="AT22" s="1097"/>
      <c r="AU22" s="1099"/>
      <c r="AV22" s="1099"/>
      <c r="AW22" s="1097"/>
      <c r="AX22" s="1142"/>
      <c r="AY22" s="1142"/>
      <c r="AZ22" s="1142"/>
      <c r="BA22" s="1142"/>
      <c r="BB22" s="1142"/>
      <c r="BC22" s="1142"/>
      <c r="BD22" s="1142"/>
      <c r="BE22" s="1184" t="s">
        <v>45</v>
      </c>
      <c r="BF22" s="1185"/>
      <c r="BG22" s="1186" t="s">
        <v>46</v>
      </c>
      <c r="BH22" s="1187" t="s">
        <v>47</v>
      </c>
      <c r="BI22" s="1188"/>
      <c r="BJ22" s="1189"/>
      <c r="BK22" s="1183" t="s">
        <v>48</v>
      </c>
      <c r="BL22" s="1183"/>
      <c r="BM22" s="1183"/>
      <c r="BN22" s="1241" t="s">
        <v>49</v>
      </c>
      <c r="BO22" s="1242" t="s">
        <v>50</v>
      </c>
      <c r="BP22" s="1243" t="s">
        <v>51</v>
      </c>
      <c r="BQ22" s="1244" t="s">
        <v>52</v>
      </c>
      <c r="BR22" s="1245" t="s">
        <v>53</v>
      </c>
      <c r="BS22" s="1246"/>
      <c r="BT22" s="1247"/>
      <c r="BU22" s="1247"/>
      <c r="BV22" s="1247"/>
      <c r="BW22" s="1247"/>
      <c r="BX22" s="1245" t="s">
        <v>53</v>
      </c>
      <c r="BY22" s="1246"/>
      <c r="BZ22" s="1247"/>
      <c r="CA22" s="1247"/>
      <c r="CB22" s="1247"/>
      <c r="CC22" s="1245"/>
      <c r="CD22" s="1246"/>
      <c r="CE22" s="1247"/>
      <c r="CF22" s="1247"/>
      <c r="CG22" s="1247"/>
      <c r="CH22" s="1247"/>
      <c r="CI22" s="1297"/>
      <c r="CJ22" s="1297"/>
      <c r="CK22" s="1297"/>
      <c r="CL22" s="1297"/>
      <c r="CM22" s="1297"/>
      <c r="CN22" s="1297"/>
      <c r="CO22" s="1297"/>
      <c r="CP22" s="1297"/>
      <c r="CQ22" s="1297"/>
      <c r="CR22" s="1297"/>
      <c r="CS22" s="1297"/>
      <c r="CT22" s="1297"/>
      <c r="CU22" s="1297"/>
      <c r="CV22" s="1297"/>
      <c r="CW22" s="1297"/>
      <c r="CX22" s="1297"/>
      <c r="CY22" s="1297"/>
      <c r="CZ22" s="1297"/>
      <c r="DA22" s="1297"/>
      <c r="DB22" s="1297"/>
      <c r="DC22" s="1297"/>
      <c r="DD22" s="1297"/>
      <c r="DE22" s="1297"/>
      <c r="DF22" s="1297"/>
      <c r="DG22" s="1297"/>
      <c r="DH22" s="1297"/>
      <c r="DI22" s="1297"/>
      <c r="DJ22" s="1297"/>
      <c r="DK22" s="1297"/>
      <c r="DL22" s="1297"/>
      <c r="DM22" s="1297"/>
      <c r="DN22" s="1297"/>
      <c r="DO22" s="1297"/>
      <c r="DP22" s="1297"/>
      <c r="DQ22" s="1297"/>
      <c r="DR22" s="1297"/>
    </row>
    <row r="23" ht="17.25" customHeight="1" outlineLevel="1" spans="5:122">
      <c r="E23" s="869"/>
      <c r="F23" s="874"/>
      <c r="G23" s="874"/>
      <c r="H23" s="874"/>
      <c r="I23" s="874"/>
      <c r="J23" s="874"/>
      <c r="K23" s="874"/>
      <c r="L23" s="931" t="s">
        <v>54</v>
      </c>
      <c r="M23" s="932" t="s">
        <v>55</v>
      </c>
      <c r="N23" s="933" t="s">
        <v>56</v>
      </c>
      <c r="O23" s="934" t="s">
        <v>57</v>
      </c>
      <c r="P23" s="934"/>
      <c r="Q23" s="934" t="s">
        <v>58</v>
      </c>
      <c r="R23" s="934"/>
      <c r="S23" s="934"/>
      <c r="T23" s="991" t="s">
        <v>59</v>
      </c>
      <c r="U23" s="991"/>
      <c r="V23" s="932" t="s">
        <v>60</v>
      </c>
      <c r="W23" s="992" t="s">
        <v>61</v>
      </c>
      <c r="X23" s="874"/>
      <c r="Y23" s="1024" t="s">
        <v>62</v>
      </c>
      <c r="Z23" s="1025" t="s">
        <v>63</v>
      </c>
      <c r="AA23" s="1026" t="s">
        <v>64</v>
      </c>
      <c r="AB23" s="1023" t="s">
        <v>65</v>
      </c>
      <c r="AC23" s="1023"/>
      <c r="AD23" s="1023"/>
      <c r="AE23" s="1027" t="s">
        <v>66</v>
      </c>
      <c r="AF23" s="1023"/>
      <c r="AG23" s="928" t="s">
        <v>67</v>
      </c>
      <c r="AH23" s="928"/>
      <c r="AI23" s="1058" t="s">
        <v>68</v>
      </c>
      <c r="AJ23" s="1058"/>
      <c r="AK23" s="1060" t="s">
        <v>69</v>
      </c>
      <c r="AL23" s="1061"/>
      <c r="AM23" s="1062"/>
      <c r="AN23" s="1063" t="s">
        <v>70</v>
      </c>
      <c r="AO23" s="1100"/>
      <c r="AP23" s="1101" t="s">
        <v>71</v>
      </c>
      <c r="AQ23" s="1102" t="s">
        <v>72</v>
      </c>
      <c r="AR23" s="1102"/>
      <c r="AS23" s="1102"/>
      <c r="AT23" s="1103" t="s">
        <v>73</v>
      </c>
      <c r="AU23" s="1104"/>
      <c r="AV23" s="1104"/>
      <c r="AW23" s="1103"/>
      <c r="AX23" s="1143" t="s">
        <v>74</v>
      </c>
      <c r="AY23" s="1144"/>
      <c r="AZ23" s="1144"/>
      <c r="BA23" s="1144"/>
      <c r="BB23" s="1103"/>
      <c r="BC23" s="1103"/>
      <c r="BD23" s="1103"/>
      <c r="BE23" s="1190"/>
      <c r="BF23" s="1191" t="s">
        <v>75</v>
      </c>
      <c r="BG23" s="1192"/>
      <c r="BH23" s="1193"/>
      <c r="BI23" s="1194" t="s">
        <v>76</v>
      </c>
      <c r="BJ23" s="1195" t="s">
        <v>77</v>
      </c>
      <c r="BK23" s="1196" t="s">
        <v>78</v>
      </c>
      <c r="BL23" s="1197" t="s">
        <v>79</v>
      </c>
      <c r="BM23" s="1248" t="s">
        <v>80</v>
      </c>
      <c r="BN23" s="1249"/>
      <c r="BO23" s="1250"/>
      <c r="BP23" s="1251"/>
      <c r="BQ23" s="1252"/>
      <c r="BR23" s="1253" t="s">
        <v>81</v>
      </c>
      <c r="BS23" s="1254"/>
      <c r="BT23" s="1255"/>
      <c r="BU23" s="1255"/>
      <c r="BV23" s="1255"/>
      <c r="BW23" s="1278"/>
      <c r="BX23" s="1253" t="s">
        <v>82</v>
      </c>
      <c r="BY23" s="1254"/>
      <c r="BZ23" s="1255"/>
      <c r="CA23" s="1255"/>
      <c r="CB23" s="1255"/>
      <c r="CC23" s="1253" t="s">
        <v>83</v>
      </c>
      <c r="CD23" s="1254"/>
      <c r="CE23" s="1255"/>
      <c r="CF23" s="1255"/>
      <c r="CG23" s="1255"/>
      <c r="CH23" s="1255"/>
      <c r="CI23" s="1297"/>
      <c r="CJ23" s="1297"/>
      <c r="CK23" s="1297"/>
      <c r="CL23" s="1297"/>
      <c r="CM23" s="1297"/>
      <c r="CN23" s="1297"/>
      <c r="CO23" s="1297"/>
      <c r="CP23" s="1297"/>
      <c r="CQ23" s="1297"/>
      <c r="CR23" s="1297"/>
      <c r="CS23" s="1297"/>
      <c r="CT23" s="1297"/>
      <c r="CU23" s="1297"/>
      <c r="CV23" s="1297"/>
      <c r="CW23" s="1297"/>
      <c r="CX23" s="1297"/>
      <c r="CY23" s="1297"/>
      <c r="CZ23" s="1297"/>
      <c r="DA23" s="1297"/>
      <c r="DB23" s="1297"/>
      <c r="DC23" s="1297"/>
      <c r="DD23" s="1297"/>
      <c r="DE23" s="1297"/>
      <c r="DF23" s="1297"/>
      <c r="DG23" s="1297"/>
      <c r="DH23" s="1297"/>
      <c r="DI23" s="1297"/>
      <c r="DJ23" s="1297"/>
      <c r="DK23" s="1297"/>
      <c r="DL23" s="1297"/>
      <c r="DM23" s="1297"/>
      <c r="DN23" s="1297"/>
      <c r="DO23" s="1297"/>
      <c r="DP23" s="1297"/>
      <c r="DQ23" s="1297"/>
      <c r="DR23" s="1297"/>
    </row>
    <row r="24" ht="17.25" customHeight="1" outlineLevel="1" spans="5:122">
      <c r="E24" s="869"/>
      <c r="F24" s="874"/>
      <c r="G24" s="874"/>
      <c r="H24" s="874"/>
      <c r="I24" s="874"/>
      <c r="J24" s="874"/>
      <c r="K24" s="874"/>
      <c r="L24" s="935"/>
      <c r="M24" s="936"/>
      <c r="N24" s="937"/>
      <c r="O24" s="938"/>
      <c r="P24" s="938"/>
      <c r="Q24" s="938"/>
      <c r="R24" s="938"/>
      <c r="S24" s="938"/>
      <c r="T24" s="993"/>
      <c r="U24" s="993"/>
      <c r="V24" s="936"/>
      <c r="W24" s="994"/>
      <c r="X24" s="874"/>
      <c r="Y24" s="1028"/>
      <c r="Z24" s="1029"/>
      <c r="AA24" s="1030"/>
      <c r="AB24" s="1031" t="s">
        <v>65</v>
      </c>
      <c r="AC24" s="1032"/>
      <c r="AD24" s="1032"/>
      <c r="AE24" s="873" t="s">
        <v>84</v>
      </c>
      <c r="AF24" s="873" t="s">
        <v>85</v>
      </c>
      <c r="AG24" s="1064" t="s">
        <v>86</v>
      </c>
      <c r="AH24" s="1064" t="s">
        <v>87</v>
      </c>
      <c r="AI24" s="1058" t="s">
        <v>88</v>
      </c>
      <c r="AJ24" s="1058"/>
      <c r="AK24" s="1065"/>
      <c r="AL24" s="1066"/>
      <c r="AM24" s="1067"/>
      <c r="AN24" s="1068"/>
      <c r="AO24" s="1068" t="s">
        <v>89</v>
      </c>
      <c r="AP24" s="1105" t="s">
        <v>90</v>
      </c>
      <c r="AQ24" s="1106" t="s">
        <v>91</v>
      </c>
      <c r="AR24" s="1106" t="s">
        <v>92</v>
      </c>
      <c r="AS24" s="1106" t="s">
        <v>93</v>
      </c>
      <c r="AT24" s="1107" t="s">
        <v>94</v>
      </c>
      <c r="AU24" s="1108"/>
      <c r="AV24" s="1108"/>
      <c r="AW24" s="1145" t="s">
        <v>95</v>
      </c>
      <c r="AX24" s="1146" t="s">
        <v>96</v>
      </c>
      <c r="AY24" s="1147" t="s">
        <v>91</v>
      </c>
      <c r="AZ24" s="1147" t="s">
        <v>92</v>
      </c>
      <c r="BA24" s="1147" t="s">
        <v>93</v>
      </c>
      <c r="BB24" s="1148" t="s">
        <v>94</v>
      </c>
      <c r="BC24" s="1148"/>
      <c r="BD24" s="1149"/>
      <c r="BE24" s="1190"/>
      <c r="BF24" s="1191"/>
      <c r="BG24" s="1192"/>
      <c r="BH24" s="1193"/>
      <c r="BI24" s="1198"/>
      <c r="BJ24" s="1199"/>
      <c r="BK24" s="1200"/>
      <c r="BL24" s="1198"/>
      <c r="BM24" s="1199"/>
      <c r="BN24" s="1249"/>
      <c r="BO24" s="1250"/>
      <c r="BP24" s="1251"/>
      <c r="BQ24" s="1252"/>
      <c r="BR24" s="1256" t="s">
        <v>97</v>
      </c>
      <c r="BS24" s="1240"/>
      <c r="BT24" s="1256"/>
      <c r="BU24" s="1279"/>
      <c r="BV24" s="1256"/>
      <c r="BW24" s="1280"/>
      <c r="BX24" s="1256" t="s">
        <v>98</v>
      </c>
      <c r="BY24" s="1240"/>
      <c r="BZ24" s="1253"/>
      <c r="CA24" s="1254"/>
      <c r="CB24" s="1253"/>
      <c r="CC24" s="1256" t="s">
        <v>99</v>
      </c>
      <c r="CD24" s="1240"/>
      <c r="CE24" s="1256"/>
      <c r="CF24" s="1279"/>
      <c r="CG24" s="1256"/>
      <c r="CH24" s="1280"/>
      <c r="CI24" s="1297"/>
      <c r="CJ24" s="1297"/>
      <c r="CK24" s="1297"/>
      <c r="CL24" s="1297"/>
      <c r="CM24" s="1297"/>
      <c r="CN24" s="1297"/>
      <c r="CO24" s="1297"/>
      <c r="CP24" s="1297"/>
      <c r="CQ24" s="1297"/>
      <c r="CR24" s="1297"/>
      <c r="CS24" s="1297"/>
      <c r="CT24" s="1297"/>
      <c r="CU24" s="1297"/>
      <c r="CV24" s="1297"/>
      <c r="CW24" s="1297"/>
      <c r="CX24" s="1297"/>
      <c r="CY24" s="1297"/>
      <c r="CZ24" s="1297"/>
      <c r="DA24" s="1297"/>
      <c r="DB24" s="1297"/>
      <c r="DC24" s="1297"/>
      <c r="DD24" s="1297"/>
      <c r="DE24" s="1297"/>
      <c r="DF24" s="1297"/>
      <c r="DG24" s="1297"/>
      <c r="DH24" s="1297"/>
      <c r="DI24" s="1297"/>
      <c r="DJ24" s="1297"/>
      <c r="DK24" s="1297"/>
      <c r="DL24" s="1297"/>
      <c r="DM24" s="1297"/>
      <c r="DN24" s="1297"/>
      <c r="DO24" s="1297"/>
      <c r="DP24" s="1297"/>
      <c r="DQ24" s="1297"/>
      <c r="DR24" s="1297"/>
    </row>
    <row r="25" ht="33.75" customHeight="1" outlineLevel="1" spans="5:122">
      <c r="E25" s="869"/>
      <c r="F25" s="874"/>
      <c r="G25" s="874"/>
      <c r="H25" s="874"/>
      <c r="I25" s="874"/>
      <c r="J25" s="874"/>
      <c r="K25" s="874"/>
      <c r="L25" s="935"/>
      <c r="M25" s="936"/>
      <c r="N25" s="937"/>
      <c r="O25" s="938"/>
      <c r="P25" s="938"/>
      <c r="Q25" s="938"/>
      <c r="R25" s="938"/>
      <c r="S25" s="938"/>
      <c r="T25" s="993"/>
      <c r="U25" s="993"/>
      <c r="V25" s="936"/>
      <c r="W25" s="994"/>
      <c r="X25" s="874"/>
      <c r="Y25" s="1028"/>
      <c r="Z25" s="1029"/>
      <c r="AA25" s="1030"/>
      <c r="AB25" s="1033" t="s">
        <v>100</v>
      </c>
      <c r="AC25" s="1034" t="s">
        <v>101</v>
      </c>
      <c r="AD25" s="1034" t="s">
        <v>102</v>
      </c>
      <c r="AE25" s="874"/>
      <c r="AF25" s="874"/>
      <c r="AG25" s="1069"/>
      <c r="AH25" s="1069"/>
      <c r="AI25" s="1070" t="s">
        <v>103</v>
      </c>
      <c r="AJ25" s="1071" t="s">
        <v>104</v>
      </c>
      <c r="AK25" s="1070" t="s">
        <v>105</v>
      </c>
      <c r="AL25" s="1072" t="s">
        <v>106</v>
      </c>
      <c r="AM25" s="1071" t="s">
        <v>107</v>
      </c>
      <c r="AN25" s="1068"/>
      <c r="AO25" s="1068"/>
      <c r="AP25" s="1109"/>
      <c r="AQ25" s="1110"/>
      <c r="AR25" s="1110"/>
      <c r="AS25" s="1110"/>
      <c r="AT25" s="1111" t="s">
        <v>108</v>
      </c>
      <c r="AU25" s="1112"/>
      <c r="AV25" s="1108"/>
      <c r="AW25" s="1150"/>
      <c r="AX25" s="1151"/>
      <c r="AY25" s="1152"/>
      <c r="AZ25" s="1152"/>
      <c r="BA25" s="1152"/>
      <c r="BB25" s="1106" t="s">
        <v>109</v>
      </c>
      <c r="BC25" s="1106" t="s">
        <v>110</v>
      </c>
      <c r="BD25" s="1106" t="s">
        <v>111</v>
      </c>
      <c r="BE25" s="1190"/>
      <c r="BF25" s="1191"/>
      <c r="BG25" s="1192"/>
      <c r="BH25" s="1193"/>
      <c r="BI25" s="1198"/>
      <c r="BJ25" s="1199"/>
      <c r="BK25" s="1200"/>
      <c r="BL25" s="1198"/>
      <c r="BM25" s="1199"/>
      <c r="BN25" s="1249"/>
      <c r="BO25" s="1250"/>
      <c r="BP25" s="1251"/>
      <c r="BQ25" s="1252"/>
      <c r="BR25" s="1257" t="s">
        <v>112</v>
      </c>
      <c r="BS25" s="1258" t="s">
        <v>113</v>
      </c>
      <c r="BT25" s="1259" t="s">
        <v>114</v>
      </c>
      <c r="BU25" s="1281"/>
      <c r="BV25" s="1258" t="s">
        <v>115</v>
      </c>
      <c r="BW25" s="1255" t="s">
        <v>116</v>
      </c>
      <c r="BX25" s="1257" t="s">
        <v>112</v>
      </c>
      <c r="BY25" s="1258" t="s">
        <v>113</v>
      </c>
      <c r="BZ25" s="1282" t="s">
        <v>117</v>
      </c>
      <c r="CA25" s="1283"/>
      <c r="CB25" s="1258" t="s">
        <v>118</v>
      </c>
      <c r="CC25" s="1257" t="s">
        <v>112</v>
      </c>
      <c r="CD25" s="1258" t="s">
        <v>113</v>
      </c>
      <c r="CE25" s="1259" t="s">
        <v>117</v>
      </c>
      <c r="CF25" s="1281"/>
      <c r="CG25" s="1258" t="s">
        <v>118</v>
      </c>
      <c r="CH25" s="1298" t="s">
        <v>119</v>
      </c>
      <c r="CI25" s="1297"/>
      <c r="CJ25" s="1297"/>
      <c r="CK25" s="1297"/>
      <c r="CL25" s="1297"/>
      <c r="CM25" s="1297"/>
      <c r="CN25" s="1297"/>
      <c r="CO25" s="1297"/>
      <c r="CP25" s="1297"/>
      <c r="CQ25" s="1297"/>
      <c r="CR25" s="1297"/>
      <c r="CS25" s="1297"/>
      <c r="CT25" s="1297"/>
      <c r="CU25" s="1297"/>
      <c r="CV25" s="1297"/>
      <c r="CW25" s="1297"/>
      <c r="CX25" s="1297"/>
      <c r="CY25" s="1297"/>
      <c r="CZ25" s="1297"/>
      <c r="DA25" s="1297"/>
      <c r="DB25" s="1297"/>
      <c r="DC25" s="1297"/>
      <c r="DD25" s="1297"/>
      <c r="DE25" s="1297"/>
      <c r="DF25" s="1297"/>
      <c r="DG25" s="1297"/>
      <c r="DH25" s="1297"/>
      <c r="DI25" s="1297"/>
      <c r="DJ25" s="1297"/>
      <c r="DK25" s="1297"/>
      <c r="DL25" s="1297"/>
      <c r="DM25" s="1297"/>
      <c r="DN25" s="1297"/>
      <c r="DO25" s="1297"/>
      <c r="DP25" s="1297"/>
      <c r="DQ25" s="1297"/>
      <c r="DR25" s="1297"/>
    </row>
    <row r="26" ht="69.75" customHeight="1" outlineLevel="1" spans="5:122">
      <c r="E26" s="869"/>
      <c r="F26" s="875"/>
      <c r="G26" s="875"/>
      <c r="H26" s="875"/>
      <c r="I26" s="875"/>
      <c r="J26" s="875"/>
      <c r="K26" s="875"/>
      <c r="L26" s="939"/>
      <c r="M26" s="940"/>
      <c r="N26" s="941"/>
      <c r="O26" s="942" t="s">
        <v>120</v>
      </c>
      <c r="P26" s="942" t="s">
        <v>121</v>
      </c>
      <c r="Q26" s="942" t="s">
        <v>122</v>
      </c>
      <c r="R26" s="942" t="s">
        <v>123</v>
      </c>
      <c r="S26" s="942" t="s">
        <v>124</v>
      </c>
      <c r="T26" s="942" t="s">
        <v>125</v>
      </c>
      <c r="U26" s="942" t="s">
        <v>126</v>
      </c>
      <c r="V26" s="940"/>
      <c r="W26" s="995"/>
      <c r="X26" s="875"/>
      <c r="Y26" s="1035"/>
      <c r="Z26" s="1036"/>
      <c r="AA26" s="1037"/>
      <c r="AB26" s="1038"/>
      <c r="AC26" s="1039"/>
      <c r="AD26" s="1039"/>
      <c r="AE26" s="875"/>
      <c r="AF26" s="875"/>
      <c r="AG26" s="1073"/>
      <c r="AH26" s="1073"/>
      <c r="AI26" s="1074"/>
      <c r="AJ26" s="1075"/>
      <c r="AK26" s="1074"/>
      <c r="AL26" s="1076"/>
      <c r="AM26" s="1075"/>
      <c r="AN26" s="1077"/>
      <c r="AO26" s="1077"/>
      <c r="AP26" s="1113"/>
      <c r="AQ26" s="1114"/>
      <c r="AR26" s="1114"/>
      <c r="AS26" s="1114"/>
      <c r="AT26" s="1115" t="s">
        <v>109</v>
      </c>
      <c r="AU26" s="1116" t="s">
        <v>110</v>
      </c>
      <c r="AV26" s="1117" t="s">
        <v>111</v>
      </c>
      <c r="AW26" s="1153"/>
      <c r="AX26" s="1154"/>
      <c r="AY26" s="1155"/>
      <c r="AZ26" s="1155"/>
      <c r="BA26" s="1155"/>
      <c r="BB26" s="1114"/>
      <c r="BC26" s="1114"/>
      <c r="BD26" s="1114"/>
      <c r="BE26" s="1201"/>
      <c r="BF26" s="1202"/>
      <c r="BG26" s="1203"/>
      <c r="BH26" s="1204"/>
      <c r="BI26" s="1205"/>
      <c r="BJ26" s="1206"/>
      <c r="BK26" s="1207"/>
      <c r="BL26" s="1205"/>
      <c r="BM26" s="1206"/>
      <c r="BN26" s="1260"/>
      <c r="BO26" s="1261"/>
      <c r="BP26" s="1262"/>
      <c r="BQ26" s="1263"/>
      <c r="BR26" s="1264"/>
      <c r="BS26" s="1265"/>
      <c r="BT26" s="1266"/>
      <c r="BU26" s="1284" t="s">
        <v>127</v>
      </c>
      <c r="BV26" s="1265"/>
      <c r="BW26" s="1285" t="s">
        <v>109</v>
      </c>
      <c r="BX26" s="1264"/>
      <c r="BY26" s="1265"/>
      <c r="BZ26" s="1266"/>
      <c r="CA26" s="1284" t="s">
        <v>128</v>
      </c>
      <c r="CB26" s="1265"/>
      <c r="CC26" s="1264"/>
      <c r="CD26" s="1265"/>
      <c r="CE26" s="1266"/>
      <c r="CF26" s="1284" t="s">
        <v>129</v>
      </c>
      <c r="CG26" s="1265"/>
      <c r="CH26" s="1299"/>
      <c r="CI26" s="1297"/>
      <c r="CJ26" s="1297"/>
      <c r="CK26" s="1297"/>
      <c r="CL26" s="1297"/>
      <c r="CM26" s="1297"/>
      <c r="CN26" s="1297"/>
      <c r="CO26" s="1297"/>
      <c r="CP26" s="1297"/>
      <c r="CQ26" s="1297"/>
      <c r="CR26" s="1297"/>
      <c r="CS26" s="1297"/>
      <c r="CT26" s="1297"/>
      <c r="CU26" s="1297"/>
      <c r="CV26" s="1297"/>
      <c r="CW26" s="1297"/>
      <c r="CX26" s="1297"/>
      <c r="CY26" s="1297"/>
      <c r="CZ26" s="1297"/>
      <c r="DA26" s="1297"/>
      <c r="DB26" s="1297"/>
      <c r="DC26" s="1297"/>
      <c r="DD26" s="1297"/>
      <c r="DE26" s="1297"/>
      <c r="DF26" s="1297"/>
      <c r="DG26" s="1297"/>
      <c r="DH26" s="1297"/>
      <c r="DI26" s="1297"/>
      <c r="DJ26" s="1297"/>
      <c r="DK26" s="1297"/>
      <c r="DL26" s="1297"/>
      <c r="DM26" s="1297"/>
      <c r="DN26" s="1297"/>
      <c r="DO26" s="1297"/>
      <c r="DP26" s="1297"/>
      <c r="DQ26" s="1297"/>
      <c r="DR26" s="1297"/>
    </row>
    <row r="27" ht="72.75" customHeight="1" outlineLevel="1" spans="5:122">
      <c r="E27" s="876"/>
      <c r="F27" s="877" t="s">
        <v>130</v>
      </c>
      <c r="G27" s="878" t="s">
        <v>131</v>
      </c>
      <c r="H27" s="878" t="s">
        <v>131</v>
      </c>
      <c r="I27" s="943" t="s">
        <v>131</v>
      </c>
      <c r="J27" s="878" t="s">
        <v>131</v>
      </c>
      <c r="K27" s="878" t="s">
        <v>131</v>
      </c>
      <c r="L27" s="944" t="s">
        <v>132</v>
      </c>
      <c r="M27" s="945" t="s">
        <v>132</v>
      </c>
      <c r="N27" s="946" t="s">
        <v>132</v>
      </c>
      <c r="O27" s="947" t="s">
        <v>132</v>
      </c>
      <c r="P27" s="948" t="s">
        <v>132</v>
      </c>
      <c r="Q27" s="948" t="s">
        <v>132</v>
      </c>
      <c r="R27" s="948" t="s">
        <v>132</v>
      </c>
      <c r="S27" s="948" t="s">
        <v>132</v>
      </c>
      <c r="T27" s="948" t="s">
        <v>132</v>
      </c>
      <c r="U27" s="948" t="s">
        <v>132</v>
      </c>
      <c r="V27" s="948" t="s">
        <v>132</v>
      </c>
      <c r="W27" s="996" t="s">
        <v>132</v>
      </c>
      <c r="X27" s="943" t="s">
        <v>131</v>
      </c>
      <c r="Y27" s="944" t="s">
        <v>133</v>
      </c>
      <c r="Z27" s="945" t="s">
        <v>133</v>
      </c>
      <c r="AA27" s="946" t="s">
        <v>133</v>
      </c>
      <c r="AB27" s="944" t="s">
        <v>131</v>
      </c>
      <c r="AC27" s="945" t="s">
        <v>131</v>
      </c>
      <c r="AD27" s="945" t="s">
        <v>131</v>
      </c>
      <c r="AE27" s="878" t="s">
        <v>131</v>
      </c>
      <c r="AF27" s="878" t="s">
        <v>131</v>
      </c>
      <c r="AG27" s="1078" t="s">
        <v>134</v>
      </c>
      <c r="AH27" s="1078" t="s">
        <v>135</v>
      </c>
      <c r="AI27" s="1079" t="s">
        <v>136</v>
      </c>
      <c r="AJ27" s="1080" t="s">
        <v>136</v>
      </c>
      <c r="AK27" s="1079" t="s">
        <v>137</v>
      </c>
      <c r="AL27" s="1081" t="s">
        <v>137</v>
      </c>
      <c r="AM27" s="1080" t="s">
        <v>137</v>
      </c>
      <c r="AN27" s="945" t="s">
        <v>138</v>
      </c>
      <c r="AO27" s="945" t="s">
        <v>139</v>
      </c>
      <c r="AP27" s="878" t="s">
        <v>131</v>
      </c>
      <c r="AQ27" s="1118" t="s">
        <v>140</v>
      </c>
      <c r="AR27" s="1118" t="s">
        <v>141</v>
      </c>
      <c r="AS27" s="1118" t="s">
        <v>141</v>
      </c>
      <c r="AT27" s="1119" t="s">
        <v>142</v>
      </c>
      <c r="AU27" s="1120" t="s">
        <v>143</v>
      </c>
      <c r="AV27" s="1120" t="s">
        <v>143</v>
      </c>
      <c r="AW27" s="1078" t="s">
        <v>131</v>
      </c>
      <c r="AX27" s="1156" t="s">
        <v>144</v>
      </c>
      <c r="AY27" s="1157" t="s">
        <v>140</v>
      </c>
      <c r="AZ27" s="1118" t="s">
        <v>141</v>
      </c>
      <c r="BA27" s="1157" t="s">
        <v>141</v>
      </c>
      <c r="BB27" s="1158" t="s">
        <v>142</v>
      </c>
      <c r="BC27" s="1159" t="s">
        <v>145</v>
      </c>
      <c r="BD27" s="1160" t="s">
        <v>145</v>
      </c>
      <c r="BE27" s="1208" t="s">
        <v>146</v>
      </c>
      <c r="BF27" s="1209" t="s">
        <v>146</v>
      </c>
      <c r="BG27" s="1210" t="s">
        <v>146</v>
      </c>
      <c r="BH27" s="1208" t="s">
        <v>147</v>
      </c>
      <c r="BI27" s="1211" t="s">
        <v>148</v>
      </c>
      <c r="BJ27" s="1212" t="s">
        <v>132</v>
      </c>
      <c r="BK27" s="1213" t="s">
        <v>149</v>
      </c>
      <c r="BL27" s="1211" t="s">
        <v>150</v>
      </c>
      <c r="BM27" s="1212" t="s">
        <v>151</v>
      </c>
      <c r="BN27" s="1208" t="s">
        <v>152</v>
      </c>
      <c r="BO27" s="1267" t="s">
        <v>153</v>
      </c>
      <c r="BP27" s="1268" t="s">
        <v>154</v>
      </c>
      <c r="BQ27" s="1212" t="s">
        <v>154</v>
      </c>
      <c r="BR27" s="1269" t="s">
        <v>146</v>
      </c>
      <c r="BS27" s="1269" t="s">
        <v>132</v>
      </c>
      <c r="BT27" s="1269" t="s">
        <v>132</v>
      </c>
      <c r="BU27" s="1286" t="s">
        <v>131</v>
      </c>
      <c r="BV27" s="1269" t="s">
        <v>132</v>
      </c>
      <c r="BW27" s="1287" t="s">
        <v>155</v>
      </c>
      <c r="BX27" s="1269" t="s">
        <v>146</v>
      </c>
      <c r="BY27" s="1269" t="s">
        <v>132</v>
      </c>
      <c r="BZ27" s="1269" t="s">
        <v>132</v>
      </c>
      <c r="CA27" s="1286" t="s">
        <v>131</v>
      </c>
      <c r="CB27" s="1269" t="s">
        <v>132</v>
      </c>
      <c r="CC27" s="1269" t="s">
        <v>146</v>
      </c>
      <c r="CD27" s="1269" t="s">
        <v>132</v>
      </c>
      <c r="CE27" s="1269" t="s">
        <v>132</v>
      </c>
      <c r="CF27" s="1286" t="s">
        <v>131</v>
      </c>
      <c r="CG27" s="1269" t="s">
        <v>132</v>
      </c>
      <c r="CH27" s="1300" t="s">
        <v>132</v>
      </c>
      <c r="CI27" s="1297"/>
      <c r="CJ27" s="1297"/>
      <c r="CK27" s="1297"/>
      <c r="CL27" s="1297"/>
      <c r="CM27" s="1297"/>
      <c r="CN27" s="1297"/>
      <c r="CO27" s="1297"/>
      <c r="CP27" s="1297"/>
      <c r="CQ27" s="1297"/>
      <c r="CR27" s="1297"/>
      <c r="CS27" s="1297"/>
      <c r="CT27" s="1297"/>
      <c r="CU27" s="1297"/>
      <c r="CV27" s="1297"/>
      <c r="CW27" s="1297"/>
      <c r="CX27" s="1297"/>
      <c r="CY27" s="1297"/>
      <c r="CZ27" s="1297"/>
      <c r="DA27" s="1297"/>
      <c r="DB27" s="1297"/>
      <c r="DC27" s="1297"/>
      <c r="DD27" s="1297"/>
      <c r="DE27" s="1297"/>
      <c r="DF27" s="1297"/>
      <c r="DG27" s="1297"/>
      <c r="DH27" s="1297"/>
      <c r="DI27" s="1297"/>
      <c r="DJ27" s="1297"/>
      <c r="DK27" s="1297"/>
      <c r="DL27" s="1297"/>
      <c r="DM27" s="1297"/>
      <c r="DN27" s="1297"/>
      <c r="DO27" s="1297"/>
      <c r="DP27" s="1297"/>
      <c r="DQ27" s="1297"/>
      <c r="DR27" s="1297"/>
    </row>
    <row r="28" ht="18.75" customHeight="1" outlineLevel="1" spans="5:122">
      <c r="E28" s="869" t="s">
        <v>156</v>
      </c>
      <c r="F28" s="874" t="s">
        <v>157</v>
      </c>
      <c r="G28" s="874" t="s">
        <v>158</v>
      </c>
      <c r="H28" s="874" t="s">
        <v>159</v>
      </c>
      <c r="I28" s="874" t="s">
        <v>160</v>
      </c>
      <c r="J28" s="874" t="s">
        <v>161</v>
      </c>
      <c r="K28" s="874" t="s">
        <v>162</v>
      </c>
      <c r="L28" s="949" t="s">
        <v>163</v>
      </c>
      <c r="M28" s="949"/>
      <c r="N28" s="949"/>
      <c r="O28" s="949"/>
      <c r="P28" s="949"/>
      <c r="Q28" s="949"/>
      <c r="R28" s="949"/>
      <c r="S28" s="949"/>
      <c r="T28" s="949"/>
      <c r="U28" s="949"/>
      <c r="V28" s="949"/>
      <c r="W28" s="997"/>
      <c r="X28" s="874" t="s">
        <v>164</v>
      </c>
      <c r="Y28" s="1040" t="s">
        <v>165</v>
      </c>
      <c r="Z28" s="1040"/>
      <c r="AA28" s="1040"/>
      <c r="AB28" s="1041" t="s">
        <v>166</v>
      </c>
      <c r="AC28" s="1040"/>
      <c r="AD28" s="1040"/>
      <c r="AE28" s="1041" t="s">
        <v>166</v>
      </c>
      <c r="AF28" s="1040"/>
      <c r="AG28" s="1082"/>
      <c r="AH28" s="1082"/>
      <c r="AI28" s="1083" t="s">
        <v>167</v>
      </c>
      <c r="AJ28" s="1083"/>
      <c r="AK28" s="1083"/>
      <c r="AL28" s="1083"/>
      <c r="AM28" s="1084"/>
      <c r="AN28" s="1085" t="s">
        <v>168</v>
      </c>
      <c r="AO28" s="1121"/>
      <c r="AP28" s="1101" t="s">
        <v>169</v>
      </c>
      <c r="AQ28" s="1122" t="s">
        <v>170</v>
      </c>
      <c r="AR28" s="1123"/>
      <c r="AS28" s="1124"/>
      <c r="AT28" s="1125"/>
      <c r="AU28" s="1126"/>
      <c r="AV28" s="1126"/>
      <c r="AW28" s="1161"/>
      <c r="AX28" s="1125"/>
      <c r="AY28" s="1125"/>
      <c r="AZ28" s="1125"/>
      <c r="BA28" s="1125"/>
      <c r="BB28" s="1125"/>
      <c r="BC28" s="1125"/>
      <c r="BD28" s="1125"/>
      <c r="BE28" s="1190" t="s">
        <v>171</v>
      </c>
      <c r="BF28" s="1214"/>
      <c r="BG28" s="1192" t="s">
        <v>172</v>
      </c>
      <c r="BH28" s="1193" t="s">
        <v>173</v>
      </c>
      <c r="BI28" s="1215"/>
      <c r="BJ28" s="1216"/>
      <c r="BK28" s="1217" t="s">
        <v>174</v>
      </c>
      <c r="BL28" s="1218"/>
      <c r="BM28" s="1270"/>
      <c r="BN28" s="1249" t="s">
        <v>175</v>
      </c>
      <c r="BO28" s="1250" t="s">
        <v>176</v>
      </c>
      <c r="BP28" s="1262" t="s">
        <v>177</v>
      </c>
      <c r="BQ28" s="1262" t="s">
        <v>178</v>
      </c>
      <c r="BR28" s="1245" t="s">
        <v>179</v>
      </c>
      <c r="BS28" s="1246"/>
      <c r="BT28" s="1247"/>
      <c r="BU28" s="1247"/>
      <c r="BV28" s="1247"/>
      <c r="BW28" s="1288"/>
      <c r="BX28" s="1245" t="s">
        <v>180</v>
      </c>
      <c r="BY28" s="1246"/>
      <c r="BZ28" s="1247"/>
      <c r="CA28" s="1247"/>
      <c r="CB28" s="1247"/>
      <c r="CC28" s="1247"/>
      <c r="CD28" s="1247"/>
      <c r="CE28" s="1247"/>
      <c r="CF28" s="1247"/>
      <c r="CG28" s="1247"/>
      <c r="CH28" s="1247"/>
      <c r="CI28" s="1297"/>
      <c r="CJ28" s="1297"/>
      <c r="CK28" s="1297"/>
      <c r="CL28" s="1297"/>
      <c r="CM28" s="1297"/>
      <c r="CN28" s="1297"/>
      <c r="CO28" s="1297"/>
      <c r="CP28" s="1297"/>
      <c r="CQ28" s="1297"/>
      <c r="CR28" s="1297"/>
      <c r="CS28" s="1297"/>
      <c r="CT28" s="1297"/>
      <c r="CU28" s="1297"/>
      <c r="CV28" s="1297"/>
      <c r="CW28" s="1297"/>
      <c r="CX28" s="1297"/>
      <c r="CY28" s="1297"/>
      <c r="CZ28" s="1297"/>
      <c r="DA28" s="1297"/>
      <c r="DB28" s="1297"/>
      <c r="DC28" s="1297"/>
      <c r="DD28" s="1297"/>
      <c r="DE28" s="1297"/>
      <c r="DF28" s="1297"/>
      <c r="DG28" s="1297"/>
      <c r="DH28" s="1297"/>
      <c r="DI28" s="1297"/>
      <c r="DJ28" s="1297"/>
      <c r="DK28" s="1297"/>
      <c r="DL28" s="1297"/>
      <c r="DM28" s="1297"/>
      <c r="DN28" s="1297"/>
      <c r="DO28" s="1297"/>
      <c r="DP28" s="1297"/>
      <c r="DQ28" s="1297"/>
      <c r="DR28" s="1297"/>
    </row>
    <row r="29" ht="15" customHeight="1" outlineLevel="1" spans="5:122">
      <c r="E29" s="869"/>
      <c r="F29" s="874"/>
      <c r="G29" s="874"/>
      <c r="H29" s="874"/>
      <c r="I29" s="874"/>
      <c r="J29" s="874"/>
      <c r="K29" s="874"/>
      <c r="L29" s="950" t="s">
        <v>181</v>
      </c>
      <c r="M29" s="951" t="s">
        <v>182</v>
      </c>
      <c r="N29" s="951" t="s">
        <v>183</v>
      </c>
      <c r="O29" s="952" t="s">
        <v>184</v>
      </c>
      <c r="P29" s="952"/>
      <c r="Q29" s="952" t="s">
        <v>185</v>
      </c>
      <c r="R29" s="952"/>
      <c r="S29" s="952"/>
      <c r="T29" s="998" t="s">
        <v>186</v>
      </c>
      <c r="U29" s="999"/>
      <c r="V29" s="951" t="s">
        <v>187</v>
      </c>
      <c r="W29" s="992" t="s">
        <v>61</v>
      </c>
      <c r="X29" s="874"/>
      <c r="Y29" s="1033" t="s">
        <v>188</v>
      </c>
      <c r="Z29" s="1034" t="s">
        <v>189</v>
      </c>
      <c r="AA29" s="1042" t="s">
        <v>190</v>
      </c>
      <c r="AB29" s="1027" t="s">
        <v>191</v>
      </c>
      <c r="AC29" s="1023"/>
      <c r="AD29" s="1023"/>
      <c r="AE29" s="1027" t="s">
        <v>192</v>
      </c>
      <c r="AF29" s="1023"/>
      <c r="AG29" s="928" t="s">
        <v>193</v>
      </c>
      <c r="AH29" s="928"/>
      <c r="AI29" s="1058" t="s">
        <v>194</v>
      </c>
      <c r="AJ29" s="1058"/>
      <c r="AK29" s="1086" t="s">
        <v>195</v>
      </c>
      <c r="AL29" s="1087"/>
      <c r="AM29" s="1088"/>
      <c r="AN29" s="1063" t="s">
        <v>196</v>
      </c>
      <c r="AO29" s="1100"/>
      <c r="AP29" s="1101" t="s">
        <v>197</v>
      </c>
      <c r="AQ29" s="1127" t="s">
        <v>198</v>
      </c>
      <c r="AR29" s="1128"/>
      <c r="AS29" s="1129"/>
      <c r="AT29" s="1130"/>
      <c r="AU29" s="1131"/>
      <c r="AV29" s="1131"/>
      <c r="AW29" s="1143"/>
      <c r="AX29" s="1162" t="s">
        <v>199</v>
      </c>
      <c r="AY29" s="1163"/>
      <c r="AZ29" s="1163"/>
      <c r="BA29" s="1163"/>
      <c r="BB29" s="1163"/>
      <c r="BC29" s="1163"/>
      <c r="BD29" s="1164"/>
      <c r="BE29" s="1190"/>
      <c r="BF29" s="1219" t="s">
        <v>200</v>
      </c>
      <c r="BG29" s="1192"/>
      <c r="BH29" s="1193"/>
      <c r="BI29" s="1194" t="s">
        <v>201</v>
      </c>
      <c r="BJ29" s="1195" t="s">
        <v>202</v>
      </c>
      <c r="BK29" s="1220" t="s">
        <v>203</v>
      </c>
      <c r="BL29" s="1197" t="s">
        <v>204</v>
      </c>
      <c r="BM29" s="1248" t="s">
        <v>205</v>
      </c>
      <c r="BN29" s="1249"/>
      <c r="BO29" s="1250"/>
      <c r="BP29" s="1271"/>
      <c r="BQ29" s="1271"/>
      <c r="BR29" s="1253" t="s">
        <v>206</v>
      </c>
      <c r="BS29" s="1254"/>
      <c r="BT29" s="1255"/>
      <c r="BU29" s="1255"/>
      <c r="BV29" s="1255"/>
      <c r="BW29" s="1289"/>
      <c r="BX29" s="1253" t="s">
        <v>207</v>
      </c>
      <c r="BY29" s="1254"/>
      <c r="BZ29" s="1255"/>
      <c r="CA29" s="1255"/>
      <c r="CB29" s="1255"/>
      <c r="CC29" s="1253" t="s">
        <v>208</v>
      </c>
      <c r="CD29" s="1254"/>
      <c r="CE29" s="1255"/>
      <c r="CF29" s="1255"/>
      <c r="CG29" s="1255"/>
      <c r="CH29" s="1255"/>
      <c r="CI29" s="1297"/>
      <c r="CJ29" s="1297"/>
      <c r="CK29" s="1297"/>
      <c r="CL29" s="1297"/>
      <c r="CM29" s="1297"/>
      <c r="CN29" s="1297"/>
      <c r="CO29" s="1297"/>
      <c r="CP29" s="1297"/>
      <c r="CQ29" s="1297"/>
      <c r="CR29" s="1297"/>
      <c r="CS29" s="1297"/>
      <c r="CT29" s="1297"/>
      <c r="CU29" s="1297"/>
      <c r="CV29" s="1297"/>
      <c r="CW29" s="1297"/>
      <c r="CX29" s="1297"/>
      <c r="CY29" s="1297"/>
      <c r="CZ29" s="1297"/>
      <c r="DA29" s="1297"/>
      <c r="DB29" s="1297"/>
      <c r="DC29" s="1297"/>
      <c r="DD29" s="1297"/>
      <c r="DE29" s="1297"/>
      <c r="DF29" s="1297"/>
      <c r="DG29" s="1297"/>
      <c r="DH29" s="1297"/>
      <c r="DI29" s="1297"/>
      <c r="DJ29" s="1297"/>
      <c r="DK29" s="1297"/>
      <c r="DL29" s="1297"/>
      <c r="DM29" s="1297"/>
      <c r="DN29" s="1297"/>
      <c r="DO29" s="1297"/>
      <c r="DP29" s="1297"/>
      <c r="DQ29" s="1297"/>
      <c r="DR29" s="1297"/>
    </row>
    <row r="30" ht="15" customHeight="1" outlineLevel="1" spans="5:122">
      <c r="E30" s="869"/>
      <c r="F30" s="874"/>
      <c r="G30" s="874"/>
      <c r="H30" s="874"/>
      <c r="I30" s="874"/>
      <c r="J30" s="874"/>
      <c r="K30" s="874"/>
      <c r="L30" s="953"/>
      <c r="M30" s="954"/>
      <c r="N30" s="954"/>
      <c r="O30" s="955"/>
      <c r="P30" s="955"/>
      <c r="Q30" s="955"/>
      <c r="R30" s="955"/>
      <c r="S30" s="955"/>
      <c r="T30" s="1000"/>
      <c r="U30" s="1001"/>
      <c r="V30" s="954"/>
      <c r="W30" s="994"/>
      <c r="X30" s="874"/>
      <c r="Y30" s="1043"/>
      <c r="Z30" s="1044"/>
      <c r="AA30" s="1045"/>
      <c r="AB30" s="1046" t="s">
        <v>191</v>
      </c>
      <c r="AC30" s="1032"/>
      <c r="AD30" s="1032"/>
      <c r="AE30" s="873" t="s">
        <v>209</v>
      </c>
      <c r="AF30" s="873" t="s">
        <v>210</v>
      </c>
      <c r="AG30" s="1064" t="s">
        <v>211</v>
      </c>
      <c r="AH30" s="1064" t="s">
        <v>212</v>
      </c>
      <c r="AI30" s="1089" t="s">
        <v>213</v>
      </c>
      <c r="AJ30" s="1089"/>
      <c r="AK30" s="1090"/>
      <c r="AL30" s="1091"/>
      <c r="AM30" s="1092"/>
      <c r="AN30" s="1068"/>
      <c r="AO30" s="1068" t="s">
        <v>214</v>
      </c>
      <c r="AP30" s="1105" t="s">
        <v>215</v>
      </c>
      <c r="AQ30" s="1132" t="s">
        <v>216</v>
      </c>
      <c r="AR30" s="1132" t="s">
        <v>217</v>
      </c>
      <c r="AS30" s="1132" t="s">
        <v>218</v>
      </c>
      <c r="AT30" s="1133" t="s">
        <v>219</v>
      </c>
      <c r="AU30" s="1108"/>
      <c r="AV30" s="1108"/>
      <c r="AW30" s="1145" t="s">
        <v>220</v>
      </c>
      <c r="AX30" s="1146" t="s">
        <v>221</v>
      </c>
      <c r="AY30" s="1165" t="s">
        <v>216</v>
      </c>
      <c r="AZ30" s="1165" t="s">
        <v>217</v>
      </c>
      <c r="BA30" s="1165" t="s">
        <v>218</v>
      </c>
      <c r="BB30" s="1133" t="s">
        <v>219</v>
      </c>
      <c r="BC30" s="1133"/>
      <c r="BD30" s="1166"/>
      <c r="BE30" s="1190"/>
      <c r="BF30" s="1221"/>
      <c r="BG30" s="1192"/>
      <c r="BH30" s="1193"/>
      <c r="BI30" s="1198"/>
      <c r="BJ30" s="1199"/>
      <c r="BK30" s="1222"/>
      <c r="BL30" s="1198"/>
      <c r="BM30" s="1199"/>
      <c r="BN30" s="1249"/>
      <c r="BO30" s="1250"/>
      <c r="BP30" s="1271"/>
      <c r="BQ30" s="1271"/>
      <c r="BR30" s="1256" t="s">
        <v>222</v>
      </c>
      <c r="BS30" s="1240"/>
      <c r="BT30" s="1256"/>
      <c r="BU30" s="1279"/>
      <c r="BV30" s="1256"/>
      <c r="BW30" s="1290" t="s">
        <v>223</v>
      </c>
      <c r="BX30" s="1256" t="s">
        <v>224</v>
      </c>
      <c r="BY30" s="1240"/>
      <c r="BZ30" s="1253"/>
      <c r="CA30" s="1254"/>
      <c r="CB30" s="1253"/>
      <c r="CC30" s="1256" t="s">
        <v>225</v>
      </c>
      <c r="CD30" s="1240"/>
      <c r="CE30" s="1256"/>
      <c r="CF30" s="1279"/>
      <c r="CG30" s="1256"/>
      <c r="CH30" s="1280"/>
      <c r="CI30" s="1297"/>
      <c r="CJ30" s="1297"/>
      <c r="CK30" s="1297"/>
      <c r="CL30" s="1297"/>
      <c r="CM30" s="1297"/>
      <c r="CN30" s="1297"/>
      <c r="CO30" s="1297"/>
      <c r="CP30" s="1297"/>
      <c r="CQ30" s="1297"/>
      <c r="CR30" s="1297"/>
      <c r="CS30" s="1297"/>
      <c r="CT30" s="1297"/>
      <c r="CU30" s="1297"/>
      <c r="CV30" s="1297"/>
      <c r="CW30" s="1297"/>
      <c r="CX30" s="1297"/>
      <c r="CY30" s="1297"/>
      <c r="CZ30" s="1297"/>
      <c r="DA30" s="1297"/>
      <c r="DB30" s="1297"/>
      <c r="DC30" s="1297"/>
      <c r="DD30" s="1297"/>
      <c r="DE30" s="1297"/>
      <c r="DF30" s="1297"/>
      <c r="DG30" s="1297"/>
      <c r="DH30" s="1297"/>
      <c r="DI30" s="1297"/>
      <c r="DJ30" s="1297"/>
      <c r="DK30" s="1297"/>
      <c r="DL30" s="1297"/>
      <c r="DM30" s="1297"/>
      <c r="DN30" s="1297"/>
      <c r="DO30" s="1297"/>
      <c r="DP30" s="1297"/>
      <c r="DQ30" s="1297"/>
      <c r="DR30" s="1297"/>
    </row>
    <row r="31" ht="26.25" customHeight="1" outlineLevel="1" spans="5:122">
      <c r="E31" s="869"/>
      <c r="F31" s="874"/>
      <c r="G31" s="874"/>
      <c r="H31" s="874"/>
      <c r="I31" s="874"/>
      <c r="J31" s="874"/>
      <c r="K31" s="874"/>
      <c r="L31" s="953"/>
      <c r="M31" s="954"/>
      <c r="N31" s="954"/>
      <c r="O31" s="955"/>
      <c r="P31" s="955"/>
      <c r="Q31" s="955"/>
      <c r="R31" s="955"/>
      <c r="S31" s="955"/>
      <c r="T31" s="1002"/>
      <c r="U31" s="1003"/>
      <c r="V31" s="954"/>
      <c r="W31" s="994"/>
      <c r="X31" s="874"/>
      <c r="Y31" s="1043"/>
      <c r="Z31" s="1044"/>
      <c r="AA31" s="1045"/>
      <c r="AB31" s="1033" t="s">
        <v>226</v>
      </c>
      <c r="AC31" s="1034" t="s">
        <v>227</v>
      </c>
      <c r="AD31" s="1034" t="s">
        <v>228</v>
      </c>
      <c r="AE31" s="874"/>
      <c r="AF31" s="874"/>
      <c r="AG31" s="1069"/>
      <c r="AH31" s="1069"/>
      <c r="AI31" s="1070" t="s">
        <v>229</v>
      </c>
      <c r="AJ31" s="1071" t="s">
        <v>230</v>
      </c>
      <c r="AK31" s="1070" t="s">
        <v>231</v>
      </c>
      <c r="AL31" s="1072" t="s">
        <v>232</v>
      </c>
      <c r="AM31" s="1071" t="s">
        <v>233</v>
      </c>
      <c r="AN31" s="1068"/>
      <c r="AO31" s="1068"/>
      <c r="AP31" s="1109"/>
      <c r="AQ31" s="1134"/>
      <c r="AR31" s="1134"/>
      <c r="AS31" s="1134"/>
      <c r="AT31" s="1125" t="s">
        <v>234</v>
      </c>
      <c r="AU31" s="1126"/>
      <c r="AV31" s="1126"/>
      <c r="AW31" s="1150"/>
      <c r="AX31" s="1151"/>
      <c r="AY31" s="1167"/>
      <c r="AZ31" s="1167"/>
      <c r="BA31" s="1167"/>
      <c r="BB31" s="1168" t="s">
        <v>235</v>
      </c>
      <c r="BC31" s="1168" t="s">
        <v>236</v>
      </c>
      <c r="BD31" s="1168" t="s">
        <v>237</v>
      </c>
      <c r="BE31" s="1190"/>
      <c r="BF31" s="1221"/>
      <c r="BG31" s="1192"/>
      <c r="BH31" s="1193"/>
      <c r="BI31" s="1198"/>
      <c r="BJ31" s="1199"/>
      <c r="BK31" s="1222"/>
      <c r="BL31" s="1198"/>
      <c r="BM31" s="1199"/>
      <c r="BN31" s="1249"/>
      <c r="BO31" s="1250"/>
      <c r="BP31" s="1271"/>
      <c r="BQ31" s="1271"/>
      <c r="BR31" s="1257" t="s">
        <v>238</v>
      </c>
      <c r="BS31" s="1258" t="s">
        <v>239</v>
      </c>
      <c r="BT31" s="1259" t="s">
        <v>240</v>
      </c>
      <c r="BU31" s="1281"/>
      <c r="BV31" s="1258" t="s">
        <v>241</v>
      </c>
      <c r="BW31" s="1291" t="s">
        <v>242</v>
      </c>
      <c r="BX31" s="1257" t="s">
        <v>238</v>
      </c>
      <c r="BY31" s="1292" t="s">
        <v>239</v>
      </c>
      <c r="BZ31" s="1282" t="s">
        <v>243</v>
      </c>
      <c r="CA31" s="1283"/>
      <c r="CB31" s="1293" t="s">
        <v>244</v>
      </c>
      <c r="CC31" s="1257" t="s">
        <v>238</v>
      </c>
      <c r="CD31" s="1292" t="s">
        <v>239</v>
      </c>
      <c r="CE31" s="1259" t="s">
        <v>243</v>
      </c>
      <c r="CF31" s="1281"/>
      <c r="CG31" s="1293" t="s">
        <v>244</v>
      </c>
      <c r="CH31" s="1298" t="s">
        <v>245</v>
      </c>
      <c r="CI31" s="1297"/>
      <c r="CJ31" s="1297"/>
      <c r="CK31" s="1297"/>
      <c r="CL31" s="1297"/>
      <c r="CM31" s="1297"/>
      <c r="CN31" s="1297"/>
      <c r="CO31" s="1297"/>
      <c r="CP31" s="1297"/>
      <c r="CQ31" s="1297"/>
      <c r="CR31" s="1297"/>
      <c r="CS31" s="1297"/>
      <c r="CT31" s="1297"/>
      <c r="CU31" s="1297"/>
      <c r="CV31" s="1297"/>
      <c r="CW31" s="1297"/>
      <c r="CX31" s="1297"/>
      <c r="CY31" s="1297"/>
      <c r="CZ31" s="1297"/>
      <c r="DA31" s="1297"/>
      <c r="DB31" s="1297"/>
      <c r="DC31" s="1297"/>
      <c r="DD31" s="1297"/>
      <c r="DE31" s="1297"/>
      <c r="DF31" s="1297"/>
      <c r="DG31" s="1297"/>
      <c r="DH31" s="1297"/>
      <c r="DI31" s="1297"/>
      <c r="DJ31" s="1297"/>
      <c r="DK31" s="1297"/>
      <c r="DL31" s="1297"/>
      <c r="DM31" s="1297"/>
      <c r="DN31" s="1297"/>
      <c r="DO31" s="1297"/>
      <c r="DP31" s="1297"/>
      <c r="DQ31" s="1297"/>
      <c r="DR31" s="1297"/>
    </row>
    <row r="32" ht="106.5" customHeight="1" outlineLevel="1" spans="5:122">
      <c r="E32" s="869"/>
      <c r="F32" s="875"/>
      <c r="G32" s="875"/>
      <c r="H32" s="875"/>
      <c r="I32" s="875"/>
      <c r="J32" s="875"/>
      <c r="K32" s="875"/>
      <c r="L32" s="956"/>
      <c r="M32" s="957"/>
      <c r="N32" s="957"/>
      <c r="O32" s="942" t="s">
        <v>246</v>
      </c>
      <c r="P32" s="942" t="s">
        <v>247</v>
      </c>
      <c r="Q32" s="942" t="s">
        <v>122</v>
      </c>
      <c r="R32" s="942" t="s">
        <v>123</v>
      </c>
      <c r="S32" s="942" t="s">
        <v>124</v>
      </c>
      <c r="T32" s="1004" t="s">
        <v>248</v>
      </c>
      <c r="U32" s="1005" t="s">
        <v>249</v>
      </c>
      <c r="V32" s="957"/>
      <c r="W32" s="995"/>
      <c r="X32" s="875"/>
      <c r="Y32" s="1038"/>
      <c r="Z32" s="1039"/>
      <c r="AA32" s="1047"/>
      <c r="AB32" s="1038"/>
      <c r="AC32" s="1039"/>
      <c r="AD32" s="1039"/>
      <c r="AE32" s="875"/>
      <c r="AF32" s="875"/>
      <c r="AG32" s="1073"/>
      <c r="AH32" s="1073"/>
      <c r="AI32" s="1074"/>
      <c r="AJ32" s="1075"/>
      <c r="AK32" s="1074"/>
      <c r="AL32" s="1076"/>
      <c r="AM32" s="1075"/>
      <c r="AN32" s="1077"/>
      <c r="AO32" s="1077"/>
      <c r="AP32" s="1113"/>
      <c r="AQ32" s="1135"/>
      <c r="AR32" s="1135"/>
      <c r="AS32" s="1135"/>
      <c r="AT32" s="1136" t="s">
        <v>235</v>
      </c>
      <c r="AU32" s="1137" t="s">
        <v>236</v>
      </c>
      <c r="AV32" s="1117" t="s">
        <v>237</v>
      </c>
      <c r="AW32" s="1153"/>
      <c r="AX32" s="1154"/>
      <c r="AY32" s="1169"/>
      <c r="AZ32" s="1169"/>
      <c r="BA32" s="1169"/>
      <c r="BB32" s="1170"/>
      <c r="BC32" s="1170"/>
      <c r="BD32" s="1170"/>
      <c r="BE32" s="1201"/>
      <c r="BF32" s="1223"/>
      <c r="BG32" s="1203"/>
      <c r="BH32" s="1204"/>
      <c r="BI32" s="1205"/>
      <c r="BJ32" s="1206"/>
      <c r="BK32" s="1224"/>
      <c r="BL32" s="1205"/>
      <c r="BM32" s="1206"/>
      <c r="BN32" s="1260"/>
      <c r="BO32" s="1261"/>
      <c r="BP32" s="1271"/>
      <c r="BQ32" s="1271"/>
      <c r="BR32" s="1264"/>
      <c r="BS32" s="1265"/>
      <c r="BT32" s="1266"/>
      <c r="BU32" s="1284" t="s">
        <v>250</v>
      </c>
      <c r="BV32" s="1265"/>
      <c r="BW32" s="1285" t="s">
        <v>251</v>
      </c>
      <c r="BX32" s="1264"/>
      <c r="BY32" s="1294"/>
      <c r="BZ32" s="1266"/>
      <c r="CA32" s="1284" t="s">
        <v>252</v>
      </c>
      <c r="CB32" s="1295"/>
      <c r="CC32" s="1264"/>
      <c r="CD32" s="1294"/>
      <c r="CE32" s="1266"/>
      <c r="CF32" s="1284" t="s">
        <v>252</v>
      </c>
      <c r="CG32" s="1295"/>
      <c r="CH32" s="1299"/>
      <c r="CI32" s="1297"/>
      <c r="CJ32" s="1297"/>
      <c r="CK32" s="1297"/>
      <c r="CL32" s="1297"/>
      <c r="CM32" s="1297"/>
      <c r="CN32" s="1297"/>
      <c r="CO32" s="1297"/>
      <c r="CP32" s="1297"/>
      <c r="CQ32" s="1297"/>
      <c r="CR32" s="1297"/>
      <c r="CS32" s="1297"/>
      <c r="CT32" s="1297"/>
      <c r="CU32" s="1297"/>
      <c r="CV32" s="1297"/>
      <c r="CW32" s="1297"/>
      <c r="CX32" s="1297"/>
      <c r="CY32" s="1297"/>
      <c r="CZ32" s="1297"/>
      <c r="DA32" s="1297"/>
      <c r="DB32" s="1297"/>
      <c r="DC32" s="1297"/>
      <c r="DD32" s="1297"/>
      <c r="DE32" s="1297"/>
      <c r="DF32" s="1297"/>
      <c r="DG32" s="1297"/>
      <c r="DH32" s="1297"/>
      <c r="DI32" s="1297"/>
      <c r="DJ32" s="1297"/>
      <c r="DK32" s="1297"/>
      <c r="DL32" s="1297"/>
      <c r="DM32" s="1297"/>
      <c r="DN32" s="1297"/>
      <c r="DO32" s="1297"/>
      <c r="DP32" s="1297"/>
      <c r="DQ32" s="1297"/>
      <c r="DR32" s="1297"/>
    </row>
    <row r="33" ht="72.75" customHeight="1" outlineLevel="1" spans="5:122">
      <c r="E33" s="879"/>
      <c r="F33" s="880" t="s">
        <v>253</v>
      </c>
      <c r="G33" s="881" t="s">
        <v>131</v>
      </c>
      <c r="H33" s="882" t="s">
        <v>131</v>
      </c>
      <c r="I33" s="958" t="s">
        <v>131</v>
      </c>
      <c r="J33" s="881" t="s">
        <v>131</v>
      </c>
      <c r="K33" s="881" t="s">
        <v>131</v>
      </c>
      <c r="L33" s="959" t="s">
        <v>254</v>
      </c>
      <c r="M33" s="960" t="s">
        <v>254</v>
      </c>
      <c r="N33" s="961" t="s">
        <v>254</v>
      </c>
      <c r="O33" s="962" t="s">
        <v>254</v>
      </c>
      <c r="P33" s="963" t="s">
        <v>254</v>
      </c>
      <c r="Q33" s="1006" t="s">
        <v>254</v>
      </c>
      <c r="R33" s="1006" t="s">
        <v>254</v>
      </c>
      <c r="S33" s="1006" t="s">
        <v>254</v>
      </c>
      <c r="T33" s="1006" t="s">
        <v>254</v>
      </c>
      <c r="U33" s="1006" t="s">
        <v>254</v>
      </c>
      <c r="V33" s="1006" t="s">
        <v>254</v>
      </c>
      <c r="W33" s="1007" t="s">
        <v>254</v>
      </c>
      <c r="X33" s="958" t="s">
        <v>131</v>
      </c>
      <c r="Y33" s="959" t="s">
        <v>255</v>
      </c>
      <c r="Z33" s="960" t="s">
        <v>255</v>
      </c>
      <c r="AA33" s="961" t="s">
        <v>255</v>
      </c>
      <c r="AB33" s="959" t="s">
        <v>131</v>
      </c>
      <c r="AC33" s="960" t="s">
        <v>131</v>
      </c>
      <c r="AD33" s="960" t="s">
        <v>131</v>
      </c>
      <c r="AE33" s="881" t="s">
        <v>131</v>
      </c>
      <c r="AF33" s="881" t="s">
        <v>131</v>
      </c>
      <c r="AG33" s="881" t="s">
        <v>256</v>
      </c>
      <c r="AH33" s="881" t="s">
        <v>256</v>
      </c>
      <c r="AI33" s="1093" t="s">
        <v>257</v>
      </c>
      <c r="AJ33" s="1094" t="s">
        <v>257</v>
      </c>
      <c r="AK33" s="1093" t="s">
        <v>258</v>
      </c>
      <c r="AL33" s="1095" t="s">
        <v>258</v>
      </c>
      <c r="AM33" s="1094" t="s">
        <v>258</v>
      </c>
      <c r="AN33" s="960" t="s">
        <v>259</v>
      </c>
      <c r="AO33" s="960" t="s">
        <v>260</v>
      </c>
      <c r="AP33" s="881" t="s">
        <v>131</v>
      </c>
      <c r="AQ33" s="1138" t="s">
        <v>261</v>
      </c>
      <c r="AR33" s="1138" t="s">
        <v>262</v>
      </c>
      <c r="AS33" s="1138" t="s">
        <v>262</v>
      </c>
      <c r="AT33" s="1139" t="s">
        <v>263</v>
      </c>
      <c r="AU33" s="1140" t="s">
        <v>264</v>
      </c>
      <c r="AV33" s="1141" t="s">
        <v>264</v>
      </c>
      <c r="AW33" s="1171" t="s">
        <v>131</v>
      </c>
      <c r="AX33" s="1172" t="s">
        <v>265</v>
      </c>
      <c r="AY33" s="1172" t="s">
        <v>261</v>
      </c>
      <c r="AZ33" s="1173" t="s">
        <v>262</v>
      </c>
      <c r="BA33" s="1172" t="s">
        <v>262</v>
      </c>
      <c r="BB33" s="1174" t="s">
        <v>263</v>
      </c>
      <c r="BC33" s="1175" t="s">
        <v>266</v>
      </c>
      <c r="BD33" s="1176" t="s">
        <v>264</v>
      </c>
      <c r="BE33" s="1225" t="s">
        <v>267</v>
      </c>
      <c r="BF33" s="1226" t="s">
        <v>268</v>
      </c>
      <c r="BG33" s="1227" t="s">
        <v>269</v>
      </c>
      <c r="BH33" s="1225" t="s">
        <v>270</v>
      </c>
      <c r="BI33" s="1228" t="s">
        <v>271</v>
      </c>
      <c r="BJ33" s="1229" t="s">
        <v>272</v>
      </c>
      <c r="BK33" s="1230" t="s">
        <v>273</v>
      </c>
      <c r="BL33" s="1228" t="s">
        <v>274</v>
      </c>
      <c r="BM33" s="1229" t="s">
        <v>275</v>
      </c>
      <c r="BN33" s="1230" t="s">
        <v>276</v>
      </c>
      <c r="BO33" s="1272" t="s">
        <v>277</v>
      </c>
      <c r="BP33" s="1273" t="s">
        <v>278</v>
      </c>
      <c r="BQ33" s="1273" t="s">
        <v>278</v>
      </c>
      <c r="BR33" s="1274" t="s">
        <v>279</v>
      </c>
      <c r="BS33" s="1274" t="s">
        <v>280</v>
      </c>
      <c r="BT33" s="1274" t="s">
        <v>280</v>
      </c>
      <c r="BU33" s="961" t="s">
        <v>131</v>
      </c>
      <c r="BV33" s="1274" t="s">
        <v>280</v>
      </c>
      <c r="BW33" s="959" t="s">
        <v>281</v>
      </c>
      <c r="BX33" s="1274" t="s">
        <v>279</v>
      </c>
      <c r="BY33" s="1274" t="s">
        <v>280</v>
      </c>
      <c r="BZ33" s="1274" t="s">
        <v>280</v>
      </c>
      <c r="CA33" s="961" t="s">
        <v>131</v>
      </c>
      <c r="CB33" s="1274" t="s">
        <v>280</v>
      </c>
      <c r="CC33" s="1274" t="s">
        <v>279</v>
      </c>
      <c r="CD33" s="1274" t="s">
        <v>280</v>
      </c>
      <c r="CE33" s="1274" t="s">
        <v>280</v>
      </c>
      <c r="CF33" s="961" t="s">
        <v>131</v>
      </c>
      <c r="CG33" s="1274" t="s">
        <v>280</v>
      </c>
      <c r="CH33" s="881" t="s">
        <v>280</v>
      </c>
      <c r="CI33" s="1297"/>
      <c r="CJ33" s="1297"/>
      <c r="CK33" s="1297"/>
      <c r="CL33" s="1297"/>
      <c r="CM33" s="1297"/>
      <c r="CN33" s="1297"/>
      <c r="CO33" s="1297"/>
      <c r="CP33" s="1297"/>
      <c r="CQ33" s="1297"/>
      <c r="CR33" s="1297"/>
      <c r="CS33" s="1297"/>
      <c r="CT33" s="1297"/>
      <c r="CU33" s="1297"/>
      <c r="CV33" s="1297"/>
      <c r="CW33" s="1297"/>
      <c r="CX33" s="1297"/>
      <c r="CY33" s="1297"/>
      <c r="CZ33" s="1297"/>
      <c r="DA33" s="1297"/>
      <c r="DB33" s="1297"/>
      <c r="DC33" s="1297"/>
      <c r="DD33" s="1297"/>
      <c r="DE33" s="1297"/>
      <c r="DF33" s="1297"/>
      <c r="DG33" s="1297"/>
      <c r="DH33" s="1297"/>
      <c r="DI33" s="1297"/>
      <c r="DJ33" s="1297"/>
      <c r="DK33" s="1297"/>
      <c r="DL33" s="1297"/>
      <c r="DM33" s="1297"/>
      <c r="DN33" s="1297"/>
      <c r="DO33" s="1297"/>
      <c r="DP33" s="1297"/>
      <c r="DQ33" s="1297"/>
      <c r="DR33" s="1297"/>
    </row>
    <row r="34" ht="33.75" customHeight="1" outlineLevel="1" spans="5:122">
      <c r="E34" s="883" t="s">
        <v>282</v>
      </c>
      <c r="F34" s="1729" t="s">
        <v>283</v>
      </c>
      <c r="G34" s="885" t="s">
        <v>284</v>
      </c>
      <c r="H34" s="886" t="s">
        <v>285</v>
      </c>
      <c r="I34" s="885" t="s">
        <v>286</v>
      </c>
      <c r="J34" s="885" t="s">
        <v>131</v>
      </c>
      <c r="K34" s="885" t="s">
        <v>131</v>
      </c>
      <c r="L34" s="885" t="s">
        <v>287</v>
      </c>
      <c r="M34" s="885">
        <v>1</v>
      </c>
      <c r="N34" s="885" t="s">
        <v>287</v>
      </c>
      <c r="O34" s="885">
        <v>2</v>
      </c>
      <c r="P34" s="885">
        <v>2</v>
      </c>
      <c r="Q34" s="1008">
        <v>2</v>
      </c>
      <c r="R34" s="885">
        <v>2</v>
      </c>
      <c r="S34" s="885">
        <v>2</v>
      </c>
      <c r="T34" s="885">
        <v>2</v>
      </c>
      <c r="U34" s="885">
        <v>2</v>
      </c>
      <c r="V34" s="885">
        <v>2</v>
      </c>
      <c r="W34" s="1009">
        <v>2</v>
      </c>
      <c r="X34" s="1009" t="s">
        <v>288</v>
      </c>
      <c r="Y34" s="885" t="s">
        <v>289</v>
      </c>
      <c r="Z34" s="885" t="s">
        <v>289</v>
      </c>
      <c r="AA34" s="885" t="s">
        <v>289</v>
      </c>
      <c r="AB34" s="1048">
        <v>44296</v>
      </c>
      <c r="AC34" s="885" t="s">
        <v>290</v>
      </c>
      <c r="AD34" s="885" t="s">
        <v>291</v>
      </c>
      <c r="AE34" s="885" t="s">
        <v>131</v>
      </c>
      <c r="AF34" s="885" t="s">
        <v>131</v>
      </c>
      <c r="AG34" s="885">
        <v>0</v>
      </c>
      <c r="AH34" s="885">
        <v>0</v>
      </c>
      <c r="AI34" s="885">
        <v>0</v>
      </c>
      <c r="AJ34" s="885" t="s">
        <v>287</v>
      </c>
      <c r="AK34" s="885" t="s">
        <v>287</v>
      </c>
      <c r="AL34" s="885" t="s">
        <v>287</v>
      </c>
      <c r="AM34" s="885" t="s">
        <v>287</v>
      </c>
      <c r="AN34" s="885" t="s">
        <v>287</v>
      </c>
      <c r="AO34" s="885" t="s">
        <v>287</v>
      </c>
      <c r="AP34" s="885" t="s">
        <v>292</v>
      </c>
      <c r="AQ34" s="1009">
        <v>1</v>
      </c>
      <c r="AR34" s="1009" t="s">
        <v>287</v>
      </c>
      <c r="AS34" s="1009">
        <v>2</v>
      </c>
      <c r="AT34" s="885">
        <v>2</v>
      </c>
      <c r="AU34" s="1009">
        <v>1</v>
      </c>
      <c r="AV34" s="1009">
        <v>1</v>
      </c>
      <c r="AW34" s="885" t="s">
        <v>292</v>
      </c>
      <c r="AX34" s="885">
        <v>1</v>
      </c>
      <c r="AY34" s="1009">
        <v>1</v>
      </c>
      <c r="AZ34" s="1009">
        <v>2</v>
      </c>
      <c r="BA34" s="1009">
        <v>2</v>
      </c>
      <c r="BB34" s="885">
        <v>3</v>
      </c>
      <c r="BC34" s="1009">
        <v>2</v>
      </c>
      <c r="BD34" s="1009">
        <v>1</v>
      </c>
      <c r="BE34" s="1009">
        <v>2</v>
      </c>
      <c r="BF34" s="1009" t="s">
        <v>287</v>
      </c>
      <c r="BG34" s="1009">
        <v>2</v>
      </c>
      <c r="BH34" s="885" t="s">
        <v>287</v>
      </c>
      <c r="BI34" s="885" t="s">
        <v>287</v>
      </c>
      <c r="BJ34" s="1009">
        <v>1</v>
      </c>
      <c r="BK34" s="1009">
        <v>1</v>
      </c>
      <c r="BL34" s="1009">
        <v>1</v>
      </c>
      <c r="BM34" s="885">
        <v>3</v>
      </c>
      <c r="BN34" s="885">
        <v>4</v>
      </c>
      <c r="BO34" s="885">
        <v>4</v>
      </c>
      <c r="BP34" s="1009">
        <v>2</v>
      </c>
      <c r="BQ34" s="1009">
        <v>2</v>
      </c>
      <c r="BR34" s="1009">
        <v>1</v>
      </c>
      <c r="BS34" s="1009">
        <v>1</v>
      </c>
      <c r="BT34" s="1009">
        <v>2</v>
      </c>
      <c r="BU34" s="885" t="s">
        <v>287</v>
      </c>
      <c r="BV34" s="1009">
        <v>2</v>
      </c>
      <c r="BW34" s="1009">
        <v>1</v>
      </c>
      <c r="BX34" s="1009">
        <v>2</v>
      </c>
      <c r="BY34" s="1009" t="s">
        <v>287</v>
      </c>
      <c r="BZ34" s="1009" t="s">
        <v>287</v>
      </c>
      <c r="CA34" s="885" t="s">
        <v>287</v>
      </c>
      <c r="CB34" s="1009" t="s">
        <v>287</v>
      </c>
      <c r="CC34" s="1009">
        <v>2</v>
      </c>
      <c r="CD34" s="1009" t="s">
        <v>287</v>
      </c>
      <c r="CE34" s="1009" t="s">
        <v>287</v>
      </c>
      <c r="CF34" s="885" t="s">
        <v>287</v>
      </c>
      <c r="CG34" s="1009" t="s">
        <v>287</v>
      </c>
      <c r="CH34" s="1301" t="s">
        <v>287</v>
      </c>
      <c r="CI34" s="1297"/>
      <c r="CJ34" s="1297"/>
      <c r="CK34" s="1297"/>
      <c r="CL34" s="1297"/>
      <c r="CM34" s="1297"/>
      <c r="CN34" s="1297"/>
      <c r="CO34" s="1297"/>
      <c r="CP34" s="1297"/>
      <c r="CQ34" s="1297"/>
      <c r="CR34" s="1297"/>
      <c r="CS34" s="1297"/>
      <c r="CT34" s="1297"/>
      <c r="CU34" s="1297"/>
      <c r="CV34" s="1297"/>
      <c r="CW34" s="1297"/>
      <c r="CX34" s="1297"/>
      <c r="CY34" s="1297"/>
      <c r="CZ34" s="1297"/>
      <c r="DA34" s="1297"/>
      <c r="DB34" s="1297"/>
      <c r="DC34" s="1297"/>
      <c r="DD34" s="1297"/>
      <c r="DE34" s="1297"/>
      <c r="DF34" s="1297"/>
      <c r="DG34" s="1297"/>
      <c r="DH34" s="1297"/>
      <c r="DI34" s="1297"/>
      <c r="DJ34" s="1297"/>
      <c r="DK34" s="1297"/>
      <c r="DL34" s="1297"/>
      <c r="DM34" s="1297"/>
      <c r="DN34" s="1297"/>
      <c r="DO34" s="1297"/>
      <c r="DP34" s="1297"/>
      <c r="DQ34" s="1297"/>
      <c r="DR34" s="1297"/>
    </row>
    <row r="35" ht="18.75" customHeight="1" outlineLevel="1" spans="6:122">
      <c r="F35" s="887" t="str">
        <f t="shared" ref="F35:AK35" si="0">IF(F34&lt;&gt;F185,"corrected","")</f>
        <v/>
      </c>
      <c r="G35" s="887" t="str">
        <f t="shared" si="0"/>
        <v/>
      </c>
      <c r="H35" s="887" t="str">
        <f t="shared" si="0"/>
        <v/>
      </c>
      <c r="I35" s="887" t="str">
        <f t="shared" si="0"/>
        <v/>
      </c>
      <c r="J35" s="887" t="str">
        <f t="shared" si="0"/>
        <v/>
      </c>
      <c r="K35" s="887" t="str">
        <f t="shared" si="0"/>
        <v/>
      </c>
      <c r="L35" s="887" t="str">
        <f t="shared" si="0"/>
        <v/>
      </c>
      <c r="M35" s="887" t="str">
        <f t="shared" si="0"/>
        <v/>
      </c>
      <c r="N35" s="887" t="str">
        <f t="shared" si="0"/>
        <v/>
      </c>
      <c r="O35" s="887" t="str">
        <f t="shared" si="0"/>
        <v/>
      </c>
      <c r="P35" s="887" t="str">
        <f t="shared" si="0"/>
        <v/>
      </c>
      <c r="Q35" s="887" t="str">
        <f t="shared" si="0"/>
        <v/>
      </c>
      <c r="R35" s="887" t="str">
        <f t="shared" si="0"/>
        <v/>
      </c>
      <c r="S35" s="887" t="str">
        <f t="shared" si="0"/>
        <v/>
      </c>
      <c r="T35" s="887" t="str">
        <f t="shared" si="0"/>
        <v/>
      </c>
      <c r="U35" s="887" t="str">
        <f t="shared" si="0"/>
        <v/>
      </c>
      <c r="V35" s="887" t="str">
        <f t="shared" si="0"/>
        <v/>
      </c>
      <c r="W35" s="887" t="str">
        <f t="shared" si="0"/>
        <v/>
      </c>
      <c r="X35" s="887" t="str">
        <f t="shared" si="0"/>
        <v/>
      </c>
      <c r="Y35" s="887" t="str">
        <f t="shared" si="0"/>
        <v/>
      </c>
      <c r="Z35" s="887" t="str">
        <f t="shared" si="0"/>
        <v/>
      </c>
      <c r="AA35" s="887" t="str">
        <f t="shared" si="0"/>
        <v/>
      </c>
      <c r="AB35" s="887" t="str">
        <f t="shared" si="0"/>
        <v/>
      </c>
      <c r="AC35" s="887" t="str">
        <f t="shared" si="0"/>
        <v/>
      </c>
      <c r="AD35" s="887" t="str">
        <f t="shared" si="0"/>
        <v/>
      </c>
      <c r="AE35" s="887" t="str">
        <f t="shared" si="0"/>
        <v/>
      </c>
      <c r="AF35" s="887" t="str">
        <f t="shared" si="0"/>
        <v/>
      </c>
      <c r="AG35" s="887" t="str">
        <f t="shared" si="0"/>
        <v/>
      </c>
      <c r="AH35" s="887" t="str">
        <f t="shared" si="0"/>
        <v/>
      </c>
      <c r="AI35" s="887" t="str">
        <f t="shared" si="0"/>
        <v/>
      </c>
      <c r="AJ35" s="887" t="str">
        <f t="shared" si="0"/>
        <v/>
      </c>
      <c r="AK35" s="887" t="str">
        <f t="shared" si="0"/>
        <v/>
      </c>
      <c r="AL35" s="887" t="str">
        <f t="shared" ref="AL35:BQ35" si="1">IF(AL34&lt;&gt;AL185,"corrected","")</f>
        <v/>
      </c>
      <c r="AM35" s="887" t="str">
        <f t="shared" si="1"/>
        <v/>
      </c>
      <c r="AN35" s="887" t="str">
        <f t="shared" si="1"/>
        <v/>
      </c>
      <c r="AO35" s="887" t="str">
        <f t="shared" si="1"/>
        <v/>
      </c>
      <c r="AP35" s="887" t="str">
        <f t="shared" si="1"/>
        <v/>
      </c>
      <c r="AQ35" s="887" t="str">
        <f t="shared" si="1"/>
        <v/>
      </c>
      <c r="AR35" s="887" t="str">
        <f t="shared" si="1"/>
        <v/>
      </c>
      <c r="AS35" s="887" t="str">
        <f t="shared" si="1"/>
        <v/>
      </c>
      <c r="AT35" s="887" t="str">
        <f t="shared" si="1"/>
        <v/>
      </c>
      <c r="AU35" s="887" t="str">
        <f t="shared" si="1"/>
        <v/>
      </c>
      <c r="AV35" s="887" t="str">
        <f t="shared" si="1"/>
        <v/>
      </c>
      <c r="AW35" s="887" t="str">
        <f t="shared" si="1"/>
        <v/>
      </c>
      <c r="AX35" s="887" t="str">
        <f t="shared" si="1"/>
        <v/>
      </c>
      <c r="AY35" s="887" t="str">
        <f t="shared" si="1"/>
        <v/>
      </c>
      <c r="AZ35" s="887" t="str">
        <f t="shared" si="1"/>
        <v/>
      </c>
      <c r="BA35" s="887" t="str">
        <f t="shared" si="1"/>
        <v/>
      </c>
      <c r="BB35" s="887" t="str">
        <f t="shared" si="1"/>
        <v/>
      </c>
      <c r="BC35" s="887" t="str">
        <f t="shared" si="1"/>
        <v/>
      </c>
      <c r="BD35" s="887" t="str">
        <f t="shared" si="1"/>
        <v/>
      </c>
      <c r="BE35" s="887" t="str">
        <f t="shared" si="1"/>
        <v/>
      </c>
      <c r="BF35" s="887" t="str">
        <f t="shared" si="1"/>
        <v/>
      </c>
      <c r="BG35" s="887" t="str">
        <f t="shared" si="1"/>
        <v/>
      </c>
      <c r="BH35" s="887" t="str">
        <f t="shared" si="1"/>
        <v/>
      </c>
      <c r="BI35" s="887" t="str">
        <f t="shared" si="1"/>
        <v/>
      </c>
      <c r="BJ35" s="887" t="str">
        <f t="shared" si="1"/>
        <v/>
      </c>
      <c r="BK35" s="887" t="str">
        <f t="shared" si="1"/>
        <v/>
      </c>
      <c r="BL35" s="887" t="str">
        <f t="shared" si="1"/>
        <v/>
      </c>
      <c r="BM35" s="887" t="str">
        <f t="shared" si="1"/>
        <v/>
      </c>
      <c r="BN35" s="887" t="str">
        <f t="shared" si="1"/>
        <v/>
      </c>
      <c r="BO35" s="887" t="str">
        <f t="shared" si="1"/>
        <v/>
      </c>
      <c r="BP35" s="887" t="str">
        <f t="shared" si="1"/>
        <v/>
      </c>
      <c r="BQ35" s="887" t="str">
        <f t="shared" si="1"/>
        <v/>
      </c>
      <c r="BR35" s="887" t="str">
        <f t="shared" ref="BR35:CH35" si="2">IF(BR34&lt;&gt;BR185,"corrected","")</f>
        <v/>
      </c>
      <c r="BS35" s="887" t="str">
        <f t="shared" si="2"/>
        <v/>
      </c>
      <c r="BT35" s="887" t="str">
        <f t="shared" si="2"/>
        <v/>
      </c>
      <c r="BU35" s="887" t="str">
        <f t="shared" si="2"/>
        <v/>
      </c>
      <c r="BV35" s="887" t="str">
        <f t="shared" si="2"/>
        <v/>
      </c>
      <c r="BW35" s="887" t="str">
        <f t="shared" si="2"/>
        <v/>
      </c>
      <c r="BX35" s="887" t="str">
        <f t="shared" si="2"/>
        <v/>
      </c>
      <c r="BY35" s="887" t="str">
        <f t="shared" si="2"/>
        <v/>
      </c>
      <c r="BZ35" s="887" t="str">
        <f t="shared" si="2"/>
        <v/>
      </c>
      <c r="CA35" s="887" t="str">
        <f t="shared" si="2"/>
        <v/>
      </c>
      <c r="CB35" s="887" t="str">
        <f t="shared" si="2"/>
        <v/>
      </c>
      <c r="CC35" s="887" t="str">
        <f t="shared" si="2"/>
        <v/>
      </c>
      <c r="CD35" s="887" t="str">
        <f t="shared" si="2"/>
        <v/>
      </c>
      <c r="CE35" s="887" t="str">
        <f t="shared" si="2"/>
        <v/>
      </c>
      <c r="CF35" s="887" t="str">
        <f t="shared" si="2"/>
        <v/>
      </c>
      <c r="CG35" s="887" t="str">
        <f t="shared" si="2"/>
        <v/>
      </c>
      <c r="CH35" s="887" t="str">
        <f t="shared" si="2"/>
        <v/>
      </c>
      <c r="CI35" s="1297"/>
      <c r="CJ35" s="1297"/>
      <c r="CK35" s="1297"/>
      <c r="CL35" s="1297"/>
      <c r="CM35" s="1297"/>
      <c r="CN35" s="1297"/>
      <c r="CO35" s="1297"/>
      <c r="CP35" s="1297"/>
      <c r="CQ35" s="1297"/>
      <c r="CR35" s="1297"/>
      <c r="CS35" s="1297"/>
      <c r="CT35" s="1297"/>
      <c r="CU35" s="1297"/>
      <c r="CV35" s="1297"/>
      <c r="CW35" s="1297"/>
      <c r="CX35" s="1297"/>
      <c r="CY35" s="1297"/>
      <c r="CZ35" s="1297"/>
      <c r="DA35" s="1297"/>
      <c r="DB35" s="1297"/>
      <c r="DC35" s="1297"/>
      <c r="DD35" s="1297"/>
      <c r="DE35" s="1297"/>
      <c r="DF35" s="1297"/>
      <c r="DG35" s="1297"/>
      <c r="DH35" s="1297"/>
      <c r="DI35" s="1297"/>
      <c r="DJ35" s="1297"/>
      <c r="DK35" s="1297"/>
      <c r="DL35" s="1297"/>
      <c r="DM35" s="1297"/>
      <c r="DN35" s="1297"/>
      <c r="DO35" s="1297"/>
      <c r="DP35" s="1297"/>
      <c r="DQ35" s="1297"/>
      <c r="DR35" s="1297"/>
    </row>
    <row r="36" ht="18.75" customHeight="1" spans="6:122">
      <c r="F36" s="887"/>
      <c r="G36" s="887"/>
      <c r="H36" s="887"/>
      <c r="I36" s="887"/>
      <c r="J36" s="887"/>
      <c r="K36" s="887"/>
      <c r="L36" s="887"/>
      <c r="M36" s="887"/>
      <c r="N36" s="887"/>
      <c r="O36" s="887"/>
      <c r="P36" s="887"/>
      <c r="Q36" s="887"/>
      <c r="R36" s="887"/>
      <c r="S36" s="887"/>
      <c r="T36" s="887"/>
      <c r="U36" s="887"/>
      <c r="V36" s="887"/>
      <c r="W36" s="887"/>
      <c r="X36" s="887"/>
      <c r="Y36" s="887"/>
      <c r="Z36" s="887"/>
      <c r="AA36" s="887"/>
      <c r="AB36" s="887"/>
      <c r="AC36" s="887"/>
      <c r="AD36" s="887"/>
      <c r="AE36" s="887"/>
      <c r="AF36" s="887"/>
      <c r="AG36" s="887"/>
      <c r="AH36" s="887"/>
      <c r="AI36" s="887"/>
      <c r="AJ36" s="887"/>
      <c r="AK36" s="887"/>
      <c r="AL36" s="887"/>
      <c r="AM36" s="887"/>
      <c r="AN36" s="887"/>
      <c r="AO36" s="887"/>
      <c r="AP36" s="887"/>
      <c r="AQ36" s="887"/>
      <c r="AR36" s="887"/>
      <c r="AS36" s="887"/>
      <c r="AT36" s="887"/>
      <c r="AU36" s="887"/>
      <c r="AV36" s="887"/>
      <c r="AW36" s="887"/>
      <c r="AX36" s="887"/>
      <c r="AY36" s="887"/>
      <c r="AZ36" s="887"/>
      <c r="BA36" s="887"/>
      <c r="BB36" s="887"/>
      <c r="BC36" s="887"/>
      <c r="BD36" s="887"/>
      <c r="BE36" s="887"/>
      <c r="BF36" s="887"/>
      <c r="BG36" s="887"/>
      <c r="BH36" s="887"/>
      <c r="BI36" s="887"/>
      <c r="BJ36" s="887"/>
      <c r="BK36" s="887"/>
      <c r="BL36" s="887"/>
      <c r="BM36" s="887"/>
      <c r="BN36" s="887"/>
      <c r="BO36" s="887"/>
      <c r="BP36" s="887"/>
      <c r="BQ36" s="887"/>
      <c r="BR36" s="887"/>
      <c r="BS36" s="887"/>
      <c r="BT36" s="887"/>
      <c r="BU36" s="887"/>
      <c r="BV36" s="887"/>
      <c r="BW36" s="887"/>
      <c r="BX36" s="887"/>
      <c r="BY36" s="887"/>
      <c r="BZ36" s="887"/>
      <c r="CA36" s="887"/>
      <c r="CB36" s="887"/>
      <c r="CC36" s="887"/>
      <c r="CI36" s="1297"/>
      <c r="CJ36" s="1297"/>
      <c r="CK36" s="1297"/>
      <c r="CL36" s="1297"/>
      <c r="CM36" s="1297"/>
      <c r="CN36" s="1297"/>
      <c r="CO36" s="1297"/>
      <c r="CP36" s="1297"/>
      <c r="CQ36" s="1297"/>
      <c r="CR36" s="1297"/>
      <c r="CS36" s="1297"/>
      <c r="CT36" s="1297"/>
      <c r="CU36" s="1297"/>
      <c r="CV36" s="1297"/>
      <c r="CW36" s="1297"/>
      <c r="CX36" s="1297"/>
      <c r="CY36" s="1297"/>
      <c r="CZ36" s="1297"/>
      <c r="DA36" s="1297"/>
      <c r="DB36" s="1297"/>
      <c r="DC36" s="1297"/>
      <c r="DD36" s="1297"/>
      <c r="DE36" s="1297"/>
      <c r="DF36" s="1297"/>
      <c r="DG36" s="1297"/>
      <c r="DH36" s="1297"/>
      <c r="DI36" s="1297"/>
      <c r="DJ36" s="1297"/>
      <c r="DK36" s="1297"/>
      <c r="DL36" s="1297"/>
      <c r="DM36" s="1297"/>
      <c r="DN36" s="1297"/>
      <c r="DO36" s="1297"/>
      <c r="DP36" s="1297"/>
      <c r="DQ36" s="1297"/>
      <c r="DR36" s="1297"/>
    </row>
    <row r="37" ht="16.2" outlineLevel="1" spans="3:122">
      <c r="C37" s="844" t="s">
        <v>293</v>
      </c>
      <c r="D37" s="844" t="s">
        <v>294</v>
      </c>
      <c r="CI37" s="1297"/>
      <c r="CJ37" s="1297"/>
      <c r="CK37" s="1297"/>
      <c r="CL37" s="1297"/>
      <c r="CM37" s="1297"/>
      <c r="CN37" s="1297"/>
      <c r="CO37" s="1297"/>
      <c r="CP37" s="1297"/>
      <c r="CQ37" s="1297"/>
      <c r="CR37" s="1297"/>
      <c r="CS37" s="1297"/>
      <c r="CT37" s="1297"/>
      <c r="CU37" s="1297"/>
      <c r="CV37" s="1297"/>
      <c r="CW37" s="1297"/>
      <c r="CX37" s="1297"/>
      <c r="CY37" s="1297"/>
      <c r="CZ37" s="1297"/>
      <c r="DA37" s="1297"/>
      <c r="DB37" s="1297"/>
      <c r="DC37" s="1297"/>
      <c r="DD37" s="1297"/>
      <c r="DE37" s="1297"/>
      <c r="DF37" s="1297"/>
      <c r="DG37" s="1297"/>
      <c r="DH37" s="1297"/>
      <c r="DI37" s="1297"/>
      <c r="DJ37" s="1297"/>
      <c r="DK37" s="1297"/>
      <c r="DL37" s="1297"/>
      <c r="DM37" s="1297"/>
      <c r="DN37" s="1297"/>
      <c r="DO37" s="1297"/>
      <c r="DP37" s="1297"/>
      <c r="DQ37" s="1297"/>
      <c r="DR37" s="1297"/>
    </row>
    <row r="38" ht="16.2" outlineLevel="1" spans="3:122">
      <c r="C38" s="844" t="s">
        <v>295</v>
      </c>
      <c r="D38" s="844" t="s">
        <v>296</v>
      </c>
      <c r="CI38" s="1297"/>
      <c r="CJ38" s="1297"/>
      <c r="CK38" s="1297"/>
      <c r="CL38" s="1297"/>
      <c r="CM38" s="1297"/>
      <c r="CN38" s="1297"/>
      <c r="CO38" s="1297"/>
      <c r="CP38" s="1297"/>
      <c r="CQ38" s="1297"/>
      <c r="CR38" s="1297"/>
      <c r="CS38" s="1297"/>
      <c r="CT38" s="1297"/>
      <c r="CU38" s="1297"/>
      <c r="CV38" s="1297"/>
      <c r="CW38" s="1297"/>
      <c r="CX38" s="1297"/>
      <c r="CY38" s="1297"/>
      <c r="CZ38" s="1297"/>
      <c r="DA38" s="1297"/>
      <c r="DB38" s="1297"/>
      <c r="DC38" s="1297"/>
      <c r="DD38" s="1297"/>
      <c r="DE38" s="1297"/>
      <c r="DF38" s="1297"/>
      <c r="DG38" s="1297"/>
      <c r="DH38" s="1297"/>
      <c r="DI38" s="1297"/>
      <c r="DJ38" s="1297"/>
      <c r="DK38" s="1297"/>
      <c r="DL38" s="1297"/>
      <c r="DM38" s="1297"/>
      <c r="DN38" s="1297"/>
      <c r="DO38" s="1297"/>
      <c r="DP38" s="1297"/>
      <c r="DQ38" s="1297"/>
      <c r="DR38" s="1297"/>
    </row>
    <row r="39" outlineLevel="1" spans="87:122">
      <c r="CI39" s="1297"/>
      <c r="CJ39" s="1297"/>
      <c r="CK39" s="1297"/>
      <c r="CL39" s="1297"/>
      <c r="CM39" s="1297"/>
      <c r="CN39" s="1297"/>
      <c r="CO39" s="1297"/>
      <c r="CP39" s="1297"/>
      <c r="CQ39" s="1297"/>
      <c r="CR39" s="1297"/>
      <c r="CS39" s="1297"/>
      <c r="CT39" s="1297"/>
      <c r="CU39" s="1297"/>
      <c r="CV39" s="1297"/>
      <c r="CW39" s="1297"/>
      <c r="CX39" s="1297"/>
      <c r="CY39" s="1297"/>
      <c r="CZ39" s="1297"/>
      <c r="DA39" s="1297"/>
      <c r="DB39" s="1297"/>
      <c r="DC39" s="1297"/>
      <c r="DD39" s="1297"/>
      <c r="DE39" s="1297"/>
      <c r="DF39" s="1297"/>
      <c r="DG39" s="1297"/>
      <c r="DH39" s="1297"/>
      <c r="DI39" s="1297"/>
      <c r="DJ39" s="1297"/>
      <c r="DK39" s="1297"/>
      <c r="DL39" s="1297"/>
      <c r="DM39" s="1297"/>
      <c r="DN39" s="1297"/>
      <c r="DO39" s="1297"/>
      <c r="DP39" s="1297"/>
      <c r="DQ39" s="1297"/>
      <c r="DR39" s="1297"/>
    </row>
    <row r="40" ht="21.75" customHeight="1" outlineLevel="1" spans="5:122">
      <c r="E40" s="888" t="s">
        <v>297</v>
      </c>
      <c r="F40" s="889" t="s">
        <v>298</v>
      </c>
      <c r="G40" s="889" t="s">
        <v>299</v>
      </c>
      <c r="H40" s="889" t="s">
        <v>300</v>
      </c>
      <c r="I40" s="903" t="s">
        <v>301</v>
      </c>
      <c r="J40" s="904"/>
      <c r="K40" s="889" t="s">
        <v>302</v>
      </c>
      <c r="L40" s="889" t="s">
        <v>303</v>
      </c>
      <c r="M40" s="889" t="s">
        <v>304</v>
      </c>
      <c r="N40" s="889" t="s">
        <v>305</v>
      </c>
      <c r="O40" s="889" t="s">
        <v>306</v>
      </c>
      <c r="P40" s="889" t="s">
        <v>307</v>
      </c>
      <c r="Q40" s="889" t="s">
        <v>308</v>
      </c>
      <c r="R40" s="889" t="s">
        <v>309</v>
      </c>
      <c r="S40" s="1010" t="s">
        <v>310</v>
      </c>
      <c r="T40" s="1010"/>
      <c r="U40" s="1010" t="s">
        <v>311</v>
      </c>
      <c r="V40" s="1010"/>
      <c r="W40" s="1010"/>
      <c r="X40" s="1010" t="s">
        <v>312</v>
      </c>
      <c r="Y40" s="1010"/>
      <c r="Z40" s="1010"/>
      <c r="CI40" s="1297"/>
      <c r="CJ40" s="1297"/>
      <c r="CK40" s="1297"/>
      <c r="CL40" s="1297"/>
      <c r="CM40" s="1297"/>
      <c r="CN40" s="1297"/>
      <c r="CO40" s="1297"/>
      <c r="CP40" s="1297"/>
      <c r="CQ40" s="1297"/>
      <c r="CR40" s="1297"/>
      <c r="CS40" s="1297"/>
      <c r="CT40" s="1297"/>
      <c r="CU40" s="1297"/>
      <c r="CV40" s="1297"/>
      <c r="CW40" s="1297"/>
      <c r="CX40" s="1297"/>
      <c r="CY40" s="1297"/>
      <c r="CZ40" s="1297"/>
      <c r="DA40" s="1297"/>
      <c r="DB40" s="1297"/>
      <c r="DC40" s="1297"/>
      <c r="DD40" s="1297"/>
      <c r="DE40" s="1297"/>
      <c r="DF40" s="1297"/>
      <c r="DG40" s="1297"/>
      <c r="DH40" s="1297"/>
      <c r="DI40" s="1297"/>
      <c r="DJ40" s="1297"/>
      <c r="DK40" s="1297"/>
      <c r="DL40" s="1297"/>
      <c r="DM40" s="1297"/>
      <c r="DN40" s="1297"/>
      <c r="DO40" s="1297"/>
      <c r="DP40" s="1297"/>
      <c r="DQ40" s="1297"/>
      <c r="DR40" s="1297"/>
    </row>
    <row r="41" ht="150" customHeight="1" outlineLevel="1" spans="4:122">
      <c r="D41" s="890"/>
      <c r="E41" s="891" t="s">
        <v>313</v>
      </c>
      <c r="F41" s="892" t="s">
        <v>314</v>
      </c>
      <c r="G41" s="892" t="s">
        <v>315</v>
      </c>
      <c r="H41" s="892" t="s">
        <v>316</v>
      </c>
      <c r="I41" s="964" t="s">
        <v>317</v>
      </c>
      <c r="J41" s="965"/>
      <c r="K41" s="892" t="s">
        <v>318</v>
      </c>
      <c r="L41" s="892" t="s">
        <v>319</v>
      </c>
      <c r="M41" s="892" t="s">
        <v>320</v>
      </c>
      <c r="N41" s="892" t="s">
        <v>321</v>
      </c>
      <c r="O41" s="892" t="s">
        <v>322</v>
      </c>
      <c r="P41" s="966" t="s">
        <v>323</v>
      </c>
      <c r="Q41" s="1011" t="s">
        <v>324</v>
      </c>
      <c r="R41" s="1011" t="s">
        <v>325</v>
      </c>
      <c r="S41" s="1012" t="s">
        <v>326</v>
      </c>
      <c r="T41" s="1012"/>
      <c r="U41" s="1012" t="s">
        <v>327</v>
      </c>
      <c r="V41" s="1012"/>
      <c r="W41" s="1012"/>
      <c r="X41" s="1012" t="s">
        <v>328</v>
      </c>
      <c r="Y41" s="1012"/>
      <c r="Z41" s="1012"/>
      <c r="CI41" s="1297"/>
      <c r="CJ41" s="1297"/>
      <c r="CK41" s="1297"/>
      <c r="CL41" s="1297"/>
      <c r="CM41" s="1297"/>
      <c r="CN41" s="1297"/>
      <c r="CO41" s="1297"/>
      <c r="CP41" s="1297"/>
      <c r="CQ41" s="1297"/>
      <c r="CR41" s="1297"/>
      <c r="CS41" s="1297"/>
      <c r="CT41" s="1297"/>
      <c r="CU41" s="1297"/>
      <c r="CV41" s="1297"/>
      <c r="CW41" s="1297"/>
      <c r="CX41" s="1297"/>
      <c r="CY41" s="1297"/>
      <c r="CZ41" s="1297"/>
      <c r="DA41" s="1297"/>
      <c r="DB41" s="1297"/>
      <c r="DC41" s="1297"/>
      <c r="DD41" s="1297"/>
      <c r="DE41" s="1297"/>
      <c r="DF41" s="1297"/>
      <c r="DG41" s="1297"/>
      <c r="DH41" s="1297"/>
      <c r="DI41" s="1297"/>
      <c r="DJ41" s="1297"/>
      <c r="DK41" s="1297"/>
      <c r="DL41" s="1297"/>
      <c r="DM41" s="1297"/>
      <c r="DN41" s="1297"/>
      <c r="DO41" s="1297"/>
      <c r="DP41" s="1297"/>
      <c r="DQ41" s="1297"/>
      <c r="DR41" s="1297"/>
    </row>
    <row r="42" ht="154.5" customHeight="1" outlineLevel="1" spans="4:122">
      <c r="D42" s="890"/>
      <c r="E42" s="893" t="s">
        <v>329</v>
      </c>
      <c r="F42" s="894" t="s">
        <v>330</v>
      </c>
      <c r="G42" s="894" t="s">
        <v>331</v>
      </c>
      <c r="H42" s="894" t="s">
        <v>332</v>
      </c>
      <c r="I42" s="967" t="s">
        <v>333</v>
      </c>
      <c r="J42" s="968"/>
      <c r="K42" s="894" t="s">
        <v>334</v>
      </c>
      <c r="L42" s="894" t="s">
        <v>335</v>
      </c>
      <c r="M42" s="894" t="s">
        <v>336</v>
      </c>
      <c r="N42" s="894" t="s">
        <v>337</v>
      </c>
      <c r="O42" s="894" t="s">
        <v>338</v>
      </c>
      <c r="P42" s="969" t="s">
        <v>339</v>
      </c>
      <c r="Q42" s="1013" t="s">
        <v>340</v>
      </c>
      <c r="R42" s="1013" t="s">
        <v>341</v>
      </c>
      <c r="S42" s="1014" t="s">
        <v>342</v>
      </c>
      <c r="T42" s="1014"/>
      <c r="U42" s="1014" t="s">
        <v>343</v>
      </c>
      <c r="V42" s="1014"/>
      <c r="W42" s="1014"/>
      <c r="X42" s="1013" t="s">
        <v>344</v>
      </c>
      <c r="Y42" s="1013"/>
      <c r="Z42" s="1013"/>
      <c r="CI42" s="1297"/>
      <c r="CJ42" s="1297"/>
      <c r="CK42" s="1297"/>
      <c r="CL42" s="1297"/>
      <c r="CM42" s="1297"/>
      <c r="CN42" s="1297"/>
      <c r="CO42" s="1297"/>
      <c r="CP42" s="1297"/>
      <c r="CQ42" s="1297"/>
      <c r="CR42" s="1297"/>
      <c r="CS42" s="1297"/>
      <c r="CT42" s="1297"/>
      <c r="CU42" s="1297"/>
      <c r="CV42" s="1297"/>
      <c r="CW42" s="1297"/>
      <c r="CX42" s="1297"/>
      <c r="CY42" s="1297"/>
      <c r="CZ42" s="1297"/>
      <c r="DA42" s="1297"/>
      <c r="DB42" s="1297"/>
      <c r="DC42" s="1297"/>
      <c r="DD42" s="1297"/>
      <c r="DE42" s="1297"/>
      <c r="DF42" s="1297"/>
      <c r="DG42" s="1297"/>
      <c r="DH42" s="1297"/>
      <c r="DI42" s="1297"/>
      <c r="DJ42" s="1297"/>
      <c r="DK42" s="1297"/>
      <c r="DL42" s="1297"/>
      <c r="DM42" s="1297"/>
      <c r="DN42" s="1297"/>
      <c r="DO42" s="1297"/>
      <c r="DP42" s="1297"/>
      <c r="DQ42" s="1297"/>
      <c r="DR42" s="1297"/>
    </row>
    <row r="43" ht="230.25" customHeight="1" outlineLevel="1" spans="4:122">
      <c r="D43" s="890"/>
      <c r="E43" s="895" t="s">
        <v>345</v>
      </c>
      <c r="F43" s="896" t="s">
        <v>346</v>
      </c>
      <c r="G43" s="896" t="s">
        <v>346</v>
      </c>
      <c r="H43" s="896" t="s">
        <v>347</v>
      </c>
      <c r="I43" s="911" t="s">
        <v>348</v>
      </c>
      <c r="J43" s="896"/>
      <c r="K43" s="896" t="s">
        <v>347</v>
      </c>
      <c r="L43" s="896" t="s">
        <v>347</v>
      </c>
      <c r="M43" s="896" t="s">
        <v>347</v>
      </c>
      <c r="N43" s="896" t="s">
        <v>347</v>
      </c>
      <c r="O43" s="896" t="s">
        <v>347</v>
      </c>
      <c r="P43" s="970" t="s">
        <v>347</v>
      </c>
      <c r="Q43" s="1015" t="s">
        <v>349</v>
      </c>
      <c r="R43" s="1015" t="s">
        <v>350</v>
      </c>
      <c r="S43" s="1016" t="s">
        <v>351</v>
      </c>
      <c r="T43" s="1016"/>
      <c r="U43" s="1016" t="s">
        <v>351</v>
      </c>
      <c r="V43" s="1016"/>
      <c r="W43" s="1016"/>
      <c r="X43" s="1016" t="s">
        <v>351</v>
      </c>
      <c r="Y43" s="1016"/>
      <c r="Z43" s="1016"/>
      <c r="CI43" s="1297"/>
      <c r="CJ43" s="1302" t="s">
        <v>298</v>
      </c>
      <c r="CK43" s="1302" t="s">
        <v>299</v>
      </c>
      <c r="CL43" s="1302" t="s">
        <v>300</v>
      </c>
      <c r="CM43" s="1302" t="s">
        <v>301</v>
      </c>
      <c r="CN43" s="1302"/>
      <c r="CO43" s="1302" t="s">
        <v>302</v>
      </c>
      <c r="CP43" s="1302" t="s">
        <v>303</v>
      </c>
      <c r="CQ43" s="1302" t="s">
        <v>304</v>
      </c>
      <c r="CR43" s="1302" t="s">
        <v>305</v>
      </c>
      <c r="CS43" s="1302" t="s">
        <v>306</v>
      </c>
      <c r="CT43" s="1302" t="s">
        <v>307</v>
      </c>
      <c r="CU43" s="1302" t="s">
        <v>308</v>
      </c>
      <c r="CV43" s="1302" t="s">
        <v>309</v>
      </c>
      <c r="CW43" s="1302" t="s">
        <v>310</v>
      </c>
      <c r="CX43" s="1302"/>
      <c r="CY43" s="1302" t="s">
        <v>311</v>
      </c>
      <c r="CZ43" s="1302"/>
      <c r="DA43" s="1302"/>
      <c r="DB43" s="1302" t="s">
        <v>312</v>
      </c>
      <c r="DC43" s="1302"/>
      <c r="DD43" s="1302"/>
      <c r="DE43" s="1297"/>
      <c r="DF43" s="1297"/>
      <c r="DG43" s="1297"/>
      <c r="DH43" s="1297"/>
      <c r="DI43" s="1297"/>
      <c r="DJ43" s="1297"/>
      <c r="DK43" s="1297"/>
      <c r="DL43" s="1297"/>
      <c r="DM43" s="1297"/>
      <c r="DN43" s="1297"/>
      <c r="DO43" s="1297"/>
      <c r="DP43" s="1297"/>
      <c r="DQ43" s="1297"/>
      <c r="DR43" s="1297"/>
    </row>
    <row r="44" ht="51" customHeight="1" outlineLevel="1" spans="4:122">
      <c r="D44" s="890"/>
      <c r="E44" s="897" t="s">
        <v>352</v>
      </c>
      <c r="F44" s="898" t="str">
        <f>IF(CJ$44=1,"回答要"&amp;CHAR(10)&amp;"Answer Required","回答不要"&amp;CHAR(10)&amp;"Not Applicable")</f>
        <v>回答要
Answer Required</v>
      </c>
      <c r="G44" s="898" t="str">
        <f>IF(CK$44=1,"回答要"&amp;CHAR(10)&amp;"Answer Required","回答不要"&amp;CHAR(10)&amp;"Not Applicable")</f>
        <v>回答要
Answer Required</v>
      </c>
      <c r="H44" s="898" t="str">
        <f>IF(CL$44=1,"回答要"&amp;CHAR(10)&amp;"Answer Required","回答不要"&amp;CHAR(10)&amp;"Not Applicable")</f>
        <v>回答要
Answer Required</v>
      </c>
      <c r="I44" s="971" t="str">
        <f>IF(CM$44=1,"回答要"&amp;CHAR(10)&amp;"Answer Required","回答不要"&amp;CHAR(10)&amp;"Not Applicable")</f>
        <v>回答要
Answer Required</v>
      </c>
      <c r="J44" s="972"/>
      <c r="K44" s="898" t="str">
        <f t="shared" ref="K44:S44" si="3">IF(CO$44=1,"回答要"&amp;CHAR(10)&amp;"Answer Required","回答不要"&amp;CHAR(10)&amp;"Not Applicable")</f>
        <v>回答不要
Not Applicable</v>
      </c>
      <c r="L44" s="898" t="str">
        <f t="shared" si="3"/>
        <v>回答不要
Not Applicable</v>
      </c>
      <c r="M44" s="898" t="str">
        <f t="shared" si="3"/>
        <v>回答不要
Not Applicable</v>
      </c>
      <c r="N44" s="898" t="str">
        <f t="shared" si="3"/>
        <v>回答不要
Not Applicable</v>
      </c>
      <c r="O44" s="898" t="str">
        <f t="shared" si="3"/>
        <v>回答不要
Not Applicable</v>
      </c>
      <c r="P44" s="898" t="str">
        <f t="shared" si="3"/>
        <v>回答不要
Not Applicable</v>
      </c>
      <c r="Q44" s="898" t="str">
        <f t="shared" si="3"/>
        <v>回答不要
Not Applicable</v>
      </c>
      <c r="R44" s="898" t="str">
        <f t="shared" si="3"/>
        <v>回答不要
Not Applicable</v>
      </c>
      <c r="S44" s="1017" t="str">
        <f t="shared" si="3"/>
        <v>回答要
Answer Required</v>
      </c>
      <c r="T44" s="1017"/>
      <c r="U44" s="1017" t="str">
        <f>IF(CY$44=1,"回答要"&amp;CHAR(10)&amp;"Answer Required","回答不要"&amp;CHAR(10)&amp;"Not Applicable")</f>
        <v>回答要
Answer Required</v>
      </c>
      <c r="V44" s="1017"/>
      <c r="W44" s="1017"/>
      <c r="X44" s="1017" t="str">
        <f>IF(DB$44=1,"回答要"&amp;CHAR(10)&amp;"Answer Required","回答不要"&amp;CHAR(10)&amp;"Not Applicable")</f>
        <v>回答要
Answer Required</v>
      </c>
      <c r="Y44" s="1017"/>
      <c r="Z44" s="1017"/>
      <c r="AB44" s="1049" t="s">
        <v>353</v>
      </c>
      <c r="CI44" s="1303" t="s">
        <v>354</v>
      </c>
      <c r="CJ44" s="1304">
        <f>IF(AND($F$146=1,$G$146=1),1,0)</f>
        <v>1</v>
      </c>
      <c r="CK44" s="1304">
        <f>$CJ44</f>
        <v>1</v>
      </c>
      <c r="CL44" s="1304">
        <f>$CJ44</f>
        <v>1</v>
      </c>
      <c r="CM44" s="1304">
        <f>IF(AND($F$146=1,$G$146=1,$BN$34=4),1,0)</f>
        <v>1</v>
      </c>
      <c r="CN44" s="1304"/>
      <c r="CO44" s="1304">
        <f>IF(AND($F$146=1,$G$146=1,$AW$34="対象(Applicable)",$BX$34=1,$BY$34=1),1,0)</f>
        <v>0</v>
      </c>
      <c r="CP44" s="1304">
        <f>$CO44</f>
        <v>0</v>
      </c>
      <c r="CQ44" s="1304">
        <f>$CO44</f>
        <v>0</v>
      </c>
      <c r="CR44" s="1304">
        <f>IF(AND($F$146=1,$G$146=1,$AW$34="対象(Applicable)",$CC$34=1,$CD$34=1),1,0)</f>
        <v>0</v>
      </c>
      <c r="CS44" s="1304">
        <f>$CR44</f>
        <v>0</v>
      </c>
      <c r="CT44" s="1304">
        <f>$CR44</f>
        <v>0</v>
      </c>
      <c r="CU44" s="1304">
        <f>IF($AS$34=1,1,0)</f>
        <v>0</v>
      </c>
      <c r="CV44" s="1304">
        <f>$CU44</f>
        <v>0</v>
      </c>
      <c r="CW44" s="1304">
        <f>IF(SUM($F$152:$R$152)&gt;0,1,0)</f>
        <v>1</v>
      </c>
      <c r="CX44" s="1304"/>
      <c r="CY44" s="1304">
        <f>$CW44</f>
        <v>1</v>
      </c>
      <c r="CZ44" s="1304"/>
      <c r="DA44" s="1304"/>
      <c r="DB44" s="1304">
        <f>$CW44</f>
        <v>1</v>
      </c>
      <c r="DC44" s="1304"/>
      <c r="DD44" s="1304"/>
      <c r="DE44" s="1307">
        <f>IF(SUM($CJ$44:$DD$44)=0,0,1)</f>
        <v>1</v>
      </c>
      <c r="DF44" s="1297"/>
      <c r="DG44" s="1297"/>
      <c r="DH44" s="1297"/>
      <c r="DI44" s="1297"/>
      <c r="DJ44" s="1297"/>
      <c r="DK44" s="1297"/>
      <c r="DL44" s="1297"/>
      <c r="DM44" s="1297"/>
      <c r="DN44" s="1297"/>
      <c r="DO44" s="1297"/>
      <c r="DP44" s="1297"/>
      <c r="DQ44" s="1297"/>
      <c r="DR44" s="1297"/>
    </row>
    <row r="45" ht="42.75" customHeight="1" outlineLevel="1" spans="4:122">
      <c r="D45" s="890"/>
      <c r="E45" s="899" t="s">
        <v>355</v>
      </c>
      <c r="F45" s="900">
        <v>1</v>
      </c>
      <c r="G45" s="901">
        <v>1</v>
      </c>
      <c r="H45" s="901">
        <v>2</v>
      </c>
      <c r="I45" s="973" t="s">
        <v>356</v>
      </c>
      <c r="J45" s="974"/>
      <c r="K45" s="901"/>
      <c r="L45" s="901"/>
      <c r="M45" s="901"/>
      <c r="N45" s="901"/>
      <c r="O45" s="901"/>
      <c r="P45" s="975"/>
      <c r="Q45" s="1018"/>
      <c r="R45" s="1018"/>
      <c r="S45" s="974" t="s">
        <v>357</v>
      </c>
      <c r="T45" s="1019"/>
      <c r="U45" s="1019" t="s">
        <v>357</v>
      </c>
      <c r="V45" s="1019"/>
      <c r="W45" s="1019"/>
      <c r="X45" s="1020" t="s">
        <v>358</v>
      </c>
      <c r="Y45" s="1050"/>
      <c r="Z45" s="1051"/>
      <c r="AB45" s="1052" t="str">
        <f>IF($DE$44=0,"回答不要"&amp;CHAR(10)&amp;"Not Applicable",IF($DE$45=1,"回答完了"&amp;CHAR(10)&amp;"Answer completed","未回答あり"&amp;CHAR(10)&amp;"Not completed yet"))</f>
        <v>回答完了
Answer completed</v>
      </c>
      <c r="AC45" s="1053"/>
      <c r="AD45" s="1054"/>
      <c r="CI45" s="1303" t="s">
        <v>359</v>
      </c>
      <c r="CJ45" s="1304">
        <f>IF(AND(CJ$44=1,F$45=""),0,1)</f>
        <v>1</v>
      </c>
      <c r="CK45" s="1304">
        <f>IF(AND(CK$44=1,G$45=""),0,1)</f>
        <v>1</v>
      </c>
      <c r="CL45" s="1304">
        <f>IF(AND(CL$44=1,H$45=""),0,1)</f>
        <v>1</v>
      </c>
      <c r="CM45" s="1304">
        <f>IF(AND(CM$44=1,I$45=""),0,1)</f>
        <v>1</v>
      </c>
      <c r="CN45" s="1304"/>
      <c r="CO45" s="1304">
        <f t="shared" ref="CO45:CW45" si="4">IF(AND(CO$44=1,K$45=""),0,1)</f>
        <v>1</v>
      </c>
      <c r="CP45" s="1304">
        <f t="shared" si="4"/>
        <v>1</v>
      </c>
      <c r="CQ45" s="1304">
        <f t="shared" si="4"/>
        <v>1</v>
      </c>
      <c r="CR45" s="1304">
        <f t="shared" si="4"/>
        <v>1</v>
      </c>
      <c r="CS45" s="1304">
        <f t="shared" si="4"/>
        <v>1</v>
      </c>
      <c r="CT45" s="1304">
        <f t="shared" si="4"/>
        <v>1</v>
      </c>
      <c r="CU45" s="1304">
        <f t="shared" si="4"/>
        <v>1</v>
      </c>
      <c r="CV45" s="1304">
        <f t="shared" si="4"/>
        <v>1</v>
      </c>
      <c r="CW45" s="1304">
        <f t="shared" si="4"/>
        <v>1</v>
      </c>
      <c r="CX45" s="1304"/>
      <c r="CY45" s="1304">
        <f>IF(AND(CY$44=1,U$45=""),0,1)</f>
        <v>1</v>
      </c>
      <c r="CZ45" s="1304"/>
      <c r="DA45" s="1304"/>
      <c r="DB45" s="1304">
        <f>IF(AND(DB$44=1,X$45=""),0,1)</f>
        <v>1</v>
      </c>
      <c r="DC45" s="1304"/>
      <c r="DD45" s="1304"/>
      <c r="DE45" s="1307">
        <f>IF(COUNTIF($CJ$45:$DD$45,0)&gt;0,0,1)</f>
        <v>1</v>
      </c>
      <c r="DF45" s="1297"/>
      <c r="DG45" s="1297"/>
      <c r="DH45" s="1297"/>
      <c r="DI45" s="1297"/>
      <c r="DJ45" s="1297"/>
      <c r="DK45" s="1297"/>
      <c r="DL45" s="1297"/>
      <c r="DM45" s="1297"/>
      <c r="DN45" s="1297"/>
      <c r="DO45" s="1297"/>
      <c r="DP45" s="1297"/>
      <c r="DQ45" s="1297"/>
      <c r="DR45" s="1297"/>
    </row>
    <row r="46" ht="23.25" customHeight="1" spans="4:122">
      <c r="D46" s="890"/>
      <c r="E46" s="851"/>
      <c r="G46" s="850"/>
      <c r="J46" s="851"/>
      <c r="K46" s="851"/>
      <c r="U46" s="853"/>
      <c r="Y46" s="851"/>
      <c r="CI46" s="1297"/>
      <c r="CJ46" s="1297"/>
      <c r="CK46" s="1297"/>
      <c r="CL46" s="1297"/>
      <c r="CM46" s="1297"/>
      <c r="CN46" s="1297"/>
      <c r="CO46" s="1297"/>
      <c r="CP46" s="1297"/>
      <c r="CQ46" s="1297"/>
      <c r="CR46" s="1297"/>
      <c r="CS46" s="1297"/>
      <c r="CT46" s="1297"/>
      <c r="CU46" s="1297"/>
      <c r="CV46" s="1297"/>
      <c r="CW46" s="1297"/>
      <c r="CX46" s="1297"/>
      <c r="CY46" s="1297"/>
      <c r="CZ46" s="1297"/>
      <c r="DA46" s="1297"/>
      <c r="DB46" s="1297"/>
      <c r="DC46" s="1297"/>
      <c r="DD46" s="1297"/>
      <c r="DE46" s="1297"/>
      <c r="DF46" s="1297"/>
      <c r="DG46" s="1297"/>
      <c r="DH46" s="1297"/>
      <c r="DI46" s="1297"/>
      <c r="DJ46" s="1297"/>
      <c r="DK46" s="1297"/>
      <c r="DL46" s="1297"/>
      <c r="DM46" s="1297"/>
      <c r="DN46" s="1297"/>
      <c r="DO46" s="1297"/>
      <c r="DP46" s="1297"/>
      <c r="DQ46" s="1297"/>
      <c r="DR46" s="1297"/>
    </row>
    <row r="47" ht="23.25" customHeight="1" spans="4:122">
      <c r="D47" s="890"/>
      <c r="E47" s="851"/>
      <c r="G47" s="850"/>
      <c r="J47" s="851"/>
      <c r="K47" s="851"/>
      <c r="U47" s="853"/>
      <c r="Y47" s="851"/>
      <c r="CI47" s="1297"/>
      <c r="CJ47" s="1297"/>
      <c r="CK47" s="1297"/>
      <c r="CL47" s="1297"/>
      <c r="CM47" s="1297"/>
      <c r="CN47" s="1297"/>
      <c r="CO47" s="1297"/>
      <c r="CP47" s="1297"/>
      <c r="CQ47" s="1297"/>
      <c r="CR47" s="1297"/>
      <c r="CS47" s="1297"/>
      <c r="CT47" s="1297"/>
      <c r="CU47" s="1297"/>
      <c r="CV47" s="1297"/>
      <c r="CW47" s="1297"/>
      <c r="CX47" s="1297"/>
      <c r="CY47" s="1297"/>
      <c r="CZ47" s="1297"/>
      <c r="DA47" s="1297"/>
      <c r="DB47" s="1297"/>
      <c r="DC47" s="1297"/>
      <c r="DD47" s="1297"/>
      <c r="DE47" s="1297"/>
      <c r="DF47" s="1297"/>
      <c r="DG47" s="1297"/>
      <c r="DH47" s="1297"/>
      <c r="DI47" s="1297"/>
      <c r="DJ47" s="1297"/>
      <c r="DK47" s="1297"/>
      <c r="DL47" s="1297"/>
      <c r="DM47" s="1297"/>
      <c r="DN47" s="1297"/>
      <c r="DO47" s="1297"/>
      <c r="DP47" s="1297"/>
      <c r="DQ47" s="1297"/>
      <c r="DR47" s="1297"/>
    </row>
    <row r="48" ht="19.5" customHeight="1" outlineLevel="1" spans="3:122">
      <c r="C48" s="844" t="s">
        <v>360</v>
      </c>
      <c r="D48" s="844" t="s">
        <v>361</v>
      </c>
      <c r="E48" s="851"/>
      <c r="G48" s="850"/>
      <c r="J48" s="851"/>
      <c r="K48" s="851"/>
      <c r="U48" s="853"/>
      <c r="Y48" s="851"/>
      <c r="CI48" s="1297"/>
      <c r="CJ48" s="1297"/>
      <c r="CK48" s="1297"/>
      <c r="CL48" s="1297"/>
      <c r="CM48" s="1297"/>
      <c r="CN48" s="1297"/>
      <c r="CO48" s="1297"/>
      <c r="CP48" s="1297"/>
      <c r="CQ48" s="1297"/>
      <c r="CR48" s="1297"/>
      <c r="CS48" s="1297"/>
      <c r="CT48" s="1297"/>
      <c r="CU48" s="1297"/>
      <c r="CV48" s="1297"/>
      <c r="CW48" s="1297"/>
      <c r="CX48" s="1297"/>
      <c r="CY48" s="1297"/>
      <c r="CZ48" s="1297"/>
      <c r="DA48" s="1297"/>
      <c r="DB48" s="1297"/>
      <c r="DC48" s="1297"/>
      <c r="DD48" s="1297"/>
      <c r="DE48" s="1297"/>
      <c r="DF48" s="1297"/>
      <c r="DG48" s="1297"/>
      <c r="DH48" s="1297"/>
      <c r="DI48" s="1297"/>
      <c r="DJ48" s="1297"/>
      <c r="DK48" s="1297"/>
      <c r="DL48" s="1297"/>
      <c r="DM48" s="1297"/>
      <c r="DN48" s="1297"/>
      <c r="DO48" s="1297"/>
      <c r="DP48" s="1297"/>
      <c r="DQ48" s="1297"/>
      <c r="DR48" s="1297"/>
    </row>
    <row r="49" ht="19.5" customHeight="1" outlineLevel="1" spans="3:122">
      <c r="C49" s="844" t="s">
        <v>362</v>
      </c>
      <c r="D49" s="844" t="s">
        <v>363</v>
      </c>
      <c r="E49" s="851"/>
      <c r="G49" s="850"/>
      <c r="J49" s="851"/>
      <c r="K49" s="851"/>
      <c r="U49" s="853"/>
      <c r="Y49" s="851"/>
      <c r="CI49" s="1297"/>
      <c r="CJ49" s="1297"/>
      <c r="CK49" s="1297"/>
      <c r="CL49" s="1297"/>
      <c r="CM49" s="1297"/>
      <c r="CN49" s="1297"/>
      <c r="CO49" s="1297"/>
      <c r="CP49" s="1297"/>
      <c r="CQ49" s="1297"/>
      <c r="CR49" s="1297"/>
      <c r="CS49" s="1297"/>
      <c r="CT49" s="1297"/>
      <c r="CU49" s="1297"/>
      <c r="CV49" s="1297"/>
      <c r="CW49" s="1297"/>
      <c r="CX49" s="1297"/>
      <c r="CY49" s="1297"/>
      <c r="CZ49" s="1297"/>
      <c r="DA49" s="1297"/>
      <c r="DB49" s="1297"/>
      <c r="DC49" s="1297"/>
      <c r="DD49" s="1297"/>
      <c r="DE49" s="1297"/>
      <c r="DF49" s="1297"/>
      <c r="DG49" s="1297"/>
      <c r="DH49" s="1297"/>
      <c r="DI49" s="1297"/>
      <c r="DJ49" s="1297"/>
      <c r="DK49" s="1297"/>
      <c r="DL49" s="1297"/>
      <c r="DM49" s="1297"/>
      <c r="DN49" s="1297"/>
      <c r="DO49" s="1297"/>
      <c r="DP49" s="1297"/>
      <c r="DQ49" s="1297"/>
      <c r="DR49" s="1297"/>
    </row>
    <row r="50" ht="23.25" customHeight="1" outlineLevel="1" spans="3:122">
      <c r="C50" s="844"/>
      <c r="E50" s="844"/>
      <c r="G50" s="850"/>
      <c r="J50" s="851"/>
      <c r="K50" s="851"/>
      <c r="U50" s="853"/>
      <c r="Y50" s="851"/>
      <c r="CI50" s="1297"/>
      <c r="CJ50" s="1297"/>
      <c r="CK50" s="1297"/>
      <c r="CL50" s="1297"/>
      <c r="CM50" s="1297"/>
      <c r="CN50" s="1297"/>
      <c r="CO50" s="1297"/>
      <c r="CP50" s="1297"/>
      <c r="CQ50" s="1297"/>
      <c r="CR50" s="1297"/>
      <c r="CS50" s="1297"/>
      <c r="CT50" s="1297"/>
      <c r="CU50" s="1297"/>
      <c r="CV50" s="1297"/>
      <c r="CW50" s="1297"/>
      <c r="CX50" s="1297"/>
      <c r="CY50" s="1297"/>
      <c r="CZ50" s="1297"/>
      <c r="DA50" s="1297"/>
      <c r="DB50" s="1297"/>
      <c r="DC50" s="1297"/>
      <c r="DD50" s="1297"/>
      <c r="DE50" s="1297"/>
      <c r="DF50" s="1297"/>
      <c r="DG50" s="1297"/>
      <c r="DH50" s="1297"/>
      <c r="DI50" s="1297"/>
      <c r="DJ50" s="1297"/>
      <c r="DK50" s="1297"/>
      <c r="DL50" s="1297"/>
      <c r="DM50" s="1297"/>
      <c r="DN50" s="1297"/>
      <c r="DO50" s="1297"/>
      <c r="DP50" s="1297"/>
      <c r="DQ50" s="1297"/>
      <c r="DR50" s="1297"/>
    </row>
    <row r="51" ht="23.25" customHeight="1" outlineLevel="1" spans="3:122">
      <c r="C51" s="844" t="s">
        <v>364</v>
      </c>
      <c r="E51" s="844" t="s">
        <v>365</v>
      </c>
      <c r="G51" s="850"/>
      <c r="J51" s="851"/>
      <c r="K51" s="851"/>
      <c r="U51" s="853"/>
      <c r="Y51" s="851"/>
      <c r="CI51" s="1297"/>
      <c r="CJ51" s="1297"/>
      <c r="CK51" s="1297"/>
      <c r="CL51" s="1297"/>
      <c r="CM51" s="1297"/>
      <c r="CN51" s="1297"/>
      <c r="CO51" s="1297"/>
      <c r="CP51" s="1297"/>
      <c r="CQ51" s="1297"/>
      <c r="CR51" s="1297"/>
      <c r="CS51" s="1297"/>
      <c r="CT51" s="1297"/>
      <c r="CU51" s="1297"/>
      <c r="CV51" s="1297"/>
      <c r="CW51" s="1297"/>
      <c r="CX51" s="1297"/>
      <c r="CY51" s="1297"/>
      <c r="CZ51" s="1297"/>
      <c r="DA51" s="1297"/>
      <c r="DB51" s="1297"/>
      <c r="DC51" s="1297"/>
      <c r="DD51" s="1297"/>
      <c r="DE51" s="1297"/>
      <c r="DF51" s="1297"/>
      <c r="DG51" s="1297"/>
      <c r="DH51" s="1297"/>
      <c r="DI51" s="1297"/>
      <c r="DJ51" s="1297"/>
      <c r="DK51" s="1297"/>
      <c r="DL51" s="1297"/>
      <c r="DM51" s="1297"/>
      <c r="DN51" s="1297"/>
      <c r="DO51" s="1297"/>
      <c r="DP51" s="1297"/>
      <c r="DQ51" s="1297"/>
      <c r="DR51" s="1297"/>
    </row>
    <row r="52" ht="19.5" customHeight="1" outlineLevel="1" spans="3:122">
      <c r="C52" s="844" t="s">
        <v>366</v>
      </c>
      <c r="D52" s="844"/>
      <c r="E52" s="844" t="s">
        <v>367</v>
      </c>
      <c r="G52" s="850"/>
      <c r="J52" s="851"/>
      <c r="K52" s="851"/>
      <c r="U52" s="853"/>
      <c r="Y52" s="851"/>
      <c r="CI52" s="1297"/>
      <c r="CJ52" s="1297"/>
      <c r="CK52" s="1297"/>
      <c r="CL52" s="1297"/>
      <c r="CM52" s="1297"/>
      <c r="CN52" s="1297"/>
      <c r="CO52" s="1297"/>
      <c r="CP52" s="1297"/>
      <c r="CQ52" s="1297"/>
      <c r="CR52" s="1297"/>
      <c r="CS52" s="1297"/>
      <c r="CT52" s="1297"/>
      <c r="CU52" s="1297"/>
      <c r="CV52" s="1297"/>
      <c r="CW52" s="1297"/>
      <c r="CX52" s="1297"/>
      <c r="CY52" s="1297"/>
      <c r="CZ52" s="1297"/>
      <c r="DA52" s="1297"/>
      <c r="DB52" s="1297"/>
      <c r="DC52" s="1297"/>
      <c r="DD52" s="1297"/>
      <c r="DE52" s="1297"/>
      <c r="DF52" s="1297"/>
      <c r="DG52" s="1297"/>
      <c r="DH52" s="1297"/>
      <c r="DI52" s="1297"/>
      <c r="DJ52" s="1297"/>
      <c r="DK52" s="1297"/>
      <c r="DL52" s="1297"/>
      <c r="DM52" s="1297"/>
      <c r="DN52" s="1297"/>
      <c r="DO52" s="1297"/>
      <c r="DP52" s="1297"/>
      <c r="DQ52" s="1297"/>
      <c r="DR52" s="1297"/>
    </row>
    <row r="53" ht="19.5" customHeight="1" outlineLevel="1" spans="3:122">
      <c r="C53" s="844"/>
      <c r="D53" s="844"/>
      <c r="E53" s="844"/>
      <c r="G53" s="850"/>
      <c r="J53" s="851"/>
      <c r="K53" s="851"/>
      <c r="U53" s="853"/>
      <c r="Y53" s="851"/>
      <c r="CI53" s="1297"/>
      <c r="CJ53" s="1297"/>
      <c r="CK53" s="1297"/>
      <c r="CL53" s="1297"/>
      <c r="CM53" s="1297"/>
      <c r="CN53" s="1297"/>
      <c r="CO53" s="1297"/>
      <c r="CP53" s="1297"/>
      <c r="CQ53" s="1297"/>
      <c r="CR53" s="1297"/>
      <c r="CS53" s="1297"/>
      <c r="CT53" s="1297"/>
      <c r="CU53" s="1297"/>
      <c r="CV53" s="1297"/>
      <c r="CW53" s="1297"/>
      <c r="CX53" s="1297"/>
      <c r="CY53" s="1297"/>
      <c r="CZ53" s="1297"/>
      <c r="DA53" s="1297"/>
      <c r="DB53" s="1297"/>
      <c r="DC53" s="1297"/>
      <c r="DD53" s="1297"/>
      <c r="DE53" s="1297"/>
      <c r="DF53" s="1297"/>
      <c r="DG53" s="1297"/>
      <c r="DH53" s="1297"/>
      <c r="DI53" s="1297"/>
      <c r="DJ53" s="1297"/>
      <c r="DK53" s="1297"/>
      <c r="DL53" s="1297"/>
      <c r="DM53" s="1297"/>
      <c r="DN53" s="1297"/>
      <c r="DO53" s="1297"/>
      <c r="DP53" s="1297"/>
      <c r="DQ53" s="1297"/>
      <c r="DR53" s="1297"/>
    </row>
    <row r="54" ht="19.5" customHeight="1" outlineLevel="1" spans="3:122">
      <c r="C54" s="844"/>
      <c r="D54" s="844"/>
      <c r="E54" s="888" t="s">
        <v>297</v>
      </c>
      <c r="F54" s="902"/>
      <c r="G54" s="903" t="s">
        <v>368</v>
      </c>
      <c r="H54" s="904"/>
      <c r="I54" s="889" t="s">
        <v>369</v>
      </c>
      <c r="J54" s="889"/>
      <c r="K54" s="889"/>
      <c r="L54" s="889" t="s">
        <v>370</v>
      </c>
      <c r="M54" s="889"/>
      <c r="O54" s="903" t="s">
        <v>371</v>
      </c>
      <c r="P54" s="904"/>
      <c r="U54" s="853"/>
      <c r="Y54" s="851"/>
      <c r="CI54" s="1297"/>
      <c r="CJ54" s="1297"/>
      <c r="CK54" s="1297"/>
      <c r="CL54" s="1297"/>
      <c r="CM54" s="1297"/>
      <c r="CN54" s="1297"/>
      <c r="CO54" s="1297"/>
      <c r="CP54" s="1297"/>
      <c r="CQ54" s="1297"/>
      <c r="CR54" s="1297"/>
      <c r="CS54" s="1297"/>
      <c r="CT54" s="1297"/>
      <c r="CU54" s="1297"/>
      <c r="CV54" s="1297"/>
      <c r="CW54" s="1297"/>
      <c r="CX54" s="1297"/>
      <c r="CY54" s="1297"/>
      <c r="CZ54" s="1297"/>
      <c r="DA54" s="1297"/>
      <c r="DB54" s="1297"/>
      <c r="DC54" s="1297"/>
      <c r="DD54" s="1297"/>
      <c r="DE54" s="1297"/>
      <c r="DF54" s="1297"/>
      <c r="DG54" s="1297"/>
      <c r="DH54" s="1297"/>
      <c r="DI54" s="1297"/>
      <c r="DJ54" s="1297"/>
      <c r="DK54" s="1297"/>
      <c r="DL54" s="1297"/>
      <c r="DM54" s="1297"/>
      <c r="DN54" s="1297"/>
      <c r="DO54" s="1297"/>
      <c r="DP54" s="1297"/>
      <c r="DQ54" s="1297"/>
      <c r="DR54" s="1297"/>
    </row>
    <row r="55" ht="33.75" customHeight="1" outlineLevel="1" spans="3:122">
      <c r="C55" s="844"/>
      <c r="D55" s="844"/>
      <c r="E55" s="905" t="s">
        <v>313</v>
      </c>
      <c r="F55" s="905"/>
      <c r="G55" s="906" t="s">
        <v>372</v>
      </c>
      <c r="H55" s="907"/>
      <c r="I55" s="976" t="s">
        <v>109</v>
      </c>
      <c r="J55" s="976"/>
      <c r="K55" s="976"/>
      <c r="L55" s="976" t="s">
        <v>373</v>
      </c>
      <c r="M55" s="976"/>
      <c r="O55" s="977" t="s">
        <v>374</v>
      </c>
      <c r="P55" s="978"/>
      <c r="Y55" s="851"/>
      <c r="CI55" s="1297"/>
      <c r="CJ55" s="1297"/>
      <c r="CK55" s="1297"/>
      <c r="CL55" s="1297"/>
      <c r="CM55" s="1297"/>
      <c r="CN55" s="1297"/>
      <c r="CO55" s="1297"/>
      <c r="CP55" s="1297"/>
      <c r="CQ55" s="1297"/>
      <c r="CR55" s="1297"/>
      <c r="CS55" s="1297"/>
      <c r="CT55" s="1297"/>
      <c r="CU55" s="1297"/>
      <c r="CV55" s="1297"/>
      <c r="CW55" s="1297"/>
      <c r="CX55" s="1297"/>
      <c r="CY55" s="1297"/>
      <c r="CZ55" s="1297"/>
      <c r="DA55" s="1297"/>
      <c r="DB55" s="1297"/>
      <c r="DC55" s="1297"/>
      <c r="DD55" s="1297"/>
      <c r="DE55" s="1297"/>
      <c r="DF55" s="1297"/>
      <c r="DG55" s="1297"/>
      <c r="DH55" s="1297"/>
      <c r="DI55" s="1297"/>
      <c r="DJ55" s="1297"/>
      <c r="DK55" s="1297"/>
      <c r="DL55" s="1297"/>
      <c r="DM55" s="1297"/>
      <c r="DN55" s="1297"/>
      <c r="DO55" s="1297"/>
      <c r="DP55" s="1297"/>
      <c r="DQ55" s="1297"/>
      <c r="DR55" s="1297"/>
    </row>
    <row r="56" ht="51" customHeight="1" outlineLevel="1" spans="3:122">
      <c r="C56" s="844"/>
      <c r="D56" s="844"/>
      <c r="E56" s="908" t="s">
        <v>329</v>
      </c>
      <c r="F56" s="908"/>
      <c r="G56" s="909" t="s">
        <v>375</v>
      </c>
      <c r="H56" s="910"/>
      <c r="I56" s="979" t="s">
        <v>235</v>
      </c>
      <c r="J56" s="979"/>
      <c r="K56" s="979"/>
      <c r="L56" s="979" t="s">
        <v>376</v>
      </c>
      <c r="M56" s="979"/>
      <c r="O56" s="980" t="s">
        <v>377</v>
      </c>
      <c r="P56" s="981"/>
      <c r="Y56" s="851"/>
      <c r="CI56" s="1297"/>
      <c r="CJ56" s="1297"/>
      <c r="CK56" s="1297"/>
      <c r="CL56" s="1297"/>
      <c r="CM56" s="1297"/>
      <c r="CN56" s="1297"/>
      <c r="CO56" s="1297"/>
      <c r="CP56" s="1297"/>
      <c r="CQ56" s="1297"/>
      <c r="CR56" s="1297"/>
      <c r="CS56" s="1297"/>
      <c r="CT56" s="1297"/>
      <c r="CU56" s="1297"/>
      <c r="CV56" s="1297"/>
      <c r="CW56" s="1297"/>
      <c r="CX56" s="1297"/>
      <c r="CY56" s="1297"/>
      <c r="CZ56" s="1297"/>
      <c r="DA56" s="1297"/>
      <c r="DB56" s="1297"/>
      <c r="DC56" s="1297"/>
      <c r="DD56" s="1297"/>
      <c r="DE56" s="1297"/>
      <c r="DF56" s="1297"/>
      <c r="DG56" s="1297"/>
      <c r="DH56" s="1297"/>
      <c r="DI56" s="1297"/>
      <c r="DJ56" s="1297"/>
      <c r="DK56" s="1297"/>
      <c r="DL56" s="1297"/>
      <c r="DM56" s="1297"/>
      <c r="DN56" s="1297"/>
      <c r="DO56" s="1297"/>
      <c r="DP56" s="1297"/>
      <c r="DQ56" s="1297"/>
      <c r="DR56" s="1297"/>
    </row>
    <row r="57" ht="245.25" customHeight="1" outlineLevel="1" spans="4:122">
      <c r="D57" s="890"/>
      <c r="E57" s="895" t="s">
        <v>345</v>
      </c>
      <c r="F57" s="895"/>
      <c r="G57" s="911" t="s">
        <v>378</v>
      </c>
      <c r="H57" s="896"/>
      <c r="I57" s="982" t="s">
        <v>379</v>
      </c>
      <c r="J57" s="982"/>
      <c r="K57" s="982"/>
      <c r="L57" s="982" t="s">
        <v>380</v>
      </c>
      <c r="M57" s="982"/>
      <c r="O57" s="911" t="s">
        <v>381</v>
      </c>
      <c r="P57" s="896"/>
      <c r="Y57" s="851"/>
      <c r="CI57" s="1297"/>
      <c r="CJ57" s="1305">
        <f>IF(OR($BB$34=1,$BB$34=2,$BA$34=1),1,0)</f>
        <v>0</v>
      </c>
      <c r="CK57" s="1305"/>
      <c r="CL57" s="1297"/>
      <c r="CM57" s="1297"/>
      <c r="CN57" s="1297"/>
      <c r="CO57" s="1297"/>
      <c r="CP57" s="1297"/>
      <c r="CQ57" s="1297"/>
      <c r="CR57" s="1297"/>
      <c r="CS57" s="1297"/>
      <c r="CT57" s="1297"/>
      <c r="CU57" s="1297"/>
      <c r="CV57" s="1297"/>
      <c r="CW57" s="1297"/>
      <c r="CX57" s="1297"/>
      <c r="CY57" s="1297"/>
      <c r="CZ57" s="1297"/>
      <c r="DA57" s="1297"/>
      <c r="DB57" s="1297"/>
      <c r="DC57" s="1297"/>
      <c r="DD57" s="1297"/>
      <c r="DE57" s="1297"/>
      <c r="DF57" s="1297"/>
      <c r="DG57" s="1297"/>
      <c r="DH57" s="1297"/>
      <c r="DI57" s="1297"/>
      <c r="DJ57" s="1297"/>
      <c r="DK57" s="1297"/>
      <c r="DL57" s="1297"/>
      <c r="DM57" s="1297"/>
      <c r="DN57" s="1297"/>
      <c r="DO57" s="1297"/>
      <c r="DP57" s="1297"/>
      <c r="DQ57" s="1297"/>
      <c r="DR57" s="1297"/>
    </row>
    <row r="58" ht="50.25" customHeight="1" outlineLevel="1" spans="3:122">
      <c r="C58" s="844"/>
      <c r="D58" s="912"/>
      <c r="E58" s="913" t="s">
        <v>382</v>
      </c>
      <c r="F58" s="914" t="s">
        <v>352</v>
      </c>
      <c r="G58" s="915" t="s">
        <v>383</v>
      </c>
      <c r="H58" s="915"/>
      <c r="I58" s="915" t="str">
        <f>IF($G59&lt;&gt;"","回答要"&amp;CHAR(10)&amp;"Answer Required","回答不要"&amp;CHAR(10)&amp;"Not Applicable")</f>
        <v>回答不要
Not Applicable</v>
      </c>
      <c r="J58" s="915"/>
      <c r="K58" s="915"/>
      <c r="L58" s="915" t="str">
        <f>$I58</f>
        <v>回答不要
Not Applicable</v>
      </c>
      <c r="M58" s="983"/>
      <c r="O58" s="915" t="s">
        <v>384</v>
      </c>
      <c r="P58" s="915"/>
      <c r="Y58" s="851"/>
      <c r="CI58" s="1303" t="s">
        <v>354</v>
      </c>
      <c r="CJ58" s="1304">
        <f>IF($O$59="",1,0)</f>
        <v>0</v>
      </c>
      <c r="CK58" s="1304"/>
      <c r="CL58" s="1304">
        <f>IF($G59&lt;&gt;"",1,0)</f>
        <v>0</v>
      </c>
      <c r="CM58" s="1304"/>
      <c r="CN58" s="1304"/>
      <c r="CO58" s="1304">
        <f>$CL58</f>
        <v>0</v>
      </c>
      <c r="CP58" s="1304"/>
      <c r="CQ58" s="1297"/>
      <c r="CR58" s="1306">
        <f>IF($G$59&lt;&gt;"",0,1)</f>
        <v>1</v>
      </c>
      <c r="CS58" s="1306"/>
      <c r="CT58" s="1297"/>
      <c r="CU58" s="1297"/>
      <c r="CV58" s="1297"/>
      <c r="CW58" s="1297"/>
      <c r="CX58" s="1297"/>
      <c r="CY58" s="1297"/>
      <c r="CZ58" s="1297"/>
      <c r="DA58" s="1297"/>
      <c r="DB58" s="1297"/>
      <c r="DC58" s="1297"/>
      <c r="DD58" s="1297"/>
      <c r="DE58" s="1297"/>
      <c r="DF58" s="1297"/>
      <c r="DG58" s="1297"/>
      <c r="DH58" s="1297"/>
      <c r="DI58" s="1297"/>
      <c r="DJ58" s="1297"/>
      <c r="DK58" s="1297"/>
      <c r="DL58" s="1297"/>
      <c r="DM58" s="1297"/>
      <c r="DN58" s="1297"/>
      <c r="DO58" s="1297"/>
      <c r="DP58" s="1297"/>
      <c r="DQ58" s="1297"/>
      <c r="DR58" s="1297"/>
    </row>
    <row r="59" ht="39" customHeight="1" outlineLevel="1" spans="4:122">
      <c r="D59" s="864"/>
      <c r="E59" s="916"/>
      <c r="F59" s="917" t="s">
        <v>355</v>
      </c>
      <c r="G59" s="918"/>
      <c r="H59" s="919"/>
      <c r="I59" s="984"/>
      <c r="J59" s="985"/>
      <c r="K59" s="986"/>
      <c r="L59" s="984"/>
      <c r="M59" s="987"/>
      <c r="O59" s="918" t="s">
        <v>385</v>
      </c>
      <c r="P59" s="988"/>
      <c r="U59" s="853"/>
      <c r="Y59" s="851"/>
      <c r="CI59" s="1303" t="s">
        <v>359</v>
      </c>
      <c r="CJ59" s="1306">
        <f>IF($G59="",0,1)</f>
        <v>0</v>
      </c>
      <c r="CK59" s="1306"/>
      <c r="CL59" s="1306">
        <f>IF(AND($CL58=1,$I59=""),0,1)</f>
        <v>1</v>
      </c>
      <c r="CM59" s="1306"/>
      <c r="CN59" s="1306"/>
      <c r="CO59" s="1306">
        <f>IF(AND($CO58=1,$L59=""),0,1)</f>
        <v>1</v>
      </c>
      <c r="CP59" s="1306"/>
      <c r="CQ59" s="1297"/>
      <c r="CR59" s="1306">
        <f>IF($O$59="",0,1)</f>
        <v>1</v>
      </c>
      <c r="CS59" s="1306"/>
      <c r="CT59" s="1297"/>
      <c r="CU59" s="1297"/>
      <c r="CV59" s="1297"/>
      <c r="CW59" s="1297"/>
      <c r="CX59" s="1297"/>
      <c r="CY59" s="1297"/>
      <c r="CZ59" s="1297"/>
      <c r="DA59" s="1297"/>
      <c r="DB59" s="1297"/>
      <c r="DC59" s="1297"/>
      <c r="DD59" s="1297"/>
      <c r="DE59" s="1297"/>
      <c r="DF59" s="1297"/>
      <c r="DG59" s="1297"/>
      <c r="DH59" s="1297"/>
      <c r="DI59" s="1297"/>
      <c r="DJ59" s="1297"/>
      <c r="DK59" s="1297"/>
      <c r="DL59" s="1297"/>
      <c r="DM59" s="1297"/>
      <c r="DN59" s="1297"/>
      <c r="DO59" s="1297"/>
      <c r="DP59" s="1297"/>
      <c r="DQ59" s="1297"/>
      <c r="DR59" s="1297"/>
    </row>
    <row r="60" ht="50.25" customHeight="1" outlineLevel="1" spans="3:122">
      <c r="C60" s="844"/>
      <c r="D60" s="912"/>
      <c r="E60" s="920" t="s">
        <v>386</v>
      </c>
      <c r="F60" s="921" t="s">
        <v>352</v>
      </c>
      <c r="G60" s="922" t="s">
        <v>387</v>
      </c>
      <c r="H60" s="923"/>
      <c r="I60" s="923" t="str">
        <f>IF($G61&lt;&gt;"","回答要"&amp;CHAR(10)&amp;"Answer Required","回答不要"&amp;CHAR(10)&amp;"Not Applicable")</f>
        <v>回答不要
Not Applicable</v>
      </c>
      <c r="J60" s="923"/>
      <c r="K60" s="923"/>
      <c r="L60" s="923" t="str">
        <f>$I60</f>
        <v>回答不要
Not Applicable</v>
      </c>
      <c r="M60" s="989"/>
      <c r="Y60" s="851"/>
      <c r="CI60" s="1303" t="s">
        <v>354</v>
      </c>
      <c r="CJ60" s="1304">
        <f>IF($O$59&lt;&gt;"",1,"")</f>
        <v>1</v>
      </c>
      <c r="CK60" s="1304"/>
      <c r="CL60" s="1304">
        <f>IF($G61&lt;&gt;"",1,0)</f>
        <v>0</v>
      </c>
      <c r="CM60" s="1304"/>
      <c r="CN60" s="1304"/>
      <c r="CO60" s="1304">
        <f>$CL60</f>
        <v>0</v>
      </c>
      <c r="CP60" s="1304"/>
      <c r="CQ60" s="1297"/>
      <c r="CR60" s="1297"/>
      <c r="CS60" s="1297"/>
      <c r="CT60" s="1297"/>
      <c r="CU60" s="1297"/>
      <c r="CV60" s="1297"/>
      <c r="CW60" s="1297"/>
      <c r="CX60" s="1297"/>
      <c r="CY60" s="1297"/>
      <c r="CZ60" s="1297"/>
      <c r="DA60" s="1297"/>
      <c r="DB60" s="1297"/>
      <c r="DC60" s="1297"/>
      <c r="DD60" s="1297"/>
      <c r="DE60" s="1297"/>
      <c r="DF60" s="1297"/>
      <c r="DG60" s="1297"/>
      <c r="DH60" s="1297"/>
      <c r="DI60" s="1297"/>
      <c r="DJ60" s="1297"/>
      <c r="DK60" s="1297"/>
      <c r="DL60" s="1297"/>
      <c r="DM60" s="1297"/>
      <c r="DN60" s="1297"/>
      <c r="DO60" s="1297"/>
      <c r="DP60" s="1297"/>
      <c r="DQ60" s="1297"/>
      <c r="DR60" s="1297"/>
    </row>
    <row r="61" ht="39" customHeight="1" outlineLevel="1" spans="4:122">
      <c r="D61" s="864"/>
      <c r="E61" s="916"/>
      <c r="F61" s="917" t="s">
        <v>355</v>
      </c>
      <c r="G61" s="918"/>
      <c r="H61" s="919"/>
      <c r="I61" s="984"/>
      <c r="J61" s="985"/>
      <c r="K61" s="986"/>
      <c r="L61" s="984"/>
      <c r="M61" s="987"/>
      <c r="U61" s="853"/>
      <c r="Y61" s="851"/>
      <c r="CI61" s="1303" t="s">
        <v>359</v>
      </c>
      <c r="CJ61" s="1306">
        <f>IF($G61="",0,1)</f>
        <v>0</v>
      </c>
      <c r="CK61" s="1306"/>
      <c r="CL61" s="1306">
        <f>IF(AND($CL60=1,$I61=""),0,1)</f>
        <v>1</v>
      </c>
      <c r="CM61" s="1306"/>
      <c r="CN61" s="1306"/>
      <c r="CO61" s="1306">
        <f>IF(AND($CO60=1,$L61=""),0,1)</f>
        <v>1</v>
      </c>
      <c r="CP61" s="1306"/>
      <c r="CQ61" s="1297"/>
      <c r="CR61" s="1297"/>
      <c r="CS61" s="1297"/>
      <c r="CT61" s="1297"/>
      <c r="CU61" s="1297"/>
      <c r="CV61" s="1297"/>
      <c r="CW61" s="1297"/>
      <c r="CX61" s="1297"/>
      <c r="CY61" s="1297"/>
      <c r="CZ61" s="1297"/>
      <c r="DA61" s="1297"/>
      <c r="DB61" s="1297"/>
      <c r="DC61" s="1297"/>
      <c r="DD61" s="1297"/>
      <c r="DE61" s="1297"/>
      <c r="DF61" s="1297"/>
      <c r="DG61" s="1297"/>
      <c r="DH61" s="1297"/>
      <c r="DI61" s="1297"/>
      <c r="DJ61" s="1297"/>
      <c r="DK61" s="1297"/>
      <c r="DL61" s="1297"/>
      <c r="DM61" s="1297"/>
      <c r="DN61" s="1297"/>
      <c r="DO61" s="1297"/>
      <c r="DP61" s="1297"/>
      <c r="DQ61" s="1297"/>
      <c r="DR61" s="1297"/>
    </row>
    <row r="62" ht="50.25" customHeight="1" outlineLevel="1" spans="3:122">
      <c r="C62" s="844"/>
      <c r="D62" s="912"/>
      <c r="E62" s="920" t="s">
        <v>388</v>
      </c>
      <c r="F62" s="921" t="s">
        <v>352</v>
      </c>
      <c r="G62" s="922" t="s">
        <v>387</v>
      </c>
      <c r="H62" s="923"/>
      <c r="I62" s="923" t="str">
        <f>IF($G63&lt;&gt;"","回答要"&amp;CHAR(10)&amp;"Answer Required","回答不要"&amp;CHAR(10)&amp;"Not Applicable")</f>
        <v>回答不要
Not Applicable</v>
      </c>
      <c r="J62" s="923"/>
      <c r="K62" s="923"/>
      <c r="L62" s="923" t="str">
        <f>$I62</f>
        <v>回答不要
Not Applicable</v>
      </c>
      <c r="M62" s="989"/>
      <c r="Y62" s="851"/>
      <c r="CI62" s="1303" t="s">
        <v>354</v>
      </c>
      <c r="CJ62" s="1304">
        <f>IF($O$59&lt;&gt;"",1,"")</f>
        <v>1</v>
      </c>
      <c r="CK62" s="1304"/>
      <c r="CL62" s="1304">
        <f>IF($G63&lt;&gt;"",1,0)</f>
        <v>0</v>
      </c>
      <c r="CM62" s="1304"/>
      <c r="CN62" s="1304"/>
      <c r="CO62" s="1304">
        <f>$CL62</f>
        <v>0</v>
      </c>
      <c r="CP62" s="1304"/>
      <c r="CQ62" s="1297"/>
      <c r="CR62" s="1297"/>
      <c r="CS62" s="1297"/>
      <c r="CT62" s="1297"/>
      <c r="CU62" s="1297"/>
      <c r="CV62" s="1297"/>
      <c r="CW62" s="1297"/>
      <c r="CX62" s="1297"/>
      <c r="CY62" s="1297"/>
      <c r="CZ62" s="1297"/>
      <c r="DA62" s="1297"/>
      <c r="DB62" s="1297"/>
      <c r="DC62" s="1297"/>
      <c r="DD62" s="1297"/>
      <c r="DE62" s="1297"/>
      <c r="DF62" s="1297"/>
      <c r="DG62" s="1297"/>
      <c r="DH62" s="1297"/>
      <c r="DI62" s="1297"/>
      <c r="DJ62" s="1297"/>
      <c r="DK62" s="1297"/>
      <c r="DL62" s="1297"/>
      <c r="DM62" s="1297"/>
      <c r="DN62" s="1297"/>
      <c r="DO62" s="1297"/>
      <c r="DP62" s="1297"/>
      <c r="DQ62" s="1297"/>
      <c r="DR62" s="1297"/>
    </row>
    <row r="63" ht="39" customHeight="1" outlineLevel="1" spans="4:122">
      <c r="D63" s="864"/>
      <c r="E63" s="916"/>
      <c r="F63" s="917" t="s">
        <v>355</v>
      </c>
      <c r="G63" s="918"/>
      <c r="H63" s="919"/>
      <c r="I63" s="984"/>
      <c r="J63" s="985"/>
      <c r="K63" s="986"/>
      <c r="L63" s="984"/>
      <c r="M63" s="987"/>
      <c r="U63" s="853"/>
      <c r="Y63" s="851"/>
      <c r="CI63" s="1303" t="s">
        <v>359</v>
      </c>
      <c r="CJ63" s="1306">
        <f>IF($G63="",0,1)</f>
        <v>0</v>
      </c>
      <c r="CK63" s="1306"/>
      <c r="CL63" s="1306">
        <f>IF(AND($CL62=1,$I63=""),0,1)</f>
        <v>1</v>
      </c>
      <c r="CM63" s="1306"/>
      <c r="CN63" s="1306"/>
      <c r="CO63" s="1306">
        <f>IF(AND($CO62=1,$L63=""),0,1)</f>
        <v>1</v>
      </c>
      <c r="CP63" s="1306"/>
      <c r="CQ63" s="1297"/>
      <c r="CR63" s="1297"/>
      <c r="CS63" s="1297"/>
      <c r="CT63" s="1297"/>
      <c r="CU63" s="1297"/>
      <c r="CV63" s="1297"/>
      <c r="CW63" s="1297"/>
      <c r="CX63" s="1297"/>
      <c r="CY63" s="1297"/>
      <c r="CZ63" s="1297"/>
      <c r="DA63" s="1297"/>
      <c r="DB63" s="1297"/>
      <c r="DC63" s="1297"/>
      <c r="DD63" s="1297"/>
      <c r="DE63" s="1297"/>
      <c r="DF63" s="1297"/>
      <c r="DG63" s="1297"/>
      <c r="DH63" s="1297"/>
      <c r="DI63" s="1297"/>
      <c r="DJ63" s="1297"/>
      <c r="DK63" s="1297"/>
      <c r="DL63" s="1297"/>
      <c r="DM63" s="1297"/>
      <c r="DN63" s="1297"/>
      <c r="DO63" s="1297"/>
      <c r="DP63" s="1297"/>
      <c r="DQ63" s="1297"/>
      <c r="DR63" s="1297"/>
    </row>
    <row r="64" ht="50.25" customHeight="1" outlineLevel="1" spans="3:122">
      <c r="C64" s="844"/>
      <c r="D64" s="912"/>
      <c r="E64" s="920" t="s">
        <v>389</v>
      </c>
      <c r="F64" s="921" t="s">
        <v>352</v>
      </c>
      <c r="G64" s="922" t="s">
        <v>387</v>
      </c>
      <c r="H64" s="923"/>
      <c r="I64" s="923" t="str">
        <f>IF($G65&lt;&gt;"","回答要"&amp;CHAR(10)&amp;"Answer Required","回答不要"&amp;CHAR(10)&amp;"Not Applicable")</f>
        <v>回答不要
Not Applicable</v>
      </c>
      <c r="J64" s="923"/>
      <c r="K64" s="923"/>
      <c r="L64" s="923" t="str">
        <f>$I64</f>
        <v>回答不要
Not Applicable</v>
      </c>
      <c r="M64" s="989"/>
      <c r="Y64" s="851"/>
      <c r="CI64" s="1303" t="s">
        <v>354</v>
      </c>
      <c r="CJ64" s="1304">
        <f>IF($O$59&lt;&gt;"",1,"")</f>
        <v>1</v>
      </c>
      <c r="CK64" s="1304"/>
      <c r="CL64" s="1304">
        <f>IF($G65&lt;&gt;"",1,0)</f>
        <v>0</v>
      </c>
      <c r="CM64" s="1304"/>
      <c r="CN64" s="1304"/>
      <c r="CO64" s="1304">
        <f>$CL64</f>
        <v>0</v>
      </c>
      <c r="CP64" s="1304"/>
      <c r="CQ64" s="1297"/>
      <c r="CR64" s="1297"/>
      <c r="CS64" s="1297"/>
      <c r="CT64" s="1297"/>
      <c r="CU64" s="1297"/>
      <c r="CV64" s="1297"/>
      <c r="CW64" s="1297"/>
      <c r="CX64" s="1297"/>
      <c r="CY64" s="1297"/>
      <c r="CZ64" s="1297"/>
      <c r="DA64" s="1297"/>
      <c r="DB64" s="1297"/>
      <c r="DC64" s="1297"/>
      <c r="DD64" s="1297"/>
      <c r="DE64" s="1297"/>
      <c r="DF64" s="1297"/>
      <c r="DG64" s="1297"/>
      <c r="DH64" s="1297"/>
      <c r="DI64" s="1297"/>
      <c r="DJ64" s="1297"/>
      <c r="DK64" s="1297"/>
      <c r="DL64" s="1297"/>
      <c r="DM64" s="1297"/>
      <c r="DN64" s="1297"/>
      <c r="DO64" s="1297"/>
      <c r="DP64" s="1297"/>
      <c r="DQ64" s="1297"/>
      <c r="DR64" s="1297"/>
    </row>
    <row r="65" ht="39" customHeight="1" outlineLevel="1" spans="4:122">
      <c r="D65" s="864"/>
      <c r="E65" s="916"/>
      <c r="F65" s="917" t="s">
        <v>355</v>
      </c>
      <c r="G65" s="918"/>
      <c r="H65" s="919"/>
      <c r="I65" s="984"/>
      <c r="J65" s="985"/>
      <c r="K65" s="986"/>
      <c r="L65" s="984"/>
      <c r="M65" s="987"/>
      <c r="U65" s="853"/>
      <c r="Y65" s="851"/>
      <c r="CI65" s="1303" t="s">
        <v>359</v>
      </c>
      <c r="CJ65" s="1306">
        <f>IF($G65="",0,1)</f>
        <v>0</v>
      </c>
      <c r="CK65" s="1306"/>
      <c r="CL65" s="1306">
        <f>IF(AND($CL64=1,$I65=""),0,1)</f>
        <v>1</v>
      </c>
      <c r="CM65" s="1306"/>
      <c r="CN65" s="1306"/>
      <c r="CO65" s="1306">
        <f>IF(AND($CO64=1,$L65=""),0,1)</f>
        <v>1</v>
      </c>
      <c r="CP65" s="1306"/>
      <c r="CQ65" s="1297"/>
      <c r="CR65" s="1297"/>
      <c r="CS65" s="1297"/>
      <c r="CT65" s="1297"/>
      <c r="CU65" s="1297"/>
      <c r="CV65" s="1297"/>
      <c r="CW65" s="1297"/>
      <c r="CX65" s="1297"/>
      <c r="CY65" s="1297"/>
      <c r="CZ65" s="1297"/>
      <c r="DA65" s="1297"/>
      <c r="DB65" s="1297"/>
      <c r="DC65" s="1297"/>
      <c r="DD65" s="1297"/>
      <c r="DE65" s="1297"/>
      <c r="DF65" s="1297"/>
      <c r="DG65" s="1297"/>
      <c r="DH65" s="1297"/>
      <c r="DI65" s="1297"/>
      <c r="DJ65" s="1297"/>
      <c r="DK65" s="1297"/>
      <c r="DL65" s="1297"/>
      <c r="DM65" s="1297"/>
      <c r="DN65" s="1297"/>
      <c r="DO65" s="1297"/>
      <c r="DP65" s="1297"/>
      <c r="DQ65" s="1297"/>
      <c r="DR65" s="1297"/>
    </row>
    <row r="66" ht="50.25" customHeight="1" outlineLevel="1" spans="3:122">
      <c r="C66" s="844"/>
      <c r="D66" s="912"/>
      <c r="E66" s="920" t="s">
        <v>390</v>
      </c>
      <c r="F66" s="921" t="s">
        <v>352</v>
      </c>
      <c r="G66" s="922" t="s">
        <v>387</v>
      </c>
      <c r="H66" s="923"/>
      <c r="I66" s="923" t="str">
        <f>IF($G67&lt;&gt;"","回答要"&amp;CHAR(10)&amp;"Answer Required","回答不要"&amp;CHAR(10)&amp;"Not Applicable")</f>
        <v>回答不要
Not Applicable</v>
      </c>
      <c r="J66" s="923"/>
      <c r="K66" s="923"/>
      <c r="L66" s="923" t="str">
        <f>$I66</f>
        <v>回答不要
Not Applicable</v>
      </c>
      <c r="M66" s="989"/>
      <c r="O66" s="1049" t="s">
        <v>391</v>
      </c>
      <c r="Y66" s="851"/>
      <c r="CI66" s="1303" t="s">
        <v>354</v>
      </c>
      <c r="CJ66" s="1304">
        <f>IF($O$59&lt;&gt;"",1,"")</f>
        <v>1</v>
      </c>
      <c r="CK66" s="1304"/>
      <c r="CL66" s="1304">
        <f>IF($G67&lt;&gt;"",1,0)</f>
        <v>0</v>
      </c>
      <c r="CM66" s="1304"/>
      <c r="CN66" s="1304"/>
      <c r="CO66" s="1304">
        <f>$CL66</f>
        <v>0</v>
      </c>
      <c r="CP66" s="1304"/>
      <c r="CQ66" s="1307"/>
      <c r="CR66" s="1297"/>
      <c r="CS66" s="1297"/>
      <c r="CT66" s="1297"/>
      <c r="CU66" s="1297"/>
      <c r="CV66" s="1297"/>
      <c r="CW66" s="1297"/>
      <c r="CX66" s="1297"/>
      <c r="CY66" s="1297"/>
      <c r="CZ66" s="1297"/>
      <c r="DA66" s="1297"/>
      <c r="DB66" s="1297"/>
      <c r="DC66" s="1297"/>
      <c r="DD66" s="1297"/>
      <c r="DE66" s="1297"/>
      <c r="DF66" s="1297"/>
      <c r="DG66" s="1297"/>
      <c r="DH66" s="1297"/>
      <c r="DI66" s="1297"/>
      <c r="DJ66" s="1297"/>
      <c r="DK66" s="1297"/>
      <c r="DL66" s="1297"/>
      <c r="DM66" s="1297"/>
      <c r="DN66" s="1297"/>
      <c r="DO66" s="1297"/>
      <c r="DP66" s="1297"/>
      <c r="DQ66" s="1297"/>
      <c r="DR66" s="1297"/>
    </row>
    <row r="67" ht="45" customHeight="1" outlineLevel="1" spans="4:122">
      <c r="D67" s="864"/>
      <c r="E67" s="916"/>
      <c r="F67" s="917" t="s">
        <v>355</v>
      </c>
      <c r="G67" s="918"/>
      <c r="H67" s="919"/>
      <c r="I67" s="984"/>
      <c r="J67" s="985"/>
      <c r="K67" s="986"/>
      <c r="L67" s="984"/>
      <c r="M67" s="987"/>
      <c r="O67" s="1355" t="str">
        <f>IF($CQ$67=1,"回答完了"&amp;CHAR(10)&amp;"Answer completed","未回答あり"&amp;CHAR(10)&amp;"Not completed yet")</f>
        <v>回答完了
Answer completed</v>
      </c>
      <c r="P67" s="1370"/>
      <c r="U67" s="853"/>
      <c r="Y67" s="851"/>
      <c r="CI67" s="1303" t="s">
        <v>359</v>
      </c>
      <c r="CJ67" s="1306">
        <f>IF($G67="",0,1)</f>
        <v>0</v>
      </c>
      <c r="CK67" s="1306"/>
      <c r="CL67" s="1306">
        <f>IF(AND($CL66=1,$I67=""),0,1)</f>
        <v>1</v>
      </c>
      <c r="CM67" s="1306"/>
      <c r="CN67" s="1306"/>
      <c r="CO67" s="1306">
        <f>IF(AND($CO66=1,$L67=""),0,1)</f>
        <v>1</v>
      </c>
      <c r="CP67" s="1306"/>
      <c r="CQ67" s="1307">
        <f>IF(AND(OR($CJ$59=1,$CR$59=1),$CL$59=1,$CO$59=1,$CL$61=1,$CO$61=1,$CL$63=1,$CO$63=1,$CL$65=1,$CO$65=1,$CL$67=1,$CO$67=1),1,0)</f>
        <v>1</v>
      </c>
      <c r="CR67" s="1297"/>
      <c r="CS67" s="1297"/>
      <c r="CT67" s="1297"/>
      <c r="CU67" s="1297"/>
      <c r="CV67" s="1297"/>
      <c r="CW67" s="1297"/>
      <c r="CX67" s="1297"/>
      <c r="CY67" s="1297"/>
      <c r="CZ67" s="1297"/>
      <c r="DA67" s="1297"/>
      <c r="DB67" s="1297"/>
      <c r="DC67" s="1297"/>
      <c r="DD67" s="1297"/>
      <c r="DE67" s="1297"/>
      <c r="DF67" s="1297"/>
      <c r="DG67" s="1297"/>
      <c r="DH67" s="1297"/>
      <c r="DI67" s="1297"/>
      <c r="DJ67" s="1297"/>
      <c r="DK67" s="1297"/>
      <c r="DL67" s="1297"/>
      <c r="DM67" s="1297"/>
      <c r="DN67" s="1297"/>
      <c r="DO67" s="1297"/>
      <c r="DP67" s="1297"/>
      <c r="DQ67" s="1297"/>
      <c r="DR67" s="1297"/>
    </row>
    <row r="68" ht="23.25" customHeight="1" spans="4:122">
      <c r="D68" s="890"/>
      <c r="E68" s="851"/>
      <c r="G68" s="850"/>
      <c r="J68" s="851"/>
      <c r="K68" s="851"/>
      <c r="U68" s="853"/>
      <c r="Y68" s="851"/>
      <c r="CI68" s="1297"/>
      <c r="CJ68" s="1297"/>
      <c r="CK68" s="1297"/>
      <c r="CL68" s="1297"/>
      <c r="CM68" s="1297"/>
      <c r="CN68" s="1297"/>
      <c r="CO68" s="1297"/>
      <c r="CP68" s="1297"/>
      <c r="CQ68" s="1297"/>
      <c r="CR68" s="1297"/>
      <c r="CS68" s="1297"/>
      <c r="CT68" s="1297"/>
      <c r="CU68" s="1297"/>
      <c r="CV68" s="1297"/>
      <c r="CW68" s="1297"/>
      <c r="CX68" s="1297"/>
      <c r="CY68" s="1297"/>
      <c r="CZ68" s="1297"/>
      <c r="DA68" s="1297"/>
      <c r="DB68" s="1297"/>
      <c r="DC68" s="1297"/>
      <c r="DD68" s="1297"/>
      <c r="DE68" s="1297"/>
      <c r="DF68" s="1297"/>
      <c r="DG68" s="1297"/>
      <c r="DH68" s="1297"/>
      <c r="DI68" s="1297"/>
      <c r="DJ68" s="1297"/>
      <c r="DK68" s="1297"/>
      <c r="DL68" s="1297"/>
      <c r="DM68" s="1297"/>
      <c r="DN68" s="1297"/>
      <c r="DO68" s="1297"/>
      <c r="DP68" s="1297"/>
      <c r="DQ68" s="1297"/>
      <c r="DR68" s="1297"/>
    </row>
    <row r="69" ht="23.25" customHeight="1" outlineLevel="1" spans="3:122">
      <c r="C69" s="844" t="s">
        <v>392</v>
      </c>
      <c r="E69" s="844" t="s">
        <v>393</v>
      </c>
      <c r="G69" s="850"/>
      <c r="J69" s="851"/>
      <c r="K69" s="851"/>
      <c r="U69" s="853"/>
      <c r="Y69" s="851"/>
      <c r="CI69" s="1297"/>
      <c r="CJ69" s="1297"/>
      <c r="CK69" s="1297"/>
      <c r="CL69" s="1297"/>
      <c r="CM69" s="1297"/>
      <c r="CN69" s="1297"/>
      <c r="CO69" s="1297"/>
      <c r="CP69" s="1297"/>
      <c r="CQ69" s="1297"/>
      <c r="CR69" s="1297"/>
      <c r="CS69" s="1297"/>
      <c r="CT69" s="1297"/>
      <c r="CU69" s="1297"/>
      <c r="CV69" s="1297"/>
      <c r="CW69" s="1297"/>
      <c r="CX69" s="1297"/>
      <c r="CY69" s="1297"/>
      <c r="CZ69" s="1297"/>
      <c r="DA69" s="1297"/>
      <c r="DB69" s="1297"/>
      <c r="DC69" s="1297"/>
      <c r="DD69" s="1297"/>
      <c r="DE69" s="1297"/>
      <c r="DF69" s="1297"/>
      <c r="DG69" s="1297"/>
      <c r="DH69" s="1297"/>
      <c r="DI69" s="1297"/>
      <c r="DJ69" s="1297"/>
      <c r="DK69" s="1297"/>
      <c r="DL69" s="1297"/>
      <c r="DM69" s="1297"/>
      <c r="DN69" s="1297"/>
      <c r="DO69" s="1297"/>
      <c r="DP69" s="1297"/>
      <c r="DQ69" s="1297"/>
      <c r="DR69" s="1297"/>
    </row>
    <row r="70" ht="19.5" customHeight="1" outlineLevel="1" spans="3:122">
      <c r="C70" s="844" t="s">
        <v>394</v>
      </c>
      <c r="E70" s="844" t="s">
        <v>395</v>
      </c>
      <c r="G70" s="850"/>
      <c r="J70" s="851"/>
      <c r="K70" s="851"/>
      <c r="U70" s="853"/>
      <c r="Y70" s="851"/>
      <c r="CI70" s="1297"/>
      <c r="CJ70" s="1297"/>
      <c r="CK70" s="1297"/>
      <c r="CL70" s="1297"/>
      <c r="CM70" s="1297"/>
      <c r="CN70" s="1297"/>
      <c r="CO70" s="1297"/>
      <c r="CP70" s="1297"/>
      <c r="CQ70" s="1297"/>
      <c r="CR70" s="1297"/>
      <c r="CS70" s="1297"/>
      <c r="CT70" s="1297"/>
      <c r="CU70" s="1297"/>
      <c r="CV70" s="1297"/>
      <c r="CW70" s="1297"/>
      <c r="CX70" s="1297"/>
      <c r="CY70" s="1297"/>
      <c r="CZ70" s="1297"/>
      <c r="DA70" s="1297"/>
      <c r="DB70" s="1297"/>
      <c r="DC70" s="1297"/>
      <c r="DD70" s="1297"/>
      <c r="DE70" s="1297"/>
      <c r="DF70" s="1297"/>
      <c r="DG70" s="1297"/>
      <c r="DH70" s="1297"/>
      <c r="DI70" s="1297"/>
      <c r="DJ70" s="1297"/>
      <c r="DK70" s="1297"/>
      <c r="DL70" s="1297"/>
      <c r="DM70" s="1297"/>
      <c r="DN70" s="1297"/>
      <c r="DO70" s="1297"/>
      <c r="DP70" s="1297"/>
      <c r="DQ70" s="1297"/>
      <c r="DR70" s="1297"/>
    </row>
    <row r="71" ht="23.25" customHeight="1" outlineLevel="1" spans="4:122">
      <c r="D71" s="890"/>
      <c r="E71" s="851"/>
      <c r="G71" s="850"/>
      <c r="J71" s="851"/>
      <c r="K71" s="851"/>
      <c r="U71" s="853"/>
      <c r="Y71" s="851"/>
      <c r="CI71" s="1297"/>
      <c r="CJ71" s="1297"/>
      <c r="CK71" s="1297"/>
      <c r="CL71" s="1297"/>
      <c r="CM71" s="1297"/>
      <c r="CN71" s="1297"/>
      <c r="CO71" s="1297"/>
      <c r="CP71" s="1297"/>
      <c r="CQ71" s="1297"/>
      <c r="CR71" s="1297"/>
      <c r="CS71" s="1297"/>
      <c r="CT71" s="1297"/>
      <c r="CU71" s="1297"/>
      <c r="CV71" s="1297"/>
      <c r="CW71" s="1297"/>
      <c r="CX71" s="1297"/>
      <c r="CY71" s="1297"/>
      <c r="CZ71" s="1297"/>
      <c r="DA71" s="1297"/>
      <c r="DB71" s="1297"/>
      <c r="DC71" s="1297"/>
      <c r="DD71" s="1297"/>
      <c r="DE71" s="1297"/>
      <c r="DF71" s="1297"/>
      <c r="DG71" s="1297"/>
      <c r="DH71" s="1297"/>
      <c r="DI71" s="1297"/>
      <c r="DJ71" s="1297"/>
      <c r="DK71" s="1297"/>
      <c r="DL71" s="1297"/>
      <c r="DM71" s="1297"/>
      <c r="DN71" s="1297"/>
      <c r="DO71" s="1297"/>
      <c r="DP71" s="1297"/>
      <c r="DQ71" s="1297"/>
      <c r="DR71" s="1297"/>
    </row>
    <row r="72" ht="24" customHeight="1" outlineLevel="1" spans="4:122">
      <c r="D72" s="890"/>
      <c r="E72" s="902" t="s">
        <v>297</v>
      </c>
      <c r="F72" s="1308"/>
      <c r="G72" s="889" t="s">
        <v>396</v>
      </c>
      <c r="H72" s="889" t="s">
        <v>397</v>
      </c>
      <c r="I72" s="889" t="s">
        <v>398</v>
      </c>
      <c r="J72" s="889" t="s">
        <v>399</v>
      </c>
      <c r="K72" s="889" t="s">
        <v>400</v>
      </c>
      <c r="L72" s="889" t="s">
        <v>401</v>
      </c>
      <c r="M72" s="889" t="s">
        <v>402</v>
      </c>
      <c r="N72" s="889" t="s">
        <v>403</v>
      </c>
      <c r="O72" s="889" t="s">
        <v>404</v>
      </c>
      <c r="P72" s="889" t="s">
        <v>405</v>
      </c>
      <c r="Q72" s="889" t="s">
        <v>406</v>
      </c>
      <c r="R72" s="889" t="s">
        <v>407</v>
      </c>
      <c r="S72" s="889" t="s">
        <v>408</v>
      </c>
      <c r="T72" s="889" t="s">
        <v>409</v>
      </c>
      <c r="U72" s="889" t="s">
        <v>410</v>
      </c>
      <c r="V72" s="889"/>
      <c r="W72" s="903" t="s">
        <v>411</v>
      </c>
      <c r="X72" s="1408"/>
      <c r="Y72" s="889" t="s">
        <v>412</v>
      </c>
      <c r="Z72" s="889"/>
      <c r="AA72" s="889"/>
      <c r="AB72" s="889"/>
      <c r="AC72" s="889"/>
      <c r="AD72" s="889"/>
      <c r="AE72" s="889"/>
      <c r="AF72" s="903" t="s">
        <v>413</v>
      </c>
      <c r="AG72" s="904"/>
      <c r="AH72" s="889" t="s">
        <v>414</v>
      </c>
      <c r="AI72" s="889"/>
      <c r="AJ72" s="889"/>
      <c r="AK72" s="889" t="s">
        <v>415</v>
      </c>
      <c r="AL72" s="889"/>
      <c r="AM72" s="889"/>
      <c r="CI72" s="1297"/>
      <c r="CJ72" s="1297"/>
      <c r="CK72" s="1297"/>
      <c r="CL72" s="1297"/>
      <c r="CM72" s="1297"/>
      <c r="CN72" s="1297"/>
      <c r="CO72" s="1297"/>
      <c r="CP72" s="1297"/>
      <c r="CQ72" s="1297"/>
      <c r="CR72" s="1297"/>
      <c r="CS72" s="1297"/>
      <c r="CT72" s="1297"/>
      <c r="CU72" s="1297"/>
      <c r="CV72" s="1297"/>
      <c r="CW72" s="1297"/>
      <c r="CX72" s="1297"/>
      <c r="CY72" s="1297"/>
      <c r="CZ72" s="1297"/>
      <c r="DA72" s="1297"/>
      <c r="DB72" s="1297"/>
      <c r="DC72" s="1297"/>
      <c r="DD72" s="1297"/>
      <c r="DE72" s="1297"/>
      <c r="DF72" s="1297"/>
      <c r="DG72" s="1297"/>
      <c r="DH72" s="1297"/>
      <c r="DI72" s="1297"/>
      <c r="DJ72" s="1297"/>
      <c r="DK72" s="1297"/>
      <c r="DL72" s="1297"/>
      <c r="DM72" s="1297"/>
      <c r="DN72" s="1297"/>
      <c r="DO72" s="1297"/>
      <c r="DP72" s="1297"/>
      <c r="DQ72" s="1297"/>
      <c r="DR72" s="1297"/>
    </row>
    <row r="73" ht="195.75" customHeight="1" outlineLevel="1" spans="4:122">
      <c r="D73" s="890"/>
      <c r="E73" s="1309" t="s">
        <v>313</v>
      </c>
      <c r="F73" s="1310"/>
      <c r="G73" s="1311" t="s">
        <v>416</v>
      </c>
      <c r="H73" s="1311" t="s">
        <v>417</v>
      </c>
      <c r="I73" s="1311" t="s">
        <v>418</v>
      </c>
      <c r="J73" s="1311" t="s">
        <v>419</v>
      </c>
      <c r="K73" s="1311" t="s">
        <v>420</v>
      </c>
      <c r="L73" s="1311" t="s">
        <v>421</v>
      </c>
      <c r="M73" s="1311" t="s">
        <v>422</v>
      </c>
      <c r="N73" s="892" t="s">
        <v>423</v>
      </c>
      <c r="O73" s="892" t="s">
        <v>424</v>
      </c>
      <c r="P73" s="892" t="s">
        <v>314</v>
      </c>
      <c r="Q73" s="966" t="s">
        <v>315</v>
      </c>
      <c r="R73" s="1011" t="s">
        <v>324</v>
      </c>
      <c r="S73" s="1011" t="s">
        <v>325</v>
      </c>
      <c r="T73" s="1311" t="s">
        <v>425</v>
      </c>
      <c r="U73" s="1409" t="s">
        <v>426</v>
      </c>
      <c r="V73" s="1410"/>
      <c r="W73" s="1411" t="s">
        <v>427</v>
      </c>
      <c r="X73" s="1412"/>
      <c r="Y73" s="1012" t="s">
        <v>428</v>
      </c>
      <c r="Z73" s="1012"/>
      <c r="AA73" s="1012"/>
      <c r="AB73" s="1012"/>
      <c r="AC73" s="1012"/>
      <c r="AD73" s="1012"/>
      <c r="AE73" s="1012"/>
      <c r="AF73" s="1409" t="s">
        <v>429</v>
      </c>
      <c r="AG73" s="1410"/>
      <c r="AH73" s="1432" t="s">
        <v>430</v>
      </c>
      <c r="AI73" s="1432"/>
      <c r="AJ73" s="1432"/>
      <c r="AK73" s="1432" t="s">
        <v>431</v>
      </c>
      <c r="AL73" s="1432"/>
      <c r="AM73" s="1432"/>
      <c r="CI73" s="1297"/>
      <c r="CJ73" s="1297"/>
      <c r="CK73" s="1297"/>
      <c r="CL73" s="1297"/>
      <c r="CM73" s="1297"/>
      <c r="CN73" s="1297"/>
      <c r="CO73" s="1297"/>
      <c r="CP73" s="1297"/>
      <c r="CQ73" s="1297"/>
      <c r="CR73" s="1297"/>
      <c r="CS73" s="1297"/>
      <c r="CT73" s="1297"/>
      <c r="CU73" s="1297"/>
      <c r="CV73" s="1297"/>
      <c r="CW73" s="1297"/>
      <c r="CX73" s="1297"/>
      <c r="CY73" s="1297"/>
      <c r="CZ73" s="1297"/>
      <c r="DA73" s="1297"/>
      <c r="DB73" s="1297"/>
      <c r="DC73" s="1297"/>
      <c r="DD73" s="1297"/>
      <c r="DE73" s="1297"/>
      <c r="DF73" s="1297"/>
      <c r="DG73" s="1297"/>
      <c r="DH73" s="1297"/>
      <c r="DI73" s="1297"/>
      <c r="DJ73" s="1297"/>
      <c r="DK73" s="1297"/>
      <c r="DL73" s="1297"/>
      <c r="DM73" s="1297"/>
      <c r="DN73" s="1297"/>
      <c r="DO73" s="1297"/>
      <c r="DP73" s="1297"/>
      <c r="DQ73" s="1297"/>
      <c r="DR73" s="1297"/>
    </row>
    <row r="74" ht="163.5" customHeight="1" outlineLevel="1" spans="4:122">
      <c r="D74" s="890"/>
      <c r="E74" s="1312" t="s">
        <v>329</v>
      </c>
      <c r="F74" s="1313"/>
      <c r="G74" s="894" t="s">
        <v>432</v>
      </c>
      <c r="H74" s="894" t="s">
        <v>433</v>
      </c>
      <c r="I74" s="894" t="s">
        <v>434</v>
      </c>
      <c r="J74" s="894" t="s">
        <v>435</v>
      </c>
      <c r="K74" s="894" t="s">
        <v>436</v>
      </c>
      <c r="L74" s="894" t="s">
        <v>437</v>
      </c>
      <c r="M74" s="894" t="s">
        <v>438</v>
      </c>
      <c r="N74" s="894" t="s">
        <v>439</v>
      </c>
      <c r="O74" s="894" t="s">
        <v>440</v>
      </c>
      <c r="P74" s="894" t="s">
        <v>330</v>
      </c>
      <c r="Q74" s="969" t="s">
        <v>331</v>
      </c>
      <c r="R74" s="1013" t="s">
        <v>340</v>
      </c>
      <c r="S74" s="1013" t="s">
        <v>341</v>
      </c>
      <c r="T74" s="894" t="s">
        <v>441</v>
      </c>
      <c r="U74" s="1413" t="s">
        <v>442</v>
      </c>
      <c r="V74" s="1414"/>
      <c r="W74" s="1415" t="s">
        <v>443</v>
      </c>
      <c r="X74" s="1416"/>
      <c r="Y74" s="1014" t="s">
        <v>444</v>
      </c>
      <c r="Z74" s="1014"/>
      <c r="AA74" s="1014"/>
      <c r="AB74" s="1014"/>
      <c r="AC74" s="1014"/>
      <c r="AD74" s="1014"/>
      <c r="AE74" s="1014"/>
      <c r="AF74" s="1415" t="s">
        <v>445</v>
      </c>
      <c r="AG74" s="1433"/>
      <c r="AH74" s="1434" t="s">
        <v>446</v>
      </c>
      <c r="AI74" s="1434"/>
      <c r="AJ74" s="1434"/>
      <c r="AK74" s="1434" t="s">
        <v>344</v>
      </c>
      <c r="AL74" s="1434"/>
      <c r="AM74" s="1434"/>
      <c r="CI74" s="1297"/>
      <c r="CJ74" s="1297"/>
      <c r="CK74" s="1297"/>
      <c r="CL74" s="1297"/>
      <c r="CM74" s="1297"/>
      <c r="CN74" s="1297"/>
      <c r="CO74" s="1297"/>
      <c r="CP74" s="1297"/>
      <c r="CQ74" s="1297"/>
      <c r="CR74" s="1297"/>
      <c r="CS74" s="1297"/>
      <c r="CT74" s="1297"/>
      <c r="CU74" s="1297"/>
      <c r="CV74" s="1297"/>
      <c r="CW74" s="1297"/>
      <c r="CX74" s="1297"/>
      <c r="CY74" s="1297"/>
      <c r="CZ74" s="1297"/>
      <c r="DA74" s="1297"/>
      <c r="DB74" s="1297"/>
      <c r="DC74" s="1297"/>
      <c r="DD74" s="1297"/>
      <c r="DE74" s="1297"/>
      <c r="DF74" s="1297"/>
      <c r="DG74" s="1297"/>
      <c r="DH74" s="1297"/>
      <c r="DI74" s="1297"/>
      <c r="DJ74" s="1297"/>
      <c r="DK74" s="1297"/>
      <c r="DL74" s="1297"/>
      <c r="DM74" s="1297"/>
      <c r="DN74" s="1297"/>
      <c r="DO74" s="1297"/>
      <c r="DP74" s="1297"/>
      <c r="DQ74" s="1297"/>
      <c r="DR74" s="1297"/>
    </row>
    <row r="75" ht="283.5" customHeight="1" outlineLevel="1" spans="4:122">
      <c r="D75" s="890"/>
      <c r="E75" s="1309" t="s">
        <v>345</v>
      </c>
      <c r="F75" s="1310"/>
      <c r="G75" s="896" t="s">
        <v>346</v>
      </c>
      <c r="H75" s="896" t="s">
        <v>346</v>
      </c>
      <c r="I75" s="896" t="s">
        <v>346</v>
      </c>
      <c r="J75" s="896" t="s">
        <v>346</v>
      </c>
      <c r="K75" s="896" t="s">
        <v>346</v>
      </c>
      <c r="L75" s="896" t="s">
        <v>346</v>
      </c>
      <c r="M75" s="896" t="s">
        <v>347</v>
      </c>
      <c r="N75" s="896" t="s">
        <v>347</v>
      </c>
      <c r="O75" s="896" t="s">
        <v>347</v>
      </c>
      <c r="P75" s="896" t="s">
        <v>347</v>
      </c>
      <c r="Q75" s="896" t="s">
        <v>347</v>
      </c>
      <c r="R75" s="1016" t="s">
        <v>349</v>
      </c>
      <c r="S75" s="1015" t="s">
        <v>350</v>
      </c>
      <c r="T75" s="896" t="s">
        <v>347</v>
      </c>
      <c r="U75" s="1016" t="s">
        <v>346</v>
      </c>
      <c r="V75" s="1016"/>
      <c r="W75" s="1016" t="s">
        <v>348</v>
      </c>
      <c r="X75" s="911"/>
      <c r="Y75" s="1422" t="s">
        <v>447</v>
      </c>
      <c r="Z75" s="1422"/>
      <c r="AA75" s="1422"/>
      <c r="AB75" s="1422"/>
      <c r="AC75" s="1422"/>
      <c r="AD75" s="1422"/>
      <c r="AE75" s="1422"/>
      <c r="AF75" s="1016" t="s">
        <v>448</v>
      </c>
      <c r="AG75" s="1016"/>
      <c r="AH75" s="1435" t="s">
        <v>449</v>
      </c>
      <c r="AI75" s="1435"/>
      <c r="AJ75" s="1435"/>
      <c r="AK75" s="1015" t="s">
        <v>351</v>
      </c>
      <c r="AL75" s="1015"/>
      <c r="AM75" s="1015"/>
      <c r="CI75" s="1297"/>
      <c r="CJ75" s="1302" t="s">
        <v>396</v>
      </c>
      <c r="CK75" s="1302" t="s">
        <v>397</v>
      </c>
      <c r="CL75" s="1302" t="s">
        <v>398</v>
      </c>
      <c r="CM75" s="1302" t="s">
        <v>399</v>
      </c>
      <c r="CN75" s="1302" t="s">
        <v>400</v>
      </c>
      <c r="CO75" s="1302" t="s">
        <v>401</v>
      </c>
      <c r="CP75" s="1302" t="s">
        <v>402</v>
      </c>
      <c r="CQ75" s="1302" t="s">
        <v>403</v>
      </c>
      <c r="CR75" s="1302" t="s">
        <v>404</v>
      </c>
      <c r="CS75" s="1302" t="s">
        <v>405</v>
      </c>
      <c r="CT75" s="1302" t="s">
        <v>406</v>
      </c>
      <c r="CU75" s="1302" t="s">
        <v>407</v>
      </c>
      <c r="CV75" s="1302" t="s">
        <v>408</v>
      </c>
      <c r="CW75" s="1302" t="s">
        <v>409</v>
      </c>
      <c r="CX75" s="1302" t="s">
        <v>410</v>
      </c>
      <c r="CY75" s="1302"/>
      <c r="CZ75" s="1302" t="s">
        <v>411</v>
      </c>
      <c r="DA75" s="1302"/>
      <c r="DB75" s="1302" t="s">
        <v>412</v>
      </c>
      <c r="DC75" s="1302"/>
      <c r="DD75" s="1297"/>
      <c r="DE75" s="1297"/>
      <c r="DF75" s="1297"/>
      <c r="DG75" s="1297"/>
      <c r="DH75" s="1297"/>
      <c r="DI75" s="1302" t="s">
        <v>413</v>
      </c>
      <c r="DJ75" s="1302"/>
      <c r="DK75" s="1302" t="s">
        <v>414</v>
      </c>
      <c r="DL75" s="1302"/>
      <c r="DM75" s="1302"/>
      <c r="DN75" s="1302" t="s">
        <v>415</v>
      </c>
      <c r="DO75" s="1302"/>
      <c r="DP75" s="1302"/>
      <c r="DQ75" s="1297"/>
      <c r="DR75" s="1297"/>
    </row>
    <row r="76" ht="52.5" customHeight="1" outlineLevel="1" spans="4:122">
      <c r="D76" s="890"/>
      <c r="E76" s="1314">
        <f>$G59</f>
        <v>0</v>
      </c>
      <c r="F76" s="921" t="s">
        <v>352</v>
      </c>
      <c r="G76" s="898" t="str">
        <f t="shared" ref="G76:U76" si="5">IF(CJ76=1,"回答要"&amp;CHAR(10)&amp;"Answer Required","回答不要"&amp;CHAR(10)&amp;"Not Applicable")</f>
        <v>回答不要
Not Applicable</v>
      </c>
      <c r="H76" s="898" t="str">
        <f t="shared" si="5"/>
        <v>回答不要
Not Applicable</v>
      </c>
      <c r="I76" s="898" t="str">
        <f t="shared" si="5"/>
        <v>回答不要
Not Applicable</v>
      </c>
      <c r="J76" s="898" t="str">
        <f t="shared" si="5"/>
        <v>回答不要
Not Applicable</v>
      </c>
      <c r="K76" s="898" t="str">
        <f t="shared" si="5"/>
        <v>回答不要
Not Applicable</v>
      </c>
      <c r="L76" s="898" t="str">
        <f t="shared" si="5"/>
        <v>回答不要
Not Applicable</v>
      </c>
      <c r="M76" s="898" t="str">
        <f t="shared" si="5"/>
        <v>回答不要
Not Applicable</v>
      </c>
      <c r="N76" s="898" t="str">
        <f t="shared" si="5"/>
        <v>回答不要
Not Applicable</v>
      </c>
      <c r="O76" s="898" t="str">
        <f t="shared" si="5"/>
        <v>回答不要
Not Applicable</v>
      </c>
      <c r="P76" s="898" t="str">
        <f t="shared" si="5"/>
        <v>回答不要
Not Applicable</v>
      </c>
      <c r="Q76" s="898" t="str">
        <f t="shared" si="5"/>
        <v>回答不要
Not Applicable</v>
      </c>
      <c r="R76" s="898" t="str">
        <f t="shared" si="5"/>
        <v>回答不要
Not Applicable</v>
      </c>
      <c r="S76" s="898" t="str">
        <f t="shared" si="5"/>
        <v>回答不要
Not Applicable</v>
      </c>
      <c r="T76" s="898" t="str">
        <f t="shared" si="5"/>
        <v>回答不要
Not Applicable</v>
      </c>
      <c r="U76" s="1417" t="str">
        <f t="shared" si="5"/>
        <v>回答不要
Not Applicable</v>
      </c>
      <c r="V76" s="1418"/>
      <c r="W76" s="1417" t="str">
        <f>IF(CZ76=1,"回答要"&amp;CHAR(10)&amp;"Answer Required","回答不要"&amp;CHAR(10)&amp;"Not Applicable")</f>
        <v>回答不要
Not Applicable</v>
      </c>
      <c r="X76" s="1418"/>
      <c r="Y76" s="1423" t="str">
        <f>IF(DB76=1,"回答要"&amp;CHAR(10)&amp;"Answer Required","回答不要"&amp;CHAR(10)&amp;"Not Applicable")</f>
        <v>回答不要
Not Applicable</v>
      </c>
      <c r="Z76" s="1424"/>
      <c r="AA76" s="1424"/>
      <c r="AB76" s="1424"/>
      <c r="AC76" s="1424"/>
      <c r="AD76" s="1424"/>
      <c r="AE76" s="922"/>
      <c r="AF76" s="1417" t="str">
        <f>IF(DI76=1,"回答要"&amp;CHAR(10)&amp;"Answer Required","回答不要"&amp;CHAR(10)&amp;"Not Applicable")</f>
        <v>回答不要
Not Applicable</v>
      </c>
      <c r="AG76" s="1418"/>
      <c r="AH76" s="915" t="str">
        <f>IF(DK76=1,"回答要"&amp;CHAR(10)&amp;"Answer Required","回答不要"&amp;CHAR(10)&amp;"Not Applicable")</f>
        <v>回答不要
Not Applicable</v>
      </c>
      <c r="AI76" s="915"/>
      <c r="AJ76" s="915"/>
      <c r="AK76" s="915" t="str">
        <f>IF(DN76=1,"回答要"&amp;CHAR(10)&amp;"Answer Required","回答不要"&amp;CHAR(10)&amp;"Not Applicable")</f>
        <v>回答不要
Not Applicable</v>
      </c>
      <c r="AL76" s="915"/>
      <c r="AM76" s="983"/>
      <c r="CI76" s="1303" t="s">
        <v>354</v>
      </c>
      <c r="CJ76" s="1304">
        <f>IF(AND($G59&lt;&gt;"",OR($I59=1,$I59=2)),1,0)</f>
        <v>0</v>
      </c>
      <c r="CK76" s="1304">
        <f>IF($G77=1,1,0)</f>
        <v>0</v>
      </c>
      <c r="CL76" s="1304">
        <f>$CK76</f>
        <v>0</v>
      </c>
      <c r="CM76" s="1304">
        <f>$CK76</f>
        <v>0</v>
      </c>
      <c r="CN76" s="1304">
        <f>$CJ76</f>
        <v>0</v>
      </c>
      <c r="CO76" s="1304">
        <f t="shared" ref="CO76:CT84" si="6">$CJ76</f>
        <v>0</v>
      </c>
      <c r="CP76" s="1304">
        <f t="shared" si="6"/>
        <v>0</v>
      </c>
      <c r="CQ76" s="1304">
        <f t="shared" si="6"/>
        <v>0</v>
      </c>
      <c r="CR76" s="1304">
        <f t="shared" si="6"/>
        <v>0</v>
      </c>
      <c r="CS76" s="1304">
        <f t="shared" si="6"/>
        <v>0</v>
      </c>
      <c r="CT76" s="1304">
        <f t="shared" si="6"/>
        <v>0</v>
      </c>
      <c r="CU76" s="1304">
        <f>IF(AND($G59&lt;&gt;"",$L59=1),1,0)</f>
        <v>0</v>
      </c>
      <c r="CV76" s="1304">
        <f>$CU76</f>
        <v>0</v>
      </c>
      <c r="CW76" s="1304">
        <f>IF(AND($G59&lt;&gt;"",OR($I59=1,$I59=2,$L59=1)),1,0)</f>
        <v>0</v>
      </c>
      <c r="CX76" s="1304">
        <f>$CW76</f>
        <v>0</v>
      </c>
      <c r="CY76" s="1304"/>
      <c r="CZ76" s="1304">
        <f>IF($U77=1,1,0)</f>
        <v>0</v>
      </c>
      <c r="DA76" s="1440"/>
      <c r="DB76" s="1306">
        <f>$CZ76</f>
        <v>0</v>
      </c>
      <c r="DC76" s="1306"/>
      <c r="DD76" s="1306"/>
      <c r="DE76" s="1306"/>
      <c r="DF76" s="1306"/>
      <c r="DG76" s="1306"/>
      <c r="DH76" s="1306"/>
      <c r="DI76" s="1444">
        <f>$CZ76</f>
        <v>0</v>
      </c>
      <c r="DJ76" s="1304"/>
      <c r="DK76" s="1304">
        <f>$CW76</f>
        <v>0</v>
      </c>
      <c r="DL76" s="1304"/>
      <c r="DM76" s="1304"/>
      <c r="DN76" s="1304">
        <f>$CW76</f>
        <v>0</v>
      </c>
      <c r="DO76" s="1304"/>
      <c r="DP76" s="1304"/>
      <c r="DQ76" s="1307">
        <f>IF(COUNTIF(CJ76:DP76,1)=0,0,1)</f>
        <v>0</v>
      </c>
      <c r="DR76" s="1297"/>
    </row>
    <row r="77" ht="33.75" customHeight="1" outlineLevel="1" spans="4:122">
      <c r="D77" s="890"/>
      <c r="E77" s="1315"/>
      <c r="F77" s="1316" t="s">
        <v>355</v>
      </c>
      <c r="G77" s="900"/>
      <c r="H77" s="901"/>
      <c r="I77" s="901"/>
      <c r="J77" s="901"/>
      <c r="K77" s="901"/>
      <c r="L77" s="901"/>
      <c r="M77" s="901"/>
      <c r="N77" s="901"/>
      <c r="O77" s="901"/>
      <c r="P77" s="901"/>
      <c r="Q77" s="901"/>
      <c r="R77" s="901"/>
      <c r="S77" s="901"/>
      <c r="T77" s="901"/>
      <c r="U77" s="975"/>
      <c r="V77" s="1419"/>
      <c r="W77" s="975"/>
      <c r="X77" s="919"/>
      <c r="Y77" s="1425"/>
      <c r="Z77" s="1426"/>
      <c r="AA77" s="1426"/>
      <c r="AB77" s="1426"/>
      <c r="AC77" s="1426"/>
      <c r="AD77" s="1426"/>
      <c r="AE77" s="1427"/>
      <c r="AF77" s="975"/>
      <c r="AG77" s="1419"/>
      <c r="AH77" s="901"/>
      <c r="AI77" s="901"/>
      <c r="AJ77" s="975"/>
      <c r="AK77" s="901"/>
      <c r="AL77" s="901"/>
      <c r="AM77" s="1436"/>
      <c r="CI77" s="1303" t="s">
        <v>359</v>
      </c>
      <c r="CJ77" s="1304">
        <f>IF(AND(CJ76=1,G77=""),0,1)</f>
        <v>1</v>
      </c>
      <c r="CK77" s="1304">
        <f t="shared" ref="CK77:CX77" si="7">IF(AND(CK76=1,H77=""),0,1)</f>
        <v>1</v>
      </c>
      <c r="CL77" s="1304">
        <f t="shared" si="7"/>
        <v>1</v>
      </c>
      <c r="CM77" s="1304">
        <f t="shared" si="7"/>
        <v>1</v>
      </c>
      <c r="CN77" s="1304">
        <f t="shared" si="7"/>
        <v>1</v>
      </c>
      <c r="CO77" s="1304">
        <f t="shared" si="7"/>
        <v>1</v>
      </c>
      <c r="CP77" s="1304">
        <f t="shared" si="7"/>
        <v>1</v>
      </c>
      <c r="CQ77" s="1304">
        <f t="shared" si="7"/>
        <v>1</v>
      </c>
      <c r="CR77" s="1304">
        <f t="shared" si="7"/>
        <v>1</v>
      </c>
      <c r="CS77" s="1304">
        <f t="shared" si="7"/>
        <v>1</v>
      </c>
      <c r="CT77" s="1304">
        <f t="shared" si="7"/>
        <v>1</v>
      </c>
      <c r="CU77" s="1304">
        <f t="shared" si="7"/>
        <v>1</v>
      </c>
      <c r="CV77" s="1304">
        <f t="shared" si="7"/>
        <v>1</v>
      </c>
      <c r="CW77" s="1304">
        <f t="shared" si="7"/>
        <v>1</v>
      </c>
      <c r="CX77" s="1304">
        <f t="shared" si="7"/>
        <v>1</v>
      </c>
      <c r="CY77" s="1304"/>
      <c r="CZ77" s="1304">
        <f>IF(AND(CZ76=1,W77=""),0,1)</f>
        <v>1</v>
      </c>
      <c r="DA77" s="1440"/>
      <c r="DB77" s="1441">
        <f>IF(AND($DB76=1,$Y77=""),0,1)</f>
        <v>1</v>
      </c>
      <c r="DC77" s="1442"/>
      <c r="DD77" s="1442"/>
      <c r="DE77" s="1442"/>
      <c r="DF77" s="1442"/>
      <c r="DG77" s="1442"/>
      <c r="DH77" s="1443"/>
      <c r="DI77" s="1444">
        <f>IF(AND(DI76=1,AF77=""),0,1)</f>
        <v>1</v>
      </c>
      <c r="DJ77" s="1304"/>
      <c r="DK77" s="1304">
        <f>IF(AND(DK76=1,AH77=""),0,1)</f>
        <v>1</v>
      </c>
      <c r="DL77" s="1304"/>
      <c r="DM77" s="1304"/>
      <c r="DN77" s="1304">
        <f>IF(AND(DN76=1,AK77=""),0,1)</f>
        <v>1</v>
      </c>
      <c r="DO77" s="1304"/>
      <c r="DP77" s="1304"/>
      <c r="DQ77" s="1307">
        <f>IF(COUNTIF(CJ77:DP77,0)&gt;0,0,1)</f>
        <v>1</v>
      </c>
      <c r="DR77" s="1297"/>
    </row>
    <row r="78" ht="52.5" customHeight="1" outlineLevel="1" spans="4:122">
      <c r="D78" s="890"/>
      <c r="E78" s="1314">
        <f t="shared" ref="E78" si="8">$G61</f>
        <v>0</v>
      </c>
      <c r="F78" s="921" t="s">
        <v>352</v>
      </c>
      <c r="G78" s="898" t="str">
        <f t="shared" ref="G78:U78" si="9">IF(CJ78=1,"回答要"&amp;CHAR(10)&amp;"Answer Required","回答不要"&amp;CHAR(10)&amp;"Not Applicable")</f>
        <v>回答不要
Not Applicable</v>
      </c>
      <c r="H78" s="898" t="str">
        <f t="shared" si="9"/>
        <v>回答不要
Not Applicable</v>
      </c>
      <c r="I78" s="898" t="str">
        <f t="shared" si="9"/>
        <v>回答不要
Not Applicable</v>
      </c>
      <c r="J78" s="898" t="str">
        <f t="shared" si="9"/>
        <v>回答不要
Not Applicable</v>
      </c>
      <c r="K78" s="898" t="str">
        <f t="shared" si="9"/>
        <v>回答不要
Not Applicable</v>
      </c>
      <c r="L78" s="898" t="str">
        <f t="shared" si="9"/>
        <v>回答不要
Not Applicable</v>
      </c>
      <c r="M78" s="898" t="str">
        <f t="shared" si="9"/>
        <v>回答不要
Not Applicable</v>
      </c>
      <c r="N78" s="898" t="str">
        <f t="shared" si="9"/>
        <v>回答不要
Not Applicable</v>
      </c>
      <c r="O78" s="898" t="str">
        <f t="shared" si="9"/>
        <v>回答不要
Not Applicable</v>
      </c>
      <c r="P78" s="898" t="str">
        <f t="shared" si="9"/>
        <v>回答不要
Not Applicable</v>
      </c>
      <c r="Q78" s="898" t="str">
        <f t="shared" si="9"/>
        <v>回答不要
Not Applicable</v>
      </c>
      <c r="R78" s="898" t="str">
        <f t="shared" si="9"/>
        <v>回答不要
Not Applicable</v>
      </c>
      <c r="S78" s="898" t="str">
        <f t="shared" si="9"/>
        <v>回答不要
Not Applicable</v>
      </c>
      <c r="T78" s="898" t="str">
        <f t="shared" si="9"/>
        <v>回答不要
Not Applicable</v>
      </c>
      <c r="U78" s="1417" t="str">
        <f t="shared" si="9"/>
        <v>回答不要
Not Applicable</v>
      </c>
      <c r="V78" s="1418"/>
      <c r="W78" s="1417" t="str">
        <f>IF(CZ78=1,"回答要"&amp;CHAR(10)&amp;"Answer Required","回答不要"&amp;CHAR(10)&amp;"Not Applicable")</f>
        <v>回答不要
Not Applicable</v>
      </c>
      <c r="X78" s="1418"/>
      <c r="Y78" s="1428" t="str">
        <f>IF(DB78=1,"回答要"&amp;CHAR(10)&amp;"Answer Required","回答不要"&amp;CHAR(10)&amp;"Not Applicable")</f>
        <v>回答不要
Not Applicable</v>
      </c>
      <c r="Z78" s="1429"/>
      <c r="AA78" s="1429"/>
      <c r="AB78" s="1429"/>
      <c r="AC78" s="1429"/>
      <c r="AD78" s="1429"/>
      <c r="AE78" s="1430"/>
      <c r="AF78" s="1417" t="str">
        <f>IF(DI78=1,"回答要"&amp;CHAR(10)&amp;"Answer Required","回答不要"&amp;CHAR(10)&amp;"Not Applicable")</f>
        <v>回答不要
Not Applicable</v>
      </c>
      <c r="AG78" s="1418"/>
      <c r="AH78" s="915" t="str">
        <f>IF(DK78=1,"回答要"&amp;CHAR(10)&amp;"Answer Required","回答不要"&amp;CHAR(10)&amp;"Not Applicable")</f>
        <v>回答不要
Not Applicable</v>
      </c>
      <c r="AI78" s="915"/>
      <c r="AJ78" s="915"/>
      <c r="AK78" s="915" t="str">
        <f>IF(DN78=1,"回答要"&amp;CHAR(10)&amp;"Answer Required","回答不要"&amp;CHAR(10)&amp;"Not Applicable")</f>
        <v>回答不要
Not Applicable</v>
      </c>
      <c r="AL78" s="915"/>
      <c r="AM78" s="983"/>
      <c r="CI78" s="1303" t="s">
        <v>354</v>
      </c>
      <c r="CJ78" s="1304">
        <f>IF(AND($G61&lt;&gt;"",OR($I61=1,$I61=2)),1,0)</f>
        <v>0</v>
      </c>
      <c r="CK78" s="1304">
        <f>IF($G79=1,1,0)</f>
        <v>0</v>
      </c>
      <c r="CL78" s="1304">
        <f>$CK78</f>
        <v>0</v>
      </c>
      <c r="CM78" s="1304">
        <f>$CK78</f>
        <v>0</v>
      </c>
      <c r="CN78" s="1304">
        <f>$CJ78</f>
        <v>0</v>
      </c>
      <c r="CO78" s="1304">
        <f t="shared" si="6"/>
        <v>0</v>
      </c>
      <c r="CP78" s="1304">
        <f t="shared" si="6"/>
        <v>0</v>
      </c>
      <c r="CQ78" s="1304">
        <f t="shared" si="6"/>
        <v>0</v>
      </c>
      <c r="CR78" s="1304">
        <f t="shared" si="6"/>
        <v>0</v>
      </c>
      <c r="CS78" s="1304">
        <f t="shared" si="6"/>
        <v>0</v>
      </c>
      <c r="CT78" s="1304">
        <f t="shared" si="6"/>
        <v>0</v>
      </c>
      <c r="CU78" s="1304">
        <f>IF(AND($G61&lt;&gt;"",$L61=1),1,0)</f>
        <v>0</v>
      </c>
      <c r="CV78" s="1304">
        <f>$CU78</f>
        <v>0</v>
      </c>
      <c r="CW78" s="1304">
        <f>IF(AND($G61&lt;&gt;"",OR($I61=1,$I61=2,$L61=1)),1,0)</f>
        <v>0</v>
      </c>
      <c r="CX78" s="1304">
        <f>$CW78</f>
        <v>0</v>
      </c>
      <c r="CY78" s="1304"/>
      <c r="CZ78" s="1304">
        <f>IF($U79=1,1,0)</f>
        <v>0</v>
      </c>
      <c r="DA78" s="1440"/>
      <c r="DB78" s="1306">
        <f>$CZ78</f>
        <v>0</v>
      </c>
      <c r="DC78" s="1306"/>
      <c r="DD78" s="1306"/>
      <c r="DE78" s="1306"/>
      <c r="DF78" s="1306"/>
      <c r="DG78" s="1306"/>
      <c r="DH78" s="1306"/>
      <c r="DI78" s="1444">
        <f>$CZ78</f>
        <v>0</v>
      </c>
      <c r="DJ78" s="1304"/>
      <c r="DK78" s="1304">
        <f>$CW78</f>
        <v>0</v>
      </c>
      <c r="DL78" s="1304"/>
      <c r="DM78" s="1304"/>
      <c r="DN78" s="1304">
        <f>$CW78</f>
        <v>0</v>
      </c>
      <c r="DO78" s="1304"/>
      <c r="DP78" s="1304"/>
      <c r="DQ78" s="1307">
        <f>IF(COUNTIF(CJ78:DP78,1)=0,0,1)</f>
        <v>0</v>
      </c>
      <c r="DR78" s="1297"/>
    </row>
    <row r="79" ht="33.75" customHeight="1" outlineLevel="1" spans="4:122">
      <c r="D79" s="890"/>
      <c r="E79" s="1315"/>
      <c r="F79" s="1316" t="s">
        <v>355</v>
      </c>
      <c r="G79" s="900"/>
      <c r="H79" s="901"/>
      <c r="I79" s="901"/>
      <c r="J79" s="901"/>
      <c r="K79" s="901"/>
      <c r="L79" s="901"/>
      <c r="M79" s="901"/>
      <c r="N79" s="901"/>
      <c r="O79" s="901"/>
      <c r="P79" s="901"/>
      <c r="Q79" s="901"/>
      <c r="R79" s="901"/>
      <c r="S79" s="901"/>
      <c r="T79" s="901"/>
      <c r="U79" s="975"/>
      <c r="V79" s="1419"/>
      <c r="W79" s="975"/>
      <c r="X79" s="919"/>
      <c r="Y79" s="1425"/>
      <c r="Z79" s="1426"/>
      <c r="AA79" s="1426"/>
      <c r="AB79" s="1426"/>
      <c r="AC79" s="1426"/>
      <c r="AD79" s="1426"/>
      <c r="AE79" s="1427"/>
      <c r="AF79" s="975"/>
      <c r="AG79" s="1419"/>
      <c r="AH79" s="901"/>
      <c r="AI79" s="901"/>
      <c r="AJ79" s="975"/>
      <c r="AK79" s="901"/>
      <c r="AL79" s="901"/>
      <c r="AM79" s="1436"/>
      <c r="CI79" s="1303" t="s">
        <v>359</v>
      </c>
      <c r="CJ79" s="1304">
        <f>IF(AND(CJ78=1,G79=""),0,1)</f>
        <v>1</v>
      </c>
      <c r="CK79" s="1304">
        <f t="shared" ref="CK79" si="10">IF(AND(CK78=1,H79=""),0,1)</f>
        <v>1</v>
      </c>
      <c r="CL79" s="1304">
        <f t="shared" ref="CL79" si="11">IF(AND(CL78=1,I79=""),0,1)</f>
        <v>1</v>
      </c>
      <c r="CM79" s="1304">
        <f t="shared" ref="CM79" si="12">IF(AND(CM78=1,J79=""),0,1)</f>
        <v>1</v>
      </c>
      <c r="CN79" s="1304">
        <f t="shared" ref="CN79" si="13">IF(AND(CN78=1,K79=""),0,1)</f>
        <v>1</v>
      </c>
      <c r="CO79" s="1304">
        <f t="shared" ref="CO79" si="14">IF(AND(CO78=1,L79=""),0,1)</f>
        <v>1</v>
      </c>
      <c r="CP79" s="1304">
        <f t="shared" ref="CP79" si="15">IF(AND(CP78=1,M79=""),0,1)</f>
        <v>1</v>
      </c>
      <c r="CQ79" s="1304">
        <f t="shared" ref="CQ79" si="16">IF(AND(CQ78=1,N79=""),0,1)</f>
        <v>1</v>
      </c>
      <c r="CR79" s="1304">
        <f t="shared" ref="CR79" si="17">IF(AND(CR78=1,O79=""),0,1)</f>
        <v>1</v>
      </c>
      <c r="CS79" s="1304">
        <f t="shared" ref="CS79" si="18">IF(AND(CS78=1,P79=""),0,1)</f>
        <v>1</v>
      </c>
      <c r="CT79" s="1304">
        <f t="shared" ref="CT79" si="19">IF(AND(CT78=1,Q79=""),0,1)</f>
        <v>1</v>
      </c>
      <c r="CU79" s="1304">
        <f t="shared" ref="CU79" si="20">IF(AND(CU78=1,R79=""),0,1)</f>
        <v>1</v>
      </c>
      <c r="CV79" s="1304">
        <f t="shared" ref="CV79:CX79" si="21">IF(AND(CV78=1,S79=""),0,1)</f>
        <v>1</v>
      </c>
      <c r="CW79" s="1304">
        <f t="shared" si="21"/>
        <v>1</v>
      </c>
      <c r="CX79" s="1304">
        <f t="shared" si="21"/>
        <v>1</v>
      </c>
      <c r="CY79" s="1304"/>
      <c r="CZ79" s="1304">
        <f t="shared" ref="CZ79" si="22">IF(AND(CZ78=1,W79=""),0,1)</f>
        <v>1</v>
      </c>
      <c r="DA79" s="1440"/>
      <c r="DB79" s="1441">
        <f>IF(AND($DB78=1,$Y79=""),0,1)</f>
        <v>1</v>
      </c>
      <c r="DC79" s="1442"/>
      <c r="DD79" s="1442"/>
      <c r="DE79" s="1442"/>
      <c r="DF79" s="1442"/>
      <c r="DG79" s="1442"/>
      <c r="DH79" s="1443"/>
      <c r="DI79" s="1444">
        <f>IF(AND(DI78=1,AF79=""),0,1)</f>
        <v>1</v>
      </c>
      <c r="DJ79" s="1304"/>
      <c r="DK79" s="1304">
        <f>IF(AND(DK78=1,AH79=""),0,1)</f>
        <v>1</v>
      </c>
      <c r="DL79" s="1304"/>
      <c r="DM79" s="1304"/>
      <c r="DN79" s="1304">
        <f>IF(AND(DN78=1,AK79=""),0,1)</f>
        <v>1</v>
      </c>
      <c r="DO79" s="1304"/>
      <c r="DP79" s="1304"/>
      <c r="DQ79" s="1307">
        <f>IF(COUNTIF(CJ79:DP79,0)&gt;0,0,1)</f>
        <v>1</v>
      </c>
      <c r="DR79" s="1297"/>
    </row>
    <row r="80" ht="52.5" customHeight="1" outlineLevel="1" spans="4:122">
      <c r="D80" s="890"/>
      <c r="E80" s="1314">
        <f t="shared" ref="E80" si="23">$G63</f>
        <v>0</v>
      </c>
      <c r="F80" s="921" t="s">
        <v>352</v>
      </c>
      <c r="G80" s="898" t="str">
        <f t="shared" ref="G80:U80" si="24">IF(CJ80=1,"回答要"&amp;CHAR(10)&amp;"Answer Required","回答不要"&amp;CHAR(10)&amp;"Not Applicable")</f>
        <v>回答不要
Not Applicable</v>
      </c>
      <c r="H80" s="898" t="str">
        <f t="shared" si="24"/>
        <v>回答不要
Not Applicable</v>
      </c>
      <c r="I80" s="898" t="str">
        <f t="shared" si="24"/>
        <v>回答不要
Not Applicable</v>
      </c>
      <c r="J80" s="898" t="str">
        <f t="shared" si="24"/>
        <v>回答不要
Not Applicable</v>
      </c>
      <c r="K80" s="898" t="str">
        <f t="shared" si="24"/>
        <v>回答不要
Not Applicable</v>
      </c>
      <c r="L80" s="898" t="str">
        <f t="shared" si="24"/>
        <v>回答不要
Not Applicable</v>
      </c>
      <c r="M80" s="898" t="str">
        <f t="shared" si="24"/>
        <v>回答不要
Not Applicable</v>
      </c>
      <c r="N80" s="898" t="str">
        <f t="shared" si="24"/>
        <v>回答不要
Not Applicable</v>
      </c>
      <c r="O80" s="898" t="str">
        <f t="shared" si="24"/>
        <v>回答不要
Not Applicable</v>
      </c>
      <c r="P80" s="898" t="str">
        <f t="shared" si="24"/>
        <v>回答不要
Not Applicable</v>
      </c>
      <c r="Q80" s="898" t="str">
        <f t="shared" si="24"/>
        <v>回答不要
Not Applicable</v>
      </c>
      <c r="R80" s="898" t="str">
        <f t="shared" si="24"/>
        <v>回答不要
Not Applicable</v>
      </c>
      <c r="S80" s="898" t="str">
        <f t="shared" si="24"/>
        <v>回答不要
Not Applicable</v>
      </c>
      <c r="T80" s="898" t="str">
        <f t="shared" si="24"/>
        <v>回答不要
Not Applicable</v>
      </c>
      <c r="U80" s="1417" t="str">
        <f t="shared" si="24"/>
        <v>回答不要
Not Applicable</v>
      </c>
      <c r="V80" s="1418"/>
      <c r="W80" s="1417" t="str">
        <f>IF(CZ80=1,"回答要"&amp;CHAR(10)&amp;"Answer Required","回答不要"&amp;CHAR(10)&amp;"Not Applicable")</f>
        <v>回答不要
Not Applicable</v>
      </c>
      <c r="X80" s="1418"/>
      <c r="Y80" s="1428" t="str">
        <f>IF(DB80=1,"回答要"&amp;CHAR(10)&amp;"Answer Required","回答不要"&amp;CHAR(10)&amp;"Not Applicable")</f>
        <v>回答不要
Not Applicable</v>
      </c>
      <c r="Z80" s="1429"/>
      <c r="AA80" s="1429"/>
      <c r="AB80" s="1429"/>
      <c r="AC80" s="1429"/>
      <c r="AD80" s="1429"/>
      <c r="AE80" s="1430"/>
      <c r="AF80" s="1417" t="str">
        <f>IF(DI80=1,"回答要"&amp;CHAR(10)&amp;"Answer Required","回答不要"&amp;CHAR(10)&amp;"Not Applicable")</f>
        <v>回答不要
Not Applicable</v>
      </c>
      <c r="AG80" s="1418"/>
      <c r="AH80" s="915" t="str">
        <f>IF(DK80=1,"回答要"&amp;CHAR(10)&amp;"Answer Required","回答不要"&amp;CHAR(10)&amp;"Not Applicable")</f>
        <v>回答不要
Not Applicable</v>
      </c>
      <c r="AI80" s="915"/>
      <c r="AJ80" s="915"/>
      <c r="AK80" s="915" t="str">
        <f>IF(DN80=1,"回答要"&amp;CHAR(10)&amp;"Answer Required","回答不要"&amp;CHAR(10)&amp;"Not Applicable")</f>
        <v>回答不要
Not Applicable</v>
      </c>
      <c r="AL80" s="915"/>
      <c r="AM80" s="983"/>
      <c r="CI80" s="1303" t="s">
        <v>354</v>
      </c>
      <c r="CJ80" s="1304">
        <f>IF(AND($G63&lt;&gt;"",OR($I63=1,$I63=2)),1,0)</f>
        <v>0</v>
      </c>
      <c r="CK80" s="1304">
        <f>IF($G81=1,1,0)</f>
        <v>0</v>
      </c>
      <c r="CL80" s="1304">
        <f>$CK80</f>
        <v>0</v>
      </c>
      <c r="CM80" s="1304">
        <f>$CK80</f>
        <v>0</v>
      </c>
      <c r="CN80" s="1304">
        <f>$CJ80</f>
        <v>0</v>
      </c>
      <c r="CO80" s="1304">
        <f t="shared" si="6"/>
        <v>0</v>
      </c>
      <c r="CP80" s="1304">
        <f t="shared" si="6"/>
        <v>0</v>
      </c>
      <c r="CQ80" s="1304">
        <f t="shared" si="6"/>
        <v>0</v>
      </c>
      <c r="CR80" s="1304">
        <f t="shared" si="6"/>
        <v>0</v>
      </c>
      <c r="CS80" s="1304">
        <f t="shared" si="6"/>
        <v>0</v>
      </c>
      <c r="CT80" s="1304">
        <f t="shared" si="6"/>
        <v>0</v>
      </c>
      <c r="CU80" s="1304">
        <f>IF(AND($G63&lt;&gt;"",$L63=1),1,0)</f>
        <v>0</v>
      </c>
      <c r="CV80" s="1304">
        <f>$CU80</f>
        <v>0</v>
      </c>
      <c r="CW80" s="1304">
        <f>IF(AND($G63&lt;&gt;"",OR($I63=1,$I63=2,$L63=1)),1,0)</f>
        <v>0</v>
      </c>
      <c r="CX80" s="1304">
        <f>$CW80</f>
        <v>0</v>
      </c>
      <c r="CY80" s="1304"/>
      <c r="CZ80" s="1304">
        <f>IF($U81=1,1,0)</f>
        <v>0</v>
      </c>
      <c r="DA80" s="1440"/>
      <c r="DB80" s="1306">
        <f>$CZ80</f>
        <v>0</v>
      </c>
      <c r="DC80" s="1306"/>
      <c r="DD80" s="1306"/>
      <c r="DE80" s="1306"/>
      <c r="DF80" s="1306"/>
      <c r="DG80" s="1306"/>
      <c r="DH80" s="1306"/>
      <c r="DI80" s="1444">
        <f>$CZ80</f>
        <v>0</v>
      </c>
      <c r="DJ80" s="1304"/>
      <c r="DK80" s="1304">
        <f>$CW80</f>
        <v>0</v>
      </c>
      <c r="DL80" s="1304"/>
      <c r="DM80" s="1304"/>
      <c r="DN80" s="1304">
        <f>$CW80</f>
        <v>0</v>
      </c>
      <c r="DO80" s="1304"/>
      <c r="DP80" s="1304"/>
      <c r="DQ80" s="1307">
        <f>IF(COUNTIF(CJ80:DP80,1)=0,0,1)</f>
        <v>0</v>
      </c>
      <c r="DR80" s="1297"/>
    </row>
    <row r="81" ht="33.75" customHeight="1" outlineLevel="1" spans="4:122">
      <c r="D81" s="890"/>
      <c r="E81" s="1315"/>
      <c r="F81" s="1316" t="s">
        <v>355</v>
      </c>
      <c r="G81" s="900"/>
      <c r="H81" s="901"/>
      <c r="I81" s="901"/>
      <c r="J81" s="901"/>
      <c r="K81" s="901"/>
      <c r="L81" s="901"/>
      <c r="M81" s="901"/>
      <c r="N81" s="901"/>
      <c r="O81" s="901"/>
      <c r="P81" s="901"/>
      <c r="Q81" s="901"/>
      <c r="R81" s="901"/>
      <c r="S81" s="901"/>
      <c r="T81" s="901"/>
      <c r="U81" s="975"/>
      <c r="V81" s="1419"/>
      <c r="W81" s="975"/>
      <c r="X81" s="919"/>
      <c r="Y81" s="1425"/>
      <c r="Z81" s="1426"/>
      <c r="AA81" s="1426"/>
      <c r="AB81" s="1426"/>
      <c r="AC81" s="1426"/>
      <c r="AD81" s="1426"/>
      <c r="AE81" s="1427"/>
      <c r="AF81" s="975"/>
      <c r="AG81" s="1419"/>
      <c r="AH81" s="901"/>
      <c r="AI81" s="901"/>
      <c r="AJ81" s="975"/>
      <c r="AK81" s="901"/>
      <c r="AL81" s="901"/>
      <c r="AM81" s="1436"/>
      <c r="CI81" s="1303" t="s">
        <v>359</v>
      </c>
      <c r="CJ81" s="1304">
        <f>IF(AND(CJ80=1,G81=""),0,1)</f>
        <v>1</v>
      </c>
      <c r="CK81" s="1304">
        <f t="shared" ref="CK81" si="25">IF(AND(CK80=1,H81=""),0,1)</f>
        <v>1</v>
      </c>
      <c r="CL81" s="1304">
        <f t="shared" ref="CL81" si="26">IF(AND(CL80=1,I81=""),0,1)</f>
        <v>1</v>
      </c>
      <c r="CM81" s="1304">
        <f t="shared" ref="CM81" si="27">IF(AND(CM80=1,J81=""),0,1)</f>
        <v>1</v>
      </c>
      <c r="CN81" s="1304">
        <f t="shared" ref="CN81" si="28">IF(AND(CN80=1,K81=""),0,1)</f>
        <v>1</v>
      </c>
      <c r="CO81" s="1304">
        <f t="shared" ref="CO81" si="29">IF(AND(CO80=1,L81=""),0,1)</f>
        <v>1</v>
      </c>
      <c r="CP81" s="1304">
        <f t="shared" ref="CP81" si="30">IF(AND(CP80=1,M81=""),0,1)</f>
        <v>1</v>
      </c>
      <c r="CQ81" s="1304">
        <f t="shared" ref="CQ81" si="31">IF(AND(CQ80=1,N81=""),0,1)</f>
        <v>1</v>
      </c>
      <c r="CR81" s="1304">
        <f t="shared" ref="CR81" si="32">IF(AND(CR80=1,O81=""),0,1)</f>
        <v>1</v>
      </c>
      <c r="CS81" s="1304">
        <f t="shared" ref="CS81" si="33">IF(AND(CS80=1,P81=""),0,1)</f>
        <v>1</v>
      </c>
      <c r="CT81" s="1304">
        <f t="shared" ref="CT81" si="34">IF(AND(CT80=1,Q81=""),0,1)</f>
        <v>1</v>
      </c>
      <c r="CU81" s="1304">
        <f t="shared" ref="CU81" si="35">IF(AND(CU80=1,R81=""),0,1)</f>
        <v>1</v>
      </c>
      <c r="CV81" s="1304">
        <f t="shared" ref="CV81:CX81" si="36">IF(AND(CV80=1,S81=""),0,1)</f>
        <v>1</v>
      </c>
      <c r="CW81" s="1304">
        <f t="shared" si="36"/>
        <v>1</v>
      </c>
      <c r="CX81" s="1304">
        <f t="shared" si="36"/>
        <v>1</v>
      </c>
      <c r="CY81" s="1304"/>
      <c r="CZ81" s="1304">
        <f t="shared" ref="CZ81" si="37">IF(AND(CZ80=1,W81=""),0,1)</f>
        <v>1</v>
      </c>
      <c r="DA81" s="1440"/>
      <c r="DB81" s="1441">
        <f>IF(AND($DB80=1,$Y81=""),0,1)</f>
        <v>1</v>
      </c>
      <c r="DC81" s="1442"/>
      <c r="DD81" s="1442"/>
      <c r="DE81" s="1442"/>
      <c r="DF81" s="1442"/>
      <c r="DG81" s="1442"/>
      <c r="DH81" s="1443"/>
      <c r="DI81" s="1444">
        <f>IF(AND(DI80=1,AF81=""),0,1)</f>
        <v>1</v>
      </c>
      <c r="DJ81" s="1304"/>
      <c r="DK81" s="1304">
        <f>IF(AND(DK80=1,AH81=""),0,1)</f>
        <v>1</v>
      </c>
      <c r="DL81" s="1304"/>
      <c r="DM81" s="1304"/>
      <c r="DN81" s="1304">
        <f>IF(AND(DN80=1,AK81=""),0,1)</f>
        <v>1</v>
      </c>
      <c r="DO81" s="1304"/>
      <c r="DP81" s="1304"/>
      <c r="DQ81" s="1307">
        <f>IF(COUNTIF(CJ81:DP81,0)&gt;0,0,1)</f>
        <v>1</v>
      </c>
      <c r="DR81" s="1297"/>
    </row>
    <row r="82" ht="52.5" customHeight="1" outlineLevel="1" spans="4:122">
      <c r="D82" s="890"/>
      <c r="E82" s="1314">
        <f t="shared" ref="E82" si="38">$G65</f>
        <v>0</v>
      </c>
      <c r="F82" s="921" t="s">
        <v>352</v>
      </c>
      <c r="G82" s="898" t="str">
        <f t="shared" ref="G82:U82" si="39">IF(CJ82=1,"回答要"&amp;CHAR(10)&amp;"Answer Required","回答不要"&amp;CHAR(10)&amp;"Not Applicable")</f>
        <v>回答不要
Not Applicable</v>
      </c>
      <c r="H82" s="898" t="str">
        <f t="shared" si="39"/>
        <v>回答不要
Not Applicable</v>
      </c>
      <c r="I82" s="898" t="str">
        <f t="shared" si="39"/>
        <v>回答不要
Not Applicable</v>
      </c>
      <c r="J82" s="898" t="str">
        <f t="shared" si="39"/>
        <v>回答不要
Not Applicable</v>
      </c>
      <c r="K82" s="898" t="str">
        <f t="shared" si="39"/>
        <v>回答不要
Not Applicable</v>
      </c>
      <c r="L82" s="898" t="str">
        <f t="shared" si="39"/>
        <v>回答不要
Not Applicable</v>
      </c>
      <c r="M82" s="898" t="str">
        <f t="shared" si="39"/>
        <v>回答不要
Not Applicable</v>
      </c>
      <c r="N82" s="898" t="str">
        <f t="shared" si="39"/>
        <v>回答不要
Not Applicable</v>
      </c>
      <c r="O82" s="898" t="str">
        <f t="shared" si="39"/>
        <v>回答不要
Not Applicable</v>
      </c>
      <c r="P82" s="898" t="str">
        <f t="shared" si="39"/>
        <v>回答不要
Not Applicable</v>
      </c>
      <c r="Q82" s="898" t="str">
        <f t="shared" si="39"/>
        <v>回答不要
Not Applicable</v>
      </c>
      <c r="R82" s="898" t="str">
        <f t="shared" si="39"/>
        <v>回答不要
Not Applicable</v>
      </c>
      <c r="S82" s="898" t="str">
        <f t="shared" si="39"/>
        <v>回答不要
Not Applicable</v>
      </c>
      <c r="T82" s="898" t="str">
        <f t="shared" si="39"/>
        <v>回答不要
Not Applicable</v>
      </c>
      <c r="U82" s="1417" t="str">
        <f t="shared" si="39"/>
        <v>回答不要
Not Applicable</v>
      </c>
      <c r="V82" s="1418"/>
      <c r="W82" s="1417" t="str">
        <f>IF(CZ82=1,"回答要"&amp;CHAR(10)&amp;"Answer Required","回答不要"&amp;CHAR(10)&amp;"Not Applicable")</f>
        <v>回答不要
Not Applicable</v>
      </c>
      <c r="X82" s="1418"/>
      <c r="Y82" s="1428" t="str">
        <f>IF(DB82=1,"回答要"&amp;CHAR(10)&amp;"Answer Required","回答不要"&amp;CHAR(10)&amp;"Not Applicable")</f>
        <v>回答不要
Not Applicable</v>
      </c>
      <c r="Z82" s="1429"/>
      <c r="AA82" s="1429"/>
      <c r="AB82" s="1429"/>
      <c r="AC82" s="1429"/>
      <c r="AD82" s="1429"/>
      <c r="AE82" s="1430"/>
      <c r="AF82" s="1417" t="str">
        <f>IF(DI82=1,"回答要"&amp;CHAR(10)&amp;"Answer Required","回答不要"&amp;CHAR(10)&amp;"Not Applicable")</f>
        <v>回答不要
Not Applicable</v>
      </c>
      <c r="AG82" s="1418"/>
      <c r="AH82" s="915" t="str">
        <f>IF(DK82=1,"回答要"&amp;CHAR(10)&amp;"Answer Required","回答不要"&amp;CHAR(10)&amp;"Not Applicable")</f>
        <v>回答不要
Not Applicable</v>
      </c>
      <c r="AI82" s="915"/>
      <c r="AJ82" s="915"/>
      <c r="AK82" s="915" t="str">
        <f>IF(DN82=1,"回答要"&amp;CHAR(10)&amp;"Answer Required","回答不要"&amp;CHAR(10)&amp;"Not Applicable")</f>
        <v>回答不要
Not Applicable</v>
      </c>
      <c r="AL82" s="915"/>
      <c r="AM82" s="983"/>
      <c r="CI82" s="1303" t="s">
        <v>354</v>
      </c>
      <c r="CJ82" s="1304">
        <f>IF(AND($G65&lt;&gt;"",OR($I65=1,$I65=2)),1,0)</f>
        <v>0</v>
      </c>
      <c r="CK82" s="1304">
        <f>IF($G83=1,1,0)</f>
        <v>0</v>
      </c>
      <c r="CL82" s="1304">
        <f>$CK82</f>
        <v>0</v>
      </c>
      <c r="CM82" s="1304">
        <f>$CK82</f>
        <v>0</v>
      </c>
      <c r="CN82" s="1304">
        <f>$CJ82</f>
        <v>0</v>
      </c>
      <c r="CO82" s="1304">
        <f t="shared" si="6"/>
        <v>0</v>
      </c>
      <c r="CP82" s="1304">
        <f t="shared" si="6"/>
        <v>0</v>
      </c>
      <c r="CQ82" s="1304">
        <f t="shared" si="6"/>
        <v>0</v>
      </c>
      <c r="CR82" s="1304">
        <f t="shared" si="6"/>
        <v>0</v>
      </c>
      <c r="CS82" s="1304">
        <f t="shared" si="6"/>
        <v>0</v>
      </c>
      <c r="CT82" s="1304">
        <f t="shared" si="6"/>
        <v>0</v>
      </c>
      <c r="CU82" s="1304">
        <f>IF(AND($G65&lt;&gt;"",$L65=1),1,0)</f>
        <v>0</v>
      </c>
      <c r="CV82" s="1304">
        <f>$CU82</f>
        <v>0</v>
      </c>
      <c r="CW82" s="1304">
        <f>IF(AND($G65&lt;&gt;"",OR($I65=1,$I65=2,$L65=1)),1,0)</f>
        <v>0</v>
      </c>
      <c r="CX82" s="1304">
        <f>$CW82</f>
        <v>0</v>
      </c>
      <c r="CY82" s="1304"/>
      <c r="CZ82" s="1304">
        <f>IF($U83=1,1,0)</f>
        <v>0</v>
      </c>
      <c r="DA82" s="1440"/>
      <c r="DB82" s="1306">
        <f>$CZ82</f>
        <v>0</v>
      </c>
      <c r="DC82" s="1306"/>
      <c r="DD82" s="1306"/>
      <c r="DE82" s="1306"/>
      <c r="DF82" s="1306"/>
      <c r="DG82" s="1306"/>
      <c r="DH82" s="1306"/>
      <c r="DI82" s="1444">
        <f>$CZ82</f>
        <v>0</v>
      </c>
      <c r="DJ82" s="1304"/>
      <c r="DK82" s="1304">
        <f>$CW82</f>
        <v>0</v>
      </c>
      <c r="DL82" s="1304"/>
      <c r="DM82" s="1304"/>
      <c r="DN82" s="1304">
        <f>$CW82</f>
        <v>0</v>
      </c>
      <c r="DO82" s="1304"/>
      <c r="DP82" s="1304"/>
      <c r="DQ82" s="1307">
        <f>IF(COUNTIF(CJ82:DP82,1)=0,0,1)</f>
        <v>0</v>
      </c>
      <c r="DR82" s="1297"/>
    </row>
    <row r="83" ht="33.75" customHeight="1" outlineLevel="1" spans="4:122">
      <c r="D83" s="890"/>
      <c r="E83" s="1315"/>
      <c r="F83" s="1316" t="s">
        <v>355</v>
      </c>
      <c r="G83" s="900"/>
      <c r="H83" s="901"/>
      <c r="I83" s="901"/>
      <c r="J83" s="901"/>
      <c r="K83" s="901"/>
      <c r="L83" s="901"/>
      <c r="M83" s="901"/>
      <c r="N83" s="901"/>
      <c r="O83" s="901"/>
      <c r="P83" s="901"/>
      <c r="Q83" s="901"/>
      <c r="R83" s="901"/>
      <c r="S83" s="901"/>
      <c r="T83" s="901"/>
      <c r="U83" s="975"/>
      <c r="V83" s="1419"/>
      <c r="W83" s="975"/>
      <c r="X83" s="919"/>
      <c r="Y83" s="1425"/>
      <c r="Z83" s="1426"/>
      <c r="AA83" s="1426"/>
      <c r="AB83" s="1426"/>
      <c r="AC83" s="1426"/>
      <c r="AD83" s="1426"/>
      <c r="AE83" s="1427"/>
      <c r="AF83" s="975"/>
      <c r="AG83" s="1419"/>
      <c r="AH83" s="901"/>
      <c r="AI83" s="901"/>
      <c r="AJ83" s="975"/>
      <c r="AK83" s="901"/>
      <c r="AL83" s="901"/>
      <c r="AM83" s="1436"/>
      <c r="CI83" s="1303" t="s">
        <v>359</v>
      </c>
      <c r="CJ83" s="1304">
        <f>IF(AND(CJ82=1,G83=""),0,1)</f>
        <v>1</v>
      </c>
      <c r="CK83" s="1304">
        <f t="shared" ref="CK83" si="40">IF(AND(CK82=1,H83=""),0,1)</f>
        <v>1</v>
      </c>
      <c r="CL83" s="1304">
        <f t="shared" ref="CL83" si="41">IF(AND(CL82=1,I83=""),0,1)</f>
        <v>1</v>
      </c>
      <c r="CM83" s="1304">
        <f t="shared" ref="CM83" si="42">IF(AND(CM82=1,J83=""),0,1)</f>
        <v>1</v>
      </c>
      <c r="CN83" s="1304">
        <f t="shared" ref="CN83" si="43">IF(AND(CN82=1,K83=""),0,1)</f>
        <v>1</v>
      </c>
      <c r="CO83" s="1304">
        <f t="shared" ref="CO83" si="44">IF(AND(CO82=1,L83=""),0,1)</f>
        <v>1</v>
      </c>
      <c r="CP83" s="1304">
        <f t="shared" ref="CP83" si="45">IF(AND(CP82=1,M83=""),0,1)</f>
        <v>1</v>
      </c>
      <c r="CQ83" s="1304">
        <f t="shared" ref="CQ83" si="46">IF(AND(CQ82=1,N83=""),0,1)</f>
        <v>1</v>
      </c>
      <c r="CR83" s="1304">
        <f t="shared" ref="CR83" si="47">IF(AND(CR82=1,O83=""),0,1)</f>
        <v>1</v>
      </c>
      <c r="CS83" s="1304">
        <f t="shared" ref="CS83" si="48">IF(AND(CS82=1,P83=""),0,1)</f>
        <v>1</v>
      </c>
      <c r="CT83" s="1304">
        <f t="shared" ref="CT83" si="49">IF(AND(CT82=1,Q83=""),0,1)</f>
        <v>1</v>
      </c>
      <c r="CU83" s="1304">
        <f t="shared" ref="CU83" si="50">IF(AND(CU82=1,R83=""),0,1)</f>
        <v>1</v>
      </c>
      <c r="CV83" s="1304">
        <f t="shared" ref="CV83:CX83" si="51">IF(AND(CV82=1,S83=""),0,1)</f>
        <v>1</v>
      </c>
      <c r="CW83" s="1304">
        <f t="shared" si="51"/>
        <v>1</v>
      </c>
      <c r="CX83" s="1304">
        <f t="shared" si="51"/>
        <v>1</v>
      </c>
      <c r="CY83" s="1304"/>
      <c r="CZ83" s="1304">
        <f t="shared" ref="CZ83" si="52">IF(AND(CZ82=1,W83=""),0,1)</f>
        <v>1</v>
      </c>
      <c r="DA83" s="1440"/>
      <c r="DB83" s="1441">
        <f>IF(AND($DB82=1,$Y83=""),0,1)</f>
        <v>1</v>
      </c>
      <c r="DC83" s="1442"/>
      <c r="DD83" s="1442"/>
      <c r="DE83" s="1442"/>
      <c r="DF83" s="1442"/>
      <c r="DG83" s="1442"/>
      <c r="DH83" s="1443"/>
      <c r="DI83" s="1444">
        <f>IF(AND(DI82=1,AF83=""),0,1)</f>
        <v>1</v>
      </c>
      <c r="DJ83" s="1304"/>
      <c r="DK83" s="1304">
        <f>IF(AND(DK82=1,AH83=""),0,1)</f>
        <v>1</v>
      </c>
      <c r="DL83" s="1304"/>
      <c r="DM83" s="1304"/>
      <c r="DN83" s="1304">
        <f>IF(AND(DN82=1,AK83=""),0,1)</f>
        <v>1</v>
      </c>
      <c r="DO83" s="1304"/>
      <c r="DP83" s="1304"/>
      <c r="DQ83" s="1307">
        <f>IF(COUNTIF(CJ83:DP83,0)&gt;0,0,1)</f>
        <v>1</v>
      </c>
      <c r="DR83" s="1297"/>
    </row>
    <row r="84" ht="52.5" customHeight="1" outlineLevel="1" spans="4:122">
      <c r="D84" s="890"/>
      <c r="E84" s="1314">
        <f t="shared" ref="E84" si="53">$G67</f>
        <v>0</v>
      </c>
      <c r="F84" s="921" t="s">
        <v>352</v>
      </c>
      <c r="G84" s="898" t="str">
        <f t="shared" ref="G84:U84" si="54">IF(CJ84=1,"回答要"&amp;CHAR(10)&amp;"Answer Required","回答不要"&amp;CHAR(10)&amp;"Not Applicable")</f>
        <v>回答不要
Not Applicable</v>
      </c>
      <c r="H84" s="898" t="str">
        <f t="shared" si="54"/>
        <v>回答不要
Not Applicable</v>
      </c>
      <c r="I84" s="898" t="str">
        <f t="shared" si="54"/>
        <v>回答不要
Not Applicable</v>
      </c>
      <c r="J84" s="898" t="str">
        <f t="shared" si="54"/>
        <v>回答不要
Not Applicable</v>
      </c>
      <c r="K84" s="898" t="str">
        <f t="shared" si="54"/>
        <v>回答不要
Not Applicable</v>
      </c>
      <c r="L84" s="898" t="str">
        <f t="shared" si="54"/>
        <v>回答不要
Not Applicable</v>
      </c>
      <c r="M84" s="898" t="str">
        <f t="shared" si="54"/>
        <v>回答不要
Not Applicable</v>
      </c>
      <c r="N84" s="898" t="str">
        <f t="shared" si="54"/>
        <v>回答不要
Not Applicable</v>
      </c>
      <c r="O84" s="898" t="str">
        <f t="shared" si="54"/>
        <v>回答不要
Not Applicable</v>
      </c>
      <c r="P84" s="898" t="str">
        <f t="shared" si="54"/>
        <v>回答不要
Not Applicable</v>
      </c>
      <c r="Q84" s="898" t="str">
        <f t="shared" si="54"/>
        <v>回答不要
Not Applicable</v>
      </c>
      <c r="R84" s="898" t="str">
        <f t="shared" si="54"/>
        <v>回答不要
Not Applicable</v>
      </c>
      <c r="S84" s="898" t="str">
        <f t="shared" si="54"/>
        <v>回答不要
Not Applicable</v>
      </c>
      <c r="T84" s="898" t="str">
        <f t="shared" si="54"/>
        <v>回答不要
Not Applicable</v>
      </c>
      <c r="U84" s="1417" t="str">
        <f t="shared" si="54"/>
        <v>回答不要
Not Applicable</v>
      </c>
      <c r="V84" s="1418"/>
      <c r="W84" s="1417" t="str">
        <f>IF(CZ84=1,"回答要"&amp;CHAR(10)&amp;"Answer Required","回答不要"&amp;CHAR(10)&amp;"Not Applicable")</f>
        <v>回答不要
Not Applicable</v>
      </c>
      <c r="X84" s="1418"/>
      <c r="Y84" s="1428" t="str">
        <f>IF(DB84=1,"回答要"&amp;CHAR(10)&amp;"Answer Required","回答不要"&amp;CHAR(10)&amp;"Not Applicable")</f>
        <v>回答不要
Not Applicable</v>
      </c>
      <c r="Z84" s="1429"/>
      <c r="AA84" s="1429"/>
      <c r="AB84" s="1429"/>
      <c r="AC84" s="1429"/>
      <c r="AD84" s="1429"/>
      <c r="AE84" s="1430"/>
      <c r="AF84" s="1417" t="str">
        <f>IF(DI84=1,"回答要"&amp;CHAR(10)&amp;"Answer Required","回答不要"&amp;CHAR(10)&amp;"Not Applicable")</f>
        <v>回答不要
Not Applicable</v>
      </c>
      <c r="AG84" s="1418"/>
      <c r="AH84" s="915" t="str">
        <f>IF(DK84=1,"回答要"&amp;CHAR(10)&amp;"Answer Required","回答不要"&amp;CHAR(10)&amp;"Not Applicable")</f>
        <v>回答不要
Not Applicable</v>
      </c>
      <c r="AI84" s="915"/>
      <c r="AJ84" s="915"/>
      <c r="AK84" s="915" t="str">
        <f>IF(DN84=1,"回答要"&amp;CHAR(10)&amp;"Answer Required","回答不要"&amp;CHAR(10)&amp;"Not Applicable")</f>
        <v>回答不要
Not Applicable</v>
      </c>
      <c r="AL84" s="915"/>
      <c r="AM84" s="983"/>
      <c r="AO84" s="1049" t="s">
        <v>450</v>
      </c>
      <c r="CI84" s="1303" t="s">
        <v>354</v>
      </c>
      <c r="CJ84" s="1304">
        <f>IF(AND($G67&lt;&gt;"",OR($I67=1,$I67=2)),1,0)</f>
        <v>0</v>
      </c>
      <c r="CK84" s="1304">
        <f>IF($G85=1,1,0)</f>
        <v>0</v>
      </c>
      <c r="CL84" s="1304">
        <f>$CK84</f>
        <v>0</v>
      </c>
      <c r="CM84" s="1304">
        <f>$CK84</f>
        <v>0</v>
      </c>
      <c r="CN84" s="1304">
        <f>$CJ84</f>
        <v>0</v>
      </c>
      <c r="CO84" s="1304">
        <f t="shared" si="6"/>
        <v>0</v>
      </c>
      <c r="CP84" s="1304">
        <f t="shared" si="6"/>
        <v>0</v>
      </c>
      <c r="CQ84" s="1304">
        <f t="shared" si="6"/>
        <v>0</v>
      </c>
      <c r="CR84" s="1304">
        <f t="shared" si="6"/>
        <v>0</v>
      </c>
      <c r="CS84" s="1304">
        <f t="shared" si="6"/>
        <v>0</v>
      </c>
      <c r="CT84" s="1304">
        <f t="shared" si="6"/>
        <v>0</v>
      </c>
      <c r="CU84" s="1304">
        <f>IF(AND($G67&lt;&gt;"",$L67=1),1,0)</f>
        <v>0</v>
      </c>
      <c r="CV84" s="1304">
        <f>$CU84</f>
        <v>0</v>
      </c>
      <c r="CW84" s="1304">
        <f>IF(AND($G67&lt;&gt;"",OR($I67=1,$I67=2,$L67=1)),1,0)</f>
        <v>0</v>
      </c>
      <c r="CX84" s="1304">
        <f>$CW84</f>
        <v>0</v>
      </c>
      <c r="CY84" s="1304"/>
      <c r="CZ84" s="1304">
        <f>IF($U85=1,1,0)</f>
        <v>0</v>
      </c>
      <c r="DA84" s="1440"/>
      <c r="DB84" s="1306">
        <f>$CZ84</f>
        <v>0</v>
      </c>
      <c r="DC84" s="1306"/>
      <c r="DD84" s="1306"/>
      <c r="DE84" s="1306"/>
      <c r="DF84" s="1306"/>
      <c r="DG84" s="1306"/>
      <c r="DH84" s="1306"/>
      <c r="DI84" s="1444">
        <f>$CZ84</f>
        <v>0</v>
      </c>
      <c r="DJ84" s="1304"/>
      <c r="DK84" s="1304">
        <f>$CW84</f>
        <v>0</v>
      </c>
      <c r="DL84" s="1304"/>
      <c r="DM84" s="1304"/>
      <c r="DN84" s="1304">
        <f>$CW84</f>
        <v>0</v>
      </c>
      <c r="DO84" s="1304"/>
      <c r="DP84" s="1304"/>
      <c r="DQ84" s="1307">
        <f>IF(COUNTIF(CJ84:DP84,1)=0,0,1)</f>
        <v>0</v>
      </c>
      <c r="DR84" s="1307">
        <f>IF(AND($DQ$76=0,$DQ$78=0,$DQ$80=0,$DQ$82=0,$DQ$84=0),0,1)</f>
        <v>0</v>
      </c>
    </row>
    <row r="85" ht="42.75" customHeight="1" outlineLevel="1" spans="4:122">
      <c r="D85" s="890"/>
      <c r="E85" s="1315"/>
      <c r="F85" s="1316" t="s">
        <v>355</v>
      </c>
      <c r="G85" s="900"/>
      <c r="H85" s="901"/>
      <c r="I85" s="901"/>
      <c r="J85" s="901"/>
      <c r="K85" s="901"/>
      <c r="L85" s="901"/>
      <c r="M85" s="901"/>
      <c r="N85" s="901"/>
      <c r="O85" s="901"/>
      <c r="P85" s="901"/>
      <c r="Q85" s="901"/>
      <c r="R85" s="901"/>
      <c r="S85" s="901"/>
      <c r="T85" s="901"/>
      <c r="U85" s="975"/>
      <c r="V85" s="1419"/>
      <c r="W85" s="975"/>
      <c r="X85" s="919"/>
      <c r="Y85" s="975"/>
      <c r="Z85" s="1419"/>
      <c r="AA85" s="1419"/>
      <c r="AB85" s="1419"/>
      <c r="AC85" s="1419"/>
      <c r="AD85" s="1419"/>
      <c r="AE85" s="919"/>
      <c r="AF85" s="975"/>
      <c r="AG85" s="1419"/>
      <c r="AH85" s="901"/>
      <c r="AI85" s="901"/>
      <c r="AJ85" s="975"/>
      <c r="AK85" s="901"/>
      <c r="AL85" s="901"/>
      <c r="AM85" s="1436"/>
      <c r="AO85" s="1052" t="str">
        <f>IF($DR$84=0,"回答不要"&amp;CHAR(10)&amp;"Not Applicable",IF($DR$85=1,"回答完了"&amp;CHAR(10)&amp;"Answer completed","未回答あり"&amp;CHAR(10)&amp;"Not completed yet"))</f>
        <v>回答不要
Not Applicable</v>
      </c>
      <c r="AP85" s="1053"/>
      <c r="AQ85" s="1054"/>
      <c r="CI85" s="1303" t="s">
        <v>359</v>
      </c>
      <c r="CJ85" s="1304">
        <f>IF(AND(CJ84=1,G85=""),0,1)</f>
        <v>1</v>
      </c>
      <c r="CK85" s="1304">
        <f t="shared" ref="CK85" si="55">IF(AND(CK84=1,H85=""),0,1)</f>
        <v>1</v>
      </c>
      <c r="CL85" s="1304">
        <f t="shared" ref="CL85" si="56">IF(AND(CL84=1,I85=""),0,1)</f>
        <v>1</v>
      </c>
      <c r="CM85" s="1304">
        <f t="shared" ref="CM85" si="57">IF(AND(CM84=1,J85=""),0,1)</f>
        <v>1</v>
      </c>
      <c r="CN85" s="1304">
        <f t="shared" ref="CN85" si="58">IF(AND(CN84=1,K85=""),0,1)</f>
        <v>1</v>
      </c>
      <c r="CO85" s="1304">
        <f t="shared" ref="CO85" si="59">IF(AND(CO84=1,L85=""),0,1)</f>
        <v>1</v>
      </c>
      <c r="CP85" s="1304">
        <f t="shared" ref="CP85" si="60">IF(AND(CP84=1,M85=""),0,1)</f>
        <v>1</v>
      </c>
      <c r="CQ85" s="1304">
        <f t="shared" ref="CQ85" si="61">IF(AND(CQ84=1,N85=""),0,1)</f>
        <v>1</v>
      </c>
      <c r="CR85" s="1304">
        <f t="shared" ref="CR85" si="62">IF(AND(CR84=1,O85=""),0,1)</f>
        <v>1</v>
      </c>
      <c r="CS85" s="1304">
        <f t="shared" ref="CS85" si="63">IF(AND(CS84=1,P85=""),0,1)</f>
        <v>1</v>
      </c>
      <c r="CT85" s="1304">
        <f t="shared" ref="CT85" si="64">IF(AND(CT84=1,Q85=""),0,1)</f>
        <v>1</v>
      </c>
      <c r="CU85" s="1304">
        <f t="shared" ref="CU85" si="65">IF(AND(CU84=1,R85=""),0,1)</f>
        <v>1</v>
      </c>
      <c r="CV85" s="1304">
        <f t="shared" ref="CV85:CX85" si="66">IF(AND(CV84=1,S85=""),0,1)</f>
        <v>1</v>
      </c>
      <c r="CW85" s="1304">
        <f t="shared" si="66"/>
        <v>1</v>
      </c>
      <c r="CX85" s="1304">
        <f t="shared" si="66"/>
        <v>1</v>
      </c>
      <c r="CY85" s="1304"/>
      <c r="CZ85" s="1304">
        <f t="shared" ref="CZ85" si="67">IF(AND(CZ84=1,W85=""),0,1)</f>
        <v>1</v>
      </c>
      <c r="DA85" s="1440"/>
      <c r="DB85" s="1441">
        <f>IF(AND($DB84=1,$Y85=""),0,1)</f>
        <v>1</v>
      </c>
      <c r="DC85" s="1442"/>
      <c r="DD85" s="1442"/>
      <c r="DE85" s="1442"/>
      <c r="DF85" s="1442"/>
      <c r="DG85" s="1442"/>
      <c r="DH85" s="1443"/>
      <c r="DI85" s="1444">
        <f>IF(AND(DI84=1,AF85=""),0,1)</f>
        <v>1</v>
      </c>
      <c r="DJ85" s="1304"/>
      <c r="DK85" s="1304">
        <f>IF(AND(DK84=1,AH85=""),0,1)</f>
        <v>1</v>
      </c>
      <c r="DL85" s="1304"/>
      <c r="DM85" s="1304"/>
      <c r="DN85" s="1304">
        <f>IF(AND(DN84=1,AK85=""),0,1)</f>
        <v>1</v>
      </c>
      <c r="DO85" s="1304"/>
      <c r="DP85" s="1304"/>
      <c r="DQ85" s="1307">
        <f>IF(COUNTIF(CJ85:DP85,0)&gt;0,0,1)</f>
        <v>1</v>
      </c>
      <c r="DR85" s="1307">
        <f>IF(AND($DQ$77=1,$DQ$79=1,$DQ$81=1,$DQ$83=1,$DQ$85=1),1,0)</f>
        <v>1</v>
      </c>
    </row>
    <row r="86" ht="23.25" customHeight="1" spans="4:122">
      <c r="D86" s="890"/>
      <c r="E86" s="851"/>
      <c r="G86" s="850"/>
      <c r="J86" s="851"/>
      <c r="K86" s="851"/>
      <c r="U86" s="853"/>
      <c r="Y86" s="851"/>
      <c r="CI86" s="1297"/>
      <c r="CJ86" s="1297"/>
      <c r="CK86" s="1297"/>
      <c r="CL86" s="1297"/>
      <c r="CM86" s="1297"/>
      <c r="CN86" s="1297"/>
      <c r="CO86" s="1297"/>
      <c r="CP86" s="1297"/>
      <c r="CQ86" s="1297"/>
      <c r="CR86" s="1297"/>
      <c r="CS86" s="1297"/>
      <c r="CT86" s="1297"/>
      <c r="CU86" s="1297"/>
      <c r="CV86" s="1297"/>
      <c r="CW86" s="1297"/>
      <c r="CX86" s="1297"/>
      <c r="CY86" s="1297"/>
      <c r="CZ86" s="1297"/>
      <c r="DA86" s="1297"/>
      <c r="DB86" s="1297"/>
      <c r="DC86" s="1297"/>
      <c r="DD86" s="1297"/>
      <c r="DE86" s="1297"/>
      <c r="DF86" s="1297"/>
      <c r="DG86" s="1297"/>
      <c r="DH86" s="1297"/>
      <c r="DI86" s="1297"/>
      <c r="DJ86" s="1297"/>
      <c r="DK86" s="1297"/>
      <c r="DL86" s="1297"/>
      <c r="DM86" s="1297"/>
      <c r="DN86" s="1297"/>
      <c r="DO86" s="1297"/>
      <c r="DP86" s="1297"/>
      <c r="DQ86" s="1297"/>
      <c r="DR86" s="1297"/>
    </row>
    <row r="87" ht="23.25" customHeight="1" spans="4:122">
      <c r="D87" s="890"/>
      <c r="E87" s="851"/>
      <c r="G87" s="850"/>
      <c r="J87" s="851"/>
      <c r="K87" s="851"/>
      <c r="U87" s="853"/>
      <c r="Y87" s="851"/>
      <c r="CI87" s="1297"/>
      <c r="CJ87" s="1297"/>
      <c r="CK87" s="1297"/>
      <c r="CL87" s="1297"/>
      <c r="CM87" s="1297"/>
      <c r="CN87" s="1297"/>
      <c r="CO87" s="1297"/>
      <c r="CP87" s="1297"/>
      <c r="CQ87" s="1297"/>
      <c r="CR87" s="1297"/>
      <c r="CS87" s="1297"/>
      <c r="CT87" s="1297"/>
      <c r="CU87" s="1297"/>
      <c r="CV87" s="1297"/>
      <c r="CW87" s="1297"/>
      <c r="CX87" s="1297"/>
      <c r="CY87" s="1297"/>
      <c r="CZ87" s="1297"/>
      <c r="DA87" s="1297"/>
      <c r="DB87" s="1297"/>
      <c r="DC87" s="1297"/>
      <c r="DD87" s="1297"/>
      <c r="DE87" s="1297"/>
      <c r="DF87" s="1297"/>
      <c r="DG87" s="1297"/>
      <c r="DH87" s="1297"/>
      <c r="DI87" s="1297"/>
      <c r="DJ87" s="1297"/>
      <c r="DK87" s="1297"/>
      <c r="DL87" s="1297"/>
      <c r="DM87" s="1297"/>
      <c r="DN87" s="1297"/>
      <c r="DO87" s="1297"/>
      <c r="DP87" s="1297"/>
      <c r="DQ87" s="1297"/>
      <c r="DR87" s="1297"/>
    </row>
    <row r="88" ht="21.75" customHeight="1" spans="3:122">
      <c r="C88" s="844" t="s">
        <v>451</v>
      </c>
      <c r="D88" s="844" t="s">
        <v>452</v>
      </c>
      <c r="E88" s="851"/>
      <c r="CI88" s="1297"/>
      <c r="CJ88" s="1297"/>
      <c r="CK88" s="1297"/>
      <c r="CL88" s="1297"/>
      <c r="CM88" s="1297"/>
      <c r="CN88" s="1297"/>
      <c r="CO88" s="1297"/>
      <c r="CP88" s="1297"/>
      <c r="CQ88" s="1297"/>
      <c r="CR88" s="1297"/>
      <c r="CS88" s="1297"/>
      <c r="CT88" s="1297"/>
      <c r="CU88" s="1297"/>
      <c r="CV88" s="1297"/>
      <c r="CW88" s="1297"/>
      <c r="CX88" s="1297"/>
      <c r="CY88" s="1297"/>
      <c r="CZ88" s="1297"/>
      <c r="DA88" s="1297"/>
      <c r="DB88" s="1297"/>
      <c r="DC88" s="1297"/>
      <c r="DD88" s="1297"/>
      <c r="DE88" s="1297"/>
      <c r="DF88" s="1297"/>
      <c r="DG88" s="1297"/>
      <c r="DH88" s="1297"/>
      <c r="DI88" s="1297"/>
      <c r="DJ88" s="1297"/>
      <c r="DK88" s="1297"/>
      <c r="DL88" s="1297"/>
      <c r="DM88" s="1297"/>
      <c r="DN88" s="1297"/>
      <c r="DO88" s="1297"/>
      <c r="DP88" s="1297"/>
      <c r="DQ88" s="1297"/>
      <c r="DR88" s="1297"/>
    </row>
    <row r="89" ht="21.75" customHeight="1" spans="3:122">
      <c r="C89" s="844" t="s">
        <v>453</v>
      </c>
      <c r="D89" s="844" t="s">
        <v>454</v>
      </c>
      <c r="E89" s="851"/>
      <c r="CI89" s="1297"/>
      <c r="CJ89" s="1297"/>
      <c r="CK89" s="1297"/>
      <c r="CL89" s="1297"/>
      <c r="CM89" s="1297"/>
      <c r="CN89" s="1297"/>
      <c r="CO89" s="1297"/>
      <c r="CP89" s="1297"/>
      <c r="CQ89" s="1297"/>
      <c r="CR89" s="1297"/>
      <c r="CS89" s="1297"/>
      <c r="CT89" s="1297"/>
      <c r="CU89" s="1297"/>
      <c r="CV89" s="1297"/>
      <c r="CW89" s="1297"/>
      <c r="CX89" s="1297"/>
      <c r="CY89" s="1297"/>
      <c r="CZ89" s="1297"/>
      <c r="DA89" s="1297"/>
      <c r="DB89" s="1297"/>
      <c r="DC89" s="1297"/>
      <c r="DD89" s="1297"/>
      <c r="DE89" s="1297"/>
      <c r="DF89" s="1297"/>
      <c r="DG89" s="1297"/>
      <c r="DH89" s="1297"/>
      <c r="DI89" s="1297"/>
      <c r="DJ89" s="1297"/>
      <c r="DK89" s="1297"/>
      <c r="DL89" s="1297"/>
      <c r="DM89" s="1297"/>
      <c r="DN89" s="1297"/>
      <c r="DO89" s="1297"/>
      <c r="DP89" s="1297"/>
      <c r="DQ89" s="1297"/>
      <c r="DR89" s="1297"/>
    </row>
    <row r="90" ht="21.75" customHeight="1" spans="3:122">
      <c r="C90" s="844"/>
      <c r="D90" s="844"/>
      <c r="E90" s="851"/>
      <c r="CI90" s="1297"/>
      <c r="CJ90" s="1297"/>
      <c r="CK90" s="1297"/>
      <c r="CL90" s="1297"/>
      <c r="CM90" s="1297"/>
      <c r="CN90" s="1297"/>
      <c r="CO90" s="1297"/>
      <c r="CP90" s="1297"/>
      <c r="CQ90" s="1297"/>
      <c r="CR90" s="1297"/>
      <c r="CS90" s="1297"/>
      <c r="CT90" s="1297"/>
      <c r="CU90" s="1297"/>
      <c r="CV90" s="1297"/>
      <c r="CW90" s="1297"/>
      <c r="CX90" s="1297"/>
      <c r="CY90" s="1297"/>
      <c r="CZ90" s="1297"/>
      <c r="DA90" s="1297"/>
      <c r="DB90" s="1297"/>
      <c r="DC90" s="1297"/>
      <c r="DD90" s="1297"/>
      <c r="DE90" s="1297"/>
      <c r="DF90" s="1297"/>
      <c r="DG90" s="1297"/>
      <c r="DH90" s="1297"/>
      <c r="DI90" s="1297"/>
      <c r="DJ90" s="1297"/>
      <c r="DK90" s="1297"/>
      <c r="DL90" s="1297"/>
      <c r="DM90" s="1297"/>
      <c r="DN90" s="1297"/>
      <c r="DO90" s="1297"/>
      <c r="DP90" s="1297"/>
      <c r="DQ90" s="1297"/>
      <c r="DR90" s="1297"/>
    </row>
    <row r="91" ht="23.25" customHeight="1" spans="3:122">
      <c r="C91" s="844"/>
      <c r="D91" s="1317"/>
      <c r="E91" s="1318" t="s">
        <v>353</v>
      </c>
      <c r="F91" s="1319"/>
      <c r="G91" s="1318" t="s">
        <v>391</v>
      </c>
      <c r="H91" s="1320"/>
      <c r="I91" s="1319"/>
      <c r="J91" s="1318" t="s">
        <v>450</v>
      </c>
      <c r="K91" s="1371"/>
      <c r="L91" s="1372"/>
      <c r="U91" s="853"/>
      <c r="Y91" s="851"/>
      <c r="CI91" s="1297"/>
      <c r="CJ91" s="1297"/>
      <c r="CK91" s="1297"/>
      <c r="CL91" s="1297"/>
      <c r="CM91" s="1297"/>
      <c r="CN91" s="1297"/>
      <c r="CO91" s="1297"/>
      <c r="CP91" s="1297"/>
      <c r="CQ91" s="1297"/>
      <c r="CR91" s="1297"/>
      <c r="CS91" s="1297"/>
      <c r="CT91" s="1297"/>
      <c r="CU91" s="1297"/>
      <c r="CV91" s="1297"/>
      <c r="CW91" s="1297"/>
      <c r="CX91" s="1297"/>
      <c r="CY91" s="1297"/>
      <c r="CZ91" s="1297"/>
      <c r="DA91" s="1297"/>
      <c r="DB91" s="1297"/>
      <c r="DC91" s="1297"/>
      <c r="DD91" s="1297"/>
      <c r="DE91" s="1297"/>
      <c r="DF91" s="1297"/>
      <c r="DG91" s="1297"/>
      <c r="DH91" s="1297"/>
      <c r="DI91" s="1297"/>
      <c r="DJ91" s="1297"/>
      <c r="DK91" s="1297"/>
      <c r="DL91" s="1297"/>
      <c r="DM91" s="1297"/>
      <c r="DN91" s="1297"/>
      <c r="DO91" s="1297"/>
      <c r="DP91" s="1297"/>
      <c r="DQ91" s="1297"/>
      <c r="DR91" s="1297"/>
    </row>
    <row r="92" ht="49.5" customHeight="1" spans="3:122">
      <c r="C92" s="844"/>
      <c r="D92" s="1317"/>
      <c r="E92" s="1052" t="str">
        <f>$AB$45</f>
        <v>回答完了
Answer completed</v>
      </c>
      <c r="F92" s="1054"/>
      <c r="G92" s="1321" t="str">
        <f>$O$67</f>
        <v>回答完了
Answer completed</v>
      </c>
      <c r="H92" s="1322"/>
      <c r="I92" s="1373"/>
      <c r="J92" s="1052" t="str">
        <f>$AO$85</f>
        <v>回答不要
Not Applicable</v>
      </c>
      <c r="K92" s="1053"/>
      <c r="L92" s="1054"/>
      <c r="U92" s="853"/>
      <c r="Y92" s="851"/>
      <c r="CI92" s="1297"/>
      <c r="CJ92" s="1297"/>
      <c r="CK92" s="1297"/>
      <c r="CL92" s="1297"/>
      <c r="CM92" s="1297"/>
      <c r="CN92" s="1297"/>
      <c r="CO92" s="1297"/>
      <c r="CP92" s="1297"/>
      <c r="CQ92" s="1297"/>
      <c r="CR92" s="1297"/>
      <c r="CS92" s="1297"/>
      <c r="CT92" s="1297"/>
      <c r="CU92" s="1297"/>
      <c r="CV92" s="1297"/>
      <c r="CW92" s="1297"/>
      <c r="CX92" s="1297"/>
      <c r="CY92" s="1297"/>
      <c r="CZ92" s="1297"/>
      <c r="DA92" s="1297"/>
      <c r="DB92" s="1297"/>
      <c r="DC92" s="1297"/>
      <c r="DD92" s="1297"/>
      <c r="DE92" s="1297"/>
      <c r="DF92" s="1297"/>
      <c r="DG92" s="1297"/>
      <c r="DH92" s="1297"/>
      <c r="DI92" s="1297"/>
      <c r="DJ92" s="1297"/>
      <c r="DK92" s="1297"/>
      <c r="DL92" s="1297"/>
      <c r="DM92" s="1297"/>
      <c r="DN92" s="1297"/>
      <c r="DO92" s="1297"/>
      <c r="DP92" s="1297"/>
      <c r="DQ92" s="1297"/>
      <c r="DR92" s="1297"/>
    </row>
    <row r="93" ht="23.25" customHeight="1" spans="4:122">
      <c r="D93" s="890"/>
      <c r="E93" s="851"/>
      <c r="G93" s="850"/>
      <c r="J93" s="851"/>
      <c r="K93" s="851"/>
      <c r="U93" s="853"/>
      <c r="Y93" s="857"/>
      <c r="Z93" s="857"/>
      <c r="AA93" s="857"/>
      <c r="AB93" s="857"/>
      <c r="AC93" s="857"/>
      <c r="AD93" s="857"/>
      <c r="AE93" s="857"/>
      <c r="CI93" s="1297"/>
      <c r="CJ93" s="1297"/>
      <c r="CK93" s="1297"/>
      <c r="CL93" s="1297"/>
      <c r="CM93" s="1297"/>
      <c r="CN93" s="1297"/>
      <c r="CO93" s="1297"/>
      <c r="CP93" s="1297"/>
      <c r="CQ93" s="1297"/>
      <c r="CR93" s="1297"/>
      <c r="CS93" s="1297"/>
      <c r="CT93" s="1297"/>
      <c r="CU93" s="1297"/>
      <c r="CV93" s="1297"/>
      <c r="CW93" s="1297"/>
      <c r="CX93" s="1297"/>
      <c r="CY93" s="1297"/>
      <c r="CZ93" s="1297"/>
      <c r="DA93" s="1297"/>
      <c r="DB93" s="1297"/>
      <c r="DC93" s="1297"/>
      <c r="DD93" s="1297"/>
      <c r="DE93" s="1297"/>
      <c r="DF93" s="1297"/>
      <c r="DG93" s="1297"/>
      <c r="DH93" s="1297"/>
      <c r="DI93" s="1297"/>
      <c r="DJ93" s="1297"/>
      <c r="DK93" s="1297"/>
      <c r="DL93" s="1297"/>
      <c r="DM93" s="1297"/>
      <c r="DN93" s="1297"/>
      <c r="DO93" s="1297"/>
      <c r="DP93" s="1297"/>
      <c r="DQ93" s="1297"/>
      <c r="DR93" s="1297"/>
    </row>
    <row r="94" ht="23.25" customHeight="1" spans="4:122">
      <c r="D94" s="890"/>
      <c r="E94" s="851"/>
      <c r="G94" s="850"/>
      <c r="J94" s="851"/>
      <c r="K94" s="851"/>
      <c r="U94" s="853"/>
      <c r="Y94" s="851"/>
      <c r="CI94" s="1297"/>
      <c r="CJ94" s="1297"/>
      <c r="CK94" s="1297"/>
      <c r="CL94" s="1297"/>
      <c r="CM94" s="1297"/>
      <c r="CN94" s="1297"/>
      <c r="CO94" s="1297"/>
      <c r="CP94" s="1297"/>
      <c r="CQ94" s="1297"/>
      <c r="CR94" s="1297"/>
      <c r="CS94" s="1297"/>
      <c r="CT94" s="1297"/>
      <c r="CU94" s="1297"/>
      <c r="CV94" s="1297"/>
      <c r="CW94" s="1297"/>
      <c r="CX94" s="1297"/>
      <c r="CY94" s="1297"/>
      <c r="CZ94" s="1297"/>
      <c r="DA94" s="1297"/>
      <c r="DB94" s="1297"/>
      <c r="DC94" s="1297"/>
      <c r="DD94" s="1297"/>
      <c r="DE94" s="1297"/>
      <c r="DF94" s="1297"/>
      <c r="DG94" s="1297"/>
      <c r="DH94" s="1297"/>
      <c r="DI94" s="1297"/>
      <c r="DJ94" s="1297"/>
      <c r="DK94" s="1297"/>
      <c r="DL94" s="1297"/>
      <c r="DM94" s="1297"/>
      <c r="DN94" s="1297"/>
      <c r="DO94" s="1297"/>
      <c r="DP94" s="1297"/>
      <c r="DQ94" s="1297"/>
      <c r="DR94" s="1297"/>
    </row>
    <row r="95" ht="23.25" customHeight="1" spans="3:122">
      <c r="C95" s="844" t="s">
        <v>455</v>
      </c>
      <c r="D95" s="844" t="s">
        <v>456</v>
      </c>
      <c r="G95" s="850"/>
      <c r="J95" s="851"/>
      <c r="K95" s="851"/>
      <c r="U95" s="853"/>
      <c r="Y95" s="851"/>
      <c r="CI95" s="1297"/>
      <c r="CJ95" s="1297"/>
      <c r="CK95" s="1297"/>
      <c r="CL95" s="1297"/>
      <c r="CM95" s="1297"/>
      <c r="CN95" s="1297"/>
      <c r="CO95" s="1297"/>
      <c r="CP95" s="1297"/>
      <c r="CQ95" s="1297"/>
      <c r="CR95" s="1297"/>
      <c r="CS95" s="1297"/>
      <c r="CT95" s="1297"/>
      <c r="CU95" s="1297"/>
      <c r="CV95" s="1297"/>
      <c r="CW95" s="1297"/>
      <c r="CX95" s="1297"/>
      <c r="CY95" s="1297"/>
      <c r="CZ95" s="1297"/>
      <c r="DA95" s="1297"/>
      <c r="DB95" s="1297"/>
      <c r="DC95" s="1297"/>
      <c r="DD95" s="1297"/>
      <c r="DE95" s="1297"/>
      <c r="DF95" s="1297"/>
      <c r="DG95" s="1297"/>
      <c r="DH95" s="1297"/>
      <c r="DI95" s="1297"/>
      <c r="DJ95" s="1297"/>
      <c r="DK95" s="1297"/>
      <c r="DL95" s="1297"/>
      <c r="DM95" s="1297"/>
      <c r="DN95" s="1297"/>
      <c r="DO95" s="1297"/>
      <c r="DP95" s="1297"/>
      <c r="DQ95" s="1297"/>
      <c r="DR95" s="1297"/>
    </row>
    <row r="96" ht="23.25" customHeight="1" spans="3:122">
      <c r="C96" s="844" t="s">
        <v>457</v>
      </c>
      <c r="D96" s="844" t="s">
        <v>458</v>
      </c>
      <c r="G96" s="850"/>
      <c r="J96" s="851"/>
      <c r="K96" s="851"/>
      <c r="U96" s="853"/>
      <c r="Y96" s="851"/>
      <c r="CI96" s="1297"/>
      <c r="CJ96" s="1297"/>
      <c r="CK96" s="1297"/>
      <c r="CL96" s="1297"/>
      <c r="CM96" s="1297"/>
      <c r="CN96" s="1297"/>
      <c r="CO96" s="1297"/>
      <c r="CP96" s="1297"/>
      <c r="CQ96" s="1297"/>
      <c r="CR96" s="1297"/>
      <c r="CS96" s="1297"/>
      <c r="CT96" s="1297"/>
      <c r="CU96" s="1297"/>
      <c r="CV96" s="1297"/>
      <c r="CW96" s="1297"/>
      <c r="CX96" s="1297"/>
      <c r="CY96" s="1297"/>
      <c r="CZ96" s="1297"/>
      <c r="DA96" s="1297"/>
      <c r="DB96" s="1297"/>
      <c r="DC96" s="1297"/>
      <c r="DD96" s="1297"/>
      <c r="DE96" s="1297"/>
      <c r="DF96" s="1297"/>
      <c r="DG96" s="1297"/>
      <c r="DH96" s="1297"/>
      <c r="DI96" s="1297"/>
      <c r="DJ96" s="1297"/>
      <c r="DK96" s="1297"/>
      <c r="DL96" s="1297"/>
      <c r="DM96" s="1297"/>
      <c r="DN96" s="1297"/>
      <c r="DO96" s="1297"/>
      <c r="DP96" s="1297"/>
      <c r="DQ96" s="1297"/>
      <c r="DR96" s="1297"/>
    </row>
    <row r="97" ht="14.25" customHeight="1" spans="3:122">
      <c r="C97" s="844"/>
      <c r="D97" s="890"/>
      <c r="E97" s="851"/>
      <c r="G97" s="850"/>
      <c r="J97" s="851"/>
      <c r="K97" s="851"/>
      <c r="U97" s="853"/>
      <c r="Y97" s="851"/>
      <c r="CI97" s="1297"/>
      <c r="CJ97" s="1297"/>
      <c r="CK97" s="1297"/>
      <c r="CL97" s="1297"/>
      <c r="CM97" s="1297"/>
      <c r="CN97" s="1297"/>
      <c r="CO97" s="1297"/>
      <c r="CP97" s="1297"/>
      <c r="CQ97" s="1297"/>
      <c r="CR97" s="1297"/>
      <c r="CS97" s="1297"/>
      <c r="CT97" s="1297"/>
      <c r="CU97" s="1297"/>
      <c r="CV97" s="1297"/>
      <c r="CW97" s="1297"/>
      <c r="CX97" s="1297"/>
      <c r="CY97" s="1297"/>
      <c r="CZ97" s="1297"/>
      <c r="DA97" s="1297"/>
      <c r="DB97" s="1297"/>
      <c r="DC97" s="1297"/>
      <c r="DD97" s="1297"/>
      <c r="DE97" s="1297"/>
      <c r="DF97" s="1297"/>
      <c r="DG97" s="1297"/>
      <c r="DH97" s="1297"/>
      <c r="DI97" s="1297"/>
      <c r="DJ97" s="1297"/>
      <c r="DK97" s="1297"/>
      <c r="DL97" s="1297"/>
      <c r="DM97" s="1297"/>
      <c r="DN97" s="1297"/>
      <c r="DO97" s="1297"/>
      <c r="DP97" s="1297"/>
      <c r="DQ97" s="1297"/>
      <c r="DR97" s="1297"/>
    </row>
    <row r="98" ht="51" customHeight="1" spans="3:122">
      <c r="C98" s="844"/>
      <c r="D98" s="890"/>
      <c r="E98" s="1323" t="s">
        <v>459</v>
      </c>
      <c r="F98" s="1324"/>
      <c r="G98" s="1325"/>
      <c r="H98" s="1326" t="s">
        <v>460</v>
      </c>
      <c r="I98" s="1374"/>
      <c r="J98" s="1374"/>
      <c r="K98" s="1323"/>
      <c r="L98" s="1375"/>
      <c r="M98" s="1376"/>
      <c r="N98" s="1376"/>
      <c r="O98" s="1376"/>
      <c r="P98" s="1377"/>
      <c r="CI98" s="1297"/>
      <c r="CJ98" s="1437" t="s">
        <v>461</v>
      </c>
      <c r="CK98" s="1437" t="s">
        <v>462</v>
      </c>
      <c r="CL98" s="1437" t="s">
        <v>463</v>
      </c>
      <c r="CM98" s="1437" t="s">
        <v>464</v>
      </c>
      <c r="CN98" s="1297"/>
      <c r="CO98" s="1297"/>
      <c r="CP98" s="1297"/>
      <c r="CQ98" s="1297"/>
      <c r="CR98" s="1297"/>
      <c r="CS98" s="1297"/>
      <c r="CT98" s="1297"/>
      <c r="CU98" s="1297"/>
      <c r="CV98" s="1297"/>
      <c r="CW98" s="1297"/>
      <c r="CX98" s="1297"/>
      <c r="CY98" s="1297"/>
      <c r="CZ98" s="1297"/>
      <c r="DA98" s="1297"/>
      <c r="DB98" s="1297"/>
      <c r="DC98" s="1297"/>
      <c r="DD98" s="1297"/>
      <c r="DE98" s="1297"/>
      <c r="DF98" s="1297"/>
      <c r="DG98" s="1297"/>
      <c r="DH98" s="1297"/>
      <c r="DI98" s="1297"/>
      <c r="DJ98" s="1297"/>
      <c r="DK98" s="1297"/>
      <c r="DL98" s="1297"/>
      <c r="DM98" s="1297"/>
      <c r="DN98" s="1297"/>
      <c r="DO98" s="1297"/>
      <c r="DP98" s="1297"/>
      <c r="DQ98" s="1297"/>
      <c r="DR98" s="1297"/>
    </row>
    <row r="99" s="845" customFormat="1" ht="21" customHeight="1" spans="3:122">
      <c r="C99" s="866"/>
      <c r="D99" s="1327"/>
      <c r="E99" s="1328"/>
      <c r="F99" s="1329"/>
      <c r="G99" s="1329"/>
      <c r="H99" s="1328"/>
      <c r="I99" s="1328"/>
      <c r="J99" s="1328"/>
      <c r="K99" s="1328"/>
      <c r="L99" s="1378"/>
      <c r="M99" s="1378"/>
      <c r="N99" s="1378"/>
      <c r="O99" s="1378"/>
      <c r="P99" s="1378"/>
      <c r="Y99" s="1431"/>
      <c r="CI99" s="1297"/>
      <c r="CJ99" s="1437"/>
      <c r="CK99" s="1437"/>
      <c r="CL99" s="1437"/>
      <c r="CM99" s="1437"/>
      <c r="CN99" s="1297"/>
      <c r="CO99" s="1297"/>
      <c r="CP99" s="1297"/>
      <c r="CQ99" s="1297"/>
      <c r="CR99" s="1297"/>
      <c r="CS99" s="1297"/>
      <c r="CT99" s="1297"/>
      <c r="CU99" s="1297"/>
      <c r="CV99" s="1297"/>
      <c r="CW99" s="1297"/>
      <c r="CX99" s="1297"/>
      <c r="CY99" s="1297"/>
      <c r="CZ99" s="1297"/>
      <c r="DA99" s="1297"/>
      <c r="DB99" s="1297"/>
      <c r="DC99" s="1297"/>
      <c r="DD99" s="1297"/>
      <c r="DE99" s="1297"/>
      <c r="DF99" s="1297"/>
      <c r="DG99" s="1297"/>
      <c r="DH99" s="1297"/>
      <c r="DI99" s="1297"/>
      <c r="DJ99" s="1297"/>
      <c r="DK99" s="1297"/>
      <c r="DL99" s="1297"/>
      <c r="DM99" s="1297"/>
      <c r="DN99" s="1297"/>
      <c r="DO99" s="1297"/>
      <c r="DP99" s="1297"/>
      <c r="DQ99" s="1297"/>
      <c r="DR99" s="1297"/>
    </row>
    <row r="100" s="845" customFormat="1" ht="21" customHeight="1" spans="3:122">
      <c r="C100" s="866"/>
      <c r="D100" s="844" t="s">
        <v>465</v>
      </c>
      <c r="F100" s="1329"/>
      <c r="G100" s="1329"/>
      <c r="H100" s="1328"/>
      <c r="I100" s="1328"/>
      <c r="J100" s="1328"/>
      <c r="K100" s="1328"/>
      <c r="L100" s="1378"/>
      <c r="M100" s="1378"/>
      <c r="N100" s="1378"/>
      <c r="O100" s="1378"/>
      <c r="P100" s="1378"/>
      <c r="Y100" s="1431"/>
      <c r="CI100" s="1297"/>
      <c r="CJ100" s="1437"/>
      <c r="CK100" s="1437"/>
      <c r="CL100" s="1437"/>
      <c r="CM100" s="1437"/>
      <c r="CN100" s="1297"/>
      <c r="CO100" s="1297"/>
      <c r="CP100" s="1297"/>
      <c r="CQ100" s="1297"/>
      <c r="CR100" s="1297"/>
      <c r="CS100" s="1297"/>
      <c r="CT100" s="1297"/>
      <c r="CU100" s="1297"/>
      <c r="CV100" s="1297"/>
      <c r="CW100" s="1297"/>
      <c r="CX100" s="1297"/>
      <c r="CY100" s="1297"/>
      <c r="CZ100" s="1297"/>
      <c r="DA100" s="1297"/>
      <c r="DB100" s="1297"/>
      <c r="DC100" s="1297"/>
      <c r="DD100" s="1297"/>
      <c r="DE100" s="1297"/>
      <c r="DF100" s="1297"/>
      <c r="DG100" s="1297"/>
      <c r="DH100" s="1297"/>
      <c r="DI100" s="1297"/>
      <c r="DJ100" s="1297"/>
      <c r="DK100" s="1297"/>
      <c r="DL100" s="1297"/>
      <c r="DM100" s="1297"/>
      <c r="DN100" s="1297"/>
      <c r="DO100" s="1297"/>
      <c r="DP100" s="1297"/>
      <c r="DQ100" s="1297"/>
      <c r="DR100" s="1297"/>
    </row>
    <row r="101" ht="23.25" customHeight="1" spans="4:122">
      <c r="D101" s="844" t="s">
        <v>466</v>
      </c>
      <c r="F101" s="1330"/>
      <c r="G101" s="1330"/>
      <c r="H101" s="1330"/>
      <c r="I101" s="1362"/>
      <c r="J101" s="1362"/>
      <c r="K101" s="1330"/>
      <c r="L101" s="1330"/>
      <c r="M101" s="1330"/>
      <c r="N101" s="1330"/>
      <c r="CI101" s="1297"/>
      <c r="CJ101" s="1437"/>
      <c r="CK101" s="1437"/>
      <c r="CL101" s="1437"/>
      <c r="CM101" s="1437"/>
      <c r="CN101" s="1297"/>
      <c r="CO101" s="1297"/>
      <c r="CP101" s="1297"/>
      <c r="CQ101" s="1297"/>
      <c r="CR101" s="1297"/>
      <c r="CS101" s="1297"/>
      <c r="CT101" s="1297"/>
      <c r="CU101" s="1297"/>
      <c r="CV101" s="1297"/>
      <c r="CW101" s="1297"/>
      <c r="CX101" s="1297"/>
      <c r="CY101" s="1297"/>
      <c r="CZ101" s="1297"/>
      <c r="DA101" s="1297"/>
      <c r="DB101" s="1297"/>
      <c r="DC101" s="1297"/>
      <c r="DD101" s="1297"/>
      <c r="DE101" s="1297"/>
      <c r="DF101" s="1297"/>
      <c r="DG101" s="1297"/>
      <c r="DH101" s="1297"/>
      <c r="DI101" s="1297"/>
      <c r="DJ101" s="1297"/>
      <c r="DK101" s="1297"/>
      <c r="DL101" s="1297"/>
      <c r="DM101" s="1297"/>
      <c r="DN101" s="1297"/>
      <c r="DO101" s="1297"/>
      <c r="DP101" s="1297"/>
      <c r="DQ101" s="1297"/>
      <c r="DR101" s="1297"/>
    </row>
    <row r="102" ht="10.5" customHeight="1" spans="4:122">
      <c r="D102" s="890"/>
      <c r="E102" s="1330"/>
      <c r="F102" s="1330"/>
      <c r="G102" s="1330"/>
      <c r="H102" s="1330"/>
      <c r="I102" s="1362"/>
      <c r="J102" s="1362"/>
      <c r="K102" s="1330"/>
      <c r="L102" s="1330"/>
      <c r="M102" s="1330"/>
      <c r="N102" s="1330"/>
      <c r="CI102" s="1297"/>
      <c r="CJ102" s="1437"/>
      <c r="CK102" s="1437"/>
      <c r="CL102" s="1437"/>
      <c r="CM102" s="1437"/>
      <c r="CN102" s="1297"/>
      <c r="CO102" s="1297"/>
      <c r="CP102" s="1297"/>
      <c r="CQ102" s="1297"/>
      <c r="CR102" s="1297"/>
      <c r="CS102" s="1297"/>
      <c r="CT102" s="1297"/>
      <c r="CU102" s="1297"/>
      <c r="CV102" s="1297"/>
      <c r="CW102" s="1297"/>
      <c r="CX102" s="1297"/>
      <c r="CY102" s="1297"/>
      <c r="CZ102" s="1297"/>
      <c r="DA102" s="1297"/>
      <c r="DB102" s="1297"/>
      <c r="DC102" s="1297"/>
      <c r="DD102" s="1297"/>
      <c r="DE102" s="1297"/>
      <c r="DF102" s="1297"/>
      <c r="DG102" s="1297"/>
      <c r="DH102" s="1297"/>
      <c r="DI102" s="1297"/>
      <c r="DJ102" s="1297"/>
      <c r="DK102" s="1297"/>
      <c r="DL102" s="1297"/>
      <c r="DM102" s="1297"/>
      <c r="DN102" s="1297"/>
      <c r="DO102" s="1297"/>
      <c r="DP102" s="1297"/>
      <c r="DQ102" s="1297"/>
      <c r="DR102" s="1297"/>
    </row>
    <row r="103" ht="42" customHeight="1" spans="4:122">
      <c r="D103" s="890"/>
      <c r="E103" s="1331" t="s">
        <v>467</v>
      </c>
      <c r="F103" s="1332" t="s">
        <v>468</v>
      </c>
      <c r="G103" s="1333"/>
      <c r="H103" s="1334" t="s">
        <v>469</v>
      </c>
      <c r="I103" s="1334"/>
      <c r="J103" s="1379" t="s">
        <v>470</v>
      </c>
      <c r="K103" s="1379"/>
      <c r="L103" s="1379"/>
      <c r="M103" s="1379"/>
      <c r="N103" s="1379" t="s">
        <v>471</v>
      </c>
      <c r="O103" s="1379"/>
      <c r="P103" s="1380"/>
      <c r="CI103" s="1297"/>
      <c r="CJ103" s="1437"/>
      <c r="CK103" s="1437"/>
      <c r="CL103" s="1437"/>
      <c r="CM103" s="1437"/>
      <c r="CN103" s="1297"/>
      <c r="CO103" s="1297"/>
      <c r="CP103" s="1297"/>
      <c r="CQ103" s="1297"/>
      <c r="CR103" s="1297"/>
      <c r="CS103" s="1297"/>
      <c r="CT103" s="1297"/>
      <c r="CU103" s="1297"/>
      <c r="CV103" s="1297"/>
      <c r="CW103" s="1297"/>
      <c r="CX103" s="1297"/>
      <c r="CY103" s="1297"/>
      <c r="CZ103" s="1297"/>
      <c r="DA103" s="1297"/>
      <c r="DB103" s="1297"/>
      <c r="DC103" s="1297"/>
      <c r="DD103" s="1297"/>
      <c r="DE103" s="1297"/>
      <c r="DF103" s="1297"/>
      <c r="DG103" s="1297"/>
      <c r="DH103" s="1297"/>
      <c r="DI103" s="1297"/>
      <c r="DJ103" s="1297"/>
      <c r="DK103" s="1297"/>
      <c r="DL103" s="1297"/>
      <c r="DM103" s="1297"/>
      <c r="DN103" s="1297"/>
      <c r="DO103" s="1297"/>
      <c r="DP103" s="1297"/>
      <c r="DQ103" s="1297"/>
      <c r="DR103" s="1297"/>
    </row>
    <row r="104" ht="46.5" customHeight="1" spans="4:122">
      <c r="D104" s="890"/>
      <c r="E104" s="1335" t="s">
        <v>461</v>
      </c>
      <c r="F104" s="1336" t="s">
        <v>472</v>
      </c>
      <c r="G104" s="1337"/>
      <c r="H104" s="1338" t="s">
        <v>473</v>
      </c>
      <c r="I104" s="1338"/>
      <c r="J104" s="1381" t="s">
        <v>474</v>
      </c>
      <c r="K104" s="1381"/>
      <c r="L104" s="1381"/>
      <c r="M104" s="1381"/>
      <c r="N104" s="1382" t="str">
        <f>IF(OR(ISBLANK(H105),ISBLANK(H106)),CJ104,IF(LEFT(H106,1)="1",CL104,CK104))</f>
        <v>左の自動チェックを実施する/しないを選択。
Please answer whether you run the check in the left.</v>
      </c>
      <c r="O104" s="1382"/>
      <c r="P104" s="1383"/>
      <c r="CI104" s="1297"/>
      <c r="CJ104" s="1438" t="s">
        <v>475</v>
      </c>
      <c r="CK104" s="1438" t="s">
        <v>476</v>
      </c>
      <c r="CL104" s="1438" t="s">
        <v>477</v>
      </c>
      <c r="CM104" s="1437"/>
      <c r="CN104" s="1297"/>
      <c r="CO104" s="1297"/>
      <c r="CP104" s="1297"/>
      <c r="CQ104" s="1297"/>
      <c r="CR104" s="1297"/>
      <c r="CS104" s="1297"/>
      <c r="CT104" s="1297"/>
      <c r="CU104" s="1297"/>
      <c r="CV104" s="1297"/>
      <c r="CW104" s="1297"/>
      <c r="CX104" s="1297"/>
      <c r="CY104" s="1297"/>
      <c r="CZ104" s="1297"/>
      <c r="DA104" s="1297"/>
      <c r="DB104" s="1297"/>
      <c r="DC104" s="1297"/>
      <c r="DD104" s="1297"/>
      <c r="DE104" s="1297"/>
      <c r="DF104" s="1297"/>
      <c r="DG104" s="1297"/>
      <c r="DH104" s="1297"/>
      <c r="DI104" s="1297"/>
      <c r="DJ104" s="1297"/>
      <c r="DK104" s="1297"/>
      <c r="DL104" s="1297"/>
      <c r="DM104" s="1297"/>
      <c r="DN104" s="1297"/>
      <c r="DO104" s="1297"/>
      <c r="DP104" s="1297"/>
      <c r="DQ104" s="1297"/>
      <c r="DR104" s="1297"/>
    </row>
    <row r="105" ht="110.25" customHeight="1" spans="4:122">
      <c r="D105" s="890"/>
      <c r="E105" s="1339"/>
      <c r="F105" s="1336" t="s">
        <v>478</v>
      </c>
      <c r="G105" s="1336"/>
      <c r="H105" s="1340"/>
      <c r="I105" s="1384"/>
      <c r="J105" s="1385" t="s">
        <v>479</v>
      </c>
      <c r="K105" s="1381"/>
      <c r="L105" s="1381"/>
      <c r="M105" s="1381"/>
      <c r="N105" s="1382"/>
      <c r="O105" s="1382"/>
      <c r="P105" s="1383"/>
      <c r="CI105" s="1297"/>
      <c r="CJ105" s="1437"/>
      <c r="CK105" s="1437"/>
      <c r="CL105" s="1437"/>
      <c r="CM105" s="1437"/>
      <c r="CN105" s="1297"/>
      <c r="CO105" s="1297"/>
      <c r="CP105" s="1297"/>
      <c r="CQ105" s="1297"/>
      <c r="CR105" s="1297"/>
      <c r="CS105" s="1297"/>
      <c r="CT105" s="1297"/>
      <c r="CU105" s="1297"/>
      <c r="CV105" s="1297"/>
      <c r="CW105" s="1297"/>
      <c r="CX105" s="1297"/>
      <c r="CY105" s="1297"/>
      <c r="CZ105" s="1297"/>
      <c r="DA105" s="1297"/>
      <c r="DB105" s="1297"/>
      <c r="DC105" s="1297"/>
      <c r="DD105" s="1297"/>
      <c r="DE105" s="1297"/>
      <c r="DF105" s="1297"/>
      <c r="DG105" s="1297"/>
      <c r="DH105" s="1297"/>
      <c r="DI105" s="1297"/>
      <c r="DJ105" s="1297"/>
      <c r="DK105" s="1297"/>
      <c r="DL105" s="1297"/>
      <c r="DM105" s="1297"/>
      <c r="DN105" s="1297"/>
      <c r="DO105" s="1297"/>
      <c r="DP105" s="1297"/>
      <c r="DQ105" s="1297"/>
      <c r="DR105" s="1297"/>
    </row>
    <row r="106" ht="105" customHeight="1" spans="4:122">
      <c r="D106" s="890"/>
      <c r="E106" s="1341"/>
      <c r="F106" s="1342" t="s">
        <v>480</v>
      </c>
      <c r="G106" s="1342"/>
      <c r="H106" s="1343"/>
      <c r="I106" s="1386"/>
      <c r="J106" s="1387" t="s">
        <v>481</v>
      </c>
      <c r="K106" s="1388"/>
      <c r="L106" s="1388"/>
      <c r="M106" s="1388"/>
      <c r="N106" s="1389"/>
      <c r="O106" s="1389"/>
      <c r="P106" s="1390"/>
      <c r="CI106" s="1297"/>
      <c r="CJ106" s="1437"/>
      <c r="CK106" s="1437"/>
      <c r="CL106" s="1437"/>
      <c r="CM106" s="1437"/>
      <c r="CN106" s="1297"/>
      <c r="CO106" s="1297"/>
      <c r="CP106" s="1297"/>
      <c r="CQ106" s="1297"/>
      <c r="CR106" s="1297"/>
      <c r="CS106" s="1297"/>
      <c r="CT106" s="1297"/>
      <c r="CU106" s="1297"/>
      <c r="CV106" s="1297"/>
      <c r="CW106" s="1297"/>
      <c r="CX106" s="1297"/>
      <c r="CY106" s="1297"/>
      <c r="CZ106" s="1297"/>
      <c r="DA106" s="1297"/>
      <c r="DB106" s="1297"/>
      <c r="DC106" s="1297"/>
      <c r="DD106" s="1297"/>
      <c r="DE106" s="1297"/>
      <c r="DF106" s="1297"/>
      <c r="DG106" s="1297"/>
      <c r="DH106" s="1297"/>
      <c r="DI106" s="1297"/>
      <c r="DJ106" s="1297"/>
      <c r="DK106" s="1297"/>
      <c r="DL106" s="1297"/>
      <c r="DM106" s="1297"/>
      <c r="DN106" s="1297"/>
      <c r="DO106" s="1297"/>
      <c r="DP106" s="1297"/>
      <c r="DQ106" s="1297"/>
      <c r="DR106" s="1297"/>
    </row>
    <row r="107" ht="102.75" customHeight="1" spans="4:122">
      <c r="D107" s="890"/>
      <c r="E107" s="1344" t="s">
        <v>462</v>
      </c>
      <c r="F107" s="1345" t="s">
        <v>482</v>
      </c>
      <c r="G107" s="1346"/>
      <c r="H107" s="1347" t="s">
        <v>473</v>
      </c>
      <c r="I107" s="1347"/>
      <c r="J107" s="1391" t="s">
        <v>474</v>
      </c>
      <c r="K107" s="1391"/>
      <c r="L107" s="1391"/>
      <c r="M107" s="1391"/>
      <c r="N107" s="1392" t="str">
        <f>CJ107</f>
        <v>Azure Advisorを実行し、出力結果 (CSV) を参照しながら1-4の質問項目に回答。
Please run Azure Advisor and get the output (Excel), and refer to it when you work on 1-4.</v>
      </c>
      <c r="O107" s="1392"/>
      <c r="P107" s="1393"/>
      <c r="CI107" s="1297"/>
      <c r="CJ107" s="1438" t="s">
        <v>483</v>
      </c>
      <c r="CK107" s="1437"/>
      <c r="CL107" s="1437"/>
      <c r="CM107" s="1437"/>
      <c r="CN107" s="1297"/>
      <c r="CO107" s="1297"/>
      <c r="CP107" s="1297"/>
      <c r="CQ107" s="1297"/>
      <c r="CR107" s="1297"/>
      <c r="CS107" s="1297"/>
      <c r="CT107" s="1297"/>
      <c r="CU107" s="1297"/>
      <c r="CV107" s="1297"/>
      <c r="CW107" s="1297"/>
      <c r="CX107" s="1297"/>
      <c r="CY107" s="1297"/>
      <c r="CZ107" s="1297"/>
      <c r="DA107" s="1297"/>
      <c r="DB107" s="1297"/>
      <c r="DC107" s="1297"/>
      <c r="DD107" s="1297"/>
      <c r="DE107" s="1297"/>
      <c r="DF107" s="1297"/>
      <c r="DG107" s="1297"/>
      <c r="DH107" s="1297"/>
      <c r="DI107" s="1297"/>
      <c r="DJ107" s="1297"/>
      <c r="DK107" s="1297"/>
      <c r="DL107" s="1297"/>
      <c r="DM107" s="1297"/>
      <c r="DN107" s="1297"/>
      <c r="DO107" s="1297"/>
      <c r="DP107" s="1297"/>
      <c r="DQ107" s="1297"/>
      <c r="DR107" s="1297"/>
    </row>
    <row r="108" ht="85.5" customHeight="1" spans="4:122">
      <c r="D108" s="890"/>
      <c r="E108" s="1348" t="s">
        <v>463</v>
      </c>
      <c r="F108" s="1349" t="s">
        <v>484</v>
      </c>
      <c r="G108" s="1349"/>
      <c r="H108" s="1340"/>
      <c r="I108" s="1384"/>
      <c r="J108" s="1394" t="s">
        <v>485</v>
      </c>
      <c r="K108" s="1395"/>
      <c r="L108" s="1395"/>
      <c r="M108" s="1395"/>
      <c r="N108" s="1396" t="str">
        <f>IF(OR(ISBLANK(H108),ISBLANK(H109)),CJ108,IF(OR(LEFT(H108,1)="1",LEFT(H109,1)="1"),CL108,CK108))</f>
        <v>左の自動チェックを実施する/しないを選択。
Please answer whether you run the check in the left.</v>
      </c>
      <c r="O108" s="1396"/>
      <c r="P108" s="1397"/>
      <c r="CI108" s="1297"/>
      <c r="CJ108" s="1438" t="s">
        <v>475</v>
      </c>
      <c r="CK108" s="1438" t="s">
        <v>486</v>
      </c>
      <c r="CL108" s="1438" t="s">
        <v>487</v>
      </c>
      <c r="CM108" s="1437"/>
      <c r="CN108" s="1297"/>
      <c r="CO108" s="1297"/>
      <c r="CP108" s="1297"/>
      <c r="CQ108" s="1297"/>
      <c r="CR108" s="1297"/>
      <c r="CS108" s="1297"/>
      <c r="CT108" s="1297"/>
      <c r="CU108" s="1297"/>
      <c r="CV108" s="1297"/>
      <c r="CW108" s="1297"/>
      <c r="CX108" s="1297"/>
      <c r="CY108" s="1297"/>
      <c r="CZ108" s="1297"/>
      <c r="DA108" s="1297"/>
      <c r="DB108" s="1297"/>
      <c r="DC108" s="1297"/>
      <c r="DD108" s="1297"/>
      <c r="DE108" s="1297"/>
      <c r="DF108" s="1297"/>
      <c r="DG108" s="1297"/>
      <c r="DH108" s="1297"/>
      <c r="DI108" s="1297"/>
      <c r="DJ108" s="1297"/>
      <c r="DK108" s="1297"/>
      <c r="DL108" s="1297"/>
      <c r="DM108" s="1297"/>
      <c r="DN108" s="1297"/>
      <c r="DO108" s="1297"/>
      <c r="DP108" s="1297"/>
      <c r="DQ108" s="1297"/>
      <c r="DR108" s="1297"/>
    </row>
    <row r="109" ht="85.5" customHeight="1" spans="4:122">
      <c r="D109" s="890"/>
      <c r="E109" s="1341"/>
      <c r="F109" s="1342" t="s">
        <v>488</v>
      </c>
      <c r="G109" s="1342"/>
      <c r="H109" s="1343"/>
      <c r="I109" s="1386"/>
      <c r="J109" s="1387" t="s">
        <v>489</v>
      </c>
      <c r="K109" s="1388"/>
      <c r="L109" s="1388"/>
      <c r="M109" s="1388"/>
      <c r="N109" s="1389"/>
      <c r="O109" s="1389"/>
      <c r="P109" s="1390"/>
      <c r="S109" s="1420"/>
      <c r="T109" s="1420"/>
      <c r="U109" s="1420"/>
      <c r="V109" s="1330"/>
      <c r="Y109" s="851"/>
      <c r="CI109" s="1297"/>
      <c r="CJ109" s="1297"/>
      <c r="CK109" s="1297"/>
      <c r="CL109" s="1297"/>
      <c r="CM109" s="1297"/>
      <c r="CN109" s="1297"/>
      <c r="CO109" s="1297"/>
      <c r="CP109" s="1297"/>
      <c r="CQ109" s="1297"/>
      <c r="CR109" s="1297"/>
      <c r="CS109" s="1297"/>
      <c r="CT109" s="1297"/>
      <c r="CU109" s="1297"/>
      <c r="CV109" s="1297"/>
      <c r="CW109" s="1297"/>
      <c r="CX109" s="1297"/>
      <c r="CY109" s="1297"/>
      <c r="CZ109" s="1297"/>
      <c r="DA109" s="1297"/>
      <c r="DB109" s="1297"/>
      <c r="DC109" s="1297"/>
      <c r="DD109" s="1297"/>
      <c r="DE109" s="1297"/>
      <c r="DF109" s="1297"/>
      <c r="DG109" s="1297"/>
      <c r="DH109" s="1297"/>
      <c r="DI109" s="1297"/>
      <c r="DJ109" s="1297"/>
      <c r="DK109" s="1297"/>
      <c r="DL109" s="1297"/>
      <c r="DM109" s="1297"/>
      <c r="DN109" s="1297"/>
      <c r="DO109" s="1297"/>
      <c r="DP109" s="1297"/>
      <c r="DQ109" s="1297"/>
      <c r="DR109" s="1297"/>
    </row>
    <row r="110" ht="21.75" customHeight="1" spans="3:122">
      <c r="C110" s="844"/>
      <c r="D110" s="844"/>
      <c r="E110" s="851"/>
      <c r="CI110" s="1297"/>
      <c r="CJ110" s="1297"/>
      <c r="CK110" s="1297"/>
      <c r="CL110" s="1297"/>
      <c r="CM110" s="1297"/>
      <c r="CN110" s="1297"/>
      <c r="CO110" s="1297"/>
      <c r="CP110" s="1297"/>
      <c r="CQ110" s="1297"/>
      <c r="CR110" s="1297"/>
      <c r="CS110" s="1297"/>
      <c r="CT110" s="1297"/>
      <c r="CU110" s="1297"/>
      <c r="CV110" s="1297"/>
      <c r="CW110" s="1297"/>
      <c r="CX110" s="1297"/>
      <c r="CY110" s="1297"/>
      <c r="CZ110" s="1297"/>
      <c r="DA110" s="1297"/>
      <c r="DB110" s="1297"/>
      <c r="DC110" s="1297"/>
      <c r="DD110" s="1297"/>
      <c r="DE110" s="1297"/>
      <c r="DF110" s="1297"/>
      <c r="DG110" s="1297"/>
      <c r="DH110" s="1297"/>
      <c r="DI110" s="1297"/>
      <c r="DJ110" s="1297"/>
      <c r="DK110" s="1297"/>
      <c r="DL110" s="1297"/>
      <c r="DM110" s="1297"/>
      <c r="DN110" s="1297"/>
      <c r="DO110" s="1297"/>
      <c r="DP110" s="1297"/>
      <c r="DQ110" s="1297"/>
      <c r="DR110" s="1297"/>
    </row>
    <row r="111" ht="21.75" customHeight="1" spans="5:122">
      <c r="E111" s="851"/>
      <c r="CI111" s="1297"/>
      <c r="CJ111" s="1297"/>
      <c r="CK111" s="1297"/>
      <c r="CL111" s="1297"/>
      <c r="CM111" s="1297"/>
      <c r="CN111" s="1297"/>
      <c r="CO111" s="1297"/>
      <c r="CP111" s="1297"/>
      <c r="CQ111" s="1297"/>
      <c r="CR111" s="1297"/>
      <c r="CS111" s="1297"/>
      <c r="CT111" s="1297"/>
      <c r="CU111" s="1297"/>
      <c r="CV111" s="1297"/>
      <c r="CW111" s="1297"/>
      <c r="CX111" s="1297"/>
      <c r="CY111" s="1297"/>
      <c r="CZ111" s="1297"/>
      <c r="DA111" s="1297"/>
      <c r="DB111" s="1297"/>
      <c r="DC111" s="1297"/>
      <c r="DD111" s="1297"/>
      <c r="DE111" s="1297"/>
      <c r="DF111" s="1297"/>
      <c r="DG111" s="1297"/>
      <c r="DH111" s="1297"/>
      <c r="DI111" s="1297"/>
      <c r="DJ111" s="1297"/>
      <c r="DK111" s="1297"/>
      <c r="DL111" s="1297"/>
      <c r="DM111" s="1297"/>
      <c r="DN111" s="1297"/>
      <c r="DO111" s="1297"/>
      <c r="DP111" s="1297"/>
      <c r="DQ111" s="1297"/>
      <c r="DR111" s="1297"/>
    </row>
    <row r="112" ht="21.75" customHeight="1" spans="3:122">
      <c r="C112" s="844" t="s">
        <v>490</v>
      </c>
      <c r="D112" s="844" t="s">
        <v>491</v>
      </c>
      <c r="E112" s="851"/>
      <c r="CI112" s="1297"/>
      <c r="CJ112" s="1297"/>
      <c r="CK112" s="1297"/>
      <c r="CL112" s="1297"/>
      <c r="CM112" s="1297"/>
      <c r="CN112" s="1297"/>
      <c r="CO112" s="1297"/>
      <c r="CP112" s="1297"/>
      <c r="CQ112" s="1297"/>
      <c r="CR112" s="1297"/>
      <c r="CS112" s="1297"/>
      <c r="CT112" s="1297"/>
      <c r="CU112" s="1297"/>
      <c r="CV112" s="1297"/>
      <c r="CW112" s="1297"/>
      <c r="CX112" s="1297"/>
      <c r="CY112" s="1297"/>
      <c r="CZ112" s="1297"/>
      <c r="DA112" s="1297"/>
      <c r="DB112" s="1297"/>
      <c r="DC112" s="1297"/>
      <c r="DD112" s="1297"/>
      <c r="DE112" s="1297"/>
      <c r="DF112" s="1297"/>
      <c r="DG112" s="1297"/>
      <c r="DH112" s="1297"/>
      <c r="DI112" s="1297"/>
      <c r="DJ112" s="1297"/>
      <c r="DK112" s="1297"/>
      <c r="DL112" s="1297"/>
      <c r="DM112" s="1297"/>
      <c r="DN112" s="1297"/>
      <c r="DO112" s="1297"/>
      <c r="DP112" s="1297"/>
      <c r="DQ112" s="1297"/>
      <c r="DR112" s="1297"/>
    </row>
    <row r="113" ht="21.75" customHeight="1" spans="3:122">
      <c r="C113" s="844"/>
      <c r="D113" s="844" t="s">
        <v>492</v>
      </c>
      <c r="E113" s="851"/>
      <c r="CI113" s="1297"/>
      <c r="CJ113" s="1297"/>
      <c r="CK113" s="1297"/>
      <c r="CL113" s="1297"/>
      <c r="CM113" s="1297"/>
      <c r="CN113" s="1297"/>
      <c r="CO113" s="1297"/>
      <c r="CP113" s="1297"/>
      <c r="CQ113" s="1297"/>
      <c r="CR113" s="1297"/>
      <c r="CS113" s="1297"/>
      <c r="CT113" s="1297"/>
      <c r="CU113" s="1297"/>
      <c r="CV113" s="1297"/>
      <c r="CW113" s="1297"/>
      <c r="CX113" s="1297"/>
      <c r="CY113" s="1297"/>
      <c r="CZ113" s="1297"/>
      <c r="DA113" s="1297"/>
      <c r="DB113" s="1297"/>
      <c r="DC113" s="1297"/>
      <c r="DD113" s="1297"/>
      <c r="DE113" s="1297"/>
      <c r="DF113" s="1297"/>
      <c r="DG113" s="1297"/>
      <c r="DH113" s="1297"/>
      <c r="DI113" s="1297"/>
      <c r="DJ113" s="1297"/>
      <c r="DK113" s="1297"/>
      <c r="DL113" s="1297"/>
      <c r="DM113" s="1297"/>
      <c r="DN113" s="1297"/>
      <c r="DO113" s="1297"/>
      <c r="DP113" s="1297"/>
      <c r="DQ113" s="1297"/>
      <c r="DR113" s="1297"/>
    </row>
    <row r="114" ht="21.75" customHeight="1" spans="3:122">
      <c r="C114" s="844" t="s">
        <v>493</v>
      </c>
      <c r="D114" s="844" t="s">
        <v>494</v>
      </c>
      <c r="E114" s="851"/>
      <c r="CI114" s="1297"/>
      <c r="CJ114" s="1297"/>
      <c r="CK114" s="1297"/>
      <c r="CL114" s="1297"/>
      <c r="CM114" s="1297"/>
      <c r="CN114" s="1297"/>
      <c r="CO114" s="1297"/>
      <c r="CP114" s="1297"/>
      <c r="CQ114" s="1297"/>
      <c r="CR114" s="1297"/>
      <c r="CS114" s="1297"/>
      <c r="CT114" s="1297"/>
      <c r="CU114" s="1297"/>
      <c r="CV114" s="1297"/>
      <c r="CW114" s="1297"/>
      <c r="CX114" s="1297"/>
      <c r="CY114" s="1297"/>
      <c r="CZ114" s="1297"/>
      <c r="DA114" s="1297"/>
      <c r="DB114" s="1297"/>
      <c r="DC114" s="1297"/>
      <c r="DD114" s="1297"/>
      <c r="DE114" s="1297"/>
      <c r="DF114" s="1297"/>
      <c r="DG114" s="1297"/>
      <c r="DH114" s="1297"/>
      <c r="DI114" s="1297"/>
      <c r="DJ114" s="1297"/>
      <c r="DK114" s="1297"/>
      <c r="DL114" s="1297"/>
      <c r="DM114" s="1297"/>
      <c r="DN114" s="1297"/>
      <c r="DO114" s="1297"/>
      <c r="DP114" s="1297"/>
      <c r="DQ114" s="1297"/>
      <c r="DR114" s="1297"/>
    </row>
    <row r="115" ht="21.75" customHeight="1" spans="3:122">
      <c r="C115" s="844"/>
      <c r="D115" s="844" t="s">
        <v>495</v>
      </c>
      <c r="E115" s="851"/>
      <c r="CI115" s="1297"/>
      <c r="CJ115" s="1297"/>
      <c r="CK115" s="1297"/>
      <c r="CL115" s="1297"/>
      <c r="CM115" s="1297"/>
      <c r="CN115" s="1297"/>
      <c r="CO115" s="1297"/>
      <c r="CP115" s="1297"/>
      <c r="CQ115" s="1297"/>
      <c r="CR115" s="1297"/>
      <c r="CS115" s="1297"/>
      <c r="CT115" s="1297"/>
      <c r="CU115" s="1297"/>
      <c r="CV115" s="1297"/>
      <c r="CW115" s="1297"/>
      <c r="CX115" s="1297"/>
      <c r="CY115" s="1297"/>
      <c r="CZ115" s="1297"/>
      <c r="DA115" s="1297"/>
      <c r="DB115" s="1297"/>
      <c r="DC115" s="1297"/>
      <c r="DD115" s="1297"/>
      <c r="DE115" s="1297"/>
      <c r="DF115" s="1297"/>
      <c r="DG115" s="1297"/>
      <c r="DH115" s="1297"/>
      <c r="DI115" s="1297"/>
      <c r="DJ115" s="1297"/>
      <c r="DK115" s="1297"/>
      <c r="DL115" s="1297"/>
      <c r="DM115" s="1297"/>
      <c r="DN115" s="1297"/>
      <c r="DO115" s="1297"/>
      <c r="DP115" s="1297"/>
      <c r="DQ115" s="1297"/>
      <c r="DR115" s="1297"/>
    </row>
    <row r="116" ht="24.75" customHeight="1" spans="5:122">
      <c r="E116" s="1350"/>
      <c r="F116" s="1351"/>
      <c r="G116" s="857"/>
      <c r="H116" s="857"/>
      <c r="I116" s="857"/>
      <c r="J116" s="1351"/>
      <c r="K116" s="1351"/>
      <c r="L116" s="857"/>
      <c r="M116" s="857"/>
      <c r="O116" s="857"/>
      <c r="P116" s="857"/>
      <c r="Q116" s="857"/>
      <c r="R116" s="857"/>
      <c r="CI116" s="1297"/>
      <c r="CJ116" s="1297"/>
      <c r="CK116" s="1297"/>
      <c r="CL116" s="1297"/>
      <c r="CM116" s="1297"/>
      <c r="CN116" s="1297"/>
      <c r="CO116" s="1297"/>
      <c r="CP116" s="1297"/>
      <c r="CQ116" s="1297"/>
      <c r="CR116" s="1297"/>
      <c r="CS116" s="1297"/>
      <c r="CT116" s="1297"/>
      <c r="CU116" s="1297"/>
      <c r="CV116" s="1297"/>
      <c r="CW116" s="1297"/>
      <c r="CX116" s="1297"/>
      <c r="CY116" s="1297"/>
      <c r="CZ116" s="1297"/>
      <c r="DA116" s="1297"/>
      <c r="DB116" s="1297"/>
      <c r="DC116" s="1297"/>
      <c r="DD116" s="1297"/>
      <c r="DE116" s="1297"/>
      <c r="DF116" s="1297"/>
      <c r="DG116" s="1297"/>
      <c r="DH116" s="1297"/>
      <c r="DI116" s="1297"/>
      <c r="DJ116" s="1297"/>
      <c r="DK116" s="1297"/>
      <c r="DL116" s="1297"/>
      <c r="DM116" s="1297"/>
      <c r="DN116" s="1297"/>
      <c r="DO116" s="1297"/>
      <c r="DP116" s="1297"/>
      <c r="DQ116" s="1297"/>
      <c r="DR116" s="1297"/>
    </row>
    <row r="117" s="846" customFormat="1" ht="36.75" customHeight="1" spans="5:122">
      <c r="E117" s="1352" t="s">
        <v>496</v>
      </c>
      <c r="F117" s="1353" t="s">
        <v>497</v>
      </c>
      <c r="G117" s="1353"/>
      <c r="H117" s="1353" t="s">
        <v>498</v>
      </c>
      <c r="I117" s="1353"/>
      <c r="J117" s="1353"/>
      <c r="K117" s="1353" t="s">
        <v>499</v>
      </c>
      <c r="L117" s="1353"/>
      <c r="M117" s="1353"/>
      <c r="N117" s="1353" t="s">
        <v>500</v>
      </c>
      <c r="O117" s="1353"/>
      <c r="P117" s="1398"/>
      <c r="CI117" s="1439"/>
      <c r="CJ117" s="1439"/>
      <c r="CK117" s="1439"/>
      <c r="CL117" s="1439"/>
      <c r="CM117" s="1439"/>
      <c r="CN117" s="1439"/>
      <c r="CO117" s="1439"/>
      <c r="CP117" s="1439"/>
      <c r="CQ117" s="1439"/>
      <c r="CR117" s="1439"/>
      <c r="CS117" s="1439"/>
      <c r="CT117" s="1439"/>
      <c r="CU117" s="1439"/>
      <c r="CV117" s="1439"/>
      <c r="CW117" s="1439"/>
      <c r="CX117" s="1439"/>
      <c r="CY117" s="1439"/>
      <c r="CZ117" s="1439"/>
      <c r="DA117" s="1439"/>
      <c r="DB117" s="1439"/>
      <c r="DC117" s="1439"/>
      <c r="DD117" s="1439"/>
      <c r="DE117" s="1439"/>
      <c r="DF117" s="1439"/>
      <c r="DG117" s="1439"/>
      <c r="DH117" s="1439"/>
      <c r="DI117" s="1439"/>
      <c r="DJ117" s="1439"/>
      <c r="DK117" s="1439"/>
      <c r="DL117" s="1439"/>
      <c r="DM117" s="1439"/>
      <c r="DN117" s="1439"/>
      <c r="DO117" s="1439"/>
      <c r="DP117" s="1439"/>
      <c r="DQ117" s="1439"/>
      <c r="DR117" s="1439"/>
    </row>
    <row r="118" s="846" customFormat="1" ht="48.75" customHeight="1" spans="5:122">
      <c r="E118" s="1354" t="s">
        <v>352</v>
      </c>
      <c r="F118" s="1355" t="str">
        <f>IF($F$129=1,"回答要"&amp;CHAR(10)&amp;"Answer Required","回答不要"&amp;CHAR(10)&amp;"Not Applicable")</f>
        <v>回答要
Answer Required</v>
      </c>
      <c r="G118" s="1356"/>
      <c r="H118" s="1356" t="str">
        <f>IF(COUNTIF($G$129:$P$129,1)&gt;0,"回答要"&amp;CHAR(10)&amp;"Answer Required","回答不要"&amp;CHAR(10)&amp;"Not Applicable")</f>
        <v>回答要
Answer Required</v>
      </c>
      <c r="I118" s="1356"/>
      <c r="J118" s="1356"/>
      <c r="K118" s="1356" t="str">
        <f>IF($Q$129=1,"回答要"&amp;CHAR(10)&amp;"Answer Required","回答不要"&amp;CHAR(10)&amp;"Not Applicable")</f>
        <v>回答不要
Not Applicable</v>
      </c>
      <c r="L118" s="1356"/>
      <c r="M118" s="1356"/>
      <c r="N118" s="1356" t="str">
        <f>IF($R$129=1,"回答要"&amp;CHAR(10)&amp;"Answer Required","回答不要"&amp;CHAR(10)&amp;"Not Applicable")</f>
        <v>回答不要
Not Applicable</v>
      </c>
      <c r="O118" s="1356"/>
      <c r="P118" s="1370"/>
      <c r="CI118" s="1439"/>
      <c r="CJ118" s="1439"/>
      <c r="CK118" s="1439"/>
      <c r="CL118" s="1439"/>
      <c r="CM118" s="1439"/>
      <c r="CN118" s="1439"/>
      <c r="CO118" s="1439"/>
      <c r="CP118" s="1439"/>
      <c r="CQ118" s="1439"/>
      <c r="CR118" s="1439"/>
      <c r="CS118" s="1439"/>
      <c r="CT118" s="1439"/>
      <c r="CU118" s="1439"/>
      <c r="CV118" s="1439"/>
      <c r="CW118" s="1439"/>
      <c r="CX118" s="1439"/>
      <c r="CY118" s="1439"/>
      <c r="CZ118" s="1439"/>
      <c r="DA118" s="1439"/>
      <c r="DB118" s="1439"/>
      <c r="DC118" s="1439"/>
      <c r="DD118" s="1439"/>
      <c r="DE118" s="1439"/>
      <c r="DF118" s="1439"/>
      <c r="DG118" s="1439"/>
      <c r="DH118" s="1439"/>
      <c r="DI118" s="1439"/>
      <c r="DJ118" s="1439"/>
      <c r="DK118" s="1439"/>
      <c r="DL118" s="1439"/>
      <c r="DM118" s="1439"/>
      <c r="DN118" s="1439"/>
      <c r="DO118" s="1439"/>
      <c r="DP118" s="1439"/>
      <c r="DQ118" s="1439"/>
      <c r="DR118" s="1439"/>
    </row>
    <row r="119" s="846" customFormat="1" ht="45" customHeight="1" spans="5:122">
      <c r="E119" s="1357" t="s">
        <v>501</v>
      </c>
      <c r="F119" s="1355" t="str">
        <f>IF(F129&lt;&gt;1,"回答不要"&amp;CHAR(10)&amp;"Not Applicable",IF(AND('1-1.TargetedAttack(Prod)'!$AA$232=1,'1-1.TargetedAttack(Prod)'!$AC$232=1,'1-1.TargetedAttack(Prod)'!$AE$232=1),"回答完了"&amp;CHAR(10)&amp;"Answer completed","未回答あり"&amp;CHAR(10)&amp;"Not completed yet"))</f>
        <v>回答完了
Answer completed</v>
      </c>
      <c r="G119" s="1356"/>
      <c r="H119" s="1358" t="str">
        <f>IF(COUNTIF($G$129:$P$129,1)=0,"回答不要"&amp;CHAR(10)&amp;"Not Applicable",'1-2.OtherAttack(Prod)'!$K$323)</f>
        <v>回答完了
Answer completed</v>
      </c>
      <c r="I119" s="1358"/>
      <c r="J119" s="1358"/>
      <c r="K119" s="1356" t="str">
        <f>IF($Q$129=0,"回答不要"&amp;CHAR(10)&amp;"Not Applicable",IF('1-3.RemoteAccess(Prod)'!$C$8="回答完了/Answer completed","回答完了"&amp;CHAR(10)&amp;"Answer completed","未回答あり"&amp;CHAR(10)&amp;"Not completed yet"))</f>
        <v>回答不要
Not Applicable</v>
      </c>
      <c r="L119" s="1356"/>
      <c r="M119" s="1356"/>
      <c r="N119" s="1356" t="str">
        <f>IF($R$129=0,"回答不要"&amp;CHAR(10)&amp;"Not Applicable",IF(COUNTIF('1-4.CloudSecurity(Prod)'!$AD$23:$AF$23,"回答完了/Answer Completed")=3,"回答完了"&amp;CHAR(10)&amp;"Answer completed","未回答あり"&amp;CHAR(10)&amp;"Not completed yet"))</f>
        <v>回答不要
Not Applicable</v>
      </c>
      <c r="O119" s="1356"/>
      <c r="P119" s="1370"/>
      <c r="CI119" s="1439"/>
      <c r="CJ119" s="1439"/>
      <c r="CK119" s="1439"/>
      <c r="CL119" s="1439"/>
      <c r="CM119" s="1439"/>
      <c r="CN119" s="1439"/>
      <c r="CO119" s="1439"/>
      <c r="CP119" s="1439"/>
      <c r="CQ119" s="1439"/>
      <c r="CR119" s="1439"/>
      <c r="CS119" s="1439"/>
      <c r="CT119" s="1439"/>
      <c r="CU119" s="1439"/>
      <c r="CV119" s="1439"/>
      <c r="CW119" s="1439"/>
      <c r="CX119" s="1439"/>
      <c r="CY119" s="1439"/>
      <c r="CZ119" s="1439"/>
      <c r="DA119" s="1439"/>
      <c r="DB119" s="1439"/>
      <c r="DC119" s="1439"/>
      <c r="DD119" s="1439"/>
      <c r="DE119" s="1439"/>
      <c r="DF119" s="1439"/>
      <c r="DG119" s="1439"/>
      <c r="DH119" s="1439"/>
      <c r="DI119" s="1439"/>
      <c r="DJ119" s="1439"/>
      <c r="DK119" s="1439"/>
      <c r="DL119" s="1439"/>
      <c r="DM119" s="1439"/>
      <c r="DN119" s="1439"/>
      <c r="DO119" s="1439"/>
      <c r="DP119" s="1439"/>
      <c r="DQ119" s="1439"/>
      <c r="DR119" s="1439"/>
    </row>
    <row r="120" ht="14.25" customHeight="1" spans="25:122">
      <c r="Y120" s="851"/>
      <c r="CI120" s="1297"/>
      <c r="CJ120" s="1297"/>
      <c r="CK120" s="1297"/>
      <c r="CL120" s="1297"/>
      <c r="CM120" s="1297"/>
      <c r="CN120" s="1297"/>
      <c r="CO120" s="1297"/>
      <c r="CP120" s="1297"/>
      <c r="CQ120" s="1297"/>
      <c r="CR120" s="1297"/>
      <c r="CS120" s="1297"/>
      <c r="CT120" s="1297"/>
      <c r="CU120" s="1297"/>
      <c r="CV120" s="1297"/>
      <c r="CW120" s="1297"/>
      <c r="CX120" s="1297"/>
      <c r="CY120" s="1297"/>
      <c r="CZ120" s="1297"/>
      <c r="DA120" s="1297"/>
      <c r="DB120" s="1297"/>
      <c r="DC120" s="1297"/>
      <c r="DD120" s="1297"/>
      <c r="DE120" s="1297"/>
      <c r="DF120" s="1297"/>
      <c r="DG120" s="1297"/>
      <c r="DH120" s="1297"/>
      <c r="DI120" s="1297"/>
      <c r="DJ120" s="1297"/>
      <c r="DK120" s="1297"/>
      <c r="DL120" s="1297"/>
      <c r="DM120" s="1297"/>
      <c r="DN120" s="1297"/>
      <c r="DO120" s="1297"/>
      <c r="DP120" s="1297"/>
      <c r="DQ120" s="1297"/>
      <c r="DR120" s="1297"/>
    </row>
    <row r="121" s="846" customFormat="1" ht="29.55" spans="5:122">
      <c r="E121" s="1352" t="s">
        <v>496</v>
      </c>
      <c r="F121" s="1359" t="s">
        <v>502</v>
      </c>
      <c r="G121" s="1359"/>
      <c r="H121" s="1359" t="s">
        <v>503</v>
      </c>
      <c r="I121" s="1359"/>
      <c r="J121" s="1359"/>
      <c r="K121" s="1359" t="s">
        <v>504</v>
      </c>
      <c r="L121" s="1359"/>
      <c r="M121" s="1359"/>
      <c r="N121" s="1399" t="s">
        <v>505</v>
      </c>
      <c r="O121" s="1400"/>
      <c r="P121" s="1401"/>
      <c r="CI121" s="1439"/>
      <c r="CJ121" s="1439"/>
      <c r="CK121" s="1439"/>
      <c r="CL121" s="1439"/>
      <c r="CM121" s="1439"/>
      <c r="CN121" s="1439"/>
      <c r="CO121" s="1439"/>
      <c r="CP121" s="1439"/>
      <c r="CQ121" s="1439"/>
      <c r="CR121" s="1439"/>
      <c r="CS121" s="1439"/>
      <c r="CT121" s="1439"/>
      <c r="CU121" s="1439"/>
      <c r="CV121" s="1439"/>
      <c r="CW121" s="1439"/>
      <c r="CX121" s="1439"/>
      <c r="CY121" s="1439"/>
      <c r="CZ121" s="1439"/>
      <c r="DA121" s="1439"/>
      <c r="DB121" s="1439"/>
      <c r="DC121" s="1439"/>
      <c r="DD121" s="1439"/>
      <c r="DE121" s="1439"/>
      <c r="DF121" s="1439"/>
      <c r="DG121" s="1439"/>
      <c r="DH121" s="1439"/>
      <c r="DI121" s="1439"/>
      <c r="DJ121" s="1439"/>
      <c r="DK121" s="1439"/>
      <c r="DL121" s="1439"/>
      <c r="DM121" s="1439"/>
      <c r="DN121" s="1439"/>
      <c r="DO121" s="1439"/>
      <c r="DP121" s="1439"/>
      <c r="DQ121" s="1439"/>
      <c r="DR121" s="1439"/>
    </row>
    <row r="122" s="846" customFormat="1" ht="51" customHeight="1" spans="5:122">
      <c r="E122" s="1354" t="s">
        <v>352</v>
      </c>
      <c r="F122" s="1355" t="str">
        <f>IF(COUNTIF($F$130:$F$134,1)&gt;0,"回答要"&amp;CHAR(10)&amp;"Answer Required","回答不要"&amp;CHAR(10)&amp;"Not Applicable")</f>
        <v>回答不要
Not Applicable</v>
      </c>
      <c r="G122" s="1356"/>
      <c r="H122" s="1360" t="str">
        <f>IF(COUNTIF($G$130:$P$134,1)&gt;0,"回答要"&amp;CHAR(10)&amp;"Answer Required","回答不要"&amp;CHAR(10)&amp;"Not Applicable")</f>
        <v>回答不要
Not Applicable</v>
      </c>
      <c r="I122" s="1360"/>
      <c r="J122" s="1360"/>
      <c r="K122" s="1360" t="str">
        <f>IF(COUNTIF($Q$130:$Q$134,1)&gt;0,"回答要"&amp;CHAR(10)&amp;"Answer Required","回答不要"&amp;CHAR(10)&amp;"Not Applicable")</f>
        <v>回答不要
Not Applicable</v>
      </c>
      <c r="L122" s="1360"/>
      <c r="M122" s="1360"/>
      <c r="N122" s="1360" t="str">
        <f>IF(COUNTIF($R$130:$R$134,1)&gt;0,"回答要"&amp;CHAR(10)&amp;"Answer Required","回答不要"&amp;CHAR(10)&amp;"Not Applicable")</f>
        <v>回答不要
Not Applicable</v>
      </c>
      <c r="O122" s="1360"/>
      <c r="P122" s="1402"/>
      <c r="CI122" s="1439"/>
      <c r="CJ122" s="1439"/>
      <c r="CK122" s="1439"/>
      <c r="CL122" s="1439"/>
      <c r="CM122" s="1439"/>
      <c r="CN122" s="1439"/>
      <c r="CO122" s="1439"/>
      <c r="CP122" s="1439"/>
      <c r="CQ122" s="1439"/>
      <c r="CR122" s="1439"/>
      <c r="CS122" s="1439"/>
      <c r="CT122" s="1439"/>
      <c r="CU122" s="1439"/>
      <c r="CV122" s="1439"/>
      <c r="CW122" s="1439"/>
      <c r="CX122" s="1439"/>
      <c r="CY122" s="1439"/>
      <c r="CZ122" s="1439"/>
      <c r="DA122" s="1439"/>
      <c r="DB122" s="1439"/>
      <c r="DC122" s="1439"/>
      <c r="DD122" s="1439"/>
      <c r="DE122" s="1439"/>
      <c r="DF122" s="1439"/>
      <c r="DG122" s="1439"/>
      <c r="DH122" s="1439"/>
      <c r="DI122" s="1439"/>
      <c r="DJ122" s="1439"/>
      <c r="DK122" s="1439"/>
      <c r="DL122" s="1439"/>
      <c r="DM122" s="1439"/>
      <c r="DN122" s="1439"/>
      <c r="DO122" s="1439"/>
      <c r="DP122" s="1439"/>
      <c r="DQ122" s="1439"/>
      <c r="DR122" s="1439"/>
    </row>
    <row r="123" s="846" customFormat="1" ht="45" customHeight="1" spans="5:122">
      <c r="E123" s="1357" t="s">
        <v>501</v>
      </c>
      <c r="F123" s="1355" t="str">
        <f>IF(COUNTIF($F$130:$F$134,1)=0,"回答不要"&amp;CHAR(10)&amp;"Not Applicable",IF(AND('2-1.TargetedAttack(Non-prod)'!$AQ$232=1,'2-1.TargetedAttack(Non-prod)'!$AS$232=1,'2-1.TargetedAttack(Non-prod)'!$AU$232=1,'2-1.TargetedAttack(Non-prod)'!$AW$232=1,'2-1.TargetedAttack(Non-prod)'!$AY$232=1),"回答完了"&amp;CHAR(10)&amp;"Answer completed","未回答あり"&amp;CHAR(10)&amp;"Not completed yet"))</f>
        <v>回答不要
Not Applicable</v>
      </c>
      <c r="G123" s="1356"/>
      <c r="H123" s="1360" t="str">
        <f>IF(COUNTIF($G$130:$P$134,1)=0,"回答不要"&amp;CHAR(10)&amp;"Not Applicable",IF(AND('2-2.OtherAttack(Non-prod)'!$AQ$320=1,'2-2.OtherAttack(Non-prod)'!$AS$320=1,'2-2.OtherAttack(Non-prod)'!$AU$320=1,'2-2.OtherAttack(Non-prod)'!$AW$320=1,'2-2.OtherAttack(Non-prod)'!$AY$319=1),"回答完了"&amp;CHAR(10)&amp;"Answer completed","未回答あり"&amp;CHAR(10)&amp;"Not completed yet"))</f>
        <v>回答不要
Not Applicable</v>
      </c>
      <c r="I123" s="1360"/>
      <c r="J123" s="1360"/>
      <c r="K123" s="1360" t="str">
        <f>IF(COUNTIF($Q$130:$Q$134,1)=0,"回答不要"&amp;CHAR(10)&amp;"Not Applicable",IF(AND(COUNTIF('2-3.RemoteAccess(Non-prod)'!$U$34:$U$74,"NG")&gt;0,COUNTIF('2-3.RemoteAccess(Non-prod)'!$Z$35:$Z$75,"NG")&gt;0,COUNTIF('2-3.RemoteAccess(Non-prod)'!$AE$34:$AE$74,"NG")&gt;0),"未回答あり"&amp;CHAR(10)&amp;"Not completed yet","回答完了"&amp;CHAR(10)&amp;"Answer completed"))</f>
        <v>回答不要
Not Applicable</v>
      </c>
      <c r="L123" s="1360"/>
      <c r="M123" s="1360"/>
      <c r="N123" s="1403" t="str">
        <f>IF(COUNTIF($R$130:$R$134,1)=0,"回答不要"&amp;CHAR(10)&amp;"Not Applicable",IF(COUNTIF('2-4.CloudSecurity(Non-prod)'!$AD$23:$AF$23,"回答完了/Answer Completed")=3,"回答完了"&amp;CHAR(10)&amp;"Answer completed","未回答あり"&amp;CHAR(10)&amp;"Not completed yet"))</f>
        <v>回答不要
Not Applicable</v>
      </c>
      <c r="O123" s="1404"/>
      <c r="P123" s="1405"/>
      <c r="CI123" s="1439"/>
      <c r="CJ123" s="1439"/>
      <c r="CK123" s="1439"/>
      <c r="CL123" s="1439"/>
      <c r="CM123" s="1439"/>
      <c r="CN123" s="1439"/>
      <c r="CO123" s="1439"/>
      <c r="CP123" s="1439"/>
      <c r="CQ123" s="1439"/>
      <c r="CR123" s="1439"/>
      <c r="CS123" s="1439"/>
      <c r="CT123" s="1439"/>
      <c r="CU123" s="1439"/>
      <c r="CV123" s="1439"/>
      <c r="CW123" s="1439"/>
      <c r="CX123" s="1439"/>
      <c r="CY123" s="1439"/>
      <c r="CZ123" s="1439"/>
      <c r="DA123" s="1439"/>
      <c r="DB123" s="1439"/>
      <c r="DC123" s="1439"/>
      <c r="DD123" s="1439"/>
      <c r="DE123" s="1439"/>
      <c r="DF123" s="1439"/>
      <c r="DG123" s="1439"/>
      <c r="DH123" s="1439"/>
      <c r="DI123" s="1439"/>
      <c r="DJ123" s="1439"/>
      <c r="DK123" s="1439"/>
      <c r="DL123" s="1439"/>
      <c r="DM123" s="1439"/>
      <c r="DN123" s="1439"/>
      <c r="DO123" s="1439"/>
      <c r="DP123" s="1439"/>
      <c r="DQ123" s="1439"/>
      <c r="DR123" s="1439"/>
    </row>
    <row r="124" ht="14.25" customHeight="1" spans="5:122">
      <c r="E124" s="851"/>
      <c r="Y124" s="851"/>
      <c r="CI124" s="1297"/>
      <c r="CJ124" s="1297"/>
      <c r="CK124" s="1297"/>
      <c r="CL124" s="1297"/>
      <c r="CM124" s="1297"/>
      <c r="CN124" s="1297"/>
      <c r="CO124" s="1297"/>
      <c r="CP124" s="1297"/>
      <c r="CQ124" s="1297"/>
      <c r="CR124" s="1297"/>
      <c r="CS124" s="1297"/>
      <c r="CT124" s="1297"/>
      <c r="CU124" s="1297"/>
      <c r="CV124" s="1297"/>
      <c r="CW124" s="1297"/>
      <c r="CX124" s="1297"/>
      <c r="CY124" s="1297"/>
      <c r="CZ124" s="1297"/>
      <c r="DA124" s="1297"/>
      <c r="DB124" s="1297"/>
      <c r="DC124" s="1297"/>
      <c r="DD124" s="1297"/>
      <c r="DE124" s="1297"/>
      <c r="DF124" s="1297"/>
      <c r="DG124" s="1297"/>
      <c r="DH124" s="1297"/>
      <c r="DI124" s="1297"/>
      <c r="DJ124" s="1297"/>
      <c r="DK124" s="1297"/>
      <c r="DL124" s="1297"/>
      <c r="DM124" s="1297"/>
      <c r="DN124" s="1297"/>
      <c r="DO124" s="1297"/>
      <c r="DP124" s="1297"/>
      <c r="DQ124" s="1297"/>
      <c r="DR124" s="1297"/>
    </row>
    <row r="125" ht="24.75" customHeight="1" spans="5:122">
      <c r="E125" s="844" t="s">
        <v>506</v>
      </c>
      <c r="F125" s="1361"/>
      <c r="G125" s="1362"/>
      <c r="H125" s="1362"/>
      <c r="I125" s="1362"/>
      <c r="J125" s="1361"/>
      <c r="K125" s="1361"/>
      <c r="L125" s="1362"/>
      <c r="M125" s="1362"/>
      <c r="N125" s="1362"/>
      <c r="O125" s="1362"/>
      <c r="P125" s="1362"/>
      <c r="Q125" s="1362"/>
      <c r="R125" s="1362"/>
      <c r="Y125" s="851"/>
      <c r="CI125" s="1297"/>
      <c r="CJ125" s="1297"/>
      <c r="CK125" s="1297"/>
      <c r="CL125" s="1297"/>
      <c r="CM125" s="1297"/>
      <c r="CN125" s="1297"/>
      <c r="CO125" s="1297"/>
      <c r="CP125" s="1297"/>
      <c r="CQ125" s="1297"/>
      <c r="CR125" s="1297"/>
      <c r="CS125" s="1297"/>
      <c r="CT125" s="1297"/>
      <c r="CU125" s="1297"/>
      <c r="CV125" s="1297"/>
      <c r="CW125" s="1297"/>
      <c r="CX125" s="1297"/>
      <c r="CY125" s="1297"/>
      <c r="CZ125" s="1297"/>
      <c r="DA125" s="1297"/>
      <c r="DB125" s="1297"/>
      <c r="DC125" s="1297"/>
      <c r="DD125" s="1297"/>
      <c r="DE125" s="1297"/>
      <c r="DF125" s="1297"/>
      <c r="DG125" s="1297"/>
      <c r="DH125" s="1297"/>
      <c r="DI125" s="1297"/>
      <c r="DJ125" s="1297"/>
      <c r="DK125" s="1297"/>
      <c r="DL125" s="1297"/>
      <c r="DM125" s="1297"/>
      <c r="DN125" s="1297"/>
      <c r="DO125" s="1297"/>
      <c r="DP125" s="1297"/>
      <c r="DQ125" s="1297"/>
      <c r="DR125" s="1297"/>
    </row>
    <row r="126" ht="64.5" customHeight="1" spans="5:122">
      <c r="E126" s="1363" t="s">
        <v>507</v>
      </c>
      <c r="F126" s="1364" t="s">
        <v>508</v>
      </c>
      <c r="G126" s="1364" t="s">
        <v>509</v>
      </c>
      <c r="H126" s="1365"/>
      <c r="I126" s="1365"/>
      <c r="J126" s="1365"/>
      <c r="K126" s="1365"/>
      <c r="L126" s="1365"/>
      <c r="M126" s="1365"/>
      <c r="N126" s="1365"/>
      <c r="O126" s="1365"/>
      <c r="P126" s="1365"/>
      <c r="Q126" s="1364" t="s">
        <v>510</v>
      </c>
      <c r="R126" s="1364" t="s">
        <v>511</v>
      </c>
      <c r="Y126" s="851"/>
      <c r="CI126" s="1297"/>
      <c r="CJ126" s="1297"/>
      <c r="CK126" s="1297"/>
      <c r="CL126" s="1297"/>
      <c r="CM126" s="1297"/>
      <c r="CN126" s="1297"/>
      <c r="CO126" s="1297"/>
      <c r="CP126" s="1297"/>
      <c r="CQ126" s="1297"/>
      <c r="CR126" s="1297"/>
      <c r="CS126" s="1297"/>
      <c r="CT126" s="1297"/>
      <c r="CU126" s="1297"/>
      <c r="CV126" s="1297"/>
      <c r="CW126" s="1297"/>
      <c r="CX126" s="1297"/>
      <c r="CY126" s="1297"/>
      <c r="CZ126" s="1297"/>
      <c r="DA126" s="1297"/>
      <c r="DB126" s="1297"/>
      <c r="DC126" s="1297"/>
      <c r="DD126" s="1297"/>
      <c r="DE126" s="1297"/>
      <c r="DF126" s="1297"/>
      <c r="DG126" s="1297"/>
      <c r="DH126" s="1297"/>
      <c r="DI126" s="1297"/>
      <c r="DJ126" s="1297"/>
      <c r="DK126" s="1297"/>
      <c r="DL126" s="1297"/>
      <c r="DM126" s="1297"/>
      <c r="DN126" s="1297"/>
      <c r="DO126" s="1297"/>
      <c r="DP126" s="1297"/>
      <c r="DQ126" s="1297"/>
      <c r="DR126" s="1297"/>
    </row>
    <row r="127" ht="51" customHeight="1" spans="5:122">
      <c r="E127" s="1363" t="s">
        <v>512</v>
      </c>
      <c r="F127" s="1366" t="s">
        <v>513</v>
      </c>
      <c r="G127" s="1367" t="s">
        <v>514</v>
      </c>
      <c r="H127" s="1368"/>
      <c r="I127" s="1406"/>
      <c r="J127" s="631" t="s">
        <v>515</v>
      </c>
      <c r="K127" s="631" t="s">
        <v>516</v>
      </c>
      <c r="L127" s="631" t="s">
        <v>517</v>
      </c>
      <c r="M127" s="1367" t="s">
        <v>518</v>
      </c>
      <c r="N127" s="1406"/>
      <c r="O127" s="1367" t="s">
        <v>519</v>
      </c>
      <c r="P127" s="1406"/>
      <c r="Q127" s="1421" t="s">
        <v>520</v>
      </c>
      <c r="R127" s="1421" t="s">
        <v>521</v>
      </c>
      <c r="W127" s="853"/>
      <c r="Y127" s="851"/>
      <c r="CI127" s="1297"/>
      <c r="CJ127" s="1297"/>
      <c r="CK127" s="1297"/>
      <c r="CL127" s="1297"/>
      <c r="CM127" s="1297"/>
      <c r="CN127" s="1297"/>
      <c r="CO127" s="1297"/>
      <c r="CP127" s="1297"/>
      <c r="CQ127" s="1297"/>
      <c r="CR127" s="1297"/>
      <c r="CS127" s="1297"/>
      <c r="CT127" s="1297"/>
      <c r="CU127" s="1297"/>
      <c r="CV127" s="1297"/>
      <c r="CW127" s="1297"/>
      <c r="CX127" s="1297"/>
      <c r="CY127" s="1297"/>
      <c r="CZ127" s="1297"/>
      <c r="DA127" s="1297"/>
      <c r="DB127" s="1297"/>
      <c r="DC127" s="1297"/>
      <c r="DD127" s="1297"/>
      <c r="DE127" s="1297"/>
      <c r="DF127" s="1297"/>
      <c r="DG127" s="1297"/>
      <c r="DH127" s="1297"/>
      <c r="DI127" s="1297"/>
      <c r="DJ127" s="1297"/>
      <c r="DK127" s="1297"/>
      <c r="DL127" s="1297"/>
      <c r="DM127" s="1297"/>
      <c r="DN127" s="1297"/>
      <c r="DO127" s="1297"/>
      <c r="DP127" s="1297"/>
      <c r="DQ127" s="1297"/>
      <c r="DR127" s="1297"/>
    </row>
    <row r="128" ht="89.25" customHeight="1" spans="5:122">
      <c r="E128" s="1363"/>
      <c r="F128" s="1369"/>
      <c r="G128" s="631" t="s">
        <v>522</v>
      </c>
      <c r="H128" s="631" t="s">
        <v>523</v>
      </c>
      <c r="I128" s="631" t="s">
        <v>524</v>
      </c>
      <c r="J128" s="1407"/>
      <c r="K128" s="1407"/>
      <c r="L128" s="1407"/>
      <c r="M128" s="631" t="s">
        <v>525</v>
      </c>
      <c r="N128" s="631" t="s">
        <v>526</v>
      </c>
      <c r="O128" s="631" t="s">
        <v>522</v>
      </c>
      <c r="P128" s="631" t="s">
        <v>527</v>
      </c>
      <c r="Q128" s="631"/>
      <c r="R128" s="631"/>
      <c r="W128" s="853"/>
      <c r="Y128" s="851"/>
      <c r="CI128" s="1297"/>
      <c r="CJ128" s="1297"/>
      <c r="CK128" s="1297"/>
      <c r="CL128" s="1297"/>
      <c r="CM128" s="1297"/>
      <c r="CN128" s="1297"/>
      <c r="CO128" s="1297"/>
      <c r="CP128" s="1297"/>
      <c r="CQ128" s="1297"/>
      <c r="CR128" s="1297"/>
      <c r="CS128" s="1297"/>
      <c r="CT128" s="1297"/>
      <c r="CU128" s="1297"/>
      <c r="CV128" s="1297"/>
      <c r="CW128" s="1297"/>
      <c r="CX128" s="1297"/>
      <c r="CY128" s="1297"/>
      <c r="CZ128" s="1297"/>
      <c r="DA128" s="1297"/>
      <c r="DB128" s="1297"/>
      <c r="DC128" s="1297"/>
      <c r="DD128" s="1297"/>
      <c r="DE128" s="1297"/>
      <c r="DF128" s="1297"/>
      <c r="DG128" s="1297"/>
      <c r="DH128" s="1297"/>
      <c r="DI128" s="1297"/>
      <c r="DJ128" s="1297"/>
      <c r="DK128" s="1297"/>
      <c r="DL128" s="1297"/>
      <c r="DM128" s="1297"/>
      <c r="DN128" s="1297"/>
      <c r="DO128" s="1297"/>
      <c r="DP128" s="1297"/>
      <c r="DQ128" s="1297"/>
      <c r="DR128" s="1297"/>
    </row>
    <row r="129" ht="15.15" spans="5:122">
      <c r="E129" s="1445" t="s">
        <v>528</v>
      </c>
      <c r="F129" s="1446">
        <f>F152</f>
        <v>1</v>
      </c>
      <c r="G129" s="1446">
        <f t="shared" ref="G129:R129" si="68">G152</f>
        <v>1</v>
      </c>
      <c r="H129" s="1446">
        <f t="shared" si="68"/>
        <v>0</v>
      </c>
      <c r="I129" s="1446">
        <f t="shared" si="68"/>
        <v>0</v>
      </c>
      <c r="J129" s="1446">
        <f t="shared" si="68"/>
        <v>0</v>
      </c>
      <c r="K129" s="1446">
        <f t="shared" si="68"/>
        <v>0</v>
      </c>
      <c r="L129" s="1446">
        <f t="shared" si="68"/>
        <v>1</v>
      </c>
      <c r="M129" s="1446">
        <f t="shared" si="68"/>
        <v>0</v>
      </c>
      <c r="N129" s="1446">
        <f t="shared" si="68"/>
        <v>0</v>
      </c>
      <c r="O129" s="1446">
        <f t="shared" si="68"/>
        <v>1</v>
      </c>
      <c r="P129" s="1446">
        <f t="shared" si="68"/>
        <v>0</v>
      </c>
      <c r="Q129" s="1446">
        <f t="shared" si="68"/>
        <v>0</v>
      </c>
      <c r="R129" s="1446">
        <f t="shared" si="68"/>
        <v>0</v>
      </c>
      <c r="W129" s="853"/>
      <c r="Y129" s="851"/>
      <c r="CI129" s="1297"/>
      <c r="CJ129" s="1297"/>
      <c r="CK129" s="1297"/>
      <c r="CL129" s="1297"/>
      <c r="CM129" s="1297"/>
      <c r="CN129" s="1297"/>
      <c r="CO129" s="1297"/>
      <c r="CP129" s="1297"/>
      <c r="CQ129" s="1297"/>
      <c r="CR129" s="1297"/>
      <c r="CS129" s="1297"/>
      <c r="CT129" s="1297"/>
      <c r="CU129" s="1297"/>
      <c r="CV129" s="1297"/>
      <c r="CW129" s="1297"/>
      <c r="CX129" s="1297"/>
      <c r="CY129" s="1297"/>
      <c r="CZ129" s="1297"/>
      <c r="DA129" s="1297"/>
      <c r="DB129" s="1297"/>
      <c r="DC129" s="1297"/>
      <c r="DD129" s="1297"/>
      <c r="DE129" s="1297"/>
      <c r="DF129" s="1297"/>
      <c r="DG129" s="1297"/>
      <c r="DH129" s="1297"/>
      <c r="DI129" s="1297"/>
      <c r="DJ129" s="1297"/>
      <c r="DK129" s="1297"/>
      <c r="DL129" s="1297"/>
      <c r="DM129" s="1297"/>
      <c r="DN129" s="1297"/>
      <c r="DO129" s="1297"/>
      <c r="DP129" s="1297"/>
      <c r="DQ129" s="1297"/>
      <c r="DR129" s="1297"/>
    </row>
    <row r="130" ht="15.15" spans="5:122">
      <c r="E130" s="1447">
        <f>$G$59</f>
        <v>0</v>
      </c>
      <c r="F130" s="1448">
        <f t="shared" ref="F130:J134" si="69">F170</f>
        <v>0</v>
      </c>
      <c r="G130" s="1448">
        <f t="shared" si="69"/>
        <v>0</v>
      </c>
      <c r="H130" s="1448">
        <f t="shared" si="69"/>
        <v>0</v>
      </c>
      <c r="I130" s="1448">
        <f t="shared" si="69"/>
        <v>0</v>
      </c>
      <c r="J130" s="1448">
        <f t="shared" si="69"/>
        <v>0</v>
      </c>
      <c r="K130" s="1508"/>
      <c r="L130" s="1448">
        <f>L170</f>
        <v>0</v>
      </c>
      <c r="M130" s="1508"/>
      <c r="N130" s="1508"/>
      <c r="O130" s="1448">
        <f t="shared" ref="O130:R134" si="70">O170</f>
        <v>0</v>
      </c>
      <c r="P130" s="1448">
        <f t="shared" si="70"/>
        <v>0</v>
      </c>
      <c r="Q130" s="1448">
        <f t="shared" si="70"/>
        <v>0</v>
      </c>
      <c r="R130" s="1448">
        <f t="shared" si="70"/>
        <v>0</v>
      </c>
      <c r="Y130" s="851"/>
      <c r="CI130" s="1297"/>
      <c r="CJ130" s="1297"/>
      <c r="CK130" s="1297"/>
      <c r="CL130" s="1297"/>
      <c r="CM130" s="1297"/>
      <c r="CN130" s="1297"/>
      <c r="CO130" s="1297"/>
      <c r="CP130" s="1297"/>
      <c r="CQ130" s="1297"/>
      <c r="CR130" s="1297"/>
      <c r="CS130" s="1297"/>
      <c r="CT130" s="1297"/>
      <c r="CU130" s="1297"/>
      <c r="CV130" s="1297"/>
      <c r="CW130" s="1297"/>
      <c r="CX130" s="1297"/>
      <c r="CY130" s="1297"/>
      <c r="CZ130" s="1297"/>
      <c r="DA130" s="1297"/>
      <c r="DB130" s="1297"/>
      <c r="DC130" s="1297"/>
      <c r="DD130" s="1297"/>
      <c r="DE130" s="1297"/>
      <c r="DF130" s="1297"/>
      <c r="DG130" s="1297"/>
      <c r="DH130" s="1297"/>
      <c r="DI130" s="1297"/>
      <c r="DJ130" s="1297"/>
      <c r="DK130" s="1297"/>
      <c r="DL130" s="1297"/>
      <c r="DM130" s="1297"/>
      <c r="DN130" s="1297"/>
      <c r="DO130" s="1297"/>
      <c r="DP130" s="1297"/>
      <c r="DQ130" s="1297"/>
      <c r="DR130" s="1297"/>
    </row>
    <row r="131" ht="14.4" spans="5:122">
      <c r="E131" s="1449">
        <f>$G$61</f>
        <v>0</v>
      </c>
      <c r="F131" s="1450">
        <f t="shared" si="69"/>
        <v>0</v>
      </c>
      <c r="G131" s="1450">
        <f t="shared" si="69"/>
        <v>0</v>
      </c>
      <c r="H131" s="1450">
        <f t="shared" si="69"/>
        <v>0</v>
      </c>
      <c r="I131" s="1450">
        <f t="shared" si="69"/>
        <v>0</v>
      </c>
      <c r="J131" s="1450">
        <f t="shared" si="69"/>
        <v>0</v>
      </c>
      <c r="K131" s="1509"/>
      <c r="L131" s="1450">
        <f>L171</f>
        <v>0</v>
      </c>
      <c r="M131" s="1509"/>
      <c r="N131" s="1509"/>
      <c r="O131" s="1450">
        <f t="shared" si="70"/>
        <v>0</v>
      </c>
      <c r="P131" s="1450">
        <f t="shared" si="70"/>
        <v>0</v>
      </c>
      <c r="Q131" s="1450">
        <f t="shared" si="70"/>
        <v>0</v>
      </c>
      <c r="R131" s="1450">
        <f t="shared" si="70"/>
        <v>0</v>
      </c>
      <c r="Y131" s="851"/>
      <c r="CI131" s="1297"/>
      <c r="CJ131" s="1297"/>
      <c r="CK131" s="1297"/>
      <c r="CL131" s="1297"/>
      <c r="CM131" s="1297"/>
      <c r="CN131" s="1297"/>
      <c r="CO131" s="1297"/>
      <c r="CP131" s="1297"/>
      <c r="CQ131" s="1297"/>
      <c r="CR131" s="1297"/>
      <c r="CS131" s="1297"/>
      <c r="CT131" s="1297"/>
      <c r="CU131" s="1297"/>
      <c r="CV131" s="1297"/>
      <c r="CW131" s="1297"/>
      <c r="CX131" s="1297"/>
      <c r="CY131" s="1297"/>
      <c r="CZ131" s="1297"/>
      <c r="DA131" s="1297"/>
      <c r="DB131" s="1297"/>
      <c r="DC131" s="1297"/>
      <c r="DD131" s="1297"/>
      <c r="DE131" s="1297"/>
      <c r="DF131" s="1297"/>
      <c r="DG131" s="1297"/>
      <c r="DH131" s="1297"/>
      <c r="DI131" s="1297"/>
      <c r="DJ131" s="1297"/>
      <c r="DK131" s="1297"/>
      <c r="DL131" s="1297"/>
      <c r="DM131" s="1297"/>
      <c r="DN131" s="1297"/>
      <c r="DO131" s="1297"/>
      <c r="DP131" s="1297"/>
      <c r="DQ131" s="1297"/>
      <c r="DR131" s="1297"/>
    </row>
    <row r="132" ht="14.4" spans="5:122">
      <c r="E132" s="1449">
        <f>$G$63</f>
        <v>0</v>
      </c>
      <c r="F132" s="1450">
        <f t="shared" si="69"/>
        <v>0</v>
      </c>
      <c r="G132" s="1450">
        <f t="shared" si="69"/>
        <v>0</v>
      </c>
      <c r="H132" s="1450">
        <f t="shared" si="69"/>
        <v>0</v>
      </c>
      <c r="I132" s="1450">
        <f t="shared" si="69"/>
        <v>0</v>
      </c>
      <c r="J132" s="1450">
        <f t="shared" si="69"/>
        <v>0</v>
      </c>
      <c r="K132" s="1509"/>
      <c r="L132" s="1450">
        <f>L172</f>
        <v>0</v>
      </c>
      <c r="M132" s="1509"/>
      <c r="N132" s="1509"/>
      <c r="O132" s="1450">
        <f t="shared" si="70"/>
        <v>0</v>
      </c>
      <c r="P132" s="1450">
        <f t="shared" si="70"/>
        <v>0</v>
      </c>
      <c r="Q132" s="1450">
        <f t="shared" si="70"/>
        <v>0</v>
      </c>
      <c r="R132" s="1450">
        <f t="shared" si="70"/>
        <v>0</v>
      </c>
      <c r="Y132" s="851"/>
      <c r="CI132" s="1297"/>
      <c r="CJ132" s="1297"/>
      <c r="CK132" s="1297"/>
      <c r="CL132" s="1297"/>
      <c r="CM132" s="1297"/>
      <c r="CN132" s="1297"/>
      <c r="CO132" s="1297"/>
      <c r="CP132" s="1297"/>
      <c r="CQ132" s="1297"/>
      <c r="CR132" s="1297"/>
      <c r="CS132" s="1297"/>
      <c r="CT132" s="1297"/>
      <c r="CU132" s="1297"/>
      <c r="CV132" s="1297"/>
      <c r="CW132" s="1297"/>
      <c r="CX132" s="1297"/>
      <c r="CY132" s="1297"/>
      <c r="CZ132" s="1297"/>
      <c r="DA132" s="1297"/>
      <c r="DB132" s="1297"/>
      <c r="DC132" s="1297"/>
      <c r="DD132" s="1297"/>
      <c r="DE132" s="1297"/>
      <c r="DF132" s="1297"/>
      <c r="DG132" s="1297"/>
      <c r="DH132" s="1297"/>
      <c r="DI132" s="1297"/>
      <c r="DJ132" s="1297"/>
      <c r="DK132" s="1297"/>
      <c r="DL132" s="1297"/>
      <c r="DM132" s="1297"/>
      <c r="DN132" s="1297"/>
      <c r="DO132" s="1297"/>
      <c r="DP132" s="1297"/>
      <c r="DQ132" s="1297"/>
      <c r="DR132" s="1297"/>
    </row>
    <row r="133" ht="14.4" spans="5:122">
      <c r="E133" s="1449">
        <f>$G$65</f>
        <v>0</v>
      </c>
      <c r="F133" s="1450">
        <f t="shared" si="69"/>
        <v>0</v>
      </c>
      <c r="G133" s="1450">
        <f t="shared" si="69"/>
        <v>0</v>
      </c>
      <c r="H133" s="1450">
        <f t="shared" si="69"/>
        <v>0</v>
      </c>
      <c r="I133" s="1450">
        <f t="shared" si="69"/>
        <v>0</v>
      </c>
      <c r="J133" s="1450">
        <f t="shared" si="69"/>
        <v>0</v>
      </c>
      <c r="K133" s="1509"/>
      <c r="L133" s="1450">
        <f>L173</f>
        <v>0</v>
      </c>
      <c r="M133" s="1509"/>
      <c r="N133" s="1509"/>
      <c r="O133" s="1450">
        <f t="shared" si="70"/>
        <v>0</v>
      </c>
      <c r="P133" s="1450">
        <f t="shared" si="70"/>
        <v>0</v>
      </c>
      <c r="Q133" s="1450">
        <f t="shared" si="70"/>
        <v>0</v>
      </c>
      <c r="R133" s="1450">
        <f t="shared" si="70"/>
        <v>0</v>
      </c>
      <c r="Y133" s="851"/>
      <c r="CI133" s="1297"/>
      <c r="CJ133" s="1297"/>
      <c r="CK133" s="1297"/>
      <c r="CL133" s="1297"/>
      <c r="CM133" s="1297"/>
      <c r="CN133" s="1297"/>
      <c r="CO133" s="1297"/>
      <c r="CP133" s="1297"/>
      <c r="CQ133" s="1297"/>
      <c r="CR133" s="1297"/>
      <c r="CS133" s="1297"/>
      <c r="CT133" s="1297"/>
      <c r="CU133" s="1297"/>
      <c r="CV133" s="1297"/>
      <c r="CW133" s="1297"/>
      <c r="CX133" s="1297"/>
      <c r="CY133" s="1297"/>
      <c r="CZ133" s="1297"/>
      <c r="DA133" s="1297"/>
      <c r="DB133" s="1297"/>
      <c r="DC133" s="1297"/>
      <c r="DD133" s="1297"/>
      <c r="DE133" s="1297"/>
      <c r="DF133" s="1297"/>
      <c r="DG133" s="1297"/>
      <c r="DH133" s="1297"/>
      <c r="DI133" s="1297"/>
      <c r="DJ133" s="1297"/>
      <c r="DK133" s="1297"/>
      <c r="DL133" s="1297"/>
      <c r="DM133" s="1297"/>
      <c r="DN133" s="1297"/>
      <c r="DO133" s="1297"/>
      <c r="DP133" s="1297"/>
      <c r="DQ133" s="1297"/>
      <c r="DR133" s="1297"/>
    </row>
    <row r="134" ht="14.4" spans="5:122">
      <c r="E134" s="1449">
        <f>$G$67</f>
        <v>0</v>
      </c>
      <c r="F134" s="1450">
        <f t="shared" si="69"/>
        <v>0</v>
      </c>
      <c r="G134" s="1450">
        <f t="shared" si="69"/>
        <v>0</v>
      </c>
      <c r="H134" s="1450">
        <f t="shared" si="69"/>
        <v>0</v>
      </c>
      <c r="I134" s="1450">
        <f t="shared" si="69"/>
        <v>0</v>
      </c>
      <c r="J134" s="1450">
        <f t="shared" si="69"/>
        <v>0</v>
      </c>
      <c r="K134" s="1509"/>
      <c r="L134" s="1450">
        <f>L174</f>
        <v>0</v>
      </c>
      <c r="M134" s="1509"/>
      <c r="N134" s="1509"/>
      <c r="O134" s="1450">
        <f t="shared" si="70"/>
        <v>0</v>
      </c>
      <c r="P134" s="1450">
        <f t="shared" si="70"/>
        <v>0</v>
      </c>
      <c r="Q134" s="1450">
        <f t="shared" si="70"/>
        <v>0</v>
      </c>
      <c r="R134" s="1450">
        <f t="shared" si="70"/>
        <v>0</v>
      </c>
      <c r="Y134" s="851"/>
      <c r="CI134" s="1297"/>
      <c r="CJ134" s="1297"/>
      <c r="CK134" s="1297"/>
      <c r="CL134" s="1297"/>
      <c r="CM134" s="1297"/>
      <c r="CN134" s="1297"/>
      <c r="CO134" s="1297"/>
      <c r="CP134" s="1297"/>
      <c r="CQ134" s="1297"/>
      <c r="CR134" s="1297"/>
      <c r="CS134" s="1297"/>
      <c r="CT134" s="1297"/>
      <c r="CU134" s="1297"/>
      <c r="CV134" s="1297"/>
      <c r="CW134" s="1297"/>
      <c r="CX134" s="1297"/>
      <c r="CY134" s="1297"/>
      <c r="CZ134" s="1297"/>
      <c r="DA134" s="1297"/>
      <c r="DB134" s="1297"/>
      <c r="DC134" s="1297"/>
      <c r="DD134" s="1297"/>
      <c r="DE134" s="1297"/>
      <c r="DF134" s="1297"/>
      <c r="DG134" s="1297"/>
      <c r="DH134" s="1297"/>
      <c r="DI134" s="1297"/>
      <c r="DJ134" s="1297"/>
      <c r="DK134" s="1297"/>
      <c r="DL134" s="1297"/>
      <c r="DM134" s="1297"/>
      <c r="DN134" s="1297"/>
      <c r="DO134" s="1297"/>
      <c r="DP134" s="1297"/>
      <c r="DQ134" s="1297"/>
      <c r="DR134" s="1297"/>
    </row>
    <row r="135" ht="16.5" customHeight="1" spans="25:122">
      <c r="Y135" s="851"/>
      <c r="CI135" s="1297"/>
      <c r="CJ135" s="1297"/>
      <c r="CK135" s="1297"/>
      <c r="CL135" s="1297"/>
      <c r="CM135" s="1297"/>
      <c r="CN135" s="1297"/>
      <c r="CO135" s="1297"/>
      <c r="CP135" s="1297"/>
      <c r="CQ135" s="1297"/>
      <c r="CR135" s="1297"/>
      <c r="CS135" s="1297"/>
      <c r="CT135" s="1297"/>
      <c r="CU135" s="1297"/>
      <c r="CV135" s="1297"/>
      <c r="CW135" s="1297"/>
      <c r="CX135" s="1297"/>
      <c r="CY135" s="1297"/>
      <c r="CZ135" s="1297"/>
      <c r="DA135" s="1297"/>
      <c r="DB135" s="1297"/>
      <c r="DC135" s="1297"/>
      <c r="DD135" s="1297"/>
      <c r="DE135" s="1297"/>
      <c r="DF135" s="1297"/>
      <c r="DG135" s="1297"/>
      <c r="DH135" s="1297"/>
      <c r="DI135" s="1297"/>
      <c r="DJ135" s="1297"/>
      <c r="DK135" s="1297"/>
      <c r="DL135" s="1297"/>
      <c r="DM135" s="1297"/>
      <c r="DN135" s="1297"/>
      <c r="DO135" s="1297"/>
      <c r="DP135" s="1297"/>
      <c r="DQ135" s="1297"/>
      <c r="DR135" s="1297"/>
    </row>
    <row r="136" ht="16.2" spans="3:122">
      <c r="C136" s="844" t="s">
        <v>529</v>
      </c>
      <c r="D136" s="844" t="s">
        <v>530</v>
      </c>
      <c r="Y136" s="851"/>
      <c r="CI136" s="1297"/>
      <c r="CJ136" s="1297"/>
      <c r="CK136" s="1297"/>
      <c r="CL136" s="1297"/>
      <c r="CM136" s="1297"/>
      <c r="CN136" s="1297"/>
      <c r="CO136" s="1297"/>
      <c r="CP136" s="1297"/>
      <c r="CQ136" s="1297"/>
      <c r="CR136" s="1297"/>
      <c r="CS136" s="1297"/>
      <c r="CT136" s="1297"/>
      <c r="CU136" s="1297"/>
      <c r="CV136" s="1297"/>
      <c r="CW136" s="1297"/>
      <c r="CX136" s="1297"/>
      <c r="CY136" s="1297"/>
      <c r="CZ136" s="1297"/>
      <c r="DA136" s="1297"/>
      <c r="DB136" s="1297"/>
      <c r="DC136" s="1297"/>
      <c r="DD136" s="1297"/>
      <c r="DE136" s="1297"/>
      <c r="DF136" s="1297"/>
      <c r="DG136" s="1297"/>
      <c r="DH136" s="1297"/>
      <c r="DI136" s="1297"/>
      <c r="DJ136" s="1297"/>
      <c r="DK136" s="1297"/>
      <c r="DL136" s="1297"/>
      <c r="DM136" s="1297"/>
      <c r="DN136" s="1297"/>
      <c r="DO136" s="1297"/>
      <c r="DP136" s="1297"/>
      <c r="DQ136" s="1297"/>
      <c r="DR136" s="1297"/>
    </row>
    <row r="137" ht="16.2" spans="3:122">
      <c r="C137" s="844" t="s">
        <v>531</v>
      </c>
      <c r="D137" s="844" t="s">
        <v>532</v>
      </c>
      <c r="Y137" s="851"/>
      <c r="CI137" s="1297"/>
      <c r="CJ137" s="1297"/>
      <c r="CK137" s="1297"/>
      <c r="CL137" s="1297"/>
      <c r="CM137" s="1297"/>
      <c r="CN137" s="1297"/>
      <c r="CO137" s="1297"/>
      <c r="CP137" s="1297"/>
      <c r="CQ137" s="1297"/>
      <c r="CR137" s="1297"/>
      <c r="CS137" s="1297"/>
      <c r="CT137" s="1297"/>
      <c r="CU137" s="1297"/>
      <c r="CV137" s="1297"/>
      <c r="CW137" s="1297"/>
      <c r="CX137" s="1297"/>
      <c r="CY137" s="1297"/>
      <c r="CZ137" s="1297"/>
      <c r="DA137" s="1297"/>
      <c r="DB137" s="1297"/>
      <c r="DC137" s="1297"/>
      <c r="DD137" s="1297"/>
      <c r="DE137" s="1297"/>
      <c r="DF137" s="1297"/>
      <c r="DG137" s="1297"/>
      <c r="DH137" s="1297"/>
      <c r="DI137" s="1297"/>
      <c r="DJ137" s="1297"/>
      <c r="DK137" s="1297"/>
      <c r="DL137" s="1297"/>
      <c r="DM137" s="1297"/>
      <c r="DN137" s="1297"/>
      <c r="DO137" s="1297"/>
      <c r="DP137" s="1297"/>
      <c r="DQ137" s="1297"/>
      <c r="DR137" s="1297"/>
    </row>
    <row r="138" spans="87:122">
      <c r="CI138" s="1297"/>
      <c r="CJ138" s="1297"/>
      <c r="CK138" s="1297"/>
      <c r="CL138" s="1297"/>
      <c r="CM138" s="1297"/>
      <c r="CN138" s="1297"/>
      <c r="CO138" s="1297"/>
      <c r="CP138" s="1297"/>
      <c r="CQ138" s="1297"/>
      <c r="CR138" s="1297"/>
      <c r="CS138" s="1297"/>
      <c r="CT138" s="1297"/>
      <c r="CU138" s="1297"/>
      <c r="CV138" s="1297"/>
      <c r="CW138" s="1297"/>
      <c r="CX138" s="1297"/>
      <c r="CY138" s="1297"/>
      <c r="CZ138" s="1297"/>
      <c r="DA138" s="1297"/>
      <c r="DB138" s="1297"/>
      <c r="DC138" s="1297"/>
      <c r="DD138" s="1297"/>
      <c r="DE138" s="1297"/>
      <c r="DF138" s="1297"/>
      <c r="DG138" s="1297"/>
      <c r="DH138" s="1297"/>
      <c r="DI138" s="1297"/>
      <c r="DJ138" s="1297"/>
      <c r="DK138" s="1297"/>
      <c r="DL138" s="1297"/>
      <c r="DM138" s="1297"/>
      <c r="DN138" s="1297"/>
      <c r="DO138" s="1297"/>
      <c r="DP138" s="1297"/>
      <c r="DQ138" s="1297"/>
      <c r="DR138" s="1297"/>
    </row>
    <row r="139" ht="18.75" customHeight="1" spans="1:122">
      <c r="A139" s="1297"/>
      <c r="B139" s="1297"/>
      <c r="C139" s="1297"/>
      <c r="D139" s="1297"/>
      <c r="E139" s="1303"/>
      <c r="F139" s="1451"/>
      <c r="G139" s="1297"/>
      <c r="H139" s="1297"/>
      <c r="I139" s="1297"/>
      <c r="J139" s="1451"/>
      <c r="K139" s="1451"/>
      <c r="L139" s="1297"/>
      <c r="M139" s="1297"/>
      <c r="N139" s="1297"/>
      <c r="O139" s="1297"/>
      <c r="P139" s="1297"/>
      <c r="Q139" s="1297"/>
      <c r="R139" s="1297"/>
      <c r="S139" s="1297"/>
      <c r="T139" s="1297"/>
      <c r="U139" s="1297"/>
      <c r="V139" s="1297"/>
      <c r="W139" s="1297"/>
      <c r="X139" s="1297"/>
      <c r="Y139" s="1564"/>
      <c r="Z139" s="1297"/>
      <c r="AA139" s="1297"/>
      <c r="AB139" s="1297"/>
      <c r="AC139" s="1297"/>
      <c r="AD139" s="1297"/>
      <c r="AE139" s="1297"/>
      <c r="AF139" s="1297"/>
      <c r="AG139" s="1297"/>
      <c r="AH139" s="1297"/>
      <c r="AI139" s="1297"/>
      <c r="AJ139" s="1297"/>
      <c r="AK139" s="1297"/>
      <c r="AL139" s="1297"/>
      <c r="AM139" s="1297"/>
      <c r="AN139" s="1297"/>
      <c r="AO139" s="1297"/>
      <c r="AP139" s="1297"/>
      <c r="AQ139" s="1297"/>
      <c r="AR139" s="1297"/>
      <c r="AS139" s="1297"/>
      <c r="AT139" s="1297"/>
      <c r="AU139" s="1297"/>
      <c r="AV139" s="1297"/>
      <c r="AW139" s="1297"/>
      <c r="AX139" s="1297"/>
      <c r="AY139" s="1297"/>
      <c r="AZ139" s="1297"/>
      <c r="BA139" s="1297"/>
      <c r="BB139" s="1297"/>
      <c r="BC139" s="1297"/>
      <c r="BD139" s="1297"/>
      <c r="BE139" s="1297"/>
      <c r="BF139" s="1297"/>
      <c r="BG139" s="1297"/>
      <c r="BH139" s="1297"/>
      <c r="BI139" s="1297"/>
      <c r="BJ139" s="1297"/>
      <c r="BK139" s="1297"/>
      <c r="BL139" s="1297"/>
      <c r="BM139" s="1297"/>
      <c r="BN139" s="1297"/>
      <c r="BO139" s="1297"/>
      <c r="BP139" s="1297"/>
      <c r="BQ139" s="1297"/>
      <c r="BR139" s="1297"/>
      <c r="BS139" s="1297"/>
      <c r="BT139" s="1297"/>
      <c r="BU139" s="1297"/>
      <c r="BV139" s="1297"/>
      <c r="BW139" s="1297"/>
      <c r="BX139" s="1297"/>
      <c r="BY139" s="1297"/>
      <c r="BZ139" s="1297"/>
      <c r="CA139" s="1297"/>
      <c r="CB139" s="1297"/>
      <c r="CC139" s="1297"/>
      <c r="CD139" s="1297"/>
      <c r="CE139" s="1297"/>
      <c r="CF139" s="1297"/>
      <c r="CG139" s="1297"/>
      <c r="CH139" s="1297"/>
      <c r="CI139" s="1297"/>
      <c r="CJ139" s="1297"/>
      <c r="CK139" s="1297"/>
      <c r="CL139" s="1297"/>
      <c r="CM139" s="1297"/>
      <c r="CN139" s="1297"/>
      <c r="CO139" s="1297"/>
      <c r="CP139" s="1297"/>
      <c r="CQ139" s="1297"/>
      <c r="CR139" s="1297"/>
      <c r="CS139" s="1297"/>
      <c r="CT139" s="1297"/>
      <c r="CU139" s="1297"/>
      <c r="CV139" s="1297"/>
      <c r="CW139" s="1297"/>
      <c r="CX139" s="1297"/>
      <c r="CY139" s="1297"/>
      <c r="CZ139" s="1297"/>
      <c r="DA139" s="1297"/>
      <c r="DB139" s="1297"/>
      <c r="DC139" s="1297"/>
      <c r="DD139" s="1297"/>
      <c r="DE139" s="1297"/>
      <c r="DF139" s="1297"/>
      <c r="DG139" s="1297"/>
      <c r="DH139" s="1297"/>
      <c r="DI139" s="1297"/>
      <c r="DJ139" s="1297"/>
      <c r="DK139" s="1297"/>
      <c r="DL139" s="1297"/>
      <c r="DM139" s="1297"/>
      <c r="DN139" s="1297"/>
      <c r="DO139" s="1297"/>
      <c r="DP139" s="1297"/>
      <c r="DQ139" s="1297"/>
      <c r="DR139" s="1297"/>
    </row>
    <row r="140" ht="18.75" customHeight="1" spans="1:122">
      <c r="A140" s="1297"/>
      <c r="B140" s="1297"/>
      <c r="C140" s="1297"/>
      <c r="D140" s="1297"/>
      <c r="E140" s="1303"/>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297"/>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97"/>
      <c r="AX140" s="1297"/>
      <c r="AY140" s="1297"/>
      <c r="AZ140" s="1297"/>
      <c r="BA140" s="1297"/>
      <c r="BB140" s="1297"/>
      <c r="BC140" s="1297"/>
      <c r="BD140" s="1297"/>
      <c r="BE140" s="1297"/>
      <c r="BF140" s="1297"/>
      <c r="BG140" s="1297"/>
      <c r="BH140" s="1297"/>
      <c r="BI140" s="1297"/>
      <c r="BJ140" s="1297"/>
      <c r="BK140" s="1297"/>
      <c r="BL140" s="1297"/>
      <c r="BM140" s="1297"/>
      <c r="BN140" s="1297"/>
      <c r="BO140" s="1297"/>
      <c r="BP140" s="1297"/>
      <c r="BQ140" s="1297"/>
      <c r="BR140" s="1297"/>
      <c r="BS140" s="1297"/>
      <c r="BT140" s="1297"/>
      <c r="BU140" s="1297"/>
      <c r="BV140" s="1297"/>
      <c r="BW140" s="1297"/>
      <c r="BX140" s="1297"/>
      <c r="BY140" s="1297"/>
      <c r="BZ140" s="1297"/>
      <c r="CA140" s="1297"/>
      <c r="CB140" s="1297"/>
      <c r="CC140" s="1297"/>
      <c r="CD140" s="1297"/>
      <c r="CE140" s="1297"/>
      <c r="CF140" s="1297"/>
      <c r="CG140" s="1297"/>
      <c r="CH140" s="1297"/>
      <c r="CI140" s="1297"/>
      <c r="CJ140" s="1297"/>
      <c r="CK140" s="1297"/>
      <c r="CL140" s="1297"/>
      <c r="CM140" s="1297"/>
      <c r="CN140" s="1297"/>
      <c r="CO140" s="1297"/>
      <c r="CP140" s="1297"/>
      <c r="CQ140" s="1297"/>
      <c r="CR140" s="1297"/>
      <c r="CS140" s="1297"/>
      <c r="CT140" s="1297"/>
      <c r="CU140" s="1297"/>
      <c r="CV140" s="1297"/>
      <c r="CW140" s="1297"/>
      <c r="CX140" s="1297"/>
      <c r="CY140" s="1297"/>
      <c r="CZ140" s="1297"/>
      <c r="DA140" s="1297"/>
      <c r="DB140" s="1297"/>
      <c r="DC140" s="1297"/>
      <c r="DD140" s="1297"/>
      <c r="DE140" s="1297"/>
      <c r="DF140" s="1297"/>
      <c r="DG140" s="1297"/>
      <c r="DH140" s="1297"/>
      <c r="DI140" s="1297"/>
      <c r="DJ140" s="1297"/>
      <c r="DK140" s="1297"/>
      <c r="DL140" s="1297"/>
      <c r="DM140" s="1297"/>
      <c r="DN140" s="1297"/>
      <c r="DO140" s="1297"/>
      <c r="DP140" s="1297"/>
      <c r="DQ140" s="1297"/>
      <c r="DR140" s="1297"/>
    </row>
    <row r="141" spans="1:122">
      <c r="A141" s="1297"/>
      <c r="B141" s="1297"/>
      <c r="C141" s="1297"/>
      <c r="D141" s="1297"/>
      <c r="E141" s="1452"/>
      <c r="F141" s="1453" t="s">
        <v>533</v>
      </c>
      <c r="G141" s="1454"/>
      <c r="H141" s="1454"/>
      <c r="I141" s="1454"/>
      <c r="J141" s="1454"/>
      <c r="K141" s="1454"/>
      <c r="L141" s="1454"/>
      <c r="M141" s="1454"/>
      <c r="N141" s="1454"/>
      <c r="O141" s="1454"/>
      <c r="P141" s="1454"/>
      <c r="Q141" s="1454"/>
      <c r="R141" s="1454"/>
      <c r="S141" s="1454"/>
      <c r="T141" s="1454"/>
      <c r="U141" s="1454"/>
      <c r="V141" s="1454"/>
      <c r="W141" s="1454"/>
      <c r="X141" s="1454"/>
      <c r="Y141" s="1454"/>
      <c r="Z141" s="1454"/>
      <c r="AA141" s="1454"/>
      <c r="AB141" s="1454"/>
      <c r="AC141" s="1454"/>
      <c r="AD141" s="1454"/>
      <c r="AE141" s="1454"/>
      <c r="AF141" s="1454"/>
      <c r="AG141" s="1454"/>
      <c r="AH141" s="1454"/>
      <c r="AI141" s="1454"/>
      <c r="AJ141" s="1454"/>
      <c r="AK141" s="1454"/>
      <c r="AL141" s="1454"/>
      <c r="AM141" s="1454"/>
      <c r="AN141" s="1297"/>
      <c r="AO141" s="1297"/>
      <c r="AP141" s="1297"/>
      <c r="AQ141" s="1297"/>
      <c r="AR141" s="1297"/>
      <c r="AS141" s="1297"/>
      <c r="AT141" s="1297"/>
      <c r="AU141" s="1297"/>
      <c r="AV141" s="1297"/>
      <c r="AW141" s="1297"/>
      <c r="AX141" s="1297"/>
      <c r="AY141" s="1297"/>
      <c r="AZ141" s="1297"/>
      <c r="BA141" s="1297"/>
      <c r="BB141" s="1297"/>
      <c r="BC141" s="1297"/>
      <c r="BD141" s="1297"/>
      <c r="BE141" s="1297"/>
      <c r="BF141" s="1297"/>
      <c r="BG141" s="1297"/>
      <c r="BH141" s="1297"/>
      <c r="BI141" s="1297"/>
      <c r="BJ141" s="1297"/>
      <c r="BK141" s="1297"/>
      <c r="BL141" s="1297"/>
      <c r="BM141" s="1297"/>
      <c r="BN141" s="1297"/>
      <c r="BO141" s="1297"/>
      <c r="BP141" s="1297"/>
      <c r="BQ141" s="1297"/>
      <c r="BR141" s="1297"/>
      <c r="BS141" s="1297"/>
      <c r="BT141" s="1297"/>
      <c r="BU141" s="1297"/>
      <c r="BV141" s="1297"/>
      <c r="BW141" s="1297"/>
      <c r="BX141" s="1297"/>
      <c r="BY141" s="1297"/>
      <c r="BZ141" s="1297"/>
      <c r="CA141" s="1297"/>
      <c r="CB141" s="1297"/>
      <c r="CC141" s="1297"/>
      <c r="CD141" s="1297"/>
      <c r="CE141" s="1297"/>
      <c r="CF141" s="1297"/>
      <c r="CG141" s="1297"/>
      <c r="CH141" s="1297"/>
      <c r="CI141" s="1297"/>
      <c r="CJ141" s="1297"/>
      <c r="CK141" s="1297"/>
      <c r="CL141" s="1297"/>
      <c r="CM141" s="1297"/>
      <c r="CN141" s="1297"/>
      <c r="CO141" s="1297"/>
      <c r="CP141" s="1297"/>
      <c r="CQ141" s="1297"/>
      <c r="CR141" s="1297"/>
      <c r="CS141" s="1297"/>
      <c r="CT141" s="1297"/>
      <c r="CU141" s="1297"/>
      <c r="CV141" s="1297"/>
      <c r="CW141" s="1297"/>
      <c r="CX141" s="1297"/>
      <c r="CY141" s="1297"/>
      <c r="CZ141" s="1297"/>
      <c r="DA141" s="1297"/>
      <c r="DB141" s="1297"/>
      <c r="DC141" s="1297"/>
      <c r="DD141" s="1297"/>
      <c r="DE141" s="1297"/>
      <c r="DF141" s="1297"/>
      <c r="DG141" s="1297"/>
      <c r="DH141" s="1297"/>
      <c r="DI141" s="1297"/>
      <c r="DJ141" s="1297"/>
      <c r="DK141" s="1297"/>
      <c r="DL141" s="1297"/>
      <c r="DM141" s="1297"/>
      <c r="DN141" s="1297"/>
      <c r="DO141" s="1297"/>
      <c r="DP141" s="1297"/>
      <c r="DQ141" s="1297"/>
      <c r="DR141" s="1297"/>
    </row>
    <row r="142" spans="1:122">
      <c r="A142" s="1297"/>
      <c r="B142" s="1297"/>
      <c r="C142" s="1297"/>
      <c r="D142" s="1297"/>
      <c r="E142" s="1455" t="s">
        <v>534</v>
      </c>
      <c r="F142" s="1456" t="s">
        <v>535</v>
      </c>
      <c r="G142" s="1456" t="s">
        <v>535</v>
      </c>
      <c r="H142" s="1456" t="s">
        <v>535</v>
      </c>
      <c r="I142" s="1510" t="s">
        <v>535</v>
      </c>
      <c r="J142" s="1510" t="s">
        <v>535</v>
      </c>
      <c r="K142" s="1510" t="s">
        <v>535</v>
      </c>
      <c r="L142" s="1510" t="s">
        <v>535</v>
      </c>
      <c r="M142" s="1510" t="s">
        <v>535</v>
      </c>
      <c r="N142" s="1510" t="s">
        <v>535</v>
      </c>
      <c r="O142" s="1510" t="s">
        <v>535</v>
      </c>
      <c r="P142" s="1510" t="s">
        <v>535</v>
      </c>
      <c r="Q142" s="1510" t="s">
        <v>535</v>
      </c>
      <c r="R142" s="1510" t="s">
        <v>535</v>
      </c>
      <c r="S142" s="1510" t="s">
        <v>535</v>
      </c>
      <c r="T142" s="1510" t="s">
        <v>536</v>
      </c>
      <c r="U142" s="1510" t="s">
        <v>536</v>
      </c>
      <c r="V142" s="1510" t="s">
        <v>536</v>
      </c>
      <c r="W142" s="1456" t="s">
        <v>536</v>
      </c>
      <c r="X142" s="1456" t="s">
        <v>536</v>
      </c>
      <c r="Y142" s="1456" t="s">
        <v>536</v>
      </c>
      <c r="Z142" s="1456" t="s">
        <v>536</v>
      </c>
      <c r="AA142" s="1456" t="s">
        <v>536</v>
      </c>
      <c r="AB142" s="1456" t="s">
        <v>536</v>
      </c>
      <c r="AC142" s="1456" t="s">
        <v>535</v>
      </c>
      <c r="AD142" s="1576" t="s">
        <v>536</v>
      </c>
      <c r="AE142" s="1456" t="s">
        <v>535</v>
      </c>
      <c r="AF142" s="1456" t="s">
        <v>535</v>
      </c>
      <c r="AG142" s="1456" t="s">
        <v>535</v>
      </c>
      <c r="AH142" s="1456" t="s">
        <v>535</v>
      </c>
      <c r="AI142" s="1456" t="s">
        <v>535</v>
      </c>
      <c r="AJ142" s="1485" t="s">
        <v>536</v>
      </c>
      <c r="AK142" s="1485" t="s">
        <v>536</v>
      </c>
      <c r="AL142" s="1485" t="s">
        <v>536</v>
      </c>
      <c r="AM142" s="1485" t="s">
        <v>536</v>
      </c>
      <c r="AN142" s="1485" t="s">
        <v>536</v>
      </c>
      <c r="AO142" s="1630" t="s">
        <v>536</v>
      </c>
      <c r="AP142" s="1297"/>
      <c r="AQ142" s="1297"/>
      <c r="AR142" s="1297"/>
      <c r="AS142" s="1297"/>
      <c r="AT142" s="1297"/>
      <c r="AU142" s="1297"/>
      <c r="AV142" s="1297"/>
      <c r="AW142" s="1297"/>
      <c r="AX142" s="1297"/>
      <c r="AY142" s="1297"/>
      <c r="AZ142" s="1297"/>
      <c r="BA142" s="1297"/>
      <c r="BB142" s="1297"/>
      <c r="BC142" s="1297"/>
      <c r="BD142" s="1297"/>
      <c r="BE142" s="1297"/>
      <c r="BF142" s="1297"/>
      <c r="BG142" s="1297"/>
      <c r="BH142" s="1297"/>
      <c r="BI142" s="1297"/>
      <c r="BJ142" s="1297"/>
      <c r="BK142" s="1297"/>
      <c r="BL142" s="1297"/>
      <c r="BM142" s="1297"/>
      <c r="BN142" s="1297"/>
      <c r="BO142" s="1297"/>
      <c r="BP142" s="1297"/>
      <c r="BQ142" s="1297"/>
      <c r="BR142" s="1297"/>
      <c r="BS142" s="1297"/>
      <c r="BT142" s="1297"/>
      <c r="BU142" s="1297"/>
      <c r="BV142" s="1297"/>
      <c r="BW142" s="1297"/>
      <c r="BX142" s="1297"/>
      <c r="BY142" s="1297"/>
      <c r="BZ142" s="1297"/>
      <c r="CA142" s="1297"/>
      <c r="CB142" s="1297"/>
      <c r="CC142" s="1297"/>
      <c r="CD142" s="1297"/>
      <c r="CE142" s="1297"/>
      <c r="CF142" s="1297"/>
      <c r="CG142" s="1297"/>
      <c r="CH142" s="1297"/>
      <c r="CI142" s="1297"/>
      <c r="CJ142" s="1297"/>
      <c r="CK142" s="1465"/>
      <c r="CL142" s="1465"/>
      <c r="CM142" s="1465"/>
      <c r="CN142" s="1297"/>
      <c r="CO142" s="1297"/>
      <c r="CP142" s="1297"/>
      <c r="CQ142" s="1297"/>
      <c r="CR142" s="1297"/>
      <c r="CS142" s="1297"/>
      <c r="CT142" s="1297"/>
      <c r="CU142" s="1297"/>
      <c r="CV142" s="1297"/>
      <c r="CW142" s="1297"/>
      <c r="CX142" s="1297"/>
      <c r="CY142" s="1297"/>
      <c r="CZ142" s="1297"/>
      <c r="DA142" s="1297"/>
      <c r="DB142" s="1297"/>
      <c r="DC142" s="1297"/>
      <c r="DD142" s="1297"/>
      <c r="DE142" s="1297"/>
      <c r="DF142" s="1297"/>
      <c r="DG142" s="1297"/>
      <c r="DH142" s="1297"/>
      <c r="DI142" s="1297"/>
      <c r="DJ142" s="1297"/>
      <c r="DK142" s="1297"/>
      <c r="DL142" s="1297"/>
      <c r="DM142" s="1297"/>
      <c r="DN142" s="1297"/>
      <c r="DO142" s="1297"/>
      <c r="DP142" s="1297"/>
      <c r="DQ142" s="1297"/>
      <c r="DR142" s="1297"/>
    </row>
    <row r="143" spans="1:122">
      <c r="A143" s="1297"/>
      <c r="B143" s="1297"/>
      <c r="C143" s="1297"/>
      <c r="D143" s="1297"/>
      <c r="E143" s="1455" t="s">
        <v>297</v>
      </c>
      <c r="F143" s="1457">
        <v>1</v>
      </c>
      <c r="G143" s="1457">
        <v>2</v>
      </c>
      <c r="H143" s="1457">
        <v>3</v>
      </c>
      <c r="I143" s="1511" t="s">
        <v>537</v>
      </c>
      <c r="J143" s="1511" t="s">
        <v>538</v>
      </c>
      <c r="K143" s="1511">
        <v>5</v>
      </c>
      <c r="L143" s="1511">
        <v>6</v>
      </c>
      <c r="M143" s="1511">
        <v>7</v>
      </c>
      <c r="N143" s="1511">
        <v>8</v>
      </c>
      <c r="O143" s="1511">
        <v>9</v>
      </c>
      <c r="P143" s="1511">
        <v>10</v>
      </c>
      <c r="Q143" s="1511">
        <v>11</v>
      </c>
      <c r="R143" s="1511">
        <v>12</v>
      </c>
      <c r="S143" s="1511">
        <v>13</v>
      </c>
      <c r="T143" s="1511">
        <v>14</v>
      </c>
      <c r="U143" s="1511">
        <v>15</v>
      </c>
      <c r="V143" s="1511">
        <v>16</v>
      </c>
      <c r="W143" s="1511">
        <v>17</v>
      </c>
      <c r="X143" s="1511">
        <v>18</v>
      </c>
      <c r="Y143" s="1511">
        <v>19</v>
      </c>
      <c r="Z143" s="1511">
        <v>20</v>
      </c>
      <c r="AA143" s="1511">
        <v>21</v>
      </c>
      <c r="AB143" s="1511">
        <v>22</v>
      </c>
      <c r="AC143" s="1511">
        <v>23</v>
      </c>
      <c r="AD143" s="1566">
        <v>24</v>
      </c>
      <c r="AE143" s="1511">
        <v>25</v>
      </c>
      <c r="AF143" s="1511">
        <v>26</v>
      </c>
      <c r="AG143" s="1511">
        <v>27</v>
      </c>
      <c r="AH143" s="1511">
        <v>28</v>
      </c>
      <c r="AI143" s="1511">
        <v>29</v>
      </c>
      <c r="AJ143" s="1511">
        <v>30</v>
      </c>
      <c r="AK143" s="1511">
        <v>31</v>
      </c>
      <c r="AL143" s="1511">
        <v>32</v>
      </c>
      <c r="AM143" s="1511">
        <v>33</v>
      </c>
      <c r="AN143" s="1511">
        <v>34</v>
      </c>
      <c r="AO143" s="1511">
        <v>35</v>
      </c>
      <c r="AP143" s="1297"/>
      <c r="AQ143" s="1297"/>
      <c r="AR143" s="1297"/>
      <c r="AS143" s="1297"/>
      <c r="AT143" s="1297"/>
      <c r="AU143" s="1297"/>
      <c r="AV143" s="1297"/>
      <c r="AW143" s="1297"/>
      <c r="AX143" s="1297"/>
      <c r="AY143" s="1297"/>
      <c r="AZ143" s="1297"/>
      <c r="BA143" s="1297"/>
      <c r="BB143" s="1297"/>
      <c r="BC143" s="1297"/>
      <c r="BD143" s="1297"/>
      <c r="BE143" s="1297"/>
      <c r="BF143" s="1297"/>
      <c r="BG143" s="1297"/>
      <c r="BH143" s="1297"/>
      <c r="BI143" s="1297"/>
      <c r="BJ143" s="1297"/>
      <c r="BK143" s="1297"/>
      <c r="BL143" s="1297"/>
      <c r="BM143" s="1297"/>
      <c r="BN143" s="1297"/>
      <c r="BO143" s="1297"/>
      <c r="BP143" s="1297"/>
      <c r="BQ143" s="1297"/>
      <c r="BR143" s="1297"/>
      <c r="BS143" s="1297"/>
      <c r="BT143" s="1297"/>
      <c r="BU143" s="1297"/>
      <c r="BV143" s="1297"/>
      <c r="BW143" s="1297"/>
      <c r="BX143" s="1297"/>
      <c r="BY143" s="1297"/>
      <c r="BZ143" s="1297"/>
      <c r="CA143" s="1297"/>
      <c r="CB143" s="1297"/>
      <c r="CC143" s="1297"/>
      <c r="CD143" s="1297"/>
      <c r="CE143" s="1297"/>
      <c r="CF143" s="1297"/>
      <c r="CG143" s="1297"/>
      <c r="CH143" s="1297"/>
      <c r="CI143" s="1297"/>
      <c r="CJ143" s="1297"/>
      <c r="CK143" s="1465"/>
      <c r="CL143" s="1465"/>
      <c r="CM143" s="1465"/>
      <c r="CN143" s="1297"/>
      <c r="CO143" s="1297"/>
      <c r="CP143" s="1297"/>
      <c r="CQ143" s="1297"/>
      <c r="CR143" s="1297"/>
      <c r="CS143" s="1297"/>
      <c r="CT143" s="1297"/>
      <c r="CU143" s="1297"/>
      <c r="CV143" s="1297"/>
      <c r="CW143" s="1297"/>
      <c r="CX143" s="1297"/>
      <c r="CY143" s="1297"/>
      <c r="CZ143" s="1297"/>
      <c r="DA143" s="1297"/>
      <c r="DB143" s="1297"/>
      <c r="DC143" s="1297"/>
      <c r="DD143" s="1297"/>
      <c r="DE143" s="1297"/>
      <c r="DF143" s="1297"/>
      <c r="DG143" s="1297"/>
      <c r="DH143" s="1297"/>
      <c r="DI143" s="1297"/>
      <c r="DJ143" s="1297"/>
      <c r="DK143" s="1297"/>
      <c r="DL143" s="1297"/>
      <c r="DM143" s="1297"/>
      <c r="DN143" s="1297"/>
      <c r="DO143" s="1297"/>
      <c r="DP143" s="1297"/>
      <c r="DQ143" s="1297"/>
      <c r="DR143" s="1297"/>
    </row>
    <row r="144" s="847" customFormat="1" spans="1:122">
      <c r="A144" s="1458"/>
      <c r="B144" s="1458"/>
      <c r="C144" s="1458"/>
      <c r="D144" s="1458"/>
      <c r="E144" s="1459" t="s">
        <v>539</v>
      </c>
      <c r="F144" s="1460" t="s">
        <v>540</v>
      </c>
      <c r="G144" s="1460" t="s">
        <v>540</v>
      </c>
      <c r="H144" s="1460" t="s">
        <v>540</v>
      </c>
      <c r="I144" s="1512" t="s">
        <v>540</v>
      </c>
      <c r="J144" s="1512" t="s">
        <v>540</v>
      </c>
      <c r="K144" s="1512" t="s">
        <v>540</v>
      </c>
      <c r="L144" s="1512" t="s">
        <v>540</v>
      </c>
      <c r="M144" s="1512" t="s">
        <v>540</v>
      </c>
      <c r="N144" s="1512" t="s">
        <v>540</v>
      </c>
      <c r="O144" s="1512" t="s">
        <v>540</v>
      </c>
      <c r="P144" s="1512" t="s">
        <v>540</v>
      </c>
      <c r="Q144" s="1512" t="s">
        <v>540</v>
      </c>
      <c r="R144" s="1512" t="s">
        <v>540</v>
      </c>
      <c r="S144" s="1512" t="s">
        <v>540</v>
      </c>
      <c r="T144" s="1560" t="s">
        <v>540</v>
      </c>
      <c r="U144" s="1512" t="s">
        <v>540</v>
      </c>
      <c r="V144" s="1512" t="s">
        <v>540</v>
      </c>
      <c r="W144" s="1512" t="s">
        <v>540</v>
      </c>
      <c r="X144" s="1512" t="s">
        <v>540</v>
      </c>
      <c r="Y144" s="1512" t="s">
        <v>541</v>
      </c>
      <c r="Z144" s="1512" t="s">
        <v>540</v>
      </c>
      <c r="AA144" s="1512" t="s">
        <v>540</v>
      </c>
      <c r="AB144" s="1512" t="s">
        <v>541</v>
      </c>
      <c r="AC144" s="1512" t="s">
        <v>541</v>
      </c>
      <c r="AD144" s="1576" t="s">
        <v>542</v>
      </c>
      <c r="AE144" s="1512" t="s">
        <v>541</v>
      </c>
      <c r="AF144" s="1512" t="s">
        <v>541</v>
      </c>
      <c r="AG144" s="1512" t="s">
        <v>541</v>
      </c>
      <c r="AH144" s="1512" t="s">
        <v>541</v>
      </c>
      <c r="AI144" s="1512" t="s">
        <v>541</v>
      </c>
      <c r="AJ144" s="1512" t="s">
        <v>541</v>
      </c>
      <c r="AK144" s="1512" t="s">
        <v>541</v>
      </c>
      <c r="AL144" s="1512" t="s">
        <v>541</v>
      </c>
      <c r="AM144" s="1488" t="s">
        <v>542</v>
      </c>
      <c r="AN144" s="1488" t="s">
        <v>542</v>
      </c>
      <c r="AO144" s="1488" t="s">
        <v>542</v>
      </c>
      <c r="AP144" s="1458"/>
      <c r="AQ144" s="1458"/>
      <c r="AR144" s="1458"/>
      <c r="AS144" s="1458"/>
      <c r="AT144" s="1458"/>
      <c r="AU144" s="1458"/>
      <c r="AV144" s="1458"/>
      <c r="AW144" s="1458"/>
      <c r="AX144" s="1458"/>
      <c r="AY144" s="1458"/>
      <c r="AZ144" s="1458"/>
      <c r="BA144" s="1458"/>
      <c r="BB144" s="1458"/>
      <c r="BC144" s="1458"/>
      <c r="BD144" s="1458"/>
      <c r="BE144" s="1458"/>
      <c r="BF144" s="1458"/>
      <c r="BG144" s="1458"/>
      <c r="BH144" s="1458"/>
      <c r="BI144" s="1458"/>
      <c r="BJ144" s="1458"/>
      <c r="BK144" s="1458"/>
      <c r="BL144" s="1458"/>
      <c r="BM144" s="1458"/>
      <c r="BN144" s="1458"/>
      <c r="BO144" s="1458"/>
      <c r="BP144" s="1458"/>
      <c r="BQ144" s="1458"/>
      <c r="BR144" s="1458"/>
      <c r="BS144" s="1458"/>
      <c r="BT144" s="1458"/>
      <c r="BU144" s="1458"/>
      <c r="BV144" s="1458"/>
      <c r="BW144" s="1458"/>
      <c r="BX144" s="1458"/>
      <c r="BY144" s="1458"/>
      <c r="BZ144" s="1458"/>
      <c r="CA144" s="1458"/>
      <c r="CB144" s="1458"/>
      <c r="CC144" s="1458"/>
      <c r="CD144" s="1458"/>
      <c r="CE144" s="1458"/>
      <c r="CF144" s="1458"/>
      <c r="CG144" s="1458"/>
      <c r="CH144" s="1458"/>
      <c r="CI144" s="1458"/>
      <c r="CJ144" s="1458"/>
      <c r="CK144" s="1297"/>
      <c r="CL144" s="1297"/>
      <c r="CM144" s="1297"/>
      <c r="CN144" s="1458"/>
      <c r="CO144" s="1458"/>
      <c r="CP144" s="1458"/>
      <c r="CQ144" s="1458"/>
      <c r="CR144" s="1458"/>
      <c r="CS144" s="1458"/>
      <c r="CT144" s="1458"/>
      <c r="CU144" s="1458"/>
      <c r="CV144" s="1458"/>
      <c r="CW144" s="1458"/>
      <c r="CX144" s="1458"/>
      <c r="CY144" s="1458"/>
      <c r="CZ144" s="1458"/>
      <c r="DA144" s="1458"/>
      <c r="DB144" s="1458"/>
      <c r="DC144" s="1458"/>
      <c r="DD144" s="1458"/>
      <c r="DE144" s="1458"/>
      <c r="DF144" s="1458"/>
      <c r="DG144" s="1458"/>
      <c r="DH144" s="1458"/>
      <c r="DI144" s="1458"/>
      <c r="DJ144" s="1458"/>
      <c r="DK144" s="1458"/>
      <c r="DL144" s="1458"/>
      <c r="DM144" s="1458"/>
      <c r="DN144" s="1458"/>
      <c r="DO144" s="1458"/>
      <c r="DP144" s="1458"/>
      <c r="DQ144" s="1458"/>
      <c r="DR144" s="1458"/>
    </row>
    <row r="145" ht="84" spans="1:122">
      <c r="A145" s="1297"/>
      <c r="B145" s="1297"/>
      <c r="C145" s="1297"/>
      <c r="D145" s="1297"/>
      <c r="E145" s="1455" t="s">
        <v>543</v>
      </c>
      <c r="F145" s="1461" t="s">
        <v>544</v>
      </c>
      <c r="G145" s="1461" t="s">
        <v>545</v>
      </c>
      <c r="H145" s="1462" t="s">
        <v>546</v>
      </c>
      <c r="I145" s="1513" t="s">
        <v>547</v>
      </c>
      <c r="J145" s="1513" t="s">
        <v>548</v>
      </c>
      <c r="K145" s="1461" t="s">
        <v>549</v>
      </c>
      <c r="L145" s="1462" t="s">
        <v>550</v>
      </c>
      <c r="M145" s="1461" t="s">
        <v>551</v>
      </c>
      <c r="N145" s="1461" t="s">
        <v>552</v>
      </c>
      <c r="O145" s="1461" t="s">
        <v>553</v>
      </c>
      <c r="P145" s="1461" t="s">
        <v>554</v>
      </c>
      <c r="Q145" s="1461" t="s">
        <v>555</v>
      </c>
      <c r="R145" s="1561" t="s">
        <v>556</v>
      </c>
      <c r="S145" s="1561" t="s">
        <v>557</v>
      </c>
      <c r="T145" s="1562" t="s">
        <v>558</v>
      </c>
      <c r="U145" s="1513" t="s">
        <v>559</v>
      </c>
      <c r="V145" s="1513" t="s">
        <v>560</v>
      </c>
      <c r="W145" s="1513" t="s">
        <v>561</v>
      </c>
      <c r="X145" s="1513" t="s">
        <v>562</v>
      </c>
      <c r="Y145" s="1577" t="s">
        <v>563</v>
      </c>
      <c r="Z145" s="1513" t="s">
        <v>564</v>
      </c>
      <c r="AA145" s="1513" t="s">
        <v>565</v>
      </c>
      <c r="AB145" s="1577" t="s">
        <v>566</v>
      </c>
      <c r="AC145" s="1578" t="s">
        <v>567</v>
      </c>
      <c r="AD145" s="1537" t="s">
        <v>568</v>
      </c>
      <c r="AE145" s="1578" t="s">
        <v>569</v>
      </c>
      <c r="AF145" s="1577" t="s">
        <v>570</v>
      </c>
      <c r="AG145" s="1577" t="s">
        <v>571</v>
      </c>
      <c r="AH145" s="1577" t="s">
        <v>572</v>
      </c>
      <c r="AI145" s="1578" t="s">
        <v>573</v>
      </c>
      <c r="AJ145" s="1578" t="s">
        <v>574</v>
      </c>
      <c r="AK145" s="1578" t="s">
        <v>575</v>
      </c>
      <c r="AL145" s="1578" t="s">
        <v>576</v>
      </c>
      <c r="AM145" s="1600" t="s">
        <v>577</v>
      </c>
      <c r="AN145" s="1600" t="s">
        <v>578</v>
      </c>
      <c r="AO145" s="1600" t="s">
        <v>579</v>
      </c>
      <c r="AP145" s="1297"/>
      <c r="AQ145" s="1297"/>
      <c r="AR145" s="1297"/>
      <c r="AS145" s="1297"/>
      <c r="AT145" s="1297"/>
      <c r="AU145" s="1297"/>
      <c r="AV145" s="1297"/>
      <c r="AW145" s="1297"/>
      <c r="AX145" s="1297"/>
      <c r="AY145" s="1297"/>
      <c r="AZ145" s="1297"/>
      <c r="BA145" s="1297"/>
      <c r="BB145" s="1297"/>
      <c r="BC145" s="1297"/>
      <c r="BD145" s="1297"/>
      <c r="BE145" s="1297"/>
      <c r="BF145" s="1297"/>
      <c r="BG145" s="1297"/>
      <c r="BH145" s="1297"/>
      <c r="BI145" s="1297"/>
      <c r="BJ145" s="1297"/>
      <c r="BK145" s="1297"/>
      <c r="BL145" s="1297"/>
      <c r="BM145" s="1297"/>
      <c r="BN145" s="1297"/>
      <c r="BO145" s="1297"/>
      <c r="BP145" s="1297"/>
      <c r="BQ145" s="1297"/>
      <c r="BR145" s="1297"/>
      <c r="BS145" s="1297"/>
      <c r="BT145" s="1297"/>
      <c r="BU145" s="1297"/>
      <c r="BV145" s="1297"/>
      <c r="BW145" s="1297"/>
      <c r="BX145" s="1297"/>
      <c r="BY145" s="1297"/>
      <c r="BZ145" s="1297"/>
      <c r="CA145" s="1297"/>
      <c r="CB145" s="1297"/>
      <c r="CC145" s="1297"/>
      <c r="CD145" s="1297"/>
      <c r="CE145" s="1297"/>
      <c r="CF145" s="1297"/>
      <c r="CG145" s="1297"/>
      <c r="CH145" s="1297"/>
      <c r="CI145" s="1297"/>
      <c r="CJ145" s="1297"/>
      <c r="CK145" s="1297"/>
      <c r="CL145" s="1297"/>
      <c r="CM145" s="1297"/>
      <c r="CN145" s="1297"/>
      <c r="CO145" s="1297"/>
      <c r="CP145" s="1297"/>
      <c r="CQ145" s="1297"/>
      <c r="CR145" s="1297"/>
      <c r="CS145" s="1297"/>
      <c r="CT145" s="1297"/>
      <c r="CU145" s="1297"/>
      <c r="CV145" s="1297"/>
      <c r="CW145" s="1297"/>
      <c r="CX145" s="1297"/>
      <c r="CY145" s="1297"/>
      <c r="CZ145" s="1297"/>
      <c r="DA145" s="1297"/>
      <c r="DB145" s="1297"/>
      <c r="DC145" s="1297"/>
      <c r="DD145" s="1297"/>
      <c r="DE145" s="1297"/>
      <c r="DF145" s="1297"/>
      <c r="DG145" s="1297"/>
      <c r="DH145" s="1297"/>
      <c r="DI145" s="1297"/>
      <c r="DJ145" s="1297"/>
      <c r="DK145" s="1297"/>
      <c r="DL145" s="1297"/>
      <c r="DM145" s="1297"/>
      <c r="DN145" s="1297"/>
      <c r="DO145" s="1297"/>
      <c r="DP145" s="1297"/>
      <c r="DQ145" s="1297"/>
      <c r="DR145" s="1297"/>
    </row>
    <row r="146" spans="1:122">
      <c r="A146" s="1297"/>
      <c r="B146" s="1297"/>
      <c r="C146" s="1297"/>
      <c r="D146" s="1297"/>
      <c r="E146" s="1455" t="s">
        <v>580</v>
      </c>
      <c r="F146" s="1463">
        <f>IF(OR($L$34=1,$M$34=1,$O$34=1,$P$34=1,$Q$34=1,$R$34=1),1,0)</f>
        <v>1</v>
      </c>
      <c r="G146" s="1463">
        <f>IF(OR($AT$34=1,$AT$34=2),1,0)</f>
        <v>1</v>
      </c>
      <c r="H146" s="1464">
        <f>IF(AND(OR(AND($AW$34="対象外(Inapplicable)",OR(AND($BH$34=1,$BJ$34=1),AND($BH$34=2,OR($BI$34=$I$34,$BI$34=$J$34,$BI$34=$K$34)),$BH$34=3)),AND($AW$34="対象(Applicable)",$BR$34=1,$BS$34=1)),OR($BK$34=1,$BL$34=1)),1,0)</f>
        <v>1</v>
      </c>
      <c r="I146" s="1464">
        <f>IF(OR($W$146=1,$X$146=1),1,0)</f>
        <v>0</v>
      </c>
      <c r="J146" s="1464">
        <f>IF(OR($Z$146=1,$AA$146=1),1,0)</f>
        <v>0</v>
      </c>
      <c r="K146" s="1463">
        <f>IF(OR($BN$34=1,$BN$34=2,$BN$34=3),1,0)</f>
        <v>0</v>
      </c>
      <c r="L146" s="1464">
        <f>IF(OR($BO$34=1,$BO$34=2),1,0)</f>
        <v>0</v>
      </c>
      <c r="M146" s="1463">
        <f>IF($BE$34=1,1,0)</f>
        <v>0</v>
      </c>
      <c r="N146" s="1463">
        <f>IF(OR($AN$34=1,$AN$34=2),1,0)</f>
        <v>0</v>
      </c>
      <c r="O146" s="1463">
        <f>IF($AO$34=1,1,0)</f>
        <v>0</v>
      </c>
      <c r="P146" s="1463">
        <f>IF(OR($AG$34=1,$AG$34=2,$AG$34=3,$AG$34=4,$AG$34=5,$AG$34=6,$AG$34=7,$AH$34=1,$AH$34=2,$AH$34=3,$AH$34=4,$AH$34=5,$AH$34=6,$AH$34=7),1,0)</f>
        <v>0</v>
      </c>
      <c r="Q146" s="1463">
        <f>IF($BG$34=1,1,0)</f>
        <v>0</v>
      </c>
      <c r="R146" s="1523">
        <f>IF(AND($AS$34=1,OR($Q$45=1,$R$45=1)),1,0)</f>
        <v>0</v>
      </c>
      <c r="S146" s="1523">
        <f>IF(OR($Q$34=1,$R$34=1),1,0)</f>
        <v>0</v>
      </c>
      <c r="T146" s="1523">
        <f>IF($F$45=1,1,0)</f>
        <v>1</v>
      </c>
      <c r="U146" s="1523">
        <f>IF($G$45=1,1,0)</f>
        <v>1</v>
      </c>
      <c r="V146" s="1523">
        <f>IF($H$45=1,1,0)</f>
        <v>0</v>
      </c>
      <c r="W146" s="1523">
        <f>IF(AND($AW$34="対象(Applicable)",$BX$34=1,$BY$34=1,$K$45=1),1,0)</f>
        <v>0</v>
      </c>
      <c r="X146" s="1523">
        <f>IF(AND($AW$34="対象(Applicable)",$BX$34=1,$BY$34=1,$L$45=1),1,0)</f>
        <v>0</v>
      </c>
      <c r="Y146" s="1523">
        <f>IF($M$45=2,1,0)</f>
        <v>0</v>
      </c>
      <c r="Z146" s="1523">
        <f>IF(AND($AW$34="対象(Applicable)",$CC$34=1,$CD$34=1,$N$45=1),1,0)</f>
        <v>0</v>
      </c>
      <c r="AA146" s="1523">
        <f>IF(AND($AW$34="対象(Applicable)",$CC$34=1,$CD$34=1,$O$45=1),1,0)</f>
        <v>0</v>
      </c>
      <c r="AB146" s="1523">
        <f>IF($P$45=2,1,0)</f>
        <v>0</v>
      </c>
      <c r="AC146" s="1463">
        <f>IF($BM$34=3,1,0)</f>
        <v>1</v>
      </c>
      <c r="AD146" s="1531">
        <f>IF($BJ$34=1,1,0)</f>
        <v>1</v>
      </c>
      <c r="AE146" s="1463">
        <f>IF(AND($L$34=2,$M$34=2,$O$34=2,$P$34=2,OR($Q$34=1,$R$34=1,$S$34=1)),1,0)</f>
        <v>0</v>
      </c>
      <c r="AF146" s="1464">
        <f>IF(AND($BE$34=1,$BF$34=2),1,0)</f>
        <v>0</v>
      </c>
      <c r="AG146" s="1464">
        <f>IF($BE$34=2,1,0)</f>
        <v>1</v>
      </c>
      <c r="AH146" s="1464">
        <f>IF($BP$34=2,1,0)</f>
        <v>1</v>
      </c>
      <c r="AI146" s="1463">
        <f>IF($BQ$34=2,1,0)</f>
        <v>1</v>
      </c>
      <c r="AJ146" s="1463">
        <f>IF($Y$34="Other",1,0)</f>
        <v>0</v>
      </c>
      <c r="AK146" s="1463">
        <f>IF($Z$34="Other",1,0)</f>
        <v>0</v>
      </c>
      <c r="AL146" s="1463">
        <f>IF($AA$34="Other",1,0)</f>
        <v>0</v>
      </c>
      <c r="AM146" s="1463">
        <f>IF(OR(Y$34="Critical",Y$34="Important"),2,IF(Y$34="Ordinary",1,0))</f>
        <v>2</v>
      </c>
      <c r="AN146" s="1463">
        <f t="shared" ref="AN146:AO146" si="71">IF(OR(Z$34="Critical",Z$34="Important"),2,IF(Z$34="Ordinary",1,0))</f>
        <v>2</v>
      </c>
      <c r="AO146" s="1463">
        <f t="shared" si="71"/>
        <v>2</v>
      </c>
      <c r="AP146" s="1297"/>
      <c r="AQ146" s="1297"/>
      <c r="AR146" s="1297"/>
      <c r="AS146" s="1297"/>
      <c r="AT146" s="1297"/>
      <c r="AU146" s="1297"/>
      <c r="AV146" s="1297"/>
      <c r="AW146" s="1297"/>
      <c r="AX146" s="1297"/>
      <c r="AY146" s="1297"/>
      <c r="AZ146" s="1297"/>
      <c r="BA146" s="1297"/>
      <c r="BB146" s="1297"/>
      <c r="BC146" s="1297"/>
      <c r="BD146" s="1297"/>
      <c r="BE146" s="1297"/>
      <c r="BF146" s="1297"/>
      <c r="BG146" s="1297"/>
      <c r="BH146" s="1297"/>
      <c r="BI146" s="1297"/>
      <c r="BJ146" s="1297"/>
      <c r="BK146" s="1297"/>
      <c r="BL146" s="1297"/>
      <c r="BM146" s="1297"/>
      <c r="BN146" s="1297"/>
      <c r="BO146" s="1297"/>
      <c r="BP146" s="1297"/>
      <c r="BQ146" s="1297"/>
      <c r="BR146" s="1297"/>
      <c r="BS146" s="1297"/>
      <c r="BT146" s="1297"/>
      <c r="BU146" s="1297"/>
      <c r="BV146" s="1297"/>
      <c r="BW146" s="1297"/>
      <c r="BX146" s="1297"/>
      <c r="BY146" s="1297"/>
      <c r="BZ146" s="1297"/>
      <c r="CA146" s="1297"/>
      <c r="CB146" s="1297"/>
      <c r="CC146" s="1297"/>
      <c r="CD146" s="1297"/>
      <c r="CE146" s="1297"/>
      <c r="CF146" s="1297"/>
      <c r="CG146" s="1297"/>
      <c r="CH146" s="1297"/>
      <c r="CI146" s="1297"/>
      <c r="CJ146" s="1297"/>
      <c r="CK146" s="1478"/>
      <c r="CL146" s="1478"/>
      <c r="CM146" s="1478"/>
      <c r="CN146" s="1297"/>
      <c r="CO146" s="1297"/>
      <c r="CP146" s="1297"/>
      <c r="CQ146" s="1297"/>
      <c r="CR146" s="1297"/>
      <c r="CS146" s="1297"/>
      <c r="CT146" s="1297"/>
      <c r="CU146" s="1297"/>
      <c r="CV146" s="1297"/>
      <c r="CW146" s="1297"/>
      <c r="CX146" s="1297"/>
      <c r="CY146" s="1297"/>
      <c r="CZ146" s="1297"/>
      <c r="DA146" s="1297"/>
      <c r="DB146" s="1297"/>
      <c r="DC146" s="1297"/>
      <c r="DD146" s="1297"/>
      <c r="DE146" s="1297"/>
      <c r="DF146" s="1297"/>
      <c r="DG146" s="1297"/>
      <c r="DH146" s="1297"/>
      <c r="DI146" s="1297"/>
      <c r="DJ146" s="1297"/>
      <c r="DK146" s="1297"/>
      <c r="DL146" s="1297"/>
      <c r="DM146" s="1297"/>
      <c r="DN146" s="1297"/>
      <c r="DO146" s="1297"/>
      <c r="DP146" s="1297"/>
      <c r="DQ146" s="1297"/>
      <c r="DR146" s="1297"/>
    </row>
    <row r="147" s="848" customFormat="1" ht="13.5" customHeight="1" spans="1:122">
      <c r="A147" s="1465"/>
      <c r="B147" s="1465"/>
      <c r="C147" s="1465"/>
      <c r="D147" s="1465"/>
      <c r="E147" s="1466"/>
      <c r="F147" s="1467"/>
      <c r="G147" s="1468"/>
      <c r="H147" s="1469"/>
      <c r="I147" s="1469"/>
      <c r="J147" s="1514"/>
      <c r="K147" s="1515"/>
      <c r="L147" s="1515"/>
      <c r="M147" s="1469"/>
      <c r="N147" s="1465"/>
      <c r="O147" s="1465"/>
      <c r="P147" s="1465"/>
      <c r="Q147" s="1465"/>
      <c r="R147" s="1465"/>
      <c r="S147" s="1465"/>
      <c r="T147" s="1465"/>
      <c r="U147" s="1465"/>
      <c r="V147" s="1465"/>
      <c r="W147" s="1465"/>
      <c r="X147" s="1465"/>
      <c r="Y147" s="1465"/>
      <c r="Z147" s="1465"/>
      <c r="AA147" s="1465"/>
      <c r="AB147" s="1465"/>
      <c r="AC147" s="1465"/>
      <c r="AD147" s="1465"/>
      <c r="AE147" s="1465"/>
      <c r="AF147" s="1465"/>
      <c r="AG147" s="1465"/>
      <c r="AH147" s="1465"/>
      <c r="AI147" s="1465"/>
      <c r="AJ147" s="1465"/>
      <c r="AK147" s="1465"/>
      <c r="AL147" s="1465"/>
      <c r="AM147" s="1465"/>
      <c r="AN147" s="1465"/>
      <c r="AO147" s="1465"/>
      <c r="AP147" s="1465"/>
      <c r="AQ147" s="1465"/>
      <c r="AR147" s="1465"/>
      <c r="AS147" s="1465"/>
      <c r="AT147" s="1465"/>
      <c r="AU147" s="1465"/>
      <c r="AV147" s="1465"/>
      <c r="AW147" s="1465"/>
      <c r="AX147" s="1465"/>
      <c r="AY147" s="1465"/>
      <c r="AZ147" s="1465"/>
      <c r="BA147" s="1465"/>
      <c r="BB147" s="1465"/>
      <c r="BC147" s="1465"/>
      <c r="BD147" s="1465"/>
      <c r="BE147" s="1465"/>
      <c r="BF147" s="1465"/>
      <c r="BG147" s="1465"/>
      <c r="BH147" s="1465"/>
      <c r="BI147" s="1465"/>
      <c r="BJ147" s="1465"/>
      <c r="BK147" s="1465"/>
      <c r="BL147" s="1465"/>
      <c r="BM147" s="1465"/>
      <c r="BN147" s="1465"/>
      <c r="BO147" s="1465"/>
      <c r="BP147" s="1465"/>
      <c r="BQ147" s="1465"/>
      <c r="BR147" s="1465"/>
      <c r="BS147" s="1465"/>
      <c r="BT147" s="1465"/>
      <c r="BU147" s="1465"/>
      <c r="BV147" s="1465"/>
      <c r="BW147" s="1465"/>
      <c r="BX147" s="1465"/>
      <c r="BY147" s="1465"/>
      <c r="BZ147" s="1465"/>
      <c r="CA147" s="1465"/>
      <c r="CB147" s="1465"/>
      <c r="CC147" s="1465"/>
      <c r="CD147" s="1465"/>
      <c r="CE147" s="1465"/>
      <c r="CF147" s="1465"/>
      <c r="CG147" s="1465"/>
      <c r="CH147" s="1465"/>
      <c r="CI147" s="1465"/>
      <c r="CJ147" s="1465"/>
      <c r="CK147" s="1297"/>
      <c r="CL147" s="1297"/>
      <c r="CM147" s="1297"/>
      <c r="CN147" s="1465"/>
      <c r="CO147" s="1465"/>
      <c r="CP147" s="1465"/>
      <c r="CQ147" s="1465"/>
      <c r="CR147" s="1465"/>
      <c r="CS147" s="1465"/>
      <c r="CT147" s="1465"/>
      <c r="CU147" s="1465"/>
      <c r="CV147" s="1465"/>
      <c r="CW147" s="1465"/>
      <c r="CX147" s="1465"/>
      <c r="CY147" s="1465"/>
      <c r="CZ147" s="1465"/>
      <c r="DA147" s="1465"/>
      <c r="DB147" s="1465"/>
      <c r="DC147" s="1465"/>
      <c r="DD147" s="1465"/>
      <c r="DE147" s="1465"/>
      <c r="DF147" s="1465"/>
      <c r="DG147" s="1465"/>
      <c r="DH147" s="1465"/>
      <c r="DI147" s="1465"/>
      <c r="DJ147" s="1465"/>
      <c r="DK147" s="1465"/>
      <c r="DL147" s="1465"/>
      <c r="DM147" s="1465"/>
      <c r="DN147" s="1465"/>
      <c r="DO147" s="1465"/>
      <c r="DP147" s="1465"/>
      <c r="DQ147" s="1465"/>
      <c r="DR147" s="1465"/>
    </row>
    <row r="148" s="848" customFormat="1" spans="1:122">
      <c r="A148" s="1465"/>
      <c r="B148" s="1465"/>
      <c r="C148" s="1465"/>
      <c r="D148" s="1465"/>
      <c r="E148" s="1466"/>
      <c r="F148" s="1470" t="s">
        <v>533</v>
      </c>
      <c r="G148" s="1468"/>
      <c r="H148" s="1469"/>
      <c r="I148" s="1469"/>
      <c r="J148" s="1514"/>
      <c r="K148" s="1515"/>
      <c r="L148" s="1515"/>
      <c r="M148" s="1469"/>
      <c r="N148" s="1465"/>
      <c r="O148" s="1465"/>
      <c r="P148" s="1465"/>
      <c r="Q148" s="1465"/>
      <c r="R148" s="1465"/>
      <c r="S148" s="1465"/>
      <c r="T148" s="1465"/>
      <c r="U148" s="1465"/>
      <c r="V148" s="1465"/>
      <c r="W148" s="1465"/>
      <c r="X148" s="1465"/>
      <c r="Y148" s="1465"/>
      <c r="Z148" s="1465"/>
      <c r="AA148" s="1465"/>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465"/>
      <c r="AX148" s="1465"/>
      <c r="AY148" s="1465"/>
      <c r="AZ148" s="1465"/>
      <c r="BA148" s="1465"/>
      <c r="BB148" s="1465"/>
      <c r="BC148" s="1465"/>
      <c r="BD148" s="1465"/>
      <c r="BE148" s="1465"/>
      <c r="BF148" s="1465"/>
      <c r="BG148" s="1465"/>
      <c r="BH148" s="1465"/>
      <c r="BI148" s="1465"/>
      <c r="BJ148" s="1465"/>
      <c r="BK148" s="1465"/>
      <c r="BL148" s="1465"/>
      <c r="BM148" s="1465"/>
      <c r="BN148" s="1465"/>
      <c r="BO148" s="1465"/>
      <c r="BP148" s="1465"/>
      <c r="BQ148" s="1465"/>
      <c r="BR148" s="1465"/>
      <c r="BS148" s="1465"/>
      <c r="BT148" s="1465"/>
      <c r="BU148" s="1465"/>
      <c r="BV148" s="1465"/>
      <c r="BW148" s="1465"/>
      <c r="BX148" s="1465"/>
      <c r="BY148" s="1465"/>
      <c r="BZ148" s="1465"/>
      <c r="CA148" s="1465"/>
      <c r="CB148" s="1465"/>
      <c r="CC148" s="1465"/>
      <c r="CD148" s="1465"/>
      <c r="CE148" s="1465"/>
      <c r="CF148" s="1465"/>
      <c r="CG148" s="1465"/>
      <c r="CH148" s="1465"/>
      <c r="CI148" s="1465"/>
      <c r="CJ148" s="1465"/>
      <c r="CK148" s="1297"/>
      <c r="CL148" s="1297"/>
      <c r="CM148" s="1297"/>
      <c r="CN148" s="1465"/>
      <c r="CO148" s="1465"/>
      <c r="CP148" s="1465"/>
      <c r="CQ148" s="1465"/>
      <c r="CR148" s="1465"/>
      <c r="CS148" s="1465"/>
      <c r="CT148" s="1465"/>
      <c r="CU148" s="1465"/>
      <c r="CV148" s="1465"/>
      <c r="CW148" s="1465"/>
      <c r="CX148" s="1465"/>
      <c r="CY148" s="1465"/>
      <c r="CZ148" s="1465"/>
      <c r="DA148" s="1465"/>
      <c r="DB148" s="1465"/>
      <c r="DC148" s="1465"/>
      <c r="DD148" s="1465"/>
      <c r="DE148" s="1465"/>
      <c r="DF148" s="1465"/>
      <c r="DG148" s="1465"/>
      <c r="DH148" s="1465"/>
      <c r="DI148" s="1465"/>
      <c r="DJ148" s="1465"/>
      <c r="DK148" s="1465"/>
      <c r="DL148" s="1465"/>
      <c r="DM148" s="1465"/>
      <c r="DN148" s="1465"/>
      <c r="DO148" s="1465"/>
      <c r="DP148" s="1465"/>
      <c r="DQ148" s="1465"/>
      <c r="DR148" s="1465"/>
    </row>
    <row r="149" spans="1:122">
      <c r="A149" s="1297"/>
      <c r="B149" s="1297"/>
      <c r="C149" s="1297"/>
      <c r="D149" s="1297"/>
      <c r="E149" s="1471" t="s">
        <v>581</v>
      </c>
      <c r="F149" s="1472" t="s">
        <v>582</v>
      </c>
      <c r="G149" s="1473" t="s">
        <v>583</v>
      </c>
      <c r="H149" s="1474"/>
      <c r="I149" s="1516"/>
      <c r="J149" s="1472" t="s">
        <v>584</v>
      </c>
      <c r="K149" s="1472" t="s">
        <v>585</v>
      </c>
      <c r="L149" s="1517" t="s">
        <v>586</v>
      </c>
      <c r="M149" s="1518" t="s">
        <v>587</v>
      </c>
      <c r="N149" s="1519"/>
      <c r="O149" s="1518" t="s">
        <v>588</v>
      </c>
      <c r="P149" s="1519"/>
      <c r="Q149" s="1563" t="s">
        <v>589</v>
      </c>
      <c r="R149" s="1563" t="s">
        <v>590</v>
      </c>
      <c r="S149" s="1297"/>
      <c r="T149" s="1297"/>
      <c r="U149" s="1297"/>
      <c r="V149" s="1297"/>
      <c r="W149" s="1564"/>
      <c r="X149" s="1297"/>
      <c r="Y149" s="1297"/>
      <c r="Z149" s="1297"/>
      <c r="AA149" s="1297"/>
      <c r="AB149" s="1297"/>
      <c r="AC149" s="1297"/>
      <c r="AD149" s="1297"/>
      <c r="AE149" s="1297"/>
      <c r="AF149" s="1297"/>
      <c r="AG149" s="1297"/>
      <c r="AH149" s="1297"/>
      <c r="AI149" s="1297"/>
      <c r="AJ149" s="1297"/>
      <c r="AK149" s="1297"/>
      <c r="AL149" s="1297"/>
      <c r="AM149" s="1297"/>
      <c r="AN149" s="1297"/>
      <c r="AO149" s="1297"/>
      <c r="AP149" s="1297"/>
      <c r="AQ149" s="1297"/>
      <c r="AR149" s="1297"/>
      <c r="AS149" s="1297"/>
      <c r="AT149" s="1297"/>
      <c r="AU149" s="1297"/>
      <c r="AV149" s="1297"/>
      <c r="AW149" s="1297"/>
      <c r="AX149" s="1297"/>
      <c r="AY149" s="1297"/>
      <c r="AZ149" s="1297"/>
      <c r="BA149" s="1297"/>
      <c r="BB149" s="1297"/>
      <c r="BC149" s="1297"/>
      <c r="BD149" s="1297"/>
      <c r="BE149" s="1297"/>
      <c r="BF149" s="1297"/>
      <c r="BG149" s="1297"/>
      <c r="BH149" s="1297"/>
      <c r="BI149" s="1297"/>
      <c r="BJ149" s="1297"/>
      <c r="BK149" s="1297"/>
      <c r="BL149" s="1297"/>
      <c r="BM149" s="1297"/>
      <c r="BN149" s="1297"/>
      <c r="BO149" s="1297"/>
      <c r="BP149" s="1297"/>
      <c r="BQ149" s="1297"/>
      <c r="BR149" s="1297"/>
      <c r="BS149" s="1297"/>
      <c r="BT149" s="1297"/>
      <c r="BU149" s="1297"/>
      <c r="BV149" s="1297"/>
      <c r="BW149" s="1297"/>
      <c r="BX149" s="1297"/>
      <c r="BY149" s="1297"/>
      <c r="BZ149" s="1297"/>
      <c r="CA149" s="1297"/>
      <c r="CB149" s="1297"/>
      <c r="CC149" s="1297"/>
      <c r="CD149" s="1297"/>
      <c r="CE149" s="1297"/>
      <c r="CF149" s="1297"/>
      <c r="CG149" s="1297"/>
      <c r="CH149" s="1297"/>
      <c r="CI149" s="1297"/>
      <c r="CJ149" s="1297"/>
      <c r="CK149" s="1297"/>
      <c r="CL149" s="1297"/>
      <c r="CM149" s="1297"/>
      <c r="CN149" s="1297"/>
      <c r="CO149" s="1297"/>
      <c r="CP149" s="1297"/>
      <c r="CQ149" s="1297"/>
      <c r="CR149" s="1297"/>
      <c r="CS149" s="1297"/>
      <c r="CT149" s="1297"/>
      <c r="CU149" s="1297"/>
      <c r="CV149" s="1297"/>
      <c r="CW149" s="1297"/>
      <c r="CX149" s="1297"/>
      <c r="CY149" s="1297"/>
      <c r="CZ149" s="1297"/>
      <c r="DA149" s="1297"/>
      <c r="DB149" s="1297"/>
      <c r="DC149" s="1297"/>
      <c r="DD149" s="1297"/>
      <c r="DE149" s="1297"/>
      <c r="DF149" s="1297"/>
      <c r="DG149" s="1297"/>
      <c r="DH149" s="1297"/>
      <c r="DI149" s="1297"/>
      <c r="DJ149" s="1297"/>
      <c r="DK149" s="1297"/>
      <c r="DL149" s="1297"/>
      <c r="DM149" s="1297"/>
      <c r="DN149" s="1297"/>
      <c r="DO149" s="1297"/>
      <c r="DP149" s="1297"/>
      <c r="DQ149" s="1297"/>
      <c r="DR149" s="1297"/>
    </row>
    <row r="150" ht="24" spans="1:122">
      <c r="A150" s="1297"/>
      <c r="B150" s="1297"/>
      <c r="C150" s="1297"/>
      <c r="D150" s="1297"/>
      <c r="E150" s="1471"/>
      <c r="F150" s="1475"/>
      <c r="G150" s="1476" t="s">
        <v>591</v>
      </c>
      <c r="H150" s="1477" t="s">
        <v>592</v>
      </c>
      <c r="I150" s="1477" t="s">
        <v>593</v>
      </c>
      <c r="J150" s="1475"/>
      <c r="K150" s="1475"/>
      <c r="L150" s="1520"/>
      <c r="M150" s="1521" t="s">
        <v>594</v>
      </c>
      <c r="N150" s="1521" t="s">
        <v>595</v>
      </c>
      <c r="O150" s="1477" t="s">
        <v>591</v>
      </c>
      <c r="P150" s="1477" t="s">
        <v>596</v>
      </c>
      <c r="Q150" s="1563"/>
      <c r="R150" s="1563"/>
      <c r="S150" s="1297"/>
      <c r="T150" s="1297"/>
      <c r="U150" s="1297"/>
      <c r="V150" s="1297"/>
      <c r="W150" s="1564"/>
      <c r="X150" s="1297"/>
      <c r="Y150" s="1297"/>
      <c r="Z150" s="1297"/>
      <c r="AA150" s="1297"/>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97"/>
      <c r="AX150" s="1297"/>
      <c r="AY150" s="1297"/>
      <c r="AZ150" s="1297"/>
      <c r="BA150" s="1297"/>
      <c r="BB150" s="1297"/>
      <c r="BC150" s="1297"/>
      <c r="BD150" s="1297"/>
      <c r="BE150" s="1297"/>
      <c r="BF150" s="1297"/>
      <c r="BG150" s="1297"/>
      <c r="BH150" s="1297"/>
      <c r="BI150" s="1297"/>
      <c r="BJ150" s="1297"/>
      <c r="BK150" s="1297"/>
      <c r="BL150" s="1297"/>
      <c r="BM150" s="1297"/>
      <c r="BN150" s="1297"/>
      <c r="BO150" s="1297"/>
      <c r="BP150" s="1297"/>
      <c r="BQ150" s="1297"/>
      <c r="BR150" s="1297"/>
      <c r="BS150" s="1297"/>
      <c r="BT150" s="1297"/>
      <c r="BU150" s="1297"/>
      <c r="BV150" s="1297"/>
      <c r="BW150" s="1297"/>
      <c r="BX150" s="1297"/>
      <c r="BY150" s="1297"/>
      <c r="BZ150" s="1297"/>
      <c r="CA150" s="1297"/>
      <c r="CB150" s="1297"/>
      <c r="CC150" s="1297"/>
      <c r="CD150" s="1297"/>
      <c r="CE150" s="1297"/>
      <c r="CF150" s="1297"/>
      <c r="CG150" s="1297"/>
      <c r="CH150" s="1297"/>
      <c r="CI150" s="1297"/>
      <c r="CJ150" s="1297"/>
      <c r="CK150" s="1297"/>
      <c r="CL150" s="1297"/>
      <c r="CM150" s="1297"/>
      <c r="CN150" s="1297"/>
      <c r="CO150" s="1297"/>
      <c r="CP150" s="1297"/>
      <c r="CQ150" s="1297"/>
      <c r="CR150" s="1297"/>
      <c r="CS150" s="1297"/>
      <c r="CT150" s="1297"/>
      <c r="CU150" s="1297"/>
      <c r="CV150" s="1297"/>
      <c r="CW150" s="1297"/>
      <c r="CX150" s="1297"/>
      <c r="CY150" s="1297"/>
      <c r="CZ150" s="1297"/>
      <c r="DA150" s="1297"/>
      <c r="DB150" s="1297"/>
      <c r="DC150" s="1297"/>
      <c r="DD150" s="1297"/>
      <c r="DE150" s="1297"/>
      <c r="DF150" s="1297"/>
      <c r="DG150" s="1297"/>
      <c r="DH150" s="1297"/>
      <c r="DI150" s="1297"/>
      <c r="DJ150" s="1297"/>
      <c r="DK150" s="1297"/>
      <c r="DL150" s="1297"/>
      <c r="DM150" s="1297"/>
      <c r="DN150" s="1297"/>
      <c r="DO150" s="1297"/>
      <c r="DP150" s="1297"/>
      <c r="DQ150" s="1297"/>
      <c r="DR150" s="1297"/>
    </row>
    <row r="151" s="849" customFormat="1" ht="24" spans="1:122">
      <c r="A151" s="1478"/>
      <c r="B151" s="1478"/>
      <c r="C151" s="1478"/>
      <c r="D151" s="1478"/>
      <c r="E151" s="1455" t="s">
        <v>597</v>
      </c>
      <c r="F151" s="1479" t="s">
        <v>598</v>
      </c>
      <c r="G151" s="1480" t="s">
        <v>599</v>
      </c>
      <c r="H151" s="1479" t="s">
        <v>600</v>
      </c>
      <c r="I151" s="1522" t="s">
        <v>601</v>
      </c>
      <c r="J151" s="1479" t="s">
        <v>602</v>
      </c>
      <c r="K151" s="1479" t="s">
        <v>603</v>
      </c>
      <c r="L151" s="1479" t="s">
        <v>604</v>
      </c>
      <c r="M151" s="1479" t="s">
        <v>605</v>
      </c>
      <c r="N151" s="1479" t="s">
        <v>606</v>
      </c>
      <c r="O151" s="1480" t="s">
        <v>607</v>
      </c>
      <c r="P151" s="1522" t="s">
        <v>608</v>
      </c>
      <c r="Q151" s="1479">
        <v>12</v>
      </c>
      <c r="R151" s="1479">
        <v>13</v>
      </c>
      <c r="S151" s="1478"/>
      <c r="T151" s="1478"/>
      <c r="U151" s="1478"/>
      <c r="V151" s="1478"/>
      <c r="W151" s="1478"/>
      <c r="X151" s="1565"/>
      <c r="Y151" s="1478"/>
      <c r="Z151" s="1478"/>
      <c r="AA151" s="1478"/>
      <c r="AB151" s="1478"/>
      <c r="AC151" s="1478"/>
      <c r="AD151" s="1478"/>
      <c r="AE151" s="1478"/>
      <c r="AF151" s="1478"/>
      <c r="AG151" s="1478"/>
      <c r="AH151" s="1478"/>
      <c r="AI151" s="1478"/>
      <c r="AJ151" s="1478"/>
      <c r="AK151" s="1478"/>
      <c r="AL151" s="1478"/>
      <c r="AM151" s="1478"/>
      <c r="AN151" s="1478"/>
      <c r="AO151" s="1478"/>
      <c r="AP151" s="1478"/>
      <c r="AQ151" s="1478"/>
      <c r="AR151" s="1478"/>
      <c r="AS151" s="1478"/>
      <c r="AT151" s="1478"/>
      <c r="AU151" s="1478"/>
      <c r="AV151" s="1478"/>
      <c r="AW151" s="1478"/>
      <c r="AX151" s="1478"/>
      <c r="AY151" s="1478"/>
      <c r="AZ151" s="1478"/>
      <c r="BA151" s="1478"/>
      <c r="BB151" s="1478"/>
      <c r="BC151" s="1478"/>
      <c r="BD151" s="1478"/>
      <c r="BE151" s="1478"/>
      <c r="BF151" s="1478"/>
      <c r="BG151" s="1478"/>
      <c r="BH151" s="1478"/>
      <c r="BI151" s="1478"/>
      <c r="BJ151" s="1478"/>
      <c r="BK151" s="1478"/>
      <c r="BL151" s="1478"/>
      <c r="BM151" s="1478"/>
      <c r="BN151" s="1478"/>
      <c r="BO151" s="1478"/>
      <c r="BP151" s="1478"/>
      <c r="BQ151" s="1478"/>
      <c r="BR151" s="1478"/>
      <c r="BS151" s="1478"/>
      <c r="BT151" s="1478"/>
      <c r="BU151" s="1478"/>
      <c r="BV151" s="1478"/>
      <c r="BW151" s="1478"/>
      <c r="BX151" s="1478"/>
      <c r="BY151" s="1478"/>
      <c r="BZ151" s="1478"/>
      <c r="CA151" s="1478"/>
      <c r="CB151" s="1478"/>
      <c r="CC151" s="1478"/>
      <c r="CD151" s="1478"/>
      <c r="CE151" s="1478"/>
      <c r="CF151" s="1478"/>
      <c r="CG151" s="1478"/>
      <c r="CH151" s="1478"/>
      <c r="CI151" s="1478"/>
      <c r="CJ151" s="1478"/>
      <c r="CK151" s="1478"/>
      <c r="CL151" s="1478"/>
      <c r="CM151" s="1478"/>
      <c r="CN151" s="1478"/>
      <c r="CO151" s="1478"/>
      <c r="CP151" s="1478"/>
      <c r="CQ151" s="1478"/>
      <c r="CR151" s="1478"/>
      <c r="CS151" s="1478"/>
      <c r="CT151" s="1478"/>
      <c r="CU151" s="1478"/>
      <c r="CV151" s="1478"/>
      <c r="CW151" s="1478"/>
      <c r="CX151" s="1478"/>
      <c r="CY151" s="1478"/>
      <c r="CZ151" s="1478"/>
      <c r="DA151" s="1478"/>
      <c r="DB151" s="1478"/>
      <c r="DC151" s="1478"/>
      <c r="DD151" s="1478"/>
      <c r="DE151" s="1478"/>
      <c r="DF151" s="1478"/>
      <c r="DG151" s="1478"/>
      <c r="DH151" s="1478"/>
      <c r="DI151" s="1478"/>
      <c r="DJ151" s="1478"/>
      <c r="DK151" s="1478"/>
      <c r="DL151" s="1478"/>
      <c r="DM151" s="1478"/>
      <c r="DN151" s="1478"/>
      <c r="DO151" s="1478"/>
      <c r="DP151" s="1478"/>
      <c r="DQ151" s="1478"/>
      <c r="DR151" s="1478"/>
    </row>
    <row r="152" spans="1:122">
      <c r="A152" s="1297"/>
      <c r="B152" s="1297"/>
      <c r="C152" s="1297"/>
      <c r="D152" s="1297"/>
      <c r="E152" s="1455" t="s">
        <v>580</v>
      </c>
      <c r="F152" s="1464">
        <f>IF(AND($F$146=1,$G$146=1,OR($H$146=1,$I$146=1,$J$146=1)),1,0)</f>
        <v>1</v>
      </c>
      <c r="G152" s="1464">
        <f>IF(AND($F$146=1,$G$146=1,$T$146=1),1,0)</f>
        <v>1</v>
      </c>
      <c r="H152" s="1463">
        <f>IF(AND($F$146=1,$G$146=1,$K$146=1,$T$146=1),1,0)</f>
        <v>0</v>
      </c>
      <c r="I152" s="1463">
        <f>IF(AND($F$146=1,$G$146=1,$L$146=1,$T$146=1),1,0)</f>
        <v>0</v>
      </c>
      <c r="J152" s="1523">
        <f>IF(AND($F$146=1,$G$146=1,OR($K$146=1,$M$146=1),$T$146=1),1,0)</f>
        <v>0</v>
      </c>
      <c r="K152" s="1523">
        <f>IF(AND($F$146=1,$G$146=1,$P$146=1,$Q$146=1,$T$146=1),1,0)</f>
        <v>0</v>
      </c>
      <c r="L152" s="1523">
        <f>IF(AND($F$146=1,$G$146=1),1,0)</f>
        <v>1</v>
      </c>
      <c r="M152" s="1523">
        <f>IF(AND($F$146=1,$N$146=1),1,0)</f>
        <v>0</v>
      </c>
      <c r="N152" s="1523">
        <f>IF(AND($F$146=1,$O$146=1),1,0)</f>
        <v>0</v>
      </c>
      <c r="O152" s="1523">
        <f>IF(AND($F$146=1,$G$146=1,$U$146=1),1,0)</f>
        <v>1</v>
      </c>
      <c r="P152" s="1523">
        <f>IF(AND($F$146=1,$G$146=1,$U$146=1,$V$146=1),1,0)</f>
        <v>0</v>
      </c>
      <c r="Q152" s="1523">
        <f>IF($R$146=1,1,0)</f>
        <v>0</v>
      </c>
      <c r="R152" s="1523">
        <f>IF($S$146=1,1,0)</f>
        <v>0</v>
      </c>
      <c r="S152" s="1297"/>
      <c r="T152" s="1297"/>
      <c r="U152" s="1297"/>
      <c r="V152" s="1297"/>
      <c r="W152" s="1564"/>
      <c r="X152" s="1297"/>
      <c r="Y152" s="1297"/>
      <c r="Z152" s="1297"/>
      <c r="AA152" s="1297"/>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97"/>
      <c r="AX152" s="1297"/>
      <c r="AY152" s="1297"/>
      <c r="AZ152" s="1297"/>
      <c r="BA152" s="1297"/>
      <c r="BB152" s="1297"/>
      <c r="BC152" s="1297"/>
      <c r="BD152" s="1297"/>
      <c r="BE152" s="1297"/>
      <c r="BF152" s="1297"/>
      <c r="BG152" s="1297"/>
      <c r="BH152" s="1297"/>
      <c r="BI152" s="1297"/>
      <c r="BJ152" s="1297"/>
      <c r="BK152" s="1297"/>
      <c r="BL152" s="1297"/>
      <c r="BM152" s="1297"/>
      <c r="BN152" s="1297"/>
      <c r="BO152" s="1297"/>
      <c r="BP152" s="1297"/>
      <c r="BQ152" s="1297"/>
      <c r="BR152" s="1297"/>
      <c r="BS152" s="1297"/>
      <c r="BT152" s="1297"/>
      <c r="BU152" s="1297"/>
      <c r="BV152" s="1297"/>
      <c r="BW152" s="1297"/>
      <c r="BX152" s="1297"/>
      <c r="BY152" s="1297"/>
      <c r="BZ152" s="1297"/>
      <c r="CA152" s="1297"/>
      <c r="CB152" s="1297"/>
      <c r="CC152" s="1297"/>
      <c r="CD152" s="1297"/>
      <c r="CE152" s="1297"/>
      <c r="CF152" s="1297"/>
      <c r="CG152" s="1297"/>
      <c r="CH152" s="1297"/>
      <c r="CI152" s="1297"/>
      <c r="CJ152" s="1297"/>
      <c r="CK152" s="1297"/>
      <c r="CL152" s="1297"/>
      <c r="CM152" s="1297"/>
      <c r="CN152" s="1297"/>
      <c r="CO152" s="1297"/>
      <c r="CP152" s="1297"/>
      <c r="CQ152" s="1297"/>
      <c r="CR152" s="1297"/>
      <c r="CS152" s="1297"/>
      <c r="CT152" s="1297"/>
      <c r="CU152" s="1297"/>
      <c r="CV152" s="1297"/>
      <c r="CW152" s="1297"/>
      <c r="CX152" s="1297"/>
      <c r="CY152" s="1297"/>
      <c r="CZ152" s="1297"/>
      <c r="DA152" s="1297"/>
      <c r="DB152" s="1297"/>
      <c r="DC152" s="1297"/>
      <c r="DD152" s="1297"/>
      <c r="DE152" s="1297"/>
      <c r="DF152" s="1297"/>
      <c r="DG152" s="1297"/>
      <c r="DH152" s="1297"/>
      <c r="DI152" s="1297"/>
      <c r="DJ152" s="1297"/>
      <c r="DK152" s="1297"/>
      <c r="DL152" s="1297"/>
      <c r="DM152" s="1297"/>
      <c r="DN152" s="1297"/>
      <c r="DO152" s="1297"/>
      <c r="DP152" s="1297"/>
      <c r="DQ152" s="1297"/>
      <c r="DR152" s="1297"/>
    </row>
    <row r="153" spans="1:122">
      <c r="A153" s="1297"/>
      <c r="B153" s="1297"/>
      <c r="C153" s="1297"/>
      <c r="D153" s="1297"/>
      <c r="E153" s="1481"/>
      <c r="F153" s="1482" t="s">
        <v>609</v>
      </c>
      <c r="G153" s="1297"/>
      <c r="H153" s="1483"/>
      <c r="I153" s="1297"/>
      <c r="J153" s="1451"/>
      <c r="K153" s="1451"/>
      <c r="L153" s="1297"/>
      <c r="M153" s="1297"/>
      <c r="N153" s="1297"/>
      <c r="O153" s="1297"/>
      <c r="P153" s="1297"/>
      <c r="Q153" s="1297"/>
      <c r="R153" s="1297"/>
      <c r="S153" s="1297"/>
      <c r="T153" s="1297"/>
      <c r="U153" s="1297"/>
      <c r="V153" s="1297"/>
      <c r="W153" s="1297"/>
      <c r="X153" s="1297"/>
      <c r="Y153" s="1564"/>
      <c r="Z153" s="1297"/>
      <c r="AA153" s="1297"/>
      <c r="AB153" s="1297"/>
      <c r="AC153" s="1297"/>
      <c r="AD153" s="1297"/>
      <c r="AE153" s="1297"/>
      <c r="AF153" s="1297"/>
      <c r="AG153" s="1297"/>
      <c r="AH153" s="1297"/>
      <c r="AI153" s="1297"/>
      <c r="AJ153" s="1297"/>
      <c r="AK153" s="1297"/>
      <c r="AL153" s="1297"/>
      <c r="AM153" s="1297"/>
      <c r="AN153" s="1297"/>
      <c r="AO153" s="1297"/>
      <c r="AP153" s="1297"/>
      <c r="AQ153" s="1297"/>
      <c r="AR153" s="1297"/>
      <c r="AS153" s="1297"/>
      <c r="AT153" s="1297"/>
      <c r="AU153" s="1297"/>
      <c r="AV153" s="1297"/>
      <c r="AW153" s="1297"/>
      <c r="AX153" s="1297"/>
      <c r="AY153" s="1297"/>
      <c r="AZ153" s="1297"/>
      <c r="BA153" s="1297"/>
      <c r="BB153" s="1297"/>
      <c r="BC153" s="1297"/>
      <c r="BD153" s="1297"/>
      <c r="BE153" s="1297"/>
      <c r="BF153" s="1297"/>
      <c r="BG153" s="1297"/>
      <c r="BH153" s="1297"/>
      <c r="BI153" s="1297"/>
      <c r="BJ153" s="1297"/>
      <c r="BK153" s="1297"/>
      <c r="BL153" s="1297"/>
      <c r="BM153" s="1297"/>
      <c r="BN153" s="1297"/>
      <c r="BO153" s="1297"/>
      <c r="BP153" s="1297"/>
      <c r="BQ153" s="1297"/>
      <c r="BR153" s="1297"/>
      <c r="BS153" s="1297"/>
      <c r="BT153" s="1297"/>
      <c r="BU153" s="1297"/>
      <c r="BV153" s="1297"/>
      <c r="BW153" s="1297"/>
      <c r="BX153" s="1297"/>
      <c r="BY153" s="1297"/>
      <c r="BZ153" s="1297"/>
      <c r="CA153" s="1297"/>
      <c r="CB153" s="1297"/>
      <c r="CC153" s="1297"/>
      <c r="CD153" s="1297"/>
      <c r="CE153" s="1297"/>
      <c r="CF153" s="1297"/>
      <c r="CG153" s="1297"/>
      <c r="CH153" s="1297"/>
      <c r="CI153" s="1297"/>
      <c r="CJ153" s="1297"/>
      <c r="CK153" s="1297"/>
      <c r="CL153" s="1297"/>
      <c r="CM153" s="1297"/>
      <c r="CN153" s="1297"/>
      <c r="CO153" s="1297"/>
      <c r="CP153" s="1297"/>
      <c r="CQ153" s="1297"/>
      <c r="CR153" s="1297"/>
      <c r="CS153" s="1297"/>
      <c r="CT153" s="1297"/>
      <c r="CU153" s="1297"/>
      <c r="CV153" s="1297"/>
      <c r="CW153" s="1297"/>
      <c r="CX153" s="1297"/>
      <c r="CY153" s="1297"/>
      <c r="CZ153" s="1297"/>
      <c r="DA153" s="1297"/>
      <c r="DB153" s="1297"/>
      <c r="DC153" s="1297"/>
      <c r="DD153" s="1297"/>
      <c r="DE153" s="1297"/>
      <c r="DF153" s="1297"/>
      <c r="DG153" s="1297"/>
      <c r="DH153" s="1297"/>
      <c r="DI153" s="1297"/>
      <c r="DJ153" s="1297"/>
      <c r="DK153" s="1297"/>
      <c r="DL153" s="1297"/>
      <c r="DM153" s="1297"/>
      <c r="DN153" s="1297"/>
      <c r="DO153" s="1297"/>
      <c r="DP153" s="1297"/>
      <c r="DQ153" s="1297"/>
      <c r="DR153" s="1297"/>
    </row>
    <row r="154" ht="32.25" customHeight="1" spans="1:122">
      <c r="A154" s="1297"/>
      <c r="B154" s="1297"/>
      <c r="C154" s="1297"/>
      <c r="D154" s="1297"/>
      <c r="E154" s="1303"/>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297"/>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97"/>
      <c r="AX154" s="1297"/>
      <c r="AY154" s="1297"/>
      <c r="AZ154" s="1297"/>
      <c r="BA154" s="1297"/>
      <c r="BB154" s="1297"/>
      <c r="BC154" s="1297"/>
      <c r="BD154" s="1297"/>
      <c r="BE154" s="1297"/>
      <c r="BF154" s="1297"/>
      <c r="BG154" s="1297"/>
      <c r="BH154" s="1297"/>
      <c r="BI154" s="1297"/>
      <c r="BJ154" s="1297"/>
      <c r="BK154" s="1297"/>
      <c r="BL154" s="1297"/>
      <c r="BM154" s="1297"/>
      <c r="BN154" s="1297"/>
      <c r="BO154" s="1297"/>
      <c r="BP154" s="1297"/>
      <c r="BQ154" s="1297"/>
      <c r="BR154" s="1297"/>
      <c r="BS154" s="1297"/>
      <c r="BT154" s="1297"/>
      <c r="BU154" s="1297"/>
      <c r="BV154" s="1297"/>
      <c r="BW154" s="1297"/>
      <c r="BX154" s="1297"/>
      <c r="BY154" s="1297"/>
      <c r="BZ154" s="1297"/>
      <c r="CA154" s="1297"/>
      <c r="CB154" s="1297"/>
      <c r="CC154" s="1297"/>
      <c r="CD154" s="1297"/>
      <c r="CE154" s="1297"/>
      <c r="CF154" s="1297"/>
      <c r="CG154" s="1297"/>
      <c r="CH154" s="1297"/>
      <c r="CI154" s="1297"/>
      <c r="CJ154" s="1297"/>
      <c r="CK154" s="1297"/>
      <c r="CL154" s="1297"/>
      <c r="CM154" s="1297"/>
      <c r="CN154" s="1297"/>
      <c r="CO154" s="1297"/>
      <c r="CP154" s="1297"/>
      <c r="CQ154" s="1297"/>
      <c r="CR154" s="1297"/>
      <c r="CS154" s="1297"/>
      <c r="CT154" s="1297"/>
      <c r="CU154" s="1297"/>
      <c r="CV154" s="1297"/>
      <c r="CW154" s="1297"/>
      <c r="CX154" s="1297"/>
      <c r="CY154" s="1297"/>
      <c r="CZ154" s="1297"/>
      <c r="DA154" s="1297"/>
      <c r="DB154" s="1297"/>
      <c r="DC154" s="1297"/>
      <c r="DD154" s="1297"/>
      <c r="DE154" s="1297"/>
      <c r="DF154" s="1297"/>
      <c r="DG154" s="1297"/>
      <c r="DH154" s="1297"/>
      <c r="DI154" s="1297"/>
      <c r="DJ154" s="1297"/>
      <c r="DK154" s="1297"/>
      <c r="DL154" s="1297"/>
      <c r="DM154" s="1297"/>
      <c r="DN154" s="1297"/>
      <c r="DO154" s="1297"/>
      <c r="DP154" s="1297"/>
      <c r="DQ154" s="1297"/>
      <c r="DR154" s="1297"/>
    </row>
    <row r="155" spans="1:122">
      <c r="A155" s="1297"/>
      <c r="B155" s="1297"/>
      <c r="C155" s="1297"/>
      <c r="D155" s="1297"/>
      <c r="E155" s="1452"/>
      <c r="F155" s="1453" t="s">
        <v>610</v>
      </c>
      <c r="G155" s="1454"/>
      <c r="H155" s="1454"/>
      <c r="I155" s="1454"/>
      <c r="J155" s="1454"/>
      <c r="K155" s="1454"/>
      <c r="L155" s="1454"/>
      <c r="M155" s="1454"/>
      <c r="N155" s="1454"/>
      <c r="O155" s="1454"/>
      <c r="P155" s="1454"/>
      <c r="Q155" s="1454"/>
      <c r="R155" s="1454"/>
      <c r="S155" s="1454"/>
      <c r="T155" s="1454"/>
      <c r="U155" s="1454"/>
      <c r="V155" s="1454"/>
      <c r="W155" s="1454"/>
      <c r="X155" s="1454"/>
      <c r="Y155" s="1454"/>
      <c r="Z155" s="1454"/>
      <c r="AA155" s="1454"/>
      <c r="AB155" s="1454"/>
      <c r="AC155" s="1454"/>
      <c r="AD155" s="1454"/>
      <c r="AE155" s="1454"/>
      <c r="AF155" s="1454"/>
      <c r="AG155" s="1454"/>
      <c r="AH155" s="1454"/>
      <c r="AI155" s="1454"/>
      <c r="AJ155" s="1454"/>
      <c r="AK155" s="1454"/>
      <c r="AL155" s="1454"/>
      <c r="AM155" s="1454"/>
      <c r="AN155" s="1297"/>
      <c r="AO155" s="1297"/>
      <c r="AP155" s="1297"/>
      <c r="AQ155" s="1297"/>
      <c r="AR155" s="1297"/>
      <c r="AS155" s="1297"/>
      <c r="AT155" s="1297"/>
      <c r="AU155" s="1297"/>
      <c r="AV155" s="1297"/>
      <c r="AW155" s="1297"/>
      <c r="AX155" s="1297"/>
      <c r="AY155" s="1297"/>
      <c r="AZ155" s="1297"/>
      <c r="BA155" s="1297"/>
      <c r="BB155" s="1297"/>
      <c r="BC155" s="1297"/>
      <c r="BD155" s="1297"/>
      <c r="BE155" s="1297"/>
      <c r="BF155" s="1297"/>
      <c r="BG155" s="1297"/>
      <c r="BH155" s="1297"/>
      <c r="BI155" s="1297"/>
      <c r="BJ155" s="1297"/>
      <c r="BK155" s="1297"/>
      <c r="BL155" s="1297"/>
      <c r="BM155" s="1297"/>
      <c r="BN155" s="1297"/>
      <c r="BO155" s="1297"/>
      <c r="BP155" s="1297"/>
      <c r="BQ155" s="1297"/>
      <c r="BR155" s="1297"/>
      <c r="BS155" s="1297"/>
      <c r="BT155" s="1297"/>
      <c r="BU155" s="1297"/>
      <c r="BV155" s="1297"/>
      <c r="BW155" s="1297"/>
      <c r="BX155" s="1297"/>
      <c r="BY155" s="1297"/>
      <c r="BZ155" s="1297"/>
      <c r="CA155" s="1297"/>
      <c r="CB155" s="1297"/>
      <c r="CC155" s="1297"/>
      <c r="CD155" s="1297"/>
      <c r="CE155" s="1297"/>
      <c r="CF155" s="1297"/>
      <c r="CG155" s="1297"/>
      <c r="CH155" s="1297"/>
      <c r="CI155" s="1297"/>
      <c r="CJ155" s="1297"/>
      <c r="CK155" s="1297"/>
      <c r="CL155" s="1297"/>
      <c r="CM155" s="1297"/>
      <c r="CN155" s="1297"/>
      <c r="CO155" s="1297"/>
      <c r="CP155" s="1297"/>
      <c r="CQ155" s="1297"/>
      <c r="CR155" s="1297"/>
      <c r="CS155" s="1297"/>
      <c r="CT155" s="1297"/>
      <c r="CU155" s="1297"/>
      <c r="CV155" s="1297"/>
      <c r="CW155" s="1297"/>
      <c r="CX155" s="1297"/>
      <c r="CY155" s="1297"/>
      <c r="CZ155" s="1297"/>
      <c r="DA155" s="1297"/>
      <c r="DB155" s="1297"/>
      <c r="DC155" s="1297"/>
      <c r="DD155" s="1297"/>
      <c r="DE155" s="1297"/>
      <c r="DF155" s="1297"/>
      <c r="DG155" s="1297"/>
      <c r="DH155" s="1297"/>
      <c r="DI155" s="1297"/>
      <c r="DJ155" s="1297"/>
      <c r="DK155" s="1297"/>
      <c r="DL155" s="1297"/>
      <c r="DM155" s="1297"/>
      <c r="DN155" s="1297"/>
      <c r="DO155" s="1297"/>
      <c r="DP155" s="1297"/>
      <c r="DQ155" s="1297"/>
      <c r="DR155" s="1297"/>
    </row>
    <row r="156" ht="24" spans="1:122">
      <c r="A156" s="1297"/>
      <c r="B156" s="1297"/>
      <c r="C156" s="1297"/>
      <c r="D156" s="1455" t="s">
        <v>534</v>
      </c>
      <c r="E156" s="1484" t="s">
        <v>536</v>
      </c>
      <c r="F156" s="1485" t="s">
        <v>536</v>
      </c>
      <c r="G156" s="1486" t="s">
        <v>536</v>
      </c>
      <c r="H156" s="1485" t="s">
        <v>536</v>
      </c>
      <c r="I156" s="1524" t="s">
        <v>536</v>
      </c>
      <c r="J156" s="1524" t="s">
        <v>536</v>
      </c>
      <c r="K156" s="1485" t="s">
        <v>536</v>
      </c>
      <c r="L156" s="1456" t="s">
        <v>535</v>
      </c>
      <c r="M156" s="1485" t="s">
        <v>536</v>
      </c>
      <c r="N156" s="1524" t="s">
        <v>536</v>
      </c>
      <c r="O156" s="1524" t="s">
        <v>536</v>
      </c>
      <c r="P156" s="1524" t="s">
        <v>536</v>
      </c>
      <c r="Q156" s="1524" t="s">
        <v>536</v>
      </c>
      <c r="R156" s="1485" t="s">
        <v>536</v>
      </c>
      <c r="S156" s="1485" t="s">
        <v>536</v>
      </c>
      <c r="T156" s="1485" t="s">
        <v>536</v>
      </c>
      <c r="U156" s="1485" t="s">
        <v>536</v>
      </c>
      <c r="V156" s="1456" t="s">
        <v>536</v>
      </c>
      <c r="W156" s="1524" t="s">
        <v>536</v>
      </c>
      <c r="X156" s="1524" t="s">
        <v>536</v>
      </c>
      <c r="Y156" s="1524" t="s">
        <v>536</v>
      </c>
      <c r="Z156" s="1524" t="s">
        <v>536</v>
      </c>
      <c r="AA156" s="1524" t="s">
        <v>536</v>
      </c>
      <c r="AB156" s="1524" t="s">
        <v>536</v>
      </c>
      <c r="AC156" s="1485" t="s">
        <v>536</v>
      </c>
      <c r="AD156" s="1488" t="s">
        <v>536</v>
      </c>
      <c r="AE156" s="1485" t="s">
        <v>536</v>
      </c>
      <c r="AF156" s="1485" t="s">
        <v>536</v>
      </c>
      <c r="AG156" s="1485" t="s">
        <v>536</v>
      </c>
      <c r="AH156" s="1485" t="s">
        <v>536</v>
      </c>
      <c r="AI156" s="1524" t="s">
        <v>536</v>
      </c>
      <c r="AJ156" s="1485" t="s">
        <v>536</v>
      </c>
      <c r="AK156" s="1485" t="s">
        <v>536</v>
      </c>
      <c r="AL156" s="1485" t="s">
        <v>536</v>
      </c>
      <c r="AM156" s="1485" t="s">
        <v>536</v>
      </c>
      <c r="AN156" s="1485" t="s">
        <v>536</v>
      </c>
      <c r="AO156" s="1630" t="s">
        <v>536</v>
      </c>
      <c r="AP156" s="1297"/>
      <c r="AQ156" s="1297"/>
      <c r="AR156" s="1297"/>
      <c r="AS156" s="1297"/>
      <c r="AT156" s="1297"/>
      <c r="AU156" s="1297"/>
      <c r="AV156" s="1297"/>
      <c r="AW156" s="1297"/>
      <c r="AX156" s="1297"/>
      <c r="AY156" s="1297"/>
      <c r="AZ156" s="1297"/>
      <c r="BA156" s="1297"/>
      <c r="BB156" s="1297"/>
      <c r="BC156" s="1297"/>
      <c r="BD156" s="1297"/>
      <c r="BE156" s="1297"/>
      <c r="BF156" s="1297"/>
      <c r="BG156" s="1297"/>
      <c r="BH156" s="1297"/>
      <c r="BI156" s="1297"/>
      <c r="BJ156" s="1297"/>
      <c r="BK156" s="1297"/>
      <c r="BL156" s="1297"/>
      <c r="BM156" s="1297"/>
      <c r="BN156" s="1297"/>
      <c r="BO156" s="1297"/>
      <c r="BP156" s="1297"/>
      <c r="BQ156" s="1297"/>
      <c r="BR156" s="1297"/>
      <c r="BS156" s="1297"/>
      <c r="BT156" s="1297"/>
      <c r="BU156" s="1297"/>
      <c r="BV156" s="1297"/>
      <c r="BW156" s="1297"/>
      <c r="BX156" s="1297"/>
      <c r="BY156" s="1297"/>
      <c r="BZ156" s="1297"/>
      <c r="CA156" s="1297"/>
      <c r="CB156" s="1297"/>
      <c r="CC156" s="1297"/>
      <c r="CD156" s="1297"/>
      <c r="CE156" s="1297"/>
      <c r="CF156" s="1297"/>
      <c r="CG156" s="1297"/>
      <c r="CH156" s="1297"/>
      <c r="CI156" s="1297"/>
      <c r="CJ156" s="1297"/>
      <c r="CK156" s="1297"/>
      <c r="CL156" s="1297"/>
      <c r="CM156" s="1297"/>
      <c r="CN156" s="1297"/>
      <c r="CO156" s="1297"/>
      <c r="CP156" s="1297"/>
      <c r="CQ156" s="1297"/>
      <c r="CR156" s="1297"/>
      <c r="CS156" s="1297"/>
      <c r="CT156" s="1297"/>
      <c r="CU156" s="1297"/>
      <c r="CV156" s="1297"/>
      <c r="CW156" s="1297"/>
      <c r="CX156" s="1297"/>
      <c r="CY156" s="1297"/>
      <c r="CZ156" s="1297"/>
      <c r="DA156" s="1297"/>
      <c r="DB156" s="1297"/>
      <c r="DC156" s="1297"/>
      <c r="DD156" s="1297"/>
      <c r="DE156" s="1297"/>
      <c r="DF156" s="1297"/>
      <c r="DG156" s="1297"/>
      <c r="DH156" s="1297"/>
      <c r="DI156" s="1297"/>
      <c r="DJ156" s="1297"/>
      <c r="DK156" s="1297"/>
      <c r="DL156" s="1297"/>
      <c r="DM156" s="1297"/>
      <c r="DN156" s="1297"/>
      <c r="DO156" s="1297"/>
      <c r="DP156" s="1297"/>
      <c r="DQ156" s="1297"/>
      <c r="DR156" s="1297"/>
    </row>
    <row r="157" spans="1:122">
      <c r="A157" s="1297"/>
      <c r="B157" s="1297"/>
      <c r="C157" s="1297"/>
      <c r="D157" s="1455" t="s">
        <v>297</v>
      </c>
      <c r="E157" s="1487">
        <v>0</v>
      </c>
      <c r="F157" s="1488">
        <v>1</v>
      </c>
      <c r="G157" s="1488">
        <v>2</v>
      </c>
      <c r="H157" s="1457">
        <v>3</v>
      </c>
      <c r="I157" s="1525" t="s">
        <v>537</v>
      </c>
      <c r="J157" s="1525" t="s">
        <v>538</v>
      </c>
      <c r="K157" s="1457">
        <v>5</v>
      </c>
      <c r="L157" s="1457">
        <v>6</v>
      </c>
      <c r="M157" s="1457">
        <v>7</v>
      </c>
      <c r="N157" s="1526">
        <v>8</v>
      </c>
      <c r="O157" s="1526">
        <v>9</v>
      </c>
      <c r="P157" s="1526">
        <v>10</v>
      </c>
      <c r="Q157" s="1526">
        <v>11</v>
      </c>
      <c r="R157" s="1511">
        <v>12</v>
      </c>
      <c r="S157" s="1511">
        <v>13</v>
      </c>
      <c r="T157" s="1511">
        <v>14</v>
      </c>
      <c r="U157" s="1511">
        <v>15</v>
      </c>
      <c r="V157" s="1511">
        <v>16</v>
      </c>
      <c r="W157" s="1566">
        <v>17</v>
      </c>
      <c r="X157" s="1566">
        <v>18</v>
      </c>
      <c r="Y157" s="1566">
        <v>19</v>
      </c>
      <c r="Z157" s="1566">
        <v>20</v>
      </c>
      <c r="AA157" s="1566">
        <v>21</v>
      </c>
      <c r="AB157" s="1566">
        <v>22</v>
      </c>
      <c r="AC157" s="1511">
        <v>23</v>
      </c>
      <c r="AD157" s="1511">
        <v>24</v>
      </c>
      <c r="AE157" s="1511">
        <v>25</v>
      </c>
      <c r="AF157" s="1511">
        <v>26</v>
      </c>
      <c r="AG157" s="1511">
        <v>27</v>
      </c>
      <c r="AH157" s="1511">
        <v>28</v>
      </c>
      <c r="AI157" s="1566">
        <v>29</v>
      </c>
      <c r="AJ157" s="1511">
        <v>30</v>
      </c>
      <c r="AK157" s="1511">
        <v>31</v>
      </c>
      <c r="AL157" s="1511">
        <v>32</v>
      </c>
      <c r="AM157" s="1511">
        <v>33</v>
      </c>
      <c r="AN157" s="1511">
        <v>34</v>
      </c>
      <c r="AO157" s="1511">
        <v>35</v>
      </c>
      <c r="AP157" s="1297"/>
      <c r="AQ157" s="1297"/>
      <c r="AR157" s="1297"/>
      <c r="AS157" s="1297"/>
      <c r="AT157" s="1297"/>
      <c r="AU157" s="1297"/>
      <c r="AV157" s="1297"/>
      <c r="AW157" s="1297"/>
      <c r="AX157" s="1297"/>
      <c r="AY157" s="1297"/>
      <c r="AZ157" s="1297"/>
      <c r="BA157" s="1297"/>
      <c r="BB157" s="1297"/>
      <c r="BC157" s="1297"/>
      <c r="BD157" s="1297"/>
      <c r="BE157" s="1297"/>
      <c r="BF157" s="1297"/>
      <c r="BG157" s="1297"/>
      <c r="BH157" s="1297"/>
      <c r="BI157" s="1297"/>
      <c r="BJ157" s="1297"/>
      <c r="BK157" s="1297"/>
      <c r="BL157" s="1297"/>
      <c r="BM157" s="1297"/>
      <c r="BN157" s="1297"/>
      <c r="BO157" s="1297"/>
      <c r="BP157" s="1297"/>
      <c r="BQ157" s="1297"/>
      <c r="BR157" s="1297"/>
      <c r="BS157" s="1297"/>
      <c r="BT157" s="1297"/>
      <c r="BU157" s="1297"/>
      <c r="BV157" s="1297"/>
      <c r="BW157" s="1297"/>
      <c r="BX157" s="1297"/>
      <c r="BY157" s="1297"/>
      <c r="BZ157" s="1297"/>
      <c r="CA157" s="1297"/>
      <c r="CB157" s="1297"/>
      <c r="CC157" s="1297"/>
      <c r="CD157" s="1297"/>
      <c r="CE157" s="1297"/>
      <c r="CF157" s="1297"/>
      <c r="CG157" s="1297"/>
      <c r="CH157" s="1297"/>
      <c r="CI157" s="1297"/>
      <c r="CJ157" s="1297"/>
      <c r="CK157" s="1297"/>
      <c r="CL157" s="1297"/>
      <c r="CM157" s="1297"/>
      <c r="CN157" s="1297"/>
      <c r="CO157" s="1297"/>
      <c r="CP157" s="1297"/>
      <c r="CQ157" s="1297"/>
      <c r="CR157" s="1297"/>
      <c r="CS157" s="1297"/>
      <c r="CT157" s="1297"/>
      <c r="CU157" s="1297"/>
      <c r="CV157" s="1297"/>
      <c r="CW157" s="1297"/>
      <c r="CX157" s="1297"/>
      <c r="CY157" s="1297"/>
      <c r="CZ157" s="1297"/>
      <c r="DA157" s="1297"/>
      <c r="DB157" s="1297"/>
      <c r="DC157" s="1297"/>
      <c r="DD157" s="1297"/>
      <c r="DE157" s="1297"/>
      <c r="DF157" s="1297"/>
      <c r="DG157" s="1297"/>
      <c r="DH157" s="1297"/>
      <c r="DI157" s="1297"/>
      <c r="DJ157" s="1297"/>
      <c r="DK157" s="1297"/>
      <c r="DL157" s="1297"/>
      <c r="DM157" s="1297"/>
      <c r="DN157" s="1297"/>
      <c r="DO157" s="1297"/>
      <c r="DP157" s="1297"/>
      <c r="DQ157" s="1297"/>
      <c r="DR157" s="1297"/>
    </row>
    <row r="158" spans="1:122">
      <c r="A158" s="1297"/>
      <c r="B158" s="1297"/>
      <c r="C158" s="1297"/>
      <c r="D158" s="1459" t="s">
        <v>539</v>
      </c>
      <c r="E158" s="1489" t="s">
        <v>540</v>
      </c>
      <c r="F158" s="1460" t="s">
        <v>540</v>
      </c>
      <c r="G158" s="1460" t="s">
        <v>540</v>
      </c>
      <c r="H158" s="1460" t="s">
        <v>540</v>
      </c>
      <c r="I158" s="1527" t="s">
        <v>540</v>
      </c>
      <c r="J158" s="1527" t="s">
        <v>540</v>
      </c>
      <c r="K158" s="1460" t="s">
        <v>540</v>
      </c>
      <c r="L158" s="1460" t="s">
        <v>540</v>
      </c>
      <c r="M158" s="1460" t="s">
        <v>540</v>
      </c>
      <c r="N158" s="1528" t="s">
        <v>540</v>
      </c>
      <c r="O158" s="1528" t="s">
        <v>540</v>
      </c>
      <c r="P158" s="1528" t="s">
        <v>540</v>
      </c>
      <c r="Q158" s="1528" t="s">
        <v>540</v>
      </c>
      <c r="R158" s="1512" t="s">
        <v>540</v>
      </c>
      <c r="S158" s="1512" t="s">
        <v>540</v>
      </c>
      <c r="T158" s="1560" t="s">
        <v>540</v>
      </c>
      <c r="U158" s="1512" t="s">
        <v>540</v>
      </c>
      <c r="V158" s="1512" t="s">
        <v>540</v>
      </c>
      <c r="W158" s="1527" t="s">
        <v>540</v>
      </c>
      <c r="X158" s="1527" t="s">
        <v>540</v>
      </c>
      <c r="Y158" s="1528" t="s">
        <v>541</v>
      </c>
      <c r="Z158" s="1527" t="s">
        <v>540</v>
      </c>
      <c r="AA158" s="1527" t="s">
        <v>540</v>
      </c>
      <c r="AB158" s="1528" t="s">
        <v>541</v>
      </c>
      <c r="AC158" s="1460" t="s">
        <v>541</v>
      </c>
      <c r="AD158" s="1488" t="s">
        <v>542</v>
      </c>
      <c r="AE158" s="1460" t="s">
        <v>541</v>
      </c>
      <c r="AF158" s="1460" t="s">
        <v>541</v>
      </c>
      <c r="AG158" s="1460" t="s">
        <v>541</v>
      </c>
      <c r="AH158" s="1460" t="s">
        <v>541</v>
      </c>
      <c r="AI158" s="1528" t="s">
        <v>541</v>
      </c>
      <c r="AJ158" s="1460" t="s">
        <v>541</v>
      </c>
      <c r="AK158" s="1601" t="s">
        <v>541</v>
      </c>
      <c r="AL158" s="1601" t="s">
        <v>541</v>
      </c>
      <c r="AM158" s="1488" t="s">
        <v>542</v>
      </c>
      <c r="AN158" s="1488" t="s">
        <v>542</v>
      </c>
      <c r="AO158" s="1488" t="s">
        <v>542</v>
      </c>
      <c r="AP158" s="1297"/>
      <c r="AQ158" s="1297"/>
      <c r="AR158" s="1297"/>
      <c r="AS158" s="1297"/>
      <c r="AT158" s="1297"/>
      <c r="AU158" s="1297"/>
      <c r="AV158" s="1297"/>
      <c r="AW158" s="1297"/>
      <c r="AX158" s="1297"/>
      <c r="AY158" s="1297"/>
      <c r="AZ158" s="1297"/>
      <c r="BA158" s="1297"/>
      <c r="BB158" s="1297"/>
      <c r="BC158" s="1297"/>
      <c r="BD158" s="1297"/>
      <c r="BE158" s="1297"/>
      <c r="BF158" s="1297"/>
      <c r="BG158" s="1297"/>
      <c r="BH158" s="1297"/>
      <c r="BI158" s="1297"/>
      <c r="BJ158" s="1297"/>
      <c r="BK158" s="1297"/>
      <c r="BL158" s="1297"/>
      <c r="BM158" s="1297"/>
      <c r="BN158" s="1297"/>
      <c r="BO158" s="1297"/>
      <c r="BP158" s="1297"/>
      <c r="BQ158" s="1297"/>
      <c r="BR158" s="1297"/>
      <c r="BS158" s="1297"/>
      <c r="BT158" s="1297"/>
      <c r="BU158" s="1297"/>
      <c r="BV158" s="1297"/>
      <c r="BW158" s="1297"/>
      <c r="BX158" s="1297"/>
      <c r="BY158" s="1297"/>
      <c r="BZ158" s="1297"/>
      <c r="CA158" s="1297"/>
      <c r="CB158" s="1297"/>
      <c r="CC158" s="1297"/>
      <c r="CD158" s="1297"/>
      <c r="CE158" s="1297"/>
      <c r="CF158" s="1297"/>
      <c r="CG158" s="1297"/>
      <c r="CH158" s="1297"/>
      <c r="CI158" s="1297"/>
      <c r="CJ158" s="1297"/>
      <c r="CK158" s="1478"/>
      <c r="CL158" s="1478"/>
      <c r="CM158" s="1478"/>
      <c r="CN158" s="1297"/>
      <c r="CO158" s="1297"/>
      <c r="CP158" s="1297"/>
      <c r="CQ158" s="1297"/>
      <c r="CR158" s="1297"/>
      <c r="CS158" s="1297"/>
      <c r="CT158" s="1297"/>
      <c r="CU158" s="1297"/>
      <c r="CV158" s="1297"/>
      <c r="CW158" s="1297"/>
      <c r="CX158" s="1297"/>
      <c r="CY158" s="1297"/>
      <c r="CZ158" s="1297"/>
      <c r="DA158" s="1297"/>
      <c r="DB158" s="1297"/>
      <c r="DC158" s="1297"/>
      <c r="DD158" s="1297"/>
      <c r="DE158" s="1297"/>
      <c r="DF158" s="1297"/>
      <c r="DG158" s="1297"/>
      <c r="DH158" s="1297"/>
      <c r="DI158" s="1297"/>
      <c r="DJ158" s="1297"/>
      <c r="DK158" s="1297"/>
      <c r="DL158" s="1297"/>
      <c r="DM158" s="1297"/>
      <c r="DN158" s="1297"/>
      <c r="DO158" s="1297"/>
      <c r="DP158" s="1297"/>
      <c r="DQ158" s="1297"/>
      <c r="DR158" s="1297"/>
    </row>
    <row r="159" ht="84" spans="1:122">
      <c r="A159" s="1297"/>
      <c r="B159" s="1297"/>
      <c r="C159" s="1297"/>
      <c r="D159" s="1455" t="s">
        <v>543</v>
      </c>
      <c r="E159" s="1490" t="s">
        <v>611</v>
      </c>
      <c r="F159" s="1461" t="s">
        <v>612</v>
      </c>
      <c r="G159" s="1461" t="s">
        <v>545</v>
      </c>
      <c r="H159" s="1462" t="s">
        <v>613</v>
      </c>
      <c r="I159" s="1529" t="s">
        <v>547</v>
      </c>
      <c r="J159" s="1529" t="s">
        <v>548</v>
      </c>
      <c r="K159" s="1461" t="s">
        <v>549</v>
      </c>
      <c r="L159" s="1462" t="s">
        <v>550</v>
      </c>
      <c r="M159" s="1461" t="s">
        <v>551</v>
      </c>
      <c r="N159" s="1530" t="s">
        <v>552</v>
      </c>
      <c r="O159" s="1530" t="s">
        <v>553</v>
      </c>
      <c r="P159" s="1530" t="s">
        <v>554</v>
      </c>
      <c r="Q159" s="1530" t="s">
        <v>555</v>
      </c>
      <c r="R159" s="1561" t="s">
        <v>556</v>
      </c>
      <c r="S159" s="1513" t="s">
        <v>614</v>
      </c>
      <c r="T159" s="1562" t="s">
        <v>558</v>
      </c>
      <c r="U159" s="1513" t="s">
        <v>559</v>
      </c>
      <c r="V159" s="1513" t="s">
        <v>560</v>
      </c>
      <c r="W159" s="1529" t="s">
        <v>561</v>
      </c>
      <c r="X159" s="1529" t="s">
        <v>562</v>
      </c>
      <c r="Y159" s="1579" t="s">
        <v>615</v>
      </c>
      <c r="Z159" s="1529" t="s">
        <v>564</v>
      </c>
      <c r="AA159" s="1529" t="s">
        <v>565</v>
      </c>
      <c r="AB159" s="1579" t="s">
        <v>616</v>
      </c>
      <c r="AC159" s="1578" t="s">
        <v>617</v>
      </c>
      <c r="AD159" s="1463" t="s">
        <v>618</v>
      </c>
      <c r="AE159" s="1578" t="s">
        <v>619</v>
      </c>
      <c r="AF159" s="1577" t="s">
        <v>570</v>
      </c>
      <c r="AG159" s="1577" t="s">
        <v>571</v>
      </c>
      <c r="AH159" s="1577" t="s">
        <v>572</v>
      </c>
      <c r="AI159" s="1530" t="s">
        <v>573</v>
      </c>
      <c r="AJ159" s="1578" t="s">
        <v>574</v>
      </c>
      <c r="AK159" s="1602" t="s">
        <v>575</v>
      </c>
      <c r="AL159" s="1602" t="s">
        <v>576</v>
      </c>
      <c r="AM159" s="1603" t="s">
        <v>577</v>
      </c>
      <c r="AN159" s="1603" t="s">
        <v>578</v>
      </c>
      <c r="AO159" s="1603" t="s">
        <v>579</v>
      </c>
      <c r="AP159" s="1297" t="s">
        <v>620</v>
      </c>
      <c r="AQ159" s="1297"/>
      <c r="AR159" s="1297"/>
      <c r="AS159" s="1297"/>
      <c r="AT159" s="1297"/>
      <c r="AU159" s="1297"/>
      <c r="AV159" s="1297"/>
      <c r="AW159" s="1297"/>
      <c r="AX159" s="1297"/>
      <c r="AY159" s="1297"/>
      <c r="AZ159" s="1297"/>
      <c r="BA159" s="1297"/>
      <c r="BB159" s="1297"/>
      <c r="BC159" s="1297"/>
      <c r="BD159" s="1297"/>
      <c r="BE159" s="1297"/>
      <c r="BF159" s="1297"/>
      <c r="BG159" s="1297"/>
      <c r="BH159" s="1297"/>
      <c r="BI159" s="1297"/>
      <c r="BJ159" s="1297"/>
      <c r="BK159" s="1297"/>
      <c r="BL159" s="1297"/>
      <c r="BM159" s="1297"/>
      <c r="BN159" s="1297"/>
      <c r="BO159" s="1297"/>
      <c r="BP159" s="1297"/>
      <c r="BQ159" s="1297"/>
      <c r="BR159" s="1297"/>
      <c r="BS159" s="1297"/>
      <c r="BT159" s="1297"/>
      <c r="BU159" s="1297"/>
      <c r="BV159" s="1297"/>
      <c r="BW159" s="1297"/>
      <c r="BX159" s="1297"/>
      <c r="BY159" s="1297"/>
      <c r="BZ159" s="1297"/>
      <c r="CA159" s="1297"/>
      <c r="CB159" s="1297"/>
      <c r="CC159" s="1297"/>
      <c r="CD159" s="1297"/>
      <c r="CE159" s="1297"/>
      <c r="CF159" s="1297"/>
      <c r="CG159" s="1297"/>
      <c r="CH159" s="1297"/>
      <c r="CI159" s="1297"/>
      <c r="CJ159" s="1297"/>
      <c r="CK159" s="1297"/>
      <c r="CL159" s="1297"/>
      <c r="CM159" s="1297"/>
      <c r="CN159" s="1297"/>
      <c r="CO159" s="1297"/>
      <c r="CP159" s="1297"/>
      <c r="CQ159" s="1297"/>
      <c r="CR159" s="1297"/>
      <c r="CS159" s="1297"/>
      <c r="CT159" s="1297"/>
      <c r="CU159" s="1297"/>
      <c r="CV159" s="1297"/>
      <c r="CW159" s="1297"/>
      <c r="CX159" s="1297"/>
      <c r="CY159" s="1297"/>
      <c r="CZ159" s="1297"/>
      <c r="DA159" s="1297"/>
      <c r="DB159" s="1297"/>
      <c r="DC159" s="1297"/>
      <c r="DD159" s="1297"/>
      <c r="DE159" s="1297"/>
      <c r="DF159" s="1297"/>
      <c r="DG159" s="1297"/>
      <c r="DH159" s="1297"/>
      <c r="DI159" s="1297"/>
      <c r="DJ159" s="1297"/>
      <c r="DK159" s="1297"/>
      <c r="DL159" s="1297"/>
      <c r="DM159" s="1297"/>
      <c r="DN159" s="1297"/>
      <c r="DO159" s="1297"/>
      <c r="DP159" s="1297"/>
      <c r="DQ159" s="1297"/>
      <c r="DR159" s="1297"/>
    </row>
    <row r="160" spans="1:122">
      <c r="A160" s="1297"/>
      <c r="B160" s="1297"/>
      <c r="C160" s="1297"/>
      <c r="D160" s="1491">
        <f>G59</f>
        <v>0</v>
      </c>
      <c r="E160" s="1463">
        <f>IF($G$59="",0,1)</f>
        <v>0</v>
      </c>
      <c r="F160" s="1463">
        <f>$F$146</f>
        <v>1</v>
      </c>
      <c r="G160" s="1464">
        <f>IF(OR($I$59=1,$I$59=2),1,0)</f>
        <v>0</v>
      </c>
      <c r="H160" s="1464">
        <f>IF(AND($G$77=1,OR($H$77=1,$I$77=1)),1,0)</f>
        <v>0</v>
      </c>
      <c r="I160" s="1531"/>
      <c r="J160" s="1531"/>
      <c r="K160" s="1463">
        <f>IF($K$77=1,1,0)</f>
        <v>0</v>
      </c>
      <c r="L160" s="1463">
        <f>IF($N$77=1,1,0)</f>
        <v>0</v>
      </c>
      <c r="M160" s="1463">
        <f>IF($L$77=1,1,0)</f>
        <v>0</v>
      </c>
      <c r="N160" s="1531"/>
      <c r="O160" s="1531"/>
      <c r="P160" s="1531"/>
      <c r="Q160" s="1531"/>
      <c r="R160" s="1523">
        <f>IF(AND($L$59=1,OR($R$77=1,$S$77=1)),1,0)</f>
        <v>0</v>
      </c>
      <c r="S160" s="1463">
        <f>$S$146</f>
        <v>0</v>
      </c>
      <c r="T160" s="1523">
        <f>IF($P$77=1,1,0)</f>
        <v>0</v>
      </c>
      <c r="U160" s="1523">
        <f>IF($Q$77=1,1,0)</f>
        <v>0</v>
      </c>
      <c r="V160" s="1463">
        <f>IF($O$77=1,1,0)</f>
        <v>0</v>
      </c>
      <c r="W160" s="1531"/>
      <c r="X160" s="1531"/>
      <c r="Y160" s="1531"/>
      <c r="Z160" s="1531"/>
      <c r="AA160" s="1531"/>
      <c r="AB160" s="1531"/>
      <c r="AC160" s="1463">
        <f>IF($E160=0,0,IF($J$77=2,1,0))</f>
        <v>0</v>
      </c>
      <c r="AD160" s="1580"/>
      <c r="AE160" s="1463">
        <f>IF($E160=0,0,$AE$146)</f>
        <v>0</v>
      </c>
      <c r="AF160" s="1464">
        <f>IF($E160=0,0,IF($M$160=1,1,0))</f>
        <v>0</v>
      </c>
      <c r="AG160" s="1464">
        <f>IF($E160=0,0,IF($L$77=2,1,0))</f>
        <v>0</v>
      </c>
      <c r="AH160" s="1464">
        <f>IF($E160=0,0,IF($M$77=2,1,0))</f>
        <v>0</v>
      </c>
      <c r="AI160" s="1531"/>
      <c r="AJ160" s="1463">
        <f>IF($E160=0,0,IF($U$77=2,1,0))</f>
        <v>0</v>
      </c>
      <c r="AK160" s="1463">
        <f>IF($E160=0,0,1)</f>
        <v>0</v>
      </c>
      <c r="AL160" s="1604">
        <f>IF($E160=0,0,IF(OR($AH$77=4,$AH$77=5),1,0))</f>
        <v>0</v>
      </c>
      <c r="AM160" s="1605">
        <f>IF($E160=0,0,IF(OR($Y$77=1,AND($Y$77=2,OR($AF$77=1,$AF$77=2,$AF$77=3)),AND($Y$77=3,OR($AF$77=1,$AF$77=2))),2,IF($AJ160=1,0,1)))</f>
        <v>0</v>
      </c>
      <c r="AN160" s="1605">
        <v>0</v>
      </c>
      <c r="AO160" s="1605">
        <f>IF($E160=0,0,IF($AH$77=1,2,IF(OR($AH$77=2,$AH$77=3),1,0)))</f>
        <v>0</v>
      </c>
      <c r="AP160" s="1297"/>
      <c r="AQ160" s="1297"/>
      <c r="AR160" s="1297"/>
      <c r="AS160" s="1297"/>
      <c r="AT160" s="1297"/>
      <c r="AU160" s="1297"/>
      <c r="AV160" s="1297"/>
      <c r="AW160" s="1297"/>
      <c r="AX160" s="1297"/>
      <c r="AY160" s="1297"/>
      <c r="AZ160" s="1297"/>
      <c r="BA160" s="1297"/>
      <c r="BB160" s="1297"/>
      <c r="BC160" s="1297"/>
      <c r="BD160" s="1297"/>
      <c r="BE160" s="1297"/>
      <c r="BF160" s="1297"/>
      <c r="BG160" s="1297"/>
      <c r="BH160" s="1297"/>
      <c r="BI160" s="1297"/>
      <c r="BJ160" s="1297"/>
      <c r="BK160" s="1297"/>
      <c r="BL160" s="1297"/>
      <c r="BM160" s="1297"/>
      <c r="BN160" s="1297"/>
      <c r="BO160" s="1297"/>
      <c r="BP160" s="1297"/>
      <c r="BQ160" s="1297"/>
      <c r="BR160" s="1297"/>
      <c r="BS160" s="1297"/>
      <c r="BT160" s="1297"/>
      <c r="BU160" s="1297"/>
      <c r="BV160" s="1297"/>
      <c r="BW160" s="1297"/>
      <c r="BX160" s="1297"/>
      <c r="BY160" s="1297"/>
      <c r="BZ160" s="1297"/>
      <c r="CA160" s="1297"/>
      <c r="CB160" s="1297"/>
      <c r="CC160" s="1297"/>
      <c r="CD160" s="1297"/>
      <c r="CE160" s="1297"/>
      <c r="CF160" s="1297"/>
      <c r="CG160" s="1297"/>
      <c r="CH160" s="1297"/>
      <c r="CI160" s="1297"/>
      <c r="CJ160" s="1297"/>
      <c r="CK160" s="1297"/>
      <c r="CL160" s="1297"/>
      <c r="CM160" s="1297"/>
      <c r="CN160" s="1297"/>
      <c r="CO160" s="1297"/>
      <c r="CP160" s="1297"/>
      <c r="CQ160" s="1297"/>
      <c r="CR160" s="1297"/>
      <c r="CS160" s="1297"/>
      <c r="CT160" s="1297"/>
      <c r="CU160" s="1297"/>
      <c r="CV160" s="1297"/>
      <c r="CW160" s="1297"/>
      <c r="CX160" s="1297"/>
      <c r="CY160" s="1297"/>
      <c r="CZ160" s="1297"/>
      <c r="DA160" s="1297"/>
      <c r="DB160" s="1297"/>
      <c r="DC160" s="1297"/>
      <c r="DD160" s="1297"/>
      <c r="DE160" s="1297"/>
      <c r="DF160" s="1297"/>
      <c r="DG160" s="1297"/>
      <c r="DH160" s="1297"/>
      <c r="DI160" s="1297"/>
      <c r="DJ160" s="1297"/>
      <c r="DK160" s="1297"/>
      <c r="DL160" s="1297"/>
      <c r="DM160" s="1297"/>
      <c r="DN160" s="1297"/>
      <c r="DO160" s="1297"/>
      <c r="DP160" s="1297"/>
      <c r="DQ160" s="1297"/>
      <c r="DR160" s="1297"/>
    </row>
    <row r="161" spans="1:122">
      <c r="A161" s="1297"/>
      <c r="B161" s="1297"/>
      <c r="C161" s="1297"/>
      <c r="D161" s="1491">
        <f>G61</f>
        <v>0</v>
      </c>
      <c r="E161" s="1463">
        <f>IF($G$61="",0,1)</f>
        <v>0</v>
      </c>
      <c r="F161" s="1463">
        <f t="shared" ref="F161:F164" si="72">$F$146</f>
        <v>1</v>
      </c>
      <c r="G161" s="1464">
        <f>IF(OR($I$61=1,$I$61=2),1,0)</f>
        <v>0</v>
      </c>
      <c r="H161" s="1464">
        <f>IF(AND($G$79=1,OR($H$79=1,$I$79=1)),1,0)</f>
        <v>0</v>
      </c>
      <c r="I161" s="1531"/>
      <c r="J161" s="1531"/>
      <c r="K161" s="1463">
        <f>IF($K$79=1,1,0)</f>
        <v>0</v>
      </c>
      <c r="L161" s="1463">
        <f>IF($N$79=1,1,0)</f>
        <v>0</v>
      </c>
      <c r="M161" s="1463">
        <f>IF($L$79=1,1,0)</f>
        <v>0</v>
      </c>
      <c r="N161" s="1531"/>
      <c r="O161" s="1531"/>
      <c r="P161" s="1531"/>
      <c r="Q161" s="1531"/>
      <c r="R161" s="1523">
        <f>IF(AND($L$61=1,OR($R$79=1,$S$79=1)),1,0)</f>
        <v>0</v>
      </c>
      <c r="S161" s="1463">
        <f t="shared" ref="S161:S164" si="73">$S$146</f>
        <v>0</v>
      </c>
      <c r="T161" s="1523">
        <f>IF($P$79=1,1,0)</f>
        <v>0</v>
      </c>
      <c r="U161" s="1523">
        <f>IF($Q$79=1,1,0)</f>
        <v>0</v>
      </c>
      <c r="V161" s="1463">
        <f>IF($O$79=1,1,0)</f>
        <v>0</v>
      </c>
      <c r="W161" s="1531"/>
      <c r="X161" s="1531"/>
      <c r="Y161" s="1531"/>
      <c r="Z161" s="1531"/>
      <c r="AA161" s="1531"/>
      <c r="AB161" s="1531"/>
      <c r="AC161" s="1463">
        <f>IF($E161=0,0,IF($J$79=2,1,0))</f>
        <v>0</v>
      </c>
      <c r="AD161" s="1580"/>
      <c r="AE161" s="1463">
        <f>IF($E161=0,0,$AE$146)</f>
        <v>0</v>
      </c>
      <c r="AF161" s="1464">
        <f>IF($E161=0,0,IF($M$161=1,1,0))</f>
        <v>0</v>
      </c>
      <c r="AG161" s="1464">
        <f>IF($E161=0,0,IF($L$79=2,1,0))</f>
        <v>0</v>
      </c>
      <c r="AH161" s="1464">
        <f>IF($E161=0,0,IF($M$79=2,1,0))</f>
        <v>0</v>
      </c>
      <c r="AI161" s="1531"/>
      <c r="AJ161" s="1463">
        <f>IF($E161=0,0,IF($U$79=2,1,0))</f>
        <v>0</v>
      </c>
      <c r="AK161" s="1463">
        <f t="shared" ref="AK161:AK164" si="74">IF($E161=0,0,1)</f>
        <v>0</v>
      </c>
      <c r="AL161" s="1604">
        <f>IF($E161=0,0,IF(OR($AH$79=4,$AH$79=5),1,0))</f>
        <v>0</v>
      </c>
      <c r="AM161" s="1605">
        <f>IF($E161=0,0,IF(OR($Y$79=1,AND($Y$79=2,OR($AF$79=1,$AF$79=2,$AF$79=3)),AND($Y$79=3,OR($AF$79=1,$AF$79=2))),2,IF($AJ161=1,0,1)))</f>
        <v>0</v>
      </c>
      <c r="AN161" s="1605">
        <v>0</v>
      </c>
      <c r="AO161" s="1605">
        <f>IF($E161=0,0,IF($AH$79=1,2,IF(OR($AH$79=2,$AH$79=3),1,0)))</f>
        <v>0</v>
      </c>
      <c r="AP161" s="1297"/>
      <c r="AQ161" s="1297"/>
      <c r="AR161" s="1297"/>
      <c r="AS161" s="1297"/>
      <c r="AT161" s="1297"/>
      <c r="AU161" s="1297"/>
      <c r="AV161" s="1297"/>
      <c r="AW161" s="1297"/>
      <c r="AX161" s="1297"/>
      <c r="AY161" s="1297"/>
      <c r="AZ161" s="1297"/>
      <c r="BA161" s="1297"/>
      <c r="BB161" s="1297"/>
      <c r="BC161" s="1297"/>
      <c r="BD161" s="1297"/>
      <c r="BE161" s="1297"/>
      <c r="BF161" s="1297"/>
      <c r="BG161" s="1297"/>
      <c r="BH161" s="1297"/>
      <c r="BI161" s="1297"/>
      <c r="BJ161" s="1297"/>
      <c r="BK161" s="1297"/>
      <c r="BL161" s="1297"/>
      <c r="BM161" s="1297"/>
      <c r="BN161" s="1297"/>
      <c r="BO161" s="1297"/>
      <c r="BP161" s="1297"/>
      <c r="BQ161" s="1297"/>
      <c r="BR161" s="1297"/>
      <c r="BS161" s="1297"/>
      <c r="BT161" s="1297"/>
      <c r="BU161" s="1297"/>
      <c r="BV161" s="1297"/>
      <c r="BW161" s="1297"/>
      <c r="BX161" s="1297"/>
      <c r="BY161" s="1297"/>
      <c r="BZ161" s="1297"/>
      <c r="CA161" s="1297"/>
      <c r="CB161" s="1297"/>
      <c r="CC161" s="1297"/>
      <c r="CD161" s="1297"/>
      <c r="CE161" s="1297"/>
      <c r="CF161" s="1297"/>
      <c r="CG161" s="1297"/>
      <c r="CH161" s="1297"/>
      <c r="CI161" s="1297"/>
      <c r="CJ161" s="1297"/>
      <c r="CK161" s="1297"/>
      <c r="CL161" s="1297"/>
      <c r="CM161" s="1297"/>
      <c r="CN161" s="1297"/>
      <c r="CO161" s="1297"/>
      <c r="CP161" s="1297"/>
      <c r="CQ161" s="1297"/>
      <c r="CR161" s="1297"/>
      <c r="CS161" s="1297"/>
      <c r="CT161" s="1297"/>
      <c r="CU161" s="1297"/>
      <c r="CV161" s="1297"/>
      <c r="CW161" s="1297"/>
      <c r="CX161" s="1297"/>
      <c r="CY161" s="1297"/>
      <c r="CZ161" s="1297"/>
      <c r="DA161" s="1297"/>
      <c r="DB161" s="1297"/>
      <c r="DC161" s="1297"/>
      <c r="DD161" s="1297"/>
      <c r="DE161" s="1297"/>
      <c r="DF161" s="1297"/>
      <c r="DG161" s="1297"/>
      <c r="DH161" s="1297"/>
      <c r="DI161" s="1297"/>
      <c r="DJ161" s="1297"/>
      <c r="DK161" s="1297"/>
      <c r="DL161" s="1297"/>
      <c r="DM161" s="1297"/>
      <c r="DN161" s="1297"/>
      <c r="DO161" s="1297"/>
      <c r="DP161" s="1297"/>
      <c r="DQ161" s="1297"/>
      <c r="DR161" s="1297"/>
    </row>
    <row r="162" spans="1:122">
      <c r="A162" s="1297"/>
      <c r="B162" s="1297"/>
      <c r="C162" s="1297"/>
      <c r="D162" s="1491">
        <f>G63</f>
        <v>0</v>
      </c>
      <c r="E162" s="1463">
        <f>IF($G$63="",0,1)</f>
        <v>0</v>
      </c>
      <c r="F162" s="1463">
        <f t="shared" si="72"/>
        <v>1</v>
      </c>
      <c r="G162" s="1464">
        <f>IF(OR($I$63=1,$I$63=2),1,0)</f>
        <v>0</v>
      </c>
      <c r="H162" s="1464">
        <f>IF(AND($G$81=1,OR($H$81=1,$I$81=1)),1,0)</f>
        <v>0</v>
      </c>
      <c r="I162" s="1531"/>
      <c r="J162" s="1531"/>
      <c r="K162" s="1463">
        <f>IF($K$81=1,1,0)</f>
        <v>0</v>
      </c>
      <c r="L162" s="1463">
        <f>IF($N$81=1,1,0)</f>
        <v>0</v>
      </c>
      <c r="M162" s="1463">
        <f>IF($L$81=1,1,0)</f>
        <v>0</v>
      </c>
      <c r="N162" s="1531"/>
      <c r="O162" s="1531"/>
      <c r="P162" s="1531"/>
      <c r="Q162" s="1531"/>
      <c r="R162" s="1523">
        <f>IF(AND($L$63=1,OR($R$81=1,$S$81=1)),1,0)</f>
        <v>0</v>
      </c>
      <c r="S162" s="1463">
        <f t="shared" si="73"/>
        <v>0</v>
      </c>
      <c r="T162" s="1523">
        <f>IF($P$81=1,1,0)</f>
        <v>0</v>
      </c>
      <c r="U162" s="1523">
        <f>IF($Q$81=1,1,0)</f>
        <v>0</v>
      </c>
      <c r="V162" s="1463">
        <f>IF($O$81=1,1,0)</f>
        <v>0</v>
      </c>
      <c r="W162" s="1531"/>
      <c r="X162" s="1531"/>
      <c r="Y162" s="1531"/>
      <c r="Z162" s="1531"/>
      <c r="AA162" s="1531"/>
      <c r="AB162" s="1531"/>
      <c r="AC162" s="1463">
        <f>IF($E162=0,0,IF($J$81=2,1,0))</f>
        <v>0</v>
      </c>
      <c r="AD162" s="1580"/>
      <c r="AE162" s="1463">
        <f>IF($E162=0,0,$AE$146)</f>
        <v>0</v>
      </c>
      <c r="AF162" s="1464">
        <f>IF($E162=0,0,IF($M$162=1,1,0))</f>
        <v>0</v>
      </c>
      <c r="AG162" s="1464">
        <f>IF($E162=0,0,IF($L$81=2,1,0))</f>
        <v>0</v>
      </c>
      <c r="AH162" s="1464">
        <f>IF($E162=0,0,IF($M$81=2,1,0))</f>
        <v>0</v>
      </c>
      <c r="AI162" s="1531"/>
      <c r="AJ162" s="1463">
        <f>IF($E162=0,0,IF($U$81=2,1,0))</f>
        <v>0</v>
      </c>
      <c r="AK162" s="1463">
        <f t="shared" si="74"/>
        <v>0</v>
      </c>
      <c r="AL162" s="1604">
        <f>IF($E162=0,0,IF(OR($AH$81=4,$AH$81=5),1,0))</f>
        <v>0</v>
      </c>
      <c r="AM162" s="1605">
        <f>IF($E162=0,0,IF(OR($Y$81=1,AND($Y$81=2,OR($AF$81=1,$AF$81=2,$AF$81=3)),AND($Y$81=3,OR($AF$81=1,$AF$81=2))),2,IF($AJ162=1,0,1)))</f>
        <v>0</v>
      </c>
      <c r="AN162" s="1605">
        <v>0</v>
      </c>
      <c r="AO162" s="1605">
        <f>IF($E162=0,0,IF($AH$81=1,2,IF(OR($AH$81=2,$AH$81=3),1,0)))</f>
        <v>0</v>
      </c>
      <c r="AP162" s="1297"/>
      <c r="AQ162" s="1297"/>
      <c r="AR162" s="1297"/>
      <c r="AS162" s="1297"/>
      <c r="AT162" s="1297"/>
      <c r="AU162" s="1297"/>
      <c r="AV162" s="1297"/>
      <c r="AW162" s="1297"/>
      <c r="AX162" s="1297"/>
      <c r="AY162" s="1297"/>
      <c r="AZ162" s="1297"/>
      <c r="BA162" s="1297"/>
      <c r="BB162" s="1297"/>
      <c r="BC162" s="1297"/>
      <c r="BD162" s="1297"/>
      <c r="BE162" s="1297"/>
      <c r="BF162" s="1297"/>
      <c r="BG162" s="1297"/>
      <c r="BH162" s="1297"/>
      <c r="BI162" s="1297"/>
      <c r="BJ162" s="1297"/>
      <c r="BK162" s="1297"/>
      <c r="BL162" s="1297"/>
      <c r="BM162" s="1297"/>
      <c r="BN162" s="1297"/>
      <c r="BO162" s="1297"/>
      <c r="BP162" s="1297"/>
      <c r="BQ162" s="1297"/>
      <c r="BR162" s="1297"/>
      <c r="BS162" s="1297"/>
      <c r="BT162" s="1297"/>
      <c r="BU162" s="1297"/>
      <c r="BV162" s="1297"/>
      <c r="BW162" s="1297"/>
      <c r="BX162" s="1297"/>
      <c r="BY162" s="1297"/>
      <c r="BZ162" s="1297"/>
      <c r="CA162" s="1297"/>
      <c r="CB162" s="1297"/>
      <c r="CC162" s="1297"/>
      <c r="CD162" s="1297"/>
      <c r="CE162" s="1297"/>
      <c r="CF162" s="1297"/>
      <c r="CG162" s="1297"/>
      <c r="CH162" s="1297"/>
      <c r="CI162" s="1297"/>
      <c r="CJ162" s="1297"/>
      <c r="CK162" s="1297"/>
      <c r="CL162" s="1297"/>
      <c r="CM162" s="1297"/>
      <c r="CN162" s="1297"/>
      <c r="CO162" s="1297"/>
      <c r="CP162" s="1297"/>
      <c r="CQ162" s="1297"/>
      <c r="CR162" s="1297"/>
      <c r="CS162" s="1297"/>
      <c r="CT162" s="1297"/>
      <c r="CU162" s="1297"/>
      <c r="CV162" s="1297"/>
      <c r="CW162" s="1297"/>
      <c r="CX162" s="1297"/>
      <c r="CY162" s="1297"/>
      <c r="CZ162" s="1297"/>
      <c r="DA162" s="1297"/>
      <c r="DB162" s="1297"/>
      <c r="DC162" s="1297"/>
      <c r="DD162" s="1297"/>
      <c r="DE162" s="1297"/>
      <c r="DF162" s="1297"/>
      <c r="DG162" s="1297"/>
      <c r="DH162" s="1297"/>
      <c r="DI162" s="1297"/>
      <c r="DJ162" s="1297"/>
      <c r="DK162" s="1297"/>
      <c r="DL162" s="1297"/>
      <c r="DM162" s="1297"/>
      <c r="DN162" s="1297"/>
      <c r="DO162" s="1297"/>
      <c r="DP162" s="1297"/>
      <c r="DQ162" s="1297"/>
      <c r="DR162" s="1297"/>
    </row>
    <row r="163" spans="1:122">
      <c r="A163" s="1297"/>
      <c r="B163" s="1297"/>
      <c r="C163" s="1297"/>
      <c r="D163" s="1491">
        <f>G65</f>
        <v>0</v>
      </c>
      <c r="E163" s="1463">
        <f>IF($G$65="",0,1)</f>
        <v>0</v>
      </c>
      <c r="F163" s="1463">
        <f t="shared" si="72"/>
        <v>1</v>
      </c>
      <c r="G163" s="1464">
        <f>IF(OR($I$65=1,$I$65=2),1,0)</f>
        <v>0</v>
      </c>
      <c r="H163" s="1464">
        <f>IF(AND($G$83=1,OR($H$83=1,$I$83=1)),1,0)</f>
        <v>0</v>
      </c>
      <c r="I163" s="1531"/>
      <c r="J163" s="1531"/>
      <c r="K163" s="1463">
        <f>IF($K$83=1,1,0)</f>
        <v>0</v>
      </c>
      <c r="L163" s="1463">
        <f>IF($N$83=1,1,0)</f>
        <v>0</v>
      </c>
      <c r="M163" s="1463">
        <f>IF($L$83=1,1,0)</f>
        <v>0</v>
      </c>
      <c r="N163" s="1531"/>
      <c r="O163" s="1531"/>
      <c r="P163" s="1531"/>
      <c r="Q163" s="1531"/>
      <c r="R163" s="1523">
        <f>IF(AND($L$65=1,OR($R$83=1,$S$83=1)),1,0)</f>
        <v>0</v>
      </c>
      <c r="S163" s="1463">
        <f t="shared" si="73"/>
        <v>0</v>
      </c>
      <c r="T163" s="1523">
        <f>IF($P$83=1,1,0)</f>
        <v>0</v>
      </c>
      <c r="U163" s="1523">
        <f>IF($Q$83=1,1,0)</f>
        <v>0</v>
      </c>
      <c r="V163" s="1463">
        <f>IF($O$83=1,1,0)</f>
        <v>0</v>
      </c>
      <c r="W163" s="1531"/>
      <c r="X163" s="1531"/>
      <c r="Y163" s="1531"/>
      <c r="Z163" s="1531"/>
      <c r="AA163" s="1531"/>
      <c r="AB163" s="1531"/>
      <c r="AC163" s="1463">
        <f>IF($E163=0,0,IF($J$83=2,1,0))</f>
        <v>0</v>
      </c>
      <c r="AD163" s="1580"/>
      <c r="AE163" s="1463">
        <f>IF($E163=0,0,$AE$146)</f>
        <v>0</v>
      </c>
      <c r="AF163" s="1464">
        <f>IF($E163=0,0,IF($M$163=1,1,0))</f>
        <v>0</v>
      </c>
      <c r="AG163" s="1464">
        <f>IF($E163=0,0,IF($L$83=2,1,0))</f>
        <v>0</v>
      </c>
      <c r="AH163" s="1464">
        <f>IF($E163=0,0,IF($M$83=2,1,0))</f>
        <v>0</v>
      </c>
      <c r="AI163" s="1531"/>
      <c r="AJ163" s="1463">
        <f>IF($E163=0,0,IF($U$83=2,1,0))</f>
        <v>0</v>
      </c>
      <c r="AK163" s="1463">
        <f t="shared" si="74"/>
        <v>0</v>
      </c>
      <c r="AL163" s="1604">
        <f>IF($E163=0,0,IF(OR($AH$83=4,$AH$83=5),1,0))</f>
        <v>0</v>
      </c>
      <c r="AM163" s="1605">
        <f>IF($E163=0,0,IF(OR($Y$83=1,AND($Y$83=2,OR($AF$83=1,$AF$83=2,$AF$83=3)),AND($Y$83=3,OR($AF$83=1,$AF$83=2))),2,IF($AJ163=1,0,1)))</f>
        <v>0</v>
      </c>
      <c r="AN163" s="1605">
        <v>0</v>
      </c>
      <c r="AO163" s="1605">
        <f>IF($E163=0,0,IF($AH$83=1,2,IF(OR($AH$83=2,$AH$83=3),1,0)))</f>
        <v>0</v>
      </c>
      <c r="AP163" s="1297"/>
      <c r="AQ163" s="1297"/>
      <c r="AR163" s="1297"/>
      <c r="AS163" s="1297"/>
      <c r="AT163" s="1297"/>
      <c r="AU163" s="1297"/>
      <c r="AV163" s="1297"/>
      <c r="AW163" s="1297"/>
      <c r="AX163" s="1297"/>
      <c r="AY163" s="1297"/>
      <c r="AZ163" s="1297"/>
      <c r="BA163" s="1297"/>
      <c r="BB163" s="1297"/>
      <c r="BC163" s="1297"/>
      <c r="BD163" s="1297"/>
      <c r="BE163" s="1297"/>
      <c r="BF163" s="1297"/>
      <c r="BG163" s="1297"/>
      <c r="BH163" s="1297"/>
      <c r="BI163" s="1297"/>
      <c r="BJ163" s="1297"/>
      <c r="BK163" s="1297"/>
      <c r="BL163" s="1297"/>
      <c r="BM163" s="1297"/>
      <c r="BN163" s="1297"/>
      <c r="BO163" s="1297"/>
      <c r="BP163" s="1297"/>
      <c r="BQ163" s="1297"/>
      <c r="BR163" s="1297"/>
      <c r="BS163" s="1297"/>
      <c r="BT163" s="1297"/>
      <c r="BU163" s="1297"/>
      <c r="BV163" s="1297"/>
      <c r="BW163" s="1297"/>
      <c r="BX163" s="1297"/>
      <c r="BY163" s="1297"/>
      <c r="BZ163" s="1297"/>
      <c r="CA163" s="1297"/>
      <c r="CB163" s="1297"/>
      <c r="CC163" s="1297"/>
      <c r="CD163" s="1297"/>
      <c r="CE163" s="1297"/>
      <c r="CF163" s="1297"/>
      <c r="CG163" s="1297"/>
      <c r="CH163" s="1297"/>
      <c r="CI163" s="1297"/>
      <c r="CJ163" s="1297"/>
      <c r="CK163" s="1478"/>
      <c r="CL163" s="1478"/>
      <c r="CM163" s="1478"/>
      <c r="CN163" s="1297"/>
      <c r="CO163" s="1297"/>
      <c r="CP163" s="1297"/>
      <c r="CQ163" s="1297"/>
      <c r="CR163" s="1297"/>
      <c r="CS163" s="1297"/>
      <c r="CT163" s="1297"/>
      <c r="CU163" s="1297"/>
      <c r="CV163" s="1297"/>
      <c r="CW163" s="1297"/>
      <c r="CX163" s="1297"/>
      <c r="CY163" s="1297"/>
      <c r="CZ163" s="1297"/>
      <c r="DA163" s="1297"/>
      <c r="DB163" s="1297"/>
      <c r="DC163" s="1297"/>
      <c r="DD163" s="1297"/>
      <c r="DE163" s="1297"/>
      <c r="DF163" s="1297"/>
      <c r="DG163" s="1297"/>
      <c r="DH163" s="1297"/>
      <c r="DI163" s="1297"/>
      <c r="DJ163" s="1297"/>
      <c r="DK163" s="1297"/>
      <c r="DL163" s="1297"/>
      <c r="DM163" s="1297"/>
      <c r="DN163" s="1297"/>
      <c r="DO163" s="1297"/>
      <c r="DP163" s="1297"/>
      <c r="DQ163" s="1297"/>
      <c r="DR163" s="1297"/>
    </row>
    <row r="164" spans="1:122">
      <c r="A164" s="1297"/>
      <c r="B164" s="1297"/>
      <c r="C164" s="1297"/>
      <c r="D164" s="1491">
        <f>G67</f>
        <v>0</v>
      </c>
      <c r="E164" s="1463">
        <f>IF($G$67="",0,1)</f>
        <v>0</v>
      </c>
      <c r="F164" s="1463">
        <f t="shared" si="72"/>
        <v>1</v>
      </c>
      <c r="G164" s="1464">
        <f>IF(OR($I$67=1,$I$67=2),1,0)</f>
        <v>0</v>
      </c>
      <c r="H164" s="1464">
        <f>IF(AND($G$85=1,OR($H$85=1,$I$85=1)),1,0)</f>
        <v>0</v>
      </c>
      <c r="I164" s="1531"/>
      <c r="J164" s="1531"/>
      <c r="K164" s="1463">
        <f>IF($K$85=1,1,0)</f>
        <v>0</v>
      </c>
      <c r="L164" s="1463">
        <f>IF($N$85=1,1,0)</f>
        <v>0</v>
      </c>
      <c r="M164" s="1463">
        <f>IF($L$85=1,1,0)</f>
        <v>0</v>
      </c>
      <c r="N164" s="1531"/>
      <c r="O164" s="1531"/>
      <c r="P164" s="1531"/>
      <c r="Q164" s="1531"/>
      <c r="R164" s="1523">
        <f>IF(AND($L$67=1,OR($R$85=1,$S$85=1)),1,0)</f>
        <v>0</v>
      </c>
      <c r="S164" s="1463">
        <f t="shared" si="73"/>
        <v>0</v>
      </c>
      <c r="T164" s="1523">
        <f>IF($P$85=1,1,0)</f>
        <v>0</v>
      </c>
      <c r="U164" s="1523">
        <f>IF($Q$85=1,1,0)</f>
        <v>0</v>
      </c>
      <c r="V164" s="1463">
        <f>IF($O$85=1,1,0)</f>
        <v>0</v>
      </c>
      <c r="W164" s="1531"/>
      <c r="X164" s="1531"/>
      <c r="Y164" s="1531"/>
      <c r="Z164" s="1531"/>
      <c r="AA164" s="1531"/>
      <c r="AB164" s="1531"/>
      <c r="AC164" s="1463">
        <f>IF($E164=0,0,IF($J$85=2,1,0))</f>
        <v>0</v>
      </c>
      <c r="AD164" s="1580"/>
      <c r="AE164" s="1463">
        <f>IF($E164=0,0,$AE$146)</f>
        <v>0</v>
      </c>
      <c r="AF164" s="1464">
        <f>IF($E164=0,0,IF($M$164=1,1,0))</f>
        <v>0</v>
      </c>
      <c r="AG164" s="1464">
        <f>IF($E164=0,0,IF($L$85=2,1,0))</f>
        <v>0</v>
      </c>
      <c r="AH164" s="1464">
        <f>IF($E164=0,0,IF($M$85=2,1,0))</f>
        <v>0</v>
      </c>
      <c r="AI164" s="1531"/>
      <c r="AJ164" s="1463">
        <f>IF($E164=0,0,IF($U$85=2,1,0))</f>
        <v>0</v>
      </c>
      <c r="AK164" s="1463">
        <f t="shared" si="74"/>
        <v>0</v>
      </c>
      <c r="AL164" s="1604">
        <f>IF($E164=0,0,IF(OR($AH$85=4,$AH$85=5),1,0))</f>
        <v>0</v>
      </c>
      <c r="AM164" s="1605">
        <f>IF($E164=0,0,IF(OR($Y$85=1,AND($Y$85=2,OR($AF$85=1,$AF$85=2,$AF$85=3)),AND($Y$85=3,OR($AF$85=1,$AF$85=2))),2,IF($AJ164=1,0,1)))</f>
        <v>0</v>
      </c>
      <c r="AN164" s="1605">
        <v>0</v>
      </c>
      <c r="AO164" s="1605">
        <f>IF($E164=0,0,IF($AH$85=1,2,IF(OR($AH$85=2,$AH$85=3),1,0)))</f>
        <v>0</v>
      </c>
      <c r="AP164" s="1297"/>
      <c r="AQ164" s="1297"/>
      <c r="AR164" s="1297"/>
      <c r="AS164" s="1297"/>
      <c r="AT164" s="1297"/>
      <c r="AU164" s="1297"/>
      <c r="AV164" s="1297"/>
      <c r="AW164" s="1297"/>
      <c r="AX164" s="1297"/>
      <c r="AY164" s="1297"/>
      <c r="AZ164" s="1297"/>
      <c r="BA164" s="1297"/>
      <c r="BB164" s="1297"/>
      <c r="BC164" s="1297"/>
      <c r="BD164" s="1297"/>
      <c r="BE164" s="1297"/>
      <c r="BF164" s="1297"/>
      <c r="BG164" s="1297"/>
      <c r="BH164" s="1297"/>
      <c r="BI164" s="1297"/>
      <c r="BJ164" s="1297"/>
      <c r="BK164" s="1297"/>
      <c r="BL164" s="1297"/>
      <c r="BM164" s="1297"/>
      <c r="BN164" s="1297"/>
      <c r="BO164" s="1297"/>
      <c r="BP164" s="1297"/>
      <c r="BQ164" s="1297"/>
      <c r="BR164" s="1297"/>
      <c r="BS164" s="1297"/>
      <c r="BT164" s="1297"/>
      <c r="BU164" s="1297"/>
      <c r="BV164" s="1297"/>
      <c r="BW164" s="1297"/>
      <c r="BX164" s="1297"/>
      <c r="BY164" s="1297"/>
      <c r="BZ164" s="1297"/>
      <c r="CA164" s="1297"/>
      <c r="CB164" s="1297"/>
      <c r="CC164" s="1297"/>
      <c r="CD164" s="1297"/>
      <c r="CE164" s="1297"/>
      <c r="CF164" s="1297"/>
      <c r="CG164" s="1297"/>
      <c r="CH164" s="1297"/>
      <c r="CI164" s="1297"/>
      <c r="CJ164" s="1297"/>
      <c r="CK164" s="1297"/>
      <c r="CL164" s="1297"/>
      <c r="CM164" s="1297"/>
      <c r="CN164" s="1297"/>
      <c r="CO164" s="1297"/>
      <c r="CP164" s="1297"/>
      <c r="CQ164" s="1297"/>
      <c r="CR164" s="1297"/>
      <c r="CS164" s="1297"/>
      <c r="CT164" s="1297"/>
      <c r="CU164" s="1297"/>
      <c r="CV164" s="1297"/>
      <c r="CW164" s="1297"/>
      <c r="CX164" s="1297"/>
      <c r="CY164" s="1297"/>
      <c r="CZ164" s="1297"/>
      <c r="DA164" s="1297"/>
      <c r="DB164" s="1297"/>
      <c r="DC164" s="1297"/>
      <c r="DD164" s="1297"/>
      <c r="DE164" s="1297"/>
      <c r="DF164" s="1297"/>
      <c r="DG164" s="1297"/>
      <c r="DH164" s="1297"/>
      <c r="DI164" s="1297"/>
      <c r="DJ164" s="1297"/>
      <c r="DK164" s="1297"/>
      <c r="DL164" s="1297"/>
      <c r="DM164" s="1297"/>
      <c r="DN164" s="1297"/>
      <c r="DO164" s="1297"/>
      <c r="DP164" s="1297"/>
      <c r="DQ164" s="1297"/>
      <c r="DR164" s="1297"/>
    </row>
    <row r="165" s="848" customFormat="1" ht="18.75" customHeight="1" spans="1:122">
      <c r="A165" s="1465"/>
      <c r="B165" s="1465"/>
      <c r="C165" s="1465"/>
      <c r="D165" s="1465"/>
      <c r="E165" s="1466"/>
      <c r="F165" s="1467"/>
      <c r="G165" s="1468"/>
      <c r="H165" s="1469"/>
      <c r="I165" s="1469"/>
      <c r="J165" s="1465"/>
      <c r="K165" s="1514"/>
      <c r="L165" s="1515"/>
      <c r="M165" s="1515"/>
      <c r="N165" s="1469"/>
      <c r="O165" s="1465"/>
      <c r="P165" s="1465"/>
      <c r="Q165" s="1465"/>
      <c r="R165" s="1465"/>
      <c r="S165" s="1465"/>
      <c r="T165" s="1465"/>
      <c r="U165" s="1465"/>
      <c r="V165" s="1465"/>
      <c r="W165" s="1465"/>
      <c r="X165" s="1465"/>
      <c r="Y165" s="1465"/>
      <c r="Z165" s="1465"/>
      <c r="AA165" s="1465"/>
      <c r="AB165" s="1465"/>
      <c r="AC165" s="1465"/>
      <c r="AD165" s="1465"/>
      <c r="AE165" s="1465"/>
      <c r="AF165" s="1465"/>
      <c r="AG165" s="1465"/>
      <c r="AH165" s="1465"/>
      <c r="AI165" s="1465"/>
      <c r="AJ165" s="1465"/>
      <c r="AK165" s="1465"/>
      <c r="AL165" s="1465"/>
      <c r="AM165" s="1606"/>
      <c r="AN165" s="1465" t="s">
        <v>621</v>
      </c>
      <c r="AO165" s="1465"/>
      <c r="AP165" s="1465"/>
      <c r="AQ165" s="1465"/>
      <c r="AR165" s="1465"/>
      <c r="AS165" s="1465"/>
      <c r="AT165" s="1465"/>
      <c r="AU165" s="1465"/>
      <c r="AV165" s="1465"/>
      <c r="AW165" s="1465"/>
      <c r="AX165" s="1465"/>
      <c r="AY165" s="1465"/>
      <c r="AZ165" s="1465"/>
      <c r="BA165" s="1465"/>
      <c r="BB165" s="1465"/>
      <c r="BC165" s="1465"/>
      <c r="BD165" s="1465"/>
      <c r="BE165" s="1465"/>
      <c r="BF165" s="1465"/>
      <c r="BG165" s="1465"/>
      <c r="BH165" s="1465"/>
      <c r="BI165" s="1465"/>
      <c r="BJ165" s="1465"/>
      <c r="BK165" s="1465"/>
      <c r="BL165" s="1465"/>
      <c r="BM165" s="1465"/>
      <c r="BN165" s="1465"/>
      <c r="BO165" s="1465"/>
      <c r="BP165" s="1465"/>
      <c r="BQ165" s="1465"/>
      <c r="BR165" s="1465"/>
      <c r="BS165" s="1465"/>
      <c r="BT165" s="1465"/>
      <c r="BU165" s="1465"/>
      <c r="BV165" s="1465"/>
      <c r="BW165" s="1465"/>
      <c r="BX165" s="1465"/>
      <c r="BY165" s="1465"/>
      <c r="BZ165" s="1465"/>
      <c r="CA165" s="1465"/>
      <c r="CB165" s="1465"/>
      <c r="CC165" s="1465"/>
      <c r="CD165" s="1465"/>
      <c r="CE165" s="1465"/>
      <c r="CF165" s="1465"/>
      <c r="CG165" s="1465"/>
      <c r="CH165" s="1465"/>
      <c r="CI165" s="1465"/>
      <c r="CJ165" s="1465"/>
      <c r="CK165" s="1297"/>
      <c r="CL165" s="1297"/>
      <c r="CM165" s="1297"/>
      <c r="CN165" s="1465"/>
      <c r="CO165" s="1465"/>
      <c r="CP165" s="1465"/>
      <c r="CQ165" s="1465"/>
      <c r="CR165" s="1465"/>
      <c r="CS165" s="1465"/>
      <c r="CT165" s="1465"/>
      <c r="CU165" s="1465"/>
      <c r="CV165" s="1465"/>
      <c r="CW165" s="1465"/>
      <c r="CX165" s="1465"/>
      <c r="CY165" s="1465"/>
      <c r="CZ165" s="1465"/>
      <c r="DA165" s="1465"/>
      <c r="DB165" s="1465"/>
      <c r="DC165" s="1465"/>
      <c r="DD165" s="1465"/>
      <c r="DE165" s="1465"/>
      <c r="DF165" s="1465"/>
      <c r="DG165" s="1465"/>
      <c r="DH165" s="1465"/>
      <c r="DI165" s="1465"/>
      <c r="DJ165" s="1465"/>
      <c r="DK165" s="1465"/>
      <c r="DL165" s="1465"/>
      <c r="DM165" s="1465"/>
      <c r="DN165" s="1465"/>
      <c r="DO165" s="1465"/>
      <c r="DP165" s="1465"/>
      <c r="DQ165" s="1465"/>
      <c r="DR165" s="1465"/>
    </row>
    <row r="166" spans="1:122">
      <c r="A166" s="1297"/>
      <c r="B166" s="1297"/>
      <c r="C166" s="1297"/>
      <c r="D166" s="1297"/>
      <c r="E166" s="1303"/>
      <c r="F166" s="1492" t="s">
        <v>610</v>
      </c>
      <c r="G166" s="1297"/>
      <c r="H166" s="1297"/>
      <c r="I166" s="1297"/>
      <c r="J166" s="1451"/>
      <c r="K166" s="1451"/>
      <c r="L166" s="1297"/>
      <c r="M166" s="1297"/>
      <c r="N166" s="1297"/>
      <c r="O166" s="1297"/>
      <c r="P166" s="1297"/>
      <c r="Q166" s="1297"/>
      <c r="R166" s="1297"/>
      <c r="S166" s="1297"/>
      <c r="T166" s="1297"/>
      <c r="U166" s="1297"/>
      <c r="V166" s="1297"/>
      <c r="W166" s="1297"/>
      <c r="X166" s="1297"/>
      <c r="Y166" s="1564"/>
      <c r="Z166" s="1297"/>
      <c r="AA166" s="1297"/>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97"/>
      <c r="AX166" s="1297"/>
      <c r="AY166" s="1297"/>
      <c r="AZ166" s="1297"/>
      <c r="BA166" s="1297"/>
      <c r="BB166" s="1297"/>
      <c r="BC166" s="1297"/>
      <c r="BD166" s="1297"/>
      <c r="BE166" s="1297"/>
      <c r="BF166" s="1297"/>
      <c r="BG166" s="1297"/>
      <c r="BH166" s="1297"/>
      <c r="BI166" s="1297"/>
      <c r="BJ166" s="1297"/>
      <c r="BK166" s="1297"/>
      <c r="BL166" s="1297"/>
      <c r="BM166" s="1297"/>
      <c r="BN166" s="1297"/>
      <c r="BO166" s="1297"/>
      <c r="BP166" s="1297"/>
      <c r="BQ166" s="1297"/>
      <c r="BR166" s="1297"/>
      <c r="BS166" s="1297"/>
      <c r="BT166" s="1297"/>
      <c r="BU166" s="1297"/>
      <c r="BV166" s="1297"/>
      <c r="BW166" s="1297"/>
      <c r="BX166" s="1297"/>
      <c r="BY166" s="1297"/>
      <c r="BZ166" s="1297"/>
      <c r="CA166" s="1297"/>
      <c r="CB166" s="1297"/>
      <c r="CC166" s="1297"/>
      <c r="CD166" s="1297"/>
      <c r="CE166" s="1297"/>
      <c r="CF166" s="1297"/>
      <c r="CG166" s="1297"/>
      <c r="CH166" s="1297"/>
      <c r="CI166" s="1297"/>
      <c r="CJ166" s="1297"/>
      <c r="CK166" s="1297"/>
      <c r="CL166" s="1297"/>
      <c r="CM166" s="1297"/>
      <c r="CN166" s="1297"/>
      <c r="CO166" s="1297"/>
      <c r="CP166" s="1297"/>
      <c r="CQ166" s="1297"/>
      <c r="CR166" s="1297"/>
      <c r="CS166" s="1297"/>
      <c r="CT166" s="1297"/>
      <c r="CU166" s="1297"/>
      <c r="CV166" s="1297"/>
      <c r="CW166" s="1297"/>
      <c r="CX166" s="1297"/>
      <c r="CY166" s="1297"/>
      <c r="CZ166" s="1297"/>
      <c r="DA166" s="1297"/>
      <c r="DB166" s="1297"/>
      <c r="DC166" s="1297"/>
      <c r="DD166" s="1297"/>
      <c r="DE166" s="1297"/>
      <c r="DF166" s="1297"/>
      <c r="DG166" s="1297"/>
      <c r="DH166" s="1297"/>
      <c r="DI166" s="1297"/>
      <c r="DJ166" s="1297"/>
      <c r="DK166" s="1297"/>
      <c r="DL166" s="1297"/>
      <c r="DM166" s="1297"/>
      <c r="DN166" s="1297"/>
      <c r="DO166" s="1297"/>
      <c r="DP166" s="1297"/>
      <c r="DQ166" s="1297"/>
      <c r="DR166" s="1297"/>
    </row>
    <row r="167" ht="14.25" customHeight="1" spans="1:122">
      <c r="A167" s="1297"/>
      <c r="B167" s="1297"/>
      <c r="C167" s="1297"/>
      <c r="D167" s="1297"/>
      <c r="E167" s="1471" t="s">
        <v>581</v>
      </c>
      <c r="F167" s="1472" t="s">
        <v>582</v>
      </c>
      <c r="G167" s="1473" t="s">
        <v>583</v>
      </c>
      <c r="H167" s="1474"/>
      <c r="I167" s="1516"/>
      <c r="J167" s="1472" t="s">
        <v>584</v>
      </c>
      <c r="K167" s="1532" t="s">
        <v>585</v>
      </c>
      <c r="L167" s="1517" t="s">
        <v>586</v>
      </c>
      <c r="M167" s="1533" t="s">
        <v>587</v>
      </c>
      <c r="N167" s="1534"/>
      <c r="O167" s="1518" t="s">
        <v>588</v>
      </c>
      <c r="P167" s="1519"/>
      <c r="Q167" s="1563" t="s">
        <v>589</v>
      </c>
      <c r="R167" s="1563" t="s">
        <v>590</v>
      </c>
      <c r="S167" s="1297"/>
      <c r="T167" s="1297"/>
      <c r="U167" s="1297"/>
      <c r="V167" s="1297"/>
      <c r="W167" s="1297"/>
      <c r="X167" s="1297"/>
      <c r="Y167" s="1564"/>
      <c r="Z167" s="1297"/>
      <c r="AA167" s="1297"/>
      <c r="AB167" s="1297"/>
      <c r="AC167" s="1297"/>
      <c r="AD167" s="1297"/>
      <c r="AE167" s="1297"/>
      <c r="AF167" s="1297"/>
      <c r="AG167" s="1297"/>
      <c r="AH167" s="1297"/>
      <c r="AI167" s="1297"/>
      <c r="AJ167" s="1297"/>
      <c r="AK167" s="1297"/>
      <c r="AL167" s="1297"/>
      <c r="AM167" s="1297"/>
      <c r="AN167" s="1297"/>
      <c r="AO167" s="1297"/>
      <c r="AP167" s="1297"/>
      <c r="AQ167" s="1297"/>
      <c r="AR167" s="1297"/>
      <c r="AS167" s="1297"/>
      <c r="AT167" s="1297"/>
      <c r="AU167" s="1297"/>
      <c r="AV167" s="1297"/>
      <c r="AW167" s="1297"/>
      <c r="AX167" s="1297"/>
      <c r="AY167" s="1297"/>
      <c r="AZ167" s="1297"/>
      <c r="BA167" s="1297"/>
      <c r="BB167" s="1297"/>
      <c r="BC167" s="1297"/>
      <c r="BD167" s="1297"/>
      <c r="BE167" s="1297"/>
      <c r="BF167" s="1297"/>
      <c r="BG167" s="1297"/>
      <c r="BH167" s="1297"/>
      <c r="BI167" s="1297"/>
      <c r="BJ167" s="1297"/>
      <c r="BK167" s="1297"/>
      <c r="BL167" s="1297"/>
      <c r="BM167" s="1297"/>
      <c r="BN167" s="1297"/>
      <c r="BO167" s="1297"/>
      <c r="BP167" s="1297"/>
      <c r="BQ167" s="1297"/>
      <c r="BR167" s="1297"/>
      <c r="BS167" s="1297"/>
      <c r="BT167" s="1297"/>
      <c r="BU167" s="1297"/>
      <c r="BV167" s="1297"/>
      <c r="BW167" s="1297"/>
      <c r="BX167" s="1297"/>
      <c r="BY167" s="1297"/>
      <c r="BZ167" s="1297"/>
      <c r="CA167" s="1297"/>
      <c r="CB167" s="1297"/>
      <c r="CC167" s="1297"/>
      <c r="CD167" s="1297"/>
      <c r="CE167" s="1297"/>
      <c r="CF167" s="1297"/>
      <c r="CG167" s="1297"/>
      <c r="CH167" s="1297"/>
      <c r="CI167" s="1297"/>
      <c r="CJ167" s="1297"/>
      <c r="CK167" s="1297"/>
      <c r="CL167" s="1297"/>
      <c r="CM167" s="1297"/>
      <c r="CN167" s="1297"/>
      <c r="CO167" s="1297"/>
      <c r="CP167" s="1297"/>
      <c r="CQ167" s="1297"/>
      <c r="CR167" s="1297"/>
      <c r="CS167" s="1297"/>
      <c r="CT167" s="1297"/>
      <c r="CU167" s="1297"/>
      <c r="CV167" s="1297"/>
      <c r="CW167" s="1297"/>
      <c r="CX167" s="1297"/>
      <c r="CY167" s="1297"/>
      <c r="CZ167" s="1297"/>
      <c r="DA167" s="1297"/>
      <c r="DB167" s="1297"/>
      <c r="DC167" s="1297"/>
      <c r="DD167" s="1297"/>
      <c r="DE167" s="1297"/>
      <c r="DF167" s="1297"/>
      <c r="DG167" s="1297"/>
      <c r="DH167" s="1297"/>
      <c r="DI167" s="1297"/>
      <c r="DJ167" s="1297"/>
      <c r="DK167" s="1297"/>
      <c r="DL167" s="1297"/>
      <c r="DM167" s="1297"/>
      <c r="DN167" s="1297"/>
      <c r="DO167" s="1297"/>
      <c r="DP167" s="1297"/>
      <c r="DQ167" s="1297"/>
      <c r="DR167" s="1297"/>
    </row>
    <row r="168" ht="24" spans="1:122">
      <c r="A168" s="1297"/>
      <c r="B168" s="1297"/>
      <c r="C168" s="1297"/>
      <c r="D168" s="1297"/>
      <c r="E168" s="1471"/>
      <c r="F168" s="1475"/>
      <c r="G168" s="1476" t="s">
        <v>622</v>
      </c>
      <c r="H168" s="1477" t="s">
        <v>592</v>
      </c>
      <c r="I168" s="1477" t="s">
        <v>593</v>
      </c>
      <c r="J168" s="1475"/>
      <c r="K168" s="1535"/>
      <c r="L168" s="1520"/>
      <c r="M168" s="1536" t="s">
        <v>594</v>
      </c>
      <c r="N168" s="1536" t="s">
        <v>595</v>
      </c>
      <c r="O168" s="1477" t="s">
        <v>623</v>
      </c>
      <c r="P168" s="1477" t="s">
        <v>596</v>
      </c>
      <c r="Q168" s="1563"/>
      <c r="R168" s="1563"/>
      <c r="S168" s="1297"/>
      <c r="T168" s="1297"/>
      <c r="U168" s="1297"/>
      <c r="V168" s="1297"/>
      <c r="W168" s="1297"/>
      <c r="X168" s="1297"/>
      <c r="Y168" s="1564"/>
      <c r="Z168" s="1297"/>
      <c r="AA168" s="1297"/>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97"/>
      <c r="AX168" s="1297"/>
      <c r="AY168" s="1297"/>
      <c r="AZ168" s="1297"/>
      <c r="BA168" s="1297"/>
      <c r="BB168" s="1297"/>
      <c r="BC168" s="1297"/>
      <c r="BD168" s="1297"/>
      <c r="BE168" s="1297"/>
      <c r="BF168" s="1297"/>
      <c r="BG168" s="1297"/>
      <c r="BH168" s="1297"/>
      <c r="BI168" s="1297"/>
      <c r="BJ168" s="1297"/>
      <c r="BK168" s="1297"/>
      <c r="BL168" s="1297"/>
      <c r="BM168" s="1297"/>
      <c r="BN168" s="1297"/>
      <c r="BO168" s="1297"/>
      <c r="BP168" s="1297"/>
      <c r="BQ168" s="1297"/>
      <c r="BR168" s="1297"/>
      <c r="BS168" s="1297"/>
      <c r="BT168" s="1297"/>
      <c r="BU168" s="1297"/>
      <c r="BV168" s="1297"/>
      <c r="BW168" s="1297"/>
      <c r="BX168" s="1297"/>
      <c r="BY168" s="1297"/>
      <c r="BZ168" s="1297"/>
      <c r="CA168" s="1297"/>
      <c r="CB168" s="1297"/>
      <c r="CC168" s="1297"/>
      <c r="CD168" s="1297"/>
      <c r="CE168" s="1297"/>
      <c r="CF168" s="1297"/>
      <c r="CG168" s="1297"/>
      <c r="CH168" s="1297"/>
      <c r="CI168" s="1297"/>
      <c r="CJ168" s="1297"/>
      <c r="CK168" s="1297"/>
      <c r="CL168" s="1297"/>
      <c r="CM168" s="1297"/>
      <c r="CN168" s="1297"/>
      <c r="CO168" s="1297"/>
      <c r="CP168" s="1297"/>
      <c r="CQ168" s="1297"/>
      <c r="CR168" s="1297"/>
      <c r="CS168" s="1297"/>
      <c r="CT168" s="1297"/>
      <c r="CU168" s="1297"/>
      <c r="CV168" s="1297"/>
      <c r="CW168" s="1297"/>
      <c r="CX168" s="1297"/>
      <c r="CY168" s="1297"/>
      <c r="CZ168" s="1297"/>
      <c r="DA168" s="1297"/>
      <c r="DB168" s="1297"/>
      <c r="DC168" s="1297"/>
      <c r="DD168" s="1297"/>
      <c r="DE168" s="1297"/>
      <c r="DF168" s="1297"/>
      <c r="DG168" s="1297"/>
      <c r="DH168" s="1297"/>
      <c r="DI168" s="1297"/>
      <c r="DJ168" s="1297"/>
      <c r="DK168" s="1297"/>
      <c r="DL168" s="1297"/>
      <c r="DM168" s="1297"/>
      <c r="DN168" s="1297"/>
      <c r="DO168" s="1297"/>
      <c r="DP168" s="1297"/>
      <c r="DQ168" s="1297"/>
      <c r="DR168" s="1297"/>
    </row>
    <row r="169" ht="24" spans="1:122">
      <c r="A169" s="1297"/>
      <c r="B169" s="1297"/>
      <c r="C169" s="1297"/>
      <c r="D169" s="1297"/>
      <c r="E169" s="1455" t="s">
        <v>597</v>
      </c>
      <c r="F169" s="1479" t="s">
        <v>624</v>
      </c>
      <c r="G169" s="1480" t="s">
        <v>599</v>
      </c>
      <c r="H169" s="1479" t="s">
        <v>600</v>
      </c>
      <c r="I169" s="1464" t="s">
        <v>601</v>
      </c>
      <c r="J169" s="1479" t="s">
        <v>602</v>
      </c>
      <c r="K169" s="1537" t="s">
        <v>625</v>
      </c>
      <c r="L169" s="1479" t="s">
        <v>604</v>
      </c>
      <c r="M169" s="1537" t="s">
        <v>605</v>
      </c>
      <c r="N169" s="1537" t="s">
        <v>606</v>
      </c>
      <c r="O169" s="1480" t="s">
        <v>607</v>
      </c>
      <c r="P169" s="1464" t="s">
        <v>608</v>
      </c>
      <c r="Q169" s="1479" t="s">
        <v>626</v>
      </c>
      <c r="R169" s="1479" t="s">
        <v>627</v>
      </c>
      <c r="S169" s="1297"/>
      <c r="T169" s="1297"/>
      <c r="U169" s="1297"/>
      <c r="V169" s="1297"/>
      <c r="W169" s="1297"/>
      <c r="X169" s="1297"/>
      <c r="Y169" s="1564"/>
      <c r="Z169" s="1297"/>
      <c r="AA169" s="1297"/>
      <c r="AB169" s="1297"/>
      <c r="AC169" s="1297"/>
      <c r="AD169" s="1297"/>
      <c r="AE169" s="1297"/>
      <c r="AF169" s="1297"/>
      <c r="AG169" s="1297"/>
      <c r="AH169" s="1297"/>
      <c r="AI169" s="1297"/>
      <c r="AJ169" s="1297"/>
      <c r="AK169" s="1297"/>
      <c r="AL169" s="1297"/>
      <c r="AM169" s="1297"/>
      <c r="AN169" s="1297"/>
      <c r="AO169" s="1297"/>
      <c r="AP169" s="1297"/>
      <c r="AQ169" s="1297"/>
      <c r="AR169" s="1297"/>
      <c r="AS169" s="1297"/>
      <c r="AT169" s="1297"/>
      <c r="AU169" s="1297"/>
      <c r="AV169" s="1297"/>
      <c r="AW169" s="1297"/>
      <c r="AX169" s="1297"/>
      <c r="AY169" s="1297"/>
      <c r="AZ169" s="1297"/>
      <c r="BA169" s="1297"/>
      <c r="BB169" s="1297"/>
      <c r="BC169" s="1297"/>
      <c r="BD169" s="1297"/>
      <c r="BE169" s="1297"/>
      <c r="BF169" s="1297"/>
      <c r="BG169" s="1297"/>
      <c r="BH169" s="1297"/>
      <c r="BI169" s="1297"/>
      <c r="BJ169" s="1297"/>
      <c r="BK169" s="1297"/>
      <c r="BL169" s="1297"/>
      <c r="BM169" s="1297"/>
      <c r="BN169" s="1297"/>
      <c r="BO169" s="1297"/>
      <c r="BP169" s="1297"/>
      <c r="BQ169" s="1297"/>
      <c r="BR169" s="1297"/>
      <c r="BS169" s="1297"/>
      <c r="BT169" s="1297"/>
      <c r="BU169" s="1297"/>
      <c r="BV169" s="1297"/>
      <c r="BW169" s="1297"/>
      <c r="BX169" s="1297"/>
      <c r="BY169" s="1297"/>
      <c r="BZ169" s="1297"/>
      <c r="CA169" s="1297"/>
      <c r="CB169" s="1297"/>
      <c r="CC169" s="1297"/>
      <c r="CD169" s="1297"/>
      <c r="CE169" s="1297"/>
      <c r="CF169" s="1297"/>
      <c r="CG169" s="1297"/>
      <c r="CH169" s="1297"/>
      <c r="CI169" s="1297"/>
      <c r="CJ169" s="1297"/>
      <c r="CK169" s="1297"/>
      <c r="CL169" s="1297"/>
      <c r="CM169" s="1297"/>
      <c r="CN169" s="1297"/>
      <c r="CO169" s="1297"/>
      <c r="CP169" s="1297"/>
      <c r="CQ169" s="1297"/>
      <c r="CR169" s="1297"/>
      <c r="CS169" s="1297"/>
      <c r="CT169" s="1297"/>
      <c r="CU169" s="1297"/>
      <c r="CV169" s="1297"/>
      <c r="CW169" s="1297"/>
      <c r="CX169" s="1297"/>
      <c r="CY169" s="1297"/>
      <c r="CZ169" s="1297"/>
      <c r="DA169" s="1297"/>
      <c r="DB169" s="1297"/>
      <c r="DC169" s="1297"/>
      <c r="DD169" s="1297"/>
      <c r="DE169" s="1297"/>
      <c r="DF169" s="1297"/>
      <c r="DG169" s="1297"/>
      <c r="DH169" s="1297"/>
      <c r="DI169" s="1297"/>
      <c r="DJ169" s="1297"/>
      <c r="DK169" s="1297"/>
      <c r="DL169" s="1297"/>
      <c r="DM169" s="1297"/>
      <c r="DN169" s="1297"/>
      <c r="DO169" s="1297"/>
      <c r="DP169" s="1297"/>
      <c r="DQ169" s="1297"/>
      <c r="DR169" s="1297"/>
    </row>
    <row r="170" spans="1:122">
      <c r="A170" s="1297"/>
      <c r="B170" s="1297"/>
      <c r="C170" s="1297"/>
      <c r="D170" s="1297"/>
      <c r="E170" s="1491">
        <f>G59</f>
        <v>0</v>
      </c>
      <c r="F170" s="1464">
        <f>IF(AND($E160=1,$F160=1,$G160=1,$H160=1),1,0)</f>
        <v>0</v>
      </c>
      <c r="G170" s="1464">
        <f>IF(AND($E160=1,$F160=1,$G160=1,$T160=1),1,0)</f>
        <v>0</v>
      </c>
      <c r="H170" s="1463">
        <f>IF(AND($E160=1,$F160=1,$G160=1,$T160=1,$K160=1),1,0)</f>
        <v>0</v>
      </c>
      <c r="I170" s="1523">
        <f>IF(AND($E160=1,$F160=1,$G160=1,$T160=1,$L160=1),1,0)</f>
        <v>0</v>
      </c>
      <c r="J170" s="1523">
        <f>IF(AND($E160=1,$F160=1,$G160=1,$T160=1,OR($K160=1,$M160=1)),1,0)</f>
        <v>0</v>
      </c>
      <c r="K170" s="1538"/>
      <c r="L170" s="1523">
        <f>IF(AND($E160=1,$F160=1,$G160=1),1,0)</f>
        <v>0</v>
      </c>
      <c r="M170" s="1538"/>
      <c r="N170" s="1538"/>
      <c r="O170" s="1523">
        <f>IF(AND($E160=1,$F160=1,$G160=1,$U160=1),1,0)</f>
        <v>0</v>
      </c>
      <c r="P170" s="1523">
        <f>IF(AND($E160=1,$F160=1,$G160=1,$T160=1,$V160=1),1,0)</f>
        <v>0</v>
      </c>
      <c r="Q170" s="1523">
        <f>IF(AND($E160=1,$R160=1),1,)</f>
        <v>0</v>
      </c>
      <c r="R170" s="1523">
        <f>IF(AND($E160=1,$S160=1),1,0)</f>
        <v>0</v>
      </c>
      <c r="S170" s="1297"/>
      <c r="T170" s="1297"/>
      <c r="U170" s="1297"/>
      <c r="V170" s="1297"/>
      <c r="W170" s="1297"/>
      <c r="X170" s="1297"/>
      <c r="Y170" s="1564"/>
      <c r="Z170" s="1297"/>
      <c r="AA170" s="1297"/>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97"/>
      <c r="AX170" s="1297"/>
      <c r="AY170" s="1297"/>
      <c r="AZ170" s="1297"/>
      <c r="BA170" s="1297"/>
      <c r="BB170" s="1297"/>
      <c r="BC170" s="1297"/>
      <c r="BD170" s="1297"/>
      <c r="BE170" s="1297"/>
      <c r="BF170" s="1297"/>
      <c r="BG170" s="1297"/>
      <c r="BH170" s="1297"/>
      <c r="BI170" s="1297"/>
      <c r="BJ170" s="1297"/>
      <c r="BK170" s="1297"/>
      <c r="BL170" s="1297"/>
      <c r="BM170" s="1297"/>
      <c r="BN170" s="1297"/>
      <c r="BO170" s="1297"/>
      <c r="BP170" s="1297"/>
      <c r="BQ170" s="1297"/>
      <c r="BR170" s="1297"/>
      <c r="BS170" s="1297"/>
      <c r="BT170" s="1297"/>
      <c r="BU170" s="1297"/>
      <c r="BV170" s="1297"/>
      <c r="BW170" s="1297"/>
      <c r="BX170" s="1297"/>
      <c r="BY170" s="1297"/>
      <c r="BZ170" s="1297"/>
      <c r="CA170" s="1297"/>
      <c r="CB170" s="1297"/>
      <c r="CC170" s="1297"/>
      <c r="CD170" s="1297"/>
      <c r="CE170" s="1297"/>
      <c r="CF170" s="1297"/>
      <c r="CG170" s="1297"/>
      <c r="CH170" s="1297"/>
      <c r="CI170" s="1297"/>
      <c r="CJ170" s="1297"/>
      <c r="CK170" s="1297"/>
      <c r="CL170" s="1297"/>
      <c r="CM170" s="1297"/>
      <c r="CN170" s="1297"/>
      <c r="CO170" s="1297"/>
      <c r="CP170" s="1297"/>
      <c r="CQ170" s="1297"/>
      <c r="CR170" s="1297"/>
      <c r="CS170" s="1297"/>
      <c r="CT170" s="1297"/>
      <c r="CU170" s="1297"/>
      <c r="CV170" s="1297"/>
      <c r="CW170" s="1297"/>
      <c r="CX170" s="1297"/>
      <c r="CY170" s="1297"/>
      <c r="CZ170" s="1297"/>
      <c r="DA170" s="1297"/>
      <c r="DB170" s="1297"/>
      <c r="DC170" s="1297"/>
      <c r="DD170" s="1297"/>
      <c r="DE170" s="1297"/>
      <c r="DF170" s="1297"/>
      <c r="DG170" s="1297"/>
      <c r="DH170" s="1297"/>
      <c r="DI170" s="1297"/>
      <c r="DJ170" s="1297"/>
      <c r="DK170" s="1297"/>
      <c r="DL170" s="1297"/>
      <c r="DM170" s="1297"/>
      <c r="DN170" s="1297"/>
      <c r="DO170" s="1297"/>
      <c r="DP170" s="1297"/>
      <c r="DQ170" s="1297"/>
      <c r="DR170" s="1297"/>
    </row>
    <row r="171" spans="1:122">
      <c r="A171" s="1297"/>
      <c r="B171" s="1297"/>
      <c r="C171" s="1297"/>
      <c r="D171" s="1297"/>
      <c r="E171" s="1491">
        <f>G61</f>
        <v>0</v>
      </c>
      <c r="F171" s="1464">
        <f t="shared" ref="F171:F174" si="75">IF(AND($E161=1,$F161=1,$G161=1,$H161=1),1,0)</f>
        <v>0</v>
      </c>
      <c r="G171" s="1464">
        <f t="shared" ref="G171:G174" si="76">IF(AND($E161=1,$F161=1,$G161=1,$T161=1),1,0)</f>
        <v>0</v>
      </c>
      <c r="H171" s="1463">
        <f t="shared" ref="H171:H174" si="77">IF(AND($E161=1,$F161=1,$G161=1,$T161=1,$K161=1),1,0)</f>
        <v>0</v>
      </c>
      <c r="I171" s="1523">
        <f t="shared" ref="I171:I174" si="78">IF(AND($E161=1,$F161=1,$G161=1,$T161=1,$L161=1),1,0)</f>
        <v>0</v>
      </c>
      <c r="J171" s="1523">
        <f t="shared" ref="J171:J174" si="79">IF(AND($E161=1,$F161=1,$G161=1,$T161=1,OR($K161=1,$M161=1)),1,0)</f>
        <v>0</v>
      </c>
      <c r="K171" s="1538"/>
      <c r="L171" s="1523">
        <f t="shared" ref="L171:L174" si="80">IF(AND($E161=1,$F161=1,$G161=1),1,0)</f>
        <v>0</v>
      </c>
      <c r="M171" s="1538"/>
      <c r="N171" s="1538"/>
      <c r="O171" s="1523">
        <f t="shared" ref="O171:O174" si="81">IF(AND($E161=1,$F161=1,$G161=1,$U161=1),1,0)</f>
        <v>0</v>
      </c>
      <c r="P171" s="1523">
        <f t="shared" ref="P171:P174" si="82">IF(AND($E161=1,$F161=1,$G161=1,$T161=1,$V161=1),1,0)</f>
        <v>0</v>
      </c>
      <c r="Q171" s="1523">
        <f t="shared" ref="Q171:Q174" si="83">IF(AND($E161=1,$R161=1),1,)</f>
        <v>0</v>
      </c>
      <c r="R171" s="1523">
        <f t="shared" ref="R171:R174" si="84">IF(AND($E161=1,$S161=1),1,0)</f>
        <v>0</v>
      </c>
      <c r="S171" s="1297"/>
      <c r="T171" s="1297"/>
      <c r="U171" s="1297"/>
      <c r="V171" s="1297"/>
      <c r="W171" s="1297"/>
      <c r="X171" s="1297"/>
      <c r="Y171" s="1564"/>
      <c r="Z171" s="1297"/>
      <c r="AA171" s="1297"/>
      <c r="AB171" s="1297"/>
      <c r="AC171" s="1297"/>
      <c r="AD171" s="1297"/>
      <c r="AE171" s="1297"/>
      <c r="AF171" s="1297"/>
      <c r="AG171" s="1297"/>
      <c r="AH171" s="1297"/>
      <c r="AI171" s="1297"/>
      <c r="AJ171" s="1297"/>
      <c r="AK171" s="1297"/>
      <c r="AL171" s="1297"/>
      <c r="AM171" s="1297"/>
      <c r="AN171" s="1297"/>
      <c r="AO171" s="1297"/>
      <c r="AP171" s="1297"/>
      <c r="AQ171" s="1297"/>
      <c r="AR171" s="1297"/>
      <c r="AS171" s="1297"/>
      <c r="AT171" s="1297"/>
      <c r="AU171" s="1297"/>
      <c r="AV171" s="1297"/>
      <c r="AW171" s="1297"/>
      <c r="AX171" s="1297"/>
      <c r="AY171" s="1297"/>
      <c r="AZ171" s="1297"/>
      <c r="BA171" s="1297"/>
      <c r="BB171" s="1297"/>
      <c r="BC171" s="1297"/>
      <c r="BD171" s="1297"/>
      <c r="BE171" s="1297"/>
      <c r="BF171" s="1297"/>
      <c r="BG171" s="1297"/>
      <c r="BH171" s="1297"/>
      <c r="BI171" s="1297"/>
      <c r="BJ171" s="1297"/>
      <c r="BK171" s="1297"/>
      <c r="BL171" s="1297"/>
      <c r="BM171" s="1297"/>
      <c r="BN171" s="1297"/>
      <c r="BO171" s="1297"/>
      <c r="BP171" s="1297"/>
      <c r="BQ171" s="1297"/>
      <c r="BR171" s="1297"/>
      <c r="BS171" s="1297"/>
      <c r="BT171" s="1297"/>
      <c r="BU171" s="1297"/>
      <c r="BV171" s="1297"/>
      <c r="BW171" s="1297"/>
      <c r="BX171" s="1297"/>
      <c r="BY171" s="1297"/>
      <c r="BZ171" s="1297"/>
      <c r="CA171" s="1297"/>
      <c r="CB171" s="1297"/>
      <c r="CC171" s="1297"/>
      <c r="CD171" s="1297"/>
      <c r="CE171" s="1297"/>
      <c r="CF171" s="1297"/>
      <c r="CG171" s="1297"/>
      <c r="CH171" s="1297"/>
      <c r="CI171" s="1297"/>
      <c r="CJ171" s="1297"/>
      <c r="CK171" s="1297"/>
      <c r="CL171" s="1297"/>
      <c r="CM171" s="1297"/>
      <c r="CN171" s="1297"/>
      <c r="CO171" s="1297"/>
      <c r="CP171" s="1297"/>
      <c r="CQ171" s="1297"/>
      <c r="CR171" s="1297"/>
      <c r="CS171" s="1297"/>
      <c r="CT171" s="1297"/>
      <c r="CU171" s="1297"/>
      <c r="CV171" s="1297"/>
      <c r="CW171" s="1297"/>
      <c r="CX171" s="1297"/>
      <c r="CY171" s="1297"/>
      <c r="CZ171" s="1297"/>
      <c r="DA171" s="1297"/>
      <c r="DB171" s="1297"/>
      <c r="DC171" s="1297"/>
      <c r="DD171" s="1297"/>
      <c r="DE171" s="1297"/>
      <c r="DF171" s="1297"/>
      <c r="DG171" s="1297"/>
      <c r="DH171" s="1297"/>
      <c r="DI171" s="1297"/>
      <c r="DJ171" s="1297"/>
      <c r="DK171" s="1297"/>
      <c r="DL171" s="1297"/>
      <c r="DM171" s="1297"/>
      <c r="DN171" s="1297"/>
      <c r="DO171" s="1297"/>
      <c r="DP171" s="1297"/>
      <c r="DQ171" s="1297"/>
      <c r="DR171" s="1297"/>
    </row>
    <row r="172" spans="1:122">
      <c r="A172" s="1297"/>
      <c r="B172" s="1297"/>
      <c r="C172" s="1297"/>
      <c r="D172" s="1297"/>
      <c r="E172" s="1491">
        <f>G63</f>
        <v>0</v>
      </c>
      <c r="F172" s="1464">
        <f t="shared" si="75"/>
        <v>0</v>
      </c>
      <c r="G172" s="1464">
        <f t="shared" si="76"/>
        <v>0</v>
      </c>
      <c r="H172" s="1463">
        <f t="shared" si="77"/>
        <v>0</v>
      </c>
      <c r="I172" s="1523">
        <f t="shared" si="78"/>
        <v>0</v>
      </c>
      <c r="J172" s="1523">
        <f t="shared" si="79"/>
        <v>0</v>
      </c>
      <c r="K172" s="1538"/>
      <c r="L172" s="1523">
        <f t="shared" si="80"/>
        <v>0</v>
      </c>
      <c r="M172" s="1538"/>
      <c r="N172" s="1538"/>
      <c r="O172" s="1523">
        <f t="shared" si="81"/>
        <v>0</v>
      </c>
      <c r="P172" s="1523">
        <f t="shared" si="82"/>
        <v>0</v>
      </c>
      <c r="Q172" s="1523">
        <f t="shared" si="83"/>
        <v>0</v>
      </c>
      <c r="R172" s="1523">
        <f t="shared" si="84"/>
        <v>0</v>
      </c>
      <c r="S172" s="1297"/>
      <c r="T172" s="1297"/>
      <c r="U172" s="1297"/>
      <c r="V172" s="1297"/>
      <c r="W172" s="1297"/>
      <c r="X172" s="1297"/>
      <c r="Y172" s="1564"/>
      <c r="Z172" s="1297"/>
      <c r="AA172" s="1297"/>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97"/>
      <c r="AX172" s="1297"/>
      <c r="AY172" s="1297"/>
      <c r="AZ172" s="1297"/>
      <c r="BA172" s="1297"/>
      <c r="BB172" s="1297"/>
      <c r="BC172" s="1297"/>
      <c r="BD172" s="1297"/>
      <c r="BE172" s="1297"/>
      <c r="BF172" s="1297"/>
      <c r="BG172" s="1297"/>
      <c r="BH172" s="1297"/>
      <c r="BI172" s="1297"/>
      <c r="BJ172" s="1297"/>
      <c r="BK172" s="1297"/>
      <c r="BL172" s="1297"/>
      <c r="BM172" s="1297"/>
      <c r="BN172" s="1297"/>
      <c r="BO172" s="1297"/>
      <c r="BP172" s="1297"/>
      <c r="BQ172" s="1297"/>
      <c r="BR172" s="1297"/>
      <c r="BS172" s="1297"/>
      <c r="BT172" s="1297"/>
      <c r="BU172" s="1297"/>
      <c r="BV172" s="1297"/>
      <c r="BW172" s="1297"/>
      <c r="BX172" s="1297"/>
      <c r="BY172" s="1297"/>
      <c r="BZ172" s="1297"/>
      <c r="CA172" s="1297"/>
      <c r="CB172" s="1297"/>
      <c r="CC172" s="1297"/>
      <c r="CD172" s="1297"/>
      <c r="CE172" s="1297"/>
      <c r="CF172" s="1297"/>
      <c r="CG172" s="1297"/>
      <c r="CH172" s="1297"/>
      <c r="CI172" s="1297"/>
      <c r="CJ172" s="1297"/>
      <c r="CK172" s="1297"/>
      <c r="CL172" s="1297"/>
      <c r="CM172" s="1297"/>
      <c r="CN172" s="1297"/>
      <c r="CO172" s="1297"/>
      <c r="CP172" s="1297"/>
      <c r="CQ172" s="1297"/>
      <c r="CR172" s="1297"/>
      <c r="CS172" s="1297"/>
      <c r="CT172" s="1297"/>
      <c r="CU172" s="1297"/>
      <c r="CV172" s="1297"/>
      <c r="CW172" s="1297"/>
      <c r="CX172" s="1297"/>
      <c r="CY172" s="1297"/>
      <c r="CZ172" s="1297"/>
      <c r="DA172" s="1297"/>
      <c r="DB172" s="1297"/>
      <c r="DC172" s="1297"/>
      <c r="DD172" s="1297"/>
      <c r="DE172" s="1297"/>
      <c r="DF172" s="1297"/>
      <c r="DG172" s="1297"/>
      <c r="DH172" s="1297"/>
      <c r="DI172" s="1297"/>
      <c r="DJ172" s="1297"/>
      <c r="DK172" s="1297"/>
      <c r="DL172" s="1297"/>
      <c r="DM172" s="1297"/>
      <c r="DN172" s="1297"/>
      <c r="DO172" s="1297"/>
      <c r="DP172" s="1297"/>
      <c r="DQ172" s="1297"/>
      <c r="DR172" s="1297"/>
    </row>
    <row r="173" spans="1:122">
      <c r="A173" s="1297"/>
      <c r="B173" s="1297"/>
      <c r="C173" s="1297"/>
      <c r="D173" s="1297"/>
      <c r="E173" s="1491">
        <f>G65</f>
        <v>0</v>
      </c>
      <c r="F173" s="1464">
        <f t="shared" si="75"/>
        <v>0</v>
      </c>
      <c r="G173" s="1464">
        <f t="shared" si="76"/>
        <v>0</v>
      </c>
      <c r="H173" s="1463">
        <f t="shared" si="77"/>
        <v>0</v>
      </c>
      <c r="I173" s="1523">
        <f t="shared" si="78"/>
        <v>0</v>
      </c>
      <c r="J173" s="1523">
        <f t="shared" si="79"/>
        <v>0</v>
      </c>
      <c r="K173" s="1538"/>
      <c r="L173" s="1523">
        <f t="shared" si="80"/>
        <v>0</v>
      </c>
      <c r="M173" s="1538"/>
      <c r="N173" s="1538"/>
      <c r="O173" s="1523">
        <f t="shared" si="81"/>
        <v>0</v>
      </c>
      <c r="P173" s="1523">
        <f t="shared" si="82"/>
        <v>0</v>
      </c>
      <c r="Q173" s="1523">
        <f t="shared" si="83"/>
        <v>0</v>
      </c>
      <c r="R173" s="1523">
        <f t="shared" si="84"/>
        <v>0</v>
      </c>
      <c r="S173" s="1297"/>
      <c r="T173" s="1297"/>
      <c r="U173" s="1297"/>
      <c r="V173" s="1297"/>
      <c r="W173" s="1297"/>
      <c r="X173" s="1297"/>
      <c r="Y173" s="1564"/>
      <c r="Z173" s="1297"/>
      <c r="AA173" s="1297"/>
      <c r="AB173" s="1297"/>
      <c r="AC173" s="1297"/>
      <c r="AD173" s="1297"/>
      <c r="AE173" s="1297"/>
      <c r="AF173" s="1297"/>
      <c r="AG173" s="1297"/>
      <c r="AH173" s="1297"/>
      <c r="AI173" s="1297"/>
      <c r="AJ173" s="1297"/>
      <c r="AK173" s="1297"/>
      <c r="AL173" s="1297"/>
      <c r="AM173" s="1297"/>
      <c r="AN173" s="1297"/>
      <c r="AO173" s="1297"/>
      <c r="AP173" s="1297"/>
      <c r="AQ173" s="1297"/>
      <c r="AR173" s="1297"/>
      <c r="AS173" s="1297"/>
      <c r="AT173" s="1297"/>
      <c r="AU173" s="1297"/>
      <c r="AV173" s="1297"/>
      <c r="AW173" s="1297"/>
      <c r="AX173" s="1297"/>
      <c r="AY173" s="1297"/>
      <c r="AZ173" s="1297"/>
      <c r="BA173" s="1297"/>
      <c r="BB173" s="1297"/>
      <c r="BC173" s="1297"/>
      <c r="BD173" s="1297"/>
      <c r="BE173" s="1297"/>
      <c r="BF173" s="1297"/>
      <c r="BG173" s="1297"/>
      <c r="BH173" s="1297"/>
      <c r="BI173" s="1297"/>
      <c r="BJ173" s="1297"/>
      <c r="BK173" s="1297"/>
      <c r="BL173" s="1297"/>
      <c r="BM173" s="1297"/>
      <c r="BN173" s="1297"/>
      <c r="BO173" s="1297"/>
      <c r="BP173" s="1297"/>
      <c r="BQ173" s="1297"/>
      <c r="BR173" s="1297"/>
      <c r="BS173" s="1297"/>
      <c r="BT173" s="1297"/>
      <c r="BU173" s="1297"/>
      <c r="BV173" s="1297"/>
      <c r="BW173" s="1297"/>
      <c r="BX173" s="1297"/>
      <c r="BY173" s="1297"/>
      <c r="BZ173" s="1297"/>
      <c r="CA173" s="1297"/>
      <c r="CB173" s="1297"/>
      <c r="CC173" s="1297"/>
      <c r="CD173" s="1297"/>
      <c r="CE173" s="1297"/>
      <c r="CF173" s="1297"/>
      <c r="CG173" s="1297"/>
      <c r="CH173" s="1297"/>
      <c r="CI173" s="1297"/>
      <c r="CJ173" s="1297"/>
      <c r="CK173" s="1297"/>
      <c r="CL173" s="1297"/>
      <c r="CM173" s="1297"/>
      <c r="CN173" s="1297"/>
      <c r="CO173" s="1297"/>
      <c r="CP173" s="1297"/>
      <c r="CQ173" s="1297"/>
      <c r="CR173" s="1297"/>
      <c r="CS173" s="1297"/>
      <c r="CT173" s="1297"/>
      <c r="CU173" s="1297"/>
      <c r="CV173" s="1297"/>
      <c r="CW173" s="1297"/>
      <c r="CX173" s="1297"/>
      <c r="CY173" s="1297"/>
      <c r="CZ173" s="1297"/>
      <c r="DA173" s="1297"/>
      <c r="DB173" s="1297"/>
      <c r="DC173" s="1297"/>
      <c r="DD173" s="1297"/>
      <c r="DE173" s="1297"/>
      <c r="DF173" s="1297"/>
      <c r="DG173" s="1297"/>
      <c r="DH173" s="1297"/>
      <c r="DI173" s="1297"/>
      <c r="DJ173" s="1297"/>
      <c r="DK173" s="1297"/>
      <c r="DL173" s="1297"/>
      <c r="DM173" s="1297"/>
      <c r="DN173" s="1297"/>
      <c r="DO173" s="1297"/>
      <c r="DP173" s="1297"/>
      <c r="DQ173" s="1297"/>
      <c r="DR173" s="1297"/>
    </row>
    <row r="174" spans="1:122">
      <c r="A174" s="1297"/>
      <c r="B174" s="1297"/>
      <c r="C174" s="1297"/>
      <c r="D174" s="1297"/>
      <c r="E174" s="1491">
        <f>G67</f>
        <v>0</v>
      </c>
      <c r="F174" s="1464">
        <f t="shared" si="75"/>
        <v>0</v>
      </c>
      <c r="G174" s="1464">
        <f t="shared" si="76"/>
        <v>0</v>
      </c>
      <c r="H174" s="1463">
        <f t="shared" si="77"/>
        <v>0</v>
      </c>
      <c r="I174" s="1523">
        <f t="shared" si="78"/>
        <v>0</v>
      </c>
      <c r="J174" s="1523">
        <f t="shared" si="79"/>
        <v>0</v>
      </c>
      <c r="K174" s="1538"/>
      <c r="L174" s="1523">
        <f t="shared" si="80"/>
        <v>0</v>
      </c>
      <c r="M174" s="1538"/>
      <c r="N174" s="1538"/>
      <c r="O174" s="1523">
        <f t="shared" si="81"/>
        <v>0</v>
      </c>
      <c r="P174" s="1523">
        <f t="shared" si="82"/>
        <v>0</v>
      </c>
      <c r="Q174" s="1523">
        <f t="shared" si="83"/>
        <v>0</v>
      </c>
      <c r="R174" s="1523">
        <f t="shared" si="84"/>
        <v>0</v>
      </c>
      <c r="S174" s="1297"/>
      <c r="T174" s="1297"/>
      <c r="U174" s="1297"/>
      <c r="V174" s="1297"/>
      <c r="W174" s="1297"/>
      <c r="X174" s="1297"/>
      <c r="Y174" s="1564"/>
      <c r="Z174" s="1297"/>
      <c r="AA174" s="1297"/>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97"/>
      <c r="AX174" s="1297"/>
      <c r="AY174" s="1297"/>
      <c r="AZ174" s="1297"/>
      <c r="BA174" s="1297"/>
      <c r="BB174" s="1297"/>
      <c r="BC174" s="1297"/>
      <c r="BD174" s="1297"/>
      <c r="BE174" s="1297"/>
      <c r="BF174" s="1297"/>
      <c r="BG174" s="1297"/>
      <c r="BH174" s="1297"/>
      <c r="BI174" s="1297"/>
      <c r="BJ174" s="1297"/>
      <c r="BK174" s="1297"/>
      <c r="BL174" s="1297"/>
      <c r="BM174" s="1297"/>
      <c r="BN174" s="1297"/>
      <c r="BO174" s="1297"/>
      <c r="BP174" s="1297"/>
      <c r="BQ174" s="1297"/>
      <c r="BR174" s="1297"/>
      <c r="BS174" s="1297"/>
      <c r="BT174" s="1297"/>
      <c r="BU174" s="1297"/>
      <c r="BV174" s="1297"/>
      <c r="BW174" s="1297"/>
      <c r="BX174" s="1297"/>
      <c r="BY174" s="1297"/>
      <c r="BZ174" s="1297"/>
      <c r="CA174" s="1297"/>
      <c r="CB174" s="1297"/>
      <c r="CC174" s="1297"/>
      <c r="CD174" s="1297"/>
      <c r="CE174" s="1297"/>
      <c r="CF174" s="1297"/>
      <c r="CG174" s="1297"/>
      <c r="CH174" s="1297"/>
      <c r="CI174" s="1297"/>
      <c r="CJ174" s="1297"/>
      <c r="CK174" s="1297"/>
      <c r="CL174" s="1297"/>
      <c r="CM174" s="1297"/>
      <c r="CN174" s="1297"/>
      <c r="CO174" s="1297"/>
      <c r="CP174" s="1297"/>
      <c r="CQ174" s="1297"/>
      <c r="CR174" s="1297"/>
      <c r="CS174" s="1297"/>
      <c r="CT174" s="1297"/>
      <c r="CU174" s="1297"/>
      <c r="CV174" s="1297"/>
      <c r="CW174" s="1297"/>
      <c r="CX174" s="1297"/>
      <c r="CY174" s="1297"/>
      <c r="CZ174" s="1297"/>
      <c r="DA174" s="1297"/>
      <c r="DB174" s="1297"/>
      <c r="DC174" s="1297"/>
      <c r="DD174" s="1297"/>
      <c r="DE174" s="1297"/>
      <c r="DF174" s="1297"/>
      <c r="DG174" s="1297"/>
      <c r="DH174" s="1297"/>
      <c r="DI174" s="1297"/>
      <c r="DJ174" s="1297"/>
      <c r="DK174" s="1297"/>
      <c r="DL174" s="1297"/>
      <c r="DM174" s="1297"/>
      <c r="DN174" s="1297"/>
      <c r="DO174" s="1297"/>
      <c r="DP174" s="1297"/>
      <c r="DQ174" s="1297"/>
      <c r="DR174" s="1297"/>
    </row>
    <row r="175" spans="1:122">
      <c r="A175" s="1297"/>
      <c r="B175" s="1297"/>
      <c r="C175" s="1297"/>
      <c r="D175" s="1297"/>
      <c r="E175" s="1481"/>
      <c r="F175" s="1482" t="s">
        <v>628</v>
      </c>
      <c r="G175" s="1297"/>
      <c r="H175" s="1297"/>
      <c r="I175" s="1297"/>
      <c r="J175" s="1451"/>
      <c r="K175" s="1451"/>
      <c r="L175" s="1297"/>
      <c r="M175" s="1297"/>
      <c r="N175" s="1297"/>
      <c r="O175" s="1297"/>
      <c r="P175" s="1297"/>
      <c r="Q175" s="1297"/>
      <c r="R175" s="1297"/>
      <c r="S175" s="1297"/>
      <c r="T175" s="1297"/>
      <c r="U175" s="1297"/>
      <c r="V175" s="1297"/>
      <c r="W175" s="1297"/>
      <c r="X175" s="1297"/>
      <c r="Y175" s="1564"/>
      <c r="Z175" s="1297"/>
      <c r="AA175" s="1297"/>
      <c r="AB175" s="1297"/>
      <c r="AC175" s="1297"/>
      <c r="AD175" s="1297"/>
      <c r="AE175" s="1297"/>
      <c r="AF175" s="1297"/>
      <c r="AG175" s="1297"/>
      <c r="AH175" s="1297"/>
      <c r="AI175" s="1297"/>
      <c r="AJ175" s="1297"/>
      <c r="AK175" s="1297"/>
      <c r="AL175" s="1297"/>
      <c r="AM175" s="1297"/>
      <c r="AN175" s="1297"/>
      <c r="AO175" s="1297"/>
      <c r="AP175" s="1297"/>
      <c r="AQ175" s="1297"/>
      <c r="AR175" s="1297"/>
      <c r="AS175" s="1297"/>
      <c r="AT175" s="1297"/>
      <c r="AU175" s="1297"/>
      <c r="AV175" s="1297"/>
      <c r="AW175" s="1297"/>
      <c r="AX175" s="1297"/>
      <c r="AY175" s="1297"/>
      <c r="AZ175" s="1297"/>
      <c r="BA175" s="1297"/>
      <c r="BB175" s="1297"/>
      <c r="BC175" s="1297"/>
      <c r="BD175" s="1297"/>
      <c r="BE175" s="1297"/>
      <c r="BF175" s="1297"/>
      <c r="BG175" s="1297"/>
      <c r="BH175" s="1297"/>
      <c r="BI175" s="1297"/>
      <c r="BJ175" s="1297"/>
      <c r="BK175" s="1297"/>
      <c r="BL175" s="1297"/>
      <c r="BM175" s="1297"/>
      <c r="BN175" s="1297"/>
      <c r="BO175" s="1297"/>
      <c r="BP175" s="1297"/>
      <c r="BQ175" s="1297"/>
      <c r="BR175" s="1297"/>
      <c r="BS175" s="1297"/>
      <c r="BT175" s="1297"/>
      <c r="BU175" s="1297"/>
      <c r="BV175" s="1297"/>
      <c r="BW175" s="1297"/>
      <c r="BX175" s="1297"/>
      <c r="BY175" s="1297"/>
      <c r="BZ175" s="1297"/>
      <c r="CA175" s="1297"/>
      <c r="CB175" s="1297"/>
      <c r="CC175" s="1297"/>
      <c r="CD175" s="1297"/>
      <c r="CE175" s="1297"/>
      <c r="CF175" s="1297"/>
      <c r="CG175" s="1297"/>
      <c r="CH175" s="1297"/>
      <c r="CI175" s="1297"/>
      <c r="CJ175" s="1297"/>
      <c r="CK175" s="1297"/>
      <c r="CL175" s="1297"/>
      <c r="CM175" s="1297"/>
      <c r="CN175" s="1297"/>
      <c r="CO175" s="1297"/>
      <c r="CP175" s="1297"/>
      <c r="CQ175" s="1297"/>
      <c r="CR175" s="1297"/>
      <c r="CS175" s="1297"/>
      <c r="CT175" s="1297"/>
      <c r="CU175" s="1297"/>
      <c r="CV175" s="1297"/>
      <c r="CW175" s="1297"/>
      <c r="CX175" s="1297"/>
      <c r="CY175" s="1297"/>
      <c r="CZ175" s="1297"/>
      <c r="DA175" s="1297"/>
      <c r="DB175" s="1297"/>
      <c r="DC175" s="1297"/>
      <c r="DD175" s="1297"/>
      <c r="DE175" s="1297"/>
      <c r="DF175" s="1297"/>
      <c r="DG175" s="1297"/>
      <c r="DH175" s="1297"/>
      <c r="DI175" s="1297"/>
      <c r="DJ175" s="1297"/>
      <c r="DK175" s="1297"/>
      <c r="DL175" s="1297"/>
      <c r="DM175" s="1297"/>
      <c r="DN175" s="1297"/>
      <c r="DO175" s="1297"/>
      <c r="DP175" s="1297"/>
      <c r="DQ175" s="1297"/>
      <c r="DR175" s="1297"/>
    </row>
    <row r="176" spans="1:122">
      <c r="A176" s="1297"/>
      <c r="B176" s="1297"/>
      <c r="C176" s="1297"/>
      <c r="D176" s="1297"/>
      <c r="E176" s="1303"/>
      <c r="F176" s="1493" t="s">
        <v>629</v>
      </c>
      <c r="G176" s="1297"/>
      <c r="H176" s="1297"/>
      <c r="I176" s="1297"/>
      <c r="J176" s="1451"/>
      <c r="K176" s="1451"/>
      <c r="L176" s="1297"/>
      <c r="M176" s="1297"/>
      <c r="N176" s="1297"/>
      <c r="O176" s="1297"/>
      <c r="P176" s="1297"/>
      <c r="Q176" s="1297"/>
      <c r="R176" s="1297"/>
      <c r="S176" s="1297"/>
      <c r="T176" s="1297"/>
      <c r="U176" s="1297"/>
      <c r="V176" s="1297"/>
      <c r="W176" s="1297"/>
      <c r="X176" s="1297"/>
      <c r="Y176" s="1564"/>
      <c r="Z176" s="1297"/>
      <c r="AA176" s="1297"/>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97"/>
      <c r="AX176" s="1297"/>
      <c r="AY176" s="1297"/>
      <c r="AZ176" s="1297"/>
      <c r="BA176" s="1297"/>
      <c r="BB176" s="1297"/>
      <c r="BC176" s="1297"/>
      <c r="BD176" s="1297"/>
      <c r="BE176" s="1297"/>
      <c r="BF176" s="1297"/>
      <c r="BG176" s="1297"/>
      <c r="BH176" s="1297"/>
      <c r="BI176" s="1297"/>
      <c r="BJ176" s="1297"/>
      <c r="BK176" s="1297"/>
      <c r="BL176" s="1297"/>
      <c r="BM176" s="1297"/>
      <c r="BN176" s="1297"/>
      <c r="BO176" s="1297"/>
      <c r="BP176" s="1297"/>
      <c r="BQ176" s="1297"/>
      <c r="BR176" s="1297"/>
      <c r="BS176" s="1297"/>
      <c r="BT176" s="1297"/>
      <c r="BU176" s="1297"/>
      <c r="BV176" s="1297"/>
      <c r="BW176" s="1297"/>
      <c r="BX176" s="1297"/>
      <c r="BY176" s="1297"/>
      <c r="BZ176" s="1297"/>
      <c r="CA176" s="1297"/>
      <c r="CB176" s="1297"/>
      <c r="CC176" s="1297"/>
      <c r="CD176" s="1297"/>
      <c r="CE176" s="1297"/>
      <c r="CF176" s="1297"/>
      <c r="CG176" s="1297"/>
      <c r="CH176" s="1297"/>
      <c r="CI176" s="1297"/>
      <c r="CJ176" s="1297"/>
      <c r="CK176" s="1297"/>
      <c r="CL176" s="1297"/>
      <c r="CM176" s="1297"/>
      <c r="CN176" s="1297"/>
      <c r="CO176" s="1297"/>
      <c r="CP176" s="1297"/>
      <c r="CQ176" s="1297"/>
      <c r="CR176" s="1297"/>
      <c r="CS176" s="1297"/>
      <c r="CT176" s="1297"/>
      <c r="CU176" s="1297"/>
      <c r="CV176" s="1297"/>
      <c r="CW176" s="1297"/>
      <c r="CX176" s="1297"/>
      <c r="CY176" s="1297"/>
      <c r="CZ176" s="1297"/>
      <c r="DA176" s="1297"/>
      <c r="DB176" s="1297"/>
      <c r="DC176" s="1297"/>
      <c r="DD176" s="1297"/>
      <c r="DE176" s="1297"/>
      <c r="DF176" s="1297"/>
      <c r="DG176" s="1297"/>
      <c r="DH176" s="1297"/>
      <c r="DI176" s="1297"/>
      <c r="DJ176" s="1297"/>
      <c r="DK176" s="1297"/>
      <c r="DL176" s="1297"/>
      <c r="DM176" s="1297"/>
      <c r="DN176" s="1297"/>
      <c r="DO176" s="1297"/>
      <c r="DP176" s="1297"/>
      <c r="DQ176" s="1297"/>
      <c r="DR176" s="1297"/>
    </row>
    <row r="177" s="850" customFormat="1" ht="15.75" customHeight="1" spans="1:122">
      <c r="A177" s="1451"/>
      <c r="B177" s="1451"/>
      <c r="C177" s="1451"/>
      <c r="D177" s="1451"/>
      <c r="E177" s="1494" t="s">
        <v>19</v>
      </c>
      <c r="F177" s="1495">
        <v>0</v>
      </c>
      <c r="G177" s="1495">
        <v>2</v>
      </c>
      <c r="H177" s="1495">
        <v>3</v>
      </c>
      <c r="I177" s="1495">
        <v>4</v>
      </c>
      <c r="J177" s="1495">
        <v>5</v>
      </c>
      <c r="K177" s="1495">
        <v>6</v>
      </c>
      <c r="L177" s="1539">
        <v>7</v>
      </c>
      <c r="M177" s="1539"/>
      <c r="N177" s="1539"/>
      <c r="O177" s="1539"/>
      <c r="P177" s="1539"/>
      <c r="Q177" s="1539"/>
      <c r="R177" s="1539"/>
      <c r="S177" s="1539"/>
      <c r="T177" s="1539"/>
      <c r="U177" s="1539"/>
      <c r="V177" s="1539"/>
      <c r="W177" s="1539"/>
      <c r="X177" s="1495">
        <v>8</v>
      </c>
      <c r="Y177" s="1495">
        <v>9</v>
      </c>
      <c r="Z177" s="1495">
        <v>10</v>
      </c>
      <c r="AA177" s="1495">
        <v>11</v>
      </c>
      <c r="AB177" s="1495">
        <v>12</v>
      </c>
      <c r="AC177" s="1495">
        <v>13</v>
      </c>
      <c r="AD177" s="1495">
        <v>14</v>
      </c>
      <c r="AE177" s="1495">
        <v>15</v>
      </c>
      <c r="AF177" s="1495">
        <v>16</v>
      </c>
      <c r="AG177" s="1495">
        <v>17</v>
      </c>
      <c r="AH177" s="1495">
        <v>18</v>
      </c>
      <c r="AI177" s="1607">
        <v>47</v>
      </c>
      <c r="AJ177" s="1607">
        <v>48</v>
      </c>
      <c r="AK177" s="1607">
        <v>60</v>
      </c>
      <c r="AL177" s="1607">
        <v>61</v>
      </c>
      <c r="AM177" s="1607">
        <v>62</v>
      </c>
      <c r="AN177" s="1539">
        <v>64</v>
      </c>
      <c r="AO177" s="1539">
        <v>65</v>
      </c>
      <c r="AP177" s="1539">
        <f>MAX($E177:AO177)+1</f>
        <v>66</v>
      </c>
      <c r="AQ177" s="1631">
        <v>90</v>
      </c>
      <c r="AR177" s="1631">
        <v>91</v>
      </c>
      <c r="AS177" s="1631">
        <v>92</v>
      </c>
      <c r="AT177" s="1631">
        <f>MAX($E177:AS177)+1</f>
        <v>93</v>
      </c>
      <c r="AU177" s="1631">
        <f>MAX($E177:AT177)+1</f>
        <v>94</v>
      </c>
      <c r="AV177" s="1631">
        <f>MAX($E177:AU177)+1</f>
        <v>95</v>
      </c>
      <c r="AW177" s="1631">
        <v>104</v>
      </c>
      <c r="AX177" s="1631">
        <v>106</v>
      </c>
      <c r="AY177" s="1631">
        <v>108</v>
      </c>
      <c r="AZ177" s="1631">
        <v>109</v>
      </c>
      <c r="BA177" s="1631">
        <v>110</v>
      </c>
      <c r="BB177" s="1631">
        <v>111</v>
      </c>
      <c r="BC177" s="1631">
        <v>112</v>
      </c>
      <c r="BD177" s="1631">
        <v>113</v>
      </c>
      <c r="BE177" s="1668">
        <v>21</v>
      </c>
      <c r="BF177" s="1668">
        <v>24</v>
      </c>
      <c r="BG177" s="1668">
        <v>25</v>
      </c>
      <c r="BH177" s="1668">
        <v>26</v>
      </c>
      <c r="BI177" s="1668">
        <v>27</v>
      </c>
      <c r="BJ177" s="1668">
        <v>28</v>
      </c>
      <c r="BK177" s="1668">
        <v>30</v>
      </c>
      <c r="BL177" s="1668">
        <v>31</v>
      </c>
      <c r="BM177" s="1668">
        <v>32</v>
      </c>
      <c r="BN177" s="1668">
        <v>33</v>
      </c>
      <c r="BO177" s="1668">
        <v>35</v>
      </c>
      <c r="BP177" s="1668">
        <v>40</v>
      </c>
      <c r="BQ177" s="1668">
        <v>48</v>
      </c>
      <c r="BR177" s="1699" t="s">
        <v>20</v>
      </c>
      <c r="BS177" s="1699"/>
      <c r="BT177" s="1699"/>
      <c r="BU177" s="1699"/>
      <c r="BV177" s="1699"/>
      <c r="BW177" s="1699" t="s">
        <v>21</v>
      </c>
      <c r="BX177" s="1716" t="s">
        <v>22</v>
      </c>
      <c r="BY177" s="1717"/>
      <c r="BZ177" s="1699"/>
      <c r="CA177" s="1699"/>
      <c r="CB177" s="1699"/>
      <c r="CC177" s="1716" t="s">
        <v>23</v>
      </c>
      <c r="CD177" s="1717"/>
      <c r="CE177" s="1699"/>
      <c r="CF177" s="1699"/>
      <c r="CG177" s="1699"/>
      <c r="CH177" s="1699"/>
      <c r="CI177" s="1451"/>
      <c r="CJ177" s="1451"/>
      <c r="CK177" s="1451"/>
      <c r="CL177" s="1451"/>
      <c r="CM177" s="1451"/>
      <c r="CN177" s="1451"/>
      <c r="CO177" s="1451"/>
      <c r="CP177" s="1451"/>
      <c r="CQ177" s="1451"/>
      <c r="CR177" s="1451"/>
      <c r="CS177" s="1451"/>
      <c r="CT177" s="1451"/>
      <c r="CU177" s="1451"/>
      <c r="CV177" s="1451"/>
      <c r="CW177" s="1451"/>
      <c r="CX177" s="1451"/>
      <c r="CY177" s="1451"/>
      <c r="CZ177" s="1451"/>
      <c r="DA177" s="1451"/>
      <c r="DB177" s="1451"/>
      <c r="DC177" s="1451"/>
      <c r="DD177" s="1451"/>
      <c r="DE177" s="1451"/>
      <c r="DF177" s="1451"/>
      <c r="DG177" s="1451"/>
      <c r="DH177" s="1451"/>
      <c r="DI177" s="1451"/>
      <c r="DJ177" s="1451"/>
      <c r="DK177" s="1451"/>
      <c r="DL177" s="1451"/>
      <c r="DM177" s="1451"/>
      <c r="DN177" s="1451"/>
      <c r="DO177" s="1451"/>
      <c r="DP177" s="1451"/>
      <c r="DQ177" s="1451"/>
      <c r="DR177" s="1451"/>
    </row>
    <row r="178" ht="13.2" spans="1:122">
      <c r="A178" s="1297"/>
      <c r="B178" s="1297"/>
      <c r="C178" s="1297"/>
      <c r="D178" s="1297"/>
      <c r="E178" s="1494"/>
      <c r="F178" s="1496" t="s">
        <v>24</v>
      </c>
      <c r="G178" s="1497"/>
      <c r="H178" s="1497"/>
      <c r="I178" s="1540"/>
      <c r="J178" s="1497"/>
      <c r="K178" s="1497"/>
      <c r="L178" s="1497"/>
      <c r="M178" s="1497"/>
      <c r="N178" s="1497"/>
      <c r="O178" s="1497"/>
      <c r="P178" s="1497"/>
      <c r="Q178" s="1497"/>
      <c r="R178" s="1497"/>
      <c r="S178" s="1497"/>
      <c r="T178" s="1497"/>
      <c r="U178" s="1497"/>
      <c r="V178" s="1497"/>
      <c r="W178" s="1497"/>
      <c r="X178" s="1540"/>
      <c r="Y178" s="1497"/>
      <c r="Z178" s="1497"/>
      <c r="AA178" s="1497"/>
      <c r="AB178" s="1497"/>
      <c r="AC178" s="1497"/>
      <c r="AD178" s="1497"/>
      <c r="AE178" s="1497"/>
      <c r="AF178" s="1581"/>
      <c r="AG178" s="1582"/>
      <c r="AH178" s="1582"/>
      <c r="AI178" s="1586" t="s">
        <v>25</v>
      </c>
      <c r="AJ178" s="1608"/>
      <c r="AK178" s="1608"/>
      <c r="AL178" s="1608"/>
      <c r="AM178" s="1608"/>
      <c r="AN178" s="1586" t="s">
        <v>25</v>
      </c>
      <c r="AO178" s="1582"/>
      <c r="AP178" s="1582"/>
      <c r="AQ178" s="1632" t="s">
        <v>26</v>
      </c>
      <c r="AR178" s="1632"/>
      <c r="AS178" s="1632"/>
      <c r="AT178" s="1582"/>
      <c r="AU178" s="1633"/>
      <c r="AV178" s="1633"/>
      <c r="AW178" s="1582"/>
      <c r="AX178" s="1652"/>
      <c r="AY178" s="1652"/>
      <c r="AZ178" s="1652"/>
      <c r="BA178" s="1652"/>
      <c r="BB178" s="1652"/>
      <c r="BC178" s="1652"/>
      <c r="BD178" s="1652"/>
      <c r="BE178" s="1669" t="s">
        <v>27</v>
      </c>
      <c r="BF178" s="1670"/>
      <c r="BG178" s="1671"/>
      <c r="BH178" s="1669" t="s">
        <v>28</v>
      </c>
      <c r="BI178" s="1670"/>
      <c r="BJ178" s="1670"/>
      <c r="BK178" s="1670"/>
      <c r="BL178" s="1670"/>
      <c r="BM178" s="1671"/>
      <c r="BN178" s="1700" t="s">
        <v>29</v>
      </c>
      <c r="BO178" s="1670"/>
      <c r="BP178" s="1669" t="s">
        <v>30</v>
      </c>
      <c r="BQ178" s="1670"/>
      <c r="BR178" s="1496" t="s">
        <v>31</v>
      </c>
      <c r="BS178" s="1497"/>
      <c r="BT178" s="1497"/>
      <c r="BU178" s="1497"/>
      <c r="BV178" s="1497"/>
      <c r="BW178" s="1497"/>
      <c r="BX178" s="1718"/>
      <c r="BY178" s="1497"/>
      <c r="BZ178" s="1497"/>
      <c r="CA178" s="1497"/>
      <c r="CB178" s="1497"/>
      <c r="CC178" s="1497"/>
      <c r="CD178" s="1497"/>
      <c r="CE178" s="1497"/>
      <c r="CF178" s="1497"/>
      <c r="CG178" s="1497"/>
      <c r="CH178" s="1581"/>
      <c r="CI178" s="1297"/>
      <c r="CJ178" s="1297"/>
      <c r="CK178" s="1297"/>
      <c r="CL178" s="1297"/>
      <c r="CM178" s="1297"/>
      <c r="CN178" s="1297"/>
      <c r="CO178" s="1297"/>
      <c r="CP178" s="1297"/>
      <c r="CQ178" s="1297"/>
      <c r="CR178" s="1297"/>
      <c r="CS178" s="1297"/>
      <c r="CT178" s="1297"/>
      <c r="CU178" s="1297"/>
      <c r="CV178" s="1297"/>
      <c r="CW178" s="1297"/>
      <c r="CX178" s="1297"/>
      <c r="CY178" s="1297"/>
      <c r="CZ178" s="1297"/>
      <c r="DA178" s="1297"/>
      <c r="DB178" s="1297"/>
      <c r="DC178" s="1297"/>
      <c r="DD178" s="1297"/>
      <c r="DE178" s="1297"/>
      <c r="DF178" s="1297"/>
      <c r="DG178" s="1297"/>
      <c r="DH178" s="1297"/>
      <c r="DI178" s="1297"/>
      <c r="DJ178" s="1297"/>
      <c r="DK178" s="1297"/>
      <c r="DL178" s="1297"/>
      <c r="DM178" s="1297"/>
      <c r="DN178" s="1297"/>
      <c r="DO178" s="1297"/>
      <c r="DP178" s="1297"/>
      <c r="DQ178" s="1297"/>
      <c r="DR178" s="1297"/>
    </row>
    <row r="179" ht="28.5" customHeight="1" spans="1:122">
      <c r="A179" s="1297"/>
      <c r="B179" s="1297"/>
      <c r="C179" s="1297"/>
      <c r="D179" s="1297"/>
      <c r="E179" s="1494"/>
      <c r="F179" s="1498" t="s">
        <v>32</v>
      </c>
      <c r="G179" s="1498" t="s">
        <v>33</v>
      </c>
      <c r="H179" s="1498" t="s">
        <v>34</v>
      </c>
      <c r="I179" s="1498" t="s">
        <v>35</v>
      </c>
      <c r="J179" s="1498" t="s">
        <v>36</v>
      </c>
      <c r="K179" s="1498" t="s">
        <v>37</v>
      </c>
      <c r="L179" s="1541" t="s">
        <v>38</v>
      </c>
      <c r="M179" s="1541"/>
      <c r="N179" s="1541"/>
      <c r="O179" s="1541"/>
      <c r="P179" s="1541"/>
      <c r="Q179" s="1541"/>
      <c r="R179" s="1541"/>
      <c r="S179" s="1541"/>
      <c r="T179" s="1541"/>
      <c r="U179" s="1541"/>
      <c r="V179" s="1541"/>
      <c r="W179" s="1567"/>
      <c r="X179" s="1498" t="s">
        <v>39</v>
      </c>
      <c r="Y179" s="1582" t="s">
        <v>40</v>
      </c>
      <c r="Z179" s="1582"/>
      <c r="AA179" s="1582"/>
      <c r="AB179" s="1582" t="s">
        <v>41</v>
      </c>
      <c r="AC179" s="1582"/>
      <c r="AD179" s="1582"/>
      <c r="AE179" s="1582"/>
      <c r="AF179" s="1582"/>
      <c r="AG179" s="1582"/>
      <c r="AH179" s="1582"/>
      <c r="AI179" s="1608" t="s">
        <v>42</v>
      </c>
      <c r="AJ179" s="1608"/>
      <c r="AK179" s="1608"/>
      <c r="AL179" s="1608"/>
      <c r="AM179" s="1608"/>
      <c r="AN179" s="1541" t="s">
        <v>43</v>
      </c>
      <c r="AO179" s="1541"/>
      <c r="AP179" s="1586" t="s">
        <v>44</v>
      </c>
      <c r="AQ179" s="1632" t="s">
        <v>26</v>
      </c>
      <c r="AR179" s="1632"/>
      <c r="AS179" s="1632"/>
      <c r="AT179" s="1582"/>
      <c r="AU179" s="1633"/>
      <c r="AV179" s="1633"/>
      <c r="AW179" s="1582"/>
      <c r="AX179" s="1652"/>
      <c r="AY179" s="1652"/>
      <c r="AZ179" s="1652"/>
      <c r="BA179" s="1652"/>
      <c r="BB179" s="1652"/>
      <c r="BC179" s="1652"/>
      <c r="BD179" s="1652"/>
      <c r="BE179" s="1672" t="s">
        <v>45</v>
      </c>
      <c r="BF179" s="1673"/>
      <c r="BG179" s="1674" t="s">
        <v>46</v>
      </c>
      <c r="BH179" s="1672" t="s">
        <v>47</v>
      </c>
      <c r="BI179" s="1675"/>
      <c r="BJ179" s="1676"/>
      <c r="BK179" s="1670" t="s">
        <v>48</v>
      </c>
      <c r="BL179" s="1670"/>
      <c r="BM179" s="1670"/>
      <c r="BN179" s="1672" t="s">
        <v>49</v>
      </c>
      <c r="BO179" s="1701" t="s">
        <v>50</v>
      </c>
      <c r="BP179" s="1674" t="s">
        <v>51</v>
      </c>
      <c r="BQ179" s="1702" t="s">
        <v>52</v>
      </c>
      <c r="BR179" s="1703" t="s">
        <v>53</v>
      </c>
      <c r="BS179" s="1704"/>
      <c r="BT179" s="1705"/>
      <c r="BU179" s="1705"/>
      <c r="BV179" s="1705"/>
      <c r="BW179" s="1705"/>
      <c r="BX179" s="1703" t="s">
        <v>53</v>
      </c>
      <c r="BY179" s="1704"/>
      <c r="BZ179" s="1705"/>
      <c r="CA179" s="1705"/>
      <c r="CB179" s="1705"/>
      <c r="CC179" s="1703"/>
      <c r="CD179" s="1704"/>
      <c r="CE179" s="1705"/>
      <c r="CF179" s="1705"/>
      <c r="CG179" s="1705"/>
      <c r="CH179" s="1705"/>
      <c r="CI179" s="1297"/>
      <c r="CJ179" s="1297"/>
      <c r="CK179" s="1297"/>
      <c r="CL179" s="1297"/>
      <c r="CM179" s="1297"/>
      <c r="CN179" s="1297"/>
      <c r="CO179" s="1297"/>
      <c r="CP179" s="1297"/>
      <c r="CQ179" s="1297"/>
      <c r="CR179" s="1297"/>
      <c r="CS179" s="1297"/>
      <c r="CT179" s="1297"/>
      <c r="CU179" s="1297"/>
      <c r="CV179" s="1297"/>
      <c r="CW179" s="1297"/>
      <c r="CX179" s="1297"/>
      <c r="CY179" s="1297"/>
      <c r="CZ179" s="1297"/>
      <c r="DA179" s="1297"/>
      <c r="DB179" s="1297"/>
      <c r="DC179" s="1297"/>
      <c r="DD179" s="1297"/>
      <c r="DE179" s="1297"/>
      <c r="DF179" s="1297"/>
      <c r="DG179" s="1297"/>
      <c r="DH179" s="1297"/>
      <c r="DI179" s="1297"/>
      <c r="DJ179" s="1297"/>
      <c r="DK179" s="1297"/>
      <c r="DL179" s="1297"/>
      <c r="DM179" s="1297"/>
      <c r="DN179" s="1297"/>
      <c r="DO179" s="1297"/>
      <c r="DP179" s="1297"/>
      <c r="DQ179" s="1297"/>
      <c r="DR179" s="1297"/>
    </row>
    <row r="180" ht="14.25" customHeight="1" spans="1:122">
      <c r="A180" s="1297"/>
      <c r="B180" s="1297"/>
      <c r="C180" s="1297"/>
      <c r="D180" s="1297"/>
      <c r="E180" s="1494"/>
      <c r="F180" s="1499"/>
      <c r="G180" s="1499"/>
      <c r="H180" s="1499"/>
      <c r="I180" s="1499"/>
      <c r="J180" s="1499"/>
      <c r="K180" s="1499"/>
      <c r="L180" s="1542" t="s">
        <v>54</v>
      </c>
      <c r="M180" s="1543" t="s">
        <v>55</v>
      </c>
      <c r="N180" s="1544" t="s">
        <v>56</v>
      </c>
      <c r="O180" s="1545" t="s">
        <v>57</v>
      </c>
      <c r="P180" s="1545"/>
      <c r="Q180" s="1545" t="s">
        <v>58</v>
      </c>
      <c r="R180" s="1545"/>
      <c r="S180" s="1545"/>
      <c r="T180" s="1568" t="s">
        <v>59</v>
      </c>
      <c r="U180" s="1568"/>
      <c r="V180" s="1543" t="s">
        <v>60</v>
      </c>
      <c r="W180" s="1569" t="s">
        <v>61</v>
      </c>
      <c r="X180" s="1499"/>
      <c r="Y180" s="1583" t="s">
        <v>62</v>
      </c>
      <c r="Z180" s="1584" t="s">
        <v>63</v>
      </c>
      <c r="AA180" s="1585" t="s">
        <v>64</v>
      </c>
      <c r="AB180" s="1582" t="s">
        <v>65</v>
      </c>
      <c r="AC180" s="1582"/>
      <c r="AD180" s="1582"/>
      <c r="AE180" s="1586" t="s">
        <v>66</v>
      </c>
      <c r="AF180" s="1582"/>
      <c r="AG180" s="1539" t="s">
        <v>67</v>
      </c>
      <c r="AH180" s="1539"/>
      <c r="AI180" s="1608" t="s">
        <v>68</v>
      </c>
      <c r="AJ180" s="1608"/>
      <c r="AK180" s="1609" t="s">
        <v>69</v>
      </c>
      <c r="AL180" s="1610"/>
      <c r="AM180" s="1611"/>
      <c r="AN180" s="1612" t="s">
        <v>70</v>
      </c>
      <c r="AO180" s="1634"/>
      <c r="AP180" s="1635" t="s">
        <v>71</v>
      </c>
      <c r="AQ180" s="1636" t="s">
        <v>72</v>
      </c>
      <c r="AR180" s="1636"/>
      <c r="AS180" s="1636"/>
      <c r="AT180" s="1637" t="s">
        <v>73</v>
      </c>
      <c r="AU180" s="1638"/>
      <c r="AV180" s="1638"/>
      <c r="AW180" s="1637"/>
      <c r="AX180" s="1653" t="s">
        <v>74</v>
      </c>
      <c r="AY180" s="1654"/>
      <c r="AZ180" s="1654"/>
      <c r="BA180" s="1654"/>
      <c r="BB180" s="1637"/>
      <c r="BC180" s="1637"/>
      <c r="BD180" s="1637"/>
      <c r="BE180" s="1677"/>
      <c r="BF180" s="1678" t="s">
        <v>75</v>
      </c>
      <c r="BG180" s="1679"/>
      <c r="BH180" s="1677"/>
      <c r="BI180" s="1680" t="s">
        <v>76</v>
      </c>
      <c r="BJ180" s="1681" t="s">
        <v>77</v>
      </c>
      <c r="BK180" s="1682" t="s">
        <v>78</v>
      </c>
      <c r="BL180" s="1683" t="s">
        <v>79</v>
      </c>
      <c r="BM180" s="1702" t="s">
        <v>80</v>
      </c>
      <c r="BN180" s="1677"/>
      <c r="BO180" s="1706"/>
      <c r="BP180" s="1679"/>
      <c r="BQ180" s="1685"/>
      <c r="BR180" s="1652" t="s">
        <v>81</v>
      </c>
      <c r="BS180" s="1581"/>
      <c r="BT180" s="1582"/>
      <c r="BU180" s="1582"/>
      <c r="BV180" s="1582"/>
      <c r="BW180" s="1719"/>
      <c r="BX180" s="1652" t="s">
        <v>82</v>
      </c>
      <c r="BY180" s="1581"/>
      <c r="BZ180" s="1582"/>
      <c r="CA180" s="1582"/>
      <c r="CB180" s="1582"/>
      <c r="CC180" s="1652" t="s">
        <v>83</v>
      </c>
      <c r="CD180" s="1581"/>
      <c r="CE180" s="1582"/>
      <c r="CF180" s="1582"/>
      <c r="CG180" s="1582"/>
      <c r="CH180" s="1582"/>
      <c r="CI180" s="1297"/>
      <c r="CJ180" s="1297"/>
      <c r="CK180" s="1297"/>
      <c r="CL180" s="1297"/>
      <c r="CM180" s="1297"/>
      <c r="CN180" s="1297"/>
      <c r="CO180" s="1297"/>
      <c r="CP180" s="1297"/>
      <c r="CQ180" s="1297"/>
      <c r="CR180" s="1297"/>
      <c r="CS180" s="1297"/>
      <c r="CT180" s="1297"/>
      <c r="CU180" s="1297"/>
      <c r="CV180" s="1297"/>
      <c r="CW180" s="1297"/>
      <c r="CX180" s="1297"/>
      <c r="CY180" s="1297"/>
      <c r="CZ180" s="1297"/>
      <c r="DA180" s="1297"/>
      <c r="DB180" s="1297"/>
      <c r="DC180" s="1297"/>
      <c r="DD180" s="1297"/>
      <c r="DE180" s="1297"/>
      <c r="DF180" s="1297"/>
      <c r="DG180" s="1297"/>
      <c r="DH180" s="1297"/>
      <c r="DI180" s="1297"/>
      <c r="DJ180" s="1297"/>
      <c r="DK180" s="1297"/>
      <c r="DL180" s="1297"/>
      <c r="DM180" s="1297"/>
      <c r="DN180" s="1297"/>
      <c r="DO180" s="1297"/>
      <c r="DP180" s="1297"/>
      <c r="DQ180" s="1297"/>
      <c r="DR180" s="1297"/>
    </row>
    <row r="181" ht="14.25" customHeight="1" spans="1:122">
      <c r="A181" s="1297"/>
      <c r="B181" s="1297"/>
      <c r="C181" s="1297"/>
      <c r="D181" s="1297"/>
      <c r="E181" s="1494"/>
      <c r="F181" s="1499"/>
      <c r="G181" s="1499"/>
      <c r="H181" s="1499"/>
      <c r="I181" s="1499"/>
      <c r="J181" s="1499"/>
      <c r="K181" s="1499"/>
      <c r="L181" s="1546"/>
      <c r="M181" s="1547"/>
      <c r="N181" s="1548"/>
      <c r="O181" s="1549"/>
      <c r="P181" s="1549"/>
      <c r="Q181" s="1549"/>
      <c r="R181" s="1549"/>
      <c r="S181" s="1549"/>
      <c r="T181" s="1570"/>
      <c r="U181" s="1570"/>
      <c r="V181" s="1547"/>
      <c r="W181" s="1571"/>
      <c r="X181" s="1499"/>
      <c r="Y181" s="1587"/>
      <c r="Z181" s="1588"/>
      <c r="AA181" s="1589"/>
      <c r="AB181" s="1590" t="s">
        <v>65</v>
      </c>
      <c r="AC181" s="1591"/>
      <c r="AD181" s="1591"/>
      <c r="AE181" s="1498" t="s">
        <v>84</v>
      </c>
      <c r="AF181" s="1498" t="s">
        <v>85</v>
      </c>
      <c r="AG181" s="1613" t="s">
        <v>86</v>
      </c>
      <c r="AH181" s="1613" t="s">
        <v>87</v>
      </c>
      <c r="AI181" s="1608" t="s">
        <v>88</v>
      </c>
      <c r="AJ181" s="1608"/>
      <c r="AK181" s="1614"/>
      <c r="AL181" s="1615"/>
      <c r="AM181" s="1616"/>
      <c r="AN181" s="1617"/>
      <c r="AO181" s="1617" t="s">
        <v>89</v>
      </c>
      <c r="AP181" s="1498" t="s">
        <v>90</v>
      </c>
      <c r="AQ181" s="1639" t="s">
        <v>91</v>
      </c>
      <c r="AR181" s="1639" t="s">
        <v>92</v>
      </c>
      <c r="AS181" s="1639" t="s">
        <v>93</v>
      </c>
      <c r="AT181" s="1640" t="s">
        <v>94</v>
      </c>
      <c r="AU181" s="1641"/>
      <c r="AV181" s="1641"/>
      <c r="AW181" s="1613" t="s">
        <v>95</v>
      </c>
      <c r="AX181" s="1655" t="s">
        <v>96</v>
      </c>
      <c r="AY181" s="1656" t="s">
        <v>91</v>
      </c>
      <c r="AZ181" s="1656" t="s">
        <v>92</v>
      </c>
      <c r="BA181" s="1656" t="s">
        <v>93</v>
      </c>
      <c r="BB181" s="1657" t="s">
        <v>94</v>
      </c>
      <c r="BC181" s="1657"/>
      <c r="BD181" s="1658"/>
      <c r="BE181" s="1677"/>
      <c r="BF181" s="1678"/>
      <c r="BG181" s="1679"/>
      <c r="BH181" s="1677"/>
      <c r="BI181" s="1684"/>
      <c r="BJ181" s="1685"/>
      <c r="BK181" s="1686"/>
      <c r="BL181" s="1684"/>
      <c r="BM181" s="1685"/>
      <c r="BN181" s="1677"/>
      <c r="BO181" s="1706"/>
      <c r="BP181" s="1679"/>
      <c r="BQ181" s="1685"/>
      <c r="BR181" s="1707" t="s">
        <v>97</v>
      </c>
      <c r="BS181" s="1497"/>
      <c r="BT181" s="1707"/>
      <c r="BU181" s="1720"/>
      <c r="BV181" s="1707"/>
      <c r="BW181" s="1721"/>
      <c r="BX181" s="1707" t="s">
        <v>98</v>
      </c>
      <c r="BY181" s="1497"/>
      <c r="BZ181" s="1652"/>
      <c r="CA181" s="1581"/>
      <c r="CB181" s="1652"/>
      <c r="CC181" s="1707" t="s">
        <v>99</v>
      </c>
      <c r="CD181" s="1497"/>
      <c r="CE181" s="1707"/>
      <c r="CF181" s="1720"/>
      <c r="CG181" s="1707"/>
      <c r="CH181" s="1721"/>
      <c r="CI181" s="1297"/>
      <c r="CJ181" s="1297"/>
      <c r="CK181" s="1297"/>
      <c r="CL181" s="1297"/>
      <c r="CM181" s="1297"/>
      <c r="CN181" s="1297"/>
      <c r="CO181" s="1297"/>
      <c r="CP181" s="1297"/>
      <c r="CQ181" s="1297"/>
      <c r="CR181" s="1297"/>
      <c r="CS181" s="1297"/>
      <c r="CT181" s="1297"/>
      <c r="CU181" s="1297"/>
      <c r="CV181" s="1297"/>
      <c r="CW181" s="1297"/>
      <c r="CX181" s="1297"/>
      <c r="CY181" s="1297"/>
      <c r="CZ181" s="1297"/>
      <c r="DA181" s="1297"/>
      <c r="DB181" s="1297"/>
      <c r="DC181" s="1297"/>
      <c r="DD181" s="1297"/>
      <c r="DE181" s="1297"/>
      <c r="DF181" s="1297"/>
      <c r="DG181" s="1297"/>
      <c r="DH181" s="1297"/>
      <c r="DI181" s="1297"/>
      <c r="DJ181" s="1297"/>
      <c r="DK181" s="1297"/>
      <c r="DL181" s="1297"/>
      <c r="DM181" s="1297"/>
      <c r="DN181" s="1297"/>
      <c r="DO181" s="1297"/>
      <c r="DP181" s="1297"/>
      <c r="DQ181" s="1297"/>
      <c r="DR181" s="1297"/>
    </row>
    <row r="182" ht="14.25" customHeight="1" spans="1:122">
      <c r="A182" s="1297"/>
      <c r="B182" s="1297"/>
      <c r="C182" s="1297"/>
      <c r="D182" s="1297"/>
      <c r="E182" s="1494"/>
      <c r="F182" s="1499"/>
      <c r="G182" s="1499"/>
      <c r="H182" s="1499"/>
      <c r="I182" s="1499"/>
      <c r="J182" s="1499"/>
      <c r="K182" s="1499"/>
      <c r="L182" s="1546"/>
      <c r="M182" s="1547"/>
      <c r="N182" s="1548"/>
      <c r="O182" s="1549"/>
      <c r="P182" s="1549"/>
      <c r="Q182" s="1549"/>
      <c r="R182" s="1549"/>
      <c r="S182" s="1549"/>
      <c r="T182" s="1570"/>
      <c r="U182" s="1570"/>
      <c r="V182" s="1547"/>
      <c r="W182" s="1571"/>
      <c r="X182" s="1499"/>
      <c r="Y182" s="1587"/>
      <c r="Z182" s="1588"/>
      <c r="AA182" s="1589"/>
      <c r="AB182" s="1592" t="s">
        <v>100</v>
      </c>
      <c r="AC182" s="1593" t="s">
        <v>101</v>
      </c>
      <c r="AD182" s="1593" t="s">
        <v>102</v>
      </c>
      <c r="AE182" s="1499"/>
      <c r="AF182" s="1499"/>
      <c r="AG182" s="1618"/>
      <c r="AH182" s="1618"/>
      <c r="AI182" s="1619" t="s">
        <v>103</v>
      </c>
      <c r="AJ182" s="1620" t="s">
        <v>104</v>
      </c>
      <c r="AK182" s="1619" t="s">
        <v>105</v>
      </c>
      <c r="AL182" s="1621" t="s">
        <v>106</v>
      </c>
      <c r="AM182" s="1620" t="s">
        <v>107</v>
      </c>
      <c r="AN182" s="1617"/>
      <c r="AO182" s="1617"/>
      <c r="AP182" s="1499"/>
      <c r="AQ182" s="1642"/>
      <c r="AR182" s="1642"/>
      <c r="AS182" s="1642"/>
      <c r="AT182" s="1643" t="s">
        <v>108</v>
      </c>
      <c r="AU182" s="1644"/>
      <c r="AV182" s="1641"/>
      <c r="AW182" s="1618"/>
      <c r="AX182" s="1659"/>
      <c r="AY182" s="1660"/>
      <c r="AZ182" s="1660"/>
      <c r="BA182" s="1660"/>
      <c r="BB182" s="1639" t="s">
        <v>109</v>
      </c>
      <c r="BC182" s="1639" t="s">
        <v>110</v>
      </c>
      <c r="BD182" s="1639" t="s">
        <v>111</v>
      </c>
      <c r="BE182" s="1677"/>
      <c r="BF182" s="1678"/>
      <c r="BG182" s="1679"/>
      <c r="BH182" s="1677"/>
      <c r="BI182" s="1684"/>
      <c r="BJ182" s="1685"/>
      <c r="BK182" s="1686"/>
      <c r="BL182" s="1684"/>
      <c r="BM182" s="1685"/>
      <c r="BN182" s="1677"/>
      <c r="BO182" s="1706"/>
      <c r="BP182" s="1679"/>
      <c r="BQ182" s="1685"/>
      <c r="BR182" s="1499" t="s">
        <v>112</v>
      </c>
      <c r="BS182" s="1708" t="s">
        <v>113</v>
      </c>
      <c r="BT182" s="1709" t="s">
        <v>114</v>
      </c>
      <c r="BU182" s="1722"/>
      <c r="BV182" s="1708" t="s">
        <v>115</v>
      </c>
      <c r="BW182" s="1582" t="s">
        <v>116</v>
      </c>
      <c r="BX182" s="1499" t="s">
        <v>112</v>
      </c>
      <c r="BY182" s="1708" t="s">
        <v>113</v>
      </c>
      <c r="BZ182" s="1723" t="s">
        <v>117</v>
      </c>
      <c r="CA182" s="1724"/>
      <c r="CB182" s="1708" t="s">
        <v>118</v>
      </c>
      <c r="CC182" s="1499" t="s">
        <v>112</v>
      </c>
      <c r="CD182" s="1708" t="s">
        <v>113</v>
      </c>
      <c r="CE182" s="1709" t="s">
        <v>117</v>
      </c>
      <c r="CF182" s="1722"/>
      <c r="CG182" s="1708" t="s">
        <v>118</v>
      </c>
      <c r="CH182" s="1727" t="s">
        <v>119</v>
      </c>
      <c r="CI182" s="1297"/>
      <c r="CJ182" s="1297"/>
      <c r="CK182" s="1297"/>
      <c r="CL182" s="1297"/>
      <c r="CM182" s="1297"/>
      <c r="CN182" s="1297"/>
      <c r="CO182" s="1297"/>
      <c r="CP182" s="1297"/>
      <c r="CQ182" s="1297"/>
      <c r="CR182" s="1297"/>
      <c r="CS182" s="1297"/>
      <c r="CT182" s="1297"/>
      <c r="CU182" s="1297"/>
      <c r="CV182" s="1297"/>
      <c r="CW182" s="1297"/>
      <c r="CX182" s="1297"/>
      <c r="CY182" s="1297"/>
      <c r="CZ182" s="1297"/>
      <c r="DA182" s="1297"/>
      <c r="DB182" s="1297"/>
      <c r="DC182" s="1297"/>
      <c r="DD182" s="1297"/>
      <c r="DE182" s="1297"/>
      <c r="DF182" s="1297"/>
      <c r="DG182" s="1297"/>
      <c r="DH182" s="1297"/>
      <c r="DI182" s="1297"/>
      <c r="DJ182" s="1297"/>
      <c r="DK182" s="1297"/>
      <c r="DL182" s="1297"/>
      <c r="DM182" s="1297"/>
      <c r="DN182" s="1297"/>
      <c r="DO182" s="1297"/>
      <c r="DP182" s="1297"/>
      <c r="DQ182" s="1297"/>
      <c r="DR182" s="1297"/>
    </row>
    <row r="183" ht="48" spans="1:122">
      <c r="A183" s="1297"/>
      <c r="B183" s="1297"/>
      <c r="C183" s="1297"/>
      <c r="D183" s="1297"/>
      <c r="E183" s="1494"/>
      <c r="F183" s="1500"/>
      <c r="G183" s="1500"/>
      <c r="H183" s="1500"/>
      <c r="I183" s="1500"/>
      <c r="J183" s="1500"/>
      <c r="K183" s="1500"/>
      <c r="L183" s="1550"/>
      <c r="M183" s="1551"/>
      <c r="N183" s="1552"/>
      <c r="O183" s="1553" t="s">
        <v>120</v>
      </c>
      <c r="P183" s="1553" t="s">
        <v>121</v>
      </c>
      <c r="Q183" s="1553" t="s">
        <v>122</v>
      </c>
      <c r="R183" s="1553" t="s">
        <v>123</v>
      </c>
      <c r="S183" s="1553" t="s">
        <v>124</v>
      </c>
      <c r="T183" s="1553" t="s">
        <v>125</v>
      </c>
      <c r="U183" s="1553" t="s">
        <v>126</v>
      </c>
      <c r="V183" s="1551"/>
      <c r="W183" s="1572"/>
      <c r="X183" s="1500"/>
      <c r="Y183" s="1594"/>
      <c r="Z183" s="1595"/>
      <c r="AA183" s="1596"/>
      <c r="AB183" s="1597"/>
      <c r="AC183" s="1598"/>
      <c r="AD183" s="1598"/>
      <c r="AE183" s="1500"/>
      <c r="AF183" s="1500"/>
      <c r="AG183" s="1622"/>
      <c r="AH183" s="1622"/>
      <c r="AI183" s="1623"/>
      <c r="AJ183" s="1624"/>
      <c r="AK183" s="1623"/>
      <c r="AL183" s="1625"/>
      <c r="AM183" s="1624"/>
      <c r="AN183" s="1598"/>
      <c r="AO183" s="1598"/>
      <c r="AP183" s="1500"/>
      <c r="AQ183" s="1645"/>
      <c r="AR183" s="1645"/>
      <c r="AS183" s="1645"/>
      <c r="AT183" s="1646" t="s">
        <v>109</v>
      </c>
      <c r="AU183" s="1647" t="s">
        <v>110</v>
      </c>
      <c r="AV183" s="1648" t="s">
        <v>111</v>
      </c>
      <c r="AW183" s="1622"/>
      <c r="AX183" s="1661"/>
      <c r="AY183" s="1662"/>
      <c r="AZ183" s="1662"/>
      <c r="BA183" s="1662"/>
      <c r="BB183" s="1645"/>
      <c r="BC183" s="1645"/>
      <c r="BD183" s="1645"/>
      <c r="BE183" s="1687"/>
      <c r="BF183" s="1688"/>
      <c r="BG183" s="1689"/>
      <c r="BH183" s="1687"/>
      <c r="BI183" s="1690"/>
      <c r="BJ183" s="1691"/>
      <c r="BK183" s="1692"/>
      <c r="BL183" s="1690"/>
      <c r="BM183" s="1691"/>
      <c r="BN183" s="1687"/>
      <c r="BO183" s="1710"/>
      <c r="BP183" s="1689"/>
      <c r="BQ183" s="1691"/>
      <c r="BR183" s="1500"/>
      <c r="BS183" s="1711"/>
      <c r="BT183" s="1712"/>
      <c r="BU183" s="1725" t="s">
        <v>127</v>
      </c>
      <c r="BV183" s="1711"/>
      <c r="BW183" s="1726" t="s">
        <v>109</v>
      </c>
      <c r="BX183" s="1500"/>
      <c r="BY183" s="1711"/>
      <c r="BZ183" s="1712"/>
      <c r="CA183" s="1725" t="s">
        <v>128</v>
      </c>
      <c r="CB183" s="1711"/>
      <c r="CC183" s="1500"/>
      <c r="CD183" s="1711"/>
      <c r="CE183" s="1712"/>
      <c r="CF183" s="1725" t="s">
        <v>129</v>
      </c>
      <c r="CG183" s="1711"/>
      <c r="CH183" s="1728"/>
      <c r="CI183" s="1297"/>
      <c r="CJ183" s="1297"/>
      <c r="CK183" s="1297"/>
      <c r="CL183" s="1297"/>
      <c r="CM183" s="1297"/>
      <c r="CN183" s="1297"/>
      <c r="CO183" s="1297"/>
      <c r="CP183" s="1297"/>
      <c r="CQ183" s="1297"/>
      <c r="CR183" s="1297"/>
      <c r="CS183" s="1297"/>
      <c r="CT183" s="1297"/>
      <c r="CU183" s="1297"/>
      <c r="CV183" s="1297"/>
      <c r="CW183" s="1297"/>
      <c r="CX183" s="1297"/>
      <c r="CY183" s="1297"/>
      <c r="CZ183" s="1297"/>
      <c r="DA183" s="1297"/>
      <c r="DB183" s="1297"/>
      <c r="DC183" s="1297"/>
      <c r="DD183" s="1297"/>
      <c r="DE183" s="1297"/>
      <c r="DF183" s="1297"/>
      <c r="DG183" s="1297"/>
      <c r="DH183" s="1297"/>
      <c r="DI183" s="1297"/>
      <c r="DJ183" s="1297"/>
      <c r="DK183" s="1297"/>
      <c r="DL183" s="1297"/>
      <c r="DM183" s="1297"/>
      <c r="DN183" s="1297"/>
      <c r="DO183" s="1297"/>
      <c r="DP183" s="1297"/>
      <c r="DQ183" s="1297"/>
      <c r="DR183" s="1297"/>
    </row>
    <row r="184" ht="39" customHeight="1" spans="1:122">
      <c r="A184" s="1297"/>
      <c r="B184" s="1297"/>
      <c r="C184" s="1297"/>
      <c r="D184" s="1297"/>
      <c r="E184" s="1501"/>
      <c r="F184" s="1502" t="s">
        <v>130</v>
      </c>
      <c r="G184" s="1503" t="s">
        <v>131</v>
      </c>
      <c r="H184" s="1503" t="s">
        <v>131</v>
      </c>
      <c r="I184" s="1554" t="s">
        <v>131</v>
      </c>
      <c r="J184" s="1503" t="s">
        <v>131</v>
      </c>
      <c r="K184" s="1503" t="s">
        <v>131</v>
      </c>
      <c r="L184" s="1555" t="s">
        <v>132</v>
      </c>
      <c r="M184" s="1556" t="s">
        <v>132</v>
      </c>
      <c r="N184" s="1557" t="s">
        <v>132</v>
      </c>
      <c r="O184" s="1558" t="s">
        <v>132</v>
      </c>
      <c r="P184" s="1559" t="s">
        <v>132</v>
      </c>
      <c r="Q184" s="1559" t="s">
        <v>132</v>
      </c>
      <c r="R184" s="1559" t="s">
        <v>132</v>
      </c>
      <c r="S184" s="1559" t="s">
        <v>132</v>
      </c>
      <c r="T184" s="1559" t="s">
        <v>132</v>
      </c>
      <c r="U184" s="1559" t="s">
        <v>132</v>
      </c>
      <c r="V184" s="1559" t="s">
        <v>132</v>
      </c>
      <c r="W184" s="1573" t="s">
        <v>132</v>
      </c>
      <c r="X184" s="1554" t="s">
        <v>131</v>
      </c>
      <c r="Y184" s="1555" t="s">
        <v>133</v>
      </c>
      <c r="Z184" s="1556" t="s">
        <v>133</v>
      </c>
      <c r="AA184" s="1557" t="s">
        <v>133</v>
      </c>
      <c r="AB184" s="1555" t="s">
        <v>131</v>
      </c>
      <c r="AC184" s="1556" t="s">
        <v>131</v>
      </c>
      <c r="AD184" s="1556" t="s">
        <v>131</v>
      </c>
      <c r="AE184" s="1503" t="s">
        <v>131</v>
      </c>
      <c r="AF184" s="1503" t="s">
        <v>131</v>
      </c>
      <c r="AG184" s="1626" t="s">
        <v>134</v>
      </c>
      <c r="AH184" s="1626" t="s">
        <v>135</v>
      </c>
      <c r="AI184" s="1627" t="s">
        <v>136</v>
      </c>
      <c r="AJ184" s="1628" t="s">
        <v>136</v>
      </c>
      <c r="AK184" s="1627" t="s">
        <v>137</v>
      </c>
      <c r="AL184" s="1629" t="s">
        <v>137</v>
      </c>
      <c r="AM184" s="1628" t="s">
        <v>137</v>
      </c>
      <c r="AN184" s="1556" t="s">
        <v>138</v>
      </c>
      <c r="AO184" s="1556" t="s">
        <v>139</v>
      </c>
      <c r="AP184" s="1503" t="s">
        <v>131</v>
      </c>
      <c r="AQ184" s="1649" t="s">
        <v>140</v>
      </c>
      <c r="AR184" s="1649" t="s">
        <v>141</v>
      </c>
      <c r="AS184" s="1649" t="s">
        <v>141</v>
      </c>
      <c r="AT184" s="1650" t="s">
        <v>142</v>
      </c>
      <c r="AU184" s="1651" t="s">
        <v>143</v>
      </c>
      <c r="AV184" s="1651" t="s">
        <v>143</v>
      </c>
      <c r="AW184" s="1626" t="s">
        <v>131</v>
      </c>
      <c r="AX184" s="1663" t="s">
        <v>144</v>
      </c>
      <c r="AY184" s="1664" t="s">
        <v>140</v>
      </c>
      <c r="AZ184" s="1649" t="s">
        <v>141</v>
      </c>
      <c r="BA184" s="1664" t="s">
        <v>141</v>
      </c>
      <c r="BB184" s="1665" t="s">
        <v>142</v>
      </c>
      <c r="BC184" s="1666" t="s">
        <v>145</v>
      </c>
      <c r="BD184" s="1667" t="s">
        <v>145</v>
      </c>
      <c r="BE184" s="1693" t="s">
        <v>146</v>
      </c>
      <c r="BF184" s="1694" t="s">
        <v>146</v>
      </c>
      <c r="BG184" s="1695" t="s">
        <v>146</v>
      </c>
      <c r="BH184" s="1693" t="s">
        <v>147</v>
      </c>
      <c r="BI184" s="1696" t="s">
        <v>148</v>
      </c>
      <c r="BJ184" s="1697" t="s">
        <v>132</v>
      </c>
      <c r="BK184" s="1698" t="s">
        <v>149</v>
      </c>
      <c r="BL184" s="1696" t="s">
        <v>150</v>
      </c>
      <c r="BM184" s="1697" t="s">
        <v>151</v>
      </c>
      <c r="BN184" s="1693" t="s">
        <v>152</v>
      </c>
      <c r="BO184" s="1713" t="s">
        <v>153</v>
      </c>
      <c r="BP184" s="1714" t="s">
        <v>154</v>
      </c>
      <c r="BQ184" s="1697" t="s">
        <v>154</v>
      </c>
      <c r="BR184" s="1715" t="s">
        <v>146</v>
      </c>
      <c r="BS184" s="1715" t="s">
        <v>132</v>
      </c>
      <c r="BT184" s="1715" t="s">
        <v>132</v>
      </c>
      <c r="BU184" s="1557" t="s">
        <v>131</v>
      </c>
      <c r="BV184" s="1715" t="s">
        <v>132</v>
      </c>
      <c r="BW184" s="1555" t="s">
        <v>155</v>
      </c>
      <c r="BX184" s="1715" t="s">
        <v>146</v>
      </c>
      <c r="BY184" s="1715" t="s">
        <v>132</v>
      </c>
      <c r="BZ184" s="1715" t="s">
        <v>132</v>
      </c>
      <c r="CA184" s="1557" t="s">
        <v>131</v>
      </c>
      <c r="CB184" s="1715" t="s">
        <v>132</v>
      </c>
      <c r="CC184" s="1715" t="s">
        <v>146</v>
      </c>
      <c r="CD184" s="1715" t="s">
        <v>132</v>
      </c>
      <c r="CE184" s="1715" t="s">
        <v>132</v>
      </c>
      <c r="CF184" s="1557" t="s">
        <v>131</v>
      </c>
      <c r="CG184" s="1715" t="s">
        <v>132</v>
      </c>
      <c r="CH184" s="1503" t="s">
        <v>132</v>
      </c>
      <c r="CI184" s="1297"/>
      <c r="CJ184" s="1297"/>
      <c r="CK184" s="1297"/>
      <c r="CL184" s="1297"/>
      <c r="CM184" s="1297"/>
      <c r="CN184" s="1297"/>
      <c r="CO184" s="1297"/>
      <c r="CP184" s="1297"/>
      <c r="CQ184" s="1297"/>
      <c r="CR184" s="1297"/>
      <c r="CS184" s="1297"/>
      <c r="CT184" s="1297"/>
      <c r="CU184" s="1297"/>
      <c r="CV184" s="1297"/>
      <c r="CW184" s="1297"/>
      <c r="CX184" s="1297"/>
      <c r="CY184" s="1297"/>
      <c r="CZ184" s="1297"/>
      <c r="DA184" s="1297"/>
      <c r="DB184" s="1297"/>
      <c r="DC184" s="1297"/>
      <c r="DD184" s="1297"/>
      <c r="DE184" s="1297"/>
      <c r="DF184" s="1297"/>
      <c r="DG184" s="1297"/>
      <c r="DH184" s="1297"/>
      <c r="DI184" s="1297"/>
      <c r="DJ184" s="1297"/>
      <c r="DK184" s="1297"/>
      <c r="DL184" s="1297"/>
      <c r="DM184" s="1297"/>
      <c r="DN184" s="1297"/>
      <c r="DO184" s="1297"/>
      <c r="DP184" s="1297"/>
      <c r="DQ184" s="1297"/>
      <c r="DR184" s="1297"/>
    </row>
    <row r="185" ht="35.25" customHeight="1" spans="1:122">
      <c r="A185" s="1297"/>
      <c r="B185" s="1297"/>
      <c r="C185" s="1297"/>
      <c r="D185" s="1297"/>
      <c r="E185" s="1504" t="s">
        <v>630</v>
      </c>
      <c r="F185" s="1505" t="s">
        <v>283</v>
      </c>
      <c r="G185" s="1506" t="s">
        <v>284</v>
      </c>
      <c r="H185" s="1507" t="s">
        <v>285</v>
      </c>
      <c r="I185" s="1506" t="s">
        <v>286</v>
      </c>
      <c r="J185" s="1506" t="s">
        <v>131</v>
      </c>
      <c r="K185" s="1506" t="s">
        <v>131</v>
      </c>
      <c r="L185" s="1506" t="s">
        <v>287</v>
      </c>
      <c r="M185" s="1506">
        <v>1</v>
      </c>
      <c r="N185" s="1506" t="s">
        <v>287</v>
      </c>
      <c r="O185" s="1506">
        <v>2</v>
      </c>
      <c r="P185" s="1506">
        <v>2</v>
      </c>
      <c r="Q185" s="1574">
        <v>2</v>
      </c>
      <c r="R185" s="1506">
        <v>2</v>
      </c>
      <c r="S185" s="1506">
        <v>2</v>
      </c>
      <c r="T185" s="1506">
        <v>2</v>
      </c>
      <c r="U185" s="1506">
        <v>2</v>
      </c>
      <c r="V185" s="1506">
        <v>2</v>
      </c>
      <c r="W185" s="1575">
        <v>2</v>
      </c>
      <c r="X185" s="1575" t="s">
        <v>288</v>
      </c>
      <c r="Y185" s="1506" t="s">
        <v>289</v>
      </c>
      <c r="Z185" s="1506" t="s">
        <v>289</v>
      </c>
      <c r="AA185" s="1506" t="s">
        <v>289</v>
      </c>
      <c r="AB185" s="1599">
        <v>44296</v>
      </c>
      <c r="AC185" s="1506" t="s">
        <v>290</v>
      </c>
      <c r="AD185" s="1506" t="s">
        <v>291</v>
      </c>
      <c r="AE185" s="1506" t="s">
        <v>131</v>
      </c>
      <c r="AF185" s="1506" t="s">
        <v>131</v>
      </c>
      <c r="AG185" s="1506">
        <v>0</v>
      </c>
      <c r="AH185" s="1506">
        <v>0</v>
      </c>
      <c r="AI185" s="1506">
        <v>0</v>
      </c>
      <c r="AJ185" s="1506" t="s">
        <v>287</v>
      </c>
      <c r="AK185" s="1506" t="s">
        <v>287</v>
      </c>
      <c r="AL185" s="1506" t="s">
        <v>287</v>
      </c>
      <c r="AM185" s="1506" t="s">
        <v>287</v>
      </c>
      <c r="AN185" s="1506" t="s">
        <v>287</v>
      </c>
      <c r="AO185" s="1506" t="s">
        <v>287</v>
      </c>
      <c r="AP185" s="1506" t="s">
        <v>292</v>
      </c>
      <c r="AQ185" s="1575">
        <v>1</v>
      </c>
      <c r="AR185" s="1575" t="s">
        <v>287</v>
      </c>
      <c r="AS185" s="1575">
        <v>2</v>
      </c>
      <c r="AT185" s="1506">
        <v>2</v>
      </c>
      <c r="AU185" s="1575">
        <v>1</v>
      </c>
      <c r="AV185" s="1575">
        <v>1</v>
      </c>
      <c r="AW185" s="1506" t="s">
        <v>292</v>
      </c>
      <c r="AX185" s="1506">
        <v>1</v>
      </c>
      <c r="AY185" s="1575">
        <v>1</v>
      </c>
      <c r="AZ185" s="1575">
        <v>2</v>
      </c>
      <c r="BA185" s="1575">
        <v>2</v>
      </c>
      <c r="BB185" s="1506">
        <v>3</v>
      </c>
      <c r="BC185" s="1575">
        <v>2</v>
      </c>
      <c r="BD185" s="1575">
        <v>1</v>
      </c>
      <c r="BE185" s="1575">
        <v>2</v>
      </c>
      <c r="BF185" s="1575" t="s">
        <v>287</v>
      </c>
      <c r="BG185" s="1575">
        <v>2</v>
      </c>
      <c r="BH185" s="1506" t="s">
        <v>287</v>
      </c>
      <c r="BI185" s="1506" t="s">
        <v>287</v>
      </c>
      <c r="BJ185" s="1575">
        <v>1</v>
      </c>
      <c r="BK185" s="1575">
        <v>1</v>
      </c>
      <c r="BL185" s="1575">
        <v>1</v>
      </c>
      <c r="BM185" s="1506">
        <v>3</v>
      </c>
      <c r="BN185" s="1506">
        <v>4</v>
      </c>
      <c r="BO185" s="1506">
        <v>4</v>
      </c>
      <c r="BP185" s="1575">
        <v>2</v>
      </c>
      <c r="BQ185" s="1575">
        <v>2</v>
      </c>
      <c r="BR185" s="1575">
        <v>1</v>
      </c>
      <c r="BS185" s="1575">
        <v>1</v>
      </c>
      <c r="BT185" s="1575">
        <v>2</v>
      </c>
      <c r="BU185" s="1506" t="s">
        <v>287</v>
      </c>
      <c r="BV185" s="1575">
        <v>2</v>
      </c>
      <c r="BW185" s="1575">
        <v>1</v>
      </c>
      <c r="BX185" s="1575">
        <v>2</v>
      </c>
      <c r="BY185" s="1575" t="s">
        <v>287</v>
      </c>
      <c r="BZ185" s="1575" t="s">
        <v>287</v>
      </c>
      <c r="CA185" s="1506" t="s">
        <v>287</v>
      </c>
      <c r="CB185" s="1575" t="s">
        <v>287</v>
      </c>
      <c r="CC185" s="1575">
        <v>2</v>
      </c>
      <c r="CD185" s="1575" t="s">
        <v>287</v>
      </c>
      <c r="CE185" s="1575" t="s">
        <v>287</v>
      </c>
      <c r="CF185" s="1506" t="s">
        <v>287</v>
      </c>
      <c r="CG185" s="1575" t="s">
        <v>287</v>
      </c>
      <c r="CH185" s="1575" t="s">
        <v>287</v>
      </c>
      <c r="CI185" s="1297"/>
      <c r="CJ185" s="1297"/>
      <c r="CK185" s="1297"/>
      <c r="CL185" s="1297"/>
      <c r="CM185" s="1297"/>
      <c r="CN185" s="1297"/>
      <c r="CO185" s="1297"/>
      <c r="CP185" s="1297"/>
      <c r="CQ185" s="1297"/>
      <c r="CR185" s="1297"/>
      <c r="CS185" s="1297"/>
      <c r="CT185" s="1297"/>
      <c r="CU185" s="1297"/>
      <c r="CV185" s="1297"/>
      <c r="CW185" s="1297"/>
      <c r="CX185" s="1297"/>
      <c r="CY185" s="1297"/>
      <c r="CZ185" s="1297"/>
      <c r="DA185" s="1297"/>
      <c r="DB185" s="1297"/>
      <c r="DC185" s="1297"/>
      <c r="DD185" s="1297"/>
      <c r="DE185" s="1297"/>
      <c r="DF185" s="1297"/>
      <c r="DG185" s="1297"/>
      <c r="DH185" s="1297"/>
      <c r="DI185" s="1297"/>
      <c r="DJ185" s="1297"/>
      <c r="DK185" s="1297"/>
      <c r="DL185" s="1297"/>
      <c r="DM185" s="1297"/>
      <c r="DN185" s="1297"/>
      <c r="DO185" s="1297"/>
      <c r="DP185" s="1297"/>
      <c r="DQ185" s="1297"/>
      <c r="DR185" s="1297"/>
    </row>
  </sheetData>
  <sheetProtection formatCells="0" formatColumns="0" formatRows="0" insertHyperlinks="0" autoFilter="0"/>
  <mergeCells count="585">
    <mergeCell ref="F7:I7"/>
    <mergeCell ref="J7:S7"/>
    <mergeCell ref="F8:I8"/>
    <mergeCell ref="E12:K12"/>
    <mergeCell ref="E16:K16"/>
    <mergeCell ref="BT25:BU25"/>
    <mergeCell ref="BZ25:CA25"/>
    <mergeCell ref="CE25:CF25"/>
    <mergeCell ref="BT31:BU31"/>
    <mergeCell ref="BZ31:CA31"/>
    <mergeCell ref="CE31:CF31"/>
    <mergeCell ref="I40:J40"/>
    <mergeCell ref="S40:T40"/>
    <mergeCell ref="U40:W40"/>
    <mergeCell ref="X40:Z40"/>
    <mergeCell ref="I41:J41"/>
    <mergeCell ref="S41:T41"/>
    <mergeCell ref="U41:W41"/>
    <mergeCell ref="X41:Z41"/>
    <mergeCell ref="I42:J42"/>
    <mergeCell ref="S42:T42"/>
    <mergeCell ref="U42:W42"/>
    <mergeCell ref="X42:Z42"/>
    <mergeCell ref="I43:J43"/>
    <mergeCell ref="S43:T43"/>
    <mergeCell ref="U43:W43"/>
    <mergeCell ref="X43:Z43"/>
    <mergeCell ref="I44:J44"/>
    <mergeCell ref="S44:T44"/>
    <mergeCell ref="U44:W44"/>
    <mergeCell ref="X44:Z44"/>
    <mergeCell ref="CM44:CN44"/>
    <mergeCell ref="CW44:CX44"/>
    <mergeCell ref="CY44:DA44"/>
    <mergeCell ref="DB44:DD44"/>
    <mergeCell ref="I45:J45"/>
    <mergeCell ref="S45:T45"/>
    <mergeCell ref="U45:W45"/>
    <mergeCell ref="X45:Z45"/>
    <mergeCell ref="AB45:AD45"/>
    <mergeCell ref="CM45:CN45"/>
    <mergeCell ref="CW45:CX45"/>
    <mergeCell ref="CY45:DA45"/>
    <mergeCell ref="DB45:DD45"/>
    <mergeCell ref="E54:F54"/>
    <mergeCell ref="G54:H54"/>
    <mergeCell ref="I54:K54"/>
    <mergeCell ref="L54:M54"/>
    <mergeCell ref="O54:P54"/>
    <mergeCell ref="E55:F55"/>
    <mergeCell ref="G55:H55"/>
    <mergeCell ref="I55:K55"/>
    <mergeCell ref="L55:M55"/>
    <mergeCell ref="O55:P55"/>
    <mergeCell ref="E56:F56"/>
    <mergeCell ref="G56:H56"/>
    <mergeCell ref="I56:K56"/>
    <mergeCell ref="L56:M56"/>
    <mergeCell ref="O56:P56"/>
    <mergeCell ref="E57:F57"/>
    <mergeCell ref="G57:H57"/>
    <mergeCell ref="I57:K57"/>
    <mergeCell ref="L57:M57"/>
    <mergeCell ref="O57:P57"/>
    <mergeCell ref="CJ57:CK57"/>
    <mergeCell ref="G58:H58"/>
    <mergeCell ref="I58:K58"/>
    <mergeCell ref="L58:M58"/>
    <mergeCell ref="O58:P58"/>
    <mergeCell ref="CJ58:CK58"/>
    <mergeCell ref="CL58:CN58"/>
    <mergeCell ref="CO58:CP58"/>
    <mergeCell ref="CR58:CS58"/>
    <mergeCell ref="G59:H59"/>
    <mergeCell ref="I59:K59"/>
    <mergeCell ref="L59:M59"/>
    <mergeCell ref="O59:P59"/>
    <mergeCell ref="CJ59:CK59"/>
    <mergeCell ref="CL59:CN59"/>
    <mergeCell ref="CO59:CP59"/>
    <mergeCell ref="CR59:CS59"/>
    <mergeCell ref="G60:H60"/>
    <mergeCell ref="I60:K60"/>
    <mergeCell ref="L60:M60"/>
    <mergeCell ref="CJ60:CK60"/>
    <mergeCell ref="CL60:CN60"/>
    <mergeCell ref="CO60:CP60"/>
    <mergeCell ref="G61:H61"/>
    <mergeCell ref="I61:K61"/>
    <mergeCell ref="L61:M61"/>
    <mergeCell ref="CJ61:CK61"/>
    <mergeCell ref="CL61:CN61"/>
    <mergeCell ref="CO61:CP61"/>
    <mergeCell ref="G62:H62"/>
    <mergeCell ref="I62:K62"/>
    <mergeCell ref="L62:M62"/>
    <mergeCell ref="CJ62:CK62"/>
    <mergeCell ref="CL62:CN62"/>
    <mergeCell ref="CO62:CP62"/>
    <mergeCell ref="G63:H63"/>
    <mergeCell ref="I63:K63"/>
    <mergeCell ref="L63:M63"/>
    <mergeCell ref="CJ63:CK63"/>
    <mergeCell ref="CL63:CN63"/>
    <mergeCell ref="CO63:CP63"/>
    <mergeCell ref="G64:H64"/>
    <mergeCell ref="I64:K64"/>
    <mergeCell ref="L64:M64"/>
    <mergeCell ref="CJ64:CK64"/>
    <mergeCell ref="CL64:CN64"/>
    <mergeCell ref="CO64:CP64"/>
    <mergeCell ref="G65:H65"/>
    <mergeCell ref="I65:K65"/>
    <mergeCell ref="L65:M65"/>
    <mergeCell ref="CJ65:CK65"/>
    <mergeCell ref="CL65:CN65"/>
    <mergeCell ref="CO65:CP65"/>
    <mergeCell ref="G66:H66"/>
    <mergeCell ref="I66:K66"/>
    <mergeCell ref="L66:M66"/>
    <mergeCell ref="CJ66:CK66"/>
    <mergeCell ref="CL66:CN66"/>
    <mergeCell ref="CO66:CP66"/>
    <mergeCell ref="G67:H67"/>
    <mergeCell ref="I67:K67"/>
    <mergeCell ref="L67:M67"/>
    <mergeCell ref="O67:P67"/>
    <mergeCell ref="CJ67:CK67"/>
    <mergeCell ref="CL67:CN67"/>
    <mergeCell ref="CO67:CP67"/>
    <mergeCell ref="E72:F72"/>
    <mergeCell ref="U72:V72"/>
    <mergeCell ref="W72:X72"/>
    <mergeCell ref="Y72:AE72"/>
    <mergeCell ref="AF72:AG72"/>
    <mergeCell ref="AH72:AJ72"/>
    <mergeCell ref="AK72:AM72"/>
    <mergeCell ref="E73:F73"/>
    <mergeCell ref="U73:V73"/>
    <mergeCell ref="W73:X73"/>
    <mergeCell ref="Y73:AE73"/>
    <mergeCell ref="AF73:AG73"/>
    <mergeCell ref="AH73:AJ73"/>
    <mergeCell ref="AK73:AM73"/>
    <mergeCell ref="E74:F74"/>
    <mergeCell ref="U74:V74"/>
    <mergeCell ref="W74:X74"/>
    <mergeCell ref="Y74:AE74"/>
    <mergeCell ref="AF74:AG74"/>
    <mergeCell ref="AH74:AJ74"/>
    <mergeCell ref="AK74:AM74"/>
    <mergeCell ref="E75:F75"/>
    <mergeCell ref="U75:V75"/>
    <mergeCell ref="W75:X75"/>
    <mergeCell ref="Y75:AE75"/>
    <mergeCell ref="AF75:AG75"/>
    <mergeCell ref="AH75:AJ75"/>
    <mergeCell ref="AK75:AM75"/>
    <mergeCell ref="U76:V76"/>
    <mergeCell ref="W76:X76"/>
    <mergeCell ref="Y76:AE76"/>
    <mergeCell ref="AF76:AG76"/>
    <mergeCell ref="AH76:AJ76"/>
    <mergeCell ref="AK76:AM76"/>
    <mergeCell ref="CX76:CY76"/>
    <mergeCell ref="CZ76:DA76"/>
    <mergeCell ref="DB76:DH76"/>
    <mergeCell ref="DI76:DJ76"/>
    <mergeCell ref="DK76:DM76"/>
    <mergeCell ref="DN76:DP76"/>
    <mergeCell ref="U77:V77"/>
    <mergeCell ref="W77:X77"/>
    <mergeCell ref="Y77:AE77"/>
    <mergeCell ref="AF77:AG77"/>
    <mergeCell ref="AH77:AJ77"/>
    <mergeCell ref="AK77:AM77"/>
    <mergeCell ref="CX77:CY77"/>
    <mergeCell ref="CZ77:DA77"/>
    <mergeCell ref="DB77:DH77"/>
    <mergeCell ref="DI77:DJ77"/>
    <mergeCell ref="DK77:DM77"/>
    <mergeCell ref="DN77:DP77"/>
    <mergeCell ref="U78:V78"/>
    <mergeCell ref="W78:X78"/>
    <mergeCell ref="Y78:AE78"/>
    <mergeCell ref="AF78:AG78"/>
    <mergeCell ref="AH78:AJ78"/>
    <mergeCell ref="AK78:AM78"/>
    <mergeCell ref="CX78:CY78"/>
    <mergeCell ref="CZ78:DA78"/>
    <mergeCell ref="DB78:DH78"/>
    <mergeCell ref="DI78:DJ78"/>
    <mergeCell ref="DK78:DM78"/>
    <mergeCell ref="DN78:DP78"/>
    <mergeCell ref="U79:V79"/>
    <mergeCell ref="W79:X79"/>
    <mergeCell ref="Y79:AE79"/>
    <mergeCell ref="AF79:AG79"/>
    <mergeCell ref="AH79:AJ79"/>
    <mergeCell ref="AK79:AM79"/>
    <mergeCell ref="CX79:CY79"/>
    <mergeCell ref="CZ79:DA79"/>
    <mergeCell ref="DB79:DH79"/>
    <mergeCell ref="DI79:DJ79"/>
    <mergeCell ref="DK79:DM79"/>
    <mergeCell ref="DN79:DP79"/>
    <mergeCell ref="U80:V80"/>
    <mergeCell ref="W80:X80"/>
    <mergeCell ref="Y80:AE80"/>
    <mergeCell ref="AF80:AG80"/>
    <mergeCell ref="AH80:AJ80"/>
    <mergeCell ref="AK80:AM80"/>
    <mergeCell ref="CX80:CY80"/>
    <mergeCell ref="CZ80:DA80"/>
    <mergeCell ref="DB80:DH80"/>
    <mergeCell ref="DI80:DJ80"/>
    <mergeCell ref="DK80:DM80"/>
    <mergeCell ref="DN80:DP80"/>
    <mergeCell ref="U81:V81"/>
    <mergeCell ref="W81:X81"/>
    <mergeCell ref="Y81:AE81"/>
    <mergeCell ref="AF81:AG81"/>
    <mergeCell ref="AH81:AJ81"/>
    <mergeCell ref="AK81:AM81"/>
    <mergeCell ref="CX81:CY81"/>
    <mergeCell ref="CZ81:DA81"/>
    <mergeCell ref="DB81:DH81"/>
    <mergeCell ref="DI81:DJ81"/>
    <mergeCell ref="DK81:DM81"/>
    <mergeCell ref="DN81:DP81"/>
    <mergeCell ref="U82:V82"/>
    <mergeCell ref="W82:X82"/>
    <mergeCell ref="Y82:AE82"/>
    <mergeCell ref="AF82:AG82"/>
    <mergeCell ref="AH82:AJ82"/>
    <mergeCell ref="AK82:AM82"/>
    <mergeCell ref="CX82:CY82"/>
    <mergeCell ref="CZ82:DA82"/>
    <mergeCell ref="DB82:DH82"/>
    <mergeCell ref="DI82:DJ82"/>
    <mergeCell ref="DK82:DM82"/>
    <mergeCell ref="DN82:DP82"/>
    <mergeCell ref="U83:V83"/>
    <mergeCell ref="W83:X83"/>
    <mergeCell ref="Y83:AE83"/>
    <mergeCell ref="AF83:AG83"/>
    <mergeCell ref="AH83:AJ83"/>
    <mergeCell ref="AK83:AM83"/>
    <mergeCell ref="CX83:CY83"/>
    <mergeCell ref="CZ83:DA83"/>
    <mergeCell ref="DB83:DH83"/>
    <mergeCell ref="DI83:DJ83"/>
    <mergeCell ref="DK83:DM83"/>
    <mergeCell ref="DN83:DP83"/>
    <mergeCell ref="U84:V84"/>
    <mergeCell ref="W84:X84"/>
    <mergeCell ref="Y84:AE84"/>
    <mergeCell ref="AF84:AG84"/>
    <mergeCell ref="AH84:AJ84"/>
    <mergeCell ref="AK84:AM84"/>
    <mergeCell ref="CX84:CY84"/>
    <mergeCell ref="CZ84:DA84"/>
    <mergeCell ref="DB84:DH84"/>
    <mergeCell ref="DI84:DJ84"/>
    <mergeCell ref="DK84:DM84"/>
    <mergeCell ref="DN84:DP84"/>
    <mergeCell ref="U85:V85"/>
    <mergeCell ref="W85:X85"/>
    <mergeCell ref="Y85:AE85"/>
    <mergeCell ref="AF85:AG85"/>
    <mergeCell ref="AH85:AJ85"/>
    <mergeCell ref="AK85:AM85"/>
    <mergeCell ref="AO85:AQ85"/>
    <mergeCell ref="CX85:CY85"/>
    <mergeCell ref="CZ85:DA85"/>
    <mergeCell ref="DB85:DH85"/>
    <mergeCell ref="DI85:DJ85"/>
    <mergeCell ref="DK85:DM85"/>
    <mergeCell ref="DN85:DP85"/>
    <mergeCell ref="E92:F92"/>
    <mergeCell ref="G92:I92"/>
    <mergeCell ref="J92:L92"/>
    <mergeCell ref="F98:G98"/>
    <mergeCell ref="H98:K98"/>
    <mergeCell ref="L98:P98"/>
    <mergeCell ref="F103:G103"/>
    <mergeCell ref="H103:I103"/>
    <mergeCell ref="J103:M103"/>
    <mergeCell ref="N103:P103"/>
    <mergeCell ref="F104:G104"/>
    <mergeCell ref="H104:I104"/>
    <mergeCell ref="J104:M104"/>
    <mergeCell ref="F105:G105"/>
    <mergeCell ref="H105:I105"/>
    <mergeCell ref="J105:M105"/>
    <mergeCell ref="F106:G106"/>
    <mergeCell ref="H106:I106"/>
    <mergeCell ref="J106:M106"/>
    <mergeCell ref="F107:G107"/>
    <mergeCell ref="H107:I107"/>
    <mergeCell ref="J107:M107"/>
    <mergeCell ref="N107:P107"/>
    <mergeCell ref="F108:G108"/>
    <mergeCell ref="H108:I108"/>
    <mergeCell ref="J108:M108"/>
    <mergeCell ref="F109:G109"/>
    <mergeCell ref="H109:I109"/>
    <mergeCell ref="J109:M109"/>
    <mergeCell ref="F117:G117"/>
    <mergeCell ref="H117:J117"/>
    <mergeCell ref="K117:M117"/>
    <mergeCell ref="N117:P117"/>
    <mergeCell ref="F118:G118"/>
    <mergeCell ref="H118:J118"/>
    <mergeCell ref="K118:M118"/>
    <mergeCell ref="N118:P118"/>
    <mergeCell ref="F119:G119"/>
    <mergeCell ref="H119:J119"/>
    <mergeCell ref="K119:M119"/>
    <mergeCell ref="N119:P119"/>
    <mergeCell ref="F121:G121"/>
    <mergeCell ref="H121:J121"/>
    <mergeCell ref="K121:M121"/>
    <mergeCell ref="N121:P121"/>
    <mergeCell ref="F122:G122"/>
    <mergeCell ref="H122:J122"/>
    <mergeCell ref="K122:M122"/>
    <mergeCell ref="N122:P122"/>
    <mergeCell ref="F123:G123"/>
    <mergeCell ref="H123:J123"/>
    <mergeCell ref="K123:M123"/>
    <mergeCell ref="N123:P123"/>
    <mergeCell ref="G126:P126"/>
    <mergeCell ref="G127:I127"/>
    <mergeCell ref="M127:N127"/>
    <mergeCell ref="O127:P127"/>
    <mergeCell ref="G149:I149"/>
    <mergeCell ref="M149:N149"/>
    <mergeCell ref="O149:P149"/>
    <mergeCell ref="G167:I167"/>
    <mergeCell ref="M167:N167"/>
    <mergeCell ref="O167:P167"/>
    <mergeCell ref="BT182:BU182"/>
    <mergeCell ref="BZ182:CA182"/>
    <mergeCell ref="CE182:CF182"/>
    <mergeCell ref="E20:E27"/>
    <mergeCell ref="E28:E33"/>
    <mergeCell ref="E58:E59"/>
    <mergeCell ref="E60:E61"/>
    <mergeCell ref="E62:E63"/>
    <mergeCell ref="E64:E65"/>
    <mergeCell ref="E66:E67"/>
    <mergeCell ref="E76:E77"/>
    <mergeCell ref="E78:E79"/>
    <mergeCell ref="E80:E81"/>
    <mergeCell ref="E82:E83"/>
    <mergeCell ref="E84:E85"/>
    <mergeCell ref="E127:E128"/>
    <mergeCell ref="E149:E150"/>
    <mergeCell ref="E167:E168"/>
    <mergeCell ref="E177:E184"/>
    <mergeCell ref="F22:F26"/>
    <mergeCell ref="F28:F32"/>
    <mergeCell ref="F127:F128"/>
    <mergeCell ref="F149:F150"/>
    <mergeCell ref="F167:F168"/>
    <mergeCell ref="F179:F183"/>
    <mergeCell ref="G22:G26"/>
    <mergeCell ref="G28:G32"/>
    <mergeCell ref="G179:G183"/>
    <mergeCell ref="H22:H26"/>
    <mergeCell ref="H28:H32"/>
    <mergeCell ref="H179:H183"/>
    <mergeCell ref="I22:I26"/>
    <mergeCell ref="I28:I32"/>
    <mergeCell ref="I179:I183"/>
    <mergeCell ref="J22:J26"/>
    <mergeCell ref="J28:J32"/>
    <mergeCell ref="J127:J128"/>
    <mergeCell ref="J149:J150"/>
    <mergeCell ref="J167:J168"/>
    <mergeCell ref="J179:J183"/>
    <mergeCell ref="K22:K26"/>
    <mergeCell ref="K28:K32"/>
    <mergeCell ref="K127:K128"/>
    <mergeCell ref="K149:K150"/>
    <mergeCell ref="K167:K168"/>
    <mergeCell ref="K179:K183"/>
    <mergeCell ref="L23:L26"/>
    <mergeCell ref="L29:L32"/>
    <mergeCell ref="L127:L128"/>
    <mergeCell ref="L149:L150"/>
    <mergeCell ref="L167:L168"/>
    <mergeCell ref="L180:L183"/>
    <mergeCell ref="M23:M26"/>
    <mergeCell ref="M29:M32"/>
    <mergeCell ref="M180:M183"/>
    <mergeCell ref="N23:N26"/>
    <mergeCell ref="N29:N32"/>
    <mergeCell ref="N180:N183"/>
    <mergeCell ref="Q127:Q128"/>
    <mergeCell ref="Q149:Q150"/>
    <mergeCell ref="Q167:Q168"/>
    <mergeCell ref="R127:R128"/>
    <mergeCell ref="R149:R150"/>
    <mergeCell ref="R167:R168"/>
    <mergeCell ref="V23:V26"/>
    <mergeCell ref="V29:V32"/>
    <mergeCell ref="V180:V183"/>
    <mergeCell ref="W23:W26"/>
    <mergeCell ref="W29:W32"/>
    <mergeCell ref="W180:W183"/>
    <mergeCell ref="X22:X26"/>
    <mergeCell ref="X28:X32"/>
    <mergeCell ref="X179:X183"/>
    <mergeCell ref="Y23:Y26"/>
    <mergeCell ref="Y29:Y32"/>
    <mergeCell ref="Y180:Y183"/>
    <mergeCell ref="Z23:Z26"/>
    <mergeCell ref="Z29:Z32"/>
    <mergeCell ref="Z180:Z183"/>
    <mergeCell ref="AA23:AA26"/>
    <mergeCell ref="AA29:AA32"/>
    <mergeCell ref="AA180:AA183"/>
    <mergeCell ref="AB25:AB26"/>
    <mergeCell ref="AB31:AB32"/>
    <mergeCell ref="AB182:AB183"/>
    <mergeCell ref="AC25:AC26"/>
    <mergeCell ref="AC31:AC32"/>
    <mergeCell ref="AC182:AC183"/>
    <mergeCell ref="AD25:AD26"/>
    <mergeCell ref="AD31:AD32"/>
    <mergeCell ref="AD182:AD183"/>
    <mergeCell ref="AE24:AE26"/>
    <mergeCell ref="AE30:AE32"/>
    <mergeCell ref="AE181:AE183"/>
    <mergeCell ref="AF24:AF26"/>
    <mergeCell ref="AF30:AF32"/>
    <mergeCell ref="AF181:AF183"/>
    <mergeCell ref="AG24:AG26"/>
    <mergeCell ref="AG30:AG32"/>
    <mergeCell ref="AG181:AG183"/>
    <mergeCell ref="AH24:AH26"/>
    <mergeCell ref="AH30:AH32"/>
    <mergeCell ref="AH181:AH183"/>
    <mergeCell ref="AI25:AI26"/>
    <mergeCell ref="AI31:AI32"/>
    <mergeCell ref="AI182:AI183"/>
    <mergeCell ref="AJ25:AJ26"/>
    <mergeCell ref="AJ31:AJ32"/>
    <mergeCell ref="AJ182:AJ183"/>
    <mergeCell ref="AK25:AK26"/>
    <mergeCell ref="AK31:AK32"/>
    <mergeCell ref="AK182:AK183"/>
    <mergeCell ref="AL25:AL26"/>
    <mergeCell ref="AL31:AL32"/>
    <mergeCell ref="AL182:AL183"/>
    <mergeCell ref="AM25:AM26"/>
    <mergeCell ref="AM31:AM32"/>
    <mergeCell ref="AM182:AM183"/>
    <mergeCell ref="AN23:AN26"/>
    <mergeCell ref="AN29:AN32"/>
    <mergeCell ref="AN180:AN183"/>
    <mergeCell ref="AO24:AO26"/>
    <mergeCell ref="AO30:AO32"/>
    <mergeCell ref="AO181:AO183"/>
    <mergeCell ref="AP24:AP26"/>
    <mergeCell ref="AP30:AP32"/>
    <mergeCell ref="AP181:AP183"/>
    <mergeCell ref="AQ24:AQ26"/>
    <mergeCell ref="AQ30:AQ32"/>
    <mergeCell ref="AQ181:AQ183"/>
    <mergeCell ref="AR24:AR26"/>
    <mergeCell ref="AR30:AR32"/>
    <mergeCell ref="AR181:AR183"/>
    <mergeCell ref="AS24:AS26"/>
    <mergeCell ref="AS30:AS32"/>
    <mergeCell ref="AS181:AS183"/>
    <mergeCell ref="AW24:AW26"/>
    <mergeCell ref="AW30:AW32"/>
    <mergeCell ref="AW181:AW183"/>
    <mergeCell ref="AX24:AX26"/>
    <mergeCell ref="AX30:AX32"/>
    <mergeCell ref="AX181:AX183"/>
    <mergeCell ref="AY24:AY26"/>
    <mergeCell ref="AY30:AY32"/>
    <mergeCell ref="AY181:AY183"/>
    <mergeCell ref="AZ24:AZ26"/>
    <mergeCell ref="AZ30:AZ32"/>
    <mergeCell ref="AZ181:AZ183"/>
    <mergeCell ref="BA24:BA26"/>
    <mergeCell ref="BA30:BA32"/>
    <mergeCell ref="BA181:BA183"/>
    <mergeCell ref="BB25:BB26"/>
    <mergeCell ref="BB31:BB32"/>
    <mergeCell ref="BB182:BB183"/>
    <mergeCell ref="BC25:BC26"/>
    <mergeCell ref="BC31:BC32"/>
    <mergeCell ref="BC182:BC183"/>
    <mergeCell ref="BD25:BD26"/>
    <mergeCell ref="BD31:BD32"/>
    <mergeCell ref="BD182:BD183"/>
    <mergeCell ref="BE22:BE26"/>
    <mergeCell ref="BE28:BE32"/>
    <mergeCell ref="BE179:BE183"/>
    <mergeCell ref="BF23:BF26"/>
    <mergeCell ref="BF29:BF32"/>
    <mergeCell ref="BF180:BF183"/>
    <mergeCell ref="BG22:BG26"/>
    <mergeCell ref="BG28:BG32"/>
    <mergeCell ref="BG179:BG183"/>
    <mergeCell ref="BH22:BH26"/>
    <mergeCell ref="BH28:BH32"/>
    <mergeCell ref="BH179:BH183"/>
    <mergeCell ref="BI23:BI26"/>
    <mergeCell ref="BI29:BI32"/>
    <mergeCell ref="BI180:BI183"/>
    <mergeCell ref="BJ23:BJ26"/>
    <mergeCell ref="BJ29:BJ32"/>
    <mergeCell ref="BJ180:BJ183"/>
    <mergeCell ref="BK23:BK26"/>
    <mergeCell ref="BK29:BK32"/>
    <mergeCell ref="BK180:BK183"/>
    <mergeCell ref="BL23:BL26"/>
    <mergeCell ref="BL29:BL32"/>
    <mergeCell ref="BL180:BL183"/>
    <mergeCell ref="BM23:BM26"/>
    <mergeCell ref="BM29:BM32"/>
    <mergeCell ref="BM180:BM183"/>
    <mergeCell ref="BN22:BN26"/>
    <mergeCell ref="BN28:BN32"/>
    <mergeCell ref="BN179:BN183"/>
    <mergeCell ref="BO22:BO26"/>
    <mergeCell ref="BO28:BO32"/>
    <mergeCell ref="BO179:BO183"/>
    <mergeCell ref="BP22:BP26"/>
    <mergeCell ref="BP28:BP32"/>
    <mergeCell ref="BP179:BP183"/>
    <mergeCell ref="BQ22:BQ26"/>
    <mergeCell ref="BQ28:BQ32"/>
    <mergeCell ref="BQ179:BQ183"/>
    <mergeCell ref="BR25:BR26"/>
    <mergeCell ref="BR31:BR32"/>
    <mergeCell ref="BR182:BR183"/>
    <mergeCell ref="BS25:BS26"/>
    <mergeCell ref="BS31:BS32"/>
    <mergeCell ref="BS182:BS183"/>
    <mergeCell ref="BV25:BV26"/>
    <mergeCell ref="BV31:BV32"/>
    <mergeCell ref="BV182:BV183"/>
    <mergeCell ref="BX25:BX26"/>
    <mergeCell ref="BX31:BX32"/>
    <mergeCell ref="BX182:BX183"/>
    <mergeCell ref="BY25:BY26"/>
    <mergeCell ref="BY31:BY32"/>
    <mergeCell ref="BY182:BY183"/>
    <mergeCell ref="CB25:CB26"/>
    <mergeCell ref="CB31:CB32"/>
    <mergeCell ref="CB182:CB183"/>
    <mergeCell ref="CC25:CC26"/>
    <mergeCell ref="CC31:CC32"/>
    <mergeCell ref="CC182:CC183"/>
    <mergeCell ref="CD25:CD26"/>
    <mergeCell ref="CD31:CD32"/>
    <mergeCell ref="CD182:CD183"/>
    <mergeCell ref="CG25:CG26"/>
    <mergeCell ref="CG31:CG32"/>
    <mergeCell ref="CG182:CG183"/>
    <mergeCell ref="CH25:CH26"/>
    <mergeCell ref="CH31:CH32"/>
    <mergeCell ref="CH182:CH183"/>
    <mergeCell ref="N104:P106"/>
    <mergeCell ref="Q29:S31"/>
    <mergeCell ref="O23:P25"/>
    <mergeCell ref="Q23:S25"/>
    <mergeCell ref="T23:U25"/>
    <mergeCell ref="AK23:AM24"/>
    <mergeCell ref="O29:P31"/>
    <mergeCell ref="AK29:AM30"/>
    <mergeCell ref="T29:U31"/>
    <mergeCell ref="N108:P109"/>
    <mergeCell ref="AK180:AM181"/>
    <mergeCell ref="O180:P182"/>
    <mergeCell ref="Q180:S182"/>
    <mergeCell ref="T180:U182"/>
  </mergeCells>
  <conditionalFormatting sqref="F45:Z45">
    <cfRule type="expression" dxfId="0" priority="290">
      <formula>CJ$44=0</formula>
    </cfRule>
  </conditionalFormatting>
  <conditionalFormatting sqref="AB45:AD45">
    <cfRule type="containsText" dxfId="1" priority="32" operator="between" text="yet">
      <formula>NOT(ISERROR(SEARCH("yet",AB45)))</formula>
    </cfRule>
    <cfRule type="containsText" dxfId="2" priority="33" operator="between" text="完了">
      <formula>NOT(ISERROR(SEARCH("完了",AB45)))</formula>
    </cfRule>
    <cfRule type="containsText" dxfId="3" priority="34" operator="between" text="不要">
      <formula>NOT(ISERROR(SEARCH("不要",AB45)))</formula>
    </cfRule>
  </conditionalFormatting>
  <conditionalFormatting sqref="O59:P59">
    <cfRule type="expression" dxfId="0" priority="2">
      <formula>$CR$58=0</formula>
    </cfRule>
  </conditionalFormatting>
  <conditionalFormatting sqref="O67:P67">
    <cfRule type="containsText" dxfId="2" priority="28" operator="between" text="完了">
      <formula>NOT(ISERROR(SEARCH("完了",O67)))</formula>
    </cfRule>
    <cfRule type="containsText" dxfId="1" priority="29" operator="between" text="yet">
      <formula>NOT(ISERROR(SEARCH("yet",O67)))</formula>
    </cfRule>
    <cfRule type="containsText" dxfId="3" priority="30" operator="between" text="不要">
      <formula>NOT(ISERROR(SEARCH("不要",O67)))</formula>
    </cfRule>
  </conditionalFormatting>
  <conditionalFormatting sqref="G77:AM77">
    <cfRule type="expression" dxfId="0" priority="27">
      <formula>CJ$76=0</formula>
    </cfRule>
  </conditionalFormatting>
  <conditionalFormatting sqref="G79:AM79">
    <cfRule type="expression" dxfId="0" priority="26">
      <formula>CJ$78=0</formula>
    </cfRule>
  </conditionalFormatting>
  <conditionalFormatting sqref="G81:AM81">
    <cfRule type="expression" dxfId="0" priority="25">
      <formula>CJ$80=0</formula>
    </cfRule>
  </conditionalFormatting>
  <conditionalFormatting sqref="G83:AM83">
    <cfRule type="expression" dxfId="0" priority="24">
      <formula>CJ$82=0</formula>
    </cfRule>
  </conditionalFormatting>
  <conditionalFormatting sqref="G85:AM85">
    <cfRule type="expression" dxfId="0" priority="23">
      <formula>CJ$84=0</formula>
    </cfRule>
  </conditionalFormatting>
  <conditionalFormatting sqref="AO85:AQ85">
    <cfRule type="containsText" dxfId="1" priority="20" operator="between" text="yet">
      <formula>NOT(ISERROR(SEARCH("yet",AO85)))</formula>
    </cfRule>
    <cfRule type="containsText" dxfId="2" priority="21" operator="between" text="完了">
      <formula>NOT(ISERROR(SEARCH("完了",AO85)))</formula>
    </cfRule>
    <cfRule type="containsText" dxfId="3" priority="22" operator="between" text="不要">
      <formula>NOT(ISERROR(SEARCH("不要",AO85)))</formula>
    </cfRule>
  </conditionalFormatting>
  <conditionalFormatting sqref="E92:F92">
    <cfRule type="containsText" dxfId="1" priority="17" operator="between" text="yet">
      <formula>NOT(ISERROR(SEARCH("yet",E92)))</formula>
    </cfRule>
    <cfRule type="containsText" dxfId="2" priority="18" operator="between" text="完了">
      <formula>NOT(ISERROR(SEARCH("完了",E92)))</formula>
    </cfRule>
    <cfRule type="containsText" dxfId="3" priority="19" operator="between" text="不要">
      <formula>NOT(ISERROR(SEARCH("不要",E92)))</formula>
    </cfRule>
  </conditionalFormatting>
  <conditionalFormatting sqref="G92">
    <cfRule type="containsText" dxfId="2" priority="14" operator="between" text="完了">
      <formula>NOT(ISERROR(SEARCH("完了",G92)))</formula>
    </cfRule>
    <cfRule type="containsText" dxfId="1" priority="15" operator="between" text="yet">
      <formula>NOT(ISERROR(SEARCH("yet",G92)))</formula>
    </cfRule>
    <cfRule type="containsText" dxfId="3" priority="16" operator="between" text="不要">
      <formula>NOT(ISERROR(SEARCH("不要",G92)))</formula>
    </cfRule>
  </conditionalFormatting>
  <conditionalFormatting sqref="J92:L92">
    <cfRule type="containsText" dxfId="1" priority="11" operator="between" text="yet">
      <formula>NOT(ISERROR(SEARCH("yet",J92)))</formula>
    </cfRule>
    <cfRule type="containsText" dxfId="2" priority="12" operator="between" text="完了">
      <formula>NOT(ISERROR(SEARCH("完了",J92)))</formula>
    </cfRule>
    <cfRule type="containsText" dxfId="3" priority="13" operator="between" text="不要">
      <formula>NOT(ISERROR(SEARCH("不要",J92)))</formula>
    </cfRule>
  </conditionalFormatting>
  <conditionalFormatting sqref="L98:P98">
    <cfRule type="expression" dxfId="4" priority="281">
      <formula>OR($F$98=$CJ$98,$F$98=$CK$98,$F$98=$CL$98)</formula>
    </cfRule>
  </conditionalFormatting>
  <conditionalFormatting sqref="E107:P107">
    <cfRule type="expression" dxfId="4" priority="285">
      <formula>AND($F$98&lt;&gt;"",$F$98&lt;&gt;$CK$98)</formula>
    </cfRule>
  </conditionalFormatting>
  <conditionalFormatting sqref="F44:Z44 I58:M58 I60:M60 I62:M62 I64:M64 I66:M66 G76:AM76 G78:AM78 G80:AM80 G82:AM82 G84:AM84">
    <cfRule type="containsText" dxfId="5" priority="8" operator="between" text="Required">
      <formula>NOT(ISERROR(SEARCH("Required",F44)))</formula>
    </cfRule>
  </conditionalFormatting>
  <conditionalFormatting sqref="G59:H59 G61:H61 G63:H63 G65:H65 G67:H67">
    <cfRule type="expression" dxfId="0" priority="1">
      <formula>$O$59&lt;&gt;""</formula>
    </cfRule>
  </conditionalFormatting>
  <conditionalFormatting sqref="I59:M59 I61:M61 I63:M63 I65:M65 I67:M67">
    <cfRule type="expression" dxfId="0" priority="9">
      <formula>CL58=0</formula>
    </cfRule>
  </conditionalFormatting>
  <conditionalFormatting sqref="E76:AM77">
    <cfRule type="expression" dxfId="0" priority="7">
      <formula>$G$59=""</formula>
    </cfRule>
  </conditionalFormatting>
  <conditionalFormatting sqref="E78:AM79">
    <cfRule type="expression" dxfId="0" priority="6">
      <formula>$G$61=""</formula>
    </cfRule>
  </conditionalFormatting>
  <conditionalFormatting sqref="E80:AM81">
    <cfRule type="expression" dxfId="0" priority="5">
      <formula>$G$63=""</formula>
    </cfRule>
  </conditionalFormatting>
  <conditionalFormatting sqref="E82:AM83">
    <cfRule type="expression" dxfId="0" priority="4">
      <formula>$G$65=""</formula>
    </cfRule>
  </conditionalFormatting>
  <conditionalFormatting sqref="E84:AM85">
    <cfRule type="expression" dxfId="0" priority="3">
      <formula>$G$67=""</formula>
    </cfRule>
  </conditionalFormatting>
  <conditionalFormatting sqref="E98:P98 E104:P109">
    <cfRule type="expression" dxfId="4" priority="53">
      <formula>$R$129=0</formula>
    </cfRule>
  </conditionalFormatting>
  <conditionalFormatting sqref="E104:P106">
    <cfRule type="expression" dxfId="4" priority="282">
      <formula>AND($F$98&lt;&gt;"",$F$98&lt;&gt;$CJ$98)</formula>
    </cfRule>
  </conditionalFormatting>
  <conditionalFormatting sqref="E108:P109">
    <cfRule type="expression" dxfId="4" priority="288">
      <formula>AND($F$98&lt;&gt;"",$F$98&lt;&gt;$CL$98)</formula>
    </cfRule>
  </conditionalFormatting>
  <conditionalFormatting sqref="F118:P118 F122:P122">
    <cfRule type="containsText" dxfId="5" priority="35" operator="between" text="Required">
      <formula>NOT(ISERROR(SEARCH("Required",F118)))</formula>
    </cfRule>
  </conditionalFormatting>
  <conditionalFormatting sqref="F119:P119 F123:P123">
    <cfRule type="containsText" dxfId="2" priority="36" operator="between" text="完了">
      <formula>NOT(ISERROR(SEARCH("完了",F119)))</formula>
    </cfRule>
    <cfRule type="containsText" dxfId="1" priority="37" operator="between" text="yet">
      <formula>NOT(ISERROR(SEARCH("yet",F119)))</formula>
    </cfRule>
    <cfRule type="containsText" dxfId="3" priority="38" operator="between" text="不要">
      <formula>NOT(ISERROR(SEARCH("不要",F119)))</formula>
    </cfRule>
  </conditionalFormatting>
  <dataValidations count="11">
    <dataValidation type="textLength" operator="equal" allowBlank="1" showInputMessage="1" showErrorMessage="1" sqref="F34 F185">
      <formula1>10</formula1>
    </dataValidation>
    <dataValidation type="list" allowBlank="1" showInputMessage="1" showErrorMessage="1" sqref="BO34 AH77 AH79 AH81 AH83 AH85 BO185">
      <formula1>"1,2,3,4,5"</formula1>
    </dataValidation>
    <dataValidation allowBlank="1" showInputMessage="1" showErrorMessage="1" sqref="H34 H185"/>
    <dataValidation type="list" allowBlank="1" showInputMessage="1" showErrorMessage="1" sqref="AN34 AT34 AX34 BB34 BM34 I59 I61 I63 I65 I67 AN185 AT185 AX185 BB185 BM185">
      <formula1>"1,2,3"</formula1>
    </dataValidation>
    <dataValidation type="list" allowBlank="1" showInputMessage="1" showErrorMessage="1" sqref="L34:W34 AK34:AM34 AO34 AQ34:AS34 AU34:AV34 AY34:BA34 BC34:BG34 BJ34:BL34 BP34:BT34 BV34:BZ34 CB34:CE34 CG34:CH34 F45:H45 K45:R45 L59 L61 L63 L65 L67 G77:U77 G79:U79 G81:U81 G83:U83 G85:U85 L185:W185 AK185:AM185 AO185 AQ185:AS185 AU185:AV185 AY185:BA185 BC185:BG185 BJ185:BL185 BP185:BT185 BV185:BZ185 CB185:CE185 CG185:CH185">
      <formula1>"1,2"</formula1>
    </dataValidation>
    <dataValidation type="list" allowBlank="1" showInputMessage="1" showErrorMessage="1" sqref="AG34:AJ34 AG185:AJ185">
      <formula1>"0,1,2,3,4,5,6,7"</formula1>
    </dataValidation>
    <dataValidation type="list" allowBlank="1" showInputMessage="1" showErrorMessage="1" sqref="BH34 BN34 Y77:AE77 Y79:AE79 Y81:AE81 Y83:AE83 Y85:AE85 BH185 BN185">
      <formula1>"1,2,3,4"</formula1>
    </dataValidation>
    <dataValidation type="list" allowBlank="1" showInputMessage="1" showErrorMessage="1" sqref="O59">
      <formula1>"環境なし/No environment"</formula1>
    </dataValidation>
    <dataValidation type="list" allowBlank="1" showInputMessage="1" showErrorMessage="1" sqref="AF77:AG77 AF79:AG79 AF81:AG81 AF83:AG83 AF85:AG85">
      <formula1>"1,2,3,4,"</formula1>
    </dataValidation>
    <dataValidation type="list" allowBlank="1" showInputMessage="1" showErrorMessage="1" sqref="H105:H106 H108:H109">
      <formula1>"1.自動チェックを実施する/I will run this.,2.自動チェックを実施しない/I cannot run this."</formula1>
    </dataValidation>
    <dataValidation type="list" allowBlank="1" showInputMessage="1" showErrorMessage="1" sqref="F98:G100">
      <formula1>$CJ$98:$CM$98</formula1>
    </dataValidation>
  </dataValidations>
  <pageMargins left="0.393700787401575" right="0.196850393700787" top="0.748031496062992" bottom="0.748031496062992" header="0.31496062992126" footer="0.31496062992126"/>
  <pageSetup paperSize="8" scale="10" orientation="landscape"/>
  <headerFooter>
    <oddFooter>&amp;C&amp;P / &amp;N ページ</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J54"/>
  <sheetViews>
    <sheetView showGridLines="0" view="pageBreakPreview" zoomScale="80" zoomScaleNormal="100" workbookViewId="0">
      <selection activeCell="A1" sqref="A1"/>
    </sheetView>
  </sheetViews>
  <sheetFormatPr defaultColWidth="9" defaultRowHeight="13.8"/>
  <cols>
    <col min="1" max="1" width="2.25" style="73" customWidth="1"/>
    <col min="2" max="16384" width="9" style="73"/>
  </cols>
  <sheetData>
    <row r="54" spans="10:10">
      <c r="J54" s="74"/>
    </row>
  </sheetData>
  <pageMargins left="0.708661417322835" right="0.708661417322835" top="0.748031496062992" bottom="0.748031496062992" header="0.31496062992126" footer="0.31496062992126"/>
  <pageSetup paperSize="8" orientation="landscape" verticalDpi="1200"/>
  <headerFooter>
    <oddFooter>&amp;C&amp;P / &amp;N ページ</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J54"/>
  <sheetViews>
    <sheetView showGridLines="0" view="pageBreakPreview" zoomScale="80" zoomScaleNormal="100" workbookViewId="0">
      <selection activeCell="A1" sqref="A1"/>
    </sheetView>
  </sheetViews>
  <sheetFormatPr defaultColWidth="7.87962962962963" defaultRowHeight="15"/>
  <cols>
    <col min="1" max="1" width="2" style="71" customWidth="1"/>
    <col min="2" max="16384" width="7.87962962962963" style="71"/>
  </cols>
  <sheetData>
    <row r="54" spans="10:10">
      <c r="J54" s="72"/>
    </row>
  </sheetData>
  <pageMargins left="0.708661417322835" right="0.708661417322835" top="0.748031496062992" bottom="0.748031496062992" header="0.31496062992126" footer="0.31496062992126"/>
  <pageSetup paperSize="8" orientation="landscape" verticalDpi="1200"/>
  <headerFooter>
    <oddFooter>&amp;C&amp;P /&amp;N Page</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72"/>
  <sheetViews>
    <sheetView showGridLines="0" view="pageBreakPreview" zoomScaleNormal="100" workbookViewId="0">
      <selection activeCell="A1" sqref="A1"/>
    </sheetView>
  </sheetViews>
  <sheetFormatPr defaultColWidth="9" defaultRowHeight="13.2"/>
  <cols>
    <col min="1" max="1" width="1.62962962962963" style="27" customWidth="1"/>
    <col min="2" max="2" width="3.37962962962963" style="27" customWidth="1"/>
    <col min="3" max="3" width="20.25" style="27" customWidth="1"/>
    <col min="4" max="4" width="11.75" style="27" customWidth="1"/>
    <col min="5" max="5" width="45.6296296296296" style="27" customWidth="1"/>
    <col min="6" max="6" width="11.5" style="27" customWidth="1"/>
    <col min="7" max="8" width="9" style="27"/>
    <col min="9" max="9" width="9" style="27" customWidth="1"/>
    <col min="10" max="10" width="21.1296296296296" style="27" customWidth="1"/>
    <col min="11" max="11" width="7.5" style="27" customWidth="1"/>
    <col min="12" max="12" width="25" style="27" customWidth="1"/>
    <col min="13" max="13" width="9" style="27"/>
    <col min="14" max="14" width="48.25" style="27" customWidth="1"/>
    <col min="15" max="15" width="11.6296296296296" style="28" customWidth="1"/>
    <col min="16" max="16" width="15.75" style="27" customWidth="1"/>
    <col min="17" max="17" width="53.3796296296296" style="27" customWidth="1"/>
    <col min="18" max="16384" width="9" style="27"/>
  </cols>
  <sheetData>
    <row r="1" spans="1:2">
      <c r="A1" s="29" t="s">
        <v>2519</v>
      </c>
      <c r="B1" s="29"/>
    </row>
    <row r="2" ht="6" customHeight="1" spans="3:4">
      <c r="C2" s="29"/>
      <c r="D2" s="29"/>
    </row>
    <row r="3" spans="2:7">
      <c r="B3" s="30" t="s">
        <v>2036</v>
      </c>
      <c r="C3" s="31" t="s">
        <v>2520</v>
      </c>
      <c r="D3" s="31"/>
      <c r="E3" s="31"/>
      <c r="F3" s="31"/>
      <c r="G3" s="31"/>
    </row>
    <row r="4" spans="2:7">
      <c r="B4" s="30" t="s">
        <v>2036</v>
      </c>
      <c r="C4" s="31" t="s">
        <v>2521</v>
      </c>
      <c r="D4" s="31"/>
      <c r="E4" s="31"/>
      <c r="F4" s="31"/>
      <c r="G4" s="31"/>
    </row>
    <row r="5" ht="14.25" customHeight="1" spans="2:7">
      <c r="B5" s="30" t="s">
        <v>2036</v>
      </c>
      <c r="C5" s="31" t="s">
        <v>2522</v>
      </c>
      <c r="D5" s="31"/>
      <c r="E5" s="31"/>
      <c r="F5" s="31"/>
      <c r="G5" s="31"/>
    </row>
    <row r="6" ht="14.25" customHeight="1" spans="5:7">
      <c r="E6" s="31"/>
      <c r="F6" s="31"/>
      <c r="G6" s="31"/>
    </row>
    <row r="7" ht="14.25" customHeight="1" spans="3:7">
      <c r="C7" s="32" t="s">
        <v>2523</v>
      </c>
      <c r="D7" s="33" t="s">
        <v>2524</v>
      </c>
      <c r="E7" s="34" t="s">
        <v>2525</v>
      </c>
      <c r="G7" s="31"/>
    </row>
    <row r="8" ht="14.25" customHeight="1" spans="3:7">
      <c r="C8" s="35"/>
      <c r="D8" s="36" t="s">
        <v>2526</v>
      </c>
      <c r="E8" s="37" t="s">
        <v>1078</v>
      </c>
      <c r="G8" s="31"/>
    </row>
    <row r="9" spans="3:7">
      <c r="C9" s="35" t="s">
        <v>2527</v>
      </c>
      <c r="D9" s="36" t="s">
        <v>2524</v>
      </c>
      <c r="E9" s="37" t="s">
        <v>2528</v>
      </c>
      <c r="G9" s="31"/>
    </row>
    <row r="10" ht="13.95" spans="3:7">
      <c r="C10" s="38"/>
      <c r="D10" s="39" t="s">
        <v>2526</v>
      </c>
      <c r="E10" s="40" t="s">
        <v>1078</v>
      </c>
      <c r="G10" s="31"/>
    </row>
    <row r="11" ht="12" customHeight="1" spans="3:7">
      <c r="C11" s="31"/>
      <c r="D11" s="31"/>
      <c r="E11" s="31"/>
      <c r="F11" s="31"/>
      <c r="G11" s="31"/>
    </row>
    <row r="12" ht="13.95"/>
    <row r="13" ht="14.25" customHeight="1" spans="3:6">
      <c r="C13" s="41" t="s">
        <v>2529</v>
      </c>
      <c r="D13" s="42" t="s">
        <v>2530</v>
      </c>
      <c r="E13" s="43"/>
      <c r="F13" s="44" t="s">
        <v>2531</v>
      </c>
    </row>
    <row r="14" ht="16.8" spans="3:17">
      <c r="C14" s="45"/>
      <c r="D14" s="46" t="s">
        <v>2532</v>
      </c>
      <c r="E14" s="47"/>
      <c r="F14" s="48" t="s">
        <v>2533</v>
      </c>
      <c r="Q14" s="69" t="s">
        <v>2532</v>
      </c>
    </row>
    <row r="15" ht="16.8" spans="3:17">
      <c r="C15" s="45"/>
      <c r="D15" s="46" t="s">
        <v>2534</v>
      </c>
      <c r="E15" s="47"/>
      <c r="F15" s="48" t="s">
        <v>2535</v>
      </c>
      <c r="Q15" s="69" t="s">
        <v>2534</v>
      </c>
    </row>
    <row r="16" ht="16.8" spans="3:17">
      <c r="C16" s="45"/>
      <c r="D16" s="46" t="s">
        <v>2536</v>
      </c>
      <c r="E16" s="47"/>
      <c r="F16" s="48" t="s">
        <v>2537</v>
      </c>
      <c r="Q16" s="69" t="s">
        <v>2536</v>
      </c>
    </row>
    <row r="17" ht="16.8" spans="3:17">
      <c r="C17" s="45"/>
      <c r="D17" s="46" t="s">
        <v>2538</v>
      </c>
      <c r="E17" s="47"/>
      <c r="F17" s="48" t="s">
        <v>2539</v>
      </c>
      <c r="Q17" s="69" t="s">
        <v>2538</v>
      </c>
    </row>
    <row r="18" ht="16.8" spans="3:17">
      <c r="C18" s="45"/>
      <c r="D18" s="46" t="s">
        <v>2540</v>
      </c>
      <c r="E18" s="47"/>
      <c r="F18" s="48" t="s">
        <v>2541</v>
      </c>
      <c r="Q18" s="69" t="s">
        <v>2540</v>
      </c>
    </row>
    <row r="19" ht="16.8" spans="3:17">
      <c r="C19" s="45"/>
      <c r="D19" s="46" t="s">
        <v>2542</v>
      </c>
      <c r="E19" s="47"/>
      <c r="F19" s="48" t="s">
        <v>2543</v>
      </c>
      <c r="Q19" s="69" t="s">
        <v>2542</v>
      </c>
    </row>
    <row r="20" ht="16.8" spans="3:17">
      <c r="C20" s="45"/>
      <c r="D20" s="46" t="s">
        <v>2544</v>
      </c>
      <c r="E20" s="47"/>
      <c r="F20" s="48" t="s">
        <v>2545</v>
      </c>
      <c r="Q20" s="69" t="s">
        <v>2544</v>
      </c>
    </row>
    <row r="21" ht="16.8" spans="3:17">
      <c r="C21" s="45"/>
      <c r="D21" s="46" t="s">
        <v>2546</v>
      </c>
      <c r="E21" s="47"/>
      <c r="F21" s="48" t="s">
        <v>2547</v>
      </c>
      <c r="Q21" s="69" t="s">
        <v>2546</v>
      </c>
    </row>
    <row r="22" ht="16.8" spans="3:17">
      <c r="C22" s="45"/>
      <c r="D22" s="46" t="s">
        <v>2548</v>
      </c>
      <c r="E22" s="47"/>
      <c r="F22" s="48" t="s">
        <v>2549</v>
      </c>
      <c r="Q22" s="69" t="s">
        <v>2548</v>
      </c>
    </row>
    <row r="23" ht="16.8" spans="3:17">
      <c r="C23" s="45"/>
      <c r="D23" s="46" t="s">
        <v>2550</v>
      </c>
      <c r="E23" s="47"/>
      <c r="F23" s="48" t="s">
        <v>2551</v>
      </c>
      <c r="Q23" s="69" t="s">
        <v>2550</v>
      </c>
    </row>
    <row r="24" ht="16.8" spans="3:17">
      <c r="C24" s="45"/>
      <c r="D24" s="46" t="s">
        <v>2552</v>
      </c>
      <c r="E24" s="47"/>
      <c r="F24" s="48" t="s">
        <v>2553</v>
      </c>
      <c r="Q24" s="69" t="s">
        <v>2552</v>
      </c>
    </row>
    <row r="25" ht="16.8" spans="3:17">
      <c r="C25" s="45"/>
      <c r="D25" s="46" t="s">
        <v>2554</v>
      </c>
      <c r="E25" s="47"/>
      <c r="F25" s="48" t="s">
        <v>2555</v>
      </c>
      <c r="Q25" s="69" t="s">
        <v>2554</v>
      </c>
    </row>
    <row r="26" ht="16.8" spans="3:17">
      <c r="C26" s="45"/>
      <c r="D26" s="46" t="s">
        <v>2556</v>
      </c>
      <c r="E26" s="47"/>
      <c r="F26" s="48" t="s">
        <v>2557</v>
      </c>
      <c r="Q26" s="69" t="s">
        <v>2556</v>
      </c>
    </row>
    <row r="27" ht="17.55" spans="3:17">
      <c r="C27" s="45"/>
      <c r="D27" s="49" t="s">
        <v>2558</v>
      </c>
      <c r="E27" s="50"/>
      <c r="F27" s="51" t="s">
        <v>2559</v>
      </c>
      <c r="Q27" s="69" t="s">
        <v>2558</v>
      </c>
    </row>
    <row r="28" ht="14.25" customHeight="1" spans="3:6">
      <c r="C28" s="45"/>
      <c r="D28" s="52" t="s">
        <v>2560</v>
      </c>
      <c r="E28" s="53"/>
      <c r="F28" s="54"/>
    </row>
    <row r="29" spans="3:6">
      <c r="C29" s="45"/>
      <c r="D29" s="46" t="s">
        <v>2561</v>
      </c>
      <c r="E29" s="47"/>
      <c r="F29" s="48" t="s">
        <v>2562</v>
      </c>
    </row>
    <row r="30" spans="3:6">
      <c r="C30" s="45"/>
      <c r="D30" s="46" t="s">
        <v>2563</v>
      </c>
      <c r="E30" s="47"/>
      <c r="F30" s="48" t="s">
        <v>2564</v>
      </c>
    </row>
    <row r="31" spans="3:6">
      <c r="C31" s="45"/>
      <c r="D31" s="46" t="s">
        <v>2565</v>
      </c>
      <c r="E31" s="47"/>
      <c r="F31" s="48" t="s">
        <v>2566</v>
      </c>
    </row>
    <row r="32" spans="3:6">
      <c r="C32" s="45"/>
      <c r="D32" s="46" t="s">
        <v>2567</v>
      </c>
      <c r="E32" s="47"/>
      <c r="F32" s="48" t="s">
        <v>2568</v>
      </c>
    </row>
    <row r="33" ht="13.95" spans="3:6">
      <c r="C33" s="55"/>
      <c r="D33" s="56" t="s">
        <v>2569</v>
      </c>
      <c r="E33" s="57"/>
      <c r="F33" s="51" t="s">
        <v>2570</v>
      </c>
    </row>
    <row r="34" ht="14.25" customHeight="1" spans="3:6">
      <c r="C34" s="41" t="s">
        <v>2571</v>
      </c>
      <c r="D34" s="42" t="s">
        <v>2530</v>
      </c>
      <c r="E34" s="43"/>
      <c r="F34" s="54"/>
    </row>
    <row r="35" spans="3:17">
      <c r="C35" s="45"/>
      <c r="D35" s="46" t="s">
        <v>2572</v>
      </c>
      <c r="E35" s="47"/>
      <c r="F35" s="48" t="s">
        <v>2573</v>
      </c>
      <c r="Q35" s="27" t="s">
        <v>2574</v>
      </c>
    </row>
    <row r="36" spans="3:17">
      <c r="C36" s="45"/>
      <c r="D36" s="46" t="s">
        <v>2575</v>
      </c>
      <c r="E36" s="47"/>
      <c r="F36" s="48" t="s">
        <v>2576</v>
      </c>
      <c r="Q36" s="27" t="s">
        <v>2577</v>
      </c>
    </row>
    <row r="37" spans="3:17">
      <c r="C37" s="45"/>
      <c r="D37" s="46" t="s">
        <v>2578</v>
      </c>
      <c r="E37" s="47"/>
      <c r="F37" s="48" t="s">
        <v>2579</v>
      </c>
      <c r="Q37" s="27" t="s">
        <v>2580</v>
      </c>
    </row>
    <row r="38" spans="3:17">
      <c r="C38" s="45"/>
      <c r="D38" s="46" t="s">
        <v>2581</v>
      </c>
      <c r="E38" s="47"/>
      <c r="F38" s="48" t="s">
        <v>2582</v>
      </c>
      <c r="Q38" s="27" t="s">
        <v>2583</v>
      </c>
    </row>
    <row r="39" spans="3:17">
      <c r="C39" s="45"/>
      <c r="D39" s="46" t="s">
        <v>2584</v>
      </c>
      <c r="E39" s="47"/>
      <c r="F39" s="48" t="s">
        <v>2585</v>
      </c>
      <c r="Q39" s="27" t="s">
        <v>2586</v>
      </c>
    </row>
    <row r="40" spans="3:17">
      <c r="C40" s="45"/>
      <c r="D40" s="46" t="s">
        <v>2587</v>
      </c>
      <c r="E40" s="47"/>
      <c r="F40" s="48" t="s">
        <v>2588</v>
      </c>
      <c r="Q40" s="27" t="s">
        <v>2589</v>
      </c>
    </row>
    <row r="41" spans="3:17">
      <c r="C41" s="45"/>
      <c r="D41" s="46" t="s">
        <v>2590</v>
      </c>
      <c r="E41" s="47"/>
      <c r="F41" s="48" t="s">
        <v>2591</v>
      </c>
      <c r="Q41" s="27" t="s">
        <v>2592</v>
      </c>
    </row>
    <row r="42" spans="3:17">
      <c r="C42" s="45"/>
      <c r="D42" s="46" t="s">
        <v>2593</v>
      </c>
      <c r="E42" s="47"/>
      <c r="F42" s="48" t="s">
        <v>2594</v>
      </c>
      <c r="Q42" s="27" t="s">
        <v>2595</v>
      </c>
    </row>
    <row r="43" ht="13.95" spans="3:17">
      <c r="C43" s="45"/>
      <c r="D43" s="49" t="s">
        <v>2596</v>
      </c>
      <c r="E43" s="50"/>
      <c r="F43" s="51" t="s">
        <v>2597</v>
      </c>
      <c r="Q43" s="27" t="s">
        <v>2596</v>
      </c>
    </row>
    <row r="44" ht="15" customHeight="1" spans="3:6">
      <c r="C44" s="55"/>
      <c r="D44" s="58" t="s">
        <v>2598</v>
      </c>
      <c r="E44" s="59"/>
      <c r="F44" s="60"/>
    </row>
    <row r="45" ht="14.25" customHeight="1" spans="3:6">
      <c r="C45" s="41" t="s">
        <v>2599</v>
      </c>
      <c r="D45" s="52" t="s">
        <v>2530</v>
      </c>
      <c r="E45" s="53"/>
      <c r="F45" s="54"/>
    </row>
    <row r="46" spans="3:17">
      <c r="C46" s="45"/>
      <c r="D46" s="61" t="s">
        <v>2600</v>
      </c>
      <c r="E46" s="62"/>
      <c r="F46" s="63" t="s">
        <v>2601</v>
      </c>
      <c r="Q46" s="27" t="s">
        <v>2600</v>
      </c>
    </row>
    <row r="47" spans="3:17">
      <c r="C47" s="45"/>
      <c r="D47" s="61" t="s">
        <v>2602</v>
      </c>
      <c r="E47" s="62"/>
      <c r="F47" s="63" t="s">
        <v>2603</v>
      </c>
      <c r="Q47" s="27" t="s">
        <v>2602</v>
      </c>
    </row>
    <row r="48" spans="3:17">
      <c r="C48" s="45"/>
      <c r="D48" s="61" t="s">
        <v>2604</v>
      </c>
      <c r="E48" s="62"/>
      <c r="F48" s="63" t="s">
        <v>2605</v>
      </c>
      <c r="Q48" s="27" t="s">
        <v>2604</v>
      </c>
    </row>
    <row r="49" spans="3:17">
      <c r="C49" s="45"/>
      <c r="D49" s="61" t="s">
        <v>2606</v>
      </c>
      <c r="E49" s="62"/>
      <c r="F49" s="63" t="s">
        <v>2607</v>
      </c>
      <c r="Q49" s="27" t="s">
        <v>2606</v>
      </c>
    </row>
    <row r="50" spans="3:17">
      <c r="C50" s="45"/>
      <c r="D50" s="61" t="s">
        <v>2608</v>
      </c>
      <c r="E50" s="62"/>
      <c r="F50" s="63" t="s">
        <v>2609</v>
      </c>
      <c r="Q50" s="27" t="s">
        <v>2608</v>
      </c>
    </row>
    <row r="51" spans="3:17">
      <c r="C51" s="45"/>
      <c r="D51" s="61" t="s">
        <v>2610</v>
      </c>
      <c r="E51" s="62"/>
      <c r="F51" s="63" t="s">
        <v>2611</v>
      </c>
      <c r="Q51" s="27" t="s">
        <v>2610</v>
      </c>
    </row>
    <row r="52" spans="3:17">
      <c r="C52" s="45"/>
      <c r="D52" s="61" t="s">
        <v>2612</v>
      </c>
      <c r="E52" s="62"/>
      <c r="F52" s="63" t="s">
        <v>2613</v>
      </c>
      <c r="Q52" s="27" t="s">
        <v>2612</v>
      </c>
    </row>
    <row r="53" ht="13.95" spans="3:17">
      <c r="C53" s="45"/>
      <c r="D53" s="64" t="s">
        <v>2614</v>
      </c>
      <c r="E53" s="65"/>
      <c r="F53" s="66" t="s">
        <v>2615</v>
      </c>
      <c r="Q53" s="27" t="s">
        <v>2614</v>
      </c>
    </row>
    <row r="54" ht="15" customHeight="1" spans="3:6">
      <c r="C54" s="55"/>
      <c r="D54" s="67" t="s">
        <v>2598</v>
      </c>
      <c r="E54" s="68"/>
      <c r="F54" s="60"/>
    </row>
    <row r="55" ht="14.25" customHeight="1" spans="3:6">
      <c r="C55" s="41" t="s">
        <v>2616</v>
      </c>
      <c r="D55" s="52" t="s">
        <v>2530</v>
      </c>
      <c r="E55" s="53"/>
      <c r="F55" s="54"/>
    </row>
    <row r="56" spans="3:17">
      <c r="C56" s="45"/>
      <c r="D56" s="46" t="s">
        <v>2617</v>
      </c>
      <c r="E56" s="47"/>
      <c r="F56" s="48" t="s">
        <v>2618</v>
      </c>
      <c r="Q56" s="27" t="s">
        <v>2617</v>
      </c>
    </row>
    <row r="57" spans="3:17">
      <c r="C57" s="45"/>
      <c r="D57" s="46" t="s">
        <v>2619</v>
      </c>
      <c r="E57" s="47"/>
      <c r="F57" s="48" t="s">
        <v>2620</v>
      </c>
      <c r="Q57" s="27" t="s">
        <v>2619</v>
      </c>
    </row>
    <row r="58" spans="3:17">
      <c r="C58" s="45"/>
      <c r="D58" s="46" t="s">
        <v>2621</v>
      </c>
      <c r="E58" s="47"/>
      <c r="F58" s="48" t="s">
        <v>2622</v>
      </c>
      <c r="Q58" s="27" t="s">
        <v>2621</v>
      </c>
    </row>
    <row r="59" ht="13.95" spans="3:17">
      <c r="C59" s="45"/>
      <c r="D59" s="49" t="s">
        <v>2623</v>
      </c>
      <c r="E59" s="50"/>
      <c r="F59" s="51" t="s">
        <v>2624</v>
      </c>
      <c r="Q59" s="27" t="s">
        <v>2623</v>
      </c>
    </row>
    <row r="60" ht="15" customHeight="1" spans="3:6">
      <c r="C60" s="55"/>
      <c r="D60" s="67" t="s">
        <v>2598</v>
      </c>
      <c r="E60" s="68"/>
      <c r="F60" s="60"/>
    </row>
    <row r="61" ht="14.25" customHeight="1" spans="3:6">
      <c r="C61" s="41" t="s">
        <v>2625</v>
      </c>
      <c r="D61" s="52" t="s">
        <v>2530</v>
      </c>
      <c r="E61" s="53"/>
      <c r="F61" s="54"/>
    </row>
    <row r="62" spans="3:17">
      <c r="C62" s="45"/>
      <c r="D62" s="46" t="s">
        <v>2626</v>
      </c>
      <c r="E62" s="47"/>
      <c r="F62" s="48" t="s">
        <v>2627</v>
      </c>
      <c r="Q62" s="27" t="s">
        <v>2626</v>
      </c>
    </row>
    <row r="63" spans="3:17">
      <c r="C63" s="45"/>
      <c r="D63" s="46" t="s">
        <v>2628</v>
      </c>
      <c r="E63" s="47"/>
      <c r="F63" s="48" t="s">
        <v>2629</v>
      </c>
      <c r="Q63" s="27" t="s">
        <v>2628</v>
      </c>
    </row>
    <row r="64" spans="3:17">
      <c r="C64" s="45"/>
      <c r="D64" s="46" t="s">
        <v>2630</v>
      </c>
      <c r="E64" s="47"/>
      <c r="F64" s="48" t="s">
        <v>2631</v>
      </c>
      <c r="Q64" s="27" t="s">
        <v>2630</v>
      </c>
    </row>
    <row r="65" ht="13.95" spans="3:17">
      <c r="C65" s="45"/>
      <c r="D65" s="49" t="s">
        <v>2632</v>
      </c>
      <c r="E65" s="50"/>
      <c r="F65" s="51" t="s">
        <v>2633</v>
      </c>
      <c r="Q65" s="27" t="s">
        <v>2632</v>
      </c>
    </row>
    <row r="66" ht="15" customHeight="1" spans="3:6">
      <c r="C66" s="55"/>
      <c r="D66" s="67" t="s">
        <v>2598</v>
      </c>
      <c r="E66" s="68"/>
      <c r="F66" s="60"/>
    </row>
    <row r="67" ht="14.25" customHeight="1" spans="3:6">
      <c r="C67" s="41" t="s">
        <v>2634</v>
      </c>
      <c r="D67" s="52" t="s">
        <v>2530</v>
      </c>
      <c r="E67" s="53"/>
      <c r="F67" s="54"/>
    </row>
    <row r="68" spans="3:17">
      <c r="C68" s="45"/>
      <c r="D68" s="61" t="s">
        <v>2635</v>
      </c>
      <c r="E68" s="62"/>
      <c r="F68" s="63" t="s">
        <v>2636</v>
      </c>
      <c r="Q68" s="27" t="s">
        <v>2635</v>
      </c>
    </row>
    <row r="69" spans="3:17">
      <c r="C69" s="45"/>
      <c r="D69" s="61" t="s">
        <v>2637</v>
      </c>
      <c r="E69" s="62"/>
      <c r="F69" s="63" t="s">
        <v>2638</v>
      </c>
      <c r="Q69" s="27" t="s">
        <v>2637</v>
      </c>
    </row>
    <row r="70" spans="3:17">
      <c r="C70" s="45"/>
      <c r="D70" s="61" t="s">
        <v>2639</v>
      </c>
      <c r="E70" s="62"/>
      <c r="F70" s="63" t="s">
        <v>2640</v>
      </c>
      <c r="Q70" s="27" t="s">
        <v>2639</v>
      </c>
    </row>
    <row r="71" ht="13.95" spans="3:17">
      <c r="C71" s="45"/>
      <c r="D71" s="64" t="s">
        <v>2641</v>
      </c>
      <c r="E71" s="65"/>
      <c r="F71" s="66" t="s">
        <v>2642</v>
      </c>
      <c r="Q71" s="27" t="s">
        <v>2641</v>
      </c>
    </row>
    <row r="72" ht="15" customHeight="1" spans="3:6">
      <c r="C72" s="70"/>
      <c r="D72" s="67" t="s">
        <v>2598</v>
      </c>
      <c r="E72" s="68"/>
      <c r="F72" s="60"/>
    </row>
  </sheetData>
  <mergeCells count="68">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C7:C8"/>
    <mergeCell ref="C9:C10"/>
    <mergeCell ref="C13:C33"/>
    <mergeCell ref="C34:C44"/>
    <mergeCell ref="C45:C54"/>
    <mergeCell ref="C55:C60"/>
    <mergeCell ref="C61:C66"/>
    <mergeCell ref="C67:C72"/>
  </mergeCells>
  <pageMargins left="0.393700787401575" right="0.393700787401575" top="0.748031496062992" bottom="0.748031496062992" header="0.31496062992126" footer="0.31496062992126"/>
  <pageSetup paperSize="9" scale="85" fitToHeight="0" orientation="portrait" verticalDpi="12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98"/>
  <sheetViews>
    <sheetView showGridLines="0" view="pageBreakPreview" zoomScaleNormal="100" workbookViewId="0">
      <selection activeCell="A1" sqref="A1"/>
    </sheetView>
  </sheetViews>
  <sheetFormatPr defaultColWidth="9" defaultRowHeight="13.8" outlineLevelCol="4"/>
  <cols>
    <col min="1" max="1" width="1.62962962962963" style="1" customWidth="1"/>
    <col min="2" max="2" width="3.37962962962963" style="1" customWidth="1"/>
    <col min="3" max="3" width="12.6296296296296" style="1" customWidth="1"/>
    <col min="4" max="4" width="67.6296296296296" style="1" customWidth="1"/>
    <col min="5" max="5" width="3.12962962962963" style="1" customWidth="1"/>
    <col min="6" max="16384" width="9" style="1"/>
  </cols>
  <sheetData>
    <row r="1" spans="1:2">
      <c r="A1" s="2" t="s">
        <v>2643</v>
      </c>
      <c r="B1" s="2"/>
    </row>
    <row r="2" ht="6" customHeight="1" spans="3:3">
      <c r="C2" s="2"/>
    </row>
    <row r="3" spans="2:3">
      <c r="B3" s="3" t="s">
        <v>2644</v>
      </c>
      <c r="C3" s="1" t="s">
        <v>2645</v>
      </c>
    </row>
    <row r="4" spans="2:3">
      <c r="B4" s="3" t="s">
        <v>2644</v>
      </c>
      <c r="C4" s="1" t="s">
        <v>2646</v>
      </c>
    </row>
    <row r="5" spans="2:3">
      <c r="B5" s="3" t="s">
        <v>2644</v>
      </c>
      <c r="C5" s="1" t="s">
        <v>2647</v>
      </c>
    </row>
    <row r="6" spans="3:3">
      <c r="C6" s="4"/>
    </row>
    <row r="7" spans="3:3">
      <c r="C7" s="4"/>
    </row>
    <row r="8" spans="3:3">
      <c r="C8" s="4"/>
    </row>
    <row r="9" spans="3:3">
      <c r="C9" s="4"/>
    </row>
    <row r="10" ht="3" customHeight="1"/>
    <row r="11" spans="2:3">
      <c r="B11" s="3" t="s">
        <v>2644</v>
      </c>
      <c r="C11" s="5" t="s">
        <v>2648</v>
      </c>
    </row>
    <row r="12" ht="14.25" customHeight="1" spans="2:5">
      <c r="B12" s="3" t="s">
        <v>2644</v>
      </c>
      <c r="C12" s="6" t="s">
        <v>2649</v>
      </c>
      <c r="D12" s="6"/>
      <c r="E12" s="6"/>
    </row>
    <row r="13" ht="14.25" customHeight="1" spans="2:5">
      <c r="B13" s="3"/>
      <c r="C13" s="6"/>
      <c r="D13" s="6"/>
      <c r="E13" s="6"/>
    </row>
    <row r="14" spans="3:5">
      <c r="C14" s="6"/>
      <c r="D14" s="6"/>
      <c r="E14" s="6"/>
    </row>
    <row r="15" ht="14.55" spans="3:5">
      <c r="C15" s="6"/>
      <c r="D15" s="6"/>
      <c r="E15" s="6"/>
    </row>
    <row r="16" spans="3:4">
      <c r="C16" s="7" t="s">
        <v>2650</v>
      </c>
      <c r="D16" s="8" t="s">
        <v>2651</v>
      </c>
    </row>
    <row r="17" spans="3:4">
      <c r="C17" s="9"/>
      <c r="D17" s="10" t="s">
        <v>2652</v>
      </c>
    </row>
    <row r="18" spans="3:4">
      <c r="C18" s="9"/>
      <c r="D18" s="10" t="s">
        <v>2653</v>
      </c>
    </row>
    <row r="19" spans="3:4">
      <c r="C19" s="9"/>
      <c r="D19" s="10" t="s">
        <v>2654</v>
      </c>
    </row>
    <row r="20" spans="3:4">
      <c r="C20" s="9"/>
      <c r="D20" s="10" t="s">
        <v>2655</v>
      </c>
    </row>
    <row r="21" spans="3:4">
      <c r="C21" s="9"/>
      <c r="D21" s="10" t="s">
        <v>2656</v>
      </c>
    </row>
    <row r="22" ht="14.55" spans="3:4">
      <c r="C22" s="9"/>
      <c r="D22" s="11" t="s">
        <v>2657</v>
      </c>
    </row>
    <row r="23" spans="3:4">
      <c r="C23" s="9"/>
      <c r="D23" s="12" t="s">
        <v>2658</v>
      </c>
    </row>
    <row r="24" spans="3:4">
      <c r="C24" s="9"/>
      <c r="D24" s="10" t="s">
        <v>2659</v>
      </c>
    </row>
    <row r="25" spans="3:4">
      <c r="C25" s="9"/>
      <c r="D25" s="10" t="s">
        <v>2660</v>
      </c>
    </row>
    <row r="26" spans="3:4">
      <c r="C26" s="9"/>
      <c r="D26" s="10" t="s">
        <v>2661</v>
      </c>
    </row>
    <row r="27" spans="3:4">
      <c r="C27" s="9"/>
      <c r="D27" s="10" t="s">
        <v>2662</v>
      </c>
    </row>
    <row r="28" spans="3:4">
      <c r="C28" s="9"/>
      <c r="D28" s="10" t="s">
        <v>2663</v>
      </c>
    </row>
    <row r="29" spans="3:4">
      <c r="C29" s="9"/>
      <c r="D29" s="10" t="s">
        <v>2664</v>
      </c>
    </row>
    <row r="30" spans="3:4">
      <c r="C30" s="9"/>
      <c r="D30" s="10" t="s">
        <v>2665</v>
      </c>
    </row>
    <row r="31" spans="3:4">
      <c r="C31" s="9"/>
      <c r="D31" s="10" t="s">
        <v>2666</v>
      </c>
    </row>
    <row r="32" spans="3:4">
      <c r="C32" s="9"/>
      <c r="D32" s="10" t="s">
        <v>2667</v>
      </c>
    </row>
    <row r="33" ht="14.55" spans="3:4">
      <c r="C33" s="13"/>
      <c r="D33" s="14" t="s">
        <v>2668</v>
      </c>
    </row>
    <row r="34" spans="3:4">
      <c r="C34" s="7" t="s">
        <v>2669</v>
      </c>
      <c r="D34" s="15" t="s">
        <v>2651</v>
      </c>
    </row>
    <row r="35" spans="3:4">
      <c r="C35" s="9"/>
      <c r="D35" s="10" t="s">
        <v>2670</v>
      </c>
    </row>
    <row r="36" spans="3:4">
      <c r="C36" s="9"/>
      <c r="D36" s="10" t="s">
        <v>2671</v>
      </c>
    </row>
    <row r="37" spans="3:4">
      <c r="C37" s="9"/>
      <c r="D37" s="10" t="s">
        <v>2672</v>
      </c>
    </row>
    <row r="38" spans="3:4">
      <c r="C38" s="9"/>
      <c r="D38" s="10" t="s">
        <v>2673</v>
      </c>
    </row>
    <row r="39" spans="3:4">
      <c r="C39" s="9"/>
      <c r="D39" s="16" t="s">
        <v>2674</v>
      </c>
    </row>
    <row r="40" ht="14.55" spans="3:4">
      <c r="C40" s="9"/>
      <c r="D40" s="11" t="s">
        <v>2675</v>
      </c>
    </row>
    <row r="41" spans="3:4">
      <c r="C41" s="9"/>
      <c r="D41" s="12" t="s">
        <v>2651</v>
      </c>
    </row>
    <row r="42" ht="14.55" spans="3:4">
      <c r="C42" s="13"/>
      <c r="D42" s="17" t="s">
        <v>2676</v>
      </c>
    </row>
    <row r="43" spans="3:4">
      <c r="C43" s="9" t="s">
        <v>2677</v>
      </c>
      <c r="D43" s="15" t="s">
        <v>2651</v>
      </c>
    </row>
    <row r="44" ht="14.55" spans="3:4">
      <c r="C44" s="9"/>
      <c r="D44" s="18" t="s">
        <v>2676</v>
      </c>
    </row>
    <row r="45" spans="3:4">
      <c r="C45" s="9"/>
      <c r="D45" s="12" t="s">
        <v>2658</v>
      </c>
    </row>
    <row r="46" spans="3:4">
      <c r="C46" s="9"/>
      <c r="D46" s="10" t="s">
        <v>2678</v>
      </c>
    </row>
    <row r="47" spans="3:4">
      <c r="C47" s="9"/>
      <c r="D47" s="10" t="s">
        <v>2679</v>
      </c>
    </row>
    <row r="48" spans="3:4">
      <c r="C48" s="9"/>
      <c r="D48" s="10" t="s">
        <v>2680</v>
      </c>
    </row>
    <row r="49" spans="3:4">
      <c r="C49" s="9"/>
      <c r="D49" s="10" t="s">
        <v>2681</v>
      </c>
    </row>
    <row r="50" spans="3:4">
      <c r="C50" s="9"/>
      <c r="D50" s="10" t="s">
        <v>2682</v>
      </c>
    </row>
    <row r="51" spans="3:4">
      <c r="C51" s="9"/>
      <c r="D51" s="10" t="s">
        <v>2683</v>
      </c>
    </row>
    <row r="52" spans="3:4">
      <c r="C52" s="9"/>
      <c r="D52" s="10" t="s">
        <v>2684</v>
      </c>
    </row>
    <row r="53" spans="3:4">
      <c r="C53" s="9"/>
      <c r="D53" s="10" t="s">
        <v>2685</v>
      </c>
    </row>
    <row r="54" spans="3:4">
      <c r="C54" s="9"/>
      <c r="D54" s="10" t="s">
        <v>2686</v>
      </c>
    </row>
    <row r="55" ht="14.55" spans="3:4">
      <c r="C55" s="13"/>
      <c r="D55" s="14" t="s">
        <v>2687</v>
      </c>
    </row>
    <row r="56" spans="3:4">
      <c r="C56" s="7" t="s">
        <v>2688</v>
      </c>
      <c r="D56" s="15" t="s">
        <v>2651</v>
      </c>
    </row>
    <row r="57" spans="3:4">
      <c r="C57" s="9"/>
      <c r="D57" s="19" t="s">
        <v>2689</v>
      </c>
    </row>
    <row r="58" spans="3:4">
      <c r="C58" s="9"/>
      <c r="D58" s="19" t="s">
        <v>2690</v>
      </c>
    </row>
    <row r="59" spans="3:4">
      <c r="C59" s="9"/>
      <c r="D59" s="19" t="s">
        <v>2691</v>
      </c>
    </row>
    <row r="60" spans="3:4">
      <c r="C60" s="9"/>
      <c r="D60" s="19" t="s">
        <v>2692</v>
      </c>
    </row>
    <row r="61" spans="3:4">
      <c r="C61" s="9"/>
      <c r="D61" s="19" t="s">
        <v>2693</v>
      </c>
    </row>
    <row r="62" ht="14.55" spans="3:4">
      <c r="C62" s="9"/>
      <c r="D62" s="11" t="s">
        <v>2694</v>
      </c>
    </row>
    <row r="63" spans="3:4">
      <c r="C63" s="9"/>
      <c r="D63" s="12" t="s">
        <v>2658</v>
      </c>
    </row>
    <row r="64" spans="3:4">
      <c r="C64" s="9"/>
      <c r="D64" s="10" t="s">
        <v>2695</v>
      </c>
    </row>
    <row r="65" spans="3:4">
      <c r="C65" s="9"/>
      <c r="D65" s="10" t="s">
        <v>2696</v>
      </c>
    </row>
    <row r="66" spans="3:4">
      <c r="C66" s="9"/>
      <c r="D66" s="10" t="s">
        <v>2697</v>
      </c>
    </row>
    <row r="67" spans="3:4">
      <c r="C67" s="9"/>
      <c r="D67" s="10" t="s">
        <v>2698</v>
      </c>
    </row>
    <row r="68" spans="3:4">
      <c r="C68" s="9"/>
      <c r="D68" s="10" t="s">
        <v>2699</v>
      </c>
    </row>
    <row r="69" spans="3:4">
      <c r="C69" s="9"/>
      <c r="D69" s="10" t="s">
        <v>2700</v>
      </c>
    </row>
    <row r="70" spans="3:4">
      <c r="C70" s="9"/>
      <c r="D70" s="10" t="s">
        <v>2701</v>
      </c>
    </row>
    <row r="71" spans="3:4">
      <c r="C71" s="9"/>
      <c r="D71" s="10" t="s">
        <v>2702</v>
      </c>
    </row>
    <row r="72" spans="3:4">
      <c r="C72" s="9"/>
      <c r="D72" s="10" t="s">
        <v>2703</v>
      </c>
    </row>
    <row r="73" ht="14.55" spans="3:4">
      <c r="C73" s="13"/>
      <c r="D73" s="14" t="s">
        <v>2704</v>
      </c>
    </row>
    <row r="74" spans="3:4">
      <c r="C74" s="7" t="s">
        <v>2705</v>
      </c>
      <c r="D74" s="15" t="s">
        <v>2651</v>
      </c>
    </row>
    <row r="75" spans="3:4">
      <c r="C75" s="9"/>
      <c r="D75" s="20" t="s">
        <v>2706</v>
      </c>
    </row>
    <row r="76" spans="3:4">
      <c r="C76" s="9"/>
      <c r="D76" s="20" t="s">
        <v>2707</v>
      </c>
    </row>
    <row r="77" spans="3:4">
      <c r="C77" s="9"/>
      <c r="D77" s="20" t="s">
        <v>2708</v>
      </c>
    </row>
    <row r="78" spans="3:4">
      <c r="C78" s="9"/>
      <c r="D78" s="20" t="s">
        <v>2709</v>
      </c>
    </row>
    <row r="79" spans="3:4">
      <c r="C79" s="9"/>
      <c r="D79" s="20" t="s">
        <v>2710</v>
      </c>
    </row>
    <row r="80" ht="14.55" spans="3:4">
      <c r="C80" s="9"/>
      <c r="D80" s="21" t="s">
        <v>2711</v>
      </c>
    </row>
    <row r="81" spans="3:4">
      <c r="C81" s="9"/>
      <c r="D81" s="12" t="s">
        <v>2658</v>
      </c>
    </row>
    <row r="82" ht="14.55" spans="3:4">
      <c r="C82" s="13"/>
      <c r="D82" s="17" t="s">
        <v>2676</v>
      </c>
    </row>
    <row r="83" spans="3:4">
      <c r="C83" s="7" t="s">
        <v>2712</v>
      </c>
      <c r="D83" s="15" t="s">
        <v>2651</v>
      </c>
    </row>
    <row r="84" ht="14.55" spans="3:4">
      <c r="C84" s="9"/>
      <c r="D84" s="18" t="s">
        <v>2676</v>
      </c>
    </row>
    <row r="85" spans="3:4">
      <c r="C85" s="9"/>
      <c r="D85" s="12" t="s">
        <v>2658</v>
      </c>
    </row>
    <row r="86" spans="3:4">
      <c r="C86" s="9"/>
      <c r="D86" s="10" t="s">
        <v>2713</v>
      </c>
    </row>
    <row r="87" spans="3:4">
      <c r="C87" s="9"/>
      <c r="D87" s="10" t="s">
        <v>2714</v>
      </c>
    </row>
    <row r="88" spans="3:4">
      <c r="C88" s="9"/>
      <c r="D88" s="10" t="s">
        <v>2715</v>
      </c>
    </row>
    <row r="89" spans="3:4">
      <c r="C89" s="9"/>
      <c r="D89" s="10" t="s">
        <v>2716</v>
      </c>
    </row>
    <row r="90" spans="3:4">
      <c r="C90" s="9"/>
      <c r="D90" s="10" t="s">
        <v>2717</v>
      </c>
    </row>
    <row r="91" spans="3:4">
      <c r="C91" s="9"/>
      <c r="D91" s="10" t="s">
        <v>2718</v>
      </c>
    </row>
    <row r="92" spans="3:4">
      <c r="C92" s="9"/>
      <c r="D92" s="10" t="s">
        <v>2719</v>
      </c>
    </row>
    <row r="93" spans="3:4">
      <c r="C93" s="9"/>
      <c r="D93" s="10" t="s">
        <v>2720</v>
      </c>
    </row>
    <row r="94" spans="3:4">
      <c r="C94" s="9"/>
      <c r="D94" s="10" t="s">
        <v>2721</v>
      </c>
    </row>
    <row r="95" ht="14.55" spans="3:4">
      <c r="C95" s="13"/>
      <c r="D95" s="11" t="s">
        <v>2722</v>
      </c>
    </row>
    <row r="96" spans="3:4">
      <c r="C96" s="22" t="s">
        <v>2723</v>
      </c>
      <c r="D96" s="23" t="s">
        <v>2724</v>
      </c>
    </row>
    <row r="97" spans="3:4">
      <c r="C97" s="22"/>
      <c r="D97" s="24" t="s">
        <v>2725</v>
      </c>
    </row>
    <row r="98" ht="21.15" spans="3:4">
      <c r="C98" s="25"/>
      <c r="D98" s="26" t="s">
        <v>2726</v>
      </c>
    </row>
  </sheetData>
  <mergeCells count="8">
    <mergeCell ref="C16:C33"/>
    <mergeCell ref="C34:C42"/>
    <mergeCell ref="C43:C55"/>
    <mergeCell ref="C56:C73"/>
    <mergeCell ref="C74:C82"/>
    <mergeCell ref="C83:C95"/>
    <mergeCell ref="C96:C98"/>
    <mergeCell ref="C12:E15"/>
  </mergeCells>
  <pageMargins left="0.393700787401575" right="0.393700787401575" top="0.748031496062992" bottom="0.748031496062992" header="0.31496062992126" footer="0.31496062992126"/>
  <pageSetup paperSize="9" scale="99" fitToHeight="0" orientation="portrait" verticalDpi="1200"/>
  <headerFooter/>
  <rowBreaks count="1" manualBreakCount="1">
    <brk id="55" max="16383" man="1"/>
  </rowBreaks>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pageSetUpPr fitToPage="1"/>
  </sheetPr>
  <dimension ref="A1:CH306"/>
  <sheetViews>
    <sheetView showGridLines="0" view="pageBreakPreview" zoomScale="80" zoomScaleNormal="70" topLeftCell="E145" workbookViewId="0">
      <selection activeCell="L231" sqref="L231"/>
    </sheetView>
  </sheetViews>
  <sheetFormatPr defaultColWidth="9" defaultRowHeight="14.4"/>
  <cols>
    <col min="1" max="1" width="3.12962962962963" customWidth="1"/>
    <col min="2" max="2" width="5.62962962962963" customWidth="1"/>
    <col min="3" max="3" width="11.8796296296296" customWidth="1"/>
    <col min="4" max="4" width="9.12962962962963" customWidth="1"/>
    <col min="5" max="5" width="10.5" customWidth="1"/>
    <col min="6" max="6" width="34.1296296296296" customWidth="1"/>
    <col min="7" max="7" width="46.25" customWidth="1"/>
    <col min="8" max="8" width="12.25" customWidth="1"/>
    <col min="9" max="9" width="26.6296296296296" customWidth="1"/>
    <col min="10" max="10" width="45.1296296296296" customWidth="1"/>
    <col min="11" max="11" width="13" customWidth="1"/>
    <col min="12" max="12" width="9.62962962962963" customWidth="1"/>
    <col min="13" max="13" width="18.8796296296296" customWidth="1"/>
    <col min="14" max="14" width="12.8796296296296" customWidth="1"/>
    <col min="16" max="16" width="9.87962962962963" customWidth="1"/>
    <col min="17" max="17" width="18.8796296296296" customWidth="1"/>
    <col min="18" max="18" width="12.8796296296296" customWidth="1"/>
    <col min="19" max="19" width="14.3796296296296" customWidth="1"/>
    <col min="20" max="20" width="13" customWidth="1"/>
    <col min="21" max="21" width="9.62962962962963" customWidth="1"/>
    <col min="22" max="22" width="18.8796296296296" customWidth="1"/>
    <col min="23" max="23" width="13" customWidth="1"/>
    <col min="24" max="24" width="9.62962962962963" customWidth="1"/>
    <col min="25" max="25" width="18.8796296296296" customWidth="1"/>
    <col min="26" max="31" width="6.62962962962963" style="581" customWidth="1"/>
    <col min="32" max="32" width="7.87962962962963" customWidth="1"/>
    <col min="33" max="34" width="9" customWidth="1"/>
    <col min="49" max="60" width="9" hidden="1" customWidth="1"/>
    <col min="62" max="71" width="9" hidden="1" customWidth="1"/>
    <col min="82" max="82" width="9" customWidth="1"/>
  </cols>
  <sheetData>
    <row r="1" s="421" customFormat="1" ht="8.25" customHeight="1" spans="26:86">
      <c r="Z1" s="653"/>
      <c r="AA1" s="653"/>
      <c r="AB1" s="653"/>
      <c r="AC1" s="653"/>
      <c r="AD1" s="653"/>
      <c r="AE1" s="653"/>
      <c r="AF1" s="653"/>
      <c r="AG1" s="653"/>
      <c r="AH1" s="653"/>
      <c r="AI1" s="653"/>
      <c r="AJ1" s="653"/>
      <c r="AK1" s="653"/>
      <c r="AL1" s="653"/>
      <c r="AM1" s="653"/>
      <c r="AN1" s="653"/>
      <c r="AO1" s="653"/>
      <c r="AP1" s="653"/>
      <c r="AQ1" s="653"/>
      <c r="AR1" s="653"/>
      <c r="AS1" s="653"/>
      <c r="AT1" s="653"/>
      <c r="AU1" s="653"/>
      <c r="AV1" s="653"/>
      <c r="AW1" s="653"/>
      <c r="AX1" s="653"/>
      <c r="AY1" s="653"/>
      <c r="AZ1" s="653"/>
      <c r="BA1" s="653"/>
      <c r="BB1" s="653"/>
      <c r="BC1" s="653"/>
      <c r="BD1" s="693"/>
      <c r="BE1" s="693"/>
      <c r="BF1" s="653"/>
      <c r="BG1" s="653"/>
      <c r="BH1" s="653"/>
      <c r="BI1" s="653"/>
      <c r="BJ1" s="653"/>
      <c r="BK1" s="653"/>
      <c r="BL1" s="653"/>
      <c r="BM1" s="653"/>
      <c r="BN1" s="653"/>
      <c r="BO1" s="653"/>
      <c r="BP1" s="653"/>
      <c r="BQ1" s="653"/>
      <c r="BR1" s="653"/>
      <c r="BS1" s="653"/>
      <c r="BT1" s="653"/>
      <c r="BU1" s="653"/>
      <c r="BV1" s="653"/>
      <c r="BW1" s="653"/>
      <c r="BX1" s="653"/>
      <c r="BY1" s="653"/>
      <c r="BZ1" s="653"/>
      <c r="CA1" s="653"/>
      <c r="CB1" s="653"/>
      <c r="CC1" s="653"/>
      <c r="CD1" s="653"/>
      <c r="CE1" s="653"/>
      <c r="CF1" s="653"/>
      <c r="CG1" s="653"/>
      <c r="CH1" s="653"/>
    </row>
    <row r="2" s="255" customFormat="1" ht="19.2" spans="1:86">
      <c r="A2" s="582"/>
      <c r="B2" s="583" t="s">
        <v>631</v>
      </c>
      <c r="C2" s="584"/>
      <c r="Z2" s="654"/>
      <c r="AA2" s="654"/>
      <c r="AB2" s="654"/>
      <c r="AC2" s="654"/>
      <c r="AD2" s="654"/>
      <c r="AE2" s="654"/>
      <c r="AF2" s="654"/>
      <c r="AG2" s="671"/>
      <c r="AH2" s="672"/>
      <c r="AI2" s="672"/>
      <c r="AJ2" s="672"/>
      <c r="AK2" s="672"/>
      <c r="AL2" s="672"/>
      <c r="AM2" s="672"/>
      <c r="AN2" s="672"/>
      <c r="AO2" s="672"/>
      <c r="AP2" s="672"/>
      <c r="AQ2" s="672"/>
      <c r="AR2" s="672"/>
      <c r="AS2" s="672"/>
      <c r="AT2" s="672"/>
      <c r="AU2" s="672"/>
      <c r="AV2" s="672"/>
      <c r="AW2" s="672"/>
      <c r="AX2" s="672"/>
      <c r="AY2" s="672"/>
      <c r="AZ2" s="672"/>
      <c r="BA2" s="672"/>
      <c r="BB2" s="672"/>
      <c r="BC2" s="672"/>
      <c r="BD2" s="694"/>
      <c r="BE2" s="694"/>
      <c r="BF2" s="654"/>
      <c r="BG2" s="654"/>
      <c r="BH2" s="654"/>
      <c r="BI2" s="654"/>
      <c r="BJ2" s="654"/>
      <c r="BK2" s="654"/>
      <c r="BL2" s="654"/>
      <c r="BM2" s="654"/>
      <c r="BN2" s="654"/>
      <c r="BO2" s="654"/>
      <c r="BP2" s="654"/>
      <c r="BQ2" s="654"/>
      <c r="BR2" s="654"/>
      <c r="BS2" s="654"/>
      <c r="BT2" s="654"/>
      <c r="BU2" s="654"/>
      <c r="BV2" s="654"/>
      <c r="BW2" s="654"/>
      <c r="BX2" s="654"/>
      <c r="BY2" s="654"/>
      <c r="BZ2" s="654"/>
      <c r="CA2" s="654"/>
      <c r="CB2" s="654"/>
      <c r="CC2" s="654"/>
      <c r="CD2" s="654"/>
      <c r="CE2" s="654"/>
      <c r="CF2" s="654"/>
      <c r="CG2" s="654"/>
      <c r="CH2" s="654"/>
    </row>
    <row r="3" s="255" customFormat="1" ht="19.2" spans="1:86">
      <c r="A3" s="582"/>
      <c r="B3" s="583" t="s">
        <v>632</v>
      </c>
      <c r="C3" s="584"/>
      <c r="Z3" s="654"/>
      <c r="AA3" s="654"/>
      <c r="AB3" s="654"/>
      <c r="AC3" s="654"/>
      <c r="AD3" s="654"/>
      <c r="AE3" s="654"/>
      <c r="AF3" s="654"/>
      <c r="AG3" s="671"/>
      <c r="AH3" s="672"/>
      <c r="AI3" s="672"/>
      <c r="AJ3" s="672"/>
      <c r="AK3" s="672"/>
      <c r="AL3" s="672"/>
      <c r="AM3" s="672"/>
      <c r="AN3" s="672"/>
      <c r="AO3" s="672"/>
      <c r="AP3" s="672"/>
      <c r="AQ3" s="672"/>
      <c r="AR3" s="672"/>
      <c r="AS3" s="672"/>
      <c r="AT3" s="672"/>
      <c r="AU3" s="672"/>
      <c r="AV3" s="672"/>
      <c r="AW3" s="672"/>
      <c r="AX3" s="672"/>
      <c r="AY3" s="672"/>
      <c r="AZ3" s="672"/>
      <c r="BA3" s="672"/>
      <c r="BB3" s="672"/>
      <c r="BC3" s="672"/>
      <c r="BD3" s="694"/>
      <c r="BE3" s="694"/>
      <c r="BF3" s="654"/>
      <c r="BG3" s="654"/>
      <c r="BH3" s="654"/>
      <c r="BI3" s="654"/>
      <c r="BJ3" s="654"/>
      <c r="BK3" s="654"/>
      <c r="BL3" s="654"/>
      <c r="BM3" s="654"/>
      <c r="BN3" s="654"/>
      <c r="BO3" s="654"/>
      <c r="BP3" s="654"/>
      <c r="BQ3" s="654"/>
      <c r="BR3" s="654"/>
      <c r="BS3" s="654"/>
      <c r="BT3" s="654"/>
      <c r="BU3" s="654"/>
      <c r="BV3" s="654"/>
      <c r="BW3" s="654"/>
      <c r="BX3" s="654"/>
      <c r="BY3" s="654"/>
      <c r="BZ3" s="654"/>
      <c r="CA3" s="654"/>
      <c r="CB3" s="654"/>
      <c r="CC3" s="654"/>
      <c r="CD3" s="654"/>
      <c r="CE3" s="654"/>
      <c r="CF3" s="654"/>
      <c r="CG3" s="654"/>
      <c r="CH3" s="654"/>
    </row>
    <row r="4" s="423" customFormat="1" ht="19.2" spans="1:86">
      <c r="A4" s="269"/>
      <c r="E4" s="585"/>
      <c r="Z4" s="655"/>
      <c r="AA4" s="655"/>
      <c r="AB4" s="655"/>
      <c r="AC4" s="655"/>
      <c r="AD4" s="655"/>
      <c r="AE4" s="655"/>
      <c r="AF4" s="655"/>
      <c r="AG4" s="671"/>
      <c r="AH4" s="671"/>
      <c r="AI4" s="671"/>
      <c r="AJ4" s="671"/>
      <c r="AK4" s="671"/>
      <c r="AL4" s="671"/>
      <c r="AM4" s="671"/>
      <c r="AN4" s="671"/>
      <c r="AO4" s="671"/>
      <c r="AP4" s="671"/>
      <c r="AQ4" s="671"/>
      <c r="AR4" s="671"/>
      <c r="AS4" s="671"/>
      <c r="AT4" s="671"/>
      <c r="AU4" s="671"/>
      <c r="AV4" s="671"/>
      <c r="AW4" s="671"/>
      <c r="AX4" s="671"/>
      <c r="AY4" s="671"/>
      <c r="AZ4" s="671"/>
      <c r="BA4" s="671"/>
      <c r="BB4" s="671"/>
      <c r="BC4" s="671"/>
      <c r="BD4" s="695"/>
      <c r="BE4" s="695"/>
      <c r="BF4" s="655"/>
      <c r="BG4" s="655"/>
      <c r="BH4" s="655"/>
      <c r="BI4" s="655"/>
      <c r="BJ4" s="655"/>
      <c r="BK4" s="655"/>
      <c r="BL4" s="655"/>
      <c r="BM4" s="655"/>
      <c r="BN4" s="655"/>
      <c r="BO4" s="655"/>
      <c r="BP4" s="655"/>
      <c r="BQ4" s="655"/>
      <c r="BR4" s="655"/>
      <c r="BS4" s="655"/>
      <c r="BT4" s="655"/>
      <c r="BU4" s="655"/>
      <c r="BV4" s="655"/>
      <c r="BW4" s="655"/>
      <c r="BX4" s="655"/>
      <c r="BY4" s="655"/>
      <c r="BZ4" s="655"/>
      <c r="CA4" s="655"/>
      <c r="CB4" s="655"/>
      <c r="CC4" s="655"/>
      <c r="CD4" s="655"/>
      <c r="CE4" s="655"/>
      <c r="CF4" s="655"/>
      <c r="CG4" s="655"/>
      <c r="CH4" s="655"/>
    </row>
    <row r="5" s="423" customFormat="1" ht="19.2" spans="1:86">
      <c r="A5" s="269"/>
      <c r="C5" s="267" t="s">
        <v>633</v>
      </c>
      <c r="D5" s="256"/>
      <c r="E5" s="586"/>
      <c r="Z5" s="655"/>
      <c r="AA5" s="655"/>
      <c r="AB5" s="655"/>
      <c r="AC5" s="655"/>
      <c r="AD5" s="655"/>
      <c r="AE5" s="655"/>
      <c r="AF5" s="655"/>
      <c r="AG5" s="671"/>
      <c r="AH5" s="671"/>
      <c r="AI5" s="671"/>
      <c r="AJ5" s="671"/>
      <c r="AK5" s="671"/>
      <c r="AL5" s="671"/>
      <c r="AM5" s="671"/>
      <c r="AN5" s="671"/>
      <c r="AO5" s="671"/>
      <c r="AP5" s="671"/>
      <c r="AQ5" s="671"/>
      <c r="AR5" s="671"/>
      <c r="AS5" s="671"/>
      <c r="AT5" s="671"/>
      <c r="AU5" s="671"/>
      <c r="AV5" s="671"/>
      <c r="AW5" s="671"/>
      <c r="AX5" s="671"/>
      <c r="AY5" s="671"/>
      <c r="AZ5" s="671"/>
      <c r="BA5" s="671"/>
      <c r="BB5" s="671"/>
      <c r="BC5" s="671"/>
      <c r="BD5" s="695"/>
      <c r="BE5" s="695"/>
      <c r="BF5" s="655"/>
      <c r="BG5" s="655"/>
      <c r="BH5" s="655"/>
      <c r="BI5" s="655"/>
      <c r="BJ5" s="655"/>
      <c r="BK5" s="655"/>
      <c r="BL5" s="655"/>
      <c r="BM5" s="655"/>
      <c r="BN5" s="655"/>
      <c r="BO5" s="655"/>
      <c r="BP5" s="655"/>
      <c r="BQ5" s="655"/>
      <c r="BR5" s="655"/>
      <c r="BS5" s="655"/>
      <c r="BT5" s="655"/>
      <c r="BU5" s="655"/>
      <c r="BV5" s="655"/>
      <c r="BW5" s="655"/>
      <c r="BX5" s="655"/>
      <c r="BY5" s="655"/>
      <c r="BZ5" s="655"/>
      <c r="CA5" s="655"/>
      <c r="CB5" s="655"/>
      <c r="CC5" s="655"/>
      <c r="CD5" s="655"/>
      <c r="CE5" s="655"/>
      <c r="CF5" s="655"/>
      <c r="CG5" s="655"/>
      <c r="CH5" s="655"/>
    </row>
    <row r="6" s="423" customFormat="1" ht="19.2" spans="1:86">
      <c r="A6" s="269"/>
      <c r="C6" s="267" t="s">
        <v>634</v>
      </c>
      <c r="D6" s="256"/>
      <c r="E6" s="586"/>
      <c r="Z6" s="655"/>
      <c r="AA6" s="655"/>
      <c r="AB6" s="655"/>
      <c r="AC6" s="655"/>
      <c r="AD6" s="655"/>
      <c r="AE6" s="655"/>
      <c r="AF6" s="655"/>
      <c r="AG6" s="671"/>
      <c r="AH6" s="671"/>
      <c r="AI6" s="671"/>
      <c r="AJ6" s="671"/>
      <c r="AK6" s="671"/>
      <c r="AL6" s="671"/>
      <c r="AM6" s="671"/>
      <c r="AN6" s="671"/>
      <c r="AO6" s="671"/>
      <c r="AP6" s="671"/>
      <c r="AQ6" s="671"/>
      <c r="AR6" s="671"/>
      <c r="AS6" s="671"/>
      <c r="AT6" s="671"/>
      <c r="AU6" s="671"/>
      <c r="AV6" s="671"/>
      <c r="AW6" s="671"/>
      <c r="AX6" s="671"/>
      <c r="AY6" s="671"/>
      <c r="AZ6" s="671"/>
      <c r="BA6" s="671"/>
      <c r="BB6" s="671"/>
      <c r="BC6" s="671"/>
      <c r="BD6" s="695"/>
      <c r="BE6" s="695"/>
      <c r="BF6" s="655"/>
      <c r="BG6" s="655"/>
      <c r="BH6" s="655"/>
      <c r="BI6" s="655"/>
      <c r="BJ6" s="655"/>
      <c r="BK6" s="655"/>
      <c r="BL6" s="655"/>
      <c r="BM6" s="655"/>
      <c r="BN6" s="655"/>
      <c r="BO6" s="655"/>
      <c r="BP6" s="655"/>
      <c r="BQ6" s="655"/>
      <c r="BR6" s="655"/>
      <c r="BS6" s="655"/>
      <c r="BT6" s="655"/>
      <c r="BU6" s="655"/>
      <c r="BV6" s="655"/>
      <c r="BW6" s="655"/>
      <c r="BX6" s="655"/>
      <c r="BY6" s="655"/>
      <c r="BZ6" s="655"/>
      <c r="CA6" s="655"/>
      <c r="CB6" s="655"/>
      <c r="CC6" s="655"/>
      <c r="CD6" s="655"/>
      <c r="CE6" s="655"/>
      <c r="CF6" s="655"/>
      <c r="CG6" s="655"/>
      <c r="CH6" s="655"/>
    </row>
    <row r="7" s="423" customFormat="1" ht="19.2" spans="1:86">
      <c r="A7" s="269"/>
      <c r="C7" s="256"/>
      <c r="D7" s="256"/>
      <c r="E7" s="586"/>
      <c r="Z7" s="655"/>
      <c r="AA7" s="655"/>
      <c r="AB7" s="655"/>
      <c r="AC7" s="655"/>
      <c r="AD7" s="655"/>
      <c r="AE7" s="655"/>
      <c r="AF7" s="655"/>
      <c r="AG7" s="671"/>
      <c r="AH7" s="671"/>
      <c r="AI7" s="671"/>
      <c r="AJ7" s="671"/>
      <c r="AK7" s="671"/>
      <c r="AL7" s="671"/>
      <c r="AM7" s="671"/>
      <c r="AN7" s="671"/>
      <c r="AO7" s="671"/>
      <c r="AP7" s="671"/>
      <c r="AQ7" s="671"/>
      <c r="AR7" s="671"/>
      <c r="AS7" s="671"/>
      <c r="AT7" s="671"/>
      <c r="AU7" s="671"/>
      <c r="AV7" s="671"/>
      <c r="AW7" s="671"/>
      <c r="AX7" s="671"/>
      <c r="AY7" s="671"/>
      <c r="AZ7" s="671"/>
      <c r="BA7" s="671"/>
      <c r="BB7" s="671"/>
      <c r="BC7" s="671"/>
      <c r="BD7" s="695"/>
      <c r="BE7" s="695"/>
      <c r="BF7" s="655"/>
      <c r="BG7" s="655"/>
      <c r="BH7" s="655"/>
      <c r="BI7" s="655"/>
      <c r="BJ7" s="655"/>
      <c r="BK7" s="655"/>
      <c r="BL7" s="655"/>
      <c r="BM7" s="655"/>
      <c r="BN7" s="655"/>
      <c r="BO7" s="655"/>
      <c r="BP7" s="655"/>
      <c r="BQ7" s="655"/>
      <c r="BR7" s="655"/>
      <c r="BS7" s="655"/>
      <c r="BT7" s="655"/>
      <c r="BU7" s="655"/>
      <c r="BV7" s="655"/>
      <c r="BW7" s="655"/>
      <c r="BX7" s="655"/>
      <c r="BY7" s="655"/>
      <c r="BZ7" s="655"/>
      <c r="CA7" s="655"/>
      <c r="CB7" s="655"/>
      <c r="CC7" s="655"/>
      <c r="CD7" s="655"/>
      <c r="CE7" s="655"/>
      <c r="CF7" s="655"/>
      <c r="CG7" s="655"/>
      <c r="CH7" s="655"/>
    </row>
    <row r="8" s="423" customFormat="1" ht="19.2" spans="1:86">
      <c r="A8" s="269"/>
      <c r="C8" s="1730" t="s">
        <v>635</v>
      </c>
      <c r="D8" s="267"/>
      <c r="E8" s="586"/>
      <c r="Z8" s="655"/>
      <c r="AA8" s="655"/>
      <c r="AB8" s="655"/>
      <c r="AC8" s="655"/>
      <c r="AD8" s="655"/>
      <c r="AE8" s="655"/>
      <c r="AF8" s="655"/>
      <c r="AG8" s="671"/>
      <c r="AH8" s="671"/>
      <c r="AI8" s="671"/>
      <c r="AJ8" s="671"/>
      <c r="AK8" s="671"/>
      <c r="AL8" s="671"/>
      <c r="AM8" s="671"/>
      <c r="AN8" s="671"/>
      <c r="AO8" s="671"/>
      <c r="AP8" s="671"/>
      <c r="AQ8" s="671"/>
      <c r="AR8" s="671"/>
      <c r="AS8" s="671"/>
      <c r="AT8" s="671"/>
      <c r="AU8" s="671"/>
      <c r="AV8" s="671"/>
      <c r="AW8" s="671"/>
      <c r="AX8" s="671"/>
      <c r="AY8" s="671"/>
      <c r="AZ8" s="671"/>
      <c r="BA8" s="671"/>
      <c r="BB8" s="671"/>
      <c r="BC8" s="671"/>
      <c r="BD8" s="695"/>
      <c r="BE8" s="695"/>
      <c r="BF8" s="655"/>
      <c r="BG8" s="655"/>
      <c r="BH8" s="655"/>
      <c r="BI8" s="655"/>
      <c r="BJ8" s="655"/>
      <c r="BK8" s="655"/>
      <c r="BL8" s="655"/>
      <c r="BM8" s="655"/>
      <c r="BN8" s="655"/>
      <c r="BO8" s="655"/>
      <c r="BP8" s="655"/>
      <c r="BQ8" s="655"/>
      <c r="BR8" s="655"/>
      <c r="BS8" s="655"/>
      <c r="BT8" s="655"/>
      <c r="BU8" s="655"/>
      <c r="BV8" s="655"/>
      <c r="BW8" s="655"/>
      <c r="BX8" s="655"/>
      <c r="BY8" s="655"/>
      <c r="BZ8" s="655"/>
      <c r="CA8" s="655"/>
      <c r="CB8" s="655"/>
      <c r="CC8" s="655"/>
      <c r="CD8" s="655"/>
      <c r="CE8" s="655"/>
      <c r="CF8" s="655"/>
      <c r="CG8" s="655"/>
      <c r="CH8" s="655"/>
    </row>
    <row r="9" s="423" customFormat="1" ht="10.5" customHeight="1" spans="1:86">
      <c r="A9" s="269"/>
      <c r="C9" s="587"/>
      <c r="D9" s="267"/>
      <c r="E9" s="586"/>
      <c r="Z9" s="655"/>
      <c r="AA9" s="655"/>
      <c r="AB9" s="655"/>
      <c r="AC9" s="655"/>
      <c r="AD9" s="655"/>
      <c r="AE9" s="655"/>
      <c r="AF9" s="655"/>
      <c r="AG9" s="671"/>
      <c r="AH9" s="671"/>
      <c r="AI9" s="671"/>
      <c r="AJ9" s="671"/>
      <c r="AK9" s="671"/>
      <c r="AL9" s="671"/>
      <c r="AM9" s="671"/>
      <c r="AN9" s="671"/>
      <c r="AO9" s="671"/>
      <c r="AP9" s="671"/>
      <c r="AQ9" s="671"/>
      <c r="AR9" s="671"/>
      <c r="AS9" s="671"/>
      <c r="AT9" s="671"/>
      <c r="AU9" s="671"/>
      <c r="AV9" s="671"/>
      <c r="AW9" s="671"/>
      <c r="AX9" s="671"/>
      <c r="AY9" s="671"/>
      <c r="AZ9" s="671"/>
      <c r="BA9" s="671"/>
      <c r="BB9" s="671"/>
      <c r="BC9" s="671"/>
      <c r="BD9" s="695"/>
      <c r="BE9" s="695"/>
      <c r="BF9" s="655"/>
      <c r="BG9" s="655"/>
      <c r="BH9" s="655"/>
      <c r="BI9" s="655"/>
      <c r="BJ9" s="655"/>
      <c r="BK9" s="655"/>
      <c r="BL9" s="655"/>
      <c r="BM9" s="655"/>
      <c r="BN9" s="655"/>
      <c r="BO9" s="655"/>
      <c r="BP9" s="655"/>
      <c r="BQ9" s="655"/>
      <c r="BR9" s="655"/>
      <c r="BS9" s="655"/>
      <c r="BT9" s="655"/>
      <c r="BU9" s="655"/>
      <c r="BV9" s="655"/>
      <c r="BW9" s="655"/>
      <c r="BX9" s="655"/>
      <c r="BY9" s="655"/>
      <c r="BZ9" s="655"/>
      <c r="CA9" s="655"/>
      <c r="CB9" s="655"/>
      <c r="CC9" s="655"/>
      <c r="CD9" s="655"/>
      <c r="CE9" s="655"/>
      <c r="CF9" s="655"/>
      <c r="CG9" s="655"/>
      <c r="CH9" s="655"/>
    </row>
    <row r="10" s="423" customFormat="1" ht="19.2" spans="1:86">
      <c r="A10" s="269"/>
      <c r="C10" s="267"/>
      <c r="D10" s="267" t="s">
        <v>636</v>
      </c>
      <c r="E10" s="586"/>
      <c r="Z10" s="655"/>
      <c r="AA10" s="655"/>
      <c r="AB10" s="655"/>
      <c r="AC10" s="655"/>
      <c r="AD10" s="655"/>
      <c r="AE10" s="655"/>
      <c r="AF10" s="655"/>
      <c r="AG10" s="671"/>
      <c r="AH10" s="671"/>
      <c r="AI10" s="671"/>
      <c r="AJ10" s="671"/>
      <c r="AK10" s="671"/>
      <c r="AL10" s="671"/>
      <c r="AM10" s="671"/>
      <c r="AN10" s="671"/>
      <c r="AO10" s="671"/>
      <c r="AP10" s="671"/>
      <c r="AQ10" s="671"/>
      <c r="AR10" s="671"/>
      <c r="AS10" s="671"/>
      <c r="AT10" s="671"/>
      <c r="AU10" s="671"/>
      <c r="AV10" s="671"/>
      <c r="AW10" s="671"/>
      <c r="AX10" s="671"/>
      <c r="AY10" s="671"/>
      <c r="AZ10" s="671"/>
      <c r="BA10" s="671"/>
      <c r="BB10" s="671"/>
      <c r="BC10" s="671"/>
      <c r="BD10" s="695"/>
      <c r="BE10" s="695"/>
      <c r="BF10" s="655"/>
      <c r="BG10" s="655"/>
      <c r="BH10" s="655"/>
      <c r="BI10" s="655"/>
      <c r="BJ10" s="655"/>
      <c r="BK10" s="655"/>
      <c r="BL10" s="655"/>
      <c r="BM10" s="655"/>
      <c r="BN10" s="655"/>
      <c r="BO10" s="655"/>
      <c r="BP10" s="655"/>
      <c r="BQ10" s="655"/>
      <c r="BR10" s="655"/>
      <c r="BS10" s="655"/>
      <c r="BT10" s="655"/>
      <c r="BU10" s="655"/>
      <c r="BV10" s="655"/>
      <c r="BW10" s="655"/>
      <c r="BX10" s="655"/>
      <c r="BY10" s="655"/>
      <c r="BZ10" s="655"/>
      <c r="CA10" s="655"/>
      <c r="CB10" s="655"/>
      <c r="CC10" s="655"/>
      <c r="CD10" s="655"/>
      <c r="CE10" s="655"/>
      <c r="CF10" s="655"/>
      <c r="CG10" s="655"/>
      <c r="CH10" s="655"/>
    </row>
    <row r="11" s="423" customFormat="1" ht="19.2" spans="1:86">
      <c r="A11" s="269"/>
      <c r="C11" s="267"/>
      <c r="D11" s="588" t="s">
        <v>637</v>
      </c>
      <c r="E11" s="586"/>
      <c r="Z11" s="655"/>
      <c r="AA11" s="655"/>
      <c r="AB11" s="655"/>
      <c r="AC11" s="655"/>
      <c r="AD11" s="655"/>
      <c r="AE11" s="655"/>
      <c r="AF11" s="655"/>
      <c r="AG11" s="671"/>
      <c r="AH11" s="671"/>
      <c r="AI11" s="671"/>
      <c r="AJ11" s="671"/>
      <c r="AK11" s="671"/>
      <c r="AL11" s="671"/>
      <c r="AM11" s="671"/>
      <c r="AN11" s="671"/>
      <c r="AO11" s="671"/>
      <c r="AP11" s="671"/>
      <c r="AQ11" s="671"/>
      <c r="AR11" s="671"/>
      <c r="AS11" s="671"/>
      <c r="AT11" s="671"/>
      <c r="AU11" s="671"/>
      <c r="AV11" s="671"/>
      <c r="AW11" s="671"/>
      <c r="AX11" s="671"/>
      <c r="AY11" s="671"/>
      <c r="AZ11" s="671"/>
      <c r="BA11" s="671"/>
      <c r="BB11" s="671"/>
      <c r="BC11" s="671"/>
      <c r="BD11" s="695"/>
      <c r="BE11" s="695"/>
      <c r="BF11" s="655"/>
      <c r="BG11" s="655"/>
      <c r="BH11" s="655"/>
      <c r="BI11" s="655"/>
      <c r="BJ11" s="655"/>
      <c r="BK11" s="655"/>
      <c r="BL11" s="655"/>
      <c r="BM11" s="655"/>
      <c r="BN11" s="655"/>
      <c r="BO11" s="655"/>
      <c r="BP11" s="655"/>
      <c r="BQ11" s="655"/>
      <c r="BR11" s="655"/>
      <c r="BS11" s="655"/>
      <c r="BT11" s="655"/>
      <c r="BU11" s="655"/>
      <c r="BV11" s="655"/>
      <c r="BW11" s="655"/>
      <c r="BX11" s="655"/>
      <c r="BY11" s="655"/>
      <c r="BZ11" s="655"/>
      <c r="CA11" s="655"/>
      <c r="CB11" s="655"/>
      <c r="CC11" s="655"/>
      <c r="CD11" s="655"/>
      <c r="CE11" s="655"/>
      <c r="CF11" s="655"/>
      <c r="CG11" s="655"/>
      <c r="CH11" s="655"/>
    </row>
    <row r="12" s="423" customFormat="1" ht="19.2" spans="1:86">
      <c r="A12" s="269"/>
      <c r="C12" s="267"/>
      <c r="D12" s="267" t="s">
        <v>638</v>
      </c>
      <c r="E12" s="586"/>
      <c r="Z12" s="655"/>
      <c r="AA12" s="655"/>
      <c r="AB12" s="655"/>
      <c r="AC12" s="655"/>
      <c r="AD12" s="655"/>
      <c r="AE12" s="655"/>
      <c r="AF12" s="655"/>
      <c r="AG12" s="671"/>
      <c r="AH12" s="671"/>
      <c r="AI12" s="671"/>
      <c r="AJ12" s="671"/>
      <c r="AK12" s="671"/>
      <c r="AL12" s="671"/>
      <c r="AM12" s="671"/>
      <c r="AN12" s="671"/>
      <c r="AO12" s="671"/>
      <c r="AP12" s="671"/>
      <c r="AQ12" s="671"/>
      <c r="AR12" s="671"/>
      <c r="AS12" s="671"/>
      <c r="AT12" s="671"/>
      <c r="AU12" s="671"/>
      <c r="AV12" s="671"/>
      <c r="AW12" s="671"/>
      <c r="AX12" s="671"/>
      <c r="AY12" s="671"/>
      <c r="AZ12" s="671"/>
      <c r="BA12" s="671"/>
      <c r="BB12" s="671"/>
      <c r="BC12" s="671"/>
      <c r="BD12" s="695"/>
      <c r="BE12" s="695"/>
      <c r="BF12" s="655"/>
      <c r="BG12" s="655"/>
      <c r="BH12" s="655"/>
      <c r="BI12" s="655"/>
      <c r="BJ12" s="655"/>
      <c r="BK12" s="655"/>
      <c r="BL12" s="655"/>
      <c r="BM12" s="655"/>
      <c r="BN12" s="655"/>
      <c r="BO12" s="655"/>
      <c r="BP12" s="655"/>
      <c r="BQ12" s="655"/>
      <c r="BR12" s="655"/>
      <c r="BS12" s="655"/>
      <c r="BT12" s="655"/>
      <c r="BU12" s="655"/>
      <c r="BV12" s="655"/>
      <c r="BW12" s="655"/>
      <c r="BX12" s="655"/>
      <c r="BY12" s="655"/>
      <c r="BZ12" s="655"/>
      <c r="CA12" s="655"/>
      <c r="CB12" s="655"/>
      <c r="CC12" s="655"/>
      <c r="CD12" s="655"/>
      <c r="CE12" s="655"/>
      <c r="CF12" s="655"/>
      <c r="CG12" s="655"/>
      <c r="CH12" s="655"/>
    </row>
    <row r="13" s="423" customFormat="1" ht="16.2" spans="1:86">
      <c r="A13" s="269"/>
      <c r="C13" s="267"/>
      <c r="D13" s="267"/>
      <c r="E13" s="270" t="s">
        <v>639</v>
      </c>
      <c r="Z13" s="655"/>
      <c r="AA13" s="655"/>
      <c r="AB13" s="655"/>
      <c r="AC13" s="655"/>
      <c r="AD13" s="655"/>
      <c r="AE13" s="655"/>
      <c r="AF13" s="655"/>
      <c r="AG13" s="671"/>
      <c r="AH13" s="671"/>
      <c r="AI13" s="671"/>
      <c r="AJ13" s="671"/>
      <c r="AK13" s="671"/>
      <c r="AL13" s="671"/>
      <c r="AM13" s="671"/>
      <c r="AN13" s="671"/>
      <c r="AO13" s="671"/>
      <c r="AP13" s="671"/>
      <c r="AQ13" s="671"/>
      <c r="AR13" s="671"/>
      <c r="AS13" s="671"/>
      <c r="AT13" s="671"/>
      <c r="AU13" s="671"/>
      <c r="AV13" s="671"/>
      <c r="AW13" s="671"/>
      <c r="AX13" s="671"/>
      <c r="AY13" s="671"/>
      <c r="AZ13" s="671"/>
      <c r="BA13" s="671"/>
      <c r="BB13" s="671"/>
      <c r="BC13" s="671"/>
      <c r="BD13" s="695"/>
      <c r="BE13" s="695"/>
      <c r="BF13" s="655"/>
      <c r="BG13" s="655"/>
      <c r="BH13" s="655"/>
      <c r="BI13" s="655"/>
      <c r="BJ13" s="655"/>
      <c r="BK13" s="655"/>
      <c r="BL13" s="655"/>
      <c r="BM13" s="655"/>
      <c r="BN13" s="655"/>
      <c r="BO13" s="655"/>
      <c r="BP13" s="655"/>
      <c r="BQ13" s="655"/>
      <c r="BR13" s="655"/>
      <c r="BS13" s="655"/>
      <c r="BT13" s="655"/>
      <c r="BU13" s="655"/>
      <c r="BV13" s="655"/>
      <c r="BW13" s="655"/>
      <c r="BX13" s="655"/>
      <c r="BY13" s="655"/>
      <c r="BZ13" s="655"/>
      <c r="CA13" s="655"/>
      <c r="CB13" s="655"/>
      <c r="CC13" s="655"/>
      <c r="CD13" s="655"/>
      <c r="CE13" s="655"/>
      <c r="CF13" s="655"/>
      <c r="CG13" s="655"/>
      <c r="CH13" s="655"/>
    </row>
    <row r="14" s="423" customFormat="1" ht="16.2" spans="1:86">
      <c r="A14" s="269"/>
      <c r="C14" s="267"/>
      <c r="D14" s="267"/>
      <c r="E14" s="270" t="s">
        <v>640</v>
      </c>
      <c r="Z14" s="655"/>
      <c r="AA14" s="655"/>
      <c r="AB14" s="655"/>
      <c r="AC14" s="655"/>
      <c r="AD14" s="655"/>
      <c r="AE14" s="655"/>
      <c r="AF14" s="655"/>
      <c r="AG14" s="671"/>
      <c r="AH14" s="671"/>
      <c r="AI14" s="671"/>
      <c r="AJ14" s="671"/>
      <c r="AK14" s="671"/>
      <c r="AL14" s="671"/>
      <c r="AM14" s="671"/>
      <c r="AN14" s="671"/>
      <c r="AO14" s="671"/>
      <c r="AP14" s="671"/>
      <c r="AQ14" s="671"/>
      <c r="AR14" s="671"/>
      <c r="AS14" s="671"/>
      <c r="AT14" s="671"/>
      <c r="AU14" s="671"/>
      <c r="AV14" s="671"/>
      <c r="AW14" s="671"/>
      <c r="AX14" s="671"/>
      <c r="AY14" s="671"/>
      <c r="AZ14" s="671"/>
      <c r="BA14" s="671"/>
      <c r="BB14" s="671"/>
      <c r="BC14" s="671"/>
      <c r="BD14" s="695"/>
      <c r="BE14" s="695"/>
      <c r="BF14" s="655"/>
      <c r="BG14" s="655"/>
      <c r="BH14" s="655"/>
      <c r="BI14" s="655"/>
      <c r="BJ14" s="655"/>
      <c r="BK14" s="655"/>
      <c r="BL14" s="655"/>
      <c r="BM14" s="655"/>
      <c r="BN14" s="655"/>
      <c r="BO14" s="655"/>
      <c r="BP14" s="655"/>
      <c r="BQ14" s="655"/>
      <c r="BR14" s="655"/>
      <c r="BS14" s="655"/>
      <c r="BT14" s="655"/>
      <c r="BU14" s="655"/>
      <c r="BV14" s="655"/>
      <c r="BW14" s="655"/>
      <c r="BX14" s="655"/>
      <c r="BY14" s="655"/>
      <c r="BZ14" s="655"/>
      <c r="CA14" s="655"/>
      <c r="CB14" s="655"/>
      <c r="CC14" s="655"/>
      <c r="CD14" s="655"/>
      <c r="CE14" s="655"/>
      <c r="CF14" s="655"/>
      <c r="CG14" s="655"/>
      <c r="CH14" s="655"/>
    </row>
    <row r="15" s="423" customFormat="1" ht="16.2" spans="1:86">
      <c r="A15" s="269"/>
      <c r="C15" s="267"/>
      <c r="D15" s="267"/>
      <c r="E15" s="815" t="s">
        <v>641</v>
      </c>
      <c r="Z15" s="655"/>
      <c r="AA15" s="655"/>
      <c r="AB15" s="655"/>
      <c r="AC15" s="655"/>
      <c r="AD15" s="655"/>
      <c r="AE15" s="655"/>
      <c r="AF15" s="655"/>
      <c r="AG15" s="671"/>
      <c r="AH15" s="671"/>
      <c r="AI15" s="671"/>
      <c r="AJ15" s="671"/>
      <c r="AK15" s="671"/>
      <c r="AL15" s="671"/>
      <c r="AM15" s="671"/>
      <c r="AN15" s="671"/>
      <c r="AO15" s="671"/>
      <c r="AP15" s="671"/>
      <c r="AQ15" s="671"/>
      <c r="AR15" s="671"/>
      <c r="AS15" s="671"/>
      <c r="AT15" s="671"/>
      <c r="AU15" s="671"/>
      <c r="AV15" s="671"/>
      <c r="AW15" s="671"/>
      <c r="AX15" s="671"/>
      <c r="AY15" s="671"/>
      <c r="AZ15" s="671"/>
      <c r="BA15" s="671"/>
      <c r="BB15" s="671"/>
      <c r="BC15" s="671"/>
      <c r="BD15" s="695"/>
      <c r="BE15" s="695"/>
      <c r="BF15" s="655"/>
      <c r="BG15" s="655"/>
      <c r="BH15" s="655"/>
      <c r="BI15" s="655"/>
      <c r="BJ15" s="655"/>
      <c r="BK15" s="655"/>
      <c r="BL15" s="655"/>
      <c r="BM15" s="655"/>
      <c r="BN15" s="655"/>
      <c r="BO15" s="655"/>
      <c r="BP15" s="655"/>
      <c r="BQ15" s="655"/>
      <c r="BR15" s="655"/>
      <c r="BS15" s="655"/>
      <c r="BT15" s="655"/>
      <c r="BU15" s="655"/>
      <c r="BV15" s="655"/>
      <c r="BW15" s="655"/>
      <c r="BX15" s="655"/>
      <c r="BY15" s="655"/>
      <c r="BZ15" s="655"/>
      <c r="CA15" s="655"/>
      <c r="CB15" s="655"/>
      <c r="CC15" s="655"/>
      <c r="CD15" s="655"/>
      <c r="CE15" s="655"/>
      <c r="CF15" s="655"/>
      <c r="CG15" s="655"/>
      <c r="CH15" s="655"/>
    </row>
    <row r="16" s="423" customFormat="1" ht="19.2" spans="1:86">
      <c r="A16" s="269"/>
      <c r="C16" s="1730" t="s">
        <v>642</v>
      </c>
      <c r="D16" s="267"/>
      <c r="E16" s="586"/>
      <c r="Z16" s="655"/>
      <c r="AA16" s="655"/>
      <c r="AB16" s="655"/>
      <c r="AC16" s="655"/>
      <c r="AD16" s="655"/>
      <c r="AE16" s="655"/>
      <c r="AF16" s="655"/>
      <c r="AG16" s="671"/>
      <c r="AH16" s="671"/>
      <c r="AI16" s="671"/>
      <c r="AJ16" s="671"/>
      <c r="AK16" s="671"/>
      <c r="AL16" s="671"/>
      <c r="AM16" s="671"/>
      <c r="AN16" s="671"/>
      <c r="AO16" s="671"/>
      <c r="AP16" s="671"/>
      <c r="AQ16" s="671"/>
      <c r="AR16" s="671"/>
      <c r="AS16" s="671"/>
      <c r="AT16" s="671"/>
      <c r="AU16" s="671"/>
      <c r="AV16" s="671"/>
      <c r="AW16" s="671"/>
      <c r="AX16" s="671"/>
      <c r="AY16" s="671"/>
      <c r="AZ16" s="671"/>
      <c r="BA16" s="671"/>
      <c r="BB16" s="671"/>
      <c r="BC16" s="671"/>
      <c r="BD16" s="695"/>
      <c r="BE16" s="695"/>
      <c r="BF16" s="655"/>
      <c r="BG16" s="655"/>
      <c r="BH16" s="655"/>
      <c r="BI16" s="655"/>
      <c r="BJ16" s="655"/>
      <c r="BK16" s="655"/>
      <c r="BL16" s="655"/>
      <c r="BM16" s="655"/>
      <c r="BN16" s="655"/>
      <c r="BO16" s="655"/>
      <c r="BP16" s="655"/>
      <c r="BQ16" s="655"/>
      <c r="BR16" s="655"/>
      <c r="BS16" s="655"/>
      <c r="BT16" s="655"/>
      <c r="BU16" s="655"/>
      <c r="BV16" s="655"/>
      <c r="BW16" s="655"/>
      <c r="BX16" s="655"/>
      <c r="BY16" s="655"/>
      <c r="BZ16" s="655"/>
      <c r="CA16" s="655"/>
      <c r="CB16" s="655"/>
      <c r="CC16" s="655"/>
      <c r="CD16" s="655"/>
      <c r="CE16" s="655"/>
      <c r="CF16" s="655"/>
      <c r="CG16" s="655"/>
      <c r="CH16" s="655"/>
    </row>
    <row r="17" s="423" customFormat="1" ht="10.5" customHeight="1" spans="1:86">
      <c r="A17" s="269"/>
      <c r="C17" s="587"/>
      <c r="D17" s="267"/>
      <c r="E17" s="586"/>
      <c r="Z17" s="655"/>
      <c r="AA17" s="655"/>
      <c r="AB17" s="655"/>
      <c r="AC17" s="655"/>
      <c r="AD17" s="655"/>
      <c r="AE17" s="655"/>
      <c r="AF17" s="655"/>
      <c r="AG17" s="671"/>
      <c r="AH17" s="671"/>
      <c r="AI17" s="671"/>
      <c r="AJ17" s="671"/>
      <c r="AK17" s="671"/>
      <c r="AL17" s="671"/>
      <c r="AM17" s="671"/>
      <c r="AN17" s="671"/>
      <c r="AO17" s="671"/>
      <c r="AP17" s="671"/>
      <c r="AQ17" s="671"/>
      <c r="AR17" s="671"/>
      <c r="AS17" s="671"/>
      <c r="AT17" s="671"/>
      <c r="AU17" s="671"/>
      <c r="AV17" s="671"/>
      <c r="AW17" s="671"/>
      <c r="AX17" s="671"/>
      <c r="AY17" s="671"/>
      <c r="AZ17" s="671"/>
      <c r="BA17" s="671"/>
      <c r="BB17" s="671"/>
      <c r="BC17" s="671"/>
      <c r="BD17" s="695"/>
      <c r="BE17" s="695"/>
      <c r="BF17" s="655"/>
      <c r="BG17" s="655"/>
      <c r="BH17" s="655"/>
      <c r="BI17" s="655"/>
      <c r="BJ17" s="655"/>
      <c r="BK17" s="655"/>
      <c r="BL17" s="655"/>
      <c r="BM17" s="655"/>
      <c r="BN17" s="655"/>
      <c r="BO17" s="655"/>
      <c r="BP17" s="655"/>
      <c r="BQ17" s="655"/>
      <c r="BR17" s="655"/>
      <c r="BS17" s="655"/>
      <c r="BT17" s="655"/>
      <c r="BU17" s="655"/>
      <c r="BV17" s="655"/>
      <c r="BW17" s="655"/>
      <c r="BX17" s="655"/>
      <c r="BY17" s="655"/>
      <c r="BZ17" s="655"/>
      <c r="CA17" s="655"/>
      <c r="CB17" s="655"/>
      <c r="CC17" s="655"/>
      <c r="CD17" s="655"/>
      <c r="CE17" s="655"/>
      <c r="CF17" s="655"/>
      <c r="CG17" s="655"/>
      <c r="CH17" s="655"/>
    </row>
    <row r="18" s="423" customFormat="1" ht="19.2" spans="1:86">
      <c r="A18" s="269"/>
      <c r="C18" s="267"/>
      <c r="D18" s="267" t="s">
        <v>643</v>
      </c>
      <c r="E18" s="586"/>
      <c r="Z18" s="655"/>
      <c r="AA18" s="655"/>
      <c r="AB18" s="655"/>
      <c r="AC18" s="655"/>
      <c r="AD18" s="655"/>
      <c r="AE18" s="655"/>
      <c r="AF18" s="655"/>
      <c r="AG18" s="671"/>
      <c r="AH18" s="671"/>
      <c r="AI18" s="671"/>
      <c r="AJ18" s="671"/>
      <c r="AK18" s="671"/>
      <c r="AL18" s="671"/>
      <c r="AM18" s="671"/>
      <c r="AN18" s="671"/>
      <c r="AO18" s="671"/>
      <c r="AP18" s="671"/>
      <c r="AQ18" s="671"/>
      <c r="AR18" s="671"/>
      <c r="AS18" s="671"/>
      <c r="AT18" s="671"/>
      <c r="AU18" s="671"/>
      <c r="AV18" s="671"/>
      <c r="AW18" s="671"/>
      <c r="AX18" s="671"/>
      <c r="AY18" s="671"/>
      <c r="AZ18" s="671"/>
      <c r="BA18" s="671"/>
      <c r="BB18" s="671"/>
      <c r="BC18" s="671"/>
      <c r="BD18" s="695"/>
      <c r="BE18" s="695"/>
      <c r="BF18" s="655"/>
      <c r="BG18" s="655"/>
      <c r="BH18" s="655"/>
      <c r="BI18" s="655"/>
      <c r="BJ18" s="655"/>
      <c r="BK18" s="655"/>
      <c r="BL18" s="655"/>
      <c r="BM18" s="655"/>
      <c r="BN18" s="655"/>
      <c r="BO18" s="655"/>
      <c r="BP18" s="655"/>
      <c r="BQ18" s="655"/>
      <c r="BR18" s="655"/>
      <c r="BS18" s="655"/>
      <c r="BT18" s="655"/>
      <c r="BU18" s="655"/>
      <c r="BV18" s="655"/>
      <c r="BW18" s="655"/>
      <c r="BX18" s="655"/>
      <c r="BY18" s="655"/>
      <c r="BZ18" s="655"/>
      <c r="CA18" s="655"/>
      <c r="CB18" s="655"/>
      <c r="CC18" s="655"/>
      <c r="CD18" s="655"/>
      <c r="CE18" s="655"/>
      <c r="CF18" s="655"/>
      <c r="CG18" s="655"/>
      <c r="CH18" s="655"/>
    </row>
    <row r="19" s="423" customFormat="1" ht="19.2" spans="1:86">
      <c r="A19" s="269"/>
      <c r="C19" s="267"/>
      <c r="D19" s="588" t="s">
        <v>644</v>
      </c>
      <c r="E19" s="586"/>
      <c r="Z19" s="655"/>
      <c r="AA19" s="655"/>
      <c r="AB19" s="655"/>
      <c r="AC19" s="655"/>
      <c r="AD19" s="655"/>
      <c r="AE19" s="655"/>
      <c r="AF19" s="655"/>
      <c r="AG19" s="671"/>
      <c r="AH19" s="671"/>
      <c r="AI19" s="671"/>
      <c r="AJ19" s="671"/>
      <c r="AK19" s="671"/>
      <c r="AL19" s="671"/>
      <c r="AM19" s="671"/>
      <c r="AN19" s="671"/>
      <c r="AO19" s="671"/>
      <c r="AP19" s="671"/>
      <c r="AQ19" s="671"/>
      <c r="AR19" s="671"/>
      <c r="AS19" s="671"/>
      <c r="AT19" s="671"/>
      <c r="AU19" s="671"/>
      <c r="AV19" s="671"/>
      <c r="AW19" s="671"/>
      <c r="AX19" s="671"/>
      <c r="AY19" s="671"/>
      <c r="AZ19" s="671"/>
      <c r="BA19" s="671"/>
      <c r="BB19" s="671"/>
      <c r="BC19" s="671"/>
      <c r="BD19" s="695"/>
      <c r="BE19" s="695"/>
      <c r="BF19" s="655"/>
      <c r="BG19" s="655"/>
      <c r="BH19" s="655"/>
      <c r="BI19" s="655"/>
      <c r="BJ19" s="655"/>
      <c r="BK19" s="655"/>
      <c r="BL19" s="655"/>
      <c r="BM19" s="655"/>
      <c r="BN19" s="655"/>
      <c r="BO19" s="655"/>
      <c r="BP19" s="655"/>
      <c r="BQ19" s="655"/>
      <c r="BR19" s="655"/>
      <c r="BS19" s="655"/>
      <c r="BT19" s="655"/>
      <c r="BU19" s="655"/>
      <c r="BV19" s="655"/>
      <c r="BW19" s="655"/>
      <c r="BX19" s="655"/>
      <c r="BY19" s="655"/>
      <c r="BZ19" s="655"/>
      <c r="CA19" s="655"/>
      <c r="CB19" s="655"/>
      <c r="CC19" s="655"/>
      <c r="CD19" s="655"/>
      <c r="CE19" s="655"/>
      <c r="CF19" s="655"/>
      <c r="CG19" s="655"/>
      <c r="CH19" s="655"/>
    </row>
    <row r="20" s="423" customFormat="1" ht="19.2" spans="1:86">
      <c r="A20" s="269"/>
      <c r="C20" s="267"/>
      <c r="D20" s="267"/>
      <c r="E20" s="586"/>
      <c r="Z20" s="655"/>
      <c r="AA20" s="655"/>
      <c r="AB20" s="655"/>
      <c r="AC20" s="655"/>
      <c r="AD20" s="655"/>
      <c r="AE20" s="655"/>
      <c r="AF20" s="655"/>
      <c r="AG20" s="671"/>
      <c r="AH20" s="671"/>
      <c r="AI20" s="671"/>
      <c r="AJ20" s="671"/>
      <c r="AK20" s="671"/>
      <c r="AL20" s="671"/>
      <c r="AM20" s="671"/>
      <c r="AN20" s="671"/>
      <c r="AO20" s="671"/>
      <c r="AP20" s="671"/>
      <c r="AQ20" s="671"/>
      <c r="AR20" s="671"/>
      <c r="AS20" s="671"/>
      <c r="AT20" s="671"/>
      <c r="AU20" s="671"/>
      <c r="AV20" s="671"/>
      <c r="AW20" s="671"/>
      <c r="AX20" s="671"/>
      <c r="AY20" s="671"/>
      <c r="AZ20" s="671"/>
      <c r="BA20" s="671"/>
      <c r="BB20" s="671"/>
      <c r="BC20" s="671"/>
      <c r="BD20" s="695"/>
      <c r="BE20" s="695"/>
      <c r="BF20" s="655"/>
      <c r="BG20" s="655"/>
      <c r="BH20" s="655"/>
      <c r="BI20" s="655"/>
      <c r="BJ20" s="655"/>
      <c r="BK20" s="655"/>
      <c r="BL20" s="655"/>
      <c r="BM20" s="655"/>
      <c r="BN20" s="655"/>
      <c r="BO20" s="655"/>
      <c r="BP20" s="655"/>
      <c r="BQ20" s="655"/>
      <c r="BR20" s="655"/>
      <c r="BS20" s="655"/>
      <c r="BT20" s="655"/>
      <c r="BU20" s="655"/>
      <c r="BV20" s="655"/>
      <c r="BW20" s="655"/>
      <c r="BX20" s="655"/>
      <c r="BY20" s="655"/>
      <c r="BZ20" s="655"/>
      <c r="CA20" s="655"/>
      <c r="CB20" s="655"/>
      <c r="CC20" s="655"/>
      <c r="CD20" s="655"/>
      <c r="CE20" s="655"/>
      <c r="CF20" s="655"/>
      <c r="CG20" s="655"/>
      <c r="CH20" s="655"/>
    </row>
    <row r="21" s="423" customFormat="1" ht="16.2" spans="1:86">
      <c r="A21" s="269"/>
      <c r="C21" s="267"/>
      <c r="D21" s="267"/>
      <c r="E21" s="270" t="s">
        <v>645</v>
      </c>
      <c r="Z21" s="655"/>
      <c r="AA21" s="655"/>
      <c r="AB21" s="655"/>
      <c r="AC21" s="655"/>
      <c r="AD21" s="655"/>
      <c r="AE21" s="655"/>
      <c r="AF21" s="655"/>
      <c r="AG21" s="671"/>
      <c r="AH21" s="671"/>
      <c r="AI21" s="671"/>
      <c r="AJ21" s="671"/>
      <c r="AK21" s="671"/>
      <c r="AL21" s="671"/>
      <c r="AM21" s="671"/>
      <c r="AN21" s="671"/>
      <c r="AO21" s="671"/>
      <c r="AP21" s="671"/>
      <c r="AQ21" s="671"/>
      <c r="AR21" s="671"/>
      <c r="AS21" s="671"/>
      <c r="AT21" s="671"/>
      <c r="AU21" s="671"/>
      <c r="AV21" s="671"/>
      <c r="AW21" s="671"/>
      <c r="AX21" s="671"/>
      <c r="AY21" s="671"/>
      <c r="AZ21" s="671"/>
      <c r="BA21" s="671"/>
      <c r="BB21" s="671"/>
      <c r="BC21" s="671"/>
      <c r="BD21" s="695"/>
      <c r="BE21" s="695"/>
      <c r="BF21" s="655"/>
      <c r="BG21" s="655"/>
      <c r="BH21" s="655"/>
      <c r="BI21" s="655"/>
      <c r="BJ21" s="655"/>
      <c r="BK21" s="655"/>
      <c r="BL21" s="655"/>
      <c r="BM21" s="655"/>
      <c r="BN21" s="655"/>
      <c r="BO21" s="655"/>
      <c r="BP21" s="655"/>
      <c r="BQ21" s="655"/>
      <c r="BR21" s="655"/>
      <c r="BS21" s="655"/>
      <c r="BT21" s="655"/>
      <c r="BU21" s="655"/>
      <c r="BV21" s="655"/>
      <c r="BW21" s="655"/>
      <c r="BX21" s="655"/>
      <c r="BY21" s="655"/>
      <c r="BZ21" s="655"/>
      <c r="CA21" s="655"/>
      <c r="CB21" s="655"/>
      <c r="CC21" s="655"/>
      <c r="CD21" s="655"/>
      <c r="CE21" s="655"/>
      <c r="CF21" s="655"/>
      <c r="CG21" s="655"/>
      <c r="CH21" s="655"/>
    </row>
    <row r="22" s="423" customFormat="1" ht="16.2" spans="1:86">
      <c r="A22" s="269"/>
      <c r="C22" s="267"/>
      <c r="D22" s="267"/>
      <c r="E22" s="270" t="s">
        <v>646</v>
      </c>
      <c r="Z22" s="655"/>
      <c r="AA22" s="655"/>
      <c r="AB22" s="655"/>
      <c r="AC22" s="655"/>
      <c r="AD22" s="655"/>
      <c r="AE22" s="655"/>
      <c r="AF22" s="655"/>
      <c r="AG22" s="671"/>
      <c r="AH22" s="671"/>
      <c r="AI22" s="671"/>
      <c r="AJ22" s="671"/>
      <c r="AK22" s="671"/>
      <c r="AL22" s="671"/>
      <c r="AM22" s="671"/>
      <c r="AN22" s="671"/>
      <c r="AO22" s="671"/>
      <c r="AP22" s="671"/>
      <c r="AQ22" s="671"/>
      <c r="AR22" s="671"/>
      <c r="AS22" s="671"/>
      <c r="AT22" s="671"/>
      <c r="AU22" s="671"/>
      <c r="AV22" s="671"/>
      <c r="AW22" s="671"/>
      <c r="AX22" s="671"/>
      <c r="AY22" s="671"/>
      <c r="AZ22" s="671"/>
      <c r="BA22" s="671"/>
      <c r="BB22" s="671"/>
      <c r="BC22" s="671"/>
      <c r="BD22" s="695"/>
      <c r="BE22" s="695"/>
      <c r="BF22" s="655"/>
      <c r="BG22" s="655"/>
      <c r="BH22" s="655"/>
      <c r="BI22" s="655"/>
      <c r="BJ22" s="655"/>
      <c r="BK22" s="655"/>
      <c r="BL22" s="655"/>
      <c r="BM22" s="655"/>
      <c r="BN22" s="655"/>
      <c r="BO22" s="655"/>
      <c r="BP22" s="655"/>
      <c r="BQ22" s="655"/>
      <c r="BR22" s="655"/>
      <c r="BS22" s="655"/>
      <c r="BT22" s="655"/>
      <c r="BU22" s="655"/>
      <c r="BV22" s="655"/>
      <c r="BW22" s="655"/>
      <c r="BX22" s="655"/>
      <c r="BY22" s="655"/>
      <c r="BZ22" s="655"/>
      <c r="CA22" s="655"/>
      <c r="CB22" s="655"/>
      <c r="CC22" s="655"/>
      <c r="CD22" s="655"/>
      <c r="CE22" s="655"/>
      <c r="CF22" s="655"/>
      <c r="CG22" s="655"/>
      <c r="CH22" s="655"/>
    </row>
    <row r="23" s="423" customFormat="1" ht="16.2" spans="1:86">
      <c r="A23" s="269"/>
      <c r="C23" s="267"/>
      <c r="D23" s="267"/>
      <c r="E23" s="815" t="s">
        <v>647</v>
      </c>
      <c r="Z23" s="655"/>
      <c r="AA23" s="655"/>
      <c r="AB23" s="655"/>
      <c r="AC23" s="655"/>
      <c r="AD23" s="655"/>
      <c r="AE23" s="655"/>
      <c r="AF23" s="655"/>
      <c r="AG23" s="671"/>
      <c r="AH23" s="671"/>
      <c r="AI23" s="671"/>
      <c r="AJ23" s="671"/>
      <c r="AK23" s="671"/>
      <c r="AL23" s="671"/>
      <c r="AM23" s="671"/>
      <c r="AN23" s="671"/>
      <c r="AO23" s="671"/>
      <c r="AP23" s="671"/>
      <c r="AQ23" s="671"/>
      <c r="AR23" s="671"/>
      <c r="AS23" s="671"/>
      <c r="AT23" s="671"/>
      <c r="AU23" s="671"/>
      <c r="AV23" s="671"/>
      <c r="AW23" s="671"/>
      <c r="AX23" s="671"/>
      <c r="AY23" s="671"/>
      <c r="AZ23" s="671"/>
      <c r="BA23" s="671"/>
      <c r="BB23" s="671"/>
      <c r="BC23" s="671"/>
      <c r="BD23" s="695"/>
      <c r="BE23" s="695"/>
      <c r="BF23" s="655"/>
      <c r="BG23" s="655"/>
      <c r="BH23" s="655"/>
      <c r="BI23" s="655"/>
      <c r="BJ23" s="655"/>
      <c r="BK23" s="655"/>
      <c r="BL23" s="655"/>
      <c r="BM23" s="655"/>
      <c r="BN23" s="655"/>
      <c r="BO23" s="655"/>
      <c r="BP23" s="655"/>
      <c r="BQ23" s="655"/>
      <c r="BR23" s="655"/>
      <c r="BS23" s="655"/>
      <c r="BT23" s="655"/>
      <c r="BU23" s="655"/>
      <c r="BV23" s="655"/>
      <c r="BW23" s="655"/>
      <c r="BX23" s="655"/>
      <c r="BY23" s="655"/>
      <c r="BZ23" s="655"/>
      <c r="CA23" s="655"/>
      <c r="CB23" s="655"/>
      <c r="CC23" s="655"/>
      <c r="CD23" s="655"/>
      <c r="CE23" s="655"/>
      <c r="CF23" s="655"/>
      <c r="CG23" s="655"/>
      <c r="CH23" s="655"/>
    </row>
    <row r="24" s="423" customFormat="1" ht="19.95" spans="1:86">
      <c r="A24" s="269"/>
      <c r="C24" s="433"/>
      <c r="D24" s="433"/>
      <c r="E24" s="590"/>
      <c r="Z24" s="802" t="s">
        <v>648</v>
      </c>
      <c r="AA24" s="655"/>
      <c r="AB24" s="655"/>
      <c r="AC24" s="655"/>
      <c r="AD24" s="655"/>
      <c r="AE24" s="655"/>
      <c r="AF24" s="655"/>
      <c r="AG24" s="671"/>
      <c r="AH24" s="671"/>
      <c r="AI24" s="671"/>
      <c r="AJ24" s="671"/>
      <c r="AK24" s="671"/>
      <c r="AL24" s="671"/>
      <c r="AM24" s="671"/>
      <c r="AN24" s="671"/>
      <c r="AO24" s="671"/>
      <c r="AP24" s="671"/>
      <c r="AQ24" s="671"/>
      <c r="AR24" s="671"/>
      <c r="AS24" s="671"/>
      <c r="AT24" s="671"/>
      <c r="AU24" s="671"/>
      <c r="AV24" s="671"/>
      <c r="AW24" s="671"/>
      <c r="AX24" s="671"/>
      <c r="AY24" s="671"/>
      <c r="AZ24" s="671"/>
      <c r="BA24" s="671"/>
      <c r="BB24" s="671"/>
      <c r="BC24" s="671"/>
      <c r="BD24" s="695"/>
      <c r="BE24" s="695"/>
      <c r="BF24" s="655"/>
      <c r="BG24" s="655"/>
      <c r="BH24" s="655"/>
      <c r="BI24" s="655"/>
      <c r="BJ24" s="655"/>
      <c r="BK24" s="655"/>
      <c r="BL24" s="655"/>
      <c r="BM24" s="655"/>
      <c r="BN24" s="655"/>
      <c r="BO24" s="655"/>
      <c r="BP24" s="655"/>
      <c r="BQ24" s="655"/>
      <c r="BR24" s="655"/>
      <c r="BS24" s="655"/>
      <c r="BT24" s="655"/>
      <c r="BU24" s="655"/>
      <c r="BV24" s="655"/>
      <c r="BW24" s="655"/>
      <c r="BX24" s="655"/>
      <c r="BY24" s="655"/>
      <c r="BZ24" s="655"/>
      <c r="CA24" s="655"/>
      <c r="CB24" s="655"/>
      <c r="CC24" s="655"/>
      <c r="CD24" s="655"/>
      <c r="CE24" s="655"/>
      <c r="CF24" s="655"/>
      <c r="CG24" s="655"/>
      <c r="CH24" s="655"/>
    </row>
    <row r="25" s="423" customFormat="1" ht="66" customHeight="1" spans="1:86">
      <c r="A25" s="269"/>
      <c r="I25" s="438" t="s">
        <v>649</v>
      </c>
      <c r="J25" s="467"/>
      <c r="K25" s="601" t="s">
        <v>650</v>
      </c>
      <c r="L25" s="601"/>
      <c r="M25" s="601"/>
      <c r="N25" s="816"/>
      <c r="O25" s="817" t="s">
        <v>651</v>
      </c>
      <c r="P25" s="818"/>
      <c r="Q25" s="818"/>
      <c r="R25" s="818"/>
      <c r="S25" s="818"/>
      <c r="T25" s="601" t="s">
        <v>652</v>
      </c>
      <c r="U25" s="601"/>
      <c r="V25" s="601"/>
      <c r="W25" s="601" t="s">
        <v>653</v>
      </c>
      <c r="X25" s="601"/>
      <c r="Y25" s="601"/>
      <c r="Z25" s="656" t="s">
        <v>654</v>
      </c>
      <c r="AA25" s="656" t="s">
        <v>655</v>
      </c>
      <c r="AB25" s="656" t="s">
        <v>656</v>
      </c>
      <c r="AC25" s="656" t="s">
        <v>657</v>
      </c>
      <c r="AD25" s="656" t="s">
        <v>658</v>
      </c>
      <c r="AE25" s="656" t="s">
        <v>659</v>
      </c>
      <c r="AF25" s="673"/>
      <c r="AG25" s="671"/>
      <c r="AH25" s="671"/>
      <c r="AI25" s="671"/>
      <c r="AJ25" s="671"/>
      <c r="AK25" s="671"/>
      <c r="AL25" s="671"/>
      <c r="AM25" s="671"/>
      <c r="AN25" s="671"/>
      <c r="AO25" s="671"/>
      <c r="AP25" s="671"/>
      <c r="AQ25" s="671"/>
      <c r="AR25" s="671"/>
      <c r="AS25" s="671"/>
      <c r="AT25" s="671"/>
      <c r="AU25" s="671"/>
      <c r="AV25" s="671"/>
      <c r="AW25" s="671"/>
      <c r="AX25" s="671"/>
      <c r="AY25" s="671"/>
      <c r="AZ25" s="671"/>
      <c r="BA25" s="671"/>
      <c r="BB25" s="671"/>
      <c r="BC25" s="671"/>
      <c r="BD25" s="695"/>
      <c r="BE25" s="695"/>
      <c r="BF25" s="655"/>
      <c r="BG25" s="655"/>
      <c r="BH25" s="655"/>
      <c r="BI25" s="655"/>
      <c r="BJ25" s="655"/>
      <c r="BK25" s="655"/>
      <c r="BL25" s="655"/>
      <c r="BM25" s="655"/>
      <c r="BN25" s="655"/>
      <c r="BO25" s="655"/>
      <c r="BP25" s="655"/>
      <c r="BQ25" s="655"/>
      <c r="BR25" s="655"/>
      <c r="BS25" s="655"/>
      <c r="BT25" s="655"/>
      <c r="BU25" s="655"/>
      <c r="BV25" s="655"/>
      <c r="BW25" s="655"/>
      <c r="BX25" s="655"/>
      <c r="BY25" s="655"/>
      <c r="BZ25" s="655"/>
      <c r="CA25" s="655"/>
      <c r="CB25" s="655"/>
      <c r="CC25" s="655"/>
      <c r="CD25" s="655"/>
      <c r="CE25" s="655"/>
      <c r="CF25" s="655"/>
      <c r="CG25" s="655"/>
      <c r="CH25" s="655"/>
    </row>
    <row r="26" s="423" customFormat="1" ht="126" customHeight="1" spans="1:86">
      <c r="A26" s="269"/>
      <c r="C26" s="591"/>
      <c r="D26" s="591"/>
      <c r="I26" s="605"/>
      <c r="J26" s="606"/>
      <c r="K26" s="607" t="s">
        <v>660</v>
      </c>
      <c r="L26" s="607"/>
      <c r="M26" s="607"/>
      <c r="N26" s="819"/>
      <c r="O26" s="820" t="s">
        <v>660</v>
      </c>
      <c r="P26" s="821"/>
      <c r="Q26" s="821"/>
      <c r="R26" s="821"/>
      <c r="S26" s="821"/>
      <c r="T26" s="607" t="s">
        <v>660</v>
      </c>
      <c r="U26" s="607"/>
      <c r="V26" s="607"/>
      <c r="W26" s="607" t="s">
        <v>660</v>
      </c>
      <c r="X26" s="607"/>
      <c r="Y26" s="607"/>
      <c r="Z26" s="657"/>
      <c r="AA26" s="657"/>
      <c r="AB26" s="657"/>
      <c r="AC26" s="657"/>
      <c r="AD26" s="657"/>
      <c r="AE26" s="657"/>
      <c r="AF26" s="674"/>
      <c r="AG26" s="671"/>
      <c r="AH26" s="671"/>
      <c r="AI26" s="671"/>
      <c r="AJ26" s="671"/>
      <c r="AK26" s="671"/>
      <c r="AL26" s="671"/>
      <c r="AM26" s="671"/>
      <c r="AN26" s="671"/>
      <c r="AO26" s="671"/>
      <c r="AP26" s="671"/>
      <c r="AQ26" s="671"/>
      <c r="AR26" s="671"/>
      <c r="AS26" s="671"/>
      <c r="AT26" s="671"/>
      <c r="AU26" s="671"/>
      <c r="AV26" s="671"/>
      <c r="AW26" s="671"/>
      <c r="AX26" s="671"/>
      <c r="AY26" s="671"/>
      <c r="AZ26" s="671"/>
      <c r="BA26" s="671"/>
      <c r="BB26" s="671"/>
      <c r="BC26" s="671"/>
      <c r="BD26" s="695"/>
      <c r="BE26" s="695"/>
      <c r="BF26" s="655"/>
      <c r="BG26" s="655"/>
      <c r="BH26" s="655"/>
      <c r="BI26" s="655"/>
      <c r="BJ26" s="655"/>
      <c r="BK26" s="655"/>
      <c r="BL26" s="655"/>
      <c r="BM26" s="655"/>
      <c r="BN26" s="655"/>
      <c r="BO26" s="655"/>
      <c r="BP26" s="655"/>
      <c r="BQ26" s="655"/>
      <c r="BR26" s="655"/>
      <c r="BS26" s="655"/>
      <c r="BT26" s="655"/>
      <c r="BU26" s="655"/>
      <c r="BV26" s="655"/>
      <c r="BW26" s="655"/>
      <c r="BX26" s="655"/>
      <c r="BY26" s="655"/>
      <c r="BZ26" s="655"/>
      <c r="CA26" s="655"/>
      <c r="CB26" s="655"/>
      <c r="CC26" s="655"/>
      <c r="CD26" s="655"/>
      <c r="CE26" s="655"/>
      <c r="CF26" s="655"/>
      <c r="CG26" s="655"/>
      <c r="CH26" s="655"/>
    </row>
    <row r="27" s="423" customFormat="1" ht="42" customHeight="1" spans="1:86">
      <c r="A27" s="269"/>
      <c r="C27" s="591"/>
      <c r="D27" s="591"/>
      <c r="I27" s="611" t="s">
        <v>661</v>
      </c>
      <c r="J27" s="612"/>
      <c r="K27" s="613" t="s">
        <v>287</v>
      </c>
      <c r="L27" s="613"/>
      <c r="M27" s="613"/>
      <c r="N27" s="822"/>
      <c r="O27" s="823" t="s">
        <v>662</v>
      </c>
      <c r="P27" s="616"/>
      <c r="Q27" s="616"/>
      <c r="R27" s="616"/>
      <c r="S27" s="616"/>
      <c r="T27" s="613"/>
      <c r="U27" s="613"/>
      <c r="V27" s="613"/>
      <c r="W27" s="613"/>
      <c r="X27" s="613"/>
      <c r="Y27" s="613"/>
      <c r="Z27" s="658">
        <f>IF('0.Work Content Judge'!$H$146=0,0,1)</f>
        <v>1</v>
      </c>
      <c r="AA27" s="661">
        <f>IF(AND($Z27=1,$K27=""),0,1)</f>
        <v>1</v>
      </c>
      <c r="AB27" s="660">
        <f>IF('0.Work Content Judge'!$I$146=0,0,1)</f>
        <v>0</v>
      </c>
      <c r="AC27" s="661">
        <f>IF(AND($AB27=1,$T27=""),0,1)</f>
        <v>1</v>
      </c>
      <c r="AD27" s="660">
        <f>IF('0.Work Content Judge'!$J$146=0,0,1)</f>
        <v>0</v>
      </c>
      <c r="AE27" s="661">
        <f>IF(AND($AD27=1,$W27=""),0,1)</f>
        <v>1</v>
      </c>
      <c r="AF27" s="674"/>
      <c r="AG27" s="671"/>
      <c r="AH27" s="671"/>
      <c r="AI27" s="671"/>
      <c r="AJ27" s="671"/>
      <c r="AK27" s="671"/>
      <c r="AL27" s="671"/>
      <c r="AM27" s="671"/>
      <c r="AN27" s="671"/>
      <c r="AO27" s="671"/>
      <c r="AP27" s="671"/>
      <c r="AQ27" s="671"/>
      <c r="AR27" s="671"/>
      <c r="AS27" s="671"/>
      <c r="AT27" s="671"/>
      <c r="AU27" s="671"/>
      <c r="AV27" s="671"/>
      <c r="AW27" s="671"/>
      <c r="AX27" s="671"/>
      <c r="AY27" s="671"/>
      <c r="AZ27" s="671"/>
      <c r="BA27" s="671"/>
      <c r="BB27" s="671"/>
      <c r="BC27" s="671"/>
      <c r="BD27" s="695"/>
      <c r="BE27" s="695"/>
      <c r="BF27" s="655"/>
      <c r="BG27" s="655"/>
      <c r="BH27" s="655"/>
      <c r="BI27" s="655"/>
      <c r="BJ27" s="655"/>
      <c r="BK27" s="655"/>
      <c r="BL27" s="655"/>
      <c r="BM27" s="655"/>
      <c r="BN27" s="655"/>
      <c r="BO27" s="655"/>
      <c r="BP27" s="655"/>
      <c r="BQ27" s="655"/>
      <c r="BR27" s="655"/>
      <c r="BS27" s="655"/>
      <c r="BT27" s="655"/>
      <c r="BU27" s="655"/>
      <c r="BV27" s="655"/>
      <c r="BW27" s="655"/>
      <c r="BX27" s="655"/>
      <c r="BY27" s="655"/>
      <c r="BZ27" s="655"/>
      <c r="CA27" s="655"/>
      <c r="CB27" s="655"/>
      <c r="CC27" s="655"/>
      <c r="CD27" s="655"/>
      <c r="CE27" s="655"/>
      <c r="CF27" s="655"/>
      <c r="CG27" s="655"/>
      <c r="CH27" s="655"/>
    </row>
    <row r="28" s="423" customFormat="1" ht="42" customHeight="1" spans="1:86">
      <c r="A28" s="269"/>
      <c r="C28" s="591"/>
      <c r="D28" s="591"/>
      <c r="I28" s="611" t="s">
        <v>663</v>
      </c>
      <c r="J28" s="612"/>
      <c r="K28" s="613" t="s">
        <v>287</v>
      </c>
      <c r="L28" s="613"/>
      <c r="M28" s="613"/>
      <c r="N28" s="822"/>
      <c r="O28" s="823" t="s">
        <v>662</v>
      </c>
      <c r="P28" s="616"/>
      <c r="Q28" s="616"/>
      <c r="R28" s="616"/>
      <c r="S28" s="616"/>
      <c r="T28" s="613"/>
      <c r="U28" s="613"/>
      <c r="V28" s="613"/>
      <c r="W28" s="613"/>
      <c r="X28" s="613"/>
      <c r="Y28" s="613"/>
      <c r="Z28" s="658">
        <f>IF('0.Work Content Judge'!$H$146=0,0,1)</f>
        <v>1</v>
      </c>
      <c r="AA28" s="661">
        <f t="shared" ref="AA28:AA32" si="0">IF(AND($Z28=1,$K28=""),0,1)</f>
        <v>1</v>
      </c>
      <c r="AB28" s="660">
        <f>IF('0.Work Content Judge'!$I$146=0,0,1)</f>
        <v>0</v>
      </c>
      <c r="AC28" s="661">
        <f t="shared" ref="AC28:AC32" si="1">IF(AND($AB28=1,$T28=""),0,1)</f>
        <v>1</v>
      </c>
      <c r="AD28" s="660">
        <f>IF('0.Work Content Judge'!$J$146=0,0,1)</f>
        <v>0</v>
      </c>
      <c r="AE28" s="661">
        <f t="shared" ref="AE28:AE32" si="2">IF(AND($AD28=1,$W28=""),0,1)</f>
        <v>1</v>
      </c>
      <c r="AF28" s="674"/>
      <c r="AG28" s="671"/>
      <c r="AH28" s="671"/>
      <c r="AI28" s="671"/>
      <c r="AJ28" s="671"/>
      <c r="AK28" s="671"/>
      <c r="AL28" s="671"/>
      <c r="AM28" s="671"/>
      <c r="AN28" s="671"/>
      <c r="AO28" s="671"/>
      <c r="AP28" s="671"/>
      <c r="AQ28" s="671"/>
      <c r="AR28" s="671"/>
      <c r="AS28" s="671"/>
      <c r="AT28" s="671"/>
      <c r="AU28" s="671"/>
      <c r="AV28" s="671"/>
      <c r="AW28" s="671"/>
      <c r="AX28" s="671"/>
      <c r="AY28" s="671"/>
      <c r="AZ28" s="671"/>
      <c r="BA28" s="671"/>
      <c r="BB28" s="671"/>
      <c r="BC28" s="671"/>
      <c r="BD28" s="695"/>
      <c r="BE28" s="695"/>
      <c r="BF28" s="655"/>
      <c r="BG28" s="655"/>
      <c r="BH28" s="655"/>
      <c r="BI28" s="655"/>
      <c r="BJ28" s="655"/>
      <c r="BK28" s="655"/>
      <c r="BL28" s="655"/>
      <c r="BM28" s="655"/>
      <c r="BN28" s="655"/>
      <c r="BO28" s="655"/>
      <c r="BP28" s="655"/>
      <c r="BQ28" s="655"/>
      <c r="BR28" s="655"/>
      <c r="BS28" s="655"/>
      <c r="BT28" s="655"/>
      <c r="BU28" s="655"/>
      <c r="BV28" s="655"/>
      <c r="BW28" s="655"/>
      <c r="BX28" s="655"/>
      <c r="BY28" s="655"/>
      <c r="BZ28" s="655"/>
      <c r="CA28" s="655"/>
      <c r="CB28" s="655"/>
      <c r="CC28" s="655"/>
      <c r="CD28" s="655"/>
      <c r="CE28" s="655"/>
      <c r="CF28" s="655"/>
      <c r="CG28" s="655"/>
      <c r="CH28" s="655"/>
    </row>
    <row r="29" s="423" customFormat="1" ht="42" customHeight="1" spans="1:86">
      <c r="A29" s="269"/>
      <c r="C29" s="591"/>
      <c r="D29" s="591"/>
      <c r="I29" s="611" t="s">
        <v>664</v>
      </c>
      <c r="J29" s="612"/>
      <c r="K29" s="613" t="s">
        <v>287</v>
      </c>
      <c r="L29" s="613"/>
      <c r="M29" s="613"/>
      <c r="N29" s="822"/>
      <c r="O29" s="823" t="s">
        <v>665</v>
      </c>
      <c r="P29" s="616"/>
      <c r="Q29" s="616"/>
      <c r="R29" s="616"/>
      <c r="S29" s="616"/>
      <c r="T29" s="613"/>
      <c r="U29" s="613"/>
      <c r="V29" s="613"/>
      <c r="W29" s="613"/>
      <c r="X29" s="613"/>
      <c r="Y29" s="613"/>
      <c r="Z29" s="658">
        <f>IF('0.Work Content Judge'!$H$146=0,0,1)</f>
        <v>1</v>
      </c>
      <c r="AA29" s="661">
        <f t="shared" si="0"/>
        <v>1</v>
      </c>
      <c r="AB29" s="660">
        <f>IF('0.Work Content Judge'!$I$146=0,0,1)</f>
        <v>0</v>
      </c>
      <c r="AC29" s="661">
        <f t="shared" si="1"/>
        <v>1</v>
      </c>
      <c r="AD29" s="660">
        <f>IF('0.Work Content Judge'!$J$146=0,0,1)</f>
        <v>0</v>
      </c>
      <c r="AE29" s="661">
        <f t="shared" si="2"/>
        <v>1</v>
      </c>
      <c r="AF29" s="674"/>
      <c r="AG29" s="671"/>
      <c r="AH29" s="671"/>
      <c r="AI29" s="671"/>
      <c r="AJ29" s="671"/>
      <c r="AK29" s="671"/>
      <c r="AL29" s="671"/>
      <c r="AM29" s="671"/>
      <c r="AN29" s="671"/>
      <c r="AO29" s="671"/>
      <c r="AP29" s="671"/>
      <c r="AQ29" s="671"/>
      <c r="AR29" s="671"/>
      <c r="AS29" s="671"/>
      <c r="AT29" s="671"/>
      <c r="AU29" s="671"/>
      <c r="AV29" s="671"/>
      <c r="AW29" s="671"/>
      <c r="AX29" s="671"/>
      <c r="AY29" s="671"/>
      <c r="AZ29" s="671"/>
      <c r="BA29" s="671"/>
      <c r="BB29" s="671"/>
      <c r="BC29" s="671"/>
      <c r="BD29" s="695"/>
      <c r="BE29" s="695"/>
      <c r="BF29" s="655"/>
      <c r="BG29" s="655"/>
      <c r="BH29" s="655"/>
      <c r="BI29" s="655"/>
      <c r="BJ29" s="655"/>
      <c r="BK29" s="655"/>
      <c r="BL29" s="655"/>
      <c r="BM29" s="655"/>
      <c r="BN29" s="655"/>
      <c r="BO29" s="655"/>
      <c r="BP29" s="655"/>
      <c r="BQ29" s="655"/>
      <c r="BR29" s="655"/>
      <c r="BS29" s="655"/>
      <c r="BT29" s="655"/>
      <c r="BU29" s="655"/>
      <c r="BV29" s="655"/>
      <c r="BW29" s="655"/>
      <c r="BX29" s="655"/>
      <c r="BY29" s="655"/>
      <c r="BZ29" s="655"/>
      <c r="CA29" s="655"/>
      <c r="CB29" s="655"/>
      <c r="CC29" s="655"/>
      <c r="CD29" s="655"/>
      <c r="CE29" s="655"/>
      <c r="CF29" s="655"/>
      <c r="CG29" s="655"/>
      <c r="CH29" s="655"/>
    </row>
    <row r="30" s="423" customFormat="1" ht="42" customHeight="1" spans="1:86">
      <c r="A30" s="269"/>
      <c r="C30" s="591"/>
      <c r="D30" s="591"/>
      <c r="I30" s="611" t="s">
        <v>666</v>
      </c>
      <c r="J30" s="612"/>
      <c r="K30" s="613" t="str">
        <f>'0.Work Content Judge'!$I$34</f>
        <v>Branch Network System</v>
      </c>
      <c r="L30" s="613"/>
      <c r="M30" s="613"/>
      <c r="N30" s="822"/>
      <c r="O30" s="823" t="s">
        <v>286</v>
      </c>
      <c r="P30" s="616"/>
      <c r="Q30" s="616"/>
      <c r="R30" s="616"/>
      <c r="S30" s="616"/>
      <c r="T30" s="613" t="str">
        <f>'0.Work Content Judge'!$I$34</f>
        <v>Branch Network System</v>
      </c>
      <c r="U30" s="613"/>
      <c r="V30" s="613"/>
      <c r="W30" s="613">
        <v>0</v>
      </c>
      <c r="X30" s="613"/>
      <c r="Y30" s="613"/>
      <c r="Z30" s="658">
        <f>IF('0.Work Content Judge'!$H$146=0,0,1)</f>
        <v>1</v>
      </c>
      <c r="AA30" s="661">
        <f t="shared" si="0"/>
        <v>1</v>
      </c>
      <c r="AB30" s="660">
        <f>IF('0.Work Content Judge'!$I$146=0,0,1)</f>
        <v>0</v>
      </c>
      <c r="AC30" s="661">
        <f t="shared" si="1"/>
        <v>1</v>
      </c>
      <c r="AD30" s="660">
        <f>IF('0.Work Content Judge'!$J$146=0,0,1)</f>
        <v>0</v>
      </c>
      <c r="AE30" s="661">
        <f t="shared" si="2"/>
        <v>1</v>
      </c>
      <c r="AF30" s="674"/>
      <c r="AG30" s="671"/>
      <c r="AH30" s="671"/>
      <c r="AI30" s="671"/>
      <c r="AJ30" s="671"/>
      <c r="AK30" s="671"/>
      <c r="AL30" s="671"/>
      <c r="AM30" s="671"/>
      <c r="AN30" s="671"/>
      <c r="AO30" s="671"/>
      <c r="AP30" s="671"/>
      <c r="AQ30" s="671"/>
      <c r="AR30" s="671"/>
      <c r="AS30" s="671"/>
      <c r="AT30" s="671"/>
      <c r="AU30" s="671"/>
      <c r="AV30" s="671"/>
      <c r="AW30" s="671"/>
      <c r="AX30" s="671"/>
      <c r="AY30" s="671"/>
      <c r="AZ30" s="671"/>
      <c r="BA30" s="671"/>
      <c r="BB30" s="671"/>
      <c r="BC30" s="671"/>
      <c r="BD30" s="695"/>
      <c r="BE30" s="695"/>
      <c r="BF30" s="655"/>
      <c r="BG30" s="655"/>
      <c r="BH30" s="655"/>
      <c r="BI30" s="655"/>
      <c r="BJ30" s="655"/>
      <c r="BK30" s="655"/>
      <c r="BL30" s="655"/>
      <c r="BM30" s="655"/>
      <c r="BN30" s="655"/>
      <c r="BO30" s="655"/>
      <c r="BP30" s="655"/>
      <c r="BQ30" s="655"/>
      <c r="BR30" s="655"/>
      <c r="BS30" s="655"/>
      <c r="BT30" s="655"/>
      <c r="BU30" s="655"/>
      <c r="BV30" s="655"/>
      <c r="BW30" s="655"/>
      <c r="BX30" s="655"/>
      <c r="BY30" s="655"/>
      <c r="BZ30" s="655"/>
      <c r="CA30" s="655"/>
      <c r="CB30" s="655"/>
      <c r="CC30" s="655"/>
      <c r="CD30" s="655"/>
      <c r="CE30" s="655"/>
      <c r="CF30" s="655"/>
      <c r="CG30" s="655"/>
      <c r="CH30" s="655"/>
    </row>
    <row r="31" s="423" customFormat="1" ht="42" customHeight="1" spans="1:86">
      <c r="A31" s="269"/>
      <c r="C31" s="591"/>
      <c r="D31" s="591"/>
      <c r="I31" s="611" t="s">
        <v>667</v>
      </c>
      <c r="J31" s="612"/>
      <c r="K31" s="613" t="s">
        <v>287</v>
      </c>
      <c r="L31" s="613"/>
      <c r="M31" s="613"/>
      <c r="N31" s="822"/>
      <c r="O31" s="823" t="s">
        <v>286</v>
      </c>
      <c r="P31" s="616"/>
      <c r="Q31" s="616"/>
      <c r="R31" s="616"/>
      <c r="S31" s="616"/>
      <c r="T31" s="613"/>
      <c r="U31" s="613"/>
      <c r="V31" s="613"/>
      <c r="W31" s="613"/>
      <c r="X31" s="613"/>
      <c r="Y31" s="613"/>
      <c r="Z31" s="658">
        <f>IF('0.Work Content Judge'!$H$146=0,0,1)</f>
        <v>1</v>
      </c>
      <c r="AA31" s="661">
        <f t="shared" si="0"/>
        <v>1</v>
      </c>
      <c r="AB31" s="660">
        <f>IF('0.Work Content Judge'!$I$146=0,0,1)</f>
        <v>0</v>
      </c>
      <c r="AC31" s="661">
        <f t="shared" si="1"/>
        <v>1</v>
      </c>
      <c r="AD31" s="660">
        <f>IF('0.Work Content Judge'!$J$146=0,0,1)</f>
        <v>0</v>
      </c>
      <c r="AE31" s="661">
        <f t="shared" si="2"/>
        <v>1</v>
      </c>
      <c r="AF31" s="674"/>
      <c r="AG31" s="671"/>
      <c r="AH31" s="671"/>
      <c r="AI31" s="671"/>
      <c r="AJ31" s="671"/>
      <c r="AK31" s="671"/>
      <c r="AL31" s="671"/>
      <c r="AM31" s="671"/>
      <c r="AN31" s="671"/>
      <c r="AO31" s="671"/>
      <c r="AP31" s="671"/>
      <c r="AQ31" s="671"/>
      <c r="AR31" s="671"/>
      <c r="AS31" s="671"/>
      <c r="AT31" s="671"/>
      <c r="AU31" s="671"/>
      <c r="AV31" s="671"/>
      <c r="AW31" s="671"/>
      <c r="AX31" s="671"/>
      <c r="AY31" s="671"/>
      <c r="AZ31" s="671"/>
      <c r="BA31" s="671"/>
      <c r="BB31" s="671"/>
      <c r="BC31" s="671"/>
      <c r="BD31" s="695"/>
      <c r="BE31" s="695"/>
      <c r="BF31" s="655"/>
      <c r="BG31" s="655"/>
      <c r="BH31" s="655"/>
      <c r="BI31" s="655"/>
      <c r="BJ31" s="655"/>
      <c r="BK31" s="655"/>
      <c r="BL31" s="655"/>
      <c r="BM31" s="655"/>
      <c r="BN31" s="655"/>
      <c r="BO31" s="655"/>
      <c r="BP31" s="655"/>
      <c r="BQ31" s="655"/>
      <c r="BR31" s="655"/>
      <c r="BS31" s="655"/>
      <c r="BT31" s="655"/>
      <c r="BU31" s="655"/>
      <c r="BV31" s="655"/>
      <c r="BW31" s="655"/>
      <c r="BX31" s="655"/>
      <c r="BY31" s="655"/>
      <c r="BZ31" s="655"/>
      <c r="CA31" s="655"/>
      <c r="CB31" s="655"/>
      <c r="CC31" s="655"/>
      <c r="CD31" s="655"/>
      <c r="CE31" s="655"/>
      <c r="CF31" s="655"/>
      <c r="CG31" s="655"/>
      <c r="CH31" s="655"/>
    </row>
    <row r="32" s="423" customFormat="1" ht="42" customHeight="1" spans="1:86">
      <c r="A32" s="269"/>
      <c r="C32" s="592"/>
      <c r="D32" s="593" t="str">
        <f>IF(COUNTIF($C$26:$D$31,"変更あり")&gt;0,"変更あり","")</f>
        <v/>
      </c>
      <c r="E32" s="434"/>
      <c r="F32" s="434"/>
      <c r="I32" s="611" t="s">
        <v>668</v>
      </c>
      <c r="J32" s="612"/>
      <c r="K32" s="617" t="s">
        <v>287</v>
      </c>
      <c r="L32" s="617"/>
      <c r="M32" s="617"/>
      <c r="N32" s="824"/>
      <c r="O32" s="825" t="s">
        <v>286</v>
      </c>
      <c r="P32" s="620"/>
      <c r="Q32" s="620"/>
      <c r="R32" s="620"/>
      <c r="S32" s="620"/>
      <c r="T32" s="617"/>
      <c r="U32" s="617"/>
      <c r="V32" s="617"/>
      <c r="W32" s="617"/>
      <c r="X32" s="617"/>
      <c r="Y32" s="617"/>
      <c r="Z32" s="658">
        <f>IF('0.Work Content Judge'!$H$146=0,0,1)</f>
        <v>1</v>
      </c>
      <c r="AA32" s="661">
        <f t="shared" si="0"/>
        <v>1</v>
      </c>
      <c r="AB32" s="660">
        <f>IF('0.Work Content Judge'!$I$146=0,0,1)</f>
        <v>0</v>
      </c>
      <c r="AC32" s="661">
        <f t="shared" si="1"/>
        <v>1</v>
      </c>
      <c r="AD32" s="660">
        <f>IF('0.Work Content Judge'!$J$146=0,0,1)</f>
        <v>0</v>
      </c>
      <c r="AE32" s="661">
        <f t="shared" si="2"/>
        <v>1</v>
      </c>
      <c r="AF32" s="655"/>
      <c r="AG32" s="671"/>
      <c r="AH32" s="671"/>
      <c r="AI32" s="671"/>
      <c r="AJ32" s="671"/>
      <c r="AK32" s="671"/>
      <c r="AL32" s="671"/>
      <c r="AM32" s="671"/>
      <c r="AN32" s="671"/>
      <c r="AO32" s="671"/>
      <c r="AP32" s="671"/>
      <c r="AQ32" s="671"/>
      <c r="AR32" s="671"/>
      <c r="AS32" s="671"/>
      <c r="AT32" s="671"/>
      <c r="AU32" s="671"/>
      <c r="AV32" s="671"/>
      <c r="AW32" s="671"/>
      <c r="AX32" s="671"/>
      <c r="AY32" s="671"/>
      <c r="AZ32" s="671"/>
      <c r="BA32" s="671"/>
      <c r="BB32" s="671"/>
      <c r="BC32" s="671"/>
      <c r="BD32" s="695"/>
      <c r="BE32" s="695"/>
      <c r="BF32" s="655"/>
      <c r="BG32" s="655"/>
      <c r="BH32" s="655"/>
      <c r="BI32" s="655"/>
      <c r="BJ32" s="655"/>
      <c r="BK32" s="655"/>
      <c r="BL32" s="655"/>
      <c r="BM32" s="655"/>
      <c r="BN32" s="655"/>
      <c r="BO32" s="655"/>
      <c r="BP32" s="655"/>
      <c r="BQ32" s="655"/>
      <c r="BR32" s="655"/>
      <c r="BS32" s="655"/>
      <c r="BT32" s="655"/>
      <c r="BU32" s="655"/>
      <c r="BV32" s="655"/>
      <c r="BW32" s="655"/>
      <c r="BX32" s="655"/>
      <c r="BY32" s="655"/>
      <c r="BZ32" s="655"/>
      <c r="CA32" s="655"/>
      <c r="CB32" s="655"/>
      <c r="CC32" s="655"/>
      <c r="CD32" s="655"/>
      <c r="CE32" s="655"/>
      <c r="CF32" s="655"/>
      <c r="CG32" s="655"/>
      <c r="CH32" s="655"/>
    </row>
    <row r="33" s="423" customFormat="1" ht="16.95" spans="1:86">
      <c r="A33" s="269"/>
      <c r="E33" s="434"/>
      <c r="F33" s="434"/>
      <c r="K33" s="621"/>
      <c r="L33" s="622"/>
      <c r="M33" s="622"/>
      <c r="N33" s="622"/>
      <c r="O33" s="826"/>
      <c r="T33" s="623"/>
      <c r="W33" s="623"/>
      <c r="Y33" s="663"/>
      <c r="Z33" s="655"/>
      <c r="AA33" s="655"/>
      <c r="AB33" s="655"/>
      <c r="AC33" s="655"/>
      <c r="AD33" s="655"/>
      <c r="AE33" s="655"/>
      <c r="AF33" s="655"/>
      <c r="AG33" s="671"/>
      <c r="AH33" s="671"/>
      <c r="AI33" s="671"/>
      <c r="AJ33" s="671"/>
      <c r="AK33" s="671"/>
      <c r="AL33" s="671"/>
      <c r="AM33" s="671"/>
      <c r="AN33" s="671"/>
      <c r="AO33" s="671"/>
      <c r="AP33" s="671"/>
      <c r="AQ33" s="671"/>
      <c r="AR33" s="671"/>
      <c r="AS33" s="671"/>
      <c r="AT33" s="671"/>
      <c r="AU33" s="671"/>
      <c r="AV33" s="671"/>
      <c r="AW33" s="671"/>
      <c r="AX33" s="671"/>
      <c r="AY33" s="671"/>
      <c r="AZ33" s="671"/>
      <c r="BA33" s="671"/>
      <c r="BB33" s="671"/>
      <c r="BC33" s="671"/>
      <c r="BD33" s="695"/>
      <c r="BE33" s="695"/>
      <c r="BF33" s="655"/>
      <c r="BG33" s="655"/>
      <c r="BH33" s="655"/>
      <c r="BI33" s="655"/>
      <c r="BJ33" s="655"/>
      <c r="BK33" s="655"/>
      <c r="BL33" s="655"/>
      <c r="BM33" s="655"/>
      <c r="BN33" s="655"/>
      <c r="BO33" s="655"/>
      <c r="BP33" s="655"/>
      <c r="BQ33" s="655"/>
      <c r="BR33" s="655"/>
      <c r="BS33" s="655"/>
      <c r="BT33" s="655"/>
      <c r="BU33" s="655"/>
      <c r="BV33" s="655"/>
      <c r="BW33" s="655"/>
      <c r="BX33" s="655"/>
      <c r="BY33" s="655"/>
      <c r="BZ33" s="655"/>
      <c r="CA33" s="655"/>
      <c r="CB33" s="655"/>
      <c r="CC33" s="655"/>
      <c r="CD33" s="655"/>
      <c r="CE33" s="655"/>
      <c r="CF33" s="655"/>
      <c r="CG33" s="655"/>
      <c r="CH33" s="655"/>
    </row>
    <row r="34" s="423" customFormat="1" ht="19.2" spans="1:86">
      <c r="A34" s="269"/>
      <c r="C34" s="433" t="s">
        <v>669</v>
      </c>
      <c r="E34" s="585"/>
      <c r="F34" s="434"/>
      <c r="K34" s="623"/>
      <c r="O34" s="827"/>
      <c r="T34" s="623"/>
      <c r="W34" s="623"/>
      <c r="Y34" s="663"/>
      <c r="Z34" s="655"/>
      <c r="AA34" s="655"/>
      <c r="AB34" s="655"/>
      <c r="AC34" s="655"/>
      <c r="AD34" s="655"/>
      <c r="AE34" s="655"/>
      <c r="AF34" s="655"/>
      <c r="AG34" s="671"/>
      <c r="AH34" s="671"/>
      <c r="AI34" s="671"/>
      <c r="AJ34" s="671"/>
      <c r="AK34" s="671"/>
      <c r="AL34" s="671"/>
      <c r="AM34" s="671"/>
      <c r="AN34" s="671"/>
      <c r="AO34" s="671"/>
      <c r="AP34" s="671"/>
      <c r="AQ34" s="671"/>
      <c r="AR34" s="671"/>
      <c r="AS34" s="671"/>
      <c r="AT34" s="671"/>
      <c r="AU34" s="671"/>
      <c r="AV34" s="671"/>
      <c r="AW34" s="671"/>
      <c r="AX34" s="671"/>
      <c r="AY34" s="671"/>
      <c r="AZ34" s="671"/>
      <c r="BA34" s="671"/>
      <c r="BB34" s="671"/>
      <c r="BC34" s="671"/>
      <c r="BD34" s="695"/>
      <c r="BE34" s="695"/>
      <c r="BF34" s="655"/>
      <c r="BG34" s="655"/>
      <c r="BH34" s="655"/>
      <c r="BI34" s="655"/>
      <c r="BJ34" s="655"/>
      <c r="BK34" s="655"/>
      <c r="BL34" s="655"/>
      <c r="BM34" s="655"/>
      <c r="BN34" s="655"/>
      <c r="BO34" s="655"/>
      <c r="BP34" s="655"/>
      <c r="BQ34" s="655"/>
      <c r="BR34" s="655"/>
      <c r="BS34" s="655"/>
      <c r="BT34" s="655"/>
      <c r="BU34" s="655"/>
      <c r="BV34" s="655"/>
      <c r="BW34" s="655"/>
      <c r="BX34" s="655"/>
      <c r="BY34" s="655"/>
      <c r="BZ34" s="655"/>
      <c r="CA34" s="655"/>
      <c r="CB34" s="655"/>
      <c r="CC34" s="655"/>
      <c r="CD34" s="655"/>
      <c r="CE34" s="655"/>
      <c r="CF34" s="655"/>
      <c r="CG34" s="655"/>
      <c r="CH34" s="655"/>
    </row>
    <row r="35" s="423" customFormat="1" ht="21.75" customHeight="1" spans="1:86">
      <c r="A35" s="269"/>
      <c r="C35" s="433"/>
      <c r="D35" s="267" t="s">
        <v>670</v>
      </c>
      <c r="E35" s="256"/>
      <c r="F35" s="434"/>
      <c r="K35" s="623"/>
      <c r="O35" s="827"/>
      <c r="T35" s="623"/>
      <c r="W35" s="623"/>
      <c r="Y35" s="663"/>
      <c r="Z35" s="655"/>
      <c r="AA35" s="655"/>
      <c r="AB35" s="655"/>
      <c r="AC35" s="655"/>
      <c r="AD35" s="655"/>
      <c r="AE35" s="655"/>
      <c r="AF35" s="655"/>
      <c r="AG35" s="671"/>
      <c r="AH35" s="671"/>
      <c r="AI35" s="671"/>
      <c r="AJ35" s="671"/>
      <c r="AK35" s="671"/>
      <c r="AL35" s="671"/>
      <c r="AM35" s="671"/>
      <c r="AN35" s="671"/>
      <c r="AO35" s="671"/>
      <c r="AP35" s="671"/>
      <c r="AQ35" s="671"/>
      <c r="AR35" s="671"/>
      <c r="AS35" s="671"/>
      <c r="AT35" s="671"/>
      <c r="AU35" s="671"/>
      <c r="AV35" s="671"/>
      <c r="AW35" s="671"/>
      <c r="AX35" s="671"/>
      <c r="AY35" s="671"/>
      <c r="AZ35" s="671"/>
      <c r="BA35" s="671"/>
      <c r="BB35" s="671"/>
      <c r="BC35" s="671"/>
      <c r="BD35" s="695"/>
      <c r="BE35" s="695"/>
      <c r="BF35" s="655"/>
      <c r="BG35" s="655"/>
      <c r="BH35" s="655"/>
      <c r="BI35" s="655"/>
      <c r="BJ35" s="655"/>
      <c r="BK35" s="655"/>
      <c r="BL35" s="655"/>
      <c r="BM35" s="655"/>
      <c r="BN35" s="655"/>
      <c r="BO35" s="655"/>
      <c r="BP35" s="655"/>
      <c r="BQ35" s="655"/>
      <c r="BR35" s="655"/>
      <c r="BS35" s="655"/>
      <c r="BT35" s="655"/>
      <c r="BU35" s="655"/>
      <c r="BV35" s="655"/>
      <c r="BW35" s="655"/>
      <c r="BX35" s="655"/>
      <c r="BY35" s="655"/>
      <c r="BZ35" s="655"/>
      <c r="CA35" s="655"/>
      <c r="CB35" s="655"/>
      <c r="CC35" s="655"/>
      <c r="CD35" s="655"/>
      <c r="CE35" s="655"/>
      <c r="CF35" s="655"/>
      <c r="CG35" s="655"/>
      <c r="CH35" s="655"/>
    </row>
    <row r="36" s="423" customFormat="1" ht="21.75" customHeight="1" spans="1:86">
      <c r="A36" s="269"/>
      <c r="C36" s="433"/>
      <c r="D36" s="256"/>
      <c r="E36" s="270" t="s">
        <v>671</v>
      </c>
      <c r="F36" s="434"/>
      <c r="K36" s="623"/>
      <c r="O36" s="827"/>
      <c r="T36" s="623"/>
      <c r="W36" s="623"/>
      <c r="Y36" s="663"/>
      <c r="Z36" s="655"/>
      <c r="AA36" s="655"/>
      <c r="AB36" s="655"/>
      <c r="AC36" s="655"/>
      <c r="AD36" s="655"/>
      <c r="AE36" s="655"/>
      <c r="AF36" s="655"/>
      <c r="AG36" s="671"/>
      <c r="AH36" s="671"/>
      <c r="AI36" s="671"/>
      <c r="AJ36" s="671"/>
      <c r="AK36" s="671"/>
      <c r="AL36" s="671"/>
      <c r="AM36" s="671"/>
      <c r="AN36" s="671"/>
      <c r="AO36" s="671"/>
      <c r="AP36" s="671"/>
      <c r="AQ36" s="671"/>
      <c r="AR36" s="671"/>
      <c r="AS36" s="671"/>
      <c r="AT36" s="671"/>
      <c r="AU36" s="671"/>
      <c r="AV36" s="671"/>
      <c r="AW36" s="671"/>
      <c r="AX36" s="671"/>
      <c r="AY36" s="671"/>
      <c r="AZ36" s="671"/>
      <c r="BA36" s="671"/>
      <c r="BB36" s="671"/>
      <c r="BC36" s="671"/>
      <c r="BD36" s="695"/>
      <c r="BE36" s="695"/>
      <c r="BF36" s="655"/>
      <c r="BG36" s="655"/>
      <c r="BH36" s="655"/>
      <c r="BI36" s="655"/>
      <c r="BJ36" s="655"/>
      <c r="BK36" s="655"/>
      <c r="BL36" s="655"/>
      <c r="BM36" s="655"/>
      <c r="BN36" s="655"/>
      <c r="BO36" s="655"/>
      <c r="BP36" s="655"/>
      <c r="BQ36" s="655"/>
      <c r="BR36" s="655"/>
      <c r="BS36" s="655"/>
      <c r="BT36" s="655"/>
      <c r="BU36" s="655"/>
      <c r="BV36" s="655"/>
      <c r="BW36" s="655"/>
      <c r="BX36" s="655"/>
      <c r="BY36" s="655"/>
      <c r="BZ36" s="655"/>
      <c r="CA36" s="655"/>
      <c r="CB36" s="655"/>
      <c r="CC36" s="655"/>
      <c r="CD36" s="655"/>
      <c r="CE36" s="655"/>
      <c r="CF36" s="655"/>
      <c r="CG36" s="655"/>
      <c r="CH36" s="655"/>
    </row>
    <row r="37" s="423" customFormat="1" ht="21.75" customHeight="1" spans="1:86">
      <c r="A37" s="269"/>
      <c r="C37" s="433"/>
      <c r="D37" s="256"/>
      <c r="E37" s="270" t="s">
        <v>672</v>
      </c>
      <c r="F37" s="434"/>
      <c r="K37" s="623"/>
      <c r="O37" s="827"/>
      <c r="T37" s="623"/>
      <c r="W37" s="623"/>
      <c r="Y37" s="663"/>
      <c r="Z37" s="655"/>
      <c r="AA37" s="655"/>
      <c r="AB37" s="655"/>
      <c r="AC37" s="655"/>
      <c r="AD37" s="655"/>
      <c r="AE37" s="655"/>
      <c r="AF37" s="655"/>
      <c r="AG37" s="671"/>
      <c r="AH37" s="671"/>
      <c r="AI37" s="671"/>
      <c r="AJ37" s="671"/>
      <c r="AK37" s="671"/>
      <c r="AL37" s="671"/>
      <c r="AM37" s="671"/>
      <c r="AN37" s="671"/>
      <c r="AO37" s="671"/>
      <c r="AP37" s="671"/>
      <c r="AQ37" s="671"/>
      <c r="AR37" s="671"/>
      <c r="AS37" s="671"/>
      <c r="AT37" s="671"/>
      <c r="AU37" s="671"/>
      <c r="AV37" s="671"/>
      <c r="AW37" s="671"/>
      <c r="AX37" s="671"/>
      <c r="AY37" s="671"/>
      <c r="AZ37" s="671"/>
      <c r="BA37" s="671"/>
      <c r="BB37" s="671"/>
      <c r="BC37" s="671"/>
      <c r="BD37" s="695"/>
      <c r="BE37" s="695"/>
      <c r="BF37" s="655"/>
      <c r="BG37" s="655"/>
      <c r="BH37" s="655"/>
      <c r="BI37" s="655"/>
      <c r="BJ37" s="655"/>
      <c r="BK37" s="655"/>
      <c r="BL37" s="655"/>
      <c r="BM37" s="655"/>
      <c r="BN37" s="655"/>
      <c r="BO37" s="655"/>
      <c r="BP37" s="655"/>
      <c r="BQ37" s="655"/>
      <c r="BR37" s="655"/>
      <c r="BS37" s="655"/>
      <c r="BT37" s="655"/>
      <c r="BU37" s="655"/>
      <c r="BV37" s="655"/>
      <c r="BW37" s="655"/>
      <c r="BX37" s="655"/>
      <c r="BY37" s="655"/>
      <c r="BZ37" s="655"/>
      <c r="CA37" s="655"/>
      <c r="CB37" s="655"/>
      <c r="CC37" s="655"/>
      <c r="CD37" s="655"/>
      <c r="CE37" s="655"/>
      <c r="CF37" s="655"/>
      <c r="CG37" s="655"/>
      <c r="CH37" s="655"/>
    </row>
    <row r="38" s="423" customFormat="1" ht="16.2" spans="1:86">
      <c r="A38" s="269"/>
      <c r="C38" s="433"/>
      <c r="F38" s="434"/>
      <c r="K38" s="623"/>
      <c r="O38" s="827"/>
      <c r="T38" s="623"/>
      <c r="W38" s="623"/>
      <c r="Y38" s="663"/>
      <c r="Z38" s="655"/>
      <c r="AA38" s="655"/>
      <c r="AB38" s="655"/>
      <c r="AC38" s="655"/>
      <c r="AD38" s="655"/>
      <c r="AE38" s="655"/>
      <c r="AF38" s="655"/>
      <c r="AG38" s="671"/>
      <c r="AH38" s="671"/>
      <c r="AI38" s="671"/>
      <c r="AJ38" s="671"/>
      <c r="AK38" s="671"/>
      <c r="AL38" s="671"/>
      <c r="AM38" s="671"/>
      <c r="AN38" s="671"/>
      <c r="AO38" s="671"/>
      <c r="AP38" s="671"/>
      <c r="AQ38" s="671"/>
      <c r="AR38" s="671"/>
      <c r="AS38" s="671"/>
      <c r="AT38" s="671"/>
      <c r="AU38" s="671"/>
      <c r="AV38" s="671"/>
      <c r="AW38" s="671"/>
      <c r="AX38" s="671"/>
      <c r="AY38" s="671"/>
      <c r="AZ38" s="671"/>
      <c r="BA38" s="671"/>
      <c r="BB38" s="671"/>
      <c r="BC38" s="671"/>
      <c r="BD38" s="695"/>
      <c r="BE38" s="695"/>
      <c r="BF38" s="655"/>
      <c r="BG38" s="655"/>
      <c r="BH38" s="655"/>
      <c r="BI38" s="655"/>
      <c r="BJ38" s="655"/>
      <c r="BK38" s="655"/>
      <c r="BL38" s="655"/>
      <c r="BM38" s="655"/>
      <c r="BN38" s="655"/>
      <c r="BO38" s="655"/>
      <c r="BP38" s="655"/>
      <c r="BQ38" s="655"/>
      <c r="BR38" s="655"/>
      <c r="BS38" s="655"/>
      <c r="BT38" s="655"/>
      <c r="BU38" s="655"/>
      <c r="BV38" s="655"/>
      <c r="BW38" s="655"/>
      <c r="BX38" s="655"/>
      <c r="BY38" s="655"/>
      <c r="BZ38" s="655"/>
      <c r="CA38" s="655"/>
      <c r="CB38" s="655"/>
      <c r="CC38" s="655"/>
      <c r="CD38" s="655"/>
      <c r="CE38" s="655"/>
      <c r="CF38" s="655"/>
      <c r="CG38" s="655"/>
      <c r="CH38" s="655"/>
    </row>
    <row r="39" s="423" customFormat="1" ht="19.2" spans="1:86">
      <c r="A39" s="269"/>
      <c r="C39" s="433" t="s">
        <v>673</v>
      </c>
      <c r="E39" s="585"/>
      <c r="F39" s="434"/>
      <c r="K39" s="623"/>
      <c r="O39" s="827"/>
      <c r="T39" s="623"/>
      <c r="W39" s="623"/>
      <c r="Y39" s="663"/>
      <c r="Z39" s="655"/>
      <c r="AA39" s="655"/>
      <c r="AB39" s="655"/>
      <c r="AC39" s="655"/>
      <c r="AD39" s="655"/>
      <c r="AE39" s="655"/>
      <c r="AF39" s="655"/>
      <c r="AG39" s="671"/>
      <c r="AH39" s="671"/>
      <c r="AI39" s="671"/>
      <c r="AJ39" s="671"/>
      <c r="AK39" s="671"/>
      <c r="AL39" s="671"/>
      <c r="AM39" s="671"/>
      <c r="AN39" s="671"/>
      <c r="AO39" s="671"/>
      <c r="AP39" s="671"/>
      <c r="AQ39" s="671"/>
      <c r="AR39" s="671"/>
      <c r="AS39" s="671"/>
      <c r="AT39" s="671"/>
      <c r="AU39" s="671"/>
      <c r="AV39" s="671"/>
      <c r="AW39" s="671"/>
      <c r="AX39" s="671"/>
      <c r="AY39" s="671"/>
      <c r="AZ39" s="671"/>
      <c r="BA39" s="671"/>
      <c r="BB39" s="671"/>
      <c r="BC39" s="671"/>
      <c r="BD39" s="695"/>
      <c r="BE39" s="695"/>
      <c r="BF39" s="655"/>
      <c r="BG39" s="655"/>
      <c r="BH39" s="655"/>
      <c r="BI39" s="655"/>
      <c r="BJ39" s="655"/>
      <c r="BK39" s="655"/>
      <c r="BL39" s="655"/>
      <c r="BM39" s="655"/>
      <c r="BN39" s="655"/>
      <c r="BO39" s="655"/>
      <c r="BP39" s="655"/>
      <c r="BQ39" s="655"/>
      <c r="BR39" s="655"/>
      <c r="BS39" s="655"/>
      <c r="BT39" s="655"/>
      <c r="BU39" s="655"/>
      <c r="BV39" s="655"/>
      <c r="BW39" s="655"/>
      <c r="BX39" s="655"/>
      <c r="BY39" s="655"/>
      <c r="BZ39" s="655"/>
      <c r="CA39" s="655"/>
      <c r="CB39" s="655"/>
      <c r="CC39" s="655"/>
      <c r="CD39" s="655"/>
      <c r="CE39" s="655"/>
      <c r="CF39" s="655"/>
      <c r="CG39" s="655"/>
      <c r="CH39" s="655"/>
    </row>
    <row r="40" s="423" customFormat="1" ht="18.75" customHeight="1" spans="1:86">
      <c r="A40" s="269"/>
      <c r="C40" s="433"/>
      <c r="D40" s="267" t="s">
        <v>674</v>
      </c>
      <c r="E40" s="256"/>
      <c r="F40" s="434"/>
      <c r="K40" s="623"/>
      <c r="O40" s="827"/>
      <c r="T40" s="623"/>
      <c r="W40" s="623"/>
      <c r="Y40" s="663"/>
      <c r="Z40" s="655"/>
      <c r="AA40" s="655"/>
      <c r="AB40" s="655"/>
      <c r="AC40" s="655"/>
      <c r="AD40" s="655"/>
      <c r="AE40" s="655"/>
      <c r="AF40" s="655"/>
      <c r="AG40" s="671"/>
      <c r="AH40" s="671"/>
      <c r="AI40" s="671"/>
      <c r="AJ40" s="671"/>
      <c r="AK40" s="671"/>
      <c r="AL40" s="671"/>
      <c r="AM40" s="671"/>
      <c r="AN40" s="671"/>
      <c r="AO40" s="671"/>
      <c r="AP40" s="671"/>
      <c r="AQ40" s="671"/>
      <c r="AR40" s="671"/>
      <c r="AS40" s="671"/>
      <c r="AT40" s="671"/>
      <c r="AU40" s="671"/>
      <c r="AV40" s="671"/>
      <c r="AW40" s="671"/>
      <c r="AX40" s="671"/>
      <c r="AY40" s="671"/>
      <c r="AZ40" s="671"/>
      <c r="BA40" s="671"/>
      <c r="BB40" s="671"/>
      <c r="BC40" s="671"/>
      <c r="BD40" s="695"/>
      <c r="BE40" s="695"/>
      <c r="BF40" s="655"/>
      <c r="BG40" s="655"/>
      <c r="BH40" s="655"/>
      <c r="BI40" s="655"/>
      <c r="BJ40" s="655"/>
      <c r="BK40" s="655"/>
      <c r="BL40" s="655"/>
      <c r="BM40" s="655"/>
      <c r="BN40" s="655"/>
      <c r="BO40" s="655"/>
      <c r="BP40" s="655"/>
      <c r="BQ40" s="655"/>
      <c r="BR40" s="655"/>
      <c r="BS40" s="655"/>
      <c r="BT40" s="655"/>
      <c r="BU40" s="655"/>
      <c r="BV40" s="655"/>
      <c r="BW40" s="655"/>
      <c r="BX40" s="655"/>
      <c r="BY40" s="655"/>
      <c r="BZ40" s="655"/>
      <c r="CA40" s="655"/>
      <c r="CB40" s="655"/>
      <c r="CC40" s="655"/>
      <c r="CD40" s="655"/>
      <c r="CE40" s="655"/>
      <c r="CF40" s="655"/>
      <c r="CG40" s="655"/>
      <c r="CH40" s="655"/>
    </row>
    <row r="41" s="423" customFormat="1" ht="18.75" customHeight="1" spans="1:86">
      <c r="A41" s="269"/>
      <c r="C41" s="433"/>
      <c r="D41" s="256"/>
      <c r="E41" s="270" t="s">
        <v>675</v>
      </c>
      <c r="F41" s="434"/>
      <c r="K41" s="623"/>
      <c r="O41" s="827"/>
      <c r="T41" s="623"/>
      <c r="W41" s="623"/>
      <c r="Y41" s="663"/>
      <c r="Z41" s="655"/>
      <c r="AA41" s="655"/>
      <c r="AB41" s="655"/>
      <c r="AC41" s="655"/>
      <c r="AD41" s="655"/>
      <c r="AE41" s="655"/>
      <c r="AF41" s="655"/>
      <c r="AG41" s="671"/>
      <c r="AH41" s="671"/>
      <c r="AI41" s="671"/>
      <c r="AJ41" s="671"/>
      <c r="AK41" s="671"/>
      <c r="AL41" s="671"/>
      <c r="AM41" s="671"/>
      <c r="AN41" s="671"/>
      <c r="AO41" s="671"/>
      <c r="AP41" s="671"/>
      <c r="AQ41" s="671"/>
      <c r="AR41" s="671"/>
      <c r="AS41" s="671"/>
      <c r="AT41" s="671"/>
      <c r="AU41" s="671"/>
      <c r="AV41" s="671"/>
      <c r="AW41" s="671"/>
      <c r="AX41" s="671"/>
      <c r="AY41" s="671"/>
      <c r="AZ41" s="671"/>
      <c r="BA41" s="671"/>
      <c r="BB41" s="671"/>
      <c r="BC41" s="671"/>
      <c r="BD41" s="695"/>
      <c r="BE41" s="695"/>
      <c r="BF41" s="655"/>
      <c r="BG41" s="655"/>
      <c r="BH41" s="655"/>
      <c r="BI41" s="655"/>
      <c r="BJ41" s="655"/>
      <c r="BK41" s="655"/>
      <c r="BL41" s="655"/>
      <c r="BM41" s="655"/>
      <c r="BN41" s="655"/>
      <c r="BO41" s="655"/>
      <c r="BP41" s="655"/>
      <c r="BQ41" s="655"/>
      <c r="BR41" s="655"/>
      <c r="BS41" s="655"/>
      <c r="BT41" s="655"/>
      <c r="BU41" s="655"/>
      <c r="BV41" s="655"/>
      <c r="BW41" s="655"/>
      <c r="BX41" s="655"/>
      <c r="BY41" s="655"/>
      <c r="BZ41" s="655"/>
      <c r="CA41" s="655"/>
      <c r="CB41" s="655"/>
      <c r="CC41" s="655"/>
      <c r="CD41" s="713" t="s">
        <v>676</v>
      </c>
      <c r="CE41" s="713" t="s">
        <v>677</v>
      </c>
      <c r="CF41" s="655"/>
      <c r="CG41" s="655"/>
      <c r="CH41" s="655"/>
    </row>
    <row r="42" s="423" customFormat="1" ht="18.75" customHeight="1" spans="1:86">
      <c r="A42" s="269"/>
      <c r="C42" s="433"/>
      <c r="D42" s="256"/>
      <c r="E42" s="270" t="s">
        <v>678</v>
      </c>
      <c r="F42" s="434"/>
      <c r="K42" s="624" t="s">
        <v>679</v>
      </c>
      <c r="L42" s="625"/>
      <c r="M42" s="625"/>
      <c r="N42" s="625"/>
      <c r="O42" s="827"/>
      <c r="T42" s="624" t="s">
        <v>679</v>
      </c>
      <c r="W42" s="624" t="s">
        <v>679</v>
      </c>
      <c r="Y42" s="663"/>
      <c r="Z42" s="655"/>
      <c r="AA42" s="655"/>
      <c r="AB42" s="655"/>
      <c r="AC42" s="655"/>
      <c r="AD42" s="655"/>
      <c r="AE42" s="655"/>
      <c r="AF42" s="655"/>
      <c r="AG42" s="671"/>
      <c r="AH42" s="671"/>
      <c r="AI42" s="671"/>
      <c r="AJ42" s="671"/>
      <c r="AK42" s="671"/>
      <c r="AL42" s="671"/>
      <c r="AM42" s="671"/>
      <c r="AN42" s="671"/>
      <c r="AO42" s="671"/>
      <c r="AP42" s="671"/>
      <c r="AQ42" s="671"/>
      <c r="AR42" s="671"/>
      <c r="AS42" s="671"/>
      <c r="AT42" s="671"/>
      <c r="AU42" s="671"/>
      <c r="AV42" s="671"/>
      <c r="AW42" s="671"/>
      <c r="AX42" s="671"/>
      <c r="AY42" s="671"/>
      <c r="AZ42" s="671"/>
      <c r="BA42" s="671"/>
      <c r="BB42" s="671"/>
      <c r="BC42" s="671"/>
      <c r="BD42" s="695"/>
      <c r="BE42" s="695"/>
      <c r="BF42" s="655"/>
      <c r="BG42" s="655"/>
      <c r="BH42" s="655"/>
      <c r="BI42" s="655"/>
      <c r="BJ42" s="655"/>
      <c r="BK42" s="655"/>
      <c r="BL42" s="655"/>
      <c r="BM42" s="655"/>
      <c r="BN42" s="655"/>
      <c r="BO42" s="655"/>
      <c r="BP42" s="655"/>
      <c r="BQ42" s="655"/>
      <c r="BR42" s="655"/>
      <c r="BS42" s="655"/>
      <c r="BT42" s="655"/>
      <c r="BU42" s="655"/>
      <c r="BV42" s="655"/>
      <c r="BW42" s="655"/>
      <c r="BX42" s="655"/>
      <c r="BY42" s="655"/>
      <c r="BZ42" s="655"/>
      <c r="CA42" s="655"/>
      <c r="CB42" s="655"/>
      <c r="CC42" s="655"/>
      <c r="CD42" s="713" t="s">
        <v>680</v>
      </c>
      <c r="CE42" s="713" t="s">
        <v>681</v>
      </c>
      <c r="CF42" s="655"/>
      <c r="CG42" s="655"/>
      <c r="CH42" s="655"/>
    </row>
    <row r="43" s="423" customFormat="1" ht="46.5" customHeight="1" spans="1:86">
      <c r="A43" s="269"/>
      <c r="C43" s="433"/>
      <c r="F43" s="434"/>
      <c r="K43" s="459" t="str">
        <f>$K$235</f>
        <v>回答完了
Answer completed</v>
      </c>
      <c r="L43" s="460"/>
      <c r="M43" s="460"/>
      <c r="N43" s="461"/>
      <c r="O43" s="627"/>
      <c r="P43" s="258"/>
      <c r="Q43" s="258"/>
      <c r="R43" s="258"/>
      <c r="S43" s="258"/>
      <c r="T43" s="459" t="str">
        <f>$T$235</f>
        <v>回答完了
Answer completed</v>
      </c>
      <c r="U43" s="460"/>
      <c r="V43" s="461"/>
      <c r="W43" s="459" t="str">
        <f>$W$235</f>
        <v>回答完了
Answer completed</v>
      </c>
      <c r="X43" s="460"/>
      <c r="Y43" s="461"/>
      <c r="Z43" s="835"/>
      <c r="AA43" s="655"/>
      <c r="AB43" s="655"/>
      <c r="AC43" s="655"/>
      <c r="AD43" s="655"/>
      <c r="AE43" s="655"/>
      <c r="AF43" s="655"/>
      <c r="AG43" s="671"/>
      <c r="AH43" s="671"/>
      <c r="AI43" s="671"/>
      <c r="AJ43" s="671"/>
      <c r="AK43" s="671"/>
      <c r="AL43" s="671"/>
      <c r="AM43" s="671"/>
      <c r="AN43" s="671"/>
      <c r="AO43" s="671"/>
      <c r="AP43" s="671"/>
      <c r="AQ43" s="671"/>
      <c r="AR43" s="671"/>
      <c r="AS43" s="671"/>
      <c r="AT43" s="671"/>
      <c r="AU43" s="671"/>
      <c r="AV43" s="671"/>
      <c r="AW43" s="671"/>
      <c r="AX43" s="671"/>
      <c r="AY43" s="671"/>
      <c r="AZ43" s="671"/>
      <c r="BA43" s="671"/>
      <c r="BB43" s="671"/>
      <c r="BC43" s="671"/>
      <c r="BD43" s="695"/>
      <c r="BE43" s="695"/>
      <c r="BF43" s="655"/>
      <c r="BG43" s="655"/>
      <c r="BH43" s="655"/>
      <c r="BI43" s="655"/>
      <c r="BJ43" s="655"/>
      <c r="BK43" s="655"/>
      <c r="BL43" s="655"/>
      <c r="BM43" s="655"/>
      <c r="BN43" s="655"/>
      <c r="BO43" s="655"/>
      <c r="BP43" s="655"/>
      <c r="BQ43" s="655"/>
      <c r="BR43" s="655"/>
      <c r="BS43" s="655"/>
      <c r="BT43" s="655"/>
      <c r="BU43" s="655"/>
      <c r="BV43" s="655"/>
      <c r="BW43" s="655"/>
      <c r="BX43" s="655"/>
      <c r="BY43" s="655"/>
      <c r="BZ43" s="655"/>
      <c r="CA43" s="655"/>
      <c r="CB43" s="655"/>
      <c r="CC43" s="655"/>
      <c r="CD43" s="713" t="s">
        <v>682</v>
      </c>
      <c r="CE43" s="713" t="s">
        <v>683</v>
      </c>
      <c r="CF43" s="655"/>
      <c r="CG43" s="655"/>
      <c r="CH43" s="655"/>
    </row>
    <row r="44" s="423" customFormat="1" ht="20.25" customHeight="1" spans="1:86">
      <c r="A44" s="269"/>
      <c r="C44" s="433"/>
      <c r="D44" s="256"/>
      <c r="E44" s="270"/>
      <c r="F44" s="434"/>
      <c r="J44" s="462"/>
      <c r="K44" s="628"/>
      <c r="L44" s="466"/>
      <c r="M44" s="466"/>
      <c r="N44" s="466"/>
      <c r="O44" s="828"/>
      <c r="T44" s="623"/>
      <c r="W44" s="623"/>
      <c r="Y44" s="663"/>
      <c r="Z44" s="1731" t="s">
        <v>648</v>
      </c>
      <c r="AA44" s="655"/>
      <c r="AB44" s="655"/>
      <c r="AC44" s="655"/>
      <c r="AD44" s="655"/>
      <c r="AE44" s="655"/>
      <c r="AF44" s="655"/>
      <c r="AG44" s="671"/>
      <c r="AH44" s="671"/>
      <c r="AI44" s="671"/>
      <c r="AJ44" s="671"/>
      <c r="AK44" s="671"/>
      <c r="AL44" s="671"/>
      <c r="AM44" s="671"/>
      <c r="AN44" s="671"/>
      <c r="AO44" s="671"/>
      <c r="AP44" s="671"/>
      <c r="AQ44" s="671"/>
      <c r="AR44" s="671"/>
      <c r="AS44" s="671"/>
      <c r="AT44" s="671"/>
      <c r="AU44" s="671"/>
      <c r="AV44" s="671"/>
      <c r="AW44" s="671"/>
      <c r="AX44" s="671"/>
      <c r="AY44" s="671"/>
      <c r="AZ44" s="671"/>
      <c r="BA44" s="671"/>
      <c r="BB44" s="671"/>
      <c r="BC44" s="671"/>
      <c r="BD44" s="695"/>
      <c r="BE44" s="695"/>
      <c r="BF44" s="655"/>
      <c r="BG44" s="655"/>
      <c r="BH44" s="655"/>
      <c r="BI44" s="655"/>
      <c r="BJ44" s="655"/>
      <c r="BK44" s="655"/>
      <c r="BL44" s="655"/>
      <c r="BM44" s="655"/>
      <c r="BN44" s="655"/>
      <c r="BO44" s="655"/>
      <c r="BP44" s="655"/>
      <c r="BQ44" s="655"/>
      <c r="BR44" s="655"/>
      <c r="BS44" s="655"/>
      <c r="BT44" s="655"/>
      <c r="BU44" s="655"/>
      <c r="BV44" s="655"/>
      <c r="BW44" s="655"/>
      <c r="BX44" s="655"/>
      <c r="BY44" s="655"/>
      <c r="BZ44" s="655"/>
      <c r="CA44" s="655"/>
      <c r="CB44" s="655"/>
      <c r="CC44" s="655"/>
      <c r="CD44" s="713" t="s">
        <v>684</v>
      </c>
      <c r="CE44" s="713" t="s">
        <v>685</v>
      </c>
      <c r="CF44" s="655"/>
      <c r="CG44" s="655"/>
      <c r="CH44" s="655"/>
    </row>
    <row r="45" s="422" customFormat="1" ht="52.5" customHeight="1" spans="1:86">
      <c r="A45" s="421"/>
      <c r="B45" s="435" t="s">
        <v>297</v>
      </c>
      <c r="C45" s="435" t="s">
        <v>686</v>
      </c>
      <c r="D45" s="435" t="s">
        <v>687</v>
      </c>
      <c r="E45" s="435" t="s">
        <v>688</v>
      </c>
      <c r="F45" s="436" t="s">
        <v>689</v>
      </c>
      <c r="G45" s="437"/>
      <c r="H45" s="438" t="s">
        <v>690</v>
      </c>
      <c r="I45" s="438" t="s">
        <v>691</v>
      </c>
      <c r="J45" s="467"/>
      <c r="K45" s="468" t="s">
        <v>692</v>
      </c>
      <c r="L45" s="469" t="s">
        <v>693</v>
      </c>
      <c r="M45" s="470"/>
      <c r="N45" s="630"/>
      <c r="O45" s="471" t="s">
        <v>694</v>
      </c>
      <c r="P45" s="472"/>
      <c r="Q45" s="472"/>
      <c r="R45" s="472"/>
      <c r="S45" s="496"/>
      <c r="T45" s="468" t="s">
        <v>692</v>
      </c>
      <c r="U45" s="629" t="s">
        <v>695</v>
      </c>
      <c r="V45" s="830"/>
      <c r="W45" s="468" t="s">
        <v>692</v>
      </c>
      <c r="X45" s="629" t="s">
        <v>696</v>
      </c>
      <c r="Y45" s="830"/>
      <c r="Z45" s="504" t="s">
        <v>697</v>
      </c>
      <c r="AA45" s="504" t="s">
        <v>655</v>
      </c>
      <c r="AB45" s="504" t="s">
        <v>656</v>
      </c>
      <c r="AC45" s="504" t="s">
        <v>657</v>
      </c>
      <c r="AD45" s="504" t="s">
        <v>658</v>
      </c>
      <c r="AE45" s="504" t="s">
        <v>659</v>
      </c>
      <c r="AF45" s="675" t="s">
        <v>698</v>
      </c>
      <c r="AG45" s="511" t="s">
        <v>699</v>
      </c>
      <c r="AH45" s="676" t="s">
        <v>700</v>
      </c>
      <c r="AI45" s="534" t="s">
        <v>701</v>
      </c>
      <c r="AJ45" s="535"/>
      <c r="AK45" s="535"/>
      <c r="AL45" s="535"/>
      <c r="AM45" s="535"/>
      <c r="AN45" s="535"/>
      <c r="AO45" s="686"/>
      <c r="AP45" s="526" t="s">
        <v>702</v>
      </c>
      <c r="AQ45" s="527"/>
      <c r="AR45" s="527"/>
      <c r="AS45" s="527"/>
      <c r="AT45" s="527"/>
      <c r="AU45" s="527"/>
      <c r="AV45" s="533"/>
      <c r="AW45" s="689" t="s">
        <v>703</v>
      </c>
      <c r="AX45" s="690"/>
      <c r="AY45" s="690"/>
      <c r="AZ45" s="690"/>
      <c r="BA45" s="690"/>
      <c r="BB45" s="690"/>
      <c r="BC45" s="690"/>
      <c r="BD45" s="690"/>
      <c r="BE45" s="696"/>
      <c r="BF45" s="697" t="s">
        <v>704</v>
      </c>
      <c r="BG45" s="698"/>
      <c r="BH45" s="699"/>
      <c r="BI45" s="545" t="s">
        <v>581</v>
      </c>
      <c r="BJ45" s="546"/>
      <c r="BK45" s="546"/>
      <c r="BL45" s="546"/>
      <c r="BM45" s="546"/>
      <c r="BN45" s="546"/>
      <c r="BO45" s="546"/>
      <c r="BP45" s="546"/>
      <c r="BQ45" s="546"/>
      <c r="BR45" s="546"/>
      <c r="BS45" s="546"/>
      <c r="BT45" s="546"/>
      <c r="BU45" s="551"/>
      <c r="BV45" s="707" t="s">
        <v>705</v>
      </c>
      <c r="BW45" s="708"/>
      <c r="BX45" s="708"/>
      <c r="BY45" s="708"/>
      <c r="BZ45" s="708"/>
      <c r="CA45" s="708"/>
      <c r="CB45" s="714"/>
      <c r="CC45" s="715"/>
      <c r="CD45" s="713" t="s">
        <v>706</v>
      </c>
      <c r="CE45" s="713" t="s">
        <v>707</v>
      </c>
      <c r="CF45" s="715"/>
      <c r="CG45" s="715"/>
      <c r="CH45" s="715"/>
    </row>
    <row r="46" s="422" customFormat="1" ht="99" customHeight="1" spans="1:86">
      <c r="A46" s="421"/>
      <c r="B46" s="439"/>
      <c r="C46" s="439"/>
      <c r="D46" s="439"/>
      <c r="E46" s="439"/>
      <c r="F46" s="440"/>
      <c r="G46" s="441"/>
      <c r="H46" s="442"/>
      <c r="I46" s="605"/>
      <c r="J46" s="606"/>
      <c r="K46" s="474"/>
      <c r="L46" s="475" t="s">
        <v>708</v>
      </c>
      <c r="M46" s="476" t="s">
        <v>709</v>
      </c>
      <c r="N46" s="786" t="s">
        <v>710</v>
      </c>
      <c r="O46" s="631" t="s">
        <v>686</v>
      </c>
      <c r="P46" s="478" t="s">
        <v>711</v>
      </c>
      <c r="Q46" s="479" t="s">
        <v>712</v>
      </c>
      <c r="R46" s="803" t="s">
        <v>710</v>
      </c>
      <c r="S46" s="500" t="s">
        <v>713</v>
      </c>
      <c r="T46" s="474"/>
      <c r="U46" s="476" t="s">
        <v>708</v>
      </c>
      <c r="V46" s="831" t="s">
        <v>709</v>
      </c>
      <c r="W46" s="474"/>
      <c r="X46" s="476" t="s">
        <v>708</v>
      </c>
      <c r="Y46" s="831" t="s">
        <v>709</v>
      </c>
      <c r="Z46" s="506"/>
      <c r="AA46" s="506"/>
      <c r="AB46" s="506"/>
      <c r="AC46" s="506"/>
      <c r="AD46" s="506"/>
      <c r="AE46" s="506"/>
      <c r="AF46" s="677"/>
      <c r="AG46" s="515"/>
      <c r="AH46" s="678"/>
      <c r="AI46" s="536" t="s">
        <v>676</v>
      </c>
      <c r="AJ46" s="536" t="s">
        <v>680</v>
      </c>
      <c r="AK46" s="536" t="s">
        <v>682</v>
      </c>
      <c r="AL46" s="536" t="s">
        <v>684</v>
      </c>
      <c r="AM46" s="536" t="s">
        <v>706</v>
      </c>
      <c r="AN46" s="536" t="s">
        <v>714</v>
      </c>
      <c r="AO46" s="536" t="s">
        <v>715</v>
      </c>
      <c r="AP46" s="687" t="s">
        <v>716</v>
      </c>
      <c r="AQ46" s="529" t="s">
        <v>681</v>
      </c>
      <c r="AR46" s="529" t="s">
        <v>683</v>
      </c>
      <c r="AS46" s="529" t="s">
        <v>685</v>
      </c>
      <c r="AT46" s="529" t="s">
        <v>707</v>
      </c>
      <c r="AU46" s="529" t="s">
        <v>717</v>
      </c>
      <c r="AV46" s="529" t="s">
        <v>718</v>
      </c>
      <c r="AW46" s="691" t="s">
        <v>719</v>
      </c>
      <c r="AX46" s="691" t="s">
        <v>720</v>
      </c>
      <c r="AY46" s="691" t="s">
        <v>721</v>
      </c>
      <c r="AZ46" s="691" t="s">
        <v>722</v>
      </c>
      <c r="BA46" s="691" t="s">
        <v>723</v>
      </c>
      <c r="BB46" s="691" t="s">
        <v>724</v>
      </c>
      <c r="BC46" s="691" t="s">
        <v>725</v>
      </c>
      <c r="BD46" s="691" t="s">
        <v>726</v>
      </c>
      <c r="BE46" s="691" t="s">
        <v>727</v>
      </c>
      <c r="BF46" s="700" t="s">
        <v>62</v>
      </c>
      <c r="BG46" s="700" t="s">
        <v>63</v>
      </c>
      <c r="BH46" s="700" t="s">
        <v>64</v>
      </c>
      <c r="BI46" s="547" t="s">
        <v>582</v>
      </c>
      <c r="BJ46" s="837" t="s">
        <v>728</v>
      </c>
      <c r="BK46" s="837" t="s">
        <v>729</v>
      </c>
      <c r="BL46" s="837" t="s">
        <v>730</v>
      </c>
      <c r="BM46" s="839" t="s">
        <v>584</v>
      </c>
      <c r="BN46" s="839" t="s">
        <v>585</v>
      </c>
      <c r="BO46" s="839" t="s">
        <v>595</v>
      </c>
      <c r="BP46" s="839" t="s">
        <v>731</v>
      </c>
      <c r="BQ46" s="839" t="s">
        <v>586</v>
      </c>
      <c r="BR46" s="837" t="s">
        <v>732</v>
      </c>
      <c r="BS46" s="837" t="s">
        <v>733</v>
      </c>
      <c r="BT46" s="548" t="s">
        <v>734</v>
      </c>
      <c r="BU46" s="704" t="s">
        <v>735</v>
      </c>
      <c r="BV46" s="557" t="s">
        <v>736</v>
      </c>
      <c r="BW46" s="554" t="s">
        <v>572</v>
      </c>
      <c r="BX46" s="557" t="s">
        <v>737</v>
      </c>
      <c r="BY46" s="554" t="s">
        <v>738</v>
      </c>
      <c r="BZ46" s="554" t="s">
        <v>739</v>
      </c>
      <c r="CA46" s="709"/>
      <c r="CB46" s="554"/>
      <c r="CC46" s="715"/>
      <c r="CD46" s="713" t="s">
        <v>714</v>
      </c>
      <c r="CE46" s="713" t="s">
        <v>717</v>
      </c>
      <c r="CF46" s="715"/>
      <c r="CG46" s="715"/>
      <c r="CH46" s="715"/>
    </row>
    <row r="47" s="424" customFormat="1" ht="21.75" customHeight="1" spans="1:86">
      <c r="A47" s="594"/>
      <c r="B47" s="595"/>
      <c r="C47" s="595"/>
      <c r="D47" s="595"/>
      <c r="E47" s="596"/>
      <c r="F47" s="445" t="s">
        <v>740</v>
      </c>
      <c r="G47" s="795" t="s">
        <v>741</v>
      </c>
      <c r="H47" s="597"/>
      <c r="I47" s="445" t="s">
        <v>740</v>
      </c>
      <c r="J47" s="795" t="s">
        <v>741</v>
      </c>
      <c r="K47" s="829"/>
      <c r="L47" s="633"/>
      <c r="M47" s="634"/>
      <c r="N47" s="634"/>
      <c r="O47" s="635"/>
      <c r="P47" s="636"/>
      <c r="Q47" s="635"/>
      <c r="R47" s="832"/>
      <c r="S47" s="643"/>
      <c r="T47" s="644"/>
      <c r="U47" s="645"/>
      <c r="V47" s="833"/>
      <c r="W47" s="644"/>
      <c r="X47" s="645"/>
      <c r="Y47" s="833"/>
      <c r="Z47" s="667"/>
      <c r="AA47" s="667"/>
      <c r="AB47" s="667"/>
      <c r="AC47" s="667"/>
      <c r="AD47" s="667"/>
      <c r="AE47" s="667"/>
      <c r="AF47" s="679"/>
      <c r="AG47" s="836"/>
      <c r="AH47" s="681"/>
      <c r="AI47" s="682"/>
      <c r="AJ47" s="682"/>
      <c r="AK47" s="682"/>
      <c r="AL47" s="682"/>
      <c r="AM47" s="682"/>
      <c r="AN47" s="682"/>
      <c r="AO47" s="682"/>
      <c r="AP47" s="688"/>
      <c r="AQ47" s="681"/>
      <c r="AR47" s="681"/>
      <c r="AS47" s="681"/>
      <c r="AT47" s="681"/>
      <c r="AU47" s="681"/>
      <c r="AV47" s="681"/>
      <c r="AW47" s="692"/>
      <c r="AX47" s="692"/>
      <c r="AY47" s="692"/>
      <c r="AZ47" s="692"/>
      <c r="BA47" s="692"/>
      <c r="BB47" s="692"/>
      <c r="BC47" s="692"/>
      <c r="BD47" s="692"/>
      <c r="BE47" s="692"/>
      <c r="BF47" s="701"/>
      <c r="BG47" s="701"/>
      <c r="BH47" s="701"/>
      <c r="BI47" s="811"/>
      <c r="BJ47" s="838"/>
      <c r="BK47" s="838"/>
      <c r="BL47" s="838"/>
      <c r="BM47" s="840"/>
      <c r="BN47" s="840"/>
      <c r="BO47" s="840"/>
      <c r="BP47" s="840"/>
      <c r="BQ47" s="840"/>
      <c r="BR47" s="838"/>
      <c r="BS47" s="838"/>
      <c r="BT47" s="812"/>
      <c r="BU47" s="705"/>
      <c r="BV47" s="710"/>
      <c r="BW47" s="716"/>
      <c r="BX47" s="710"/>
      <c r="BY47" s="716"/>
      <c r="BZ47" s="716"/>
      <c r="CA47" s="712"/>
      <c r="CB47" s="716"/>
      <c r="CC47" s="841"/>
      <c r="CD47" s="713" t="s">
        <v>715</v>
      </c>
      <c r="CE47" s="713" t="s">
        <v>718</v>
      </c>
      <c r="CF47" s="841"/>
      <c r="CG47" s="841"/>
      <c r="CH47" s="841"/>
    </row>
    <row r="48" s="258" customFormat="1" ht="158.4" spans="2:86">
      <c r="B48" s="448">
        <f>ROW(B48)-47</f>
        <v>1</v>
      </c>
      <c r="C48" s="449" t="s">
        <v>742</v>
      </c>
      <c r="D48" s="450" t="s">
        <v>743</v>
      </c>
      <c r="E48" s="451" t="s">
        <v>744</v>
      </c>
      <c r="F48" s="794" t="s">
        <v>745</v>
      </c>
      <c r="G48" s="453" t="s">
        <v>746</v>
      </c>
      <c r="H48" s="451" t="str">
        <f>INDEX($AI$46:$AO$46,MATCH(1,$AI48:$AO48,0))</f>
        <v>端末
Terminal
(e.g., User terminal, operation terminal, etc.)</v>
      </c>
      <c r="I48" s="799" t="s">
        <v>747</v>
      </c>
      <c r="J48" s="320" t="s">
        <v>748</v>
      </c>
      <c r="K48" s="487" t="str">
        <f>IF($Z48=1,"回答要"&amp;CHAR(10)&amp;"Answer Required","回答不要"&amp;CHAR(10)&amp;"Not Applicable")</f>
        <v>回答不要
Not Applicable</v>
      </c>
      <c r="L48" s="488"/>
      <c r="M48" s="489"/>
      <c r="N48" s="489"/>
      <c r="O48" s="490" t="s">
        <v>742</v>
      </c>
      <c r="P48" s="491">
        <v>3</v>
      </c>
      <c r="Q48" s="322"/>
      <c r="R48" s="322"/>
      <c r="S48" s="648">
        <v>3</v>
      </c>
      <c r="T48" s="487" t="str">
        <f>IF($AB48=1,"回答要"&amp;CHAR(10)&amp;"Answer Required","回答不要"&amp;CHAR(10)&amp;"Not Applicable")</f>
        <v>回答不要
Not Applicable</v>
      </c>
      <c r="U48" s="488"/>
      <c r="V48" s="834"/>
      <c r="W48" s="487" t="str">
        <f>IF($AD48=1,"回答要"&amp;CHAR(10)&amp;"Answer Required","回答不要"&amp;CHAR(10)&amp;"Not Applicable")</f>
        <v>回答不要
Not Applicable</v>
      </c>
      <c r="X48" s="488"/>
      <c r="Y48" s="834"/>
      <c r="Z48" s="669">
        <f>IF(OR('0.Work Content Judge'!$H$146=0,AND($BV48=99,COUNTIF('0.Work Content Judge'!$AJ$146:$AO$146,2)=0),AND($BX48=99,COUNTIF('0.Work Content Judge'!$AJ$146:$AO$146,2)&gt;0),AND($BY48=99,'0.Work Content Judge'!$AI$146=1),AND($BZ48=99,'0.Work Content Judge'!$AC$146=1),AND($K$27="N/A",$H48=$AJ$46),AND($K$28="N/A",$H48=$AK$46),AND($K$29="N/A",$H48=$AL$46),AND($K$30="N/A",$H48=$AM$46),AND($K$31="N/A",$H48=$AN$46),AND($K$32="N/A",$H48=$AO$46)),0,1)</f>
        <v>0</v>
      </c>
      <c r="AA48" s="670">
        <f>IF(AND($Z48=1,$L48=""),0,1)</f>
        <v>1</v>
      </c>
      <c r="AB48" s="670">
        <f>IF(OR('0.Work Content Judge'!$I$146=0,AND($BV48=99,COUNTIF('0.Work Content Judge'!$AJ$146:$AO$146,2)=0),AND($BX48=99,COUNTIF('0.Work Content Judge'!$AJ$146:$AO$146,2)&gt;0),AND($BZ48=99,'0.Work Content Judge'!$Y$146=1),AND($T$27="N/A",$H48=$AJ$46),AND($T$28="N/A",$H48=$AK$46),AND($T$29="N/A",$H48=$AL$46),AND($T$30="N/A",$H48=$AM$46),AND($T$31="N/A",$H48=$AN$46),AND($T$32="N/A",$H48=$AO$46)),0,1)</f>
        <v>0</v>
      </c>
      <c r="AC48" s="670">
        <f>IF(AND($AB48=1,$U48=""),0,1)</f>
        <v>1</v>
      </c>
      <c r="AD48" s="670">
        <f>IF(OR('0.Work Content Judge'!$J$146=0,AND($BV48=99,COUNTIF('0.Work Content Judge'!$AJ$146:$AO$146,2)=0),AND($BX48=99,COUNTIF('0.Work Content Judge'!$AJ$146:$AO$146,2)&gt;0),AND($BZ48=99,'0.Work Content Judge'!$AB$146=1),AND($W$27="N/A",$H48=$AJ$46),AND($W$28="N/A",$H48=$AK$46),AND($W$29="N/A",$H48=$AL$46),AND($W$30="N/A",$H48=$AM$46),AND($W$31="N/A",$H48=$AN$46),AND($W$32="N/A",$H48=$AO$46)),0,1)</f>
        <v>0</v>
      </c>
      <c r="AE48" s="669">
        <f>IF(AND($AD48=1,$X48=""),0,1)</f>
        <v>1</v>
      </c>
      <c r="AF48" s="683">
        <f t="shared" ref="AF48:AF138" si="3">IF(SUM($AI48:$AO48)&gt;1,SUM($AI48:$AO48),1)</f>
        <v>1</v>
      </c>
      <c r="AG48" s="684">
        <v>1</v>
      </c>
      <c r="AH48" s="685">
        <v>1</v>
      </c>
      <c r="AI48" s="685" t="s">
        <v>749</v>
      </c>
      <c r="AJ48" s="685" t="s">
        <v>749</v>
      </c>
      <c r="AK48" s="685" t="s">
        <v>749</v>
      </c>
      <c r="AL48" s="685" t="s">
        <v>749</v>
      </c>
      <c r="AM48" s="685">
        <v>1</v>
      </c>
      <c r="AN48" s="685" t="s">
        <v>749</v>
      </c>
      <c r="AO48" s="685" t="s">
        <v>749</v>
      </c>
      <c r="AP48" s="685">
        <v>0</v>
      </c>
      <c r="AQ48" s="685" t="s">
        <v>749</v>
      </c>
      <c r="AR48" s="685" t="s">
        <v>749</v>
      </c>
      <c r="AS48" s="685" t="s">
        <v>749</v>
      </c>
      <c r="AT48" s="685">
        <v>1</v>
      </c>
      <c r="AU48" s="685" t="s">
        <v>749</v>
      </c>
      <c r="AV48" s="685" t="s">
        <v>749</v>
      </c>
      <c r="AW48" s="685" t="s">
        <v>749</v>
      </c>
      <c r="AX48" s="685" t="s">
        <v>749</v>
      </c>
      <c r="AY48" s="685" t="s">
        <v>749</v>
      </c>
      <c r="AZ48" s="685" t="s">
        <v>749</v>
      </c>
      <c r="BA48" s="685" t="s">
        <v>749</v>
      </c>
      <c r="BB48" s="685" t="s">
        <v>749</v>
      </c>
      <c r="BC48" s="685" t="s">
        <v>749</v>
      </c>
      <c r="BD48" s="685" t="s">
        <v>749</v>
      </c>
      <c r="BE48" s="685" t="s">
        <v>749</v>
      </c>
      <c r="BF48" s="685">
        <v>1</v>
      </c>
      <c r="BG48" s="685">
        <v>1</v>
      </c>
      <c r="BH48" s="685">
        <v>1</v>
      </c>
      <c r="BI48" s="685">
        <v>1</v>
      </c>
      <c r="BJ48" s="685" t="s">
        <v>749</v>
      </c>
      <c r="BK48" s="685" t="s">
        <v>749</v>
      </c>
      <c r="BL48" s="685" t="s">
        <v>749</v>
      </c>
      <c r="BM48" s="685" t="s">
        <v>749</v>
      </c>
      <c r="BN48" s="685" t="s">
        <v>749</v>
      </c>
      <c r="BO48" s="685" t="s">
        <v>749</v>
      </c>
      <c r="BP48" s="685" t="s">
        <v>749</v>
      </c>
      <c r="BQ48" s="685" t="s">
        <v>749</v>
      </c>
      <c r="BR48" s="685" t="s">
        <v>749</v>
      </c>
      <c r="BS48" s="685" t="s">
        <v>749</v>
      </c>
      <c r="BT48" s="685">
        <v>1</v>
      </c>
      <c r="BU48" s="685" t="s">
        <v>749</v>
      </c>
      <c r="BV48" s="685"/>
      <c r="BW48" s="685"/>
      <c r="BX48" s="685"/>
      <c r="BY48" s="685"/>
      <c r="BZ48" s="685">
        <v>99</v>
      </c>
      <c r="CA48" s="685"/>
      <c r="CB48" s="685"/>
      <c r="CC48" s="718" t="str">
        <f>VLOOKUP($H48,$CD$41:$CE$47,2,FALSE)</f>
        <v>ユーザ端末・ネットワーク</v>
      </c>
      <c r="CD48" s="718"/>
      <c r="CE48" s="718"/>
      <c r="CF48" s="718"/>
      <c r="CG48" s="718"/>
      <c r="CH48" s="718"/>
    </row>
    <row r="49" s="258" customFormat="1" ht="144" spans="2:86">
      <c r="B49" s="448">
        <f t="shared" ref="B49:B189" si="4">ROW(B49)-47</f>
        <v>2</v>
      </c>
      <c r="C49" s="449" t="s">
        <v>750</v>
      </c>
      <c r="D49" s="450" t="s">
        <v>743</v>
      </c>
      <c r="E49" s="451" t="s">
        <v>744</v>
      </c>
      <c r="F49" s="794" t="s">
        <v>751</v>
      </c>
      <c r="G49" s="453" t="s">
        <v>752</v>
      </c>
      <c r="H49" s="451" t="str">
        <f t="shared" ref="H49:H138" si="5">INDEX($AI$46:$AO$46,MATCH(1,$AI49:$AO49,0))</f>
        <v>端末
Terminal
(e.g., User terminal, operation terminal, etc.)</v>
      </c>
      <c r="I49" s="799" t="s">
        <v>753</v>
      </c>
      <c r="J49" s="320" t="s">
        <v>754</v>
      </c>
      <c r="K49" s="487" t="str">
        <f t="shared" ref="K49:K112" si="6">IF($Z49=1,"回答要"&amp;CHAR(10)&amp;"Answer Required","回答不要"&amp;CHAR(10)&amp;"Not Applicable")</f>
        <v>回答要
Answer Required</v>
      </c>
      <c r="L49" s="488">
        <v>1</v>
      </c>
      <c r="M49" s="489"/>
      <c r="N49" s="489"/>
      <c r="O49" s="490" t="s">
        <v>750</v>
      </c>
      <c r="P49" s="491">
        <v>1</v>
      </c>
      <c r="Q49" s="322"/>
      <c r="R49" s="322"/>
      <c r="S49" s="648">
        <v>1</v>
      </c>
      <c r="T49" s="487" t="str">
        <f t="shared" ref="T49:T112" si="7">IF($AB49=1,"回答要"&amp;CHAR(10)&amp;"Answer Required","回答不要"&amp;CHAR(10)&amp;"Not Applicable")</f>
        <v>回答不要
Not Applicable</v>
      </c>
      <c r="U49" s="488"/>
      <c r="V49" s="834"/>
      <c r="W49" s="487" t="str">
        <f t="shared" ref="W49:W112" si="8">IF($AD49=1,"回答要"&amp;CHAR(10)&amp;"Answer Required","回答不要"&amp;CHAR(10)&amp;"Not Applicable")</f>
        <v>回答不要
Not Applicable</v>
      </c>
      <c r="X49" s="488"/>
      <c r="Y49" s="834"/>
      <c r="Z49" s="669">
        <f>IF(OR('0.Work Content Judge'!$H$146=0,AND($BV49=99,COUNTIF('0.Work Content Judge'!$AJ$146:$AO$146,2)=0),AND($BX49=99,COUNTIF('0.Work Content Judge'!$AJ$146:$AO$146,2)&gt;0),AND($BY49=99,'0.Work Content Judge'!$AI$146=1),AND($BZ49=99,'0.Work Content Judge'!$AC$146=1),AND($K$27="N/A",$H49=$AJ$46),AND($K$28="N/A",$H49=$AK$46),AND($K$29="N/A",$H49=$AL$46),AND($K$30="N/A",$H49=$AM$46),AND($K$31="N/A",$H49=$AN$46),AND($K$32="N/A",$H49=$AO$46)),0,1)</f>
        <v>1</v>
      </c>
      <c r="AA49" s="670">
        <f t="shared" ref="AA49:AA112" si="9">IF(AND($Z49=1,$L49=""),0,1)</f>
        <v>1</v>
      </c>
      <c r="AB49" s="670">
        <f>IF(OR('0.Work Content Judge'!$I$146=0,AND($BV49=99,COUNTIF('0.Work Content Judge'!$AJ$146:$AO$146,2)=0),AND($BX49=99,COUNTIF('0.Work Content Judge'!$AJ$146:$AO$146,2)&gt;0),AND($BZ49=99,'0.Work Content Judge'!$Y$146=1),AND($T$27="N/A",$H49=$AJ$46),AND($T$28="N/A",$H49=$AK$46),AND($T$29="N/A",$H49=$AL$46),AND($T$30="N/A",$H49=$AM$46),AND($T$31="N/A",$H49=$AN$46),AND($T$32="N/A",$H49=$AO$46)),0,1)</f>
        <v>0</v>
      </c>
      <c r="AC49" s="670">
        <f t="shared" ref="AC49:AC112" si="10">IF(AND($AB49=1,$U49=""),0,1)</f>
        <v>1</v>
      </c>
      <c r="AD49" s="670">
        <f>IF(OR('0.Work Content Judge'!$J$146=0,AND($BV49=99,COUNTIF('0.Work Content Judge'!$AJ$146:$AO$146,2)=0),AND($BX49=99,COUNTIF('0.Work Content Judge'!$AJ$146:$AO$146,2)&gt;0),AND($BZ49=99,'0.Work Content Judge'!$AB$146=1),AND($W$27="N/A",$H49=$AJ$46),AND($W$28="N/A",$H49=$AK$46),AND($W$29="N/A",$H49=$AL$46),AND($W$30="N/A",$H49=$AM$46),AND($W$31="N/A",$H49=$AN$46),AND($W$32="N/A",$H49=$AO$46)),0,1)</f>
        <v>0</v>
      </c>
      <c r="AE49" s="669">
        <f t="shared" ref="AE49:AE112" si="11">IF(AND($AD49=1,$X49=""),0,1)</f>
        <v>1</v>
      </c>
      <c r="AF49" s="683">
        <f t="shared" si="3"/>
        <v>1</v>
      </c>
      <c r="AG49" s="684">
        <v>1</v>
      </c>
      <c r="AH49" s="685">
        <v>1</v>
      </c>
      <c r="AI49" s="685" t="s">
        <v>749</v>
      </c>
      <c r="AJ49" s="685" t="s">
        <v>749</v>
      </c>
      <c r="AK49" s="685" t="s">
        <v>749</v>
      </c>
      <c r="AL49" s="685" t="s">
        <v>749</v>
      </c>
      <c r="AM49" s="685">
        <v>1</v>
      </c>
      <c r="AN49" s="685" t="s">
        <v>749</v>
      </c>
      <c r="AO49" s="685" t="s">
        <v>749</v>
      </c>
      <c r="AP49" s="685">
        <v>0</v>
      </c>
      <c r="AQ49" s="685" t="s">
        <v>749</v>
      </c>
      <c r="AR49" s="685" t="s">
        <v>749</v>
      </c>
      <c r="AS49" s="685" t="s">
        <v>749</v>
      </c>
      <c r="AT49" s="685">
        <v>1</v>
      </c>
      <c r="AU49" s="685" t="s">
        <v>749</v>
      </c>
      <c r="AV49" s="685" t="s">
        <v>749</v>
      </c>
      <c r="AW49" s="685" t="s">
        <v>749</v>
      </c>
      <c r="AX49" s="685" t="s">
        <v>749</v>
      </c>
      <c r="AY49" s="685" t="s">
        <v>749</v>
      </c>
      <c r="AZ49" s="685" t="s">
        <v>749</v>
      </c>
      <c r="BA49" s="685" t="s">
        <v>749</v>
      </c>
      <c r="BB49" s="685" t="s">
        <v>749</v>
      </c>
      <c r="BC49" s="685" t="s">
        <v>749</v>
      </c>
      <c r="BD49" s="685" t="s">
        <v>749</v>
      </c>
      <c r="BE49" s="685" t="s">
        <v>749</v>
      </c>
      <c r="BF49" s="685">
        <v>1</v>
      </c>
      <c r="BG49" s="685">
        <v>1</v>
      </c>
      <c r="BH49" s="685">
        <v>1</v>
      </c>
      <c r="BI49" s="685">
        <v>1</v>
      </c>
      <c r="BJ49" s="685" t="s">
        <v>749</v>
      </c>
      <c r="BK49" s="685" t="s">
        <v>749</v>
      </c>
      <c r="BL49" s="685" t="s">
        <v>749</v>
      </c>
      <c r="BM49" s="685" t="s">
        <v>749</v>
      </c>
      <c r="BN49" s="685" t="s">
        <v>749</v>
      </c>
      <c r="BO49" s="685" t="s">
        <v>749</v>
      </c>
      <c r="BP49" s="685" t="s">
        <v>749</v>
      </c>
      <c r="BQ49" s="685" t="s">
        <v>749</v>
      </c>
      <c r="BR49" s="685" t="s">
        <v>749</v>
      </c>
      <c r="BS49" s="685" t="s">
        <v>749</v>
      </c>
      <c r="BT49" s="685">
        <v>1</v>
      </c>
      <c r="BU49" s="685" t="s">
        <v>749</v>
      </c>
      <c r="BV49" s="685"/>
      <c r="BW49" s="685"/>
      <c r="BX49" s="685"/>
      <c r="BY49" s="685"/>
      <c r="BZ49" s="685"/>
      <c r="CA49" s="685"/>
      <c r="CB49" s="685"/>
      <c r="CC49" s="718" t="str">
        <f t="shared" ref="CC49:CC112" si="12">VLOOKUP($H49,$CD$41:$CE$47,2,FALSE)</f>
        <v>ユーザ端末・ネットワーク</v>
      </c>
      <c r="CD49" s="718"/>
      <c r="CE49" s="718"/>
      <c r="CF49" s="718"/>
      <c r="CG49" s="718"/>
      <c r="CH49" s="718"/>
    </row>
    <row r="50" s="258" customFormat="1" ht="273.6" spans="2:86">
      <c r="B50" s="448">
        <f t="shared" si="4"/>
        <v>3</v>
      </c>
      <c r="C50" s="449" t="s">
        <v>755</v>
      </c>
      <c r="D50" s="450" t="s">
        <v>743</v>
      </c>
      <c r="E50" s="451" t="s">
        <v>744</v>
      </c>
      <c r="F50" s="794" t="s">
        <v>756</v>
      </c>
      <c r="G50" s="453" t="s">
        <v>757</v>
      </c>
      <c r="H50" s="451" t="str">
        <f t="shared" si="5"/>
        <v>端末
Terminal
(e.g., User terminal, operation terminal, etc.)</v>
      </c>
      <c r="I50" s="799" t="s">
        <v>758</v>
      </c>
      <c r="J50" s="320" t="s">
        <v>754</v>
      </c>
      <c r="K50" s="487" t="str">
        <f t="shared" si="6"/>
        <v>回答要
Answer Required</v>
      </c>
      <c r="L50" s="488">
        <v>3</v>
      </c>
      <c r="M50" s="489"/>
      <c r="N50" s="489"/>
      <c r="O50" s="490" t="s">
        <v>759</v>
      </c>
      <c r="P50" s="491">
        <v>3</v>
      </c>
      <c r="Q50" s="322"/>
      <c r="R50" s="322"/>
      <c r="S50" s="648">
        <v>3</v>
      </c>
      <c r="T50" s="487" t="str">
        <f t="shared" si="7"/>
        <v>回答不要
Not Applicable</v>
      </c>
      <c r="U50" s="488"/>
      <c r="V50" s="834"/>
      <c r="W50" s="487" t="str">
        <f t="shared" si="8"/>
        <v>回答不要
Not Applicable</v>
      </c>
      <c r="X50" s="488"/>
      <c r="Y50" s="834"/>
      <c r="Z50" s="669">
        <f>IF(OR('0.Work Content Judge'!$H$146=0,AND($BV50=99,COUNTIF('0.Work Content Judge'!$AJ$146:$AO$146,2)=0),AND($BX50=99,COUNTIF('0.Work Content Judge'!$AJ$146:$AO$146,2)&gt;0),AND($BY50=99,'0.Work Content Judge'!$AI$146=1),AND($BZ50=99,'0.Work Content Judge'!$AC$146=1),AND($K$27="N/A",$H50=$AJ$46),AND($K$28="N/A",$H50=$AK$46),AND($K$29="N/A",$H50=$AL$46),AND($K$30="N/A",$H50=$AM$46),AND($K$31="N/A",$H50=$AN$46),AND($K$32="N/A",$H50=$AO$46)),0,1)</f>
        <v>1</v>
      </c>
      <c r="AA50" s="670">
        <f t="shared" si="9"/>
        <v>1</v>
      </c>
      <c r="AB50" s="670">
        <f>IF(OR('0.Work Content Judge'!$I$146=0,AND($BV50=99,COUNTIF('0.Work Content Judge'!$AJ$146:$AO$146,2)=0),AND($BX50=99,COUNTIF('0.Work Content Judge'!$AJ$146:$AO$146,2)&gt;0),AND($BZ50=99,'0.Work Content Judge'!$Y$146=1),AND($T$27="N/A",$H50=$AJ$46),AND($T$28="N/A",$H50=$AK$46),AND($T$29="N/A",$H50=$AL$46),AND($T$30="N/A",$H50=$AM$46),AND($T$31="N/A",$H50=$AN$46),AND($T$32="N/A",$H50=$AO$46)),0,1)</f>
        <v>0</v>
      </c>
      <c r="AC50" s="670">
        <f t="shared" si="10"/>
        <v>1</v>
      </c>
      <c r="AD50" s="670">
        <f>IF(OR('0.Work Content Judge'!$J$146=0,AND($BV50=99,COUNTIF('0.Work Content Judge'!$AJ$146:$AO$146,2)=0),AND($BX50=99,COUNTIF('0.Work Content Judge'!$AJ$146:$AO$146,2)&gt;0),AND($BZ50=99,'0.Work Content Judge'!$AB$146=1),AND($W$27="N/A",$H50=$AJ$46),AND($W$28="N/A",$H50=$AK$46),AND($W$29="N/A",$H50=$AL$46),AND($W$30="N/A",$H50=$AM$46),AND($W$31="N/A",$H50=$AN$46),AND($W$32="N/A",$H50=$AO$46)),0,1)</f>
        <v>0</v>
      </c>
      <c r="AE50" s="669">
        <f t="shared" si="11"/>
        <v>1</v>
      </c>
      <c r="AF50" s="683">
        <f t="shared" si="3"/>
        <v>1</v>
      </c>
      <c r="AG50" s="684">
        <v>1</v>
      </c>
      <c r="AH50" s="685">
        <v>1</v>
      </c>
      <c r="AI50" s="685" t="s">
        <v>749</v>
      </c>
      <c r="AJ50" s="685" t="s">
        <v>749</v>
      </c>
      <c r="AK50" s="685" t="s">
        <v>749</v>
      </c>
      <c r="AL50" s="685" t="s">
        <v>749</v>
      </c>
      <c r="AM50" s="685">
        <v>1</v>
      </c>
      <c r="AN50" s="685" t="s">
        <v>749</v>
      </c>
      <c r="AO50" s="685" t="s">
        <v>749</v>
      </c>
      <c r="AP50" s="685">
        <v>0</v>
      </c>
      <c r="AQ50" s="685" t="s">
        <v>749</v>
      </c>
      <c r="AR50" s="685" t="s">
        <v>749</v>
      </c>
      <c r="AS50" s="685" t="s">
        <v>749</v>
      </c>
      <c r="AT50" s="685">
        <v>1</v>
      </c>
      <c r="AU50" s="685" t="s">
        <v>749</v>
      </c>
      <c r="AV50" s="685" t="s">
        <v>749</v>
      </c>
      <c r="AW50" s="685" t="s">
        <v>749</v>
      </c>
      <c r="AX50" s="685" t="s">
        <v>749</v>
      </c>
      <c r="AY50" s="685" t="s">
        <v>749</v>
      </c>
      <c r="AZ50" s="685" t="s">
        <v>749</v>
      </c>
      <c r="BA50" s="685" t="s">
        <v>749</v>
      </c>
      <c r="BB50" s="685" t="s">
        <v>749</v>
      </c>
      <c r="BC50" s="685" t="s">
        <v>749</v>
      </c>
      <c r="BD50" s="685" t="s">
        <v>749</v>
      </c>
      <c r="BE50" s="685" t="s">
        <v>749</v>
      </c>
      <c r="BF50" s="685">
        <v>1</v>
      </c>
      <c r="BG50" s="685">
        <v>1</v>
      </c>
      <c r="BH50" s="685">
        <v>1</v>
      </c>
      <c r="BI50" s="685">
        <v>1</v>
      </c>
      <c r="BJ50" s="685" t="s">
        <v>749</v>
      </c>
      <c r="BK50" s="685" t="s">
        <v>749</v>
      </c>
      <c r="BL50" s="685" t="s">
        <v>749</v>
      </c>
      <c r="BM50" s="685" t="s">
        <v>749</v>
      </c>
      <c r="BN50" s="685" t="s">
        <v>749</v>
      </c>
      <c r="BO50" s="685" t="s">
        <v>749</v>
      </c>
      <c r="BP50" s="685" t="s">
        <v>749</v>
      </c>
      <c r="BQ50" s="685" t="s">
        <v>749</v>
      </c>
      <c r="BR50" s="685" t="s">
        <v>749</v>
      </c>
      <c r="BS50" s="685" t="s">
        <v>749</v>
      </c>
      <c r="BT50" s="685">
        <v>1</v>
      </c>
      <c r="BU50" s="685" t="s">
        <v>749</v>
      </c>
      <c r="BV50" s="685"/>
      <c r="BW50" s="685"/>
      <c r="BX50" s="685"/>
      <c r="BY50" s="685"/>
      <c r="BZ50" s="685"/>
      <c r="CA50" s="685"/>
      <c r="CB50" s="685"/>
      <c r="CC50" s="718" t="str">
        <f t="shared" si="12"/>
        <v>ユーザ端末・ネットワーク</v>
      </c>
      <c r="CD50" s="718"/>
      <c r="CE50" s="718"/>
      <c r="CF50" s="718"/>
      <c r="CG50" s="718"/>
      <c r="CH50" s="718"/>
    </row>
    <row r="51" s="258" customFormat="1" ht="144" spans="2:86">
      <c r="B51" s="448">
        <f t="shared" si="4"/>
        <v>4</v>
      </c>
      <c r="C51" s="449" t="s">
        <v>760</v>
      </c>
      <c r="D51" s="450" t="s">
        <v>743</v>
      </c>
      <c r="E51" s="451" t="s">
        <v>761</v>
      </c>
      <c r="F51" s="794" t="s">
        <v>762</v>
      </c>
      <c r="G51" s="453" t="s">
        <v>763</v>
      </c>
      <c r="H51" s="451" t="str">
        <f t="shared" si="5"/>
        <v>システム全体
Entire system</v>
      </c>
      <c r="I51" s="799" t="s">
        <v>764</v>
      </c>
      <c r="J51" s="320" t="s">
        <v>765</v>
      </c>
      <c r="K51" s="487" t="str">
        <f t="shared" si="6"/>
        <v>回答要
Answer Required</v>
      </c>
      <c r="L51" s="488">
        <v>3</v>
      </c>
      <c r="M51" s="489"/>
      <c r="N51" s="489"/>
      <c r="O51" s="492" t="s">
        <v>287</v>
      </c>
      <c r="P51" s="491"/>
      <c r="Q51" s="322"/>
      <c r="R51" s="322"/>
      <c r="S51" s="648"/>
      <c r="T51" s="487" t="str">
        <f t="shared" si="7"/>
        <v>回答不要
Not Applicable</v>
      </c>
      <c r="U51" s="488"/>
      <c r="V51" s="834"/>
      <c r="W51" s="487" t="str">
        <f t="shared" si="8"/>
        <v>回答不要
Not Applicable</v>
      </c>
      <c r="X51" s="488"/>
      <c r="Y51" s="834"/>
      <c r="Z51" s="669">
        <f>IF(OR('0.Work Content Judge'!$H$146=0,AND($BV51=99,COUNTIF('0.Work Content Judge'!$AJ$146:$AO$146,2)=0),AND($BX51=99,COUNTIF('0.Work Content Judge'!$AJ$146:$AO$146,2)&gt;0),AND($BY51=99,'0.Work Content Judge'!$AI$146=1),AND($BZ51=99,'0.Work Content Judge'!$AC$146=1),AND($K$27="N/A",$H51=$AJ$46),AND($K$28="N/A",$H51=$AK$46),AND($K$29="N/A",$H51=$AL$46),AND($K$30="N/A",$H51=$AM$46),AND($K$31="N/A",$H51=$AN$46),AND($K$32="N/A",$H51=$AO$46)),0,1)</f>
        <v>1</v>
      </c>
      <c r="AA51" s="670">
        <f t="shared" si="9"/>
        <v>1</v>
      </c>
      <c r="AB51" s="670">
        <f>IF(OR('0.Work Content Judge'!$I$146=0,AND($BV51=99,COUNTIF('0.Work Content Judge'!$AJ$146:$AO$146,2)=0),AND($BX51=99,COUNTIF('0.Work Content Judge'!$AJ$146:$AO$146,2)&gt;0),AND($BZ51=99,'0.Work Content Judge'!$Y$146=1),AND($T$27="N/A",$H51=$AJ$46),AND($T$28="N/A",$H51=$AK$46),AND($T$29="N/A",$H51=$AL$46),AND($T$30="N/A",$H51=$AM$46),AND($T$31="N/A",$H51=$AN$46),AND($T$32="N/A",$H51=$AO$46)),0,1)</f>
        <v>0</v>
      </c>
      <c r="AC51" s="670">
        <f t="shared" si="10"/>
        <v>1</v>
      </c>
      <c r="AD51" s="670">
        <f>IF(OR('0.Work Content Judge'!$J$146=0,AND($BV51=99,COUNTIF('0.Work Content Judge'!$AJ$146:$AO$146,2)=0),AND($BX51=99,COUNTIF('0.Work Content Judge'!$AJ$146:$AO$146,2)&gt;0),AND($BZ51=99,'0.Work Content Judge'!$AB$146=1),AND($W$27="N/A",$H51=$AJ$46),AND($W$28="N/A",$H51=$AK$46),AND($W$29="N/A",$H51=$AL$46),AND($W$30="N/A",$H51=$AM$46),AND($W$31="N/A",$H51=$AN$46),AND($W$32="N/A",$H51=$AO$46)),0,1)</f>
        <v>0</v>
      </c>
      <c r="AE51" s="669">
        <f t="shared" si="11"/>
        <v>1</v>
      </c>
      <c r="AF51" s="683">
        <f t="shared" si="3"/>
        <v>1</v>
      </c>
      <c r="AG51" s="684">
        <v>1</v>
      </c>
      <c r="AH51" s="685">
        <v>1</v>
      </c>
      <c r="AI51" s="685">
        <v>1</v>
      </c>
      <c r="AJ51" s="685" t="s">
        <v>749</v>
      </c>
      <c r="AK51" s="685" t="s">
        <v>749</v>
      </c>
      <c r="AL51" s="685" t="s">
        <v>749</v>
      </c>
      <c r="AM51" s="685" t="s">
        <v>749</v>
      </c>
      <c r="AN51" s="685" t="s">
        <v>749</v>
      </c>
      <c r="AO51" s="685" t="s">
        <v>749</v>
      </c>
      <c r="AP51" s="685">
        <v>1</v>
      </c>
      <c r="AQ51" s="685" t="s">
        <v>749</v>
      </c>
      <c r="AR51" s="685">
        <v>1</v>
      </c>
      <c r="AS51" s="685" t="s">
        <v>749</v>
      </c>
      <c r="AT51" s="685">
        <v>1</v>
      </c>
      <c r="AU51" s="685">
        <v>1</v>
      </c>
      <c r="AV51" s="685">
        <v>1</v>
      </c>
      <c r="AW51" s="685">
        <v>1</v>
      </c>
      <c r="AX51" s="685" t="s">
        <v>749</v>
      </c>
      <c r="AY51" s="685" t="s">
        <v>749</v>
      </c>
      <c r="AZ51" s="685" t="s">
        <v>749</v>
      </c>
      <c r="BA51" s="685" t="s">
        <v>749</v>
      </c>
      <c r="BB51" s="685" t="s">
        <v>749</v>
      </c>
      <c r="BC51" s="685">
        <v>1</v>
      </c>
      <c r="BD51" s="685" t="s">
        <v>749</v>
      </c>
      <c r="BE51" s="685">
        <v>1</v>
      </c>
      <c r="BF51" s="685">
        <v>1</v>
      </c>
      <c r="BG51" s="685">
        <v>1</v>
      </c>
      <c r="BH51" s="685">
        <v>1</v>
      </c>
      <c r="BI51" s="685">
        <v>1</v>
      </c>
      <c r="BJ51" s="685">
        <v>1</v>
      </c>
      <c r="BK51" s="685">
        <v>1</v>
      </c>
      <c r="BL51" s="685">
        <v>1</v>
      </c>
      <c r="BM51" s="685">
        <v>1</v>
      </c>
      <c r="BN51" s="685">
        <v>1</v>
      </c>
      <c r="BO51" s="685" t="s">
        <v>749</v>
      </c>
      <c r="BP51" s="685">
        <v>1</v>
      </c>
      <c r="BQ51" s="685" t="s">
        <v>749</v>
      </c>
      <c r="BR51" s="685" t="s">
        <v>749</v>
      </c>
      <c r="BS51" s="685" t="s">
        <v>749</v>
      </c>
      <c r="BT51" s="685">
        <v>1</v>
      </c>
      <c r="BU51" s="685">
        <v>1</v>
      </c>
      <c r="BV51" s="685"/>
      <c r="BW51" s="685"/>
      <c r="BX51" s="685"/>
      <c r="BY51" s="685"/>
      <c r="BZ51" s="685"/>
      <c r="CA51" s="685"/>
      <c r="CB51" s="685"/>
      <c r="CC51" s="718" t="str">
        <f t="shared" si="12"/>
        <v>共通</v>
      </c>
      <c r="CD51" s="718"/>
      <c r="CE51" s="718"/>
      <c r="CF51" s="718"/>
      <c r="CG51" s="718"/>
      <c r="CH51" s="718"/>
    </row>
    <row r="52" s="258" customFormat="1" ht="201.6" spans="2:86">
      <c r="B52" s="448">
        <f t="shared" si="4"/>
        <v>5</v>
      </c>
      <c r="C52" s="449" t="s">
        <v>766</v>
      </c>
      <c r="D52" s="450" t="s">
        <v>743</v>
      </c>
      <c r="E52" s="451" t="s">
        <v>761</v>
      </c>
      <c r="F52" s="794" t="s">
        <v>767</v>
      </c>
      <c r="G52" s="453" t="s">
        <v>768</v>
      </c>
      <c r="H52" s="451" t="str">
        <f t="shared" si="5"/>
        <v>ファイル共有システム(ファイルサーバ)
File sharing system
(e.g., File server)</v>
      </c>
      <c r="I52" s="799" t="s">
        <v>769</v>
      </c>
      <c r="J52" s="320" t="s">
        <v>770</v>
      </c>
      <c r="K52" s="487" t="str">
        <f t="shared" si="6"/>
        <v>回答不要
Not Applicable</v>
      </c>
      <c r="L52" s="488">
        <v>3</v>
      </c>
      <c r="M52" s="489"/>
      <c r="N52" s="489"/>
      <c r="O52" s="490" t="s">
        <v>771</v>
      </c>
      <c r="P52" s="491">
        <v>3</v>
      </c>
      <c r="Q52" s="322"/>
      <c r="R52" s="322"/>
      <c r="S52" s="648">
        <v>3</v>
      </c>
      <c r="T52" s="487" t="str">
        <f t="shared" si="7"/>
        <v>回答不要
Not Applicable</v>
      </c>
      <c r="U52" s="488"/>
      <c r="V52" s="834"/>
      <c r="W52" s="487" t="str">
        <f t="shared" si="8"/>
        <v>回答不要
Not Applicable</v>
      </c>
      <c r="X52" s="488"/>
      <c r="Y52" s="834"/>
      <c r="Z52" s="669">
        <f>IF(OR('0.Work Content Judge'!$H$146=0,AND($BV52=99,COUNTIF('0.Work Content Judge'!$AJ$146:$AO$146,2)=0),AND($BX52=99,COUNTIF('0.Work Content Judge'!$AJ$146:$AO$146,2)&gt;0),AND($BY52=99,'0.Work Content Judge'!$AI$146=1),AND($BZ52=99,'0.Work Content Judge'!$AC$146=1),AND($K$27="N/A",$H52=$AJ$46),AND($K$28="N/A",$H52=$AK$46),AND($K$29="N/A",$H52=$AL$46),AND($K$30="N/A",$H52=$AM$46),AND($K$31="N/A",$H52=$AN$46),AND($K$32="N/A",$H52=$AO$46)),0,1)</f>
        <v>0</v>
      </c>
      <c r="AA52" s="670">
        <f t="shared" si="9"/>
        <v>1</v>
      </c>
      <c r="AB52" s="670">
        <f>IF(OR('0.Work Content Judge'!$I$146=0,AND($BV52=99,COUNTIF('0.Work Content Judge'!$AJ$146:$AO$146,2)=0),AND($BX52=99,COUNTIF('0.Work Content Judge'!$AJ$146:$AO$146,2)&gt;0),AND($BZ52=99,'0.Work Content Judge'!$Y$146=1),AND($T$27="N/A",$H52=$AJ$46),AND($T$28="N/A",$H52=$AK$46),AND($T$29="N/A",$H52=$AL$46),AND($T$30="N/A",$H52=$AM$46),AND($T$31="N/A",$H52=$AN$46),AND($T$32="N/A",$H52=$AO$46)),0,1)</f>
        <v>0</v>
      </c>
      <c r="AC52" s="670">
        <f t="shared" si="10"/>
        <v>1</v>
      </c>
      <c r="AD52" s="670">
        <f>IF(OR('0.Work Content Judge'!$J$146=0,AND($BV52=99,COUNTIF('0.Work Content Judge'!$AJ$146:$AO$146,2)=0),AND($BX52=99,COUNTIF('0.Work Content Judge'!$AJ$146:$AO$146,2)&gt;0),AND($BZ52=99,'0.Work Content Judge'!$AB$146=1),AND($W$27="N/A",$H52=$AJ$46),AND($W$28="N/A",$H52=$AK$46),AND($W$29="N/A",$H52=$AL$46),AND($W$30="N/A",$H52=$AM$46),AND($W$31="N/A",$H52=$AN$46),AND($W$32="N/A",$H52=$AO$46)),0,1)</f>
        <v>0</v>
      </c>
      <c r="AE52" s="669">
        <f t="shared" si="11"/>
        <v>1</v>
      </c>
      <c r="AF52" s="683">
        <f t="shared" si="3"/>
        <v>1</v>
      </c>
      <c r="AG52" s="684">
        <v>1</v>
      </c>
      <c r="AH52" s="685">
        <v>1</v>
      </c>
      <c r="AI52" s="685" t="s">
        <v>749</v>
      </c>
      <c r="AJ52" s="685" t="s">
        <v>749</v>
      </c>
      <c r="AK52" s="685" t="s">
        <v>749</v>
      </c>
      <c r="AL52" s="685" t="s">
        <v>749</v>
      </c>
      <c r="AM52" s="685" t="s">
        <v>749</v>
      </c>
      <c r="AN52" s="685" t="s">
        <v>749</v>
      </c>
      <c r="AO52" s="685">
        <v>1</v>
      </c>
      <c r="AP52" s="685">
        <v>0</v>
      </c>
      <c r="AQ52" s="685" t="s">
        <v>749</v>
      </c>
      <c r="AR52" s="685" t="s">
        <v>749</v>
      </c>
      <c r="AS52" s="685" t="s">
        <v>749</v>
      </c>
      <c r="AT52" s="685"/>
      <c r="AU52" s="685" t="s">
        <v>749</v>
      </c>
      <c r="AV52" s="685">
        <v>1</v>
      </c>
      <c r="AW52" s="685" t="s">
        <v>749</v>
      </c>
      <c r="AX52" s="685" t="s">
        <v>749</v>
      </c>
      <c r="AY52" s="685" t="s">
        <v>749</v>
      </c>
      <c r="AZ52" s="685" t="s">
        <v>749</v>
      </c>
      <c r="BA52" s="685" t="s">
        <v>749</v>
      </c>
      <c r="BB52" s="685" t="s">
        <v>749</v>
      </c>
      <c r="BC52" s="685" t="s">
        <v>749</v>
      </c>
      <c r="BD52" s="685" t="s">
        <v>749</v>
      </c>
      <c r="BE52" s="685" t="s">
        <v>749</v>
      </c>
      <c r="BF52" s="685"/>
      <c r="BG52" s="685"/>
      <c r="BH52" s="685">
        <v>1</v>
      </c>
      <c r="BI52" s="685">
        <v>1</v>
      </c>
      <c r="BJ52" s="685" t="s">
        <v>749</v>
      </c>
      <c r="BK52" s="685" t="s">
        <v>749</v>
      </c>
      <c r="BL52" s="685" t="s">
        <v>749</v>
      </c>
      <c r="BM52" s="685" t="s">
        <v>749</v>
      </c>
      <c r="BN52" s="685" t="s">
        <v>749</v>
      </c>
      <c r="BO52" s="685" t="s">
        <v>749</v>
      </c>
      <c r="BP52" s="685" t="s">
        <v>749</v>
      </c>
      <c r="BQ52" s="685" t="s">
        <v>749</v>
      </c>
      <c r="BR52" s="685" t="s">
        <v>749</v>
      </c>
      <c r="BS52" s="685" t="s">
        <v>749</v>
      </c>
      <c r="BT52" s="685">
        <v>1</v>
      </c>
      <c r="BU52" s="685" t="s">
        <v>749</v>
      </c>
      <c r="BV52" s="685"/>
      <c r="BW52" s="685"/>
      <c r="BX52" s="685"/>
      <c r="BY52" s="685"/>
      <c r="BZ52" s="685"/>
      <c r="CA52" s="685"/>
      <c r="CB52" s="685"/>
      <c r="CC52" s="718" t="str">
        <f t="shared" si="12"/>
        <v>ファイル共有システム(ファイルサーバ)</v>
      </c>
      <c r="CD52" s="718"/>
      <c r="CE52" s="718"/>
      <c r="CF52" s="718"/>
      <c r="CG52" s="718"/>
      <c r="CH52" s="718"/>
    </row>
    <row r="53" s="258" customFormat="1" ht="187.2" spans="2:86">
      <c r="B53" s="448">
        <f t="shared" si="4"/>
        <v>6</v>
      </c>
      <c r="C53" s="449" t="s">
        <v>772</v>
      </c>
      <c r="D53" s="450" t="s">
        <v>743</v>
      </c>
      <c r="E53" s="451" t="s">
        <v>744</v>
      </c>
      <c r="F53" s="794" t="s">
        <v>773</v>
      </c>
      <c r="G53" s="453" t="s">
        <v>774</v>
      </c>
      <c r="H53" s="451" t="str">
        <f t="shared" si="5"/>
        <v>ファイル共有システム(ファイルサーバ)
File sharing system
(e.g., File server)</v>
      </c>
      <c r="I53" s="799" t="s">
        <v>775</v>
      </c>
      <c r="J53" s="320" t="s">
        <v>776</v>
      </c>
      <c r="K53" s="487" t="str">
        <f t="shared" si="6"/>
        <v>回答不要
Not Applicable</v>
      </c>
      <c r="L53" s="488">
        <v>3</v>
      </c>
      <c r="M53" s="489"/>
      <c r="N53" s="489"/>
      <c r="O53" s="492" t="s">
        <v>287</v>
      </c>
      <c r="P53" s="493"/>
      <c r="Q53" s="494"/>
      <c r="R53" s="494"/>
      <c r="S53" s="648"/>
      <c r="T53" s="487" t="str">
        <f t="shared" si="7"/>
        <v>回答不要
Not Applicable</v>
      </c>
      <c r="U53" s="488"/>
      <c r="V53" s="834"/>
      <c r="W53" s="487" t="str">
        <f t="shared" si="8"/>
        <v>回答不要
Not Applicable</v>
      </c>
      <c r="X53" s="488"/>
      <c r="Y53" s="834"/>
      <c r="Z53" s="669">
        <f>IF(OR('0.Work Content Judge'!$H$146=0,AND($BV53=99,COUNTIF('0.Work Content Judge'!$AJ$146:$AO$146,2)=0),AND($BX53=99,COUNTIF('0.Work Content Judge'!$AJ$146:$AO$146,2)&gt;0),AND($BY53=99,'0.Work Content Judge'!$AI$146=1),AND($BZ53=99,'0.Work Content Judge'!$AC$146=1),AND($K$27="N/A",$H53=$AJ$46),AND($K$28="N/A",$H53=$AK$46),AND($K$29="N/A",$H53=$AL$46),AND($K$30="N/A",$H53=$AM$46),AND($K$31="N/A",$H53=$AN$46),AND($K$32="N/A",$H53=$AO$46)),0,1)</f>
        <v>0</v>
      </c>
      <c r="AA53" s="670">
        <f t="shared" si="9"/>
        <v>1</v>
      </c>
      <c r="AB53" s="670">
        <f>IF(OR('0.Work Content Judge'!$I$146=0,AND($BV53=99,COUNTIF('0.Work Content Judge'!$AJ$146:$AO$146,2)=0),AND($BX53=99,COUNTIF('0.Work Content Judge'!$AJ$146:$AO$146,2)&gt;0),AND($BZ53=99,'0.Work Content Judge'!$Y$146=1),AND($T$27="N/A",$H53=$AJ$46),AND($T$28="N/A",$H53=$AK$46),AND($T$29="N/A",$H53=$AL$46),AND($T$30="N/A",$H53=$AM$46),AND($T$31="N/A",$H53=$AN$46),AND($T$32="N/A",$H53=$AO$46)),0,1)</f>
        <v>0</v>
      </c>
      <c r="AC53" s="670">
        <f t="shared" si="10"/>
        <v>1</v>
      </c>
      <c r="AD53" s="670">
        <f>IF(OR('0.Work Content Judge'!$J$146=0,AND($BV53=99,COUNTIF('0.Work Content Judge'!$AJ$146:$AO$146,2)=0),AND($BX53=99,COUNTIF('0.Work Content Judge'!$AJ$146:$AO$146,2)&gt;0),AND($BZ53=99,'0.Work Content Judge'!$AB$146=1),AND($W$27="N/A",$H53=$AJ$46),AND($W$28="N/A",$H53=$AK$46),AND($W$29="N/A",$H53=$AL$46),AND($W$30="N/A",$H53=$AM$46),AND($W$31="N/A",$H53=$AN$46),AND($W$32="N/A",$H53=$AO$46)),0,1)</f>
        <v>0</v>
      </c>
      <c r="AE53" s="669">
        <f t="shared" si="11"/>
        <v>1</v>
      </c>
      <c r="AF53" s="683">
        <f t="shared" si="3"/>
        <v>1</v>
      </c>
      <c r="AG53" s="684">
        <v>1</v>
      </c>
      <c r="AH53" s="685">
        <v>1</v>
      </c>
      <c r="AI53" s="685" t="s">
        <v>749</v>
      </c>
      <c r="AJ53" s="685" t="s">
        <v>749</v>
      </c>
      <c r="AK53" s="685" t="s">
        <v>749</v>
      </c>
      <c r="AL53" s="685" t="s">
        <v>749</v>
      </c>
      <c r="AM53" s="685" t="s">
        <v>749</v>
      </c>
      <c r="AN53" s="685" t="s">
        <v>749</v>
      </c>
      <c r="AO53" s="685">
        <v>1</v>
      </c>
      <c r="AP53" s="685" t="e">
        <v>#N/A</v>
      </c>
      <c r="AQ53" s="685" t="e">
        <v>#N/A</v>
      </c>
      <c r="AR53" s="685" t="e">
        <v>#N/A</v>
      </c>
      <c r="AS53" s="685" t="e">
        <v>#N/A</v>
      </c>
      <c r="AT53" s="685" t="e">
        <v>#N/A</v>
      </c>
      <c r="AU53" s="685" t="e">
        <v>#N/A</v>
      </c>
      <c r="AV53" s="685" t="e">
        <v>#N/A</v>
      </c>
      <c r="AW53" s="685" t="s">
        <v>749</v>
      </c>
      <c r="AX53" s="685" t="s">
        <v>749</v>
      </c>
      <c r="AY53" s="685" t="s">
        <v>749</v>
      </c>
      <c r="AZ53" s="685" t="s">
        <v>749</v>
      </c>
      <c r="BA53" s="685" t="s">
        <v>749</v>
      </c>
      <c r="BB53" s="685" t="s">
        <v>749</v>
      </c>
      <c r="BC53" s="685" t="s">
        <v>749</v>
      </c>
      <c r="BD53" s="685" t="s">
        <v>749</v>
      </c>
      <c r="BE53" s="685" t="s">
        <v>749</v>
      </c>
      <c r="BF53" s="685"/>
      <c r="BG53" s="685"/>
      <c r="BH53" s="685">
        <v>1</v>
      </c>
      <c r="BI53" s="685">
        <v>1</v>
      </c>
      <c r="BJ53" s="685" t="s">
        <v>749</v>
      </c>
      <c r="BK53" s="685" t="s">
        <v>749</v>
      </c>
      <c r="BL53" s="685" t="s">
        <v>749</v>
      </c>
      <c r="BM53" s="685" t="s">
        <v>749</v>
      </c>
      <c r="BN53" s="685" t="s">
        <v>749</v>
      </c>
      <c r="BO53" s="685" t="s">
        <v>749</v>
      </c>
      <c r="BP53" s="685" t="s">
        <v>749</v>
      </c>
      <c r="BQ53" s="685" t="s">
        <v>749</v>
      </c>
      <c r="BR53" s="685" t="s">
        <v>749</v>
      </c>
      <c r="BS53" s="685" t="s">
        <v>749</v>
      </c>
      <c r="BT53" s="685">
        <v>1</v>
      </c>
      <c r="BU53" s="685" t="s">
        <v>749</v>
      </c>
      <c r="BV53" s="685"/>
      <c r="BW53" s="685"/>
      <c r="BX53" s="685"/>
      <c r="BY53" s="685"/>
      <c r="BZ53" s="685"/>
      <c r="CA53" s="685"/>
      <c r="CB53" s="685"/>
      <c r="CC53" s="718" t="str">
        <f t="shared" si="12"/>
        <v>ファイル共有システム(ファイルサーバ)</v>
      </c>
      <c r="CD53" s="718"/>
      <c r="CE53" s="718"/>
      <c r="CF53" s="718"/>
      <c r="CG53" s="718"/>
      <c r="CH53" s="718"/>
    </row>
    <row r="54" s="258" customFormat="1" ht="409.5" spans="2:86">
      <c r="B54" s="448">
        <f t="shared" si="4"/>
        <v>7</v>
      </c>
      <c r="C54" s="449" t="s">
        <v>777</v>
      </c>
      <c r="D54" s="450" t="s">
        <v>743</v>
      </c>
      <c r="E54" s="451" t="s">
        <v>744</v>
      </c>
      <c r="F54" s="794" t="s">
        <v>778</v>
      </c>
      <c r="G54" s="453" t="s">
        <v>779</v>
      </c>
      <c r="H54" s="451" t="str">
        <f t="shared" si="5"/>
        <v>端末管理サーバ
Terminal management server
(e.g., Active Directory server)</v>
      </c>
      <c r="I54" s="799" t="s">
        <v>780</v>
      </c>
      <c r="J54" s="320" t="s">
        <v>781</v>
      </c>
      <c r="K54" s="487" t="str">
        <f t="shared" si="6"/>
        <v>回答不要
Not Applicable</v>
      </c>
      <c r="L54" s="488">
        <v>3</v>
      </c>
      <c r="M54" s="489"/>
      <c r="N54" s="489"/>
      <c r="O54" s="492" t="s">
        <v>287</v>
      </c>
      <c r="P54" s="491"/>
      <c r="Q54" s="322"/>
      <c r="R54" s="322"/>
      <c r="S54" s="648"/>
      <c r="T54" s="487" t="str">
        <f t="shared" si="7"/>
        <v>回答不要
Not Applicable</v>
      </c>
      <c r="U54" s="488"/>
      <c r="V54" s="834"/>
      <c r="W54" s="487" t="str">
        <f t="shared" si="8"/>
        <v>回答不要
Not Applicable</v>
      </c>
      <c r="X54" s="488"/>
      <c r="Y54" s="834"/>
      <c r="Z54" s="669">
        <f>IF(OR('0.Work Content Judge'!$H$146=0,AND($BV54=99,COUNTIF('0.Work Content Judge'!$AJ$146:$AO$146,2)=0),AND($BX54=99,COUNTIF('0.Work Content Judge'!$AJ$146:$AO$146,2)&gt;0),AND($BY54=99,'0.Work Content Judge'!$AI$146=1),AND($BZ54=99,'0.Work Content Judge'!$AC$146=1),AND($K$27="N/A",$H54=$AJ$46),AND($K$28="N/A",$H54=$AK$46),AND($K$29="N/A",$H54=$AL$46),AND($K$30="N/A",$H54=$AM$46),AND($K$31="N/A",$H54=$AN$46),AND($K$32="N/A",$H54=$AO$46)),0,1)</f>
        <v>0</v>
      </c>
      <c r="AA54" s="670">
        <f t="shared" si="9"/>
        <v>1</v>
      </c>
      <c r="AB54" s="670">
        <f>IF(OR('0.Work Content Judge'!$I$146=0,AND($BV54=99,COUNTIF('0.Work Content Judge'!$AJ$146:$AO$146,2)=0),AND($BX54=99,COUNTIF('0.Work Content Judge'!$AJ$146:$AO$146,2)&gt;0),AND($BZ54=99,'0.Work Content Judge'!$Y$146=1),AND($T$27="N/A",$H54=$AJ$46),AND($T$28="N/A",$H54=$AK$46),AND($T$29="N/A",$H54=$AL$46),AND($T$30="N/A",$H54=$AM$46),AND($T$31="N/A",$H54=$AN$46),AND($T$32="N/A",$H54=$AO$46)),0,1)</f>
        <v>0</v>
      </c>
      <c r="AC54" s="670">
        <f t="shared" si="10"/>
        <v>1</v>
      </c>
      <c r="AD54" s="670">
        <f>IF(OR('0.Work Content Judge'!$J$146=0,AND($BV54=99,COUNTIF('0.Work Content Judge'!$AJ$146:$AO$146,2)=0),AND($BX54=99,COUNTIF('0.Work Content Judge'!$AJ$146:$AO$146,2)&gt;0),AND($BZ54=99,'0.Work Content Judge'!$AB$146=1),AND($W$27="N/A",$H54=$AJ$46),AND($W$28="N/A",$H54=$AK$46),AND($W$29="N/A",$H54=$AL$46),AND($W$30="N/A",$H54=$AM$46),AND($W$31="N/A",$H54=$AN$46),AND($W$32="N/A",$H54=$AO$46)),0,1)</f>
        <v>0</v>
      </c>
      <c r="AE54" s="669">
        <f t="shared" si="11"/>
        <v>1</v>
      </c>
      <c r="AF54" s="683">
        <f t="shared" si="3"/>
        <v>2</v>
      </c>
      <c r="AG54" s="684">
        <v>1</v>
      </c>
      <c r="AH54" s="685">
        <v>1</v>
      </c>
      <c r="AI54" s="685" t="s">
        <v>749</v>
      </c>
      <c r="AJ54" s="685" t="s">
        <v>749</v>
      </c>
      <c r="AK54" s="685" t="s">
        <v>749</v>
      </c>
      <c r="AL54" s="685" t="s">
        <v>749</v>
      </c>
      <c r="AM54" s="685" t="s">
        <v>749</v>
      </c>
      <c r="AN54" s="685">
        <v>1</v>
      </c>
      <c r="AO54" s="685">
        <v>1</v>
      </c>
      <c r="AP54" s="685">
        <v>1</v>
      </c>
      <c r="AQ54" s="685" t="s">
        <v>749</v>
      </c>
      <c r="AR54" s="685" t="s">
        <v>749</v>
      </c>
      <c r="AS54" s="685" t="s">
        <v>749</v>
      </c>
      <c r="AT54" s="685" t="s">
        <v>749</v>
      </c>
      <c r="AU54" s="685" t="s">
        <v>749</v>
      </c>
      <c r="AV54" s="685" t="s">
        <v>749</v>
      </c>
      <c r="AW54" s="685">
        <v>1</v>
      </c>
      <c r="AX54" s="685" t="s">
        <v>749</v>
      </c>
      <c r="AY54" s="685" t="s">
        <v>749</v>
      </c>
      <c r="AZ54" s="685" t="s">
        <v>749</v>
      </c>
      <c r="BA54" s="685" t="s">
        <v>749</v>
      </c>
      <c r="BB54" s="685" t="s">
        <v>749</v>
      </c>
      <c r="BC54" s="685" t="s">
        <v>749</v>
      </c>
      <c r="BD54" s="685" t="s">
        <v>749</v>
      </c>
      <c r="BE54" s="685" t="s">
        <v>749</v>
      </c>
      <c r="BF54" s="685">
        <v>1</v>
      </c>
      <c r="BG54" s="685">
        <v>1</v>
      </c>
      <c r="BH54" s="685">
        <v>1</v>
      </c>
      <c r="BI54" s="685">
        <v>1</v>
      </c>
      <c r="BJ54" s="685">
        <v>1</v>
      </c>
      <c r="BK54" s="685">
        <v>1</v>
      </c>
      <c r="BL54" s="685" t="s">
        <v>749</v>
      </c>
      <c r="BM54" s="685" t="s">
        <v>749</v>
      </c>
      <c r="BN54" s="685" t="s">
        <v>749</v>
      </c>
      <c r="BO54" s="685" t="s">
        <v>749</v>
      </c>
      <c r="BP54" s="685" t="s">
        <v>749</v>
      </c>
      <c r="BQ54" s="685" t="s">
        <v>749</v>
      </c>
      <c r="BR54" s="685" t="s">
        <v>749</v>
      </c>
      <c r="BS54" s="685" t="s">
        <v>749</v>
      </c>
      <c r="BT54" s="685">
        <v>1</v>
      </c>
      <c r="BU54" s="685">
        <v>1</v>
      </c>
      <c r="BV54" s="685"/>
      <c r="BW54" s="685"/>
      <c r="BX54" s="685"/>
      <c r="BY54" s="685"/>
      <c r="BZ54" s="685"/>
      <c r="CA54" s="685"/>
      <c r="CB54" s="685"/>
      <c r="CC54" s="718" t="str">
        <f t="shared" si="12"/>
        <v>端末管理サーバ(Active Directory)</v>
      </c>
      <c r="CD54" s="718"/>
      <c r="CE54" s="718"/>
      <c r="CF54" s="718"/>
      <c r="CG54" s="718"/>
      <c r="CH54" s="718"/>
    </row>
    <row r="55" s="258" customFormat="1" ht="409.5" spans="2:86">
      <c r="B55" s="448">
        <f t="shared" si="4"/>
        <v>8</v>
      </c>
      <c r="C55" s="449" t="s">
        <v>777</v>
      </c>
      <c r="D55" s="450" t="s">
        <v>743</v>
      </c>
      <c r="E55" s="451" t="s">
        <v>744</v>
      </c>
      <c r="F55" s="794" t="s">
        <v>778</v>
      </c>
      <c r="G55" s="453" t="s">
        <v>779</v>
      </c>
      <c r="H55" s="454" t="str">
        <f t="shared" si="5"/>
        <v>ファイル共有システム(ファイルサーバ)
File sharing system
(e.g., File server)</v>
      </c>
      <c r="I55" s="799" t="s">
        <v>780</v>
      </c>
      <c r="J55" s="320" t="s">
        <v>781</v>
      </c>
      <c r="K55" s="487" t="str">
        <f t="shared" si="6"/>
        <v>回答不要
Not Applicable</v>
      </c>
      <c r="L55" s="488">
        <v>3</v>
      </c>
      <c r="M55" s="489"/>
      <c r="N55" s="489"/>
      <c r="O55" s="492" t="s">
        <v>287</v>
      </c>
      <c r="P55" s="491"/>
      <c r="Q55" s="322"/>
      <c r="R55" s="322"/>
      <c r="S55" s="648"/>
      <c r="T55" s="487" t="str">
        <f t="shared" si="7"/>
        <v>回答不要
Not Applicable</v>
      </c>
      <c r="U55" s="488"/>
      <c r="V55" s="834"/>
      <c r="W55" s="487" t="str">
        <f t="shared" si="8"/>
        <v>回答不要
Not Applicable</v>
      </c>
      <c r="X55" s="488"/>
      <c r="Y55" s="834"/>
      <c r="Z55" s="669">
        <f>IF(OR('0.Work Content Judge'!$H$146=0,AND($BV55=99,COUNTIF('0.Work Content Judge'!$AJ$146:$AO$146,2)=0),AND($BX55=99,COUNTIF('0.Work Content Judge'!$AJ$146:$AO$146,2)&gt;0),AND($BY55=99,'0.Work Content Judge'!$AI$146=1),AND($BZ55=99,'0.Work Content Judge'!$AC$146=1),AND($K$27="N/A",$H55=$AJ$46),AND($K$28="N/A",$H55=$AK$46),AND($K$29="N/A",$H55=$AL$46),AND($K$30="N/A",$H55=$AM$46),AND($K$31="N/A",$H55=$AN$46),AND($K$32="N/A",$H55=$AO$46)),0,1)</f>
        <v>0</v>
      </c>
      <c r="AA55" s="670">
        <f t="shared" si="9"/>
        <v>1</v>
      </c>
      <c r="AB55" s="670">
        <f>IF(OR('0.Work Content Judge'!$I$146=0,AND($BV55=99,COUNTIF('0.Work Content Judge'!$AJ$146:$AO$146,2)=0),AND($BX55=99,COUNTIF('0.Work Content Judge'!$AJ$146:$AO$146,2)&gt;0),AND($BZ55=99,'0.Work Content Judge'!$Y$146=1),AND($T$27="N/A",$H55=$AJ$46),AND($T$28="N/A",$H55=$AK$46),AND($T$29="N/A",$H55=$AL$46),AND($T$30="N/A",$H55=$AM$46),AND($T$31="N/A",$H55=$AN$46),AND($T$32="N/A",$H55=$AO$46)),0,1)</f>
        <v>0</v>
      </c>
      <c r="AC55" s="670">
        <f t="shared" si="10"/>
        <v>1</v>
      </c>
      <c r="AD55" s="670">
        <f>IF(OR('0.Work Content Judge'!$J$146=0,AND($BV55=99,COUNTIF('0.Work Content Judge'!$AJ$146:$AO$146,2)=0),AND($BX55=99,COUNTIF('0.Work Content Judge'!$AJ$146:$AO$146,2)&gt;0),AND($BZ55=99,'0.Work Content Judge'!$AB$146=1),AND($W$27="N/A",$H55=$AJ$46),AND($W$28="N/A",$H55=$AK$46),AND($W$29="N/A",$H55=$AL$46),AND($W$30="N/A",$H55=$AM$46),AND($W$31="N/A",$H55=$AN$46),AND($W$32="N/A",$H55=$AO$46)),0,1)</f>
        <v>0</v>
      </c>
      <c r="AE55" s="669">
        <f t="shared" si="11"/>
        <v>1</v>
      </c>
      <c r="AF55" s="683">
        <f t="shared" si="3"/>
        <v>1</v>
      </c>
      <c r="AG55" s="684">
        <v>1</v>
      </c>
      <c r="AH55" s="685">
        <v>1</v>
      </c>
      <c r="AI55" s="685" t="s">
        <v>749</v>
      </c>
      <c r="AJ55" s="685" t="s">
        <v>749</v>
      </c>
      <c r="AK55" s="685" t="s">
        <v>749</v>
      </c>
      <c r="AL55" s="685" t="s">
        <v>749</v>
      </c>
      <c r="AM55" s="685" t="s">
        <v>749</v>
      </c>
      <c r="AN55" s="685"/>
      <c r="AO55" s="685">
        <v>1</v>
      </c>
      <c r="AP55" s="685">
        <v>1</v>
      </c>
      <c r="AQ55" s="685" t="s">
        <v>749</v>
      </c>
      <c r="AR55" s="685" t="s">
        <v>749</v>
      </c>
      <c r="AS55" s="685" t="s">
        <v>749</v>
      </c>
      <c r="AT55" s="685" t="s">
        <v>749</v>
      </c>
      <c r="AU55" s="685" t="s">
        <v>749</v>
      </c>
      <c r="AV55" s="685" t="s">
        <v>749</v>
      </c>
      <c r="AW55" s="685">
        <v>1</v>
      </c>
      <c r="AX55" s="685" t="s">
        <v>749</v>
      </c>
      <c r="AY55" s="685" t="s">
        <v>749</v>
      </c>
      <c r="AZ55" s="685" t="s">
        <v>749</v>
      </c>
      <c r="BA55" s="685" t="s">
        <v>749</v>
      </c>
      <c r="BB55" s="685" t="s">
        <v>749</v>
      </c>
      <c r="BC55" s="685" t="s">
        <v>749</v>
      </c>
      <c r="BD55" s="685" t="s">
        <v>749</v>
      </c>
      <c r="BE55" s="685" t="s">
        <v>749</v>
      </c>
      <c r="BF55" s="685">
        <v>1</v>
      </c>
      <c r="BG55" s="685">
        <v>1</v>
      </c>
      <c r="BH55" s="685">
        <v>1</v>
      </c>
      <c r="BI55" s="685">
        <v>1</v>
      </c>
      <c r="BJ55" s="685">
        <v>1</v>
      </c>
      <c r="BK55" s="685">
        <v>1</v>
      </c>
      <c r="BL55" s="685" t="s">
        <v>749</v>
      </c>
      <c r="BM55" s="685" t="s">
        <v>749</v>
      </c>
      <c r="BN55" s="685" t="s">
        <v>749</v>
      </c>
      <c r="BO55" s="685" t="s">
        <v>749</v>
      </c>
      <c r="BP55" s="685" t="s">
        <v>749</v>
      </c>
      <c r="BQ55" s="685" t="s">
        <v>749</v>
      </c>
      <c r="BR55" s="685" t="s">
        <v>749</v>
      </c>
      <c r="BS55" s="685" t="s">
        <v>749</v>
      </c>
      <c r="BT55" s="685">
        <v>1</v>
      </c>
      <c r="BU55" s="685">
        <v>1</v>
      </c>
      <c r="BV55" s="685"/>
      <c r="BW55" s="685"/>
      <c r="BX55" s="685"/>
      <c r="BY55" s="685"/>
      <c r="BZ55" s="685"/>
      <c r="CA55" s="685"/>
      <c r="CB55" s="685"/>
      <c r="CC55" s="718" t="str">
        <f t="shared" si="12"/>
        <v>ファイル共有システム(ファイルサーバ)</v>
      </c>
      <c r="CD55" s="718"/>
      <c r="CE55" s="718"/>
      <c r="CF55" s="718"/>
      <c r="CG55" s="718"/>
      <c r="CH55" s="718"/>
    </row>
    <row r="56" s="258" customFormat="1" ht="273.6" spans="2:86">
      <c r="B56" s="448">
        <f t="shared" si="4"/>
        <v>9</v>
      </c>
      <c r="C56" s="449" t="s">
        <v>782</v>
      </c>
      <c r="D56" s="450" t="s">
        <v>743</v>
      </c>
      <c r="E56" s="451" t="s">
        <v>744</v>
      </c>
      <c r="F56" s="794" t="s">
        <v>783</v>
      </c>
      <c r="G56" s="453" t="s">
        <v>784</v>
      </c>
      <c r="H56" s="451" t="str">
        <f t="shared" si="5"/>
        <v>端末管理サーバ
Terminal management server
(e.g., Active Directory server)</v>
      </c>
      <c r="I56" s="799" t="s">
        <v>785</v>
      </c>
      <c r="J56" s="320" t="s">
        <v>786</v>
      </c>
      <c r="K56" s="487" t="str">
        <f t="shared" si="6"/>
        <v>回答不要
Not Applicable</v>
      </c>
      <c r="L56" s="488">
        <v>3</v>
      </c>
      <c r="M56" s="489"/>
      <c r="N56" s="489"/>
      <c r="O56" s="490" t="s">
        <v>787</v>
      </c>
      <c r="P56" s="491">
        <v>3</v>
      </c>
      <c r="Q56" s="322"/>
      <c r="R56" s="322"/>
      <c r="S56" s="648">
        <v>3</v>
      </c>
      <c r="T56" s="487" t="str">
        <f t="shared" si="7"/>
        <v>回答不要
Not Applicable</v>
      </c>
      <c r="U56" s="488"/>
      <c r="V56" s="834"/>
      <c r="W56" s="487" t="str">
        <f t="shared" si="8"/>
        <v>回答不要
Not Applicable</v>
      </c>
      <c r="X56" s="488"/>
      <c r="Y56" s="834"/>
      <c r="Z56" s="669">
        <f>IF(OR('0.Work Content Judge'!$H$146=0,AND($BV56=99,COUNTIF('0.Work Content Judge'!$AJ$146:$AO$146,2)=0),AND($BX56=99,COUNTIF('0.Work Content Judge'!$AJ$146:$AO$146,2)&gt;0),AND($BY56=99,'0.Work Content Judge'!$AI$146=1),AND($BZ56=99,'0.Work Content Judge'!$AC$146=1),AND($K$27="N/A",$H56=$AJ$46),AND($K$28="N/A",$H56=$AK$46),AND($K$29="N/A",$H56=$AL$46),AND($K$30="N/A",$H56=$AM$46),AND($K$31="N/A",$H56=$AN$46),AND($K$32="N/A",$H56=$AO$46)),0,1)</f>
        <v>0</v>
      </c>
      <c r="AA56" s="670">
        <f t="shared" si="9"/>
        <v>1</v>
      </c>
      <c r="AB56" s="670">
        <f>IF(OR('0.Work Content Judge'!$I$146=0,AND($BV56=99,COUNTIF('0.Work Content Judge'!$AJ$146:$AO$146,2)=0),AND($BX56=99,COUNTIF('0.Work Content Judge'!$AJ$146:$AO$146,2)&gt;0),AND($BZ56=99,'0.Work Content Judge'!$Y$146=1),AND($T$27="N/A",$H56=$AJ$46),AND($T$28="N/A",$H56=$AK$46),AND($T$29="N/A",$H56=$AL$46),AND($T$30="N/A",$H56=$AM$46),AND($T$31="N/A",$H56=$AN$46),AND($T$32="N/A",$H56=$AO$46)),0,1)</f>
        <v>0</v>
      </c>
      <c r="AC56" s="670">
        <f t="shared" si="10"/>
        <v>1</v>
      </c>
      <c r="AD56" s="670">
        <f>IF(OR('0.Work Content Judge'!$J$146=0,AND($BV56=99,COUNTIF('0.Work Content Judge'!$AJ$146:$AO$146,2)=0),AND($BX56=99,COUNTIF('0.Work Content Judge'!$AJ$146:$AO$146,2)&gt;0),AND($BZ56=99,'0.Work Content Judge'!$AB$146=1),AND($W$27="N/A",$H56=$AJ$46),AND($W$28="N/A",$H56=$AK$46),AND($W$29="N/A",$H56=$AL$46),AND($W$30="N/A",$H56=$AM$46),AND($W$31="N/A",$H56=$AN$46),AND($W$32="N/A",$H56=$AO$46)),0,1)</f>
        <v>0</v>
      </c>
      <c r="AE56" s="669">
        <f t="shared" si="11"/>
        <v>1</v>
      </c>
      <c r="AF56" s="683">
        <f t="shared" si="3"/>
        <v>2</v>
      </c>
      <c r="AG56" s="684">
        <v>1</v>
      </c>
      <c r="AH56" s="685">
        <v>1</v>
      </c>
      <c r="AI56" s="685" t="s">
        <v>749</v>
      </c>
      <c r="AJ56" s="685" t="s">
        <v>749</v>
      </c>
      <c r="AK56" s="685" t="s">
        <v>749</v>
      </c>
      <c r="AL56" s="685" t="s">
        <v>749</v>
      </c>
      <c r="AM56" s="685" t="s">
        <v>749</v>
      </c>
      <c r="AN56" s="685">
        <v>1</v>
      </c>
      <c r="AO56" s="685">
        <v>1</v>
      </c>
      <c r="AP56" s="685">
        <v>1</v>
      </c>
      <c r="AQ56" s="685" t="s">
        <v>749</v>
      </c>
      <c r="AR56" s="685" t="s">
        <v>749</v>
      </c>
      <c r="AS56" s="685" t="s">
        <v>749</v>
      </c>
      <c r="AT56" s="685">
        <v>1</v>
      </c>
      <c r="AU56" s="685">
        <v>1</v>
      </c>
      <c r="AV56" s="685">
        <v>1</v>
      </c>
      <c r="AW56" s="685">
        <v>1</v>
      </c>
      <c r="AX56" s="685" t="s">
        <v>749</v>
      </c>
      <c r="AY56" s="685" t="s">
        <v>749</v>
      </c>
      <c r="AZ56" s="685" t="s">
        <v>749</v>
      </c>
      <c r="BA56" s="685" t="s">
        <v>749</v>
      </c>
      <c r="BB56" s="685" t="s">
        <v>749</v>
      </c>
      <c r="BC56" s="685" t="s">
        <v>749</v>
      </c>
      <c r="BD56" s="685" t="s">
        <v>749</v>
      </c>
      <c r="BE56" s="685" t="s">
        <v>749</v>
      </c>
      <c r="BF56" s="685">
        <v>1</v>
      </c>
      <c r="BG56" s="685">
        <v>1</v>
      </c>
      <c r="BH56" s="685">
        <v>1</v>
      </c>
      <c r="BI56" s="685">
        <v>1</v>
      </c>
      <c r="BJ56" s="685">
        <v>1</v>
      </c>
      <c r="BK56" s="685">
        <v>1</v>
      </c>
      <c r="BL56" s="685" t="s">
        <v>749</v>
      </c>
      <c r="BM56" s="685" t="s">
        <v>749</v>
      </c>
      <c r="BN56" s="685" t="s">
        <v>749</v>
      </c>
      <c r="BO56" s="685" t="s">
        <v>749</v>
      </c>
      <c r="BP56" s="685" t="s">
        <v>749</v>
      </c>
      <c r="BQ56" s="685" t="s">
        <v>749</v>
      </c>
      <c r="BR56" s="685" t="s">
        <v>749</v>
      </c>
      <c r="BS56" s="685" t="s">
        <v>749</v>
      </c>
      <c r="BT56" s="685">
        <v>1</v>
      </c>
      <c r="BU56" s="685">
        <v>1</v>
      </c>
      <c r="BV56" s="685"/>
      <c r="BW56" s="685"/>
      <c r="BX56" s="685"/>
      <c r="BY56" s="685"/>
      <c r="BZ56" s="685"/>
      <c r="CA56" s="685"/>
      <c r="CB56" s="685"/>
      <c r="CC56" s="718" t="str">
        <f t="shared" si="12"/>
        <v>端末管理サーバ(Active Directory)</v>
      </c>
      <c r="CD56" s="718"/>
      <c r="CE56" s="718"/>
      <c r="CF56" s="718"/>
      <c r="CG56" s="718"/>
      <c r="CH56" s="718"/>
    </row>
    <row r="57" s="258" customFormat="1" ht="273.6" spans="2:86">
      <c r="B57" s="448">
        <f t="shared" si="4"/>
        <v>10</v>
      </c>
      <c r="C57" s="449" t="s">
        <v>782</v>
      </c>
      <c r="D57" s="450" t="s">
        <v>743</v>
      </c>
      <c r="E57" s="451" t="s">
        <v>744</v>
      </c>
      <c r="F57" s="794" t="s">
        <v>783</v>
      </c>
      <c r="G57" s="453" t="s">
        <v>784</v>
      </c>
      <c r="H57" s="454" t="str">
        <f t="shared" si="5"/>
        <v>ファイル共有システム(ファイルサーバ)
File sharing system
(e.g., File server)</v>
      </c>
      <c r="I57" s="799" t="s">
        <v>785</v>
      </c>
      <c r="J57" s="320" t="s">
        <v>786</v>
      </c>
      <c r="K57" s="487" t="str">
        <f t="shared" si="6"/>
        <v>回答不要
Not Applicable</v>
      </c>
      <c r="L57" s="488">
        <v>3</v>
      </c>
      <c r="M57" s="489"/>
      <c r="N57" s="489"/>
      <c r="O57" s="490" t="s">
        <v>787</v>
      </c>
      <c r="P57" s="491">
        <v>3</v>
      </c>
      <c r="Q57" s="322"/>
      <c r="R57" s="322"/>
      <c r="S57" s="648">
        <v>3</v>
      </c>
      <c r="T57" s="487" t="str">
        <f t="shared" si="7"/>
        <v>回答不要
Not Applicable</v>
      </c>
      <c r="U57" s="488"/>
      <c r="V57" s="834"/>
      <c r="W57" s="487" t="str">
        <f t="shared" si="8"/>
        <v>回答不要
Not Applicable</v>
      </c>
      <c r="X57" s="488"/>
      <c r="Y57" s="834"/>
      <c r="Z57" s="669">
        <f>IF(OR('0.Work Content Judge'!$H$146=0,AND($BV57=99,COUNTIF('0.Work Content Judge'!$AJ$146:$AO$146,2)=0),AND($BX57=99,COUNTIF('0.Work Content Judge'!$AJ$146:$AO$146,2)&gt;0),AND($BY57=99,'0.Work Content Judge'!$AI$146=1),AND($BZ57=99,'0.Work Content Judge'!$AC$146=1),AND($K$27="N/A",$H57=$AJ$46),AND($K$28="N/A",$H57=$AK$46),AND($K$29="N/A",$H57=$AL$46),AND($K$30="N/A",$H57=$AM$46),AND($K$31="N/A",$H57=$AN$46),AND($K$32="N/A",$H57=$AO$46)),0,1)</f>
        <v>0</v>
      </c>
      <c r="AA57" s="670">
        <f t="shared" si="9"/>
        <v>1</v>
      </c>
      <c r="AB57" s="670">
        <f>IF(OR('0.Work Content Judge'!$I$146=0,AND($BV57=99,COUNTIF('0.Work Content Judge'!$AJ$146:$AO$146,2)=0),AND($BX57=99,COUNTIF('0.Work Content Judge'!$AJ$146:$AO$146,2)&gt;0),AND($BZ57=99,'0.Work Content Judge'!$Y$146=1),AND($T$27="N/A",$H57=$AJ$46),AND($T$28="N/A",$H57=$AK$46),AND($T$29="N/A",$H57=$AL$46),AND($T$30="N/A",$H57=$AM$46),AND($T$31="N/A",$H57=$AN$46),AND($T$32="N/A",$H57=$AO$46)),0,1)</f>
        <v>0</v>
      </c>
      <c r="AC57" s="670">
        <f t="shared" si="10"/>
        <v>1</v>
      </c>
      <c r="AD57" s="670">
        <f>IF(OR('0.Work Content Judge'!$J$146=0,AND($BV57=99,COUNTIF('0.Work Content Judge'!$AJ$146:$AO$146,2)=0),AND($BX57=99,COUNTIF('0.Work Content Judge'!$AJ$146:$AO$146,2)&gt;0),AND($BZ57=99,'0.Work Content Judge'!$AB$146=1),AND($W$27="N/A",$H57=$AJ$46),AND($W$28="N/A",$H57=$AK$46),AND($W$29="N/A",$H57=$AL$46),AND($W$30="N/A",$H57=$AM$46),AND($W$31="N/A",$H57=$AN$46),AND($W$32="N/A",$H57=$AO$46)),0,1)</f>
        <v>0</v>
      </c>
      <c r="AE57" s="669">
        <f t="shared" si="11"/>
        <v>1</v>
      </c>
      <c r="AF57" s="683">
        <f t="shared" si="3"/>
        <v>1</v>
      </c>
      <c r="AG57" s="684">
        <v>1</v>
      </c>
      <c r="AH57" s="685">
        <v>1</v>
      </c>
      <c r="AI57" s="685" t="s">
        <v>749</v>
      </c>
      <c r="AJ57" s="685" t="s">
        <v>749</v>
      </c>
      <c r="AK57" s="685" t="s">
        <v>749</v>
      </c>
      <c r="AL57" s="685" t="s">
        <v>749</v>
      </c>
      <c r="AM57" s="685" t="s">
        <v>749</v>
      </c>
      <c r="AN57" s="685"/>
      <c r="AO57" s="685">
        <v>1</v>
      </c>
      <c r="AP57" s="685">
        <v>1</v>
      </c>
      <c r="AQ57" s="685" t="s">
        <v>749</v>
      </c>
      <c r="AR57" s="685" t="s">
        <v>749</v>
      </c>
      <c r="AS57" s="685" t="s">
        <v>749</v>
      </c>
      <c r="AT57" s="685">
        <v>1</v>
      </c>
      <c r="AU57" s="685">
        <v>1</v>
      </c>
      <c r="AV57" s="685">
        <v>1</v>
      </c>
      <c r="AW57" s="685">
        <v>1</v>
      </c>
      <c r="AX57" s="685" t="s">
        <v>749</v>
      </c>
      <c r="AY57" s="685" t="s">
        <v>749</v>
      </c>
      <c r="AZ57" s="685" t="s">
        <v>749</v>
      </c>
      <c r="BA57" s="685" t="s">
        <v>749</v>
      </c>
      <c r="BB57" s="685" t="s">
        <v>749</v>
      </c>
      <c r="BC57" s="685" t="s">
        <v>749</v>
      </c>
      <c r="BD57" s="685" t="s">
        <v>749</v>
      </c>
      <c r="BE57" s="685" t="s">
        <v>749</v>
      </c>
      <c r="BF57" s="685">
        <v>1</v>
      </c>
      <c r="BG57" s="685">
        <v>1</v>
      </c>
      <c r="BH57" s="685">
        <v>1</v>
      </c>
      <c r="BI57" s="685">
        <v>1</v>
      </c>
      <c r="BJ57" s="685">
        <v>1</v>
      </c>
      <c r="BK57" s="685">
        <v>1</v>
      </c>
      <c r="BL57" s="685" t="s">
        <v>749</v>
      </c>
      <c r="BM57" s="685" t="s">
        <v>749</v>
      </c>
      <c r="BN57" s="685" t="s">
        <v>749</v>
      </c>
      <c r="BO57" s="685" t="s">
        <v>749</v>
      </c>
      <c r="BP57" s="685" t="s">
        <v>749</v>
      </c>
      <c r="BQ57" s="685" t="s">
        <v>749</v>
      </c>
      <c r="BR57" s="685" t="s">
        <v>749</v>
      </c>
      <c r="BS57" s="685" t="s">
        <v>749</v>
      </c>
      <c r="BT57" s="685">
        <v>1</v>
      </c>
      <c r="BU57" s="685">
        <v>1</v>
      </c>
      <c r="BV57" s="685"/>
      <c r="BW57" s="685"/>
      <c r="BX57" s="685"/>
      <c r="BY57" s="685"/>
      <c r="BZ57" s="685"/>
      <c r="CA57" s="685"/>
      <c r="CB57" s="685"/>
      <c r="CC57" s="718" t="str">
        <f t="shared" si="12"/>
        <v>ファイル共有システム(ファイルサーバ)</v>
      </c>
      <c r="CD57" s="718"/>
      <c r="CE57" s="718"/>
      <c r="CF57" s="718"/>
      <c r="CG57" s="718"/>
      <c r="CH57" s="718"/>
    </row>
    <row r="58" s="258" customFormat="1" ht="244.8" spans="2:86">
      <c r="B58" s="448">
        <f t="shared" si="4"/>
        <v>11</v>
      </c>
      <c r="C58" s="449" t="s">
        <v>788</v>
      </c>
      <c r="D58" s="450" t="s">
        <v>743</v>
      </c>
      <c r="E58" s="451" t="s">
        <v>744</v>
      </c>
      <c r="F58" s="794" t="s">
        <v>789</v>
      </c>
      <c r="G58" s="453" t="s">
        <v>790</v>
      </c>
      <c r="H58" s="451" t="str">
        <f t="shared" si="5"/>
        <v>端末管理サーバ
Terminal management server
(e.g., Active Directory server)</v>
      </c>
      <c r="I58" s="799" t="s">
        <v>791</v>
      </c>
      <c r="J58" s="320" t="s">
        <v>792</v>
      </c>
      <c r="K58" s="487" t="str">
        <f t="shared" si="6"/>
        <v>回答不要
Not Applicable</v>
      </c>
      <c r="L58" s="488">
        <v>3</v>
      </c>
      <c r="M58" s="489"/>
      <c r="N58" s="489"/>
      <c r="O58" s="490" t="s">
        <v>793</v>
      </c>
      <c r="P58" s="491">
        <v>3</v>
      </c>
      <c r="Q58" s="322"/>
      <c r="R58" s="322"/>
      <c r="S58" s="648">
        <v>3</v>
      </c>
      <c r="T58" s="487" t="str">
        <f t="shared" si="7"/>
        <v>回答不要
Not Applicable</v>
      </c>
      <c r="U58" s="488"/>
      <c r="V58" s="834"/>
      <c r="W58" s="487" t="str">
        <f t="shared" si="8"/>
        <v>回答不要
Not Applicable</v>
      </c>
      <c r="X58" s="488"/>
      <c r="Y58" s="834"/>
      <c r="Z58" s="669">
        <f>IF(OR('0.Work Content Judge'!$H$146=0,AND($BV58=99,COUNTIF('0.Work Content Judge'!$AJ$146:$AO$146,2)=0),AND($BX58=99,COUNTIF('0.Work Content Judge'!$AJ$146:$AO$146,2)&gt;0),AND($BY58=99,'0.Work Content Judge'!$AI$146=1),AND($BZ58=99,'0.Work Content Judge'!$AC$146=1),AND($K$27="N/A",$H58=$AJ$46),AND($K$28="N/A",$H58=$AK$46),AND($K$29="N/A",$H58=$AL$46),AND($K$30="N/A",$H58=$AM$46),AND($K$31="N/A",$H58=$AN$46),AND($K$32="N/A",$H58=$AO$46)),0,1)</f>
        <v>0</v>
      </c>
      <c r="AA58" s="670">
        <f t="shared" si="9"/>
        <v>1</v>
      </c>
      <c r="AB58" s="670">
        <f>IF(OR('0.Work Content Judge'!$I$146=0,AND($BV58=99,COUNTIF('0.Work Content Judge'!$AJ$146:$AO$146,2)=0),AND($BX58=99,COUNTIF('0.Work Content Judge'!$AJ$146:$AO$146,2)&gt;0),AND($BZ58=99,'0.Work Content Judge'!$Y$146=1),AND($T$27="N/A",$H58=$AJ$46),AND($T$28="N/A",$H58=$AK$46),AND($T$29="N/A",$H58=$AL$46),AND($T$30="N/A",$H58=$AM$46),AND($T$31="N/A",$H58=$AN$46),AND($T$32="N/A",$H58=$AO$46)),0,1)</f>
        <v>0</v>
      </c>
      <c r="AC58" s="670">
        <f t="shared" si="10"/>
        <v>1</v>
      </c>
      <c r="AD58" s="670">
        <f>IF(OR('0.Work Content Judge'!$J$146=0,AND($BV58=99,COUNTIF('0.Work Content Judge'!$AJ$146:$AO$146,2)=0),AND($BX58=99,COUNTIF('0.Work Content Judge'!$AJ$146:$AO$146,2)&gt;0),AND($BZ58=99,'0.Work Content Judge'!$AB$146=1),AND($W$27="N/A",$H58=$AJ$46),AND($W$28="N/A",$H58=$AK$46),AND($W$29="N/A",$H58=$AL$46),AND($W$30="N/A",$H58=$AM$46),AND($W$31="N/A",$H58=$AN$46),AND($W$32="N/A",$H58=$AO$46)),0,1)</f>
        <v>0</v>
      </c>
      <c r="AE58" s="669">
        <f t="shared" si="11"/>
        <v>1</v>
      </c>
      <c r="AF58" s="683">
        <f t="shared" si="3"/>
        <v>2</v>
      </c>
      <c r="AG58" s="684">
        <v>1</v>
      </c>
      <c r="AH58" s="685">
        <v>1</v>
      </c>
      <c r="AI58" s="685" t="s">
        <v>749</v>
      </c>
      <c r="AJ58" s="685" t="s">
        <v>749</v>
      </c>
      <c r="AK58" s="685" t="s">
        <v>749</v>
      </c>
      <c r="AL58" s="685" t="s">
        <v>749</v>
      </c>
      <c r="AM58" s="685" t="s">
        <v>749</v>
      </c>
      <c r="AN58" s="685">
        <v>1</v>
      </c>
      <c r="AO58" s="685">
        <v>1</v>
      </c>
      <c r="AP58" s="685">
        <v>1</v>
      </c>
      <c r="AQ58" s="685" t="s">
        <v>749</v>
      </c>
      <c r="AR58" s="685" t="s">
        <v>749</v>
      </c>
      <c r="AS58" s="685" t="s">
        <v>749</v>
      </c>
      <c r="AT58" s="685">
        <v>1</v>
      </c>
      <c r="AU58" s="685">
        <v>1</v>
      </c>
      <c r="AV58" s="685">
        <v>1</v>
      </c>
      <c r="AW58" s="685">
        <v>1</v>
      </c>
      <c r="AX58" s="685" t="s">
        <v>749</v>
      </c>
      <c r="AY58" s="685" t="s">
        <v>749</v>
      </c>
      <c r="AZ58" s="685" t="s">
        <v>749</v>
      </c>
      <c r="BA58" s="685" t="s">
        <v>749</v>
      </c>
      <c r="BB58" s="685" t="s">
        <v>749</v>
      </c>
      <c r="BC58" s="685" t="s">
        <v>749</v>
      </c>
      <c r="BD58" s="685" t="s">
        <v>749</v>
      </c>
      <c r="BE58" s="685" t="s">
        <v>749</v>
      </c>
      <c r="BF58" s="685">
        <v>1</v>
      </c>
      <c r="BG58" s="685">
        <v>1</v>
      </c>
      <c r="BH58" s="685">
        <v>1</v>
      </c>
      <c r="BI58" s="685">
        <v>1</v>
      </c>
      <c r="BJ58" s="685">
        <v>1</v>
      </c>
      <c r="BK58" s="685">
        <v>1</v>
      </c>
      <c r="BL58" s="685" t="s">
        <v>749</v>
      </c>
      <c r="BM58" s="685" t="s">
        <v>749</v>
      </c>
      <c r="BN58" s="685" t="s">
        <v>749</v>
      </c>
      <c r="BO58" s="685" t="s">
        <v>749</v>
      </c>
      <c r="BP58" s="685" t="s">
        <v>749</v>
      </c>
      <c r="BQ58" s="685" t="s">
        <v>749</v>
      </c>
      <c r="BR58" s="685" t="s">
        <v>749</v>
      </c>
      <c r="BS58" s="685" t="s">
        <v>749</v>
      </c>
      <c r="BT58" s="685">
        <v>1</v>
      </c>
      <c r="BU58" s="685">
        <v>1</v>
      </c>
      <c r="BV58" s="685"/>
      <c r="BW58" s="685"/>
      <c r="BX58" s="685"/>
      <c r="BY58" s="685"/>
      <c r="BZ58" s="685"/>
      <c r="CA58" s="685"/>
      <c r="CB58" s="685"/>
      <c r="CC58" s="718" t="str">
        <f t="shared" si="12"/>
        <v>端末管理サーバ(Active Directory)</v>
      </c>
      <c r="CD58" s="718"/>
      <c r="CE58" s="718"/>
      <c r="CF58" s="718"/>
      <c r="CG58" s="718"/>
      <c r="CH58" s="718"/>
    </row>
    <row r="59" s="258" customFormat="1" ht="244.8" spans="2:86">
      <c r="B59" s="448">
        <f t="shared" si="4"/>
        <v>12</v>
      </c>
      <c r="C59" s="449" t="s">
        <v>788</v>
      </c>
      <c r="D59" s="450" t="s">
        <v>743</v>
      </c>
      <c r="E59" s="451" t="s">
        <v>744</v>
      </c>
      <c r="F59" s="794" t="s">
        <v>789</v>
      </c>
      <c r="G59" s="453" t="s">
        <v>790</v>
      </c>
      <c r="H59" s="454" t="str">
        <f t="shared" si="5"/>
        <v>ファイル共有システム(ファイルサーバ)
File sharing system
(e.g., File server)</v>
      </c>
      <c r="I59" s="799" t="s">
        <v>791</v>
      </c>
      <c r="J59" s="320" t="s">
        <v>792</v>
      </c>
      <c r="K59" s="487" t="str">
        <f t="shared" si="6"/>
        <v>回答不要
Not Applicable</v>
      </c>
      <c r="L59" s="488">
        <v>3</v>
      </c>
      <c r="M59" s="489"/>
      <c r="N59" s="489"/>
      <c r="O59" s="490" t="s">
        <v>793</v>
      </c>
      <c r="P59" s="491">
        <v>3</v>
      </c>
      <c r="Q59" s="322"/>
      <c r="R59" s="322"/>
      <c r="S59" s="648">
        <v>3</v>
      </c>
      <c r="T59" s="487" t="str">
        <f t="shared" si="7"/>
        <v>回答不要
Not Applicable</v>
      </c>
      <c r="U59" s="488"/>
      <c r="V59" s="834"/>
      <c r="W59" s="487" t="str">
        <f t="shared" si="8"/>
        <v>回答不要
Not Applicable</v>
      </c>
      <c r="X59" s="488"/>
      <c r="Y59" s="834"/>
      <c r="Z59" s="669">
        <f>IF(OR('0.Work Content Judge'!$H$146=0,AND($BV59=99,COUNTIF('0.Work Content Judge'!$AJ$146:$AO$146,2)=0),AND($BX59=99,COUNTIF('0.Work Content Judge'!$AJ$146:$AO$146,2)&gt;0),AND($BY59=99,'0.Work Content Judge'!$AI$146=1),AND($BZ59=99,'0.Work Content Judge'!$AC$146=1),AND($K$27="N/A",$H59=$AJ$46),AND($K$28="N/A",$H59=$AK$46),AND($K$29="N/A",$H59=$AL$46),AND($K$30="N/A",$H59=$AM$46),AND($K$31="N/A",$H59=$AN$46),AND($K$32="N/A",$H59=$AO$46)),0,1)</f>
        <v>0</v>
      </c>
      <c r="AA59" s="670">
        <f t="shared" si="9"/>
        <v>1</v>
      </c>
      <c r="AB59" s="670">
        <f>IF(OR('0.Work Content Judge'!$I$146=0,AND($BV59=99,COUNTIF('0.Work Content Judge'!$AJ$146:$AO$146,2)=0),AND($BX59=99,COUNTIF('0.Work Content Judge'!$AJ$146:$AO$146,2)&gt;0),AND($BZ59=99,'0.Work Content Judge'!$Y$146=1),AND($T$27="N/A",$H59=$AJ$46),AND($T$28="N/A",$H59=$AK$46),AND($T$29="N/A",$H59=$AL$46),AND($T$30="N/A",$H59=$AM$46),AND($T$31="N/A",$H59=$AN$46),AND($T$32="N/A",$H59=$AO$46)),0,1)</f>
        <v>0</v>
      </c>
      <c r="AC59" s="670">
        <f t="shared" si="10"/>
        <v>1</v>
      </c>
      <c r="AD59" s="670">
        <f>IF(OR('0.Work Content Judge'!$J$146=0,AND($BV59=99,COUNTIF('0.Work Content Judge'!$AJ$146:$AO$146,2)=0),AND($BX59=99,COUNTIF('0.Work Content Judge'!$AJ$146:$AO$146,2)&gt;0),AND($BZ59=99,'0.Work Content Judge'!$AB$146=1),AND($W$27="N/A",$H59=$AJ$46),AND($W$28="N/A",$H59=$AK$46),AND($W$29="N/A",$H59=$AL$46),AND($W$30="N/A",$H59=$AM$46),AND($W$31="N/A",$H59=$AN$46),AND($W$32="N/A",$H59=$AO$46)),0,1)</f>
        <v>0</v>
      </c>
      <c r="AE59" s="669">
        <f t="shared" si="11"/>
        <v>1</v>
      </c>
      <c r="AF59" s="683">
        <f t="shared" si="3"/>
        <v>1</v>
      </c>
      <c r="AG59" s="684">
        <v>1</v>
      </c>
      <c r="AH59" s="685">
        <v>1</v>
      </c>
      <c r="AI59" s="685" t="s">
        <v>749</v>
      </c>
      <c r="AJ59" s="685" t="s">
        <v>749</v>
      </c>
      <c r="AK59" s="685" t="s">
        <v>749</v>
      </c>
      <c r="AL59" s="685" t="s">
        <v>749</v>
      </c>
      <c r="AM59" s="685" t="s">
        <v>749</v>
      </c>
      <c r="AN59" s="685"/>
      <c r="AO59" s="685">
        <v>1</v>
      </c>
      <c r="AP59" s="685">
        <v>1</v>
      </c>
      <c r="AQ59" s="685" t="s">
        <v>749</v>
      </c>
      <c r="AR59" s="685" t="s">
        <v>749</v>
      </c>
      <c r="AS59" s="685" t="s">
        <v>749</v>
      </c>
      <c r="AT59" s="685">
        <v>1</v>
      </c>
      <c r="AU59" s="685">
        <v>1</v>
      </c>
      <c r="AV59" s="685">
        <v>1</v>
      </c>
      <c r="AW59" s="685">
        <v>1</v>
      </c>
      <c r="AX59" s="685" t="s">
        <v>749</v>
      </c>
      <c r="AY59" s="685" t="s">
        <v>749</v>
      </c>
      <c r="AZ59" s="685" t="s">
        <v>749</v>
      </c>
      <c r="BA59" s="685" t="s">
        <v>749</v>
      </c>
      <c r="BB59" s="685" t="s">
        <v>749</v>
      </c>
      <c r="BC59" s="685" t="s">
        <v>749</v>
      </c>
      <c r="BD59" s="685" t="s">
        <v>749</v>
      </c>
      <c r="BE59" s="685" t="s">
        <v>749</v>
      </c>
      <c r="BF59" s="685">
        <v>1</v>
      </c>
      <c r="BG59" s="685">
        <v>1</v>
      </c>
      <c r="BH59" s="685">
        <v>1</v>
      </c>
      <c r="BI59" s="685">
        <v>1</v>
      </c>
      <c r="BJ59" s="685">
        <v>1</v>
      </c>
      <c r="BK59" s="685">
        <v>1</v>
      </c>
      <c r="BL59" s="685" t="s">
        <v>749</v>
      </c>
      <c r="BM59" s="685" t="s">
        <v>749</v>
      </c>
      <c r="BN59" s="685" t="s">
        <v>749</v>
      </c>
      <c r="BO59" s="685" t="s">
        <v>749</v>
      </c>
      <c r="BP59" s="685" t="s">
        <v>749</v>
      </c>
      <c r="BQ59" s="685" t="s">
        <v>749</v>
      </c>
      <c r="BR59" s="685" t="s">
        <v>749</v>
      </c>
      <c r="BS59" s="685" t="s">
        <v>749</v>
      </c>
      <c r="BT59" s="685">
        <v>1</v>
      </c>
      <c r="BU59" s="685">
        <v>1</v>
      </c>
      <c r="BV59" s="685"/>
      <c r="BW59" s="685"/>
      <c r="BX59" s="685"/>
      <c r="BY59" s="685"/>
      <c r="BZ59" s="685"/>
      <c r="CA59" s="685"/>
      <c r="CB59" s="685"/>
      <c r="CC59" s="718" t="str">
        <f t="shared" si="12"/>
        <v>ファイル共有システム(ファイルサーバ)</v>
      </c>
      <c r="CD59" s="718"/>
      <c r="CE59" s="718"/>
      <c r="CF59" s="718"/>
      <c r="CG59" s="718"/>
      <c r="CH59" s="718"/>
    </row>
    <row r="60" s="258" customFormat="1" ht="244.8" spans="2:86">
      <c r="B60" s="448">
        <f t="shared" si="4"/>
        <v>13</v>
      </c>
      <c r="C60" s="449" t="s">
        <v>794</v>
      </c>
      <c r="D60" s="450" t="s">
        <v>743</v>
      </c>
      <c r="E60" s="451" t="s">
        <v>744</v>
      </c>
      <c r="F60" s="794" t="s">
        <v>795</v>
      </c>
      <c r="G60" s="453" t="s">
        <v>796</v>
      </c>
      <c r="H60" s="451" t="str">
        <f t="shared" si="5"/>
        <v>端末管理サーバ
Terminal management server
(e.g., Active Directory server)</v>
      </c>
      <c r="I60" s="799" t="s">
        <v>797</v>
      </c>
      <c r="J60" s="320" t="s">
        <v>798</v>
      </c>
      <c r="K60" s="487" t="str">
        <f t="shared" si="6"/>
        <v>回答不要
Not Applicable</v>
      </c>
      <c r="L60" s="488">
        <v>3</v>
      </c>
      <c r="M60" s="489"/>
      <c r="N60" s="489"/>
      <c r="O60" s="490" t="s">
        <v>799</v>
      </c>
      <c r="P60" s="491">
        <v>3</v>
      </c>
      <c r="Q60" s="322"/>
      <c r="R60" s="322"/>
      <c r="S60" s="648">
        <v>3</v>
      </c>
      <c r="T60" s="487" t="str">
        <f t="shared" si="7"/>
        <v>回答不要
Not Applicable</v>
      </c>
      <c r="U60" s="488"/>
      <c r="V60" s="834"/>
      <c r="W60" s="487" t="str">
        <f t="shared" si="8"/>
        <v>回答不要
Not Applicable</v>
      </c>
      <c r="X60" s="488"/>
      <c r="Y60" s="834"/>
      <c r="Z60" s="669">
        <f>IF(OR('0.Work Content Judge'!$H$146=0,AND($BV60=99,COUNTIF('0.Work Content Judge'!$AJ$146:$AO$146,2)=0),AND($BX60=99,COUNTIF('0.Work Content Judge'!$AJ$146:$AO$146,2)&gt;0),AND($BY60=99,'0.Work Content Judge'!$AI$146=1),AND($BZ60=99,'0.Work Content Judge'!$AC$146=1),AND($K$27="N/A",$H60=$AJ$46),AND($K$28="N/A",$H60=$AK$46),AND($K$29="N/A",$H60=$AL$46),AND($K$30="N/A",$H60=$AM$46),AND($K$31="N/A",$H60=$AN$46),AND($K$32="N/A",$H60=$AO$46)),0,1)</f>
        <v>0</v>
      </c>
      <c r="AA60" s="670">
        <f t="shared" si="9"/>
        <v>1</v>
      </c>
      <c r="AB60" s="670">
        <f>IF(OR('0.Work Content Judge'!$I$146=0,AND($BV60=99,COUNTIF('0.Work Content Judge'!$AJ$146:$AO$146,2)=0),AND($BX60=99,COUNTIF('0.Work Content Judge'!$AJ$146:$AO$146,2)&gt;0),AND($BZ60=99,'0.Work Content Judge'!$Y$146=1),AND($T$27="N/A",$H60=$AJ$46),AND($T$28="N/A",$H60=$AK$46),AND($T$29="N/A",$H60=$AL$46),AND($T$30="N/A",$H60=$AM$46),AND($T$31="N/A",$H60=$AN$46),AND($T$32="N/A",$H60=$AO$46)),0,1)</f>
        <v>0</v>
      </c>
      <c r="AC60" s="670">
        <f t="shared" si="10"/>
        <v>1</v>
      </c>
      <c r="AD60" s="670">
        <f>IF(OR('0.Work Content Judge'!$J$146=0,AND($BV60=99,COUNTIF('0.Work Content Judge'!$AJ$146:$AO$146,2)=0),AND($BX60=99,COUNTIF('0.Work Content Judge'!$AJ$146:$AO$146,2)&gt;0),AND($BZ60=99,'0.Work Content Judge'!$AB$146=1),AND($W$27="N/A",$H60=$AJ$46),AND($W$28="N/A",$H60=$AK$46),AND($W$29="N/A",$H60=$AL$46),AND($W$30="N/A",$H60=$AM$46),AND($W$31="N/A",$H60=$AN$46),AND($W$32="N/A",$H60=$AO$46)),0,1)</f>
        <v>0</v>
      </c>
      <c r="AE60" s="669">
        <f t="shared" si="11"/>
        <v>1</v>
      </c>
      <c r="AF60" s="683">
        <f t="shared" si="3"/>
        <v>2</v>
      </c>
      <c r="AG60" s="684">
        <v>1</v>
      </c>
      <c r="AH60" s="685">
        <v>1</v>
      </c>
      <c r="AI60" s="685" t="s">
        <v>749</v>
      </c>
      <c r="AJ60" s="685" t="s">
        <v>749</v>
      </c>
      <c r="AK60" s="685" t="s">
        <v>749</v>
      </c>
      <c r="AL60" s="685" t="s">
        <v>749</v>
      </c>
      <c r="AM60" s="685" t="s">
        <v>749</v>
      </c>
      <c r="AN60" s="685">
        <v>1</v>
      </c>
      <c r="AO60" s="685">
        <v>1</v>
      </c>
      <c r="AP60" s="685">
        <v>0</v>
      </c>
      <c r="AQ60" s="685" t="s">
        <v>749</v>
      </c>
      <c r="AR60" s="685" t="s">
        <v>749</v>
      </c>
      <c r="AS60" s="685" t="s">
        <v>749</v>
      </c>
      <c r="AT60" s="685"/>
      <c r="AU60" s="685">
        <v>1</v>
      </c>
      <c r="AV60" s="685">
        <v>1</v>
      </c>
      <c r="AW60" s="685">
        <v>1</v>
      </c>
      <c r="AX60" s="685" t="s">
        <v>749</v>
      </c>
      <c r="AY60" s="685" t="s">
        <v>749</v>
      </c>
      <c r="AZ60" s="685" t="s">
        <v>749</v>
      </c>
      <c r="BA60" s="685" t="s">
        <v>749</v>
      </c>
      <c r="BB60" s="685" t="s">
        <v>749</v>
      </c>
      <c r="BC60" s="685" t="s">
        <v>749</v>
      </c>
      <c r="BD60" s="685" t="s">
        <v>749</v>
      </c>
      <c r="BE60" s="685" t="s">
        <v>749</v>
      </c>
      <c r="BF60" s="685">
        <v>1</v>
      </c>
      <c r="BG60" s="685">
        <v>1</v>
      </c>
      <c r="BH60" s="685">
        <v>1</v>
      </c>
      <c r="BI60" s="685">
        <v>1</v>
      </c>
      <c r="BJ60" s="685">
        <v>1</v>
      </c>
      <c r="BK60" s="685">
        <v>1</v>
      </c>
      <c r="BL60" s="685" t="s">
        <v>749</v>
      </c>
      <c r="BM60" s="685" t="s">
        <v>749</v>
      </c>
      <c r="BN60" s="685" t="s">
        <v>749</v>
      </c>
      <c r="BO60" s="685" t="s">
        <v>749</v>
      </c>
      <c r="BP60" s="685" t="s">
        <v>749</v>
      </c>
      <c r="BQ60" s="685" t="s">
        <v>749</v>
      </c>
      <c r="BR60" s="685" t="s">
        <v>749</v>
      </c>
      <c r="BS60" s="685" t="s">
        <v>749</v>
      </c>
      <c r="BT60" s="685">
        <v>1</v>
      </c>
      <c r="BU60" s="685">
        <v>1</v>
      </c>
      <c r="BV60" s="685"/>
      <c r="BW60" s="685"/>
      <c r="BX60" s="685"/>
      <c r="BY60" s="685"/>
      <c r="BZ60" s="685"/>
      <c r="CA60" s="685"/>
      <c r="CB60" s="685"/>
      <c r="CC60" s="718" t="str">
        <f t="shared" si="12"/>
        <v>端末管理サーバ(Active Directory)</v>
      </c>
      <c r="CD60" s="718"/>
      <c r="CE60" s="718"/>
      <c r="CF60" s="718"/>
      <c r="CG60" s="718"/>
      <c r="CH60" s="718"/>
    </row>
    <row r="61" s="258" customFormat="1" ht="244.8" spans="2:86">
      <c r="B61" s="599">
        <f t="shared" si="4"/>
        <v>14</v>
      </c>
      <c r="C61" s="449" t="s">
        <v>794</v>
      </c>
      <c r="D61" s="450" t="s">
        <v>743</v>
      </c>
      <c r="E61" s="451" t="s">
        <v>744</v>
      </c>
      <c r="F61" s="794" t="s">
        <v>795</v>
      </c>
      <c r="G61" s="453" t="s">
        <v>796</v>
      </c>
      <c r="H61" s="454" t="str">
        <f t="shared" si="5"/>
        <v>ファイル共有システム(ファイルサーバ)
File sharing system
(e.g., File server)</v>
      </c>
      <c r="I61" s="799" t="s">
        <v>797</v>
      </c>
      <c r="J61" s="320" t="s">
        <v>798</v>
      </c>
      <c r="K61" s="487" t="str">
        <f t="shared" si="6"/>
        <v>回答不要
Not Applicable</v>
      </c>
      <c r="L61" s="488">
        <v>3</v>
      </c>
      <c r="M61" s="489"/>
      <c r="N61" s="489"/>
      <c r="O61" s="490" t="s">
        <v>799</v>
      </c>
      <c r="P61" s="491">
        <v>3</v>
      </c>
      <c r="Q61" s="322"/>
      <c r="R61" s="322"/>
      <c r="S61" s="648">
        <v>3</v>
      </c>
      <c r="T61" s="487" t="str">
        <f t="shared" si="7"/>
        <v>回答不要
Not Applicable</v>
      </c>
      <c r="U61" s="488"/>
      <c r="V61" s="834"/>
      <c r="W61" s="487" t="str">
        <f t="shared" si="8"/>
        <v>回答不要
Not Applicable</v>
      </c>
      <c r="X61" s="488"/>
      <c r="Y61" s="834"/>
      <c r="Z61" s="669">
        <f>IF(OR('0.Work Content Judge'!$H$146=0,AND($BV61=99,COUNTIF('0.Work Content Judge'!$AJ$146:$AO$146,2)=0),AND($BX61=99,COUNTIF('0.Work Content Judge'!$AJ$146:$AO$146,2)&gt;0),AND($BY61=99,'0.Work Content Judge'!$AI$146=1),AND($BZ61=99,'0.Work Content Judge'!$AC$146=1),AND($K$27="N/A",$H61=$AJ$46),AND($K$28="N/A",$H61=$AK$46),AND($K$29="N/A",$H61=$AL$46),AND($K$30="N/A",$H61=$AM$46),AND($K$31="N/A",$H61=$AN$46),AND($K$32="N/A",$H61=$AO$46)),0,1)</f>
        <v>0</v>
      </c>
      <c r="AA61" s="670">
        <f t="shared" si="9"/>
        <v>1</v>
      </c>
      <c r="AB61" s="670">
        <f>IF(OR('0.Work Content Judge'!$I$146=0,AND($BV61=99,COUNTIF('0.Work Content Judge'!$AJ$146:$AO$146,2)=0),AND($BX61=99,COUNTIF('0.Work Content Judge'!$AJ$146:$AO$146,2)&gt;0),AND($BZ61=99,'0.Work Content Judge'!$Y$146=1),AND($T$27="N/A",$H61=$AJ$46),AND($T$28="N/A",$H61=$AK$46),AND($T$29="N/A",$H61=$AL$46),AND($T$30="N/A",$H61=$AM$46),AND($T$31="N/A",$H61=$AN$46),AND($T$32="N/A",$H61=$AO$46)),0,1)</f>
        <v>0</v>
      </c>
      <c r="AC61" s="670">
        <f t="shared" si="10"/>
        <v>1</v>
      </c>
      <c r="AD61" s="670">
        <f>IF(OR('0.Work Content Judge'!$J$146=0,AND($BV61=99,COUNTIF('0.Work Content Judge'!$AJ$146:$AO$146,2)=0),AND($BX61=99,COUNTIF('0.Work Content Judge'!$AJ$146:$AO$146,2)&gt;0),AND($BZ61=99,'0.Work Content Judge'!$AB$146=1),AND($W$27="N/A",$H61=$AJ$46),AND($W$28="N/A",$H61=$AK$46),AND($W$29="N/A",$H61=$AL$46),AND($W$30="N/A",$H61=$AM$46),AND($W$31="N/A",$H61=$AN$46),AND($W$32="N/A",$H61=$AO$46)),0,1)</f>
        <v>0</v>
      </c>
      <c r="AE61" s="669">
        <f t="shared" si="11"/>
        <v>1</v>
      </c>
      <c r="AF61" s="683">
        <f t="shared" si="3"/>
        <v>1</v>
      </c>
      <c r="AG61" s="684">
        <v>1</v>
      </c>
      <c r="AH61" s="685">
        <v>1</v>
      </c>
      <c r="AI61" s="685" t="s">
        <v>749</v>
      </c>
      <c r="AJ61" s="685" t="s">
        <v>749</v>
      </c>
      <c r="AK61" s="685" t="s">
        <v>749</v>
      </c>
      <c r="AL61" s="685" t="s">
        <v>749</v>
      </c>
      <c r="AM61" s="685" t="s">
        <v>749</v>
      </c>
      <c r="AN61" s="685"/>
      <c r="AO61" s="685">
        <v>1</v>
      </c>
      <c r="AP61" s="685">
        <v>0</v>
      </c>
      <c r="AQ61" s="685" t="s">
        <v>749</v>
      </c>
      <c r="AR61" s="685" t="s">
        <v>749</v>
      </c>
      <c r="AS61" s="685" t="s">
        <v>749</v>
      </c>
      <c r="AT61" s="685"/>
      <c r="AU61" s="685">
        <v>1</v>
      </c>
      <c r="AV61" s="685">
        <v>1</v>
      </c>
      <c r="AW61" s="685">
        <v>1</v>
      </c>
      <c r="AX61" s="685" t="s">
        <v>749</v>
      </c>
      <c r="AY61" s="685" t="s">
        <v>749</v>
      </c>
      <c r="AZ61" s="685" t="s">
        <v>749</v>
      </c>
      <c r="BA61" s="685" t="s">
        <v>749</v>
      </c>
      <c r="BB61" s="685" t="s">
        <v>749</v>
      </c>
      <c r="BC61" s="685" t="s">
        <v>749</v>
      </c>
      <c r="BD61" s="685" t="s">
        <v>749</v>
      </c>
      <c r="BE61" s="685" t="s">
        <v>749</v>
      </c>
      <c r="BF61" s="685">
        <v>1</v>
      </c>
      <c r="BG61" s="685">
        <v>1</v>
      </c>
      <c r="BH61" s="685">
        <v>1</v>
      </c>
      <c r="BI61" s="685">
        <v>1</v>
      </c>
      <c r="BJ61" s="685">
        <v>1</v>
      </c>
      <c r="BK61" s="685">
        <v>1</v>
      </c>
      <c r="BL61" s="685" t="s">
        <v>749</v>
      </c>
      <c r="BM61" s="685" t="s">
        <v>749</v>
      </c>
      <c r="BN61" s="685" t="s">
        <v>749</v>
      </c>
      <c r="BO61" s="685" t="s">
        <v>749</v>
      </c>
      <c r="BP61" s="685" t="s">
        <v>749</v>
      </c>
      <c r="BQ61" s="685" t="s">
        <v>749</v>
      </c>
      <c r="BR61" s="685" t="s">
        <v>749</v>
      </c>
      <c r="BS61" s="685" t="s">
        <v>749</v>
      </c>
      <c r="BT61" s="685">
        <v>1</v>
      </c>
      <c r="BU61" s="685">
        <v>1</v>
      </c>
      <c r="BV61" s="685"/>
      <c r="BW61" s="685"/>
      <c r="BX61" s="685"/>
      <c r="BY61" s="685"/>
      <c r="BZ61" s="685"/>
      <c r="CA61" s="685"/>
      <c r="CB61" s="685"/>
      <c r="CC61" s="718" t="str">
        <f t="shared" si="12"/>
        <v>ファイル共有システム(ファイルサーバ)</v>
      </c>
      <c r="CD61" s="718"/>
      <c r="CE61" s="718"/>
      <c r="CF61" s="718"/>
      <c r="CG61" s="718"/>
      <c r="CH61" s="718"/>
    </row>
    <row r="62" s="258" customFormat="1" ht="201.6" spans="2:86">
      <c r="B62" s="599">
        <f t="shared" si="4"/>
        <v>15</v>
      </c>
      <c r="C62" s="449" t="s">
        <v>800</v>
      </c>
      <c r="D62" s="450" t="s">
        <v>743</v>
      </c>
      <c r="E62" s="451" t="s">
        <v>801</v>
      </c>
      <c r="F62" s="794" t="s">
        <v>802</v>
      </c>
      <c r="G62" s="453" t="s">
        <v>803</v>
      </c>
      <c r="H62" s="600" t="str">
        <f t="shared" si="5"/>
        <v>端末
Terminal
(e.g., User terminal, operation terminal, etc.)</v>
      </c>
      <c r="I62" s="799" t="s">
        <v>804</v>
      </c>
      <c r="J62" s="320" t="s">
        <v>805</v>
      </c>
      <c r="K62" s="487" t="str">
        <f t="shared" si="6"/>
        <v>回答要
Answer Required</v>
      </c>
      <c r="L62" s="488">
        <v>3</v>
      </c>
      <c r="M62" s="489"/>
      <c r="N62" s="489"/>
      <c r="O62" s="492" t="s">
        <v>287</v>
      </c>
      <c r="P62" s="493"/>
      <c r="Q62" s="494"/>
      <c r="R62" s="494"/>
      <c r="S62" s="648"/>
      <c r="T62" s="487" t="str">
        <f t="shared" si="7"/>
        <v>回答不要
Not Applicable</v>
      </c>
      <c r="U62" s="488"/>
      <c r="V62" s="834"/>
      <c r="W62" s="487" t="str">
        <f t="shared" si="8"/>
        <v>回答不要
Not Applicable</v>
      </c>
      <c r="X62" s="488"/>
      <c r="Y62" s="834"/>
      <c r="Z62" s="669">
        <f>IF(OR('0.Work Content Judge'!$H$146=0,AND($BV62=99,COUNTIF('0.Work Content Judge'!$AJ$146:$AO$146,2)=0),AND($BX62=99,COUNTIF('0.Work Content Judge'!$AJ$146:$AO$146,2)&gt;0),AND($BY62=99,'0.Work Content Judge'!$AI$146=1),AND($BZ62=99,'0.Work Content Judge'!$AC$146=1),AND($K$27="N/A",$H62=$AJ$46),AND($K$28="N/A",$H62=$AK$46),AND($K$29="N/A",$H62=$AL$46),AND($K$30="N/A",$H62=$AM$46),AND($K$31="N/A",$H62=$AN$46),AND($K$32="N/A",$H62=$AO$46)),0,1)</f>
        <v>1</v>
      </c>
      <c r="AA62" s="670">
        <f t="shared" si="9"/>
        <v>1</v>
      </c>
      <c r="AB62" s="670">
        <f>IF(OR('0.Work Content Judge'!$I$146=0,AND($BV62=99,COUNTIF('0.Work Content Judge'!$AJ$146:$AO$146,2)=0),AND($BX62=99,COUNTIF('0.Work Content Judge'!$AJ$146:$AO$146,2)&gt;0),AND($BZ62=99,'0.Work Content Judge'!$Y$146=1),AND($T$27="N/A",$H62=$AJ$46),AND($T$28="N/A",$H62=$AK$46),AND($T$29="N/A",$H62=$AL$46),AND($T$30="N/A",$H62=$AM$46),AND($T$31="N/A",$H62=$AN$46),AND($T$32="N/A",$H62=$AO$46)),0,1)</f>
        <v>0</v>
      </c>
      <c r="AC62" s="670">
        <f t="shared" si="10"/>
        <v>1</v>
      </c>
      <c r="AD62" s="670">
        <f>IF(OR('0.Work Content Judge'!$J$146=0,AND($BV62=99,COUNTIF('0.Work Content Judge'!$AJ$146:$AO$146,2)=0),AND($BX62=99,COUNTIF('0.Work Content Judge'!$AJ$146:$AO$146,2)&gt;0),AND($BZ62=99,'0.Work Content Judge'!$AB$146=1),AND($W$27="N/A",$H62=$AJ$46),AND($W$28="N/A",$H62=$AK$46),AND($W$29="N/A",$H62=$AL$46),AND($W$30="N/A",$H62=$AM$46),AND($W$31="N/A",$H62=$AN$46),AND($W$32="N/A",$H62=$AO$46)),0,1)</f>
        <v>0</v>
      </c>
      <c r="AE62" s="669">
        <f t="shared" si="11"/>
        <v>1</v>
      </c>
      <c r="AF62" s="683">
        <f t="shared" si="3"/>
        <v>3</v>
      </c>
      <c r="AG62" s="684">
        <v>1</v>
      </c>
      <c r="AH62" s="685">
        <v>1</v>
      </c>
      <c r="AI62" s="685"/>
      <c r="AJ62" s="685"/>
      <c r="AK62" s="685"/>
      <c r="AL62" s="685"/>
      <c r="AM62" s="685">
        <v>1</v>
      </c>
      <c r="AN62" s="685">
        <v>1</v>
      </c>
      <c r="AO62" s="685">
        <v>1</v>
      </c>
      <c r="AP62" s="685"/>
      <c r="AQ62" s="685"/>
      <c r="AR62" s="685"/>
      <c r="AS62" s="685"/>
      <c r="AT62" s="685"/>
      <c r="AU62" s="685"/>
      <c r="AV62" s="685"/>
      <c r="AW62" s="685">
        <v>1</v>
      </c>
      <c r="AX62" s="685" t="s">
        <v>749</v>
      </c>
      <c r="AY62" s="685" t="s">
        <v>749</v>
      </c>
      <c r="AZ62" s="685" t="s">
        <v>749</v>
      </c>
      <c r="BA62" s="685" t="s">
        <v>749</v>
      </c>
      <c r="BB62" s="685" t="s">
        <v>749</v>
      </c>
      <c r="BC62" s="685" t="s">
        <v>749</v>
      </c>
      <c r="BD62" s="685" t="s">
        <v>749</v>
      </c>
      <c r="BE62" s="685" t="s">
        <v>749</v>
      </c>
      <c r="BF62" s="685">
        <v>1</v>
      </c>
      <c r="BG62" s="685">
        <v>1</v>
      </c>
      <c r="BH62" s="685">
        <v>1</v>
      </c>
      <c r="BI62" s="685">
        <v>1</v>
      </c>
      <c r="BJ62" s="685">
        <v>1</v>
      </c>
      <c r="BK62" s="685">
        <v>1</v>
      </c>
      <c r="BL62" s="685" t="s">
        <v>749</v>
      </c>
      <c r="BM62" s="685" t="s">
        <v>749</v>
      </c>
      <c r="BN62" s="685" t="s">
        <v>749</v>
      </c>
      <c r="BO62" s="685" t="s">
        <v>749</v>
      </c>
      <c r="BP62" s="685" t="s">
        <v>749</v>
      </c>
      <c r="BQ62" s="685" t="s">
        <v>749</v>
      </c>
      <c r="BR62" s="685" t="s">
        <v>749</v>
      </c>
      <c r="BS62" s="685" t="s">
        <v>749</v>
      </c>
      <c r="BT62" s="685">
        <v>1</v>
      </c>
      <c r="BU62" s="685">
        <v>1</v>
      </c>
      <c r="BV62" s="685"/>
      <c r="BW62" s="685"/>
      <c r="BX62" s="685"/>
      <c r="BY62" s="685"/>
      <c r="BZ62" s="685"/>
      <c r="CA62" s="685"/>
      <c r="CB62" s="685"/>
      <c r="CC62" s="718" t="str">
        <f t="shared" si="12"/>
        <v>ユーザ端末・ネットワーク</v>
      </c>
      <c r="CD62" s="718"/>
      <c r="CE62" s="718"/>
      <c r="CF62" s="718"/>
      <c r="CG62" s="718"/>
      <c r="CH62" s="718"/>
    </row>
    <row r="63" s="258" customFormat="1" ht="201.6" spans="2:86">
      <c r="B63" s="599">
        <f t="shared" si="4"/>
        <v>16</v>
      </c>
      <c r="C63" s="449" t="s">
        <v>800</v>
      </c>
      <c r="D63" s="450" t="s">
        <v>743</v>
      </c>
      <c r="E63" s="451" t="s">
        <v>801</v>
      </c>
      <c r="F63" s="794" t="s">
        <v>802</v>
      </c>
      <c r="G63" s="453" t="s">
        <v>803</v>
      </c>
      <c r="H63" s="454" t="str">
        <f t="shared" si="5"/>
        <v>端末管理サーバ
Terminal management server
(e.g., Active Directory server)</v>
      </c>
      <c r="I63" s="799" t="s">
        <v>804</v>
      </c>
      <c r="J63" s="320" t="s">
        <v>805</v>
      </c>
      <c r="K63" s="487" t="str">
        <f t="shared" si="6"/>
        <v>回答不要
Not Applicable</v>
      </c>
      <c r="L63" s="488">
        <v>3</v>
      </c>
      <c r="M63" s="489"/>
      <c r="N63" s="489"/>
      <c r="O63" s="492" t="s">
        <v>287</v>
      </c>
      <c r="P63" s="493"/>
      <c r="Q63" s="494"/>
      <c r="R63" s="494"/>
      <c r="S63" s="648"/>
      <c r="T63" s="487" t="str">
        <f t="shared" si="7"/>
        <v>回答不要
Not Applicable</v>
      </c>
      <c r="U63" s="488"/>
      <c r="V63" s="834"/>
      <c r="W63" s="487" t="str">
        <f t="shared" si="8"/>
        <v>回答不要
Not Applicable</v>
      </c>
      <c r="X63" s="488"/>
      <c r="Y63" s="834"/>
      <c r="Z63" s="669">
        <f>IF(OR('0.Work Content Judge'!$H$146=0,AND($BV63=99,COUNTIF('0.Work Content Judge'!$AJ$146:$AO$146,2)=0),AND($BX63=99,COUNTIF('0.Work Content Judge'!$AJ$146:$AO$146,2)&gt;0),AND($BY63=99,'0.Work Content Judge'!$AI$146=1),AND($BZ63=99,'0.Work Content Judge'!$AC$146=1),AND($K$27="N/A",$H63=$AJ$46),AND($K$28="N/A",$H63=$AK$46),AND($K$29="N/A",$H63=$AL$46),AND($K$30="N/A",$H63=$AM$46),AND($K$31="N/A",$H63=$AN$46),AND($K$32="N/A",$H63=$AO$46)),0,1)</f>
        <v>0</v>
      </c>
      <c r="AA63" s="670">
        <f t="shared" si="9"/>
        <v>1</v>
      </c>
      <c r="AB63" s="670">
        <f>IF(OR('0.Work Content Judge'!$I$146=0,AND($BV63=99,COUNTIF('0.Work Content Judge'!$AJ$146:$AO$146,2)=0),AND($BX63=99,COUNTIF('0.Work Content Judge'!$AJ$146:$AO$146,2)&gt;0),AND($BZ63=99,'0.Work Content Judge'!$Y$146=1),AND($T$27="N/A",$H63=$AJ$46),AND($T$28="N/A",$H63=$AK$46),AND($T$29="N/A",$H63=$AL$46),AND($T$30="N/A",$H63=$AM$46),AND($T$31="N/A",$H63=$AN$46),AND($T$32="N/A",$H63=$AO$46)),0,1)</f>
        <v>0</v>
      </c>
      <c r="AC63" s="670">
        <f t="shared" si="10"/>
        <v>1</v>
      </c>
      <c r="AD63" s="670">
        <f>IF(OR('0.Work Content Judge'!$J$146=0,AND($BV63=99,COUNTIF('0.Work Content Judge'!$AJ$146:$AO$146,2)=0),AND($BX63=99,COUNTIF('0.Work Content Judge'!$AJ$146:$AO$146,2)&gt;0),AND($BZ63=99,'0.Work Content Judge'!$AB$146=1),AND($W$27="N/A",$H63=$AJ$46),AND($W$28="N/A",$H63=$AK$46),AND($W$29="N/A",$H63=$AL$46),AND($W$30="N/A",$H63=$AM$46),AND($W$31="N/A",$H63=$AN$46),AND($W$32="N/A",$H63=$AO$46)),0,1)</f>
        <v>0</v>
      </c>
      <c r="AE63" s="669">
        <f t="shared" si="11"/>
        <v>1</v>
      </c>
      <c r="AF63" s="683">
        <f t="shared" si="3"/>
        <v>2</v>
      </c>
      <c r="AG63" s="684">
        <v>1</v>
      </c>
      <c r="AH63" s="685">
        <v>1</v>
      </c>
      <c r="AI63" s="685"/>
      <c r="AJ63" s="685"/>
      <c r="AK63" s="685"/>
      <c r="AL63" s="685"/>
      <c r="AM63" s="685"/>
      <c r="AN63" s="685">
        <v>1</v>
      </c>
      <c r="AO63" s="685">
        <v>1</v>
      </c>
      <c r="AP63" s="685"/>
      <c r="AQ63" s="685"/>
      <c r="AR63" s="685"/>
      <c r="AS63" s="685"/>
      <c r="AT63" s="685"/>
      <c r="AU63" s="685"/>
      <c r="AV63" s="685"/>
      <c r="AW63" s="685">
        <v>1</v>
      </c>
      <c r="AX63" s="685" t="s">
        <v>749</v>
      </c>
      <c r="AY63" s="685" t="s">
        <v>749</v>
      </c>
      <c r="AZ63" s="685" t="s">
        <v>749</v>
      </c>
      <c r="BA63" s="685" t="s">
        <v>749</v>
      </c>
      <c r="BB63" s="685" t="s">
        <v>749</v>
      </c>
      <c r="BC63" s="685" t="s">
        <v>749</v>
      </c>
      <c r="BD63" s="685" t="s">
        <v>749</v>
      </c>
      <c r="BE63" s="685" t="s">
        <v>749</v>
      </c>
      <c r="BF63" s="685">
        <v>1</v>
      </c>
      <c r="BG63" s="685">
        <v>1</v>
      </c>
      <c r="BH63" s="685">
        <v>1</v>
      </c>
      <c r="BI63" s="685">
        <v>1</v>
      </c>
      <c r="BJ63" s="685">
        <v>1</v>
      </c>
      <c r="BK63" s="685">
        <v>1</v>
      </c>
      <c r="BL63" s="685" t="s">
        <v>749</v>
      </c>
      <c r="BM63" s="685" t="s">
        <v>749</v>
      </c>
      <c r="BN63" s="685" t="s">
        <v>749</v>
      </c>
      <c r="BO63" s="685" t="s">
        <v>749</v>
      </c>
      <c r="BP63" s="685" t="s">
        <v>749</v>
      </c>
      <c r="BQ63" s="685" t="s">
        <v>749</v>
      </c>
      <c r="BR63" s="685" t="s">
        <v>749</v>
      </c>
      <c r="BS63" s="685" t="s">
        <v>749</v>
      </c>
      <c r="BT63" s="685">
        <v>1</v>
      </c>
      <c r="BU63" s="685">
        <v>1</v>
      </c>
      <c r="BV63" s="685"/>
      <c r="BW63" s="685"/>
      <c r="BX63" s="685"/>
      <c r="BY63" s="685"/>
      <c r="BZ63" s="685"/>
      <c r="CA63" s="685"/>
      <c r="CB63" s="685"/>
      <c r="CC63" s="718" t="str">
        <f t="shared" si="12"/>
        <v>端末管理サーバ(Active Directory)</v>
      </c>
      <c r="CD63" s="718"/>
      <c r="CE63" s="718"/>
      <c r="CF63" s="718"/>
      <c r="CG63" s="718"/>
      <c r="CH63" s="718"/>
    </row>
    <row r="64" s="258" customFormat="1" ht="201.6" spans="2:86">
      <c r="B64" s="599">
        <f t="shared" si="4"/>
        <v>17</v>
      </c>
      <c r="C64" s="449" t="s">
        <v>800</v>
      </c>
      <c r="D64" s="450" t="s">
        <v>743</v>
      </c>
      <c r="E64" s="451" t="s">
        <v>801</v>
      </c>
      <c r="F64" s="794" t="s">
        <v>802</v>
      </c>
      <c r="G64" s="453" t="s">
        <v>803</v>
      </c>
      <c r="H64" s="454" t="str">
        <f t="shared" si="5"/>
        <v>ファイル共有システム(ファイルサーバ)
File sharing system
(e.g., File server)</v>
      </c>
      <c r="I64" s="799" t="s">
        <v>804</v>
      </c>
      <c r="J64" s="320" t="s">
        <v>805</v>
      </c>
      <c r="K64" s="487" t="str">
        <f t="shared" si="6"/>
        <v>回答不要
Not Applicable</v>
      </c>
      <c r="L64" s="488">
        <v>3</v>
      </c>
      <c r="M64" s="489"/>
      <c r="N64" s="489"/>
      <c r="O64" s="492" t="s">
        <v>287</v>
      </c>
      <c r="P64" s="493"/>
      <c r="Q64" s="494"/>
      <c r="R64" s="494"/>
      <c r="S64" s="648"/>
      <c r="T64" s="487" t="str">
        <f t="shared" si="7"/>
        <v>回答不要
Not Applicable</v>
      </c>
      <c r="U64" s="488"/>
      <c r="V64" s="834"/>
      <c r="W64" s="487" t="str">
        <f t="shared" si="8"/>
        <v>回答不要
Not Applicable</v>
      </c>
      <c r="X64" s="488"/>
      <c r="Y64" s="834"/>
      <c r="Z64" s="669">
        <f>IF(OR('0.Work Content Judge'!$H$146=0,AND($BV64=99,COUNTIF('0.Work Content Judge'!$AJ$146:$AO$146,2)=0),AND($BX64=99,COUNTIF('0.Work Content Judge'!$AJ$146:$AO$146,2)&gt;0),AND($BY64=99,'0.Work Content Judge'!$AI$146=1),AND($BZ64=99,'0.Work Content Judge'!$AC$146=1),AND($K$27="N/A",$H64=$AJ$46),AND($K$28="N/A",$H64=$AK$46),AND($K$29="N/A",$H64=$AL$46),AND($K$30="N/A",$H64=$AM$46),AND($K$31="N/A",$H64=$AN$46),AND($K$32="N/A",$H64=$AO$46)),0,1)</f>
        <v>0</v>
      </c>
      <c r="AA64" s="670">
        <f t="shared" si="9"/>
        <v>1</v>
      </c>
      <c r="AB64" s="670">
        <f>IF(OR('0.Work Content Judge'!$I$146=0,AND($BV64=99,COUNTIF('0.Work Content Judge'!$AJ$146:$AO$146,2)=0),AND($BX64=99,COUNTIF('0.Work Content Judge'!$AJ$146:$AO$146,2)&gt;0),AND($BZ64=99,'0.Work Content Judge'!$Y$146=1),AND($T$27="N/A",$H64=$AJ$46),AND($T$28="N/A",$H64=$AK$46),AND($T$29="N/A",$H64=$AL$46),AND($T$30="N/A",$H64=$AM$46),AND($T$31="N/A",$H64=$AN$46),AND($T$32="N/A",$H64=$AO$46)),0,1)</f>
        <v>0</v>
      </c>
      <c r="AC64" s="670">
        <f t="shared" si="10"/>
        <v>1</v>
      </c>
      <c r="AD64" s="670">
        <f>IF(OR('0.Work Content Judge'!$J$146=0,AND($BV64=99,COUNTIF('0.Work Content Judge'!$AJ$146:$AO$146,2)=0),AND($BX64=99,COUNTIF('0.Work Content Judge'!$AJ$146:$AO$146,2)&gt;0),AND($BZ64=99,'0.Work Content Judge'!$AB$146=1),AND($W$27="N/A",$H64=$AJ$46),AND($W$28="N/A",$H64=$AK$46),AND($W$29="N/A",$H64=$AL$46),AND($W$30="N/A",$H64=$AM$46),AND($W$31="N/A",$H64=$AN$46),AND($W$32="N/A",$H64=$AO$46)),0,1)</f>
        <v>0</v>
      </c>
      <c r="AE64" s="669">
        <f t="shared" si="11"/>
        <v>1</v>
      </c>
      <c r="AF64" s="683">
        <f t="shared" si="3"/>
        <v>1</v>
      </c>
      <c r="AG64" s="684">
        <v>1</v>
      </c>
      <c r="AH64" s="685">
        <v>1</v>
      </c>
      <c r="AI64" s="685"/>
      <c r="AJ64" s="685"/>
      <c r="AK64" s="685"/>
      <c r="AL64" s="685"/>
      <c r="AM64" s="685"/>
      <c r="AN64" s="685"/>
      <c r="AO64" s="685">
        <v>1</v>
      </c>
      <c r="AP64" s="685"/>
      <c r="AQ64" s="685"/>
      <c r="AR64" s="685"/>
      <c r="AS64" s="685"/>
      <c r="AT64" s="685"/>
      <c r="AU64" s="685"/>
      <c r="AV64" s="685"/>
      <c r="AW64" s="685">
        <v>1</v>
      </c>
      <c r="AX64" s="685" t="s">
        <v>749</v>
      </c>
      <c r="AY64" s="685" t="s">
        <v>749</v>
      </c>
      <c r="AZ64" s="685" t="s">
        <v>749</v>
      </c>
      <c r="BA64" s="685" t="s">
        <v>749</v>
      </c>
      <c r="BB64" s="685" t="s">
        <v>749</v>
      </c>
      <c r="BC64" s="685" t="s">
        <v>749</v>
      </c>
      <c r="BD64" s="685" t="s">
        <v>749</v>
      </c>
      <c r="BE64" s="685" t="s">
        <v>749</v>
      </c>
      <c r="BF64" s="685">
        <v>1</v>
      </c>
      <c r="BG64" s="685">
        <v>1</v>
      </c>
      <c r="BH64" s="685">
        <v>1</v>
      </c>
      <c r="BI64" s="685">
        <v>1</v>
      </c>
      <c r="BJ64" s="685">
        <v>1</v>
      </c>
      <c r="BK64" s="685">
        <v>1</v>
      </c>
      <c r="BL64" s="685" t="s">
        <v>749</v>
      </c>
      <c r="BM64" s="685" t="s">
        <v>749</v>
      </c>
      <c r="BN64" s="685" t="s">
        <v>749</v>
      </c>
      <c r="BO64" s="685" t="s">
        <v>749</v>
      </c>
      <c r="BP64" s="685" t="s">
        <v>749</v>
      </c>
      <c r="BQ64" s="685" t="s">
        <v>749</v>
      </c>
      <c r="BR64" s="685" t="s">
        <v>749</v>
      </c>
      <c r="BS64" s="685" t="s">
        <v>749</v>
      </c>
      <c r="BT64" s="685">
        <v>1</v>
      </c>
      <c r="BU64" s="685">
        <v>1</v>
      </c>
      <c r="BV64" s="685"/>
      <c r="BW64" s="685"/>
      <c r="BX64" s="685"/>
      <c r="BY64" s="685"/>
      <c r="BZ64" s="685"/>
      <c r="CA64" s="685"/>
      <c r="CB64" s="685"/>
      <c r="CC64" s="718" t="str">
        <f t="shared" si="12"/>
        <v>ファイル共有システム(ファイルサーバ)</v>
      </c>
      <c r="CD64" s="718"/>
      <c r="CE64" s="718"/>
      <c r="CF64" s="718"/>
      <c r="CG64" s="718"/>
      <c r="CH64" s="718"/>
    </row>
    <row r="65" s="258" customFormat="1" ht="244.8" spans="2:86">
      <c r="B65" s="599">
        <f t="shared" si="4"/>
        <v>18</v>
      </c>
      <c r="C65" s="449" t="s">
        <v>806</v>
      </c>
      <c r="D65" s="450" t="s">
        <v>743</v>
      </c>
      <c r="E65" s="451" t="s">
        <v>744</v>
      </c>
      <c r="F65" s="794" t="s">
        <v>807</v>
      </c>
      <c r="G65" s="453" t="s">
        <v>808</v>
      </c>
      <c r="H65" s="600" t="str">
        <f t="shared" si="5"/>
        <v>端末
Terminal
(e.g., User terminal, operation terminal, etc.)</v>
      </c>
      <c r="I65" s="799" t="s">
        <v>804</v>
      </c>
      <c r="J65" s="320" t="s">
        <v>805</v>
      </c>
      <c r="K65" s="487" t="str">
        <f t="shared" si="6"/>
        <v>回答要
Answer Required</v>
      </c>
      <c r="L65" s="488">
        <v>3</v>
      </c>
      <c r="M65" s="489"/>
      <c r="N65" s="489"/>
      <c r="O65" s="492" t="s">
        <v>287</v>
      </c>
      <c r="P65" s="493"/>
      <c r="Q65" s="494"/>
      <c r="R65" s="494"/>
      <c r="S65" s="648"/>
      <c r="T65" s="487" t="str">
        <f t="shared" si="7"/>
        <v>回答不要
Not Applicable</v>
      </c>
      <c r="U65" s="488"/>
      <c r="V65" s="834"/>
      <c r="W65" s="487" t="str">
        <f t="shared" si="8"/>
        <v>回答不要
Not Applicable</v>
      </c>
      <c r="X65" s="488"/>
      <c r="Y65" s="834"/>
      <c r="Z65" s="669">
        <f>IF(OR('0.Work Content Judge'!$H$146=0,AND($BV65=99,COUNTIF('0.Work Content Judge'!$AJ$146:$AO$146,2)=0),AND($BX65=99,COUNTIF('0.Work Content Judge'!$AJ$146:$AO$146,2)&gt;0),AND($BY65=99,'0.Work Content Judge'!$AI$146=1),AND($BZ65=99,'0.Work Content Judge'!$AC$146=1),AND($K$27="N/A",$H65=$AJ$46),AND($K$28="N/A",$H65=$AK$46),AND($K$29="N/A",$H65=$AL$46),AND($K$30="N/A",$H65=$AM$46),AND($K$31="N/A",$H65=$AN$46),AND($K$32="N/A",$H65=$AO$46)),0,1)</f>
        <v>1</v>
      </c>
      <c r="AA65" s="670">
        <f t="shared" si="9"/>
        <v>1</v>
      </c>
      <c r="AB65" s="670">
        <f>IF(OR('0.Work Content Judge'!$I$146=0,AND($BV65=99,COUNTIF('0.Work Content Judge'!$AJ$146:$AO$146,2)=0),AND($BX65=99,COUNTIF('0.Work Content Judge'!$AJ$146:$AO$146,2)&gt;0),AND($BZ65=99,'0.Work Content Judge'!$Y$146=1),AND($T$27="N/A",$H65=$AJ$46),AND($T$28="N/A",$H65=$AK$46),AND($T$29="N/A",$H65=$AL$46),AND($T$30="N/A",$H65=$AM$46),AND($T$31="N/A",$H65=$AN$46),AND($T$32="N/A",$H65=$AO$46)),0,1)</f>
        <v>0</v>
      </c>
      <c r="AC65" s="670">
        <f t="shared" si="10"/>
        <v>1</v>
      </c>
      <c r="AD65" s="670">
        <f>IF(OR('0.Work Content Judge'!$J$146=0,AND($BV65=99,COUNTIF('0.Work Content Judge'!$AJ$146:$AO$146,2)=0),AND($BX65=99,COUNTIF('0.Work Content Judge'!$AJ$146:$AO$146,2)&gt;0),AND($BZ65=99,'0.Work Content Judge'!$AB$146=1),AND($W$27="N/A",$H65=$AJ$46),AND($W$28="N/A",$H65=$AK$46),AND($W$29="N/A",$H65=$AL$46),AND($W$30="N/A",$H65=$AM$46),AND($W$31="N/A",$H65=$AN$46),AND($W$32="N/A",$H65=$AO$46)),0,1)</f>
        <v>0</v>
      </c>
      <c r="AE65" s="669">
        <f t="shared" si="11"/>
        <v>1</v>
      </c>
      <c r="AF65" s="683">
        <f t="shared" si="3"/>
        <v>3</v>
      </c>
      <c r="AG65" s="684">
        <v>1</v>
      </c>
      <c r="AH65" s="685">
        <v>1</v>
      </c>
      <c r="AI65" s="685"/>
      <c r="AJ65" s="685"/>
      <c r="AK65" s="685"/>
      <c r="AL65" s="685"/>
      <c r="AM65" s="685">
        <v>1</v>
      </c>
      <c r="AN65" s="685">
        <v>1</v>
      </c>
      <c r="AO65" s="685">
        <v>1</v>
      </c>
      <c r="AP65" s="685"/>
      <c r="AQ65" s="685"/>
      <c r="AR65" s="685"/>
      <c r="AS65" s="685"/>
      <c r="AT65" s="685"/>
      <c r="AU65" s="685"/>
      <c r="AV65" s="685"/>
      <c r="AW65" s="685">
        <v>1</v>
      </c>
      <c r="AX65" s="685" t="s">
        <v>749</v>
      </c>
      <c r="AY65" s="685" t="s">
        <v>749</v>
      </c>
      <c r="AZ65" s="685" t="s">
        <v>749</v>
      </c>
      <c r="BA65" s="685" t="s">
        <v>749</v>
      </c>
      <c r="BB65" s="685" t="s">
        <v>749</v>
      </c>
      <c r="BC65" s="685" t="s">
        <v>749</v>
      </c>
      <c r="BD65" s="685" t="s">
        <v>749</v>
      </c>
      <c r="BE65" s="685" t="s">
        <v>749</v>
      </c>
      <c r="BF65" s="685">
        <v>1</v>
      </c>
      <c r="BG65" s="685">
        <v>1</v>
      </c>
      <c r="BH65" s="685">
        <v>1</v>
      </c>
      <c r="BI65" s="685">
        <v>1</v>
      </c>
      <c r="BJ65" s="685">
        <v>1</v>
      </c>
      <c r="BK65" s="685">
        <v>1</v>
      </c>
      <c r="BL65" s="685" t="s">
        <v>749</v>
      </c>
      <c r="BM65" s="685" t="s">
        <v>749</v>
      </c>
      <c r="BN65" s="685" t="s">
        <v>749</v>
      </c>
      <c r="BO65" s="685" t="s">
        <v>749</v>
      </c>
      <c r="BP65" s="685" t="s">
        <v>749</v>
      </c>
      <c r="BQ65" s="685" t="s">
        <v>749</v>
      </c>
      <c r="BR65" s="685" t="s">
        <v>749</v>
      </c>
      <c r="BS65" s="685" t="s">
        <v>749</v>
      </c>
      <c r="BT65" s="685">
        <v>1</v>
      </c>
      <c r="BU65" s="685">
        <v>1</v>
      </c>
      <c r="BV65" s="685"/>
      <c r="BW65" s="685"/>
      <c r="BX65" s="685"/>
      <c r="BY65" s="685"/>
      <c r="BZ65" s="685"/>
      <c r="CA65" s="685"/>
      <c r="CB65" s="685"/>
      <c r="CC65" s="718" t="str">
        <f t="shared" si="12"/>
        <v>ユーザ端末・ネットワーク</v>
      </c>
      <c r="CD65" s="718"/>
      <c r="CE65" s="718"/>
      <c r="CF65" s="718"/>
      <c r="CG65" s="718"/>
      <c r="CH65" s="718"/>
    </row>
    <row r="66" s="258" customFormat="1" ht="244.8" spans="2:86">
      <c r="B66" s="599">
        <f t="shared" si="4"/>
        <v>19</v>
      </c>
      <c r="C66" s="449" t="s">
        <v>806</v>
      </c>
      <c r="D66" s="450" t="s">
        <v>743</v>
      </c>
      <c r="E66" s="451" t="s">
        <v>744</v>
      </c>
      <c r="F66" s="794" t="s">
        <v>807</v>
      </c>
      <c r="G66" s="453" t="s">
        <v>808</v>
      </c>
      <c r="H66" s="454" t="str">
        <f t="shared" si="5"/>
        <v>端末管理サーバ
Terminal management server
(e.g., Active Directory server)</v>
      </c>
      <c r="I66" s="799" t="s">
        <v>804</v>
      </c>
      <c r="J66" s="320" t="s">
        <v>805</v>
      </c>
      <c r="K66" s="487" t="str">
        <f t="shared" si="6"/>
        <v>回答不要
Not Applicable</v>
      </c>
      <c r="L66" s="488">
        <v>3</v>
      </c>
      <c r="M66" s="489"/>
      <c r="N66" s="489"/>
      <c r="O66" s="492" t="s">
        <v>287</v>
      </c>
      <c r="P66" s="493"/>
      <c r="Q66" s="494"/>
      <c r="R66" s="494"/>
      <c r="S66" s="648"/>
      <c r="T66" s="487" t="str">
        <f t="shared" si="7"/>
        <v>回答不要
Not Applicable</v>
      </c>
      <c r="U66" s="488"/>
      <c r="V66" s="834"/>
      <c r="W66" s="487" t="str">
        <f t="shared" si="8"/>
        <v>回答不要
Not Applicable</v>
      </c>
      <c r="X66" s="488"/>
      <c r="Y66" s="834"/>
      <c r="Z66" s="669">
        <f>IF(OR('0.Work Content Judge'!$H$146=0,AND($BV66=99,COUNTIF('0.Work Content Judge'!$AJ$146:$AO$146,2)=0),AND($BX66=99,COUNTIF('0.Work Content Judge'!$AJ$146:$AO$146,2)&gt;0),AND($BY66=99,'0.Work Content Judge'!$AI$146=1),AND($BZ66=99,'0.Work Content Judge'!$AC$146=1),AND($K$27="N/A",$H66=$AJ$46),AND($K$28="N/A",$H66=$AK$46),AND($K$29="N/A",$H66=$AL$46),AND($K$30="N/A",$H66=$AM$46),AND($K$31="N/A",$H66=$AN$46),AND($K$32="N/A",$H66=$AO$46)),0,1)</f>
        <v>0</v>
      </c>
      <c r="AA66" s="670">
        <f t="shared" si="9"/>
        <v>1</v>
      </c>
      <c r="AB66" s="670">
        <f>IF(OR('0.Work Content Judge'!$I$146=0,AND($BV66=99,COUNTIF('0.Work Content Judge'!$AJ$146:$AO$146,2)=0),AND($BX66=99,COUNTIF('0.Work Content Judge'!$AJ$146:$AO$146,2)&gt;0),AND($BZ66=99,'0.Work Content Judge'!$Y$146=1),AND($T$27="N/A",$H66=$AJ$46),AND($T$28="N/A",$H66=$AK$46),AND($T$29="N/A",$H66=$AL$46),AND($T$30="N/A",$H66=$AM$46),AND($T$31="N/A",$H66=$AN$46),AND($T$32="N/A",$H66=$AO$46)),0,1)</f>
        <v>0</v>
      </c>
      <c r="AC66" s="670">
        <f t="shared" si="10"/>
        <v>1</v>
      </c>
      <c r="AD66" s="670">
        <f>IF(OR('0.Work Content Judge'!$J$146=0,AND($BV66=99,COUNTIF('0.Work Content Judge'!$AJ$146:$AO$146,2)=0),AND($BX66=99,COUNTIF('0.Work Content Judge'!$AJ$146:$AO$146,2)&gt;0),AND($BZ66=99,'0.Work Content Judge'!$AB$146=1),AND($W$27="N/A",$H66=$AJ$46),AND($W$28="N/A",$H66=$AK$46),AND($W$29="N/A",$H66=$AL$46),AND($W$30="N/A",$H66=$AM$46),AND($W$31="N/A",$H66=$AN$46),AND($W$32="N/A",$H66=$AO$46)),0,1)</f>
        <v>0</v>
      </c>
      <c r="AE66" s="669">
        <f t="shared" si="11"/>
        <v>1</v>
      </c>
      <c r="AF66" s="683">
        <f t="shared" si="3"/>
        <v>2</v>
      </c>
      <c r="AG66" s="684">
        <v>1</v>
      </c>
      <c r="AH66" s="685">
        <v>1</v>
      </c>
      <c r="AI66" s="685"/>
      <c r="AJ66" s="685"/>
      <c r="AK66" s="685"/>
      <c r="AL66" s="685"/>
      <c r="AM66" s="685"/>
      <c r="AN66" s="685">
        <v>1</v>
      </c>
      <c r="AO66" s="685">
        <v>1</v>
      </c>
      <c r="AP66" s="685"/>
      <c r="AQ66" s="685"/>
      <c r="AR66" s="685"/>
      <c r="AS66" s="685"/>
      <c r="AT66" s="685"/>
      <c r="AU66" s="685"/>
      <c r="AV66" s="685"/>
      <c r="AW66" s="685">
        <v>1</v>
      </c>
      <c r="AX66" s="685" t="s">
        <v>749</v>
      </c>
      <c r="AY66" s="685" t="s">
        <v>749</v>
      </c>
      <c r="AZ66" s="685" t="s">
        <v>749</v>
      </c>
      <c r="BA66" s="685" t="s">
        <v>749</v>
      </c>
      <c r="BB66" s="685" t="s">
        <v>749</v>
      </c>
      <c r="BC66" s="685" t="s">
        <v>749</v>
      </c>
      <c r="BD66" s="685" t="s">
        <v>749</v>
      </c>
      <c r="BE66" s="685" t="s">
        <v>749</v>
      </c>
      <c r="BF66" s="685">
        <v>1</v>
      </c>
      <c r="BG66" s="685">
        <v>1</v>
      </c>
      <c r="BH66" s="685">
        <v>1</v>
      </c>
      <c r="BI66" s="685">
        <v>1</v>
      </c>
      <c r="BJ66" s="685">
        <v>1</v>
      </c>
      <c r="BK66" s="685">
        <v>1</v>
      </c>
      <c r="BL66" s="685" t="s">
        <v>749</v>
      </c>
      <c r="BM66" s="685" t="s">
        <v>749</v>
      </c>
      <c r="BN66" s="685" t="s">
        <v>749</v>
      </c>
      <c r="BO66" s="685" t="s">
        <v>749</v>
      </c>
      <c r="BP66" s="685" t="s">
        <v>749</v>
      </c>
      <c r="BQ66" s="685" t="s">
        <v>749</v>
      </c>
      <c r="BR66" s="685" t="s">
        <v>749</v>
      </c>
      <c r="BS66" s="685" t="s">
        <v>749</v>
      </c>
      <c r="BT66" s="685">
        <v>1</v>
      </c>
      <c r="BU66" s="685">
        <v>1</v>
      </c>
      <c r="BV66" s="685"/>
      <c r="BW66" s="685"/>
      <c r="BX66" s="685"/>
      <c r="BY66" s="685"/>
      <c r="BZ66" s="685"/>
      <c r="CA66" s="685"/>
      <c r="CB66" s="685"/>
      <c r="CC66" s="718" t="str">
        <f t="shared" si="12"/>
        <v>端末管理サーバ(Active Directory)</v>
      </c>
      <c r="CD66" s="718"/>
      <c r="CE66" s="718"/>
      <c r="CF66" s="718"/>
      <c r="CG66" s="718"/>
      <c r="CH66" s="718"/>
    </row>
    <row r="67" s="258" customFormat="1" ht="244.8" spans="2:86">
      <c r="B67" s="599">
        <f t="shared" si="4"/>
        <v>20</v>
      </c>
      <c r="C67" s="449" t="s">
        <v>806</v>
      </c>
      <c r="D67" s="450" t="s">
        <v>743</v>
      </c>
      <c r="E67" s="451" t="s">
        <v>744</v>
      </c>
      <c r="F67" s="794" t="s">
        <v>807</v>
      </c>
      <c r="G67" s="453" t="s">
        <v>808</v>
      </c>
      <c r="H67" s="454" t="str">
        <f t="shared" si="5"/>
        <v>ファイル共有システム(ファイルサーバ)
File sharing system
(e.g., File server)</v>
      </c>
      <c r="I67" s="799" t="s">
        <v>804</v>
      </c>
      <c r="J67" s="320" t="s">
        <v>805</v>
      </c>
      <c r="K67" s="487" t="str">
        <f t="shared" si="6"/>
        <v>回答不要
Not Applicable</v>
      </c>
      <c r="L67" s="488">
        <v>3</v>
      </c>
      <c r="M67" s="489"/>
      <c r="N67" s="489"/>
      <c r="O67" s="492" t="s">
        <v>287</v>
      </c>
      <c r="P67" s="493"/>
      <c r="Q67" s="494"/>
      <c r="R67" s="494"/>
      <c r="S67" s="648"/>
      <c r="T67" s="487" t="str">
        <f t="shared" si="7"/>
        <v>回答不要
Not Applicable</v>
      </c>
      <c r="U67" s="488"/>
      <c r="V67" s="834"/>
      <c r="W67" s="487" t="str">
        <f t="shared" si="8"/>
        <v>回答不要
Not Applicable</v>
      </c>
      <c r="X67" s="488"/>
      <c r="Y67" s="834"/>
      <c r="Z67" s="669">
        <f>IF(OR('0.Work Content Judge'!$H$146=0,AND($BV67=99,COUNTIF('0.Work Content Judge'!$AJ$146:$AO$146,2)=0),AND($BX67=99,COUNTIF('0.Work Content Judge'!$AJ$146:$AO$146,2)&gt;0),AND($BY67=99,'0.Work Content Judge'!$AI$146=1),AND($BZ67=99,'0.Work Content Judge'!$AC$146=1),AND($K$27="N/A",$H67=$AJ$46),AND($K$28="N/A",$H67=$AK$46),AND($K$29="N/A",$H67=$AL$46),AND($K$30="N/A",$H67=$AM$46),AND($K$31="N/A",$H67=$AN$46),AND($K$32="N/A",$H67=$AO$46)),0,1)</f>
        <v>0</v>
      </c>
      <c r="AA67" s="670">
        <f t="shared" si="9"/>
        <v>1</v>
      </c>
      <c r="AB67" s="670">
        <f>IF(OR('0.Work Content Judge'!$I$146=0,AND($BV67=99,COUNTIF('0.Work Content Judge'!$AJ$146:$AO$146,2)=0),AND($BX67=99,COUNTIF('0.Work Content Judge'!$AJ$146:$AO$146,2)&gt;0),AND($BZ67=99,'0.Work Content Judge'!$Y$146=1),AND($T$27="N/A",$H67=$AJ$46),AND($T$28="N/A",$H67=$AK$46),AND($T$29="N/A",$H67=$AL$46),AND($T$30="N/A",$H67=$AM$46),AND($T$31="N/A",$H67=$AN$46),AND($T$32="N/A",$H67=$AO$46)),0,1)</f>
        <v>0</v>
      </c>
      <c r="AC67" s="670">
        <f t="shared" si="10"/>
        <v>1</v>
      </c>
      <c r="AD67" s="670">
        <f>IF(OR('0.Work Content Judge'!$J$146=0,AND($BV67=99,COUNTIF('0.Work Content Judge'!$AJ$146:$AO$146,2)=0),AND($BX67=99,COUNTIF('0.Work Content Judge'!$AJ$146:$AO$146,2)&gt;0),AND($BZ67=99,'0.Work Content Judge'!$AB$146=1),AND($W$27="N/A",$H67=$AJ$46),AND($W$28="N/A",$H67=$AK$46),AND($W$29="N/A",$H67=$AL$46),AND($W$30="N/A",$H67=$AM$46),AND($W$31="N/A",$H67=$AN$46),AND($W$32="N/A",$H67=$AO$46)),0,1)</f>
        <v>0</v>
      </c>
      <c r="AE67" s="669">
        <f t="shared" si="11"/>
        <v>1</v>
      </c>
      <c r="AF67" s="683">
        <f t="shared" si="3"/>
        <v>1</v>
      </c>
      <c r="AG67" s="684">
        <v>1</v>
      </c>
      <c r="AH67" s="685">
        <v>1</v>
      </c>
      <c r="AI67" s="685"/>
      <c r="AJ67" s="685"/>
      <c r="AK67" s="685"/>
      <c r="AL67" s="685"/>
      <c r="AM67" s="685"/>
      <c r="AN67" s="685"/>
      <c r="AO67" s="685">
        <v>1</v>
      </c>
      <c r="AP67" s="685"/>
      <c r="AQ67" s="685"/>
      <c r="AR67" s="685"/>
      <c r="AS67" s="685"/>
      <c r="AT67" s="685"/>
      <c r="AU67" s="685"/>
      <c r="AV67" s="685"/>
      <c r="AW67" s="685">
        <v>1</v>
      </c>
      <c r="AX67" s="685" t="s">
        <v>749</v>
      </c>
      <c r="AY67" s="685" t="s">
        <v>749</v>
      </c>
      <c r="AZ67" s="685" t="s">
        <v>749</v>
      </c>
      <c r="BA67" s="685" t="s">
        <v>749</v>
      </c>
      <c r="BB67" s="685" t="s">
        <v>749</v>
      </c>
      <c r="BC67" s="685" t="s">
        <v>749</v>
      </c>
      <c r="BD67" s="685" t="s">
        <v>749</v>
      </c>
      <c r="BE67" s="685" t="s">
        <v>749</v>
      </c>
      <c r="BF67" s="685">
        <v>1</v>
      </c>
      <c r="BG67" s="685">
        <v>1</v>
      </c>
      <c r="BH67" s="685">
        <v>1</v>
      </c>
      <c r="BI67" s="685">
        <v>1</v>
      </c>
      <c r="BJ67" s="685">
        <v>1</v>
      </c>
      <c r="BK67" s="685">
        <v>1</v>
      </c>
      <c r="BL67" s="685" t="s">
        <v>749</v>
      </c>
      <c r="BM67" s="685" t="s">
        <v>749</v>
      </c>
      <c r="BN67" s="685" t="s">
        <v>749</v>
      </c>
      <c r="BO67" s="685" t="s">
        <v>749</v>
      </c>
      <c r="BP67" s="685" t="s">
        <v>749</v>
      </c>
      <c r="BQ67" s="685" t="s">
        <v>749</v>
      </c>
      <c r="BR67" s="685" t="s">
        <v>749</v>
      </c>
      <c r="BS67" s="685" t="s">
        <v>749</v>
      </c>
      <c r="BT67" s="685">
        <v>1</v>
      </c>
      <c r="BU67" s="685">
        <v>1</v>
      </c>
      <c r="BV67" s="685"/>
      <c r="BW67" s="685"/>
      <c r="BX67" s="685"/>
      <c r="BY67" s="685"/>
      <c r="BZ67" s="685"/>
      <c r="CA67" s="685"/>
      <c r="CB67" s="685"/>
      <c r="CC67" s="718" t="str">
        <f t="shared" si="12"/>
        <v>ファイル共有システム(ファイルサーバ)</v>
      </c>
      <c r="CD67" s="718"/>
      <c r="CE67" s="718"/>
      <c r="CF67" s="718"/>
      <c r="CG67" s="718"/>
      <c r="CH67" s="718"/>
    </row>
    <row r="68" s="258" customFormat="1" ht="405.6" spans="2:86">
      <c r="B68" s="448">
        <f t="shared" si="4"/>
        <v>21</v>
      </c>
      <c r="C68" s="449" t="s">
        <v>809</v>
      </c>
      <c r="D68" s="450" t="s">
        <v>743</v>
      </c>
      <c r="E68" s="451" t="s">
        <v>801</v>
      </c>
      <c r="F68" s="794" t="s">
        <v>810</v>
      </c>
      <c r="G68" s="453" t="s">
        <v>811</v>
      </c>
      <c r="H68" s="451" t="str">
        <f t="shared" si="5"/>
        <v>インターネット接続環境
Internet connection environment
(e.g., Proxy server,etc.)</v>
      </c>
      <c r="I68" s="799" t="s">
        <v>775</v>
      </c>
      <c r="J68" s="320" t="s">
        <v>776</v>
      </c>
      <c r="K68" s="487" t="str">
        <f t="shared" si="6"/>
        <v>回答不要
Not Applicable</v>
      </c>
      <c r="L68" s="488">
        <v>3</v>
      </c>
      <c r="M68" s="489"/>
      <c r="N68" s="489"/>
      <c r="O68" s="490" t="s">
        <v>812</v>
      </c>
      <c r="P68" s="491">
        <v>3</v>
      </c>
      <c r="Q68" s="322" t="s">
        <v>813</v>
      </c>
      <c r="R68" s="322"/>
      <c r="S68" s="648">
        <v>3</v>
      </c>
      <c r="T68" s="487" t="str">
        <f t="shared" si="7"/>
        <v>回答不要
Not Applicable</v>
      </c>
      <c r="U68" s="488"/>
      <c r="V68" s="834"/>
      <c r="W68" s="487" t="str">
        <f t="shared" si="8"/>
        <v>回答不要
Not Applicable</v>
      </c>
      <c r="X68" s="488"/>
      <c r="Y68" s="834"/>
      <c r="Z68" s="669">
        <f>IF(OR('0.Work Content Judge'!$H$146=0,AND($BV68=99,COUNTIF('0.Work Content Judge'!$AJ$146:$AO$146,2)=0),AND($BX68=99,COUNTIF('0.Work Content Judge'!$AJ$146:$AO$146,2)&gt;0),AND($BY68=99,'0.Work Content Judge'!$AI$146=1),AND($BZ68=99,'0.Work Content Judge'!$AC$146=1),AND($K$27="N/A",$H68=$AJ$46),AND($K$28="N/A",$H68=$AK$46),AND($K$29="N/A",$H68=$AL$46),AND($K$30="N/A",$H68=$AM$46),AND($K$31="N/A",$H68=$AN$46),AND($K$32="N/A",$H68=$AO$46)),0,1)</f>
        <v>0</v>
      </c>
      <c r="AA68" s="670">
        <f t="shared" si="9"/>
        <v>1</v>
      </c>
      <c r="AB68" s="670">
        <f>IF(OR('0.Work Content Judge'!$I$146=0,AND($BV68=99,COUNTIF('0.Work Content Judge'!$AJ$146:$AO$146,2)=0),AND($BX68=99,COUNTIF('0.Work Content Judge'!$AJ$146:$AO$146,2)&gt;0),AND($BZ68=99,'0.Work Content Judge'!$Y$146=1),AND($T$27="N/A",$H68=$AJ$46),AND($T$28="N/A",$H68=$AK$46),AND($T$29="N/A",$H68=$AL$46),AND($T$30="N/A",$H68=$AM$46),AND($T$31="N/A",$H68=$AN$46),AND($T$32="N/A",$H68=$AO$46)),0,1)</f>
        <v>0</v>
      </c>
      <c r="AC68" s="670">
        <f t="shared" si="10"/>
        <v>1</v>
      </c>
      <c r="AD68" s="670">
        <f>IF(OR('0.Work Content Judge'!$J$146=0,AND($BV68=99,COUNTIF('0.Work Content Judge'!$AJ$146:$AO$146,2)=0),AND($BX68=99,COUNTIF('0.Work Content Judge'!$AJ$146:$AO$146,2)&gt;0),AND($BZ68=99,'0.Work Content Judge'!$AB$146=1),AND($W$27="N/A",$H68=$AJ$46),AND($W$28="N/A",$H68=$AK$46),AND($W$29="N/A",$H68=$AL$46),AND($W$30="N/A",$H68=$AM$46),AND($W$31="N/A",$H68=$AN$46),AND($W$32="N/A",$H68=$AO$46)),0,1)</f>
        <v>0</v>
      </c>
      <c r="AE68" s="669">
        <f t="shared" si="11"/>
        <v>1</v>
      </c>
      <c r="AF68" s="683">
        <f t="shared" si="3"/>
        <v>4</v>
      </c>
      <c r="AG68" s="684">
        <v>1</v>
      </c>
      <c r="AH68" s="685">
        <v>1</v>
      </c>
      <c r="AI68" s="685" t="s">
        <v>749</v>
      </c>
      <c r="AJ68" s="685" t="s">
        <v>749</v>
      </c>
      <c r="AK68" s="685">
        <v>1</v>
      </c>
      <c r="AL68" s="685" t="s">
        <v>749</v>
      </c>
      <c r="AM68" s="685">
        <v>1</v>
      </c>
      <c r="AN68" s="685">
        <v>1</v>
      </c>
      <c r="AO68" s="685">
        <v>1</v>
      </c>
      <c r="AP68" s="685">
        <v>1</v>
      </c>
      <c r="AQ68" s="685" t="s">
        <v>749</v>
      </c>
      <c r="AR68" s="685">
        <v>1</v>
      </c>
      <c r="AS68" s="685" t="s">
        <v>749</v>
      </c>
      <c r="AT68" s="685"/>
      <c r="AU68" s="685">
        <v>1</v>
      </c>
      <c r="AV68" s="685">
        <v>1</v>
      </c>
      <c r="AW68" s="685">
        <v>1</v>
      </c>
      <c r="AX68" s="685" t="s">
        <v>749</v>
      </c>
      <c r="AY68" s="685" t="s">
        <v>749</v>
      </c>
      <c r="AZ68" s="685" t="s">
        <v>749</v>
      </c>
      <c r="BA68" s="685" t="s">
        <v>749</v>
      </c>
      <c r="BB68" s="685" t="s">
        <v>749</v>
      </c>
      <c r="BC68" s="685" t="s">
        <v>749</v>
      </c>
      <c r="BD68" s="685" t="s">
        <v>749</v>
      </c>
      <c r="BE68" s="685">
        <v>1</v>
      </c>
      <c r="BF68" s="685">
        <v>1</v>
      </c>
      <c r="BG68" s="685">
        <v>1</v>
      </c>
      <c r="BH68" s="685">
        <v>1</v>
      </c>
      <c r="BI68" s="685">
        <v>1</v>
      </c>
      <c r="BJ68" s="685">
        <v>1</v>
      </c>
      <c r="BK68" s="685">
        <v>1</v>
      </c>
      <c r="BL68" s="685">
        <v>1</v>
      </c>
      <c r="BM68" s="685">
        <v>1</v>
      </c>
      <c r="BN68" s="685" t="s">
        <v>749</v>
      </c>
      <c r="BO68" s="685" t="s">
        <v>749</v>
      </c>
      <c r="BP68" s="685" t="s">
        <v>749</v>
      </c>
      <c r="BQ68" s="685" t="s">
        <v>749</v>
      </c>
      <c r="BR68" s="685" t="s">
        <v>749</v>
      </c>
      <c r="BS68" s="685" t="s">
        <v>749</v>
      </c>
      <c r="BT68" s="685">
        <v>1</v>
      </c>
      <c r="BU68" s="685">
        <v>1</v>
      </c>
      <c r="BV68" s="685"/>
      <c r="BW68" s="685"/>
      <c r="BX68" s="685"/>
      <c r="BY68" s="685"/>
      <c r="BZ68" s="685"/>
      <c r="CA68" s="685"/>
      <c r="CB68" s="685"/>
      <c r="CC68" s="718" t="str">
        <f t="shared" si="12"/>
        <v>インターネット接続環境</v>
      </c>
      <c r="CD68" s="718"/>
      <c r="CE68" s="718"/>
      <c r="CF68" s="718"/>
      <c r="CG68" s="718"/>
      <c r="CH68" s="718"/>
    </row>
    <row r="69" s="258" customFormat="1" ht="405.6" spans="2:86">
      <c r="B69" s="448">
        <f t="shared" si="4"/>
        <v>22</v>
      </c>
      <c r="C69" s="449" t="s">
        <v>809</v>
      </c>
      <c r="D69" s="450" t="s">
        <v>743</v>
      </c>
      <c r="E69" s="451" t="s">
        <v>801</v>
      </c>
      <c r="F69" s="794" t="s">
        <v>810</v>
      </c>
      <c r="G69" s="453" t="s">
        <v>811</v>
      </c>
      <c r="H69" s="454" t="str">
        <f t="shared" si="5"/>
        <v>端末
Terminal
(e.g., User terminal, operation terminal, etc.)</v>
      </c>
      <c r="I69" s="799" t="s">
        <v>775</v>
      </c>
      <c r="J69" s="320" t="s">
        <v>776</v>
      </c>
      <c r="K69" s="487" t="str">
        <f t="shared" si="6"/>
        <v>回答要
Answer Required</v>
      </c>
      <c r="L69" s="488">
        <v>3</v>
      </c>
      <c r="M69" s="489"/>
      <c r="N69" s="489"/>
      <c r="O69" s="490" t="s">
        <v>812</v>
      </c>
      <c r="P69" s="491"/>
      <c r="Q69" s="322"/>
      <c r="R69" s="322"/>
      <c r="S69" s="648"/>
      <c r="T69" s="487" t="str">
        <f t="shared" si="7"/>
        <v>回答不要
Not Applicable</v>
      </c>
      <c r="U69" s="488"/>
      <c r="V69" s="834"/>
      <c r="W69" s="487" t="str">
        <f t="shared" si="8"/>
        <v>回答不要
Not Applicable</v>
      </c>
      <c r="X69" s="488"/>
      <c r="Y69" s="834"/>
      <c r="Z69" s="669">
        <f>IF(OR('0.Work Content Judge'!$H$146=0,AND($BV69=99,COUNTIF('0.Work Content Judge'!$AJ$146:$AO$146,2)=0),AND($BX69=99,COUNTIF('0.Work Content Judge'!$AJ$146:$AO$146,2)&gt;0),AND($BY69=99,'0.Work Content Judge'!$AI$146=1),AND($BZ69=99,'0.Work Content Judge'!$AC$146=1),AND($K$27="N/A",$H69=$AJ$46),AND($K$28="N/A",$H69=$AK$46),AND($K$29="N/A",$H69=$AL$46),AND($K$30="N/A",$H69=$AM$46),AND($K$31="N/A",$H69=$AN$46),AND($K$32="N/A",$H69=$AO$46)),0,1)</f>
        <v>1</v>
      </c>
      <c r="AA69" s="670">
        <f t="shared" si="9"/>
        <v>1</v>
      </c>
      <c r="AB69" s="670">
        <f>IF(OR('0.Work Content Judge'!$I$146=0,AND($BV69=99,COUNTIF('0.Work Content Judge'!$AJ$146:$AO$146,2)=0),AND($BX69=99,COUNTIF('0.Work Content Judge'!$AJ$146:$AO$146,2)&gt;0),AND($BZ69=99,'0.Work Content Judge'!$Y$146=1),AND($T$27="N/A",$H69=$AJ$46),AND($T$28="N/A",$H69=$AK$46),AND($T$29="N/A",$H69=$AL$46),AND($T$30="N/A",$H69=$AM$46),AND($T$31="N/A",$H69=$AN$46),AND($T$32="N/A",$H69=$AO$46)),0,1)</f>
        <v>0</v>
      </c>
      <c r="AC69" s="670">
        <f t="shared" si="10"/>
        <v>1</v>
      </c>
      <c r="AD69" s="670">
        <f>IF(OR('0.Work Content Judge'!$J$146=0,AND($BV69=99,COUNTIF('0.Work Content Judge'!$AJ$146:$AO$146,2)=0),AND($BX69=99,COUNTIF('0.Work Content Judge'!$AJ$146:$AO$146,2)&gt;0),AND($BZ69=99,'0.Work Content Judge'!$AB$146=1),AND($W$27="N/A",$H69=$AJ$46),AND($W$28="N/A",$H69=$AK$46),AND($W$29="N/A",$H69=$AL$46),AND($W$30="N/A",$H69=$AM$46),AND($W$31="N/A",$H69=$AN$46),AND($W$32="N/A",$H69=$AO$46)),0,1)</f>
        <v>0</v>
      </c>
      <c r="AE69" s="669">
        <f t="shared" si="11"/>
        <v>1</v>
      </c>
      <c r="AF69" s="683">
        <f t="shared" si="3"/>
        <v>3</v>
      </c>
      <c r="AG69" s="684">
        <v>1</v>
      </c>
      <c r="AH69" s="685">
        <v>1</v>
      </c>
      <c r="AI69" s="685" t="s">
        <v>749</v>
      </c>
      <c r="AJ69" s="685" t="s">
        <v>749</v>
      </c>
      <c r="AK69" s="685"/>
      <c r="AL69" s="685" t="s">
        <v>749</v>
      </c>
      <c r="AM69" s="685">
        <v>1</v>
      </c>
      <c r="AN69" s="685">
        <v>1</v>
      </c>
      <c r="AO69" s="685">
        <v>1</v>
      </c>
      <c r="AP69" s="685">
        <v>1</v>
      </c>
      <c r="AQ69" s="685" t="s">
        <v>749</v>
      </c>
      <c r="AR69" s="685">
        <v>1</v>
      </c>
      <c r="AS69" s="685" t="s">
        <v>749</v>
      </c>
      <c r="AT69" s="685"/>
      <c r="AU69" s="685">
        <v>1</v>
      </c>
      <c r="AV69" s="685">
        <v>1</v>
      </c>
      <c r="AW69" s="685">
        <v>1</v>
      </c>
      <c r="AX69" s="685" t="s">
        <v>749</v>
      </c>
      <c r="AY69" s="685" t="s">
        <v>749</v>
      </c>
      <c r="AZ69" s="685" t="s">
        <v>749</v>
      </c>
      <c r="BA69" s="685" t="s">
        <v>749</v>
      </c>
      <c r="BB69" s="685" t="s">
        <v>749</v>
      </c>
      <c r="BC69" s="685" t="s">
        <v>749</v>
      </c>
      <c r="BD69" s="685" t="s">
        <v>749</v>
      </c>
      <c r="BE69" s="685">
        <v>1</v>
      </c>
      <c r="BF69" s="685">
        <v>1</v>
      </c>
      <c r="BG69" s="685">
        <v>1</v>
      </c>
      <c r="BH69" s="685">
        <v>1</v>
      </c>
      <c r="BI69" s="685">
        <v>1</v>
      </c>
      <c r="BJ69" s="685">
        <v>1</v>
      </c>
      <c r="BK69" s="685">
        <v>1</v>
      </c>
      <c r="BL69" s="685">
        <v>1</v>
      </c>
      <c r="BM69" s="685">
        <v>1</v>
      </c>
      <c r="BN69" s="685" t="s">
        <v>749</v>
      </c>
      <c r="BO69" s="685" t="s">
        <v>749</v>
      </c>
      <c r="BP69" s="685" t="s">
        <v>749</v>
      </c>
      <c r="BQ69" s="685" t="s">
        <v>749</v>
      </c>
      <c r="BR69" s="685" t="s">
        <v>749</v>
      </c>
      <c r="BS69" s="685" t="s">
        <v>749</v>
      </c>
      <c r="BT69" s="685">
        <v>1</v>
      </c>
      <c r="BU69" s="685">
        <v>1</v>
      </c>
      <c r="BV69" s="685"/>
      <c r="BW69" s="685"/>
      <c r="BX69" s="685"/>
      <c r="BY69" s="685"/>
      <c r="BZ69" s="685"/>
      <c r="CA69" s="685"/>
      <c r="CB69" s="685"/>
      <c r="CC69" s="718" t="str">
        <f t="shared" si="12"/>
        <v>ユーザ端末・ネットワーク</v>
      </c>
      <c r="CD69" s="718"/>
      <c r="CE69" s="718"/>
      <c r="CF69" s="718"/>
      <c r="CG69" s="718"/>
      <c r="CH69" s="718"/>
    </row>
    <row r="70" s="258" customFormat="1" ht="405.6" spans="2:86">
      <c r="B70" s="448">
        <f t="shared" si="4"/>
        <v>23</v>
      </c>
      <c r="C70" s="449" t="s">
        <v>809</v>
      </c>
      <c r="D70" s="450" t="s">
        <v>743</v>
      </c>
      <c r="E70" s="451" t="s">
        <v>801</v>
      </c>
      <c r="F70" s="794" t="s">
        <v>810</v>
      </c>
      <c r="G70" s="453" t="s">
        <v>811</v>
      </c>
      <c r="H70" s="454" t="str">
        <f t="shared" si="5"/>
        <v>端末管理サーバ
Terminal management server
(e.g., Active Directory server)</v>
      </c>
      <c r="I70" s="799" t="s">
        <v>775</v>
      </c>
      <c r="J70" s="320" t="s">
        <v>776</v>
      </c>
      <c r="K70" s="487" t="str">
        <f t="shared" si="6"/>
        <v>回答不要
Not Applicable</v>
      </c>
      <c r="L70" s="488">
        <v>3</v>
      </c>
      <c r="M70" s="489"/>
      <c r="N70" s="489"/>
      <c r="O70" s="490" t="s">
        <v>812</v>
      </c>
      <c r="P70" s="491">
        <v>3</v>
      </c>
      <c r="Q70" s="322"/>
      <c r="R70" s="322"/>
      <c r="S70" s="648">
        <v>3</v>
      </c>
      <c r="T70" s="487" t="str">
        <f t="shared" si="7"/>
        <v>回答不要
Not Applicable</v>
      </c>
      <c r="U70" s="488"/>
      <c r="V70" s="834"/>
      <c r="W70" s="487" t="str">
        <f t="shared" si="8"/>
        <v>回答不要
Not Applicable</v>
      </c>
      <c r="X70" s="488"/>
      <c r="Y70" s="834"/>
      <c r="Z70" s="669">
        <f>IF(OR('0.Work Content Judge'!$H$146=0,AND($BV70=99,COUNTIF('0.Work Content Judge'!$AJ$146:$AO$146,2)=0),AND($BX70=99,COUNTIF('0.Work Content Judge'!$AJ$146:$AO$146,2)&gt;0),AND($BY70=99,'0.Work Content Judge'!$AI$146=1),AND($BZ70=99,'0.Work Content Judge'!$AC$146=1),AND($K$27="N/A",$H70=$AJ$46),AND($K$28="N/A",$H70=$AK$46),AND($K$29="N/A",$H70=$AL$46),AND($K$30="N/A",$H70=$AM$46),AND($K$31="N/A",$H70=$AN$46),AND($K$32="N/A",$H70=$AO$46)),0,1)</f>
        <v>0</v>
      </c>
      <c r="AA70" s="670">
        <f t="shared" si="9"/>
        <v>1</v>
      </c>
      <c r="AB70" s="670">
        <f>IF(OR('0.Work Content Judge'!$I$146=0,AND($BV70=99,COUNTIF('0.Work Content Judge'!$AJ$146:$AO$146,2)=0),AND($BX70=99,COUNTIF('0.Work Content Judge'!$AJ$146:$AO$146,2)&gt;0),AND($BZ70=99,'0.Work Content Judge'!$Y$146=1),AND($T$27="N/A",$H70=$AJ$46),AND($T$28="N/A",$H70=$AK$46),AND($T$29="N/A",$H70=$AL$46),AND($T$30="N/A",$H70=$AM$46),AND($T$31="N/A",$H70=$AN$46),AND($T$32="N/A",$H70=$AO$46)),0,1)</f>
        <v>0</v>
      </c>
      <c r="AC70" s="670">
        <f t="shared" si="10"/>
        <v>1</v>
      </c>
      <c r="AD70" s="670">
        <f>IF(OR('0.Work Content Judge'!$J$146=0,AND($BV70=99,COUNTIF('0.Work Content Judge'!$AJ$146:$AO$146,2)=0),AND($BX70=99,COUNTIF('0.Work Content Judge'!$AJ$146:$AO$146,2)&gt;0),AND($BZ70=99,'0.Work Content Judge'!$AB$146=1),AND($W$27="N/A",$H70=$AJ$46),AND($W$28="N/A",$H70=$AK$46),AND($W$29="N/A",$H70=$AL$46),AND($W$30="N/A",$H70=$AM$46),AND($W$31="N/A",$H70=$AN$46),AND($W$32="N/A",$H70=$AO$46)),0,1)</f>
        <v>0</v>
      </c>
      <c r="AE70" s="669">
        <f t="shared" si="11"/>
        <v>1</v>
      </c>
      <c r="AF70" s="683">
        <f t="shared" si="3"/>
        <v>2</v>
      </c>
      <c r="AG70" s="684">
        <v>1</v>
      </c>
      <c r="AH70" s="685">
        <v>1</v>
      </c>
      <c r="AI70" s="685" t="s">
        <v>749</v>
      </c>
      <c r="AJ70" s="685" t="s">
        <v>749</v>
      </c>
      <c r="AK70" s="685"/>
      <c r="AL70" s="685" t="s">
        <v>749</v>
      </c>
      <c r="AM70" s="685"/>
      <c r="AN70" s="685">
        <v>1</v>
      </c>
      <c r="AO70" s="685">
        <v>1</v>
      </c>
      <c r="AP70" s="685">
        <v>1</v>
      </c>
      <c r="AQ70" s="685" t="s">
        <v>749</v>
      </c>
      <c r="AR70" s="685">
        <v>1</v>
      </c>
      <c r="AS70" s="685" t="s">
        <v>749</v>
      </c>
      <c r="AT70" s="685"/>
      <c r="AU70" s="685">
        <v>1</v>
      </c>
      <c r="AV70" s="685">
        <v>1</v>
      </c>
      <c r="AW70" s="685">
        <v>1</v>
      </c>
      <c r="AX70" s="685" t="s">
        <v>749</v>
      </c>
      <c r="AY70" s="685" t="s">
        <v>749</v>
      </c>
      <c r="AZ70" s="685" t="s">
        <v>749</v>
      </c>
      <c r="BA70" s="685" t="s">
        <v>749</v>
      </c>
      <c r="BB70" s="685" t="s">
        <v>749</v>
      </c>
      <c r="BC70" s="685" t="s">
        <v>749</v>
      </c>
      <c r="BD70" s="685" t="s">
        <v>749</v>
      </c>
      <c r="BE70" s="685">
        <v>1</v>
      </c>
      <c r="BF70" s="685">
        <v>1</v>
      </c>
      <c r="BG70" s="685">
        <v>1</v>
      </c>
      <c r="BH70" s="685">
        <v>1</v>
      </c>
      <c r="BI70" s="685">
        <v>1</v>
      </c>
      <c r="BJ70" s="685">
        <v>1</v>
      </c>
      <c r="BK70" s="685">
        <v>1</v>
      </c>
      <c r="BL70" s="685">
        <v>1</v>
      </c>
      <c r="BM70" s="685">
        <v>1</v>
      </c>
      <c r="BN70" s="685" t="s">
        <v>749</v>
      </c>
      <c r="BO70" s="685" t="s">
        <v>749</v>
      </c>
      <c r="BP70" s="685" t="s">
        <v>749</v>
      </c>
      <c r="BQ70" s="685" t="s">
        <v>749</v>
      </c>
      <c r="BR70" s="685" t="s">
        <v>749</v>
      </c>
      <c r="BS70" s="685" t="s">
        <v>749</v>
      </c>
      <c r="BT70" s="685">
        <v>1</v>
      </c>
      <c r="BU70" s="685">
        <v>1</v>
      </c>
      <c r="BV70" s="685"/>
      <c r="BW70" s="685"/>
      <c r="BX70" s="685"/>
      <c r="BY70" s="685"/>
      <c r="BZ70" s="685"/>
      <c r="CA70" s="685"/>
      <c r="CB70" s="685"/>
      <c r="CC70" s="718" t="str">
        <f t="shared" si="12"/>
        <v>端末管理サーバ(Active Directory)</v>
      </c>
      <c r="CD70" s="718"/>
      <c r="CE70" s="718"/>
      <c r="CF70" s="718"/>
      <c r="CG70" s="718"/>
      <c r="CH70" s="718"/>
    </row>
    <row r="71" s="258" customFormat="1" ht="405.6" spans="2:86">
      <c r="B71" s="448">
        <f t="shared" si="4"/>
        <v>24</v>
      </c>
      <c r="C71" s="449" t="s">
        <v>809</v>
      </c>
      <c r="D71" s="450" t="s">
        <v>743</v>
      </c>
      <c r="E71" s="451" t="s">
        <v>801</v>
      </c>
      <c r="F71" s="794" t="s">
        <v>810</v>
      </c>
      <c r="G71" s="453" t="s">
        <v>811</v>
      </c>
      <c r="H71" s="454" t="str">
        <f t="shared" si="5"/>
        <v>ファイル共有システム(ファイルサーバ)
File sharing system
(e.g., File server)</v>
      </c>
      <c r="I71" s="799" t="s">
        <v>775</v>
      </c>
      <c r="J71" s="320" t="s">
        <v>776</v>
      </c>
      <c r="K71" s="487" t="str">
        <f t="shared" si="6"/>
        <v>回答不要
Not Applicable</v>
      </c>
      <c r="L71" s="488">
        <v>3</v>
      </c>
      <c r="M71" s="489"/>
      <c r="N71" s="489"/>
      <c r="O71" s="490" t="s">
        <v>812</v>
      </c>
      <c r="P71" s="491">
        <v>3</v>
      </c>
      <c r="Q71" s="322"/>
      <c r="R71" s="322"/>
      <c r="S71" s="648">
        <v>3</v>
      </c>
      <c r="T71" s="487" t="str">
        <f t="shared" si="7"/>
        <v>回答不要
Not Applicable</v>
      </c>
      <c r="U71" s="488"/>
      <c r="V71" s="834"/>
      <c r="W71" s="487" t="str">
        <f t="shared" si="8"/>
        <v>回答不要
Not Applicable</v>
      </c>
      <c r="X71" s="488"/>
      <c r="Y71" s="834"/>
      <c r="Z71" s="669">
        <f>IF(OR('0.Work Content Judge'!$H$146=0,AND($BV71=99,COUNTIF('0.Work Content Judge'!$AJ$146:$AO$146,2)=0),AND($BX71=99,COUNTIF('0.Work Content Judge'!$AJ$146:$AO$146,2)&gt;0),AND($BY71=99,'0.Work Content Judge'!$AI$146=1),AND($BZ71=99,'0.Work Content Judge'!$AC$146=1),AND($K$27="N/A",$H71=$AJ$46),AND($K$28="N/A",$H71=$AK$46),AND($K$29="N/A",$H71=$AL$46),AND($K$30="N/A",$H71=$AM$46),AND($K$31="N/A",$H71=$AN$46),AND($K$32="N/A",$H71=$AO$46)),0,1)</f>
        <v>0</v>
      </c>
      <c r="AA71" s="670">
        <f t="shared" si="9"/>
        <v>1</v>
      </c>
      <c r="AB71" s="670">
        <f>IF(OR('0.Work Content Judge'!$I$146=0,AND($BV71=99,COUNTIF('0.Work Content Judge'!$AJ$146:$AO$146,2)=0),AND($BX71=99,COUNTIF('0.Work Content Judge'!$AJ$146:$AO$146,2)&gt;0),AND($BZ71=99,'0.Work Content Judge'!$Y$146=1),AND($T$27="N/A",$H71=$AJ$46),AND($T$28="N/A",$H71=$AK$46),AND($T$29="N/A",$H71=$AL$46),AND($T$30="N/A",$H71=$AM$46),AND($T$31="N/A",$H71=$AN$46),AND($T$32="N/A",$H71=$AO$46)),0,1)</f>
        <v>0</v>
      </c>
      <c r="AC71" s="670">
        <f t="shared" si="10"/>
        <v>1</v>
      </c>
      <c r="AD71" s="670">
        <f>IF(OR('0.Work Content Judge'!$J$146=0,AND($BV71=99,COUNTIF('0.Work Content Judge'!$AJ$146:$AO$146,2)=0),AND($BX71=99,COUNTIF('0.Work Content Judge'!$AJ$146:$AO$146,2)&gt;0),AND($BZ71=99,'0.Work Content Judge'!$AB$146=1),AND($W$27="N/A",$H71=$AJ$46),AND($W$28="N/A",$H71=$AK$46),AND($W$29="N/A",$H71=$AL$46),AND($W$30="N/A",$H71=$AM$46),AND($W$31="N/A",$H71=$AN$46),AND($W$32="N/A",$H71=$AO$46)),0,1)</f>
        <v>0</v>
      </c>
      <c r="AE71" s="669">
        <f t="shared" si="11"/>
        <v>1</v>
      </c>
      <c r="AF71" s="683">
        <f t="shared" si="3"/>
        <v>1</v>
      </c>
      <c r="AG71" s="684">
        <v>1</v>
      </c>
      <c r="AH71" s="685">
        <v>1</v>
      </c>
      <c r="AI71" s="685" t="s">
        <v>749</v>
      </c>
      <c r="AJ71" s="685" t="s">
        <v>749</v>
      </c>
      <c r="AK71" s="685"/>
      <c r="AL71" s="685" t="s">
        <v>749</v>
      </c>
      <c r="AM71" s="685"/>
      <c r="AN71" s="685"/>
      <c r="AO71" s="685">
        <v>1</v>
      </c>
      <c r="AP71" s="685">
        <v>1</v>
      </c>
      <c r="AQ71" s="685" t="s">
        <v>749</v>
      </c>
      <c r="AR71" s="685">
        <v>1</v>
      </c>
      <c r="AS71" s="685" t="s">
        <v>749</v>
      </c>
      <c r="AT71" s="685"/>
      <c r="AU71" s="685">
        <v>1</v>
      </c>
      <c r="AV71" s="685">
        <v>1</v>
      </c>
      <c r="AW71" s="685">
        <v>1</v>
      </c>
      <c r="AX71" s="685" t="s">
        <v>749</v>
      </c>
      <c r="AY71" s="685" t="s">
        <v>749</v>
      </c>
      <c r="AZ71" s="685" t="s">
        <v>749</v>
      </c>
      <c r="BA71" s="685" t="s">
        <v>749</v>
      </c>
      <c r="BB71" s="685" t="s">
        <v>749</v>
      </c>
      <c r="BC71" s="685" t="s">
        <v>749</v>
      </c>
      <c r="BD71" s="685" t="s">
        <v>749</v>
      </c>
      <c r="BE71" s="685">
        <v>1</v>
      </c>
      <c r="BF71" s="685">
        <v>1</v>
      </c>
      <c r="BG71" s="685">
        <v>1</v>
      </c>
      <c r="BH71" s="685">
        <v>1</v>
      </c>
      <c r="BI71" s="685">
        <v>1</v>
      </c>
      <c r="BJ71" s="685">
        <v>1</v>
      </c>
      <c r="BK71" s="685">
        <v>1</v>
      </c>
      <c r="BL71" s="685">
        <v>1</v>
      </c>
      <c r="BM71" s="685">
        <v>1</v>
      </c>
      <c r="BN71" s="685" t="s">
        <v>749</v>
      </c>
      <c r="BO71" s="685" t="s">
        <v>749</v>
      </c>
      <c r="BP71" s="685" t="s">
        <v>749</v>
      </c>
      <c r="BQ71" s="685" t="s">
        <v>749</v>
      </c>
      <c r="BR71" s="685" t="s">
        <v>749</v>
      </c>
      <c r="BS71" s="685" t="s">
        <v>749</v>
      </c>
      <c r="BT71" s="685">
        <v>1</v>
      </c>
      <c r="BU71" s="685">
        <v>1</v>
      </c>
      <c r="BV71" s="685"/>
      <c r="BW71" s="685"/>
      <c r="BX71" s="685"/>
      <c r="BY71" s="685"/>
      <c r="BZ71" s="685"/>
      <c r="CA71" s="685"/>
      <c r="CB71" s="685"/>
      <c r="CC71" s="718" t="str">
        <f t="shared" si="12"/>
        <v>ファイル共有システム(ファイルサーバ)</v>
      </c>
      <c r="CD71" s="718"/>
      <c r="CE71" s="718"/>
      <c r="CF71" s="718"/>
      <c r="CG71" s="718"/>
      <c r="CH71" s="718"/>
    </row>
    <row r="72" s="258" customFormat="1" ht="172.8" spans="2:86">
      <c r="B72" s="448">
        <f t="shared" si="4"/>
        <v>25</v>
      </c>
      <c r="C72" s="449" t="s">
        <v>814</v>
      </c>
      <c r="D72" s="450" t="s">
        <v>743</v>
      </c>
      <c r="E72" s="451" t="s">
        <v>801</v>
      </c>
      <c r="F72" s="794" t="s">
        <v>815</v>
      </c>
      <c r="G72" s="453" t="s">
        <v>816</v>
      </c>
      <c r="H72" s="451" t="str">
        <f t="shared" si="5"/>
        <v>端末
Terminal
(e.g., User terminal, operation terminal, etc.)</v>
      </c>
      <c r="I72" s="799" t="s">
        <v>817</v>
      </c>
      <c r="J72" s="320" t="s">
        <v>818</v>
      </c>
      <c r="K72" s="487" t="str">
        <f t="shared" si="6"/>
        <v>回答要
Answer Required</v>
      </c>
      <c r="L72" s="488">
        <v>3</v>
      </c>
      <c r="M72" s="489"/>
      <c r="N72" s="489"/>
      <c r="O72" s="490" t="s">
        <v>819</v>
      </c>
      <c r="P72" s="491">
        <v>3</v>
      </c>
      <c r="Q72" s="322"/>
      <c r="R72" s="322"/>
      <c r="S72" s="648">
        <v>3</v>
      </c>
      <c r="T72" s="487" t="str">
        <f t="shared" si="7"/>
        <v>回答不要
Not Applicable</v>
      </c>
      <c r="U72" s="488"/>
      <c r="V72" s="834"/>
      <c r="W72" s="487" t="str">
        <f t="shared" si="8"/>
        <v>回答不要
Not Applicable</v>
      </c>
      <c r="X72" s="488"/>
      <c r="Y72" s="834"/>
      <c r="Z72" s="669">
        <f>IF(OR('0.Work Content Judge'!$H$146=0,AND($BV72=99,COUNTIF('0.Work Content Judge'!$AJ$146:$AO$146,2)=0),AND($BX72=99,COUNTIF('0.Work Content Judge'!$AJ$146:$AO$146,2)&gt;0),AND($BY72=99,'0.Work Content Judge'!$AI$146=1),AND($BZ72=99,'0.Work Content Judge'!$AC$146=1),AND($K$27="N/A",$H72=$AJ$46),AND($K$28="N/A",$H72=$AK$46),AND($K$29="N/A",$H72=$AL$46),AND($K$30="N/A",$H72=$AM$46),AND($K$31="N/A",$H72=$AN$46),AND($K$32="N/A",$H72=$AO$46)),0,1)</f>
        <v>1</v>
      </c>
      <c r="AA72" s="670">
        <f t="shared" si="9"/>
        <v>1</v>
      </c>
      <c r="AB72" s="670">
        <f>IF(OR('0.Work Content Judge'!$I$146=0,AND($BV72=99,COUNTIF('0.Work Content Judge'!$AJ$146:$AO$146,2)=0),AND($BX72=99,COUNTIF('0.Work Content Judge'!$AJ$146:$AO$146,2)&gt;0),AND($BZ72=99,'0.Work Content Judge'!$Y$146=1),AND($T$27="N/A",$H72=$AJ$46),AND($T$28="N/A",$H72=$AK$46),AND($T$29="N/A",$H72=$AL$46),AND($T$30="N/A",$H72=$AM$46),AND($T$31="N/A",$H72=$AN$46),AND($T$32="N/A",$H72=$AO$46)),0,1)</f>
        <v>0</v>
      </c>
      <c r="AC72" s="670">
        <f t="shared" si="10"/>
        <v>1</v>
      </c>
      <c r="AD72" s="670">
        <f>IF(OR('0.Work Content Judge'!$J$146=0,AND($BV72=99,COUNTIF('0.Work Content Judge'!$AJ$146:$AO$146,2)=0),AND($BX72=99,COUNTIF('0.Work Content Judge'!$AJ$146:$AO$146,2)&gt;0),AND($BZ72=99,'0.Work Content Judge'!$AB$146=1),AND($W$27="N/A",$H72=$AJ$46),AND($W$28="N/A",$H72=$AK$46),AND($W$29="N/A",$H72=$AL$46),AND($W$30="N/A",$H72=$AM$46),AND($W$31="N/A",$H72=$AN$46),AND($W$32="N/A",$H72=$AO$46)),0,1)</f>
        <v>0</v>
      </c>
      <c r="AE72" s="669">
        <f t="shared" si="11"/>
        <v>1</v>
      </c>
      <c r="AF72" s="683">
        <f t="shared" si="3"/>
        <v>3</v>
      </c>
      <c r="AG72" s="684">
        <v>1</v>
      </c>
      <c r="AH72" s="685">
        <v>1</v>
      </c>
      <c r="AI72" s="685" t="s">
        <v>749</v>
      </c>
      <c r="AJ72" s="685" t="s">
        <v>749</v>
      </c>
      <c r="AK72" s="685" t="s">
        <v>749</v>
      </c>
      <c r="AL72" s="685" t="s">
        <v>749</v>
      </c>
      <c r="AM72" s="685">
        <v>1</v>
      </c>
      <c r="AN72" s="685">
        <v>1</v>
      </c>
      <c r="AO72" s="685">
        <v>1</v>
      </c>
      <c r="AP72" s="685">
        <v>0</v>
      </c>
      <c r="AQ72" s="685" t="s">
        <v>749</v>
      </c>
      <c r="AR72" s="685" t="s">
        <v>749</v>
      </c>
      <c r="AS72" s="685" t="s">
        <v>749</v>
      </c>
      <c r="AT72" s="685">
        <v>1</v>
      </c>
      <c r="AU72" s="685">
        <v>1</v>
      </c>
      <c r="AV72" s="685">
        <v>1</v>
      </c>
      <c r="AW72" s="685">
        <v>1</v>
      </c>
      <c r="AX72" s="685" t="s">
        <v>749</v>
      </c>
      <c r="AY72" s="685" t="s">
        <v>749</v>
      </c>
      <c r="AZ72" s="685" t="s">
        <v>749</v>
      </c>
      <c r="BA72" s="685" t="s">
        <v>749</v>
      </c>
      <c r="BB72" s="685" t="s">
        <v>749</v>
      </c>
      <c r="BC72" s="685" t="s">
        <v>749</v>
      </c>
      <c r="BD72" s="685" t="s">
        <v>749</v>
      </c>
      <c r="BE72" s="685" t="s">
        <v>749</v>
      </c>
      <c r="BF72" s="685">
        <v>1</v>
      </c>
      <c r="BG72" s="685">
        <v>1</v>
      </c>
      <c r="BH72" s="685">
        <v>1</v>
      </c>
      <c r="BI72" s="685">
        <v>1</v>
      </c>
      <c r="BJ72" s="685">
        <v>1</v>
      </c>
      <c r="BK72" s="685">
        <v>1</v>
      </c>
      <c r="BL72" s="685" t="s">
        <v>749</v>
      </c>
      <c r="BM72" s="685" t="s">
        <v>749</v>
      </c>
      <c r="BN72" s="685" t="s">
        <v>749</v>
      </c>
      <c r="BO72" s="685" t="s">
        <v>749</v>
      </c>
      <c r="BP72" s="685" t="s">
        <v>749</v>
      </c>
      <c r="BQ72" s="685" t="s">
        <v>749</v>
      </c>
      <c r="BR72" s="685" t="s">
        <v>749</v>
      </c>
      <c r="BS72" s="685" t="s">
        <v>749</v>
      </c>
      <c r="BT72" s="685">
        <v>1</v>
      </c>
      <c r="BU72" s="685">
        <v>1</v>
      </c>
      <c r="BV72" s="685"/>
      <c r="BW72" s="685"/>
      <c r="BX72" s="685"/>
      <c r="BY72" s="685"/>
      <c r="BZ72" s="685"/>
      <c r="CA72" s="685"/>
      <c r="CB72" s="685"/>
      <c r="CC72" s="718" t="str">
        <f t="shared" si="12"/>
        <v>ユーザ端末・ネットワーク</v>
      </c>
      <c r="CD72" s="718"/>
      <c r="CE72" s="718"/>
      <c r="CF72" s="718"/>
      <c r="CG72" s="718"/>
      <c r="CH72" s="718"/>
    </row>
    <row r="73" s="258" customFormat="1" ht="172.8" spans="2:86">
      <c r="B73" s="448">
        <f t="shared" si="4"/>
        <v>26</v>
      </c>
      <c r="C73" s="449" t="s">
        <v>814</v>
      </c>
      <c r="D73" s="450" t="s">
        <v>743</v>
      </c>
      <c r="E73" s="451" t="s">
        <v>801</v>
      </c>
      <c r="F73" s="794" t="s">
        <v>815</v>
      </c>
      <c r="G73" s="453" t="s">
        <v>816</v>
      </c>
      <c r="H73" s="454" t="str">
        <f t="shared" si="5"/>
        <v>端末管理サーバ
Terminal management server
(e.g., Active Directory server)</v>
      </c>
      <c r="I73" s="799" t="s">
        <v>817</v>
      </c>
      <c r="J73" s="320" t="s">
        <v>818</v>
      </c>
      <c r="K73" s="487" t="str">
        <f t="shared" si="6"/>
        <v>回答不要
Not Applicable</v>
      </c>
      <c r="L73" s="488">
        <v>3</v>
      </c>
      <c r="M73" s="489"/>
      <c r="N73" s="489"/>
      <c r="O73" s="490" t="s">
        <v>819</v>
      </c>
      <c r="P73" s="491">
        <v>3</v>
      </c>
      <c r="Q73" s="322"/>
      <c r="R73" s="322"/>
      <c r="S73" s="648">
        <v>3</v>
      </c>
      <c r="T73" s="487" t="str">
        <f t="shared" si="7"/>
        <v>回答不要
Not Applicable</v>
      </c>
      <c r="U73" s="488"/>
      <c r="V73" s="834"/>
      <c r="W73" s="487" t="str">
        <f t="shared" si="8"/>
        <v>回答不要
Not Applicable</v>
      </c>
      <c r="X73" s="488"/>
      <c r="Y73" s="834"/>
      <c r="Z73" s="669">
        <f>IF(OR('0.Work Content Judge'!$H$146=0,AND($BV73=99,COUNTIF('0.Work Content Judge'!$AJ$146:$AO$146,2)=0),AND($BX73=99,COUNTIF('0.Work Content Judge'!$AJ$146:$AO$146,2)&gt;0),AND($BY73=99,'0.Work Content Judge'!$AI$146=1),AND($BZ73=99,'0.Work Content Judge'!$AC$146=1),AND($K$27="N/A",$H73=$AJ$46),AND($K$28="N/A",$H73=$AK$46),AND($K$29="N/A",$H73=$AL$46),AND($K$30="N/A",$H73=$AM$46),AND($K$31="N/A",$H73=$AN$46),AND($K$32="N/A",$H73=$AO$46)),0,1)</f>
        <v>0</v>
      </c>
      <c r="AA73" s="670">
        <f t="shared" si="9"/>
        <v>1</v>
      </c>
      <c r="AB73" s="670">
        <f>IF(OR('0.Work Content Judge'!$I$146=0,AND($BV73=99,COUNTIF('0.Work Content Judge'!$AJ$146:$AO$146,2)=0),AND($BX73=99,COUNTIF('0.Work Content Judge'!$AJ$146:$AO$146,2)&gt;0),AND($BZ73=99,'0.Work Content Judge'!$Y$146=1),AND($T$27="N/A",$H73=$AJ$46),AND($T$28="N/A",$H73=$AK$46),AND($T$29="N/A",$H73=$AL$46),AND($T$30="N/A",$H73=$AM$46),AND($T$31="N/A",$H73=$AN$46),AND($T$32="N/A",$H73=$AO$46)),0,1)</f>
        <v>0</v>
      </c>
      <c r="AC73" s="670">
        <f t="shared" si="10"/>
        <v>1</v>
      </c>
      <c r="AD73" s="670">
        <f>IF(OR('0.Work Content Judge'!$J$146=0,AND($BV73=99,COUNTIF('0.Work Content Judge'!$AJ$146:$AO$146,2)=0),AND($BX73=99,COUNTIF('0.Work Content Judge'!$AJ$146:$AO$146,2)&gt;0),AND($BZ73=99,'0.Work Content Judge'!$AB$146=1),AND($W$27="N/A",$H73=$AJ$46),AND($W$28="N/A",$H73=$AK$46),AND($W$29="N/A",$H73=$AL$46),AND($W$30="N/A",$H73=$AM$46),AND($W$31="N/A",$H73=$AN$46),AND($W$32="N/A",$H73=$AO$46)),0,1)</f>
        <v>0</v>
      </c>
      <c r="AE73" s="669">
        <f t="shared" si="11"/>
        <v>1</v>
      </c>
      <c r="AF73" s="683">
        <f t="shared" si="3"/>
        <v>2</v>
      </c>
      <c r="AG73" s="684">
        <v>1</v>
      </c>
      <c r="AH73" s="685">
        <v>1</v>
      </c>
      <c r="AI73" s="685" t="s">
        <v>749</v>
      </c>
      <c r="AJ73" s="685" t="s">
        <v>749</v>
      </c>
      <c r="AK73" s="685" t="s">
        <v>749</v>
      </c>
      <c r="AL73" s="685" t="s">
        <v>749</v>
      </c>
      <c r="AM73" s="685"/>
      <c r="AN73" s="685">
        <v>1</v>
      </c>
      <c r="AO73" s="685">
        <v>1</v>
      </c>
      <c r="AP73" s="685">
        <v>0</v>
      </c>
      <c r="AQ73" s="685" t="s">
        <v>749</v>
      </c>
      <c r="AR73" s="685" t="s">
        <v>749</v>
      </c>
      <c r="AS73" s="685" t="s">
        <v>749</v>
      </c>
      <c r="AT73" s="685">
        <v>1</v>
      </c>
      <c r="AU73" s="685">
        <v>1</v>
      </c>
      <c r="AV73" s="685">
        <v>1</v>
      </c>
      <c r="AW73" s="685">
        <v>1</v>
      </c>
      <c r="AX73" s="685" t="s">
        <v>749</v>
      </c>
      <c r="AY73" s="685" t="s">
        <v>749</v>
      </c>
      <c r="AZ73" s="685" t="s">
        <v>749</v>
      </c>
      <c r="BA73" s="685" t="s">
        <v>749</v>
      </c>
      <c r="BB73" s="685" t="s">
        <v>749</v>
      </c>
      <c r="BC73" s="685" t="s">
        <v>749</v>
      </c>
      <c r="BD73" s="685" t="s">
        <v>749</v>
      </c>
      <c r="BE73" s="685" t="s">
        <v>749</v>
      </c>
      <c r="BF73" s="685">
        <v>1</v>
      </c>
      <c r="BG73" s="685">
        <v>1</v>
      </c>
      <c r="BH73" s="685">
        <v>1</v>
      </c>
      <c r="BI73" s="685">
        <v>1</v>
      </c>
      <c r="BJ73" s="685">
        <v>1</v>
      </c>
      <c r="BK73" s="685">
        <v>1</v>
      </c>
      <c r="BL73" s="685" t="s">
        <v>749</v>
      </c>
      <c r="BM73" s="685" t="s">
        <v>749</v>
      </c>
      <c r="BN73" s="685" t="s">
        <v>749</v>
      </c>
      <c r="BO73" s="685" t="s">
        <v>749</v>
      </c>
      <c r="BP73" s="685" t="s">
        <v>749</v>
      </c>
      <c r="BQ73" s="685" t="s">
        <v>749</v>
      </c>
      <c r="BR73" s="685" t="s">
        <v>749</v>
      </c>
      <c r="BS73" s="685" t="s">
        <v>749</v>
      </c>
      <c r="BT73" s="685">
        <v>1</v>
      </c>
      <c r="BU73" s="685">
        <v>1</v>
      </c>
      <c r="BV73" s="685"/>
      <c r="BW73" s="685"/>
      <c r="BX73" s="685"/>
      <c r="BY73" s="685"/>
      <c r="BZ73" s="685"/>
      <c r="CA73" s="685"/>
      <c r="CB73" s="685"/>
      <c r="CC73" s="718" t="str">
        <f t="shared" si="12"/>
        <v>端末管理サーバ(Active Directory)</v>
      </c>
      <c r="CD73" s="718"/>
      <c r="CE73" s="718"/>
      <c r="CF73" s="718"/>
      <c r="CG73" s="718"/>
      <c r="CH73" s="718"/>
    </row>
    <row r="74" s="258" customFormat="1" ht="172.8" spans="2:86">
      <c r="B74" s="448">
        <f t="shared" si="4"/>
        <v>27</v>
      </c>
      <c r="C74" s="449" t="s">
        <v>814</v>
      </c>
      <c r="D74" s="450" t="s">
        <v>743</v>
      </c>
      <c r="E74" s="451" t="s">
        <v>801</v>
      </c>
      <c r="F74" s="794" t="s">
        <v>815</v>
      </c>
      <c r="G74" s="453" t="s">
        <v>816</v>
      </c>
      <c r="H74" s="454" t="str">
        <f t="shared" si="5"/>
        <v>ファイル共有システム(ファイルサーバ)
File sharing system
(e.g., File server)</v>
      </c>
      <c r="I74" s="799" t="s">
        <v>817</v>
      </c>
      <c r="J74" s="320" t="s">
        <v>818</v>
      </c>
      <c r="K74" s="487" t="str">
        <f t="shared" si="6"/>
        <v>回答不要
Not Applicable</v>
      </c>
      <c r="L74" s="488">
        <v>3</v>
      </c>
      <c r="M74" s="489"/>
      <c r="N74" s="489"/>
      <c r="O74" s="490" t="s">
        <v>819</v>
      </c>
      <c r="P74" s="491">
        <v>3</v>
      </c>
      <c r="Q74" s="322"/>
      <c r="R74" s="322"/>
      <c r="S74" s="648">
        <v>3</v>
      </c>
      <c r="T74" s="487" t="str">
        <f t="shared" si="7"/>
        <v>回答不要
Not Applicable</v>
      </c>
      <c r="U74" s="488"/>
      <c r="V74" s="834"/>
      <c r="W74" s="487" t="str">
        <f t="shared" si="8"/>
        <v>回答不要
Not Applicable</v>
      </c>
      <c r="X74" s="488"/>
      <c r="Y74" s="834"/>
      <c r="Z74" s="669">
        <f>IF(OR('0.Work Content Judge'!$H$146=0,AND($BV74=99,COUNTIF('0.Work Content Judge'!$AJ$146:$AO$146,2)=0),AND($BX74=99,COUNTIF('0.Work Content Judge'!$AJ$146:$AO$146,2)&gt;0),AND($BY74=99,'0.Work Content Judge'!$AI$146=1),AND($BZ74=99,'0.Work Content Judge'!$AC$146=1),AND($K$27="N/A",$H74=$AJ$46),AND($K$28="N/A",$H74=$AK$46),AND($K$29="N/A",$H74=$AL$46),AND($K$30="N/A",$H74=$AM$46),AND($K$31="N/A",$H74=$AN$46),AND($K$32="N/A",$H74=$AO$46)),0,1)</f>
        <v>0</v>
      </c>
      <c r="AA74" s="670">
        <f t="shared" si="9"/>
        <v>1</v>
      </c>
      <c r="AB74" s="670">
        <f>IF(OR('0.Work Content Judge'!$I$146=0,AND($BV74=99,COUNTIF('0.Work Content Judge'!$AJ$146:$AO$146,2)=0),AND($BX74=99,COUNTIF('0.Work Content Judge'!$AJ$146:$AO$146,2)&gt;0),AND($BZ74=99,'0.Work Content Judge'!$Y$146=1),AND($T$27="N/A",$H74=$AJ$46),AND($T$28="N/A",$H74=$AK$46),AND($T$29="N/A",$H74=$AL$46),AND($T$30="N/A",$H74=$AM$46),AND($T$31="N/A",$H74=$AN$46),AND($T$32="N/A",$H74=$AO$46)),0,1)</f>
        <v>0</v>
      </c>
      <c r="AC74" s="670">
        <f t="shared" si="10"/>
        <v>1</v>
      </c>
      <c r="AD74" s="670">
        <f>IF(OR('0.Work Content Judge'!$J$146=0,AND($BV74=99,COUNTIF('0.Work Content Judge'!$AJ$146:$AO$146,2)=0),AND($BX74=99,COUNTIF('0.Work Content Judge'!$AJ$146:$AO$146,2)&gt;0),AND($BZ74=99,'0.Work Content Judge'!$AB$146=1),AND($W$27="N/A",$H74=$AJ$46),AND($W$28="N/A",$H74=$AK$46),AND($W$29="N/A",$H74=$AL$46),AND($W$30="N/A",$H74=$AM$46),AND($W$31="N/A",$H74=$AN$46),AND($W$32="N/A",$H74=$AO$46)),0,1)</f>
        <v>0</v>
      </c>
      <c r="AE74" s="669">
        <f t="shared" si="11"/>
        <v>1</v>
      </c>
      <c r="AF74" s="683">
        <f t="shared" si="3"/>
        <v>1</v>
      </c>
      <c r="AG74" s="684">
        <v>1</v>
      </c>
      <c r="AH74" s="685">
        <v>1</v>
      </c>
      <c r="AI74" s="685" t="s">
        <v>749</v>
      </c>
      <c r="AJ74" s="685" t="s">
        <v>749</v>
      </c>
      <c r="AK74" s="685" t="s">
        <v>749</v>
      </c>
      <c r="AL74" s="685" t="s">
        <v>749</v>
      </c>
      <c r="AM74" s="685"/>
      <c r="AN74" s="685"/>
      <c r="AO74" s="685">
        <v>1</v>
      </c>
      <c r="AP74" s="685">
        <v>0</v>
      </c>
      <c r="AQ74" s="685" t="s">
        <v>749</v>
      </c>
      <c r="AR74" s="685" t="s">
        <v>749</v>
      </c>
      <c r="AS74" s="685" t="s">
        <v>749</v>
      </c>
      <c r="AT74" s="685">
        <v>1</v>
      </c>
      <c r="AU74" s="685">
        <v>1</v>
      </c>
      <c r="AV74" s="685">
        <v>1</v>
      </c>
      <c r="AW74" s="685">
        <v>1</v>
      </c>
      <c r="AX74" s="685" t="s">
        <v>749</v>
      </c>
      <c r="AY74" s="685" t="s">
        <v>749</v>
      </c>
      <c r="AZ74" s="685" t="s">
        <v>749</v>
      </c>
      <c r="BA74" s="685" t="s">
        <v>749</v>
      </c>
      <c r="BB74" s="685" t="s">
        <v>749</v>
      </c>
      <c r="BC74" s="685" t="s">
        <v>749</v>
      </c>
      <c r="BD74" s="685" t="s">
        <v>749</v>
      </c>
      <c r="BE74" s="685" t="s">
        <v>749</v>
      </c>
      <c r="BF74" s="685">
        <v>1</v>
      </c>
      <c r="BG74" s="685">
        <v>1</v>
      </c>
      <c r="BH74" s="685">
        <v>1</v>
      </c>
      <c r="BI74" s="685">
        <v>1</v>
      </c>
      <c r="BJ74" s="685">
        <v>1</v>
      </c>
      <c r="BK74" s="685">
        <v>1</v>
      </c>
      <c r="BL74" s="685" t="s">
        <v>749</v>
      </c>
      <c r="BM74" s="685" t="s">
        <v>749</v>
      </c>
      <c r="BN74" s="685" t="s">
        <v>749</v>
      </c>
      <c r="BO74" s="685" t="s">
        <v>749</v>
      </c>
      <c r="BP74" s="685" t="s">
        <v>749</v>
      </c>
      <c r="BQ74" s="685" t="s">
        <v>749</v>
      </c>
      <c r="BR74" s="685" t="s">
        <v>749</v>
      </c>
      <c r="BS74" s="685" t="s">
        <v>749</v>
      </c>
      <c r="BT74" s="685">
        <v>1</v>
      </c>
      <c r="BU74" s="685">
        <v>1</v>
      </c>
      <c r="BV74" s="685"/>
      <c r="BW74" s="685"/>
      <c r="BX74" s="685"/>
      <c r="BY74" s="685"/>
      <c r="BZ74" s="685"/>
      <c r="CA74" s="685"/>
      <c r="CB74" s="685"/>
      <c r="CC74" s="718" t="str">
        <f t="shared" si="12"/>
        <v>ファイル共有システム(ファイルサーバ)</v>
      </c>
      <c r="CD74" s="718"/>
      <c r="CE74" s="718"/>
      <c r="CF74" s="718"/>
      <c r="CG74" s="718"/>
      <c r="CH74" s="718"/>
    </row>
    <row r="75" s="258" customFormat="1" ht="172.8" spans="2:86">
      <c r="B75" s="448">
        <f t="shared" si="4"/>
        <v>28</v>
      </c>
      <c r="C75" s="449" t="s">
        <v>820</v>
      </c>
      <c r="D75" s="450" t="s">
        <v>743</v>
      </c>
      <c r="E75" s="451" t="s">
        <v>801</v>
      </c>
      <c r="F75" s="794" t="s">
        <v>821</v>
      </c>
      <c r="G75" s="453" t="s">
        <v>822</v>
      </c>
      <c r="H75" s="451" t="str">
        <f t="shared" si="5"/>
        <v>端末
Terminal
(e.g., User terminal, operation terminal, etc.)</v>
      </c>
      <c r="I75" s="799" t="s">
        <v>817</v>
      </c>
      <c r="J75" s="320" t="s">
        <v>818</v>
      </c>
      <c r="K75" s="487" t="str">
        <f t="shared" si="6"/>
        <v>回答要
Answer Required</v>
      </c>
      <c r="L75" s="488">
        <v>3</v>
      </c>
      <c r="M75" s="489"/>
      <c r="N75" s="489"/>
      <c r="O75" s="490" t="s">
        <v>823</v>
      </c>
      <c r="P75" s="491">
        <v>3</v>
      </c>
      <c r="Q75" s="322"/>
      <c r="R75" s="322"/>
      <c r="S75" s="648">
        <v>3</v>
      </c>
      <c r="T75" s="487" t="str">
        <f t="shared" si="7"/>
        <v>回答不要
Not Applicable</v>
      </c>
      <c r="U75" s="488"/>
      <c r="V75" s="834"/>
      <c r="W75" s="487" t="str">
        <f t="shared" si="8"/>
        <v>回答不要
Not Applicable</v>
      </c>
      <c r="X75" s="488"/>
      <c r="Y75" s="834"/>
      <c r="Z75" s="669">
        <f>IF(OR('0.Work Content Judge'!$H$146=0,AND($BV75=99,COUNTIF('0.Work Content Judge'!$AJ$146:$AO$146,2)=0),AND($BX75=99,COUNTIF('0.Work Content Judge'!$AJ$146:$AO$146,2)&gt;0),AND($BY75=99,'0.Work Content Judge'!$AI$146=1),AND($BZ75=99,'0.Work Content Judge'!$AC$146=1),AND($K$27="N/A",$H75=$AJ$46),AND($K$28="N/A",$H75=$AK$46),AND($K$29="N/A",$H75=$AL$46),AND($K$30="N/A",$H75=$AM$46),AND($K$31="N/A",$H75=$AN$46),AND($K$32="N/A",$H75=$AO$46)),0,1)</f>
        <v>1</v>
      </c>
      <c r="AA75" s="670">
        <f t="shared" si="9"/>
        <v>1</v>
      </c>
      <c r="AB75" s="670">
        <f>IF(OR('0.Work Content Judge'!$I$146=0,AND($BV75=99,COUNTIF('0.Work Content Judge'!$AJ$146:$AO$146,2)=0),AND($BX75=99,COUNTIF('0.Work Content Judge'!$AJ$146:$AO$146,2)&gt;0),AND($BZ75=99,'0.Work Content Judge'!$Y$146=1),AND($T$27="N/A",$H75=$AJ$46),AND($T$28="N/A",$H75=$AK$46),AND($T$29="N/A",$H75=$AL$46),AND($T$30="N/A",$H75=$AM$46),AND($T$31="N/A",$H75=$AN$46),AND($T$32="N/A",$H75=$AO$46)),0,1)</f>
        <v>0</v>
      </c>
      <c r="AC75" s="670">
        <f t="shared" si="10"/>
        <v>1</v>
      </c>
      <c r="AD75" s="670">
        <f>IF(OR('0.Work Content Judge'!$J$146=0,AND($BV75=99,COUNTIF('0.Work Content Judge'!$AJ$146:$AO$146,2)=0),AND($BX75=99,COUNTIF('0.Work Content Judge'!$AJ$146:$AO$146,2)&gt;0),AND($BZ75=99,'0.Work Content Judge'!$AB$146=1),AND($W$27="N/A",$H75=$AJ$46),AND($W$28="N/A",$H75=$AK$46),AND($W$29="N/A",$H75=$AL$46),AND($W$30="N/A",$H75=$AM$46),AND($W$31="N/A",$H75=$AN$46),AND($W$32="N/A",$H75=$AO$46)),0,1)</f>
        <v>0</v>
      </c>
      <c r="AE75" s="669">
        <f t="shared" si="11"/>
        <v>1</v>
      </c>
      <c r="AF75" s="683">
        <f t="shared" si="3"/>
        <v>3</v>
      </c>
      <c r="AG75" s="684">
        <v>1</v>
      </c>
      <c r="AH75" s="685">
        <v>1</v>
      </c>
      <c r="AI75" s="685" t="s">
        <v>749</v>
      </c>
      <c r="AJ75" s="685" t="s">
        <v>749</v>
      </c>
      <c r="AK75" s="685" t="s">
        <v>749</v>
      </c>
      <c r="AL75" s="685" t="s">
        <v>749</v>
      </c>
      <c r="AM75" s="685">
        <v>1</v>
      </c>
      <c r="AN75" s="685">
        <v>1</v>
      </c>
      <c r="AO75" s="685">
        <v>1</v>
      </c>
      <c r="AP75" s="685">
        <v>0</v>
      </c>
      <c r="AQ75" s="685" t="s">
        <v>749</v>
      </c>
      <c r="AR75" s="685" t="s">
        <v>749</v>
      </c>
      <c r="AS75" s="685" t="s">
        <v>749</v>
      </c>
      <c r="AT75" s="685">
        <v>1</v>
      </c>
      <c r="AU75" s="685">
        <v>1</v>
      </c>
      <c r="AV75" s="685">
        <v>1</v>
      </c>
      <c r="AW75" s="685">
        <v>1</v>
      </c>
      <c r="AX75" s="685" t="s">
        <v>749</v>
      </c>
      <c r="AY75" s="685" t="s">
        <v>749</v>
      </c>
      <c r="AZ75" s="685" t="s">
        <v>749</v>
      </c>
      <c r="BA75" s="685" t="s">
        <v>749</v>
      </c>
      <c r="BB75" s="685" t="s">
        <v>749</v>
      </c>
      <c r="BC75" s="685" t="s">
        <v>749</v>
      </c>
      <c r="BD75" s="685" t="s">
        <v>749</v>
      </c>
      <c r="BE75" s="685" t="s">
        <v>749</v>
      </c>
      <c r="BF75" s="685">
        <v>1</v>
      </c>
      <c r="BG75" s="685">
        <v>1</v>
      </c>
      <c r="BH75" s="685">
        <v>1</v>
      </c>
      <c r="BI75" s="685">
        <v>1</v>
      </c>
      <c r="BJ75" s="685">
        <v>1</v>
      </c>
      <c r="BK75" s="685">
        <v>1</v>
      </c>
      <c r="BL75" s="685" t="s">
        <v>749</v>
      </c>
      <c r="BM75" s="685" t="s">
        <v>749</v>
      </c>
      <c r="BN75" s="685" t="s">
        <v>749</v>
      </c>
      <c r="BO75" s="685" t="s">
        <v>749</v>
      </c>
      <c r="BP75" s="685" t="s">
        <v>749</v>
      </c>
      <c r="BQ75" s="685" t="s">
        <v>749</v>
      </c>
      <c r="BR75" s="685" t="s">
        <v>749</v>
      </c>
      <c r="BS75" s="685" t="s">
        <v>749</v>
      </c>
      <c r="BT75" s="685">
        <v>1</v>
      </c>
      <c r="BU75" s="685">
        <v>1</v>
      </c>
      <c r="BV75" s="685"/>
      <c r="BW75" s="685"/>
      <c r="BX75" s="685"/>
      <c r="BY75" s="685"/>
      <c r="BZ75" s="685"/>
      <c r="CA75" s="685"/>
      <c r="CB75" s="685"/>
      <c r="CC75" s="718" t="str">
        <f t="shared" si="12"/>
        <v>ユーザ端末・ネットワーク</v>
      </c>
      <c r="CD75" s="718"/>
      <c r="CE75" s="718"/>
      <c r="CF75" s="718"/>
      <c r="CG75" s="718"/>
      <c r="CH75" s="718"/>
    </row>
    <row r="76" s="258" customFormat="1" ht="172.8" spans="2:86">
      <c r="B76" s="448">
        <f t="shared" si="4"/>
        <v>29</v>
      </c>
      <c r="C76" s="449" t="s">
        <v>820</v>
      </c>
      <c r="D76" s="450" t="s">
        <v>743</v>
      </c>
      <c r="E76" s="451" t="s">
        <v>801</v>
      </c>
      <c r="F76" s="794" t="s">
        <v>821</v>
      </c>
      <c r="G76" s="453" t="s">
        <v>822</v>
      </c>
      <c r="H76" s="454" t="str">
        <f t="shared" si="5"/>
        <v>端末管理サーバ
Terminal management server
(e.g., Active Directory server)</v>
      </c>
      <c r="I76" s="799" t="s">
        <v>817</v>
      </c>
      <c r="J76" s="320" t="s">
        <v>818</v>
      </c>
      <c r="K76" s="487" t="str">
        <f t="shared" si="6"/>
        <v>回答不要
Not Applicable</v>
      </c>
      <c r="L76" s="488">
        <v>3</v>
      </c>
      <c r="M76" s="489"/>
      <c r="N76" s="489"/>
      <c r="O76" s="490" t="s">
        <v>823</v>
      </c>
      <c r="P76" s="491">
        <v>3</v>
      </c>
      <c r="Q76" s="322"/>
      <c r="R76" s="322"/>
      <c r="S76" s="648">
        <v>3</v>
      </c>
      <c r="T76" s="487" t="str">
        <f t="shared" si="7"/>
        <v>回答不要
Not Applicable</v>
      </c>
      <c r="U76" s="488"/>
      <c r="V76" s="834"/>
      <c r="W76" s="487" t="str">
        <f t="shared" si="8"/>
        <v>回答不要
Not Applicable</v>
      </c>
      <c r="X76" s="488"/>
      <c r="Y76" s="834"/>
      <c r="Z76" s="669">
        <f>IF(OR('0.Work Content Judge'!$H$146=0,AND($BV76=99,COUNTIF('0.Work Content Judge'!$AJ$146:$AO$146,2)=0),AND($BX76=99,COUNTIF('0.Work Content Judge'!$AJ$146:$AO$146,2)&gt;0),AND($BY76=99,'0.Work Content Judge'!$AI$146=1),AND($BZ76=99,'0.Work Content Judge'!$AC$146=1),AND($K$27="N/A",$H76=$AJ$46),AND($K$28="N/A",$H76=$AK$46),AND($K$29="N/A",$H76=$AL$46),AND($K$30="N/A",$H76=$AM$46),AND($K$31="N/A",$H76=$AN$46),AND($K$32="N/A",$H76=$AO$46)),0,1)</f>
        <v>0</v>
      </c>
      <c r="AA76" s="670">
        <f t="shared" si="9"/>
        <v>1</v>
      </c>
      <c r="AB76" s="670">
        <f>IF(OR('0.Work Content Judge'!$I$146=0,AND($BV76=99,COUNTIF('0.Work Content Judge'!$AJ$146:$AO$146,2)=0),AND($BX76=99,COUNTIF('0.Work Content Judge'!$AJ$146:$AO$146,2)&gt;0),AND($BZ76=99,'0.Work Content Judge'!$Y$146=1),AND($T$27="N/A",$H76=$AJ$46),AND($T$28="N/A",$H76=$AK$46),AND($T$29="N/A",$H76=$AL$46),AND($T$30="N/A",$H76=$AM$46),AND($T$31="N/A",$H76=$AN$46),AND($T$32="N/A",$H76=$AO$46)),0,1)</f>
        <v>0</v>
      </c>
      <c r="AC76" s="670">
        <f t="shared" si="10"/>
        <v>1</v>
      </c>
      <c r="AD76" s="670">
        <f>IF(OR('0.Work Content Judge'!$J$146=0,AND($BV76=99,COUNTIF('0.Work Content Judge'!$AJ$146:$AO$146,2)=0),AND($BX76=99,COUNTIF('0.Work Content Judge'!$AJ$146:$AO$146,2)&gt;0),AND($BZ76=99,'0.Work Content Judge'!$AB$146=1),AND($W$27="N/A",$H76=$AJ$46),AND($W$28="N/A",$H76=$AK$46),AND($W$29="N/A",$H76=$AL$46),AND($W$30="N/A",$H76=$AM$46),AND($W$31="N/A",$H76=$AN$46),AND($W$32="N/A",$H76=$AO$46)),0,1)</f>
        <v>0</v>
      </c>
      <c r="AE76" s="669">
        <f t="shared" si="11"/>
        <v>1</v>
      </c>
      <c r="AF76" s="683">
        <f t="shared" si="3"/>
        <v>2</v>
      </c>
      <c r="AG76" s="684">
        <v>1</v>
      </c>
      <c r="AH76" s="685">
        <v>1</v>
      </c>
      <c r="AI76" s="685" t="s">
        <v>749</v>
      </c>
      <c r="AJ76" s="685" t="s">
        <v>749</v>
      </c>
      <c r="AK76" s="685" t="s">
        <v>749</v>
      </c>
      <c r="AL76" s="685" t="s">
        <v>749</v>
      </c>
      <c r="AM76" s="685"/>
      <c r="AN76" s="685">
        <v>1</v>
      </c>
      <c r="AO76" s="685">
        <v>1</v>
      </c>
      <c r="AP76" s="685">
        <v>0</v>
      </c>
      <c r="AQ76" s="685" t="s">
        <v>749</v>
      </c>
      <c r="AR76" s="685" t="s">
        <v>749</v>
      </c>
      <c r="AS76" s="685" t="s">
        <v>749</v>
      </c>
      <c r="AT76" s="685">
        <v>1</v>
      </c>
      <c r="AU76" s="685">
        <v>1</v>
      </c>
      <c r="AV76" s="685">
        <v>1</v>
      </c>
      <c r="AW76" s="685">
        <v>1</v>
      </c>
      <c r="AX76" s="685" t="s">
        <v>749</v>
      </c>
      <c r="AY76" s="685" t="s">
        <v>749</v>
      </c>
      <c r="AZ76" s="685" t="s">
        <v>749</v>
      </c>
      <c r="BA76" s="685" t="s">
        <v>749</v>
      </c>
      <c r="BB76" s="685" t="s">
        <v>749</v>
      </c>
      <c r="BC76" s="685" t="s">
        <v>749</v>
      </c>
      <c r="BD76" s="685" t="s">
        <v>749</v>
      </c>
      <c r="BE76" s="685" t="s">
        <v>749</v>
      </c>
      <c r="BF76" s="685">
        <v>1</v>
      </c>
      <c r="BG76" s="685">
        <v>1</v>
      </c>
      <c r="BH76" s="685">
        <v>1</v>
      </c>
      <c r="BI76" s="685">
        <v>1</v>
      </c>
      <c r="BJ76" s="685">
        <v>1</v>
      </c>
      <c r="BK76" s="685">
        <v>1</v>
      </c>
      <c r="BL76" s="685" t="s">
        <v>749</v>
      </c>
      <c r="BM76" s="685" t="s">
        <v>749</v>
      </c>
      <c r="BN76" s="685" t="s">
        <v>749</v>
      </c>
      <c r="BO76" s="685" t="s">
        <v>749</v>
      </c>
      <c r="BP76" s="685" t="s">
        <v>749</v>
      </c>
      <c r="BQ76" s="685" t="s">
        <v>749</v>
      </c>
      <c r="BR76" s="685" t="s">
        <v>749</v>
      </c>
      <c r="BS76" s="685" t="s">
        <v>749</v>
      </c>
      <c r="BT76" s="685">
        <v>1</v>
      </c>
      <c r="BU76" s="685">
        <v>1</v>
      </c>
      <c r="BV76" s="685"/>
      <c r="BW76" s="685"/>
      <c r="BX76" s="685"/>
      <c r="BY76" s="685"/>
      <c r="BZ76" s="685"/>
      <c r="CA76" s="685"/>
      <c r="CB76" s="685"/>
      <c r="CC76" s="718" t="str">
        <f t="shared" si="12"/>
        <v>端末管理サーバ(Active Directory)</v>
      </c>
      <c r="CD76" s="718"/>
      <c r="CE76" s="718"/>
      <c r="CF76" s="718"/>
      <c r="CG76" s="718"/>
      <c r="CH76" s="718"/>
    </row>
    <row r="77" s="258" customFormat="1" ht="172.8" spans="2:86">
      <c r="B77" s="448">
        <f t="shared" si="4"/>
        <v>30</v>
      </c>
      <c r="C77" s="449" t="s">
        <v>820</v>
      </c>
      <c r="D77" s="450" t="s">
        <v>743</v>
      </c>
      <c r="E77" s="451" t="s">
        <v>801</v>
      </c>
      <c r="F77" s="794" t="s">
        <v>821</v>
      </c>
      <c r="G77" s="453" t="s">
        <v>822</v>
      </c>
      <c r="H77" s="454" t="str">
        <f t="shared" si="5"/>
        <v>ファイル共有システム(ファイルサーバ)
File sharing system
(e.g., File server)</v>
      </c>
      <c r="I77" s="799" t="s">
        <v>817</v>
      </c>
      <c r="J77" s="320" t="s">
        <v>818</v>
      </c>
      <c r="K77" s="487" t="str">
        <f t="shared" si="6"/>
        <v>回答不要
Not Applicable</v>
      </c>
      <c r="L77" s="488">
        <v>3</v>
      </c>
      <c r="M77" s="489"/>
      <c r="N77" s="489"/>
      <c r="O77" s="490" t="s">
        <v>823</v>
      </c>
      <c r="P77" s="491">
        <v>3</v>
      </c>
      <c r="Q77" s="322"/>
      <c r="R77" s="322"/>
      <c r="S77" s="648">
        <v>3</v>
      </c>
      <c r="T77" s="487" t="str">
        <f t="shared" si="7"/>
        <v>回答不要
Not Applicable</v>
      </c>
      <c r="U77" s="488"/>
      <c r="V77" s="834"/>
      <c r="W77" s="487" t="str">
        <f t="shared" si="8"/>
        <v>回答不要
Not Applicable</v>
      </c>
      <c r="X77" s="488"/>
      <c r="Y77" s="834"/>
      <c r="Z77" s="669">
        <f>IF(OR('0.Work Content Judge'!$H$146=0,AND($BV77=99,COUNTIF('0.Work Content Judge'!$AJ$146:$AO$146,2)=0),AND($BX77=99,COUNTIF('0.Work Content Judge'!$AJ$146:$AO$146,2)&gt;0),AND($BY77=99,'0.Work Content Judge'!$AI$146=1),AND($BZ77=99,'0.Work Content Judge'!$AC$146=1),AND($K$27="N/A",$H77=$AJ$46),AND($K$28="N/A",$H77=$AK$46),AND($K$29="N/A",$H77=$AL$46),AND($K$30="N/A",$H77=$AM$46),AND($K$31="N/A",$H77=$AN$46),AND($K$32="N/A",$H77=$AO$46)),0,1)</f>
        <v>0</v>
      </c>
      <c r="AA77" s="670">
        <f t="shared" si="9"/>
        <v>1</v>
      </c>
      <c r="AB77" s="670">
        <f>IF(OR('0.Work Content Judge'!$I$146=0,AND($BV77=99,COUNTIF('0.Work Content Judge'!$AJ$146:$AO$146,2)=0),AND($BX77=99,COUNTIF('0.Work Content Judge'!$AJ$146:$AO$146,2)&gt;0),AND($BZ77=99,'0.Work Content Judge'!$Y$146=1),AND($T$27="N/A",$H77=$AJ$46),AND($T$28="N/A",$H77=$AK$46),AND($T$29="N/A",$H77=$AL$46),AND($T$30="N/A",$H77=$AM$46),AND($T$31="N/A",$H77=$AN$46),AND($T$32="N/A",$H77=$AO$46)),0,1)</f>
        <v>0</v>
      </c>
      <c r="AC77" s="670">
        <f t="shared" si="10"/>
        <v>1</v>
      </c>
      <c r="AD77" s="670">
        <f>IF(OR('0.Work Content Judge'!$J$146=0,AND($BV77=99,COUNTIF('0.Work Content Judge'!$AJ$146:$AO$146,2)=0),AND($BX77=99,COUNTIF('0.Work Content Judge'!$AJ$146:$AO$146,2)&gt;0),AND($BZ77=99,'0.Work Content Judge'!$AB$146=1),AND($W$27="N/A",$H77=$AJ$46),AND($W$28="N/A",$H77=$AK$46),AND($W$29="N/A",$H77=$AL$46),AND($W$30="N/A",$H77=$AM$46),AND($W$31="N/A",$H77=$AN$46),AND($W$32="N/A",$H77=$AO$46)),0,1)</f>
        <v>0</v>
      </c>
      <c r="AE77" s="669">
        <f t="shared" si="11"/>
        <v>1</v>
      </c>
      <c r="AF77" s="683">
        <f t="shared" si="3"/>
        <v>1</v>
      </c>
      <c r="AG77" s="684">
        <v>1</v>
      </c>
      <c r="AH77" s="685">
        <v>1</v>
      </c>
      <c r="AI77" s="685" t="s">
        <v>749</v>
      </c>
      <c r="AJ77" s="685" t="s">
        <v>749</v>
      </c>
      <c r="AK77" s="685" t="s">
        <v>749</v>
      </c>
      <c r="AL77" s="685" t="s">
        <v>749</v>
      </c>
      <c r="AM77" s="685"/>
      <c r="AN77" s="685"/>
      <c r="AO77" s="685">
        <v>1</v>
      </c>
      <c r="AP77" s="685">
        <v>0</v>
      </c>
      <c r="AQ77" s="685" t="s">
        <v>749</v>
      </c>
      <c r="AR77" s="685" t="s">
        <v>749</v>
      </c>
      <c r="AS77" s="685" t="s">
        <v>749</v>
      </c>
      <c r="AT77" s="685">
        <v>1</v>
      </c>
      <c r="AU77" s="685">
        <v>1</v>
      </c>
      <c r="AV77" s="685">
        <v>1</v>
      </c>
      <c r="AW77" s="685">
        <v>1</v>
      </c>
      <c r="AX77" s="685" t="s">
        <v>749</v>
      </c>
      <c r="AY77" s="685" t="s">
        <v>749</v>
      </c>
      <c r="AZ77" s="685" t="s">
        <v>749</v>
      </c>
      <c r="BA77" s="685" t="s">
        <v>749</v>
      </c>
      <c r="BB77" s="685" t="s">
        <v>749</v>
      </c>
      <c r="BC77" s="685" t="s">
        <v>749</v>
      </c>
      <c r="BD77" s="685" t="s">
        <v>749</v>
      </c>
      <c r="BE77" s="685" t="s">
        <v>749</v>
      </c>
      <c r="BF77" s="685">
        <v>1</v>
      </c>
      <c r="BG77" s="685">
        <v>1</v>
      </c>
      <c r="BH77" s="685">
        <v>1</v>
      </c>
      <c r="BI77" s="685">
        <v>1</v>
      </c>
      <c r="BJ77" s="685">
        <v>1</v>
      </c>
      <c r="BK77" s="685">
        <v>1</v>
      </c>
      <c r="BL77" s="685" t="s">
        <v>749</v>
      </c>
      <c r="BM77" s="685" t="s">
        <v>749</v>
      </c>
      <c r="BN77" s="685" t="s">
        <v>749</v>
      </c>
      <c r="BO77" s="685" t="s">
        <v>749</v>
      </c>
      <c r="BP77" s="685" t="s">
        <v>749</v>
      </c>
      <c r="BQ77" s="685" t="s">
        <v>749</v>
      </c>
      <c r="BR77" s="685" t="s">
        <v>749</v>
      </c>
      <c r="BS77" s="685" t="s">
        <v>749</v>
      </c>
      <c r="BT77" s="685">
        <v>1</v>
      </c>
      <c r="BU77" s="685">
        <v>1</v>
      </c>
      <c r="BV77" s="685"/>
      <c r="BW77" s="685"/>
      <c r="BX77" s="685"/>
      <c r="BY77" s="685"/>
      <c r="BZ77" s="685"/>
      <c r="CA77" s="685"/>
      <c r="CB77" s="685"/>
      <c r="CC77" s="718" t="str">
        <f t="shared" si="12"/>
        <v>ファイル共有システム(ファイルサーバ)</v>
      </c>
      <c r="CD77" s="718"/>
      <c r="CE77" s="718"/>
      <c r="CF77" s="718"/>
      <c r="CG77" s="718"/>
      <c r="CH77" s="718"/>
    </row>
    <row r="78" s="258" customFormat="1" ht="172.8" spans="2:86">
      <c r="B78" s="448">
        <f t="shared" si="4"/>
        <v>31</v>
      </c>
      <c r="C78" s="449" t="s">
        <v>824</v>
      </c>
      <c r="D78" s="450" t="s">
        <v>743</v>
      </c>
      <c r="E78" s="451" t="s">
        <v>801</v>
      </c>
      <c r="F78" s="794" t="s">
        <v>825</v>
      </c>
      <c r="G78" s="453" t="s">
        <v>826</v>
      </c>
      <c r="H78" s="451" t="str">
        <f t="shared" si="5"/>
        <v>端末
Terminal
(e.g., User terminal, operation terminal, etc.)</v>
      </c>
      <c r="I78" s="799" t="s">
        <v>817</v>
      </c>
      <c r="J78" s="320" t="s">
        <v>818</v>
      </c>
      <c r="K78" s="487" t="str">
        <f t="shared" si="6"/>
        <v>回答要
Answer Required</v>
      </c>
      <c r="L78" s="488">
        <v>3</v>
      </c>
      <c r="M78" s="489"/>
      <c r="N78" s="489"/>
      <c r="O78" s="490" t="s">
        <v>827</v>
      </c>
      <c r="P78" s="491">
        <v>3</v>
      </c>
      <c r="Q78" s="322"/>
      <c r="R78" s="322"/>
      <c r="S78" s="648">
        <v>3</v>
      </c>
      <c r="T78" s="487" t="str">
        <f t="shared" si="7"/>
        <v>回答不要
Not Applicable</v>
      </c>
      <c r="U78" s="488"/>
      <c r="V78" s="834"/>
      <c r="W78" s="487" t="str">
        <f t="shared" si="8"/>
        <v>回答不要
Not Applicable</v>
      </c>
      <c r="X78" s="488"/>
      <c r="Y78" s="834"/>
      <c r="Z78" s="669">
        <f>IF(OR('0.Work Content Judge'!$H$146=0,AND($BV78=99,COUNTIF('0.Work Content Judge'!$AJ$146:$AO$146,2)=0),AND($BX78=99,COUNTIF('0.Work Content Judge'!$AJ$146:$AO$146,2)&gt;0),AND($BY78=99,'0.Work Content Judge'!$AI$146=1),AND($BZ78=99,'0.Work Content Judge'!$AC$146=1),AND($K$27="N/A",$H78=$AJ$46),AND($K$28="N/A",$H78=$AK$46),AND($K$29="N/A",$H78=$AL$46),AND($K$30="N/A",$H78=$AM$46),AND($K$31="N/A",$H78=$AN$46),AND($K$32="N/A",$H78=$AO$46)),0,1)</f>
        <v>1</v>
      </c>
      <c r="AA78" s="670">
        <f t="shared" si="9"/>
        <v>1</v>
      </c>
      <c r="AB78" s="670">
        <f>IF(OR('0.Work Content Judge'!$I$146=0,AND($BV78=99,COUNTIF('0.Work Content Judge'!$AJ$146:$AO$146,2)=0),AND($BX78=99,COUNTIF('0.Work Content Judge'!$AJ$146:$AO$146,2)&gt;0),AND($BZ78=99,'0.Work Content Judge'!$Y$146=1),AND($T$27="N/A",$H78=$AJ$46),AND($T$28="N/A",$H78=$AK$46),AND($T$29="N/A",$H78=$AL$46),AND($T$30="N/A",$H78=$AM$46),AND($T$31="N/A",$H78=$AN$46),AND($T$32="N/A",$H78=$AO$46)),0,1)</f>
        <v>0</v>
      </c>
      <c r="AC78" s="670">
        <f t="shared" si="10"/>
        <v>1</v>
      </c>
      <c r="AD78" s="670">
        <f>IF(OR('0.Work Content Judge'!$J$146=0,AND($BV78=99,COUNTIF('0.Work Content Judge'!$AJ$146:$AO$146,2)=0),AND($BX78=99,COUNTIF('0.Work Content Judge'!$AJ$146:$AO$146,2)&gt;0),AND($BZ78=99,'0.Work Content Judge'!$AB$146=1),AND($W$27="N/A",$H78=$AJ$46),AND($W$28="N/A",$H78=$AK$46),AND($W$29="N/A",$H78=$AL$46),AND($W$30="N/A",$H78=$AM$46),AND($W$31="N/A",$H78=$AN$46),AND($W$32="N/A",$H78=$AO$46)),0,1)</f>
        <v>0</v>
      </c>
      <c r="AE78" s="669">
        <f t="shared" si="11"/>
        <v>1</v>
      </c>
      <c r="AF78" s="683">
        <f t="shared" si="3"/>
        <v>3</v>
      </c>
      <c r="AG78" s="684">
        <v>1</v>
      </c>
      <c r="AH78" s="685">
        <v>1</v>
      </c>
      <c r="AI78" s="685" t="s">
        <v>749</v>
      </c>
      <c r="AJ78" s="685" t="s">
        <v>749</v>
      </c>
      <c r="AK78" s="685" t="s">
        <v>749</v>
      </c>
      <c r="AL78" s="685" t="s">
        <v>749</v>
      </c>
      <c r="AM78" s="685">
        <v>1</v>
      </c>
      <c r="AN78" s="685">
        <v>1</v>
      </c>
      <c r="AO78" s="685">
        <v>1</v>
      </c>
      <c r="AP78" s="685">
        <v>0</v>
      </c>
      <c r="AQ78" s="685" t="s">
        <v>749</v>
      </c>
      <c r="AR78" s="685" t="s">
        <v>749</v>
      </c>
      <c r="AS78" s="685" t="s">
        <v>749</v>
      </c>
      <c r="AT78" s="685">
        <v>1</v>
      </c>
      <c r="AU78" s="685">
        <v>1</v>
      </c>
      <c r="AV78" s="685">
        <v>1</v>
      </c>
      <c r="AW78" s="685">
        <v>1</v>
      </c>
      <c r="AX78" s="685" t="s">
        <v>749</v>
      </c>
      <c r="AY78" s="685" t="s">
        <v>749</v>
      </c>
      <c r="AZ78" s="685" t="s">
        <v>749</v>
      </c>
      <c r="BA78" s="685" t="s">
        <v>749</v>
      </c>
      <c r="BB78" s="685" t="s">
        <v>749</v>
      </c>
      <c r="BC78" s="685" t="s">
        <v>749</v>
      </c>
      <c r="BD78" s="685" t="s">
        <v>749</v>
      </c>
      <c r="BE78" s="685" t="s">
        <v>749</v>
      </c>
      <c r="BF78" s="685">
        <v>1</v>
      </c>
      <c r="BG78" s="685">
        <v>1</v>
      </c>
      <c r="BH78" s="685">
        <v>1</v>
      </c>
      <c r="BI78" s="685">
        <v>1</v>
      </c>
      <c r="BJ78" s="685">
        <v>1</v>
      </c>
      <c r="BK78" s="685">
        <v>1</v>
      </c>
      <c r="BL78" s="685" t="s">
        <v>749</v>
      </c>
      <c r="BM78" s="685" t="s">
        <v>749</v>
      </c>
      <c r="BN78" s="685" t="s">
        <v>749</v>
      </c>
      <c r="BO78" s="685" t="s">
        <v>749</v>
      </c>
      <c r="BP78" s="685" t="s">
        <v>749</v>
      </c>
      <c r="BQ78" s="685" t="s">
        <v>749</v>
      </c>
      <c r="BR78" s="685" t="s">
        <v>749</v>
      </c>
      <c r="BS78" s="685" t="s">
        <v>749</v>
      </c>
      <c r="BT78" s="685">
        <v>1</v>
      </c>
      <c r="BU78" s="685">
        <v>1</v>
      </c>
      <c r="BV78" s="685"/>
      <c r="BW78" s="685"/>
      <c r="BX78" s="685"/>
      <c r="BY78" s="685"/>
      <c r="BZ78" s="685"/>
      <c r="CA78" s="685"/>
      <c r="CB78" s="685"/>
      <c r="CC78" s="718" t="str">
        <f t="shared" si="12"/>
        <v>ユーザ端末・ネットワーク</v>
      </c>
      <c r="CD78" s="718"/>
      <c r="CE78" s="718"/>
      <c r="CF78" s="718"/>
      <c r="CG78" s="718"/>
      <c r="CH78" s="718"/>
    </row>
    <row r="79" s="258" customFormat="1" ht="172.8" spans="2:86">
      <c r="B79" s="448">
        <f t="shared" si="4"/>
        <v>32</v>
      </c>
      <c r="C79" s="449" t="s">
        <v>824</v>
      </c>
      <c r="D79" s="450" t="s">
        <v>743</v>
      </c>
      <c r="E79" s="451" t="s">
        <v>801</v>
      </c>
      <c r="F79" s="794" t="s">
        <v>825</v>
      </c>
      <c r="G79" s="453" t="s">
        <v>826</v>
      </c>
      <c r="H79" s="454" t="str">
        <f t="shared" si="5"/>
        <v>端末管理サーバ
Terminal management server
(e.g., Active Directory server)</v>
      </c>
      <c r="I79" s="799" t="s">
        <v>817</v>
      </c>
      <c r="J79" s="320" t="s">
        <v>818</v>
      </c>
      <c r="K79" s="487" t="str">
        <f t="shared" si="6"/>
        <v>回答不要
Not Applicable</v>
      </c>
      <c r="L79" s="488">
        <v>3</v>
      </c>
      <c r="M79" s="489"/>
      <c r="N79" s="489"/>
      <c r="O79" s="490" t="s">
        <v>827</v>
      </c>
      <c r="P79" s="491">
        <v>3</v>
      </c>
      <c r="Q79" s="322"/>
      <c r="R79" s="322"/>
      <c r="S79" s="648">
        <v>3</v>
      </c>
      <c r="T79" s="487" t="str">
        <f t="shared" si="7"/>
        <v>回答不要
Not Applicable</v>
      </c>
      <c r="U79" s="488"/>
      <c r="V79" s="834"/>
      <c r="W79" s="487" t="str">
        <f t="shared" si="8"/>
        <v>回答不要
Not Applicable</v>
      </c>
      <c r="X79" s="488"/>
      <c r="Y79" s="834"/>
      <c r="Z79" s="669">
        <f>IF(OR('0.Work Content Judge'!$H$146=0,AND($BV79=99,COUNTIF('0.Work Content Judge'!$AJ$146:$AO$146,2)=0),AND($BX79=99,COUNTIF('0.Work Content Judge'!$AJ$146:$AO$146,2)&gt;0),AND($BY79=99,'0.Work Content Judge'!$AI$146=1),AND($BZ79=99,'0.Work Content Judge'!$AC$146=1),AND($K$27="N/A",$H79=$AJ$46),AND($K$28="N/A",$H79=$AK$46),AND($K$29="N/A",$H79=$AL$46),AND($K$30="N/A",$H79=$AM$46),AND($K$31="N/A",$H79=$AN$46),AND($K$32="N/A",$H79=$AO$46)),0,1)</f>
        <v>0</v>
      </c>
      <c r="AA79" s="670">
        <f t="shared" si="9"/>
        <v>1</v>
      </c>
      <c r="AB79" s="670">
        <f>IF(OR('0.Work Content Judge'!$I$146=0,AND($BV79=99,COUNTIF('0.Work Content Judge'!$AJ$146:$AO$146,2)=0),AND($BX79=99,COUNTIF('0.Work Content Judge'!$AJ$146:$AO$146,2)&gt;0),AND($BZ79=99,'0.Work Content Judge'!$Y$146=1),AND($T$27="N/A",$H79=$AJ$46),AND($T$28="N/A",$H79=$AK$46),AND($T$29="N/A",$H79=$AL$46),AND($T$30="N/A",$H79=$AM$46),AND($T$31="N/A",$H79=$AN$46),AND($T$32="N/A",$H79=$AO$46)),0,1)</f>
        <v>0</v>
      </c>
      <c r="AC79" s="670">
        <f t="shared" si="10"/>
        <v>1</v>
      </c>
      <c r="AD79" s="670">
        <f>IF(OR('0.Work Content Judge'!$J$146=0,AND($BV79=99,COUNTIF('0.Work Content Judge'!$AJ$146:$AO$146,2)=0),AND($BX79=99,COUNTIF('0.Work Content Judge'!$AJ$146:$AO$146,2)&gt;0),AND($BZ79=99,'0.Work Content Judge'!$AB$146=1),AND($W$27="N/A",$H79=$AJ$46),AND($W$28="N/A",$H79=$AK$46),AND($W$29="N/A",$H79=$AL$46),AND($W$30="N/A",$H79=$AM$46),AND($W$31="N/A",$H79=$AN$46),AND($W$32="N/A",$H79=$AO$46)),0,1)</f>
        <v>0</v>
      </c>
      <c r="AE79" s="669">
        <f t="shared" si="11"/>
        <v>1</v>
      </c>
      <c r="AF79" s="683">
        <f t="shared" si="3"/>
        <v>2</v>
      </c>
      <c r="AG79" s="684">
        <v>1</v>
      </c>
      <c r="AH79" s="685">
        <v>1</v>
      </c>
      <c r="AI79" s="685" t="s">
        <v>749</v>
      </c>
      <c r="AJ79" s="685" t="s">
        <v>749</v>
      </c>
      <c r="AK79" s="685" t="s">
        <v>749</v>
      </c>
      <c r="AL79" s="685" t="s">
        <v>749</v>
      </c>
      <c r="AM79" s="685"/>
      <c r="AN79" s="685">
        <v>1</v>
      </c>
      <c r="AO79" s="685">
        <v>1</v>
      </c>
      <c r="AP79" s="685">
        <v>0</v>
      </c>
      <c r="AQ79" s="685" t="s">
        <v>749</v>
      </c>
      <c r="AR79" s="685" t="s">
        <v>749</v>
      </c>
      <c r="AS79" s="685" t="s">
        <v>749</v>
      </c>
      <c r="AT79" s="685">
        <v>1</v>
      </c>
      <c r="AU79" s="685">
        <v>1</v>
      </c>
      <c r="AV79" s="685">
        <v>1</v>
      </c>
      <c r="AW79" s="685">
        <v>1</v>
      </c>
      <c r="AX79" s="685" t="s">
        <v>749</v>
      </c>
      <c r="AY79" s="685" t="s">
        <v>749</v>
      </c>
      <c r="AZ79" s="685" t="s">
        <v>749</v>
      </c>
      <c r="BA79" s="685" t="s">
        <v>749</v>
      </c>
      <c r="BB79" s="685" t="s">
        <v>749</v>
      </c>
      <c r="BC79" s="685" t="s">
        <v>749</v>
      </c>
      <c r="BD79" s="685" t="s">
        <v>749</v>
      </c>
      <c r="BE79" s="685" t="s">
        <v>749</v>
      </c>
      <c r="BF79" s="685">
        <v>1</v>
      </c>
      <c r="BG79" s="685">
        <v>1</v>
      </c>
      <c r="BH79" s="685">
        <v>1</v>
      </c>
      <c r="BI79" s="685">
        <v>1</v>
      </c>
      <c r="BJ79" s="685">
        <v>1</v>
      </c>
      <c r="BK79" s="685">
        <v>1</v>
      </c>
      <c r="BL79" s="685" t="s">
        <v>749</v>
      </c>
      <c r="BM79" s="685" t="s">
        <v>749</v>
      </c>
      <c r="BN79" s="685" t="s">
        <v>749</v>
      </c>
      <c r="BO79" s="685" t="s">
        <v>749</v>
      </c>
      <c r="BP79" s="685" t="s">
        <v>749</v>
      </c>
      <c r="BQ79" s="685" t="s">
        <v>749</v>
      </c>
      <c r="BR79" s="685" t="s">
        <v>749</v>
      </c>
      <c r="BS79" s="685" t="s">
        <v>749</v>
      </c>
      <c r="BT79" s="685">
        <v>1</v>
      </c>
      <c r="BU79" s="685">
        <v>1</v>
      </c>
      <c r="BV79" s="685"/>
      <c r="BW79" s="685"/>
      <c r="BX79" s="685"/>
      <c r="BY79" s="685"/>
      <c r="BZ79" s="685"/>
      <c r="CA79" s="685"/>
      <c r="CB79" s="685"/>
      <c r="CC79" s="718" t="str">
        <f t="shared" si="12"/>
        <v>端末管理サーバ(Active Directory)</v>
      </c>
      <c r="CD79" s="718"/>
      <c r="CE79" s="718"/>
      <c r="CF79" s="718"/>
      <c r="CG79" s="718"/>
      <c r="CH79" s="718"/>
    </row>
    <row r="80" s="258" customFormat="1" ht="172.8" spans="2:86">
      <c r="B80" s="448">
        <f t="shared" si="4"/>
        <v>33</v>
      </c>
      <c r="C80" s="449" t="s">
        <v>824</v>
      </c>
      <c r="D80" s="450" t="s">
        <v>743</v>
      </c>
      <c r="E80" s="451" t="s">
        <v>801</v>
      </c>
      <c r="F80" s="794" t="s">
        <v>825</v>
      </c>
      <c r="G80" s="453" t="s">
        <v>826</v>
      </c>
      <c r="H80" s="454" t="str">
        <f t="shared" si="5"/>
        <v>ファイル共有システム(ファイルサーバ)
File sharing system
(e.g., File server)</v>
      </c>
      <c r="I80" s="799" t="s">
        <v>817</v>
      </c>
      <c r="J80" s="320" t="s">
        <v>818</v>
      </c>
      <c r="K80" s="487" t="str">
        <f t="shared" si="6"/>
        <v>回答不要
Not Applicable</v>
      </c>
      <c r="L80" s="488">
        <v>3</v>
      </c>
      <c r="M80" s="489"/>
      <c r="N80" s="489"/>
      <c r="O80" s="490" t="s">
        <v>827</v>
      </c>
      <c r="P80" s="491">
        <v>3</v>
      </c>
      <c r="Q80" s="322"/>
      <c r="R80" s="322"/>
      <c r="S80" s="648">
        <v>3</v>
      </c>
      <c r="T80" s="487" t="str">
        <f t="shared" si="7"/>
        <v>回答不要
Not Applicable</v>
      </c>
      <c r="U80" s="488"/>
      <c r="V80" s="834"/>
      <c r="W80" s="487" t="str">
        <f t="shared" si="8"/>
        <v>回答不要
Not Applicable</v>
      </c>
      <c r="X80" s="488"/>
      <c r="Y80" s="834"/>
      <c r="Z80" s="669">
        <f>IF(OR('0.Work Content Judge'!$H$146=0,AND($BV80=99,COUNTIF('0.Work Content Judge'!$AJ$146:$AO$146,2)=0),AND($BX80=99,COUNTIF('0.Work Content Judge'!$AJ$146:$AO$146,2)&gt;0),AND($BY80=99,'0.Work Content Judge'!$AI$146=1),AND($BZ80=99,'0.Work Content Judge'!$AC$146=1),AND($K$27="N/A",$H80=$AJ$46),AND($K$28="N/A",$H80=$AK$46),AND($K$29="N/A",$H80=$AL$46),AND($K$30="N/A",$H80=$AM$46),AND($K$31="N/A",$H80=$AN$46),AND($K$32="N/A",$H80=$AO$46)),0,1)</f>
        <v>0</v>
      </c>
      <c r="AA80" s="670">
        <f t="shared" si="9"/>
        <v>1</v>
      </c>
      <c r="AB80" s="670">
        <f>IF(OR('0.Work Content Judge'!$I$146=0,AND($BV80=99,COUNTIF('0.Work Content Judge'!$AJ$146:$AO$146,2)=0),AND($BX80=99,COUNTIF('0.Work Content Judge'!$AJ$146:$AO$146,2)&gt;0),AND($BZ80=99,'0.Work Content Judge'!$Y$146=1),AND($T$27="N/A",$H80=$AJ$46),AND($T$28="N/A",$H80=$AK$46),AND($T$29="N/A",$H80=$AL$46),AND($T$30="N/A",$H80=$AM$46),AND($T$31="N/A",$H80=$AN$46),AND($T$32="N/A",$H80=$AO$46)),0,1)</f>
        <v>0</v>
      </c>
      <c r="AC80" s="670">
        <f t="shared" si="10"/>
        <v>1</v>
      </c>
      <c r="AD80" s="670">
        <f>IF(OR('0.Work Content Judge'!$J$146=0,AND($BV80=99,COUNTIF('0.Work Content Judge'!$AJ$146:$AO$146,2)=0),AND($BX80=99,COUNTIF('0.Work Content Judge'!$AJ$146:$AO$146,2)&gt;0),AND($BZ80=99,'0.Work Content Judge'!$AB$146=1),AND($W$27="N/A",$H80=$AJ$46),AND($W$28="N/A",$H80=$AK$46),AND($W$29="N/A",$H80=$AL$46),AND($W$30="N/A",$H80=$AM$46),AND($W$31="N/A",$H80=$AN$46),AND($W$32="N/A",$H80=$AO$46)),0,1)</f>
        <v>0</v>
      </c>
      <c r="AE80" s="669">
        <f t="shared" si="11"/>
        <v>1</v>
      </c>
      <c r="AF80" s="683">
        <f t="shared" si="3"/>
        <v>1</v>
      </c>
      <c r="AG80" s="684">
        <v>1</v>
      </c>
      <c r="AH80" s="685">
        <v>1</v>
      </c>
      <c r="AI80" s="685" t="s">
        <v>749</v>
      </c>
      <c r="AJ80" s="685" t="s">
        <v>749</v>
      </c>
      <c r="AK80" s="685" t="s">
        <v>749</v>
      </c>
      <c r="AL80" s="685" t="s">
        <v>749</v>
      </c>
      <c r="AM80" s="685"/>
      <c r="AN80" s="685"/>
      <c r="AO80" s="685">
        <v>1</v>
      </c>
      <c r="AP80" s="685">
        <v>0</v>
      </c>
      <c r="AQ80" s="685" t="s">
        <v>749</v>
      </c>
      <c r="AR80" s="685" t="s">
        <v>749</v>
      </c>
      <c r="AS80" s="685" t="s">
        <v>749</v>
      </c>
      <c r="AT80" s="685">
        <v>1</v>
      </c>
      <c r="AU80" s="685">
        <v>1</v>
      </c>
      <c r="AV80" s="685">
        <v>1</v>
      </c>
      <c r="AW80" s="685">
        <v>1</v>
      </c>
      <c r="AX80" s="685" t="s">
        <v>749</v>
      </c>
      <c r="AY80" s="685" t="s">
        <v>749</v>
      </c>
      <c r="AZ80" s="685" t="s">
        <v>749</v>
      </c>
      <c r="BA80" s="685" t="s">
        <v>749</v>
      </c>
      <c r="BB80" s="685" t="s">
        <v>749</v>
      </c>
      <c r="BC80" s="685" t="s">
        <v>749</v>
      </c>
      <c r="BD80" s="685" t="s">
        <v>749</v>
      </c>
      <c r="BE80" s="685" t="s">
        <v>749</v>
      </c>
      <c r="BF80" s="685">
        <v>1</v>
      </c>
      <c r="BG80" s="685">
        <v>1</v>
      </c>
      <c r="BH80" s="685">
        <v>1</v>
      </c>
      <c r="BI80" s="685">
        <v>1</v>
      </c>
      <c r="BJ80" s="685">
        <v>1</v>
      </c>
      <c r="BK80" s="685">
        <v>1</v>
      </c>
      <c r="BL80" s="685" t="s">
        <v>749</v>
      </c>
      <c r="BM80" s="685" t="s">
        <v>749</v>
      </c>
      <c r="BN80" s="685" t="s">
        <v>749</v>
      </c>
      <c r="BO80" s="685" t="s">
        <v>749</v>
      </c>
      <c r="BP80" s="685" t="s">
        <v>749</v>
      </c>
      <c r="BQ80" s="685" t="s">
        <v>749</v>
      </c>
      <c r="BR80" s="685" t="s">
        <v>749</v>
      </c>
      <c r="BS80" s="685" t="s">
        <v>749</v>
      </c>
      <c r="BT80" s="685">
        <v>1</v>
      </c>
      <c r="BU80" s="685">
        <v>1</v>
      </c>
      <c r="BV80" s="685"/>
      <c r="BW80" s="685"/>
      <c r="BX80" s="685"/>
      <c r="BY80" s="685"/>
      <c r="BZ80" s="685"/>
      <c r="CA80" s="685"/>
      <c r="CB80" s="685"/>
      <c r="CC80" s="718" t="str">
        <f t="shared" si="12"/>
        <v>ファイル共有システム(ファイルサーバ)</v>
      </c>
      <c r="CD80" s="718"/>
      <c r="CE80" s="718"/>
      <c r="CF80" s="718"/>
      <c r="CG80" s="718"/>
      <c r="CH80" s="718"/>
    </row>
    <row r="81" s="258" customFormat="1" ht="172.8" spans="2:86">
      <c r="B81" s="448">
        <f t="shared" si="4"/>
        <v>34</v>
      </c>
      <c r="C81" s="449" t="s">
        <v>828</v>
      </c>
      <c r="D81" s="450" t="s">
        <v>743</v>
      </c>
      <c r="E81" s="451" t="s">
        <v>801</v>
      </c>
      <c r="F81" s="794" t="s">
        <v>829</v>
      </c>
      <c r="G81" s="453" t="s">
        <v>830</v>
      </c>
      <c r="H81" s="451" t="str">
        <f t="shared" si="5"/>
        <v>端末
Terminal
(e.g., User terminal, operation terminal, etc.)</v>
      </c>
      <c r="I81" s="799" t="s">
        <v>817</v>
      </c>
      <c r="J81" s="320" t="s">
        <v>818</v>
      </c>
      <c r="K81" s="487" t="str">
        <f t="shared" si="6"/>
        <v>回答要
Answer Required</v>
      </c>
      <c r="L81" s="488">
        <v>3</v>
      </c>
      <c r="M81" s="489"/>
      <c r="N81" s="489"/>
      <c r="O81" s="490" t="s">
        <v>831</v>
      </c>
      <c r="P81" s="491">
        <v>3</v>
      </c>
      <c r="Q81" s="322"/>
      <c r="R81" s="322"/>
      <c r="S81" s="648">
        <v>3</v>
      </c>
      <c r="T81" s="487" t="str">
        <f t="shared" si="7"/>
        <v>回答不要
Not Applicable</v>
      </c>
      <c r="U81" s="488"/>
      <c r="V81" s="834"/>
      <c r="W81" s="487" t="str">
        <f t="shared" si="8"/>
        <v>回答不要
Not Applicable</v>
      </c>
      <c r="X81" s="488"/>
      <c r="Y81" s="834"/>
      <c r="Z81" s="669">
        <f>IF(OR('0.Work Content Judge'!$H$146=0,AND($BV81=99,COUNTIF('0.Work Content Judge'!$AJ$146:$AO$146,2)=0),AND($BX81=99,COUNTIF('0.Work Content Judge'!$AJ$146:$AO$146,2)&gt;0),AND($BY81=99,'0.Work Content Judge'!$AI$146=1),AND($BZ81=99,'0.Work Content Judge'!$AC$146=1),AND($K$27="N/A",$H81=$AJ$46),AND($K$28="N/A",$H81=$AK$46),AND($K$29="N/A",$H81=$AL$46),AND($K$30="N/A",$H81=$AM$46),AND($K$31="N/A",$H81=$AN$46),AND($K$32="N/A",$H81=$AO$46)),0,1)</f>
        <v>1</v>
      </c>
      <c r="AA81" s="670">
        <f t="shared" si="9"/>
        <v>1</v>
      </c>
      <c r="AB81" s="670">
        <f>IF(OR('0.Work Content Judge'!$I$146=0,AND($BV81=99,COUNTIF('0.Work Content Judge'!$AJ$146:$AO$146,2)=0),AND($BX81=99,COUNTIF('0.Work Content Judge'!$AJ$146:$AO$146,2)&gt;0),AND($BZ81=99,'0.Work Content Judge'!$Y$146=1),AND($T$27="N/A",$H81=$AJ$46),AND($T$28="N/A",$H81=$AK$46),AND($T$29="N/A",$H81=$AL$46),AND($T$30="N/A",$H81=$AM$46),AND($T$31="N/A",$H81=$AN$46),AND($T$32="N/A",$H81=$AO$46)),0,1)</f>
        <v>0</v>
      </c>
      <c r="AC81" s="670">
        <f t="shared" si="10"/>
        <v>1</v>
      </c>
      <c r="AD81" s="670">
        <f>IF(OR('0.Work Content Judge'!$J$146=0,AND($BV81=99,COUNTIF('0.Work Content Judge'!$AJ$146:$AO$146,2)=0),AND($BX81=99,COUNTIF('0.Work Content Judge'!$AJ$146:$AO$146,2)&gt;0),AND($BZ81=99,'0.Work Content Judge'!$AB$146=1),AND($W$27="N/A",$H81=$AJ$46),AND($W$28="N/A",$H81=$AK$46),AND($W$29="N/A",$H81=$AL$46),AND($W$30="N/A",$H81=$AM$46),AND($W$31="N/A",$H81=$AN$46),AND($W$32="N/A",$H81=$AO$46)),0,1)</f>
        <v>0</v>
      </c>
      <c r="AE81" s="669">
        <f t="shared" si="11"/>
        <v>1</v>
      </c>
      <c r="AF81" s="683">
        <f t="shared" si="3"/>
        <v>3</v>
      </c>
      <c r="AG81" s="684">
        <v>1</v>
      </c>
      <c r="AH81" s="685">
        <v>1</v>
      </c>
      <c r="AI81" s="685" t="s">
        <v>749</v>
      </c>
      <c r="AJ81" s="685" t="s">
        <v>749</v>
      </c>
      <c r="AK81" s="685" t="s">
        <v>749</v>
      </c>
      <c r="AL81" s="685" t="s">
        <v>749</v>
      </c>
      <c r="AM81" s="685">
        <v>1</v>
      </c>
      <c r="AN81" s="685">
        <v>1</v>
      </c>
      <c r="AO81" s="685">
        <v>1</v>
      </c>
      <c r="AP81" s="685">
        <v>0</v>
      </c>
      <c r="AQ81" s="685" t="s">
        <v>749</v>
      </c>
      <c r="AR81" s="685" t="s">
        <v>749</v>
      </c>
      <c r="AS81" s="685" t="s">
        <v>749</v>
      </c>
      <c r="AT81" s="685">
        <v>1</v>
      </c>
      <c r="AU81" s="685">
        <v>1</v>
      </c>
      <c r="AV81" s="685">
        <v>1</v>
      </c>
      <c r="AW81" s="685">
        <v>1</v>
      </c>
      <c r="AX81" s="685" t="s">
        <v>749</v>
      </c>
      <c r="AY81" s="685" t="s">
        <v>749</v>
      </c>
      <c r="AZ81" s="685" t="s">
        <v>749</v>
      </c>
      <c r="BA81" s="685" t="s">
        <v>749</v>
      </c>
      <c r="BB81" s="685" t="s">
        <v>749</v>
      </c>
      <c r="BC81" s="685" t="s">
        <v>749</v>
      </c>
      <c r="BD81" s="685" t="s">
        <v>749</v>
      </c>
      <c r="BE81" s="685" t="s">
        <v>749</v>
      </c>
      <c r="BF81" s="685">
        <v>1</v>
      </c>
      <c r="BG81" s="685">
        <v>1</v>
      </c>
      <c r="BH81" s="685">
        <v>1</v>
      </c>
      <c r="BI81" s="685">
        <v>1</v>
      </c>
      <c r="BJ81" s="685">
        <v>1</v>
      </c>
      <c r="BK81" s="685">
        <v>1</v>
      </c>
      <c r="BL81" s="685" t="s">
        <v>749</v>
      </c>
      <c r="BM81" s="685" t="s">
        <v>749</v>
      </c>
      <c r="BN81" s="685" t="s">
        <v>749</v>
      </c>
      <c r="BO81" s="685" t="s">
        <v>749</v>
      </c>
      <c r="BP81" s="685" t="s">
        <v>749</v>
      </c>
      <c r="BQ81" s="685" t="s">
        <v>749</v>
      </c>
      <c r="BR81" s="685" t="s">
        <v>749</v>
      </c>
      <c r="BS81" s="685" t="s">
        <v>749</v>
      </c>
      <c r="BT81" s="685">
        <v>1</v>
      </c>
      <c r="BU81" s="685">
        <v>1</v>
      </c>
      <c r="BV81" s="685"/>
      <c r="BW81" s="685"/>
      <c r="BX81" s="685"/>
      <c r="BY81" s="685"/>
      <c r="BZ81" s="685"/>
      <c r="CA81" s="685"/>
      <c r="CB81" s="685"/>
      <c r="CC81" s="718" t="str">
        <f t="shared" si="12"/>
        <v>ユーザ端末・ネットワーク</v>
      </c>
      <c r="CD81" s="718"/>
      <c r="CE81" s="718"/>
      <c r="CF81" s="718"/>
      <c r="CG81" s="718"/>
      <c r="CH81" s="718"/>
    </row>
    <row r="82" s="258" customFormat="1" ht="172.8" spans="2:86">
      <c r="B82" s="448">
        <f t="shared" si="4"/>
        <v>35</v>
      </c>
      <c r="C82" s="449" t="s">
        <v>828</v>
      </c>
      <c r="D82" s="450" t="s">
        <v>743</v>
      </c>
      <c r="E82" s="451" t="s">
        <v>801</v>
      </c>
      <c r="F82" s="794" t="s">
        <v>829</v>
      </c>
      <c r="G82" s="453" t="s">
        <v>830</v>
      </c>
      <c r="H82" s="454" t="str">
        <f t="shared" si="5"/>
        <v>端末管理サーバ
Terminal management server
(e.g., Active Directory server)</v>
      </c>
      <c r="I82" s="799" t="s">
        <v>817</v>
      </c>
      <c r="J82" s="320" t="s">
        <v>818</v>
      </c>
      <c r="K82" s="487" t="str">
        <f t="shared" si="6"/>
        <v>回答不要
Not Applicable</v>
      </c>
      <c r="L82" s="488">
        <v>3</v>
      </c>
      <c r="M82" s="489"/>
      <c r="N82" s="489"/>
      <c r="O82" s="490" t="s">
        <v>831</v>
      </c>
      <c r="P82" s="491">
        <v>3</v>
      </c>
      <c r="Q82" s="322"/>
      <c r="R82" s="322"/>
      <c r="S82" s="648">
        <v>3</v>
      </c>
      <c r="T82" s="487" t="str">
        <f t="shared" si="7"/>
        <v>回答不要
Not Applicable</v>
      </c>
      <c r="U82" s="488"/>
      <c r="V82" s="834"/>
      <c r="W82" s="487" t="str">
        <f t="shared" si="8"/>
        <v>回答不要
Not Applicable</v>
      </c>
      <c r="X82" s="488"/>
      <c r="Y82" s="834"/>
      <c r="Z82" s="669">
        <f>IF(OR('0.Work Content Judge'!$H$146=0,AND($BV82=99,COUNTIF('0.Work Content Judge'!$AJ$146:$AO$146,2)=0),AND($BX82=99,COUNTIF('0.Work Content Judge'!$AJ$146:$AO$146,2)&gt;0),AND($BY82=99,'0.Work Content Judge'!$AI$146=1),AND($BZ82=99,'0.Work Content Judge'!$AC$146=1),AND($K$27="N/A",$H82=$AJ$46),AND($K$28="N/A",$H82=$AK$46),AND($K$29="N/A",$H82=$AL$46),AND($K$30="N/A",$H82=$AM$46),AND($K$31="N/A",$H82=$AN$46),AND($K$32="N/A",$H82=$AO$46)),0,1)</f>
        <v>0</v>
      </c>
      <c r="AA82" s="670">
        <f t="shared" si="9"/>
        <v>1</v>
      </c>
      <c r="AB82" s="670">
        <f>IF(OR('0.Work Content Judge'!$I$146=0,AND($BV82=99,COUNTIF('0.Work Content Judge'!$AJ$146:$AO$146,2)=0),AND($BX82=99,COUNTIF('0.Work Content Judge'!$AJ$146:$AO$146,2)&gt;0),AND($BZ82=99,'0.Work Content Judge'!$Y$146=1),AND($T$27="N/A",$H82=$AJ$46),AND($T$28="N/A",$H82=$AK$46),AND($T$29="N/A",$H82=$AL$46),AND($T$30="N/A",$H82=$AM$46),AND($T$31="N/A",$H82=$AN$46),AND($T$32="N/A",$H82=$AO$46)),0,1)</f>
        <v>0</v>
      </c>
      <c r="AC82" s="670">
        <f t="shared" si="10"/>
        <v>1</v>
      </c>
      <c r="AD82" s="670">
        <f>IF(OR('0.Work Content Judge'!$J$146=0,AND($BV82=99,COUNTIF('0.Work Content Judge'!$AJ$146:$AO$146,2)=0),AND($BX82=99,COUNTIF('0.Work Content Judge'!$AJ$146:$AO$146,2)&gt;0),AND($BZ82=99,'0.Work Content Judge'!$AB$146=1),AND($W$27="N/A",$H82=$AJ$46),AND($W$28="N/A",$H82=$AK$46),AND($W$29="N/A",$H82=$AL$46),AND($W$30="N/A",$H82=$AM$46),AND($W$31="N/A",$H82=$AN$46),AND($W$32="N/A",$H82=$AO$46)),0,1)</f>
        <v>0</v>
      </c>
      <c r="AE82" s="669">
        <f t="shared" si="11"/>
        <v>1</v>
      </c>
      <c r="AF82" s="683">
        <f t="shared" si="3"/>
        <v>2</v>
      </c>
      <c r="AG82" s="684">
        <v>1</v>
      </c>
      <c r="AH82" s="685">
        <v>1</v>
      </c>
      <c r="AI82" s="685" t="s">
        <v>749</v>
      </c>
      <c r="AJ82" s="685" t="s">
        <v>749</v>
      </c>
      <c r="AK82" s="685" t="s">
        <v>749</v>
      </c>
      <c r="AL82" s="685" t="s">
        <v>749</v>
      </c>
      <c r="AM82" s="685"/>
      <c r="AN82" s="685">
        <v>1</v>
      </c>
      <c r="AO82" s="685">
        <v>1</v>
      </c>
      <c r="AP82" s="685">
        <v>0</v>
      </c>
      <c r="AQ82" s="685" t="s">
        <v>749</v>
      </c>
      <c r="AR82" s="685" t="s">
        <v>749</v>
      </c>
      <c r="AS82" s="685" t="s">
        <v>749</v>
      </c>
      <c r="AT82" s="685">
        <v>1</v>
      </c>
      <c r="AU82" s="685">
        <v>1</v>
      </c>
      <c r="AV82" s="685">
        <v>1</v>
      </c>
      <c r="AW82" s="685">
        <v>1</v>
      </c>
      <c r="AX82" s="685" t="s">
        <v>749</v>
      </c>
      <c r="AY82" s="685" t="s">
        <v>749</v>
      </c>
      <c r="AZ82" s="685" t="s">
        <v>749</v>
      </c>
      <c r="BA82" s="685" t="s">
        <v>749</v>
      </c>
      <c r="BB82" s="685" t="s">
        <v>749</v>
      </c>
      <c r="BC82" s="685" t="s">
        <v>749</v>
      </c>
      <c r="BD82" s="685" t="s">
        <v>749</v>
      </c>
      <c r="BE82" s="685" t="s">
        <v>749</v>
      </c>
      <c r="BF82" s="685">
        <v>1</v>
      </c>
      <c r="BG82" s="685">
        <v>1</v>
      </c>
      <c r="BH82" s="685">
        <v>1</v>
      </c>
      <c r="BI82" s="685">
        <v>1</v>
      </c>
      <c r="BJ82" s="685">
        <v>1</v>
      </c>
      <c r="BK82" s="685">
        <v>1</v>
      </c>
      <c r="BL82" s="685" t="s">
        <v>749</v>
      </c>
      <c r="BM82" s="685" t="s">
        <v>749</v>
      </c>
      <c r="BN82" s="685" t="s">
        <v>749</v>
      </c>
      <c r="BO82" s="685" t="s">
        <v>749</v>
      </c>
      <c r="BP82" s="685" t="s">
        <v>749</v>
      </c>
      <c r="BQ82" s="685" t="s">
        <v>749</v>
      </c>
      <c r="BR82" s="685" t="s">
        <v>749</v>
      </c>
      <c r="BS82" s="685" t="s">
        <v>749</v>
      </c>
      <c r="BT82" s="685">
        <v>1</v>
      </c>
      <c r="BU82" s="685">
        <v>1</v>
      </c>
      <c r="BV82" s="685"/>
      <c r="BW82" s="685"/>
      <c r="BX82" s="685"/>
      <c r="BY82" s="685"/>
      <c r="BZ82" s="685"/>
      <c r="CA82" s="685"/>
      <c r="CB82" s="685"/>
      <c r="CC82" s="718" t="str">
        <f t="shared" si="12"/>
        <v>端末管理サーバ(Active Directory)</v>
      </c>
      <c r="CD82" s="718"/>
      <c r="CE82" s="718"/>
      <c r="CF82" s="718"/>
      <c r="CG82" s="718"/>
      <c r="CH82" s="718"/>
    </row>
    <row r="83" s="258" customFormat="1" ht="172.8" spans="2:86">
      <c r="B83" s="448">
        <f t="shared" si="4"/>
        <v>36</v>
      </c>
      <c r="C83" s="449" t="s">
        <v>828</v>
      </c>
      <c r="D83" s="450" t="s">
        <v>743</v>
      </c>
      <c r="E83" s="451" t="s">
        <v>801</v>
      </c>
      <c r="F83" s="794" t="s">
        <v>829</v>
      </c>
      <c r="G83" s="453" t="s">
        <v>830</v>
      </c>
      <c r="H83" s="454" t="str">
        <f t="shared" si="5"/>
        <v>ファイル共有システム(ファイルサーバ)
File sharing system
(e.g., File server)</v>
      </c>
      <c r="I83" s="799" t="s">
        <v>817</v>
      </c>
      <c r="J83" s="320" t="s">
        <v>818</v>
      </c>
      <c r="K83" s="487" t="str">
        <f t="shared" si="6"/>
        <v>回答不要
Not Applicable</v>
      </c>
      <c r="L83" s="488">
        <v>3</v>
      </c>
      <c r="M83" s="489"/>
      <c r="N83" s="489"/>
      <c r="O83" s="490" t="s">
        <v>831</v>
      </c>
      <c r="P83" s="491">
        <v>3</v>
      </c>
      <c r="Q83" s="322"/>
      <c r="R83" s="322"/>
      <c r="S83" s="648">
        <v>3</v>
      </c>
      <c r="T83" s="487" t="str">
        <f t="shared" si="7"/>
        <v>回答不要
Not Applicable</v>
      </c>
      <c r="U83" s="488"/>
      <c r="V83" s="834"/>
      <c r="W83" s="487" t="str">
        <f t="shared" si="8"/>
        <v>回答不要
Not Applicable</v>
      </c>
      <c r="X83" s="488"/>
      <c r="Y83" s="834"/>
      <c r="Z83" s="669">
        <f>IF(OR('0.Work Content Judge'!$H$146=0,AND($BV83=99,COUNTIF('0.Work Content Judge'!$AJ$146:$AO$146,2)=0),AND($BX83=99,COUNTIF('0.Work Content Judge'!$AJ$146:$AO$146,2)&gt;0),AND($BY83=99,'0.Work Content Judge'!$AI$146=1),AND($BZ83=99,'0.Work Content Judge'!$AC$146=1),AND($K$27="N/A",$H83=$AJ$46),AND($K$28="N/A",$H83=$AK$46),AND($K$29="N/A",$H83=$AL$46),AND($K$30="N/A",$H83=$AM$46),AND($K$31="N/A",$H83=$AN$46),AND($K$32="N/A",$H83=$AO$46)),0,1)</f>
        <v>0</v>
      </c>
      <c r="AA83" s="670">
        <f t="shared" si="9"/>
        <v>1</v>
      </c>
      <c r="AB83" s="670">
        <f>IF(OR('0.Work Content Judge'!$I$146=0,AND($BV83=99,COUNTIF('0.Work Content Judge'!$AJ$146:$AO$146,2)=0),AND($BX83=99,COUNTIF('0.Work Content Judge'!$AJ$146:$AO$146,2)&gt;0),AND($BZ83=99,'0.Work Content Judge'!$Y$146=1),AND($T$27="N/A",$H83=$AJ$46),AND($T$28="N/A",$H83=$AK$46),AND($T$29="N/A",$H83=$AL$46),AND($T$30="N/A",$H83=$AM$46),AND($T$31="N/A",$H83=$AN$46),AND($T$32="N/A",$H83=$AO$46)),0,1)</f>
        <v>0</v>
      </c>
      <c r="AC83" s="670">
        <f t="shared" si="10"/>
        <v>1</v>
      </c>
      <c r="AD83" s="670">
        <f>IF(OR('0.Work Content Judge'!$J$146=0,AND($BV83=99,COUNTIF('0.Work Content Judge'!$AJ$146:$AO$146,2)=0),AND($BX83=99,COUNTIF('0.Work Content Judge'!$AJ$146:$AO$146,2)&gt;0),AND($BZ83=99,'0.Work Content Judge'!$AB$146=1),AND($W$27="N/A",$H83=$AJ$46),AND($W$28="N/A",$H83=$AK$46),AND($W$29="N/A",$H83=$AL$46),AND($W$30="N/A",$H83=$AM$46),AND($W$31="N/A",$H83=$AN$46),AND($W$32="N/A",$H83=$AO$46)),0,1)</f>
        <v>0</v>
      </c>
      <c r="AE83" s="669">
        <f t="shared" si="11"/>
        <v>1</v>
      </c>
      <c r="AF83" s="683">
        <f t="shared" si="3"/>
        <v>1</v>
      </c>
      <c r="AG83" s="684">
        <v>1</v>
      </c>
      <c r="AH83" s="685">
        <v>1</v>
      </c>
      <c r="AI83" s="685" t="s">
        <v>749</v>
      </c>
      <c r="AJ83" s="685" t="s">
        <v>749</v>
      </c>
      <c r="AK83" s="685" t="s">
        <v>749</v>
      </c>
      <c r="AL83" s="685" t="s">
        <v>749</v>
      </c>
      <c r="AM83" s="685"/>
      <c r="AN83" s="685"/>
      <c r="AO83" s="685">
        <v>1</v>
      </c>
      <c r="AP83" s="685">
        <v>0</v>
      </c>
      <c r="AQ83" s="685" t="s">
        <v>749</v>
      </c>
      <c r="AR83" s="685" t="s">
        <v>749</v>
      </c>
      <c r="AS83" s="685" t="s">
        <v>749</v>
      </c>
      <c r="AT83" s="685">
        <v>1</v>
      </c>
      <c r="AU83" s="685">
        <v>1</v>
      </c>
      <c r="AV83" s="685">
        <v>1</v>
      </c>
      <c r="AW83" s="685">
        <v>1</v>
      </c>
      <c r="AX83" s="685" t="s">
        <v>749</v>
      </c>
      <c r="AY83" s="685" t="s">
        <v>749</v>
      </c>
      <c r="AZ83" s="685" t="s">
        <v>749</v>
      </c>
      <c r="BA83" s="685" t="s">
        <v>749</v>
      </c>
      <c r="BB83" s="685" t="s">
        <v>749</v>
      </c>
      <c r="BC83" s="685" t="s">
        <v>749</v>
      </c>
      <c r="BD83" s="685" t="s">
        <v>749</v>
      </c>
      <c r="BE83" s="685" t="s">
        <v>749</v>
      </c>
      <c r="BF83" s="685">
        <v>1</v>
      </c>
      <c r="BG83" s="685">
        <v>1</v>
      </c>
      <c r="BH83" s="685">
        <v>1</v>
      </c>
      <c r="BI83" s="685">
        <v>1</v>
      </c>
      <c r="BJ83" s="685">
        <v>1</v>
      </c>
      <c r="BK83" s="685">
        <v>1</v>
      </c>
      <c r="BL83" s="685" t="s">
        <v>749</v>
      </c>
      <c r="BM83" s="685" t="s">
        <v>749</v>
      </c>
      <c r="BN83" s="685" t="s">
        <v>749</v>
      </c>
      <c r="BO83" s="685" t="s">
        <v>749</v>
      </c>
      <c r="BP83" s="685" t="s">
        <v>749</v>
      </c>
      <c r="BQ83" s="685" t="s">
        <v>749</v>
      </c>
      <c r="BR83" s="685" t="s">
        <v>749</v>
      </c>
      <c r="BS83" s="685" t="s">
        <v>749</v>
      </c>
      <c r="BT83" s="685">
        <v>1</v>
      </c>
      <c r="BU83" s="685">
        <v>1</v>
      </c>
      <c r="BV83" s="685"/>
      <c r="BW83" s="685"/>
      <c r="BX83" s="685"/>
      <c r="BY83" s="685"/>
      <c r="BZ83" s="685"/>
      <c r="CA83" s="685"/>
      <c r="CB83" s="685"/>
      <c r="CC83" s="718" t="str">
        <f t="shared" si="12"/>
        <v>ファイル共有システム(ファイルサーバ)</v>
      </c>
      <c r="CD83" s="718"/>
      <c r="CE83" s="718"/>
      <c r="CF83" s="718"/>
      <c r="CG83" s="718"/>
      <c r="CH83" s="718"/>
    </row>
    <row r="84" s="258" customFormat="1" ht="216" spans="2:86">
      <c r="B84" s="448">
        <f t="shared" si="4"/>
        <v>37</v>
      </c>
      <c r="C84" s="449" t="s">
        <v>832</v>
      </c>
      <c r="D84" s="450" t="s">
        <v>743</v>
      </c>
      <c r="E84" s="451" t="s">
        <v>801</v>
      </c>
      <c r="F84" s="794" t="s">
        <v>833</v>
      </c>
      <c r="G84" s="453" t="s">
        <v>834</v>
      </c>
      <c r="H84" s="451" t="str">
        <f t="shared" si="5"/>
        <v>端末管理サーバ
Terminal management server
(e.g., Active Directory server)</v>
      </c>
      <c r="I84" s="799" t="s">
        <v>835</v>
      </c>
      <c r="J84" s="320" t="s">
        <v>836</v>
      </c>
      <c r="K84" s="487" t="str">
        <f t="shared" si="6"/>
        <v>回答不要
Not Applicable</v>
      </c>
      <c r="L84" s="488">
        <v>3</v>
      </c>
      <c r="M84" s="489"/>
      <c r="N84" s="489"/>
      <c r="O84" s="490" t="s">
        <v>837</v>
      </c>
      <c r="P84" s="491">
        <v>3</v>
      </c>
      <c r="Q84" s="322"/>
      <c r="R84" s="322"/>
      <c r="S84" s="648">
        <v>3</v>
      </c>
      <c r="T84" s="487" t="str">
        <f t="shared" si="7"/>
        <v>回答不要
Not Applicable</v>
      </c>
      <c r="U84" s="488"/>
      <c r="V84" s="834"/>
      <c r="W84" s="487" t="str">
        <f t="shared" si="8"/>
        <v>回答不要
Not Applicable</v>
      </c>
      <c r="X84" s="488"/>
      <c r="Y84" s="834"/>
      <c r="Z84" s="669">
        <f>IF(OR('0.Work Content Judge'!$H$146=0,AND($BV84=99,COUNTIF('0.Work Content Judge'!$AJ$146:$AO$146,2)=0),AND($BX84=99,COUNTIF('0.Work Content Judge'!$AJ$146:$AO$146,2)&gt;0),AND($BY84=99,'0.Work Content Judge'!$AI$146=1),AND($BZ84=99,'0.Work Content Judge'!$AC$146=1),AND($K$27="N/A",$H84=$AJ$46),AND($K$28="N/A",$H84=$AK$46),AND($K$29="N/A",$H84=$AL$46),AND($K$30="N/A",$H84=$AM$46),AND($K$31="N/A",$H84=$AN$46),AND($K$32="N/A",$H84=$AO$46)),0,1)</f>
        <v>0</v>
      </c>
      <c r="AA84" s="670">
        <f t="shared" si="9"/>
        <v>1</v>
      </c>
      <c r="AB84" s="670">
        <f>IF(OR('0.Work Content Judge'!$I$146=0,AND($BV84=99,COUNTIF('0.Work Content Judge'!$AJ$146:$AO$146,2)=0),AND($BX84=99,COUNTIF('0.Work Content Judge'!$AJ$146:$AO$146,2)&gt;0),AND($BZ84=99,'0.Work Content Judge'!$Y$146=1),AND($T$27="N/A",$H84=$AJ$46),AND($T$28="N/A",$H84=$AK$46),AND($T$29="N/A",$H84=$AL$46),AND($T$30="N/A",$H84=$AM$46),AND($T$31="N/A",$H84=$AN$46),AND($T$32="N/A",$H84=$AO$46)),0,1)</f>
        <v>0</v>
      </c>
      <c r="AC84" s="670">
        <f t="shared" si="10"/>
        <v>1</v>
      </c>
      <c r="AD84" s="670">
        <f>IF(OR('0.Work Content Judge'!$J$146=0,AND($BV84=99,COUNTIF('0.Work Content Judge'!$AJ$146:$AO$146,2)=0),AND($BX84=99,COUNTIF('0.Work Content Judge'!$AJ$146:$AO$146,2)&gt;0),AND($BZ84=99,'0.Work Content Judge'!$AB$146=1),AND($W$27="N/A",$H84=$AJ$46),AND($W$28="N/A",$H84=$AK$46),AND($W$29="N/A",$H84=$AL$46),AND($W$30="N/A",$H84=$AM$46),AND($W$31="N/A",$H84=$AN$46),AND($W$32="N/A",$H84=$AO$46)),0,1)</f>
        <v>0</v>
      </c>
      <c r="AE84" s="669">
        <f t="shared" si="11"/>
        <v>1</v>
      </c>
      <c r="AF84" s="683">
        <f t="shared" si="3"/>
        <v>2</v>
      </c>
      <c r="AG84" s="684">
        <v>1</v>
      </c>
      <c r="AH84" s="685">
        <v>1</v>
      </c>
      <c r="AI84" s="685" t="s">
        <v>749</v>
      </c>
      <c r="AJ84" s="685" t="s">
        <v>749</v>
      </c>
      <c r="AK84" s="685" t="s">
        <v>749</v>
      </c>
      <c r="AL84" s="685" t="s">
        <v>749</v>
      </c>
      <c r="AM84" s="685" t="s">
        <v>749</v>
      </c>
      <c r="AN84" s="685">
        <v>1</v>
      </c>
      <c r="AO84" s="685">
        <v>1</v>
      </c>
      <c r="AP84" s="685">
        <v>0</v>
      </c>
      <c r="AQ84" s="685" t="s">
        <v>749</v>
      </c>
      <c r="AR84" s="685" t="s">
        <v>749</v>
      </c>
      <c r="AS84" s="685" t="s">
        <v>749</v>
      </c>
      <c r="AT84" s="685"/>
      <c r="AU84" s="685">
        <v>1</v>
      </c>
      <c r="AV84" s="685">
        <v>1</v>
      </c>
      <c r="AW84" s="685">
        <v>1</v>
      </c>
      <c r="AX84" s="685" t="s">
        <v>749</v>
      </c>
      <c r="AY84" s="685" t="s">
        <v>749</v>
      </c>
      <c r="AZ84" s="685" t="s">
        <v>749</v>
      </c>
      <c r="BA84" s="685" t="s">
        <v>749</v>
      </c>
      <c r="BB84" s="685" t="s">
        <v>749</v>
      </c>
      <c r="BC84" s="685" t="s">
        <v>749</v>
      </c>
      <c r="BD84" s="685" t="s">
        <v>749</v>
      </c>
      <c r="BE84" s="685" t="s">
        <v>749</v>
      </c>
      <c r="BF84" s="685">
        <v>1</v>
      </c>
      <c r="BG84" s="685">
        <v>1</v>
      </c>
      <c r="BH84" s="685">
        <v>1</v>
      </c>
      <c r="BI84" s="685">
        <v>1</v>
      </c>
      <c r="BJ84" s="685">
        <v>1</v>
      </c>
      <c r="BK84" s="685" t="s">
        <v>749</v>
      </c>
      <c r="BL84" s="685">
        <v>1</v>
      </c>
      <c r="BM84" s="685" t="s">
        <v>749</v>
      </c>
      <c r="BN84" s="685" t="s">
        <v>749</v>
      </c>
      <c r="BO84" s="685" t="s">
        <v>749</v>
      </c>
      <c r="BP84" s="685" t="s">
        <v>749</v>
      </c>
      <c r="BQ84" s="685" t="s">
        <v>749</v>
      </c>
      <c r="BR84" s="685" t="s">
        <v>749</v>
      </c>
      <c r="BS84" s="685" t="s">
        <v>749</v>
      </c>
      <c r="BT84" s="685">
        <v>1</v>
      </c>
      <c r="BU84" s="685">
        <v>1</v>
      </c>
      <c r="BV84" s="685"/>
      <c r="BW84" s="685"/>
      <c r="BX84" s="685"/>
      <c r="BY84" s="685"/>
      <c r="BZ84" s="685"/>
      <c r="CA84" s="685"/>
      <c r="CB84" s="685"/>
      <c r="CC84" s="718" t="str">
        <f t="shared" si="12"/>
        <v>端末管理サーバ(Active Directory)</v>
      </c>
      <c r="CD84" s="718"/>
      <c r="CE84" s="718"/>
      <c r="CF84" s="718"/>
      <c r="CG84" s="718"/>
      <c r="CH84" s="718"/>
    </row>
    <row r="85" s="258" customFormat="1" ht="216" spans="2:86">
      <c r="B85" s="448">
        <f t="shared" si="4"/>
        <v>38</v>
      </c>
      <c r="C85" s="449" t="s">
        <v>832</v>
      </c>
      <c r="D85" s="450" t="s">
        <v>743</v>
      </c>
      <c r="E85" s="451" t="s">
        <v>801</v>
      </c>
      <c r="F85" s="794" t="s">
        <v>833</v>
      </c>
      <c r="G85" s="453" t="s">
        <v>834</v>
      </c>
      <c r="H85" s="454" t="str">
        <f t="shared" si="5"/>
        <v>ファイル共有システム(ファイルサーバ)
File sharing system
(e.g., File server)</v>
      </c>
      <c r="I85" s="799" t="s">
        <v>835</v>
      </c>
      <c r="J85" s="320" t="s">
        <v>836</v>
      </c>
      <c r="K85" s="487" t="str">
        <f t="shared" si="6"/>
        <v>回答不要
Not Applicable</v>
      </c>
      <c r="L85" s="488">
        <v>3</v>
      </c>
      <c r="M85" s="489"/>
      <c r="N85" s="489"/>
      <c r="O85" s="490" t="s">
        <v>837</v>
      </c>
      <c r="P85" s="491">
        <v>3</v>
      </c>
      <c r="Q85" s="322"/>
      <c r="R85" s="322"/>
      <c r="S85" s="648">
        <v>3</v>
      </c>
      <c r="T85" s="487" t="str">
        <f t="shared" si="7"/>
        <v>回答不要
Not Applicable</v>
      </c>
      <c r="U85" s="488"/>
      <c r="V85" s="834"/>
      <c r="W85" s="487" t="str">
        <f t="shared" si="8"/>
        <v>回答不要
Not Applicable</v>
      </c>
      <c r="X85" s="488"/>
      <c r="Y85" s="834"/>
      <c r="Z85" s="669">
        <f>IF(OR('0.Work Content Judge'!$H$146=0,AND($BV85=99,COUNTIF('0.Work Content Judge'!$AJ$146:$AO$146,2)=0),AND($BX85=99,COUNTIF('0.Work Content Judge'!$AJ$146:$AO$146,2)&gt;0),AND($BY85=99,'0.Work Content Judge'!$AI$146=1),AND($BZ85=99,'0.Work Content Judge'!$AC$146=1),AND($K$27="N/A",$H85=$AJ$46),AND($K$28="N/A",$H85=$AK$46),AND($K$29="N/A",$H85=$AL$46),AND($K$30="N/A",$H85=$AM$46),AND($K$31="N/A",$H85=$AN$46),AND($K$32="N/A",$H85=$AO$46)),0,1)</f>
        <v>0</v>
      </c>
      <c r="AA85" s="670">
        <f t="shared" si="9"/>
        <v>1</v>
      </c>
      <c r="AB85" s="670">
        <f>IF(OR('0.Work Content Judge'!$I$146=0,AND($BV85=99,COUNTIF('0.Work Content Judge'!$AJ$146:$AO$146,2)=0),AND($BX85=99,COUNTIF('0.Work Content Judge'!$AJ$146:$AO$146,2)&gt;0),AND($BZ85=99,'0.Work Content Judge'!$Y$146=1),AND($T$27="N/A",$H85=$AJ$46),AND($T$28="N/A",$H85=$AK$46),AND($T$29="N/A",$H85=$AL$46),AND($T$30="N/A",$H85=$AM$46),AND($T$31="N/A",$H85=$AN$46),AND($T$32="N/A",$H85=$AO$46)),0,1)</f>
        <v>0</v>
      </c>
      <c r="AC85" s="670">
        <f t="shared" si="10"/>
        <v>1</v>
      </c>
      <c r="AD85" s="670">
        <f>IF(OR('0.Work Content Judge'!$J$146=0,AND($BV85=99,COUNTIF('0.Work Content Judge'!$AJ$146:$AO$146,2)=0),AND($BX85=99,COUNTIF('0.Work Content Judge'!$AJ$146:$AO$146,2)&gt;0),AND($BZ85=99,'0.Work Content Judge'!$AB$146=1),AND($W$27="N/A",$H85=$AJ$46),AND($W$28="N/A",$H85=$AK$46),AND($W$29="N/A",$H85=$AL$46),AND($W$30="N/A",$H85=$AM$46),AND($W$31="N/A",$H85=$AN$46),AND($W$32="N/A",$H85=$AO$46)),0,1)</f>
        <v>0</v>
      </c>
      <c r="AE85" s="669">
        <f t="shared" si="11"/>
        <v>1</v>
      </c>
      <c r="AF85" s="683">
        <f t="shared" si="3"/>
        <v>1</v>
      </c>
      <c r="AG85" s="684">
        <v>1</v>
      </c>
      <c r="AH85" s="685">
        <v>1</v>
      </c>
      <c r="AI85" s="685" t="s">
        <v>749</v>
      </c>
      <c r="AJ85" s="685" t="s">
        <v>749</v>
      </c>
      <c r="AK85" s="685" t="s">
        <v>749</v>
      </c>
      <c r="AL85" s="685" t="s">
        <v>749</v>
      </c>
      <c r="AM85" s="685" t="s">
        <v>749</v>
      </c>
      <c r="AN85" s="685"/>
      <c r="AO85" s="685">
        <v>1</v>
      </c>
      <c r="AP85" s="685">
        <v>0</v>
      </c>
      <c r="AQ85" s="685" t="s">
        <v>749</v>
      </c>
      <c r="AR85" s="685" t="s">
        <v>749</v>
      </c>
      <c r="AS85" s="685" t="s">
        <v>749</v>
      </c>
      <c r="AT85" s="685"/>
      <c r="AU85" s="685">
        <v>1</v>
      </c>
      <c r="AV85" s="685">
        <v>1</v>
      </c>
      <c r="AW85" s="685">
        <v>1</v>
      </c>
      <c r="AX85" s="685" t="s">
        <v>749</v>
      </c>
      <c r="AY85" s="685" t="s">
        <v>749</v>
      </c>
      <c r="AZ85" s="685" t="s">
        <v>749</v>
      </c>
      <c r="BA85" s="685" t="s">
        <v>749</v>
      </c>
      <c r="BB85" s="685" t="s">
        <v>749</v>
      </c>
      <c r="BC85" s="685" t="s">
        <v>749</v>
      </c>
      <c r="BD85" s="685" t="s">
        <v>749</v>
      </c>
      <c r="BE85" s="685" t="s">
        <v>749</v>
      </c>
      <c r="BF85" s="685">
        <v>1</v>
      </c>
      <c r="BG85" s="685">
        <v>1</v>
      </c>
      <c r="BH85" s="685">
        <v>1</v>
      </c>
      <c r="BI85" s="685">
        <v>1</v>
      </c>
      <c r="BJ85" s="685">
        <v>1</v>
      </c>
      <c r="BK85" s="685" t="s">
        <v>749</v>
      </c>
      <c r="BL85" s="685">
        <v>1</v>
      </c>
      <c r="BM85" s="685" t="s">
        <v>749</v>
      </c>
      <c r="BN85" s="685" t="s">
        <v>749</v>
      </c>
      <c r="BO85" s="685" t="s">
        <v>749</v>
      </c>
      <c r="BP85" s="685" t="s">
        <v>749</v>
      </c>
      <c r="BQ85" s="685" t="s">
        <v>749</v>
      </c>
      <c r="BR85" s="685" t="s">
        <v>749</v>
      </c>
      <c r="BS85" s="685" t="s">
        <v>749</v>
      </c>
      <c r="BT85" s="685">
        <v>1</v>
      </c>
      <c r="BU85" s="685">
        <v>1</v>
      </c>
      <c r="BV85" s="685"/>
      <c r="BW85" s="685"/>
      <c r="BX85" s="685"/>
      <c r="BY85" s="685"/>
      <c r="BZ85" s="685"/>
      <c r="CA85" s="685"/>
      <c r="CB85" s="685"/>
      <c r="CC85" s="718" t="str">
        <f t="shared" si="12"/>
        <v>ファイル共有システム(ファイルサーバ)</v>
      </c>
      <c r="CD85" s="718"/>
      <c r="CE85" s="718"/>
      <c r="CF85" s="718"/>
      <c r="CG85" s="718"/>
      <c r="CH85" s="718"/>
    </row>
    <row r="86" s="258" customFormat="1" ht="187.2" spans="2:86">
      <c r="B86" s="448">
        <f t="shared" si="4"/>
        <v>39</v>
      </c>
      <c r="C86" s="449" t="s">
        <v>838</v>
      </c>
      <c r="D86" s="450" t="s">
        <v>743</v>
      </c>
      <c r="E86" s="451" t="s">
        <v>801</v>
      </c>
      <c r="F86" s="794" t="s">
        <v>839</v>
      </c>
      <c r="G86" s="453" t="s">
        <v>840</v>
      </c>
      <c r="H86" s="451" t="str">
        <f t="shared" si="5"/>
        <v>インターネット接続環境
Internet connection environment
(e.g., Proxy server,etc.)</v>
      </c>
      <c r="I86" s="799" t="s">
        <v>841</v>
      </c>
      <c r="J86" s="320" t="s">
        <v>842</v>
      </c>
      <c r="K86" s="487" t="str">
        <f t="shared" si="6"/>
        <v>回答不要
Not Applicable</v>
      </c>
      <c r="L86" s="488">
        <v>3</v>
      </c>
      <c r="M86" s="489"/>
      <c r="N86" s="489"/>
      <c r="O86" s="490" t="s">
        <v>843</v>
      </c>
      <c r="P86" s="491">
        <v>3</v>
      </c>
      <c r="Q86" s="322" t="s">
        <v>813</v>
      </c>
      <c r="R86" s="322"/>
      <c r="S86" s="648">
        <v>3</v>
      </c>
      <c r="T86" s="487" t="str">
        <f t="shared" si="7"/>
        <v>回答不要
Not Applicable</v>
      </c>
      <c r="U86" s="488"/>
      <c r="V86" s="834"/>
      <c r="W86" s="487" t="str">
        <f t="shared" si="8"/>
        <v>回答不要
Not Applicable</v>
      </c>
      <c r="X86" s="488"/>
      <c r="Y86" s="834"/>
      <c r="Z86" s="669">
        <f>IF(OR('0.Work Content Judge'!$H$146=0,AND($BV86=99,COUNTIF('0.Work Content Judge'!$AJ$146:$AO$146,2)=0),AND($BX86=99,COUNTIF('0.Work Content Judge'!$AJ$146:$AO$146,2)&gt;0),AND($BY86=99,'0.Work Content Judge'!$AI$146=1),AND($BZ86=99,'0.Work Content Judge'!$AC$146=1),AND($K$27="N/A",$H86=$AJ$46),AND($K$28="N/A",$H86=$AK$46),AND($K$29="N/A",$H86=$AL$46),AND($K$30="N/A",$H86=$AM$46),AND($K$31="N/A",$H86=$AN$46),AND($K$32="N/A",$H86=$AO$46)),0,1)</f>
        <v>0</v>
      </c>
      <c r="AA86" s="670">
        <f t="shared" si="9"/>
        <v>1</v>
      </c>
      <c r="AB86" s="670">
        <f>IF(OR('0.Work Content Judge'!$I$146=0,AND($BV86=99,COUNTIF('0.Work Content Judge'!$AJ$146:$AO$146,2)=0),AND($BX86=99,COUNTIF('0.Work Content Judge'!$AJ$146:$AO$146,2)&gt;0),AND($BZ86=99,'0.Work Content Judge'!$Y$146=1),AND($T$27="N/A",$H86=$AJ$46),AND($T$28="N/A",$H86=$AK$46),AND($T$29="N/A",$H86=$AL$46),AND($T$30="N/A",$H86=$AM$46),AND($T$31="N/A",$H86=$AN$46),AND($T$32="N/A",$H86=$AO$46)),0,1)</f>
        <v>0</v>
      </c>
      <c r="AC86" s="670">
        <f t="shared" si="10"/>
        <v>1</v>
      </c>
      <c r="AD86" s="670">
        <f>IF(OR('0.Work Content Judge'!$J$146=0,AND($BV86=99,COUNTIF('0.Work Content Judge'!$AJ$146:$AO$146,2)=0),AND($BX86=99,COUNTIF('0.Work Content Judge'!$AJ$146:$AO$146,2)&gt;0),AND($BZ86=99,'0.Work Content Judge'!$AB$146=1),AND($W$27="N/A",$H86=$AJ$46),AND($W$28="N/A",$H86=$AK$46),AND($W$29="N/A",$H86=$AL$46),AND($W$30="N/A",$H86=$AM$46),AND($W$31="N/A",$H86=$AN$46),AND($W$32="N/A",$H86=$AO$46)),0,1)</f>
        <v>0</v>
      </c>
      <c r="AE86" s="669">
        <f t="shared" si="11"/>
        <v>1</v>
      </c>
      <c r="AF86" s="683">
        <f t="shared" si="3"/>
        <v>3</v>
      </c>
      <c r="AG86" s="684">
        <v>1</v>
      </c>
      <c r="AH86" s="685">
        <v>1</v>
      </c>
      <c r="AI86" s="685" t="s">
        <v>749</v>
      </c>
      <c r="AJ86" s="685" t="s">
        <v>749</v>
      </c>
      <c r="AK86" s="685">
        <v>1</v>
      </c>
      <c r="AL86" s="685" t="s">
        <v>749</v>
      </c>
      <c r="AM86" s="685" t="s">
        <v>749</v>
      </c>
      <c r="AN86" s="685">
        <v>1</v>
      </c>
      <c r="AO86" s="685">
        <v>1</v>
      </c>
      <c r="AP86" s="685">
        <v>0</v>
      </c>
      <c r="AQ86" s="685" t="s">
        <v>749</v>
      </c>
      <c r="AR86" s="685">
        <v>1</v>
      </c>
      <c r="AS86" s="685" t="s">
        <v>749</v>
      </c>
      <c r="AT86" s="685"/>
      <c r="AU86" s="685">
        <v>1</v>
      </c>
      <c r="AV86" s="685">
        <v>1</v>
      </c>
      <c r="AW86" s="685">
        <v>1</v>
      </c>
      <c r="AX86" s="685" t="s">
        <v>749</v>
      </c>
      <c r="AY86" s="685" t="s">
        <v>749</v>
      </c>
      <c r="AZ86" s="685" t="s">
        <v>749</v>
      </c>
      <c r="BA86" s="685" t="s">
        <v>749</v>
      </c>
      <c r="BB86" s="685" t="s">
        <v>749</v>
      </c>
      <c r="BC86" s="685" t="s">
        <v>749</v>
      </c>
      <c r="BD86" s="685" t="s">
        <v>749</v>
      </c>
      <c r="BE86" s="685" t="s">
        <v>749</v>
      </c>
      <c r="BF86" s="685">
        <v>1</v>
      </c>
      <c r="BG86" s="685">
        <v>1</v>
      </c>
      <c r="BH86" s="685">
        <v>1</v>
      </c>
      <c r="BI86" s="685">
        <v>1</v>
      </c>
      <c r="BJ86" s="685">
        <v>1</v>
      </c>
      <c r="BK86" s="685">
        <v>1</v>
      </c>
      <c r="BL86" s="685">
        <v>1</v>
      </c>
      <c r="BM86" s="685" t="s">
        <v>749</v>
      </c>
      <c r="BN86" s="685" t="s">
        <v>749</v>
      </c>
      <c r="BO86" s="685" t="s">
        <v>749</v>
      </c>
      <c r="BP86" s="685" t="s">
        <v>749</v>
      </c>
      <c r="BQ86" s="685" t="s">
        <v>749</v>
      </c>
      <c r="BR86" s="685" t="s">
        <v>749</v>
      </c>
      <c r="BS86" s="685" t="s">
        <v>749</v>
      </c>
      <c r="BT86" s="685">
        <v>1</v>
      </c>
      <c r="BU86" s="685">
        <v>1</v>
      </c>
      <c r="BV86" s="685"/>
      <c r="BW86" s="685"/>
      <c r="BX86" s="685"/>
      <c r="BY86" s="685"/>
      <c r="BZ86" s="685"/>
      <c r="CA86" s="685"/>
      <c r="CB86" s="685"/>
      <c r="CC86" s="718" t="str">
        <f t="shared" si="12"/>
        <v>インターネット接続環境</v>
      </c>
      <c r="CD86" s="718"/>
      <c r="CE86" s="718"/>
      <c r="CF86" s="718"/>
      <c r="CG86" s="718"/>
      <c r="CH86" s="718"/>
    </row>
    <row r="87" s="258" customFormat="1" ht="187.2" spans="2:86">
      <c r="B87" s="448">
        <f t="shared" si="4"/>
        <v>40</v>
      </c>
      <c r="C87" s="449" t="s">
        <v>838</v>
      </c>
      <c r="D87" s="450" t="s">
        <v>743</v>
      </c>
      <c r="E87" s="451" t="s">
        <v>801</v>
      </c>
      <c r="F87" s="794" t="s">
        <v>839</v>
      </c>
      <c r="G87" s="453" t="s">
        <v>840</v>
      </c>
      <c r="H87" s="454" t="str">
        <f t="shared" si="5"/>
        <v>端末管理サーバ
Terminal management server
(e.g., Active Directory server)</v>
      </c>
      <c r="I87" s="799" t="s">
        <v>841</v>
      </c>
      <c r="J87" s="320" t="s">
        <v>842</v>
      </c>
      <c r="K87" s="487" t="str">
        <f t="shared" si="6"/>
        <v>回答不要
Not Applicable</v>
      </c>
      <c r="L87" s="488">
        <v>3</v>
      </c>
      <c r="M87" s="489"/>
      <c r="N87" s="489"/>
      <c r="O87" s="490" t="s">
        <v>843</v>
      </c>
      <c r="P87" s="491">
        <v>3</v>
      </c>
      <c r="Q87" s="322"/>
      <c r="R87" s="322"/>
      <c r="S87" s="648">
        <v>3</v>
      </c>
      <c r="T87" s="487" t="str">
        <f t="shared" si="7"/>
        <v>回答不要
Not Applicable</v>
      </c>
      <c r="U87" s="488"/>
      <c r="V87" s="834"/>
      <c r="W87" s="487" t="str">
        <f t="shared" si="8"/>
        <v>回答不要
Not Applicable</v>
      </c>
      <c r="X87" s="488"/>
      <c r="Y87" s="834"/>
      <c r="Z87" s="669">
        <f>IF(OR('0.Work Content Judge'!$H$146=0,AND($BV87=99,COUNTIF('0.Work Content Judge'!$AJ$146:$AO$146,2)=0),AND($BX87=99,COUNTIF('0.Work Content Judge'!$AJ$146:$AO$146,2)&gt;0),AND($BY87=99,'0.Work Content Judge'!$AI$146=1),AND($BZ87=99,'0.Work Content Judge'!$AC$146=1),AND($K$27="N/A",$H87=$AJ$46),AND($K$28="N/A",$H87=$AK$46),AND($K$29="N/A",$H87=$AL$46),AND($K$30="N/A",$H87=$AM$46),AND($K$31="N/A",$H87=$AN$46),AND($K$32="N/A",$H87=$AO$46)),0,1)</f>
        <v>0</v>
      </c>
      <c r="AA87" s="670">
        <f t="shared" si="9"/>
        <v>1</v>
      </c>
      <c r="AB87" s="670">
        <f>IF(OR('0.Work Content Judge'!$I$146=0,AND($BV87=99,COUNTIF('0.Work Content Judge'!$AJ$146:$AO$146,2)=0),AND($BX87=99,COUNTIF('0.Work Content Judge'!$AJ$146:$AO$146,2)&gt;0),AND($BZ87=99,'0.Work Content Judge'!$Y$146=1),AND($T$27="N/A",$H87=$AJ$46),AND($T$28="N/A",$H87=$AK$46),AND($T$29="N/A",$H87=$AL$46),AND($T$30="N/A",$H87=$AM$46),AND($T$31="N/A",$H87=$AN$46),AND($T$32="N/A",$H87=$AO$46)),0,1)</f>
        <v>0</v>
      </c>
      <c r="AC87" s="670">
        <f t="shared" si="10"/>
        <v>1</v>
      </c>
      <c r="AD87" s="670">
        <f>IF(OR('0.Work Content Judge'!$J$146=0,AND($BV87=99,COUNTIF('0.Work Content Judge'!$AJ$146:$AO$146,2)=0),AND($BX87=99,COUNTIF('0.Work Content Judge'!$AJ$146:$AO$146,2)&gt;0),AND($BZ87=99,'0.Work Content Judge'!$AB$146=1),AND($W$27="N/A",$H87=$AJ$46),AND($W$28="N/A",$H87=$AK$46),AND($W$29="N/A",$H87=$AL$46),AND($W$30="N/A",$H87=$AM$46),AND($W$31="N/A",$H87=$AN$46),AND($W$32="N/A",$H87=$AO$46)),0,1)</f>
        <v>0</v>
      </c>
      <c r="AE87" s="669">
        <f t="shared" si="11"/>
        <v>1</v>
      </c>
      <c r="AF87" s="683">
        <f t="shared" si="3"/>
        <v>2</v>
      </c>
      <c r="AG87" s="684">
        <v>1</v>
      </c>
      <c r="AH87" s="685">
        <v>1</v>
      </c>
      <c r="AI87" s="685" t="s">
        <v>749</v>
      </c>
      <c r="AJ87" s="685" t="s">
        <v>749</v>
      </c>
      <c r="AK87" s="685"/>
      <c r="AL87" s="685" t="s">
        <v>749</v>
      </c>
      <c r="AM87" s="685" t="s">
        <v>749</v>
      </c>
      <c r="AN87" s="685">
        <v>1</v>
      </c>
      <c r="AO87" s="685">
        <v>1</v>
      </c>
      <c r="AP87" s="685">
        <v>0</v>
      </c>
      <c r="AQ87" s="685" t="s">
        <v>749</v>
      </c>
      <c r="AR87" s="685">
        <v>1</v>
      </c>
      <c r="AS87" s="685" t="s">
        <v>749</v>
      </c>
      <c r="AT87" s="685"/>
      <c r="AU87" s="685">
        <v>1</v>
      </c>
      <c r="AV87" s="685">
        <v>1</v>
      </c>
      <c r="AW87" s="685">
        <v>1</v>
      </c>
      <c r="AX87" s="685" t="s">
        <v>749</v>
      </c>
      <c r="AY87" s="685" t="s">
        <v>749</v>
      </c>
      <c r="AZ87" s="685" t="s">
        <v>749</v>
      </c>
      <c r="BA87" s="685" t="s">
        <v>749</v>
      </c>
      <c r="BB87" s="685" t="s">
        <v>749</v>
      </c>
      <c r="BC87" s="685" t="s">
        <v>749</v>
      </c>
      <c r="BD87" s="685" t="s">
        <v>749</v>
      </c>
      <c r="BE87" s="685" t="s">
        <v>749</v>
      </c>
      <c r="BF87" s="685">
        <v>1</v>
      </c>
      <c r="BG87" s="685">
        <v>1</v>
      </c>
      <c r="BH87" s="685">
        <v>1</v>
      </c>
      <c r="BI87" s="685">
        <v>1</v>
      </c>
      <c r="BJ87" s="685">
        <v>1</v>
      </c>
      <c r="BK87" s="685">
        <v>1</v>
      </c>
      <c r="BL87" s="685">
        <v>1</v>
      </c>
      <c r="BM87" s="685" t="s">
        <v>749</v>
      </c>
      <c r="BN87" s="685" t="s">
        <v>749</v>
      </c>
      <c r="BO87" s="685" t="s">
        <v>749</v>
      </c>
      <c r="BP87" s="685" t="s">
        <v>749</v>
      </c>
      <c r="BQ87" s="685" t="s">
        <v>749</v>
      </c>
      <c r="BR87" s="685" t="s">
        <v>749</v>
      </c>
      <c r="BS87" s="685" t="s">
        <v>749</v>
      </c>
      <c r="BT87" s="685">
        <v>1</v>
      </c>
      <c r="BU87" s="685">
        <v>1</v>
      </c>
      <c r="BV87" s="685"/>
      <c r="BW87" s="685"/>
      <c r="BX87" s="685"/>
      <c r="BY87" s="685"/>
      <c r="BZ87" s="685"/>
      <c r="CA87" s="685"/>
      <c r="CB87" s="685"/>
      <c r="CC87" s="718" t="str">
        <f t="shared" si="12"/>
        <v>端末管理サーバ(Active Directory)</v>
      </c>
      <c r="CD87" s="718"/>
      <c r="CE87" s="718"/>
      <c r="CF87" s="718"/>
      <c r="CG87" s="718"/>
      <c r="CH87" s="718"/>
    </row>
    <row r="88" s="258" customFormat="1" ht="187.2" spans="2:86">
      <c r="B88" s="448">
        <f t="shared" si="4"/>
        <v>41</v>
      </c>
      <c r="C88" s="449" t="s">
        <v>838</v>
      </c>
      <c r="D88" s="450" t="s">
        <v>743</v>
      </c>
      <c r="E88" s="451" t="s">
        <v>801</v>
      </c>
      <c r="F88" s="794" t="s">
        <v>839</v>
      </c>
      <c r="G88" s="453" t="s">
        <v>840</v>
      </c>
      <c r="H88" s="454" t="str">
        <f t="shared" si="5"/>
        <v>ファイル共有システム(ファイルサーバ)
File sharing system
(e.g., File server)</v>
      </c>
      <c r="I88" s="799" t="s">
        <v>841</v>
      </c>
      <c r="J88" s="320" t="s">
        <v>842</v>
      </c>
      <c r="K88" s="487" t="str">
        <f t="shared" si="6"/>
        <v>回答不要
Not Applicable</v>
      </c>
      <c r="L88" s="488">
        <v>3</v>
      </c>
      <c r="M88" s="489"/>
      <c r="N88" s="489"/>
      <c r="O88" s="490" t="s">
        <v>843</v>
      </c>
      <c r="P88" s="491">
        <v>3</v>
      </c>
      <c r="Q88" s="322"/>
      <c r="R88" s="322"/>
      <c r="S88" s="648">
        <v>3</v>
      </c>
      <c r="T88" s="487" t="str">
        <f t="shared" si="7"/>
        <v>回答不要
Not Applicable</v>
      </c>
      <c r="U88" s="488"/>
      <c r="V88" s="834"/>
      <c r="W88" s="487" t="str">
        <f t="shared" si="8"/>
        <v>回答不要
Not Applicable</v>
      </c>
      <c r="X88" s="488"/>
      <c r="Y88" s="834"/>
      <c r="Z88" s="669">
        <f>IF(OR('0.Work Content Judge'!$H$146=0,AND($BV88=99,COUNTIF('0.Work Content Judge'!$AJ$146:$AO$146,2)=0),AND($BX88=99,COUNTIF('0.Work Content Judge'!$AJ$146:$AO$146,2)&gt;0),AND($BY88=99,'0.Work Content Judge'!$AI$146=1),AND($BZ88=99,'0.Work Content Judge'!$AC$146=1),AND($K$27="N/A",$H88=$AJ$46),AND($K$28="N/A",$H88=$AK$46),AND($K$29="N/A",$H88=$AL$46),AND($K$30="N/A",$H88=$AM$46),AND($K$31="N/A",$H88=$AN$46),AND($K$32="N/A",$H88=$AO$46)),0,1)</f>
        <v>0</v>
      </c>
      <c r="AA88" s="670">
        <f t="shared" si="9"/>
        <v>1</v>
      </c>
      <c r="AB88" s="670">
        <f>IF(OR('0.Work Content Judge'!$I$146=0,AND($BV88=99,COUNTIF('0.Work Content Judge'!$AJ$146:$AO$146,2)=0),AND($BX88=99,COUNTIF('0.Work Content Judge'!$AJ$146:$AO$146,2)&gt;0),AND($BZ88=99,'0.Work Content Judge'!$Y$146=1),AND($T$27="N/A",$H88=$AJ$46),AND($T$28="N/A",$H88=$AK$46),AND($T$29="N/A",$H88=$AL$46),AND($T$30="N/A",$H88=$AM$46),AND($T$31="N/A",$H88=$AN$46),AND($T$32="N/A",$H88=$AO$46)),0,1)</f>
        <v>0</v>
      </c>
      <c r="AC88" s="670">
        <f t="shared" si="10"/>
        <v>1</v>
      </c>
      <c r="AD88" s="670">
        <f>IF(OR('0.Work Content Judge'!$J$146=0,AND($BV88=99,COUNTIF('0.Work Content Judge'!$AJ$146:$AO$146,2)=0),AND($BX88=99,COUNTIF('0.Work Content Judge'!$AJ$146:$AO$146,2)&gt;0),AND($BZ88=99,'0.Work Content Judge'!$AB$146=1),AND($W$27="N/A",$H88=$AJ$46),AND($W$28="N/A",$H88=$AK$46),AND($W$29="N/A",$H88=$AL$46),AND($W$30="N/A",$H88=$AM$46),AND($W$31="N/A",$H88=$AN$46),AND($W$32="N/A",$H88=$AO$46)),0,1)</f>
        <v>0</v>
      </c>
      <c r="AE88" s="669">
        <f t="shared" si="11"/>
        <v>1</v>
      </c>
      <c r="AF88" s="683">
        <f t="shared" si="3"/>
        <v>1</v>
      </c>
      <c r="AG88" s="684">
        <v>1</v>
      </c>
      <c r="AH88" s="685">
        <v>1</v>
      </c>
      <c r="AI88" s="685" t="s">
        <v>749</v>
      </c>
      <c r="AJ88" s="685" t="s">
        <v>749</v>
      </c>
      <c r="AK88" s="685"/>
      <c r="AL88" s="685" t="s">
        <v>749</v>
      </c>
      <c r="AM88" s="685" t="s">
        <v>749</v>
      </c>
      <c r="AN88" s="685"/>
      <c r="AO88" s="685">
        <v>1</v>
      </c>
      <c r="AP88" s="685">
        <v>0</v>
      </c>
      <c r="AQ88" s="685" t="s">
        <v>749</v>
      </c>
      <c r="AR88" s="685">
        <v>1</v>
      </c>
      <c r="AS88" s="685" t="s">
        <v>749</v>
      </c>
      <c r="AT88" s="685"/>
      <c r="AU88" s="685">
        <v>1</v>
      </c>
      <c r="AV88" s="685">
        <v>1</v>
      </c>
      <c r="AW88" s="685">
        <v>1</v>
      </c>
      <c r="AX88" s="685" t="s">
        <v>749</v>
      </c>
      <c r="AY88" s="685" t="s">
        <v>749</v>
      </c>
      <c r="AZ88" s="685" t="s">
        <v>749</v>
      </c>
      <c r="BA88" s="685" t="s">
        <v>749</v>
      </c>
      <c r="BB88" s="685" t="s">
        <v>749</v>
      </c>
      <c r="BC88" s="685" t="s">
        <v>749</v>
      </c>
      <c r="BD88" s="685" t="s">
        <v>749</v>
      </c>
      <c r="BE88" s="685" t="s">
        <v>749</v>
      </c>
      <c r="BF88" s="685">
        <v>1</v>
      </c>
      <c r="BG88" s="685">
        <v>1</v>
      </c>
      <c r="BH88" s="685">
        <v>1</v>
      </c>
      <c r="BI88" s="685">
        <v>1</v>
      </c>
      <c r="BJ88" s="685">
        <v>1</v>
      </c>
      <c r="BK88" s="685">
        <v>1</v>
      </c>
      <c r="BL88" s="685">
        <v>1</v>
      </c>
      <c r="BM88" s="685" t="s">
        <v>749</v>
      </c>
      <c r="BN88" s="685" t="s">
        <v>749</v>
      </c>
      <c r="BO88" s="685" t="s">
        <v>749</v>
      </c>
      <c r="BP88" s="685" t="s">
        <v>749</v>
      </c>
      <c r="BQ88" s="685" t="s">
        <v>749</v>
      </c>
      <c r="BR88" s="685" t="s">
        <v>749</v>
      </c>
      <c r="BS88" s="685" t="s">
        <v>749</v>
      </c>
      <c r="BT88" s="685">
        <v>1</v>
      </c>
      <c r="BU88" s="685">
        <v>1</v>
      </c>
      <c r="BV88" s="685"/>
      <c r="BW88" s="685"/>
      <c r="BX88" s="685"/>
      <c r="BY88" s="685"/>
      <c r="BZ88" s="685"/>
      <c r="CA88" s="685"/>
      <c r="CB88" s="685"/>
      <c r="CC88" s="718" t="str">
        <f t="shared" si="12"/>
        <v>ファイル共有システム(ファイルサーバ)</v>
      </c>
      <c r="CD88" s="718"/>
      <c r="CE88" s="718"/>
      <c r="CF88" s="718"/>
      <c r="CG88" s="718"/>
      <c r="CH88" s="718"/>
    </row>
    <row r="89" s="258" customFormat="1" ht="187.2" spans="2:86">
      <c r="B89" s="448">
        <f t="shared" si="4"/>
        <v>42</v>
      </c>
      <c r="C89" s="449" t="s">
        <v>844</v>
      </c>
      <c r="D89" s="450" t="s">
        <v>743</v>
      </c>
      <c r="E89" s="451" t="s">
        <v>801</v>
      </c>
      <c r="F89" s="794" t="s">
        <v>845</v>
      </c>
      <c r="G89" s="453" t="s">
        <v>846</v>
      </c>
      <c r="H89" s="451" t="str">
        <f t="shared" si="5"/>
        <v>インターネット接続環境
Internet connection environment
(e.g., Proxy server,etc.)</v>
      </c>
      <c r="I89" s="799" t="s">
        <v>847</v>
      </c>
      <c r="J89" s="320" t="s">
        <v>848</v>
      </c>
      <c r="K89" s="487" t="str">
        <f t="shared" si="6"/>
        <v>回答不要
Not Applicable</v>
      </c>
      <c r="L89" s="488">
        <v>3</v>
      </c>
      <c r="M89" s="489"/>
      <c r="N89" s="489"/>
      <c r="O89" s="490" t="s">
        <v>849</v>
      </c>
      <c r="P89" s="491">
        <v>3</v>
      </c>
      <c r="Q89" s="322" t="s">
        <v>813</v>
      </c>
      <c r="R89" s="322"/>
      <c r="S89" s="648">
        <v>3</v>
      </c>
      <c r="T89" s="487" t="str">
        <f t="shared" si="7"/>
        <v>回答不要
Not Applicable</v>
      </c>
      <c r="U89" s="488"/>
      <c r="V89" s="834"/>
      <c r="W89" s="487" t="str">
        <f t="shared" si="8"/>
        <v>回答不要
Not Applicable</v>
      </c>
      <c r="X89" s="488"/>
      <c r="Y89" s="834"/>
      <c r="Z89" s="669">
        <f>IF(OR('0.Work Content Judge'!$H$146=0,AND($BV89=99,COUNTIF('0.Work Content Judge'!$AJ$146:$AO$146,2)=0),AND($BX89=99,COUNTIF('0.Work Content Judge'!$AJ$146:$AO$146,2)&gt;0),AND($BY89=99,'0.Work Content Judge'!$AI$146=1),AND($BZ89=99,'0.Work Content Judge'!$AC$146=1),AND($K$27="N/A",$H89=$AJ$46),AND($K$28="N/A",$H89=$AK$46),AND($K$29="N/A",$H89=$AL$46),AND($K$30="N/A",$H89=$AM$46),AND($K$31="N/A",$H89=$AN$46),AND($K$32="N/A",$H89=$AO$46)),0,1)</f>
        <v>0</v>
      </c>
      <c r="AA89" s="670">
        <f t="shared" si="9"/>
        <v>1</v>
      </c>
      <c r="AB89" s="670">
        <f>IF(OR('0.Work Content Judge'!$I$146=0,AND($BV89=99,COUNTIF('0.Work Content Judge'!$AJ$146:$AO$146,2)=0),AND($BX89=99,COUNTIF('0.Work Content Judge'!$AJ$146:$AO$146,2)&gt;0),AND($BZ89=99,'0.Work Content Judge'!$Y$146=1),AND($T$27="N/A",$H89=$AJ$46),AND($T$28="N/A",$H89=$AK$46),AND($T$29="N/A",$H89=$AL$46),AND($T$30="N/A",$H89=$AM$46),AND($T$31="N/A",$H89=$AN$46),AND($T$32="N/A",$H89=$AO$46)),0,1)</f>
        <v>0</v>
      </c>
      <c r="AC89" s="670">
        <f t="shared" si="10"/>
        <v>1</v>
      </c>
      <c r="AD89" s="670">
        <f>IF(OR('0.Work Content Judge'!$J$146=0,AND($BV89=99,COUNTIF('0.Work Content Judge'!$AJ$146:$AO$146,2)=0),AND($BX89=99,COUNTIF('0.Work Content Judge'!$AJ$146:$AO$146,2)&gt;0),AND($BZ89=99,'0.Work Content Judge'!$AB$146=1),AND($W$27="N/A",$H89=$AJ$46),AND($W$28="N/A",$H89=$AK$46),AND($W$29="N/A",$H89=$AL$46),AND($W$30="N/A",$H89=$AM$46),AND($W$31="N/A",$H89=$AN$46),AND($W$32="N/A",$H89=$AO$46)),0,1)</f>
        <v>0</v>
      </c>
      <c r="AE89" s="669">
        <f t="shared" si="11"/>
        <v>1</v>
      </c>
      <c r="AF89" s="683">
        <f t="shared" si="3"/>
        <v>3</v>
      </c>
      <c r="AG89" s="684">
        <v>1</v>
      </c>
      <c r="AH89" s="685">
        <v>1</v>
      </c>
      <c r="AI89" s="685" t="s">
        <v>749</v>
      </c>
      <c r="AJ89" s="685" t="s">
        <v>749</v>
      </c>
      <c r="AK89" s="685">
        <v>1</v>
      </c>
      <c r="AL89" s="685" t="s">
        <v>749</v>
      </c>
      <c r="AM89" s="685" t="s">
        <v>749</v>
      </c>
      <c r="AN89" s="685">
        <v>1</v>
      </c>
      <c r="AO89" s="685">
        <v>1</v>
      </c>
      <c r="AP89" s="685">
        <v>0</v>
      </c>
      <c r="AQ89" s="685" t="s">
        <v>749</v>
      </c>
      <c r="AR89" s="685">
        <v>1</v>
      </c>
      <c r="AS89" s="685" t="s">
        <v>749</v>
      </c>
      <c r="AT89" s="685"/>
      <c r="AU89" s="685">
        <v>1</v>
      </c>
      <c r="AV89" s="685">
        <v>1</v>
      </c>
      <c r="AW89" s="685">
        <v>1</v>
      </c>
      <c r="AX89" s="685" t="s">
        <v>749</v>
      </c>
      <c r="AY89" s="685" t="s">
        <v>749</v>
      </c>
      <c r="AZ89" s="685" t="s">
        <v>749</v>
      </c>
      <c r="BA89" s="685" t="s">
        <v>749</v>
      </c>
      <c r="BB89" s="685" t="s">
        <v>749</v>
      </c>
      <c r="BC89" s="685" t="s">
        <v>749</v>
      </c>
      <c r="BD89" s="685" t="s">
        <v>749</v>
      </c>
      <c r="BE89" s="685" t="s">
        <v>749</v>
      </c>
      <c r="BF89" s="685">
        <v>1</v>
      </c>
      <c r="BG89" s="685">
        <v>1</v>
      </c>
      <c r="BH89" s="685">
        <v>1</v>
      </c>
      <c r="BI89" s="685">
        <v>1</v>
      </c>
      <c r="BJ89" s="685">
        <v>1</v>
      </c>
      <c r="BK89" s="685">
        <v>1</v>
      </c>
      <c r="BL89" s="685">
        <v>1</v>
      </c>
      <c r="BM89" s="685" t="s">
        <v>749</v>
      </c>
      <c r="BN89" s="685" t="s">
        <v>749</v>
      </c>
      <c r="BO89" s="685" t="s">
        <v>749</v>
      </c>
      <c r="BP89" s="685" t="s">
        <v>749</v>
      </c>
      <c r="BQ89" s="685" t="s">
        <v>749</v>
      </c>
      <c r="BR89" s="685" t="s">
        <v>749</v>
      </c>
      <c r="BS89" s="685" t="s">
        <v>749</v>
      </c>
      <c r="BT89" s="685">
        <v>1</v>
      </c>
      <c r="BU89" s="685">
        <v>1</v>
      </c>
      <c r="BV89" s="685"/>
      <c r="BW89" s="685"/>
      <c r="BX89" s="685"/>
      <c r="BY89" s="685"/>
      <c r="BZ89" s="685"/>
      <c r="CA89" s="685"/>
      <c r="CB89" s="685"/>
      <c r="CC89" s="718" t="str">
        <f t="shared" si="12"/>
        <v>インターネット接続環境</v>
      </c>
      <c r="CD89" s="718"/>
      <c r="CE89" s="718"/>
      <c r="CF89" s="718"/>
      <c r="CG89" s="718"/>
      <c r="CH89" s="718"/>
    </row>
    <row r="90" s="258" customFormat="1" ht="158.4" spans="2:86">
      <c r="B90" s="448">
        <f t="shared" si="4"/>
        <v>43</v>
      </c>
      <c r="C90" s="449" t="s">
        <v>850</v>
      </c>
      <c r="D90" s="450" t="s">
        <v>743</v>
      </c>
      <c r="E90" s="451" t="s">
        <v>801</v>
      </c>
      <c r="F90" s="794" t="s">
        <v>851</v>
      </c>
      <c r="G90" s="453" t="s">
        <v>852</v>
      </c>
      <c r="H90" s="600" t="str">
        <f t="shared" si="5"/>
        <v>端末
Terminal
(e.g., User terminal, operation terminal, etc.)</v>
      </c>
      <c r="I90" s="799" t="s">
        <v>853</v>
      </c>
      <c r="J90" s="320" t="s">
        <v>854</v>
      </c>
      <c r="K90" s="487" t="str">
        <f t="shared" si="6"/>
        <v>回答要
Answer Required</v>
      </c>
      <c r="L90" s="488">
        <v>3</v>
      </c>
      <c r="M90" s="489"/>
      <c r="N90" s="489"/>
      <c r="O90" s="490" t="s">
        <v>855</v>
      </c>
      <c r="P90" s="491">
        <v>3</v>
      </c>
      <c r="Q90" s="322"/>
      <c r="R90" s="322"/>
      <c r="S90" s="648">
        <v>3</v>
      </c>
      <c r="T90" s="487" t="str">
        <f t="shared" si="7"/>
        <v>回答不要
Not Applicable</v>
      </c>
      <c r="U90" s="488"/>
      <c r="V90" s="834"/>
      <c r="W90" s="487" t="str">
        <f t="shared" si="8"/>
        <v>回答不要
Not Applicable</v>
      </c>
      <c r="X90" s="488"/>
      <c r="Y90" s="834"/>
      <c r="Z90" s="669">
        <f>IF(OR('0.Work Content Judge'!$H$146=0,AND($BV90=99,COUNTIF('0.Work Content Judge'!$AJ$146:$AO$146,2)=0),AND($BX90=99,COUNTIF('0.Work Content Judge'!$AJ$146:$AO$146,2)&gt;0),AND($BY90=99,'0.Work Content Judge'!$AI$146=1),AND($BZ90=99,'0.Work Content Judge'!$AC$146=1),AND($K$27="N/A",$H90=$AJ$46),AND($K$28="N/A",$H90=$AK$46),AND($K$29="N/A",$H90=$AL$46),AND($K$30="N/A",$H90=$AM$46),AND($K$31="N/A",$H90=$AN$46),AND($K$32="N/A",$H90=$AO$46)),0,1)</f>
        <v>1</v>
      </c>
      <c r="AA90" s="670">
        <f t="shared" si="9"/>
        <v>1</v>
      </c>
      <c r="AB90" s="670">
        <f>IF(OR('0.Work Content Judge'!$I$146=0,AND($BV90=99,COUNTIF('0.Work Content Judge'!$AJ$146:$AO$146,2)=0),AND($BX90=99,COUNTIF('0.Work Content Judge'!$AJ$146:$AO$146,2)&gt;0),AND($BZ90=99,'0.Work Content Judge'!$Y$146=1),AND($T$27="N/A",$H90=$AJ$46),AND($T$28="N/A",$H90=$AK$46),AND($T$29="N/A",$H90=$AL$46),AND($T$30="N/A",$H90=$AM$46),AND($T$31="N/A",$H90=$AN$46),AND($T$32="N/A",$H90=$AO$46)),0,1)</f>
        <v>0</v>
      </c>
      <c r="AC90" s="670">
        <f t="shared" si="10"/>
        <v>1</v>
      </c>
      <c r="AD90" s="670">
        <f>IF(OR('0.Work Content Judge'!$J$146=0,AND($BV90=99,COUNTIF('0.Work Content Judge'!$AJ$146:$AO$146,2)=0),AND($BX90=99,COUNTIF('0.Work Content Judge'!$AJ$146:$AO$146,2)&gt;0),AND($BZ90=99,'0.Work Content Judge'!$AB$146=1),AND($W$27="N/A",$H90=$AJ$46),AND($W$28="N/A",$H90=$AK$46),AND($W$29="N/A",$H90=$AL$46),AND($W$30="N/A",$H90=$AM$46),AND($W$31="N/A",$H90=$AN$46),AND($W$32="N/A",$H90=$AO$46)),0,1)</f>
        <v>0</v>
      </c>
      <c r="AE90" s="669">
        <f t="shared" si="11"/>
        <v>1</v>
      </c>
      <c r="AF90" s="683">
        <f t="shared" si="3"/>
        <v>3</v>
      </c>
      <c r="AG90" s="684">
        <v>1</v>
      </c>
      <c r="AH90" s="685">
        <v>1</v>
      </c>
      <c r="AI90" s="685" t="s">
        <v>749</v>
      </c>
      <c r="AJ90" s="685" t="s">
        <v>749</v>
      </c>
      <c r="AK90" s="685" t="s">
        <v>749</v>
      </c>
      <c r="AL90" s="685" t="s">
        <v>749</v>
      </c>
      <c r="AM90" s="685">
        <v>1</v>
      </c>
      <c r="AN90" s="685">
        <v>1</v>
      </c>
      <c r="AO90" s="685">
        <v>1</v>
      </c>
      <c r="AP90" s="685">
        <v>0</v>
      </c>
      <c r="AQ90" s="685" t="s">
        <v>749</v>
      </c>
      <c r="AR90" s="685" t="s">
        <v>749</v>
      </c>
      <c r="AS90" s="685" t="s">
        <v>749</v>
      </c>
      <c r="AT90" s="685">
        <v>1</v>
      </c>
      <c r="AU90" s="685">
        <v>1</v>
      </c>
      <c r="AV90" s="685">
        <v>1</v>
      </c>
      <c r="AW90" s="685">
        <v>1</v>
      </c>
      <c r="AX90" s="685" t="s">
        <v>749</v>
      </c>
      <c r="AY90" s="685" t="s">
        <v>749</v>
      </c>
      <c r="AZ90" s="685" t="s">
        <v>749</v>
      </c>
      <c r="BA90" s="685" t="s">
        <v>749</v>
      </c>
      <c r="BB90" s="685" t="s">
        <v>749</v>
      </c>
      <c r="BC90" s="685" t="s">
        <v>749</v>
      </c>
      <c r="BD90" s="685" t="s">
        <v>749</v>
      </c>
      <c r="BE90" s="685" t="s">
        <v>749</v>
      </c>
      <c r="BF90" s="685">
        <v>1</v>
      </c>
      <c r="BG90" s="685">
        <v>1</v>
      </c>
      <c r="BH90" s="685">
        <v>1</v>
      </c>
      <c r="BI90" s="685">
        <v>1</v>
      </c>
      <c r="BJ90" s="685">
        <v>1</v>
      </c>
      <c r="BK90" s="685">
        <v>1</v>
      </c>
      <c r="BL90" s="685">
        <v>1</v>
      </c>
      <c r="BM90" s="685" t="s">
        <v>749</v>
      </c>
      <c r="BN90" s="685" t="s">
        <v>749</v>
      </c>
      <c r="BO90" s="685" t="s">
        <v>749</v>
      </c>
      <c r="BP90" s="685" t="s">
        <v>749</v>
      </c>
      <c r="BQ90" s="685" t="s">
        <v>749</v>
      </c>
      <c r="BR90" s="685" t="s">
        <v>749</v>
      </c>
      <c r="BS90" s="685" t="s">
        <v>749</v>
      </c>
      <c r="BT90" s="685">
        <v>1</v>
      </c>
      <c r="BU90" s="685">
        <v>1</v>
      </c>
      <c r="BV90" s="685"/>
      <c r="BW90" s="685"/>
      <c r="BX90" s="685"/>
      <c r="BY90" s="685"/>
      <c r="BZ90" s="685"/>
      <c r="CA90" s="685"/>
      <c r="CB90" s="685"/>
      <c r="CC90" s="718" t="str">
        <f t="shared" si="12"/>
        <v>ユーザ端末・ネットワーク</v>
      </c>
      <c r="CD90" s="718"/>
      <c r="CE90" s="718"/>
      <c r="CF90" s="718"/>
      <c r="CG90" s="718"/>
      <c r="CH90" s="718"/>
    </row>
    <row r="91" s="258" customFormat="1" ht="158.4" spans="2:86">
      <c r="B91" s="448">
        <f t="shared" si="4"/>
        <v>44</v>
      </c>
      <c r="C91" s="449" t="s">
        <v>850</v>
      </c>
      <c r="D91" s="450" t="s">
        <v>743</v>
      </c>
      <c r="E91" s="451" t="s">
        <v>801</v>
      </c>
      <c r="F91" s="794" t="s">
        <v>851</v>
      </c>
      <c r="G91" s="453" t="s">
        <v>852</v>
      </c>
      <c r="H91" s="454" t="str">
        <f t="shared" si="5"/>
        <v>端末管理サーバ
Terminal management server
(e.g., Active Directory server)</v>
      </c>
      <c r="I91" s="799" t="s">
        <v>853</v>
      </c>
      <c r="J91" s="320" t="s">
        <v>854</v>
      </c>
      <c r="K91" s="487" t="str">
        <f t="shared" si="6"/>
        <v>回答不要
Not Applicable</v>
      </c>
      <c r="L91" s="488">
        <v>3</v>
      </c>
      <c r="M91" s="489"/>
      <c r="N91" s="489"/>
      <c r="O91" s="490" t="s">
        <v>855</v>
      </c>
      <c r="P91" s="491">
        <v>3</v>
      </c>
      <c r="Q91" s="322"/>
      <c r="R91" s="322"/>
      <c r="S91" s="648">
        <v>3</v>
      </c>
      <c r="T91" s="487" t="str">
        <f t="shared" si="7"/>
        <v>回答不要
Not Applicable</v>
      </c>
      <c r="U91" s="488"/>
      <c r="V91" s="834"/>
      <c r="W91" s="487" t="str">
        <f t="shared" si="8"/>
        <v>回答不要
Not Applicable</v>
      </c>
      <c r="X91" s="488"/>
      <c r="Y91" s="834"/>
      <c r="Z91" s="669">
        <f>IF(OR('0.Work Content Judge'!$H$146=0,AND($BV91=99,COUNTIF('0.Work Content Judge'!$AJ$146:$AO$146,2)=0),AND($BX91=99,COUNTIF('0.Work Content Judge'!$AJ$146:$AO$146,2)&gt;0),AND($BY91=99,'0.Work Content Judge'!$AI$146=1),AND($BZ91=99,'0.Work Content Judge'!$AC$146=1),AND($K$27="N/A",$H91=$AJ$46),AND($K$28="N/A",$H91=$AK$46),AND($K$29="N/A",$H91=$AL$46),AND($K$30="N/A",$H91=$AM$46),AND($K$31="N/A",$H91=$AN$46),AND($K$32="N/A",$H91=$AO$46)),0,1)</f>
        <v>0</v>
      </c>
      <c r="AA91" s="670">
        <f t="shared" si="9"/>
        <v>1</v>
      </c>
      <c r="AB91" s="670">
        <f>IF(OR('0.Work Content Judge'!$I$146=0,AND($BV91=99,COUNTIF('0.Work Content Judge'!$AJ$146:$AO$146,2)=0),AND($BX91=99,COUNTIF('0.Work Content Judge'!$AJ$146:$AO$146,2)&gt;0),AND($BZ91=99,'0.Work Content Judge'!$Y$146=1),AND($T$27="N/A",$H91=$AJ$46),AND($T$28="N/A",$H91=$AK$46),AND($T$29="N/A",$H91=$AL$46),AND($T$30="N/A",$H91=$AM$46),AND($T$31="N/A",$H91=$AN$46),AND($T$32="N/A",$H91=$AO$46)),0,1)</f>
        <v>0</v>
      </c>
      <c r="AC91" s="670">
        <f t="shared" si="10"/>
        <v>1</v>
      </c>
      <c r="AD91" s="670">
        <f>IF(OR('0.Work Content Judge'!$J$146=0,AND($BV91=99,COUNTIF('0.Work Content Judge'!$AJ$146:$AO$146,2)=0),AND($BX91=99,COUNTIF('0.Work Content Judge'!$AJ$146:$AO$146,2)&gt;0),AND($BZ91=99,'0.Work Content Judge'!$AB$146=1),AND($W$27="N/A",$H91=$AJ$46),AND($W$28="N/A",$H91=$AK$46),AND($W$29="N/A",$H91=$AL$46),AND($W$30="N/A",$H91=$AM$46),AND($W$31="N/A",$H91=$AN$46),AND($W$32="N/A",$H91=$AO$46)),0,1)</f>
        <v>0</v>
      </c>
      <c r="AE91" s="669">
        <f t="shared" si="11"/>
        <v>1</v>
      </c>
      <c r="AF91" s="683">
        <f t="shared" si="3"/>
        <v>2</v>
      </c>
      <c r="AG91" s="684">
        <v>1</v>
      </c>
      <c r="AH91" s="685">
        <v>1</v>
      </c>
      <c r="AI91" s="685" t="s">
        <v>749</v>
      </c>
      <c r="AJ91" s="685" t="s">
        <v>749</v>
      </c>
      <c r="AK91" s="685" t="s">
        <v>749</v>
      </c>
      <c r="AL91" s="685" t="s">
        <v>749</v>
      </c>
      <c r="AM91" s="685"/>
      <c r="AN91" s="685">
        <v>1</v>
      </c>
      <c r="AO91" s="685">
        <v>1</v>
      </c>
      <c r="AP91" s="685">
        <v>0</v>
      </c>
      <c r="AQ91" s="685" t="s">
        <v>749</v>
      </c>
      <c r="AR91" s="685" t="s">
        <v>749</v>
      </c>
      <c r="AS91" s="685" t="s">
        <v>749</v>
      </c>
      <c r="AT91" s="685">
        <v>1</v>
      </c>
      <c r="AU91" s="685">
        <v>1</v>
      </c>
      <c r="AV91" s="685">
        <v>1</v>
      </c>
      <c r="AW91" s="685">
        <v>1</v>
      </c>
      <c r="AX91" s="685" t="s">
        <v>749</v>
      </c>
      <c r="AY91" s="685" t="s">
        <v>749</v>
      </c>
      <c r="AZ91" s="685" t="s">
        <v>749</v>
      </c>
      <c r="BA91" s="685" t="s">
        <v>749</v>
      </c>
      <c r="BB91" s="685" t="s">
        <v>749</v>
      </c>
      <c r="BC91" s="685" t="s">
        <v>749</v>
      </c>
      <c r="BD91" s="685" t="s">
        <v>749</v>
      </c>
      <c r="BE91" s="685" t="s">
        <v>749</v>
      </c>
      <c r="BF91" s="685">
        <v>1</v>
      </c>
      <c r="BG91" s="685">
        <v>1</v>
      </c>
      <c r="BH91" s="685">
        <v>1</v>
      </c>
      <c r="BI91" s="685">
        <v>1</v>
      </c>
      <c r="BJ91" s="685">
        <v>1</v>
      </c>
      <c r="BK91" s="685">
        <v>1</v>
      </c>
      <c r="BL91" s="685">
        <v>1</v>
      </c>
      <c r="BM91" s="685" t="s">
        <v>749</v>
      </c>
      <c r="BN91" s="685" t="s">
        <v>749</v>
      </c>
      <c r="BO91" s="685" t="s">
        <v>749</v>
      </c>
      <c r="BP91" s="685" t="s">
        <v>749</v>
      </c>
      <c r="BQ91" s="685" t="s">
        <v>749</v>
      </c>
      <c r="BR91" s="685" t="s">
        <v>749</v>
      </c>
      <c r="BS91" s="685" t="s">
        <v>749</v>
      </c>
      <c r="BT91" s="685">
        <v>1</v>
      </c>
      <c r="BU91" s="685">
        <v>1</v>
      </c>
      <c r="BV91" s="685"/>
      <c r="BW91" s="685"/>
      <c r="BX91" s="685"/>
      <c r="BY91" s="685"/>
      <c r="BZ91" s="685"/>
      <c r="CA91" s="685"/>
      <c r="CB91" s="685"/>
      <c r="CC91" s="718" t="str">
        <f t="shared" si="12"/>
        <v>端末管理サーバ(Active Directory)</v>
      </c>
      <c r="CD91" s="718"/>
      <c r="CE91" s="718"/>
      <c r="CF91" s="718"/>
      <c r="CG91" s="718"/>
      <c r="CH91" s="718"/>
    </row>
    <row r="92" s="258" customFormat="1" ht="158.4" spans="2:86">
      <c r="B92" s="448">
        <f t="shared" si="4"/>
        <v>45</v>
      </c>
      <c r="C92" s="449" t="s">
        <v>850</v>
      </c>
      <c r="D92" s="450" t="s">
        <v>743</v>
      </c>
      <c r="E92" s="451" t="s">
        <v>801</v>
      </c>
      <c r="F92" s="794" t="s">
        <v>856</v>
      </c>
      <c r="G92" s="453" t="s">
        <v>852</v>
      </c>
      <c r="H92" s="454" t="str">
        <f t="shared" si="5"/>
        <v>ファイル共有システム(ファイルサーバ)
File sharing system
(e.g., File server)</v>
      </c>
      <c r="I92" s="799" t="s">
        <v>853</v>
      </c>
      <c r="J92" s="320" t="s">
        <v>854</v>
      </c>
      <c r="K92" s="487" t="str">
        <f t="shared" si="6"/>
        <v>回答不要
Not Applicable</v>
      </c>
      <c r="L92" s="488">
        <v>3</v>
      </c>
      <c r="M92" s="489"/>
      <c r="N92" s="489"/>
      <c r="O92" s="490" t="s">
        <v>855</v>
      </c>
      <c r="P92" s="491">
        <v>3</v>
      </c>
      <c r="Q92" s="322"/>
      <c r="R92" s="322"/>
      <c r="S92" s="648">
        <v>3</v>
      </c>
      <c r="T92" s="487" t="str">
        <f t="shared" si="7"/>
        <v>回答不要
Not Applicable</v>
      </c>
      <c r="U92" s="488"/>
      <c r="V92" s="834"/>
      <c r="W92" s="487" t="str">
        <f t="shared" si="8"/>
        <v>回答不要
Not Applicable</v>
      </c>
      <c r="X92" s="488"/>
      <c r="Y92" s="834"/>
      <c r="Z92" s="669">
        <f>IF(OR('0.Work Content Judge'!$H$146=0,AND($BV92=99,COUNTIF('0.Work Content Judge'!$AJ$146:$AO$146,2)=0),AND($BX92=99,COUNTIF('0.Work Content Judge'!$AJ$146:$AO$146,2)&gt;0),AND($BY92=99,'0.Work Content Judge'!$AI$146=1),AND($BZ92=99,'0.Work Content Judge'!$AC$146=1),AND($K$27="N/A",$H92=$AJ$46),AND($K$28="N/A",$H92=$AK$46),AND($K$29="N/A",$H92=$AL$46),AND($K$30="N/A",$H92=$AM$46),AND($K$31="N/A",$H92=$AN$46),AND($K$32="N/A",$H92=$AO$46)),0,1)</f>
        <v>0</v>
      </c>
      <c r="AA92" s="670">
        <f t="shared" si="9"/>
        <v>1</v>
      </c>
      <c r="AB92" s="670">
        <f>IF(OR('0.Work Content Judge'!$I$146=0,AND($BV92=99,COUNTIF('0.Work Content Judge'!$AJ$146:$AO$146,2)=0),AND($BX92=99,COUNTIF('0.Work Content Judge'!$AJ$146:$AO$146,2)&gt;0),AND($BZ92=99,'0.Work Content Judge'!$Y$146=1),AND($T$27="N/A",$H92=$AJ$46),AND($T$28="N/A",$H92=$AK$46),AND($T$29="N/A",$H92=$AL$46),AND($T$30="N/A",$H92=$AM$46),AND($T$31="N/A",$H92=$AN$46),AND($T$32="N/A",$H92=$AO$46)),0,1)</f>
        <v>0</v>
      </c>
      <c r="AC92" s="670">
        <f t="shared" si="10"/>
        <v>1</v>
      </c>
      <c r="AD92" s="670">
        <f>IF(OR('0.Work Content Judge'!$J$146=0,AND($BV92=99,COUNTIF('0.Work Content Judge'!$AJ$146:$AO$146,2)=0),AND($BX92=99,COUNTIF('0.Work Content Judge'!$AJ$146:$AO$146,2)&gt;0),AND($BZ92=99,'0.Work Content Judge'!$AB$146=1),AND($W$27="N/A",$H92=$AJ$46),AND($W$28="N/A",$H92=$AK$46),AND($W$29="N/A",$H92=$AL$46),AND($W$30="N/A",$H92=$AM$46),AND($W$31="N/A",$H92=$AN$46),AND($W$32="N/A",$H92=$AO$46)),0,1)</f>
        <v>0</v>
      </c>
      <c r="AE92" s="669">
        <f t="shared" si="11"/>
        <v>1</v>
      </c>
      <c r="AF92" s="683">
        <f t="shared" si="3"/>
        <v>1</v>
      </c>
      <c r="AG92" s="684">
        <v>1</v>
      </c>
      <c r="AH92" s="685">
        <v>1</v>
      </c>
      <c r="AI92" s="685" t="s">
        <v>749</v>
      </c>
      <c r="AJ92" s="685" t="s">
        <v>749</v>
      </c>
      <c r="AK92" s="685" t="s">
        <v>749</v>
      </c>
      <c r="AL92" s="685" t="s">
        <v>749</v>
      </c>
      <c r="AM92" s="685"/>
      <c r="AN92" s="685"/>
      <c r="AO92" s="685">
        <v>1</v>
      </c>
      <c r="AP92" s="685">
        <v>0</v>
      </c>
      <c r="AQ92" s="685" t="s">
        <v>749</v>
      </c>
      <c r="AR92" s="685" t="s">
        <v>749</v>
      </c>
      <c r="AS92" s="685" t="s">
        <v>749</v>
      </c>
      <c r="AT92" s="685">
        <v>1</v>
      </c>
      <c r="AU92" s="685">
        <v>1</v>
      </c>
      <c r="AV92" s="685">
        <v>1</v>
      </c>
      <c r="AW92" s="685">
        <v>1</v>
      </c>
      <c r="AX92" s="685" t="s">
        <v>749</v>
      </c>
      <c r="AY92" s="685" t="s">
        <v>749</v>
      </c>
      <c r="AZ92" s="685" t="s">
        <v>749</v>
      </c>
      <c r="BA92" s="685" t="s">
        <v>749</v>
      </c>
      <c r="BB92" s="685" t="s">
        <v>749</v>
      </c>
      <c r="BC92" s="685" t="s">
        <v>749</v>
      </c>
      <c r="BD92" s="685" t="s">
        <v>749</v>
      </c>
      <c r="BE92" s="685" t="s">
        <v>749</v>
      </c>
      <c r="BF92" s="685">
        <v>1</v>
      </c>
      <c r="BG92" s="685">
        <v>1</v>
      </c>
      <c r="BH92" s="685">
        <v>1</v>
      </c>
      <c r="BI92" s="685">
        <v>1</v>
      </c>
      <c r="BJ92" s="685">
        <v>1</v>
      </c>
      <c r="BK92" s="685">
        <v>1</v>
      </c>
      <c r="BL92" s="685">
        <v>1</v>
      </c>
      <c r="BM92" s="685" t="s">
        <v>749</v>
      </c>
      <c r="BN92" s="685" t="s">
        <v>749</v>
      </c>
      <c r="BO92" s="685" t="s">
        <v>749</v>
      </c>
      <c r="BP92" s="685" t="s">
        <v>749</v>
      </c>
      <c r="BQ92" s="685" t="s">
        <v>749</v>
      </c>
      <c r="BR92" s="685" t="s">
        <v>749</v>
      </c>
      <c r="BS92" s="685" t="s">
        <v>749</v>
      </c>
      <c r="BT92" s="685">
        <v>1</v>
      </c>
      <c r="BU92" s="685">
        <v>1</v>
      </c>
      <c r="BV92" s="685"/>
      <c r="BW92" s="685"/>
      <c r="BX92" s="685"/>
      <c r="BY92" s="685"/>
      <c r="BZ92" s="685"/>
      <c r="CA92" s="685"/>
      <c r="CB92" s="685"/>
      <c r="CC92" s="718" t="str">
        <f t="shared" si="12"/>
        <v>ファイル共有システム(ファイルサーバ)</v>
      </c>
      <c r="CD92" s="718"/>
      <c r="CE92" s="718"/>
      <c r="CF92" s="718"/>
      <c r="CG92" s="718"/>
      <c r="CH92" s="718"/>
    </row>
    <row r="93" s="258" customFormat="1" ht="144" spans="2:86">
      <c r="B93" s="448">
        <f t="shared" si="4"/>
        <v>46</v>
      </c>
      <c r="C93" s="449" t="s">
        <v>857</v>
      </c>
      <c r="D93" s="450" t="s">
        <v>743</v>
      </c>
      <c r="E93" s="451" t="s">
        <v>801</v>
      </c>
      <c r="F93" s="794" t="s">
        <v>858</v>
      </c>
      <c r="G93" s="453" t="s">
        <v>859</v>
      </c>
      <c r="H93" s="451" t="str">
        <f t="shared" si="5"/>
        <v>端末
Terminal
(e.g., User terminal, operation terminal, etc.)</v>
      </c>
      <c r="I93" s="799" t="s">
        <v>785</v>
      </c>
      <c r="J93" s="320" t="s">
        <v>786</v>
      </c>
      <c r="K93" s="487" t="str">
        <f t="shared" si="6"/>
        <v>回答要
Answer Required</v>
      </c>
      <c r="L93" s="488">
        <v>3</v>
      </c>
      <c r="M93" s="489"/>
      <c r="N93" s="489"/>
      <c r="O93" s="490" t="s">
        <v>860</v>
      </c>
      <c r="P93" s="491">
        <v>3</v>
      </c>
      <c r="Q93" s="322"/>
      <c r="R93" s="322"/>
      <c r="S93" s="648">
        <v>3</v>
      </c>
      <c r="T93" s="487" t="str">
        <f t="shared" si="7"/>
        <v>回答不要
Not Applicable</v>
      </c>
      <c r="U93" s="488"/>
      <c r="V93" s="834"/>
      <c r="W93" s="487" t="str">
        <f t="shared" si="8"/>
        <v>回答不要
Not Applicable</v>
      </c>
      <c r="X93" s="488"/>
      <c r="Y93" s="834"/>
      <c r="Z93" s="669">
        <f>IF(OR('0.Work Content Judge'!$H$146=0,AND($BV93=99,COUNTIF('0.Work Content Judge'!$AJ$146:$AO$146,2)=0),AND($BX93=99,COUNTIF('0.Work Content Judge'!$AJ$146:$AO$146,2)&gt;0),AND($BY93=99,'0.Work Content Judge'!$AI$146=1),AND($BZ93=99,'0.Work Content Judge'!$AC$146=1),AND($K$27="N/A",$H93=$AJ$46),AND($K$28="N/A",$H93=$AK$46),AND($K$29="N/A",$H93=$AL$46),AND($K$30="N/A",$H93=$AM$46),AND($K$31="N/A",$H93=$AN$46),AND($K$32="N/A",$H93=$AO$46)),0,1)</f>
        <v>1</v>
      </c>
      <c r="AA93" s="670">
        <f t="shared" si="9"/>
        <v>1</v>
      </c>
      <c r="AB93" s="670">
        <f>IF(OR('0.Work Content Judge'!$I$146=0,AND($BV93=99,COUNTIF('0.Work Content Judge'!$AJ$146:$AO$146,2)=0),AND($BX93=99,COUNTIF('0.Work Content Judge'!$AJ$146:$AO$146,2)&gt;0),AND($BZ93=99,'0.Work Content Judge'!$Y$146=1),AND($T$27="N/A",$H93=$AJ$46),AND($T$28="N/A",$H93=$AK$46),AND($T$29="N/A",$H93=$AL$46),AND($T$30="N/A",$H93=$AM$46),AND($T$31="N/A",$H93=$AN$46),AND($T$32="N/A",$H93=$AO$46)),0,1)</f>
        <v>0</v>
      </c>
      <c r="AC93" s="670">
        <f t="shared" si="10"/>
        <v>1</v>
      </c>
      <c r="AD93" s="670">
        <f>IF(OR('0.Work Content Judge'!$J$146=0,AND($BV93=99,COUNTIF('0.Work Content Judge'!$AJ$146:$AO$146,2)=0),AND($BX93=99,COUNTIF('0.Work Content Judge'!$AJ$146:$AO$146,2)&gt;0),AND($BZ93=99,'0.Work Content Judge'!$AB$146=1),AND($W$27="N/A",$H93=$AJ$46),AND($W$28="N/A",$H93=$AK$46),AND($W$29="N/A",$H93=$AL$46),AND($W$30="N/A",$H93=$AM$46),AND($W$31="N/A",$H93=$AN$46),AND($W$32="N/A",$H93=$AO$46)),0,1)</f>
        <v>0</v>
      </c>
      <c r="AE93" s="669">
        <f t="shared" si="11"/>
        <v>1</v>
      </c>
      <c r="AF93" s="683">
        <f t="shared" si="3"/>
        <v>3</v>
      </c>
      <c r="AG93" s="684">
        <v>1</v>
      </c>
      <c r="AH93" s="685">
        <v>1</v>
      </c>
      <c r="AI93" s="685" t="s">
        <v>749</v>
      </c>
      <c r="AJ93" s="685" t="s">
        <v>749</v>
      </c>
      <c r="AK93" s="685" t="s">
        <v>749</v>
      </c>
      <c r="AL93" s="685" t="s">
        <v>749</v>
      </c>
      <c r="AM93" s="685">
        <v>1</v>
      </c>
      <c r="AN93" s="685">
        <v>1</v>
      </c>
      <c r="AO93" s="685">
        <v>1</v>
      </c>
      <c r="AP93" s="685">
        <v>0</v>
      </c>
      <c r="AQ93" s="685" t="s">
        <v>749</v>
      </c>
      <c r="AR93" s="685" t="s">
        <v>749</v>
      </c>
      <c r="AS93" s="685" t="s">
        <v>749</v>
      </c>
      <c r="AT93" s="685">
        <v>1</v>
      </c>
      <c r="AU93" s="685">
        <v>1</v>
      </c>
      <c r="AV93" s="685">
        <v>1</v>
      </c>
      <c r="AW93" s="685">
        <v>1</v>
      </c>
      <c r="AX93" s="685" t="s">
        <v>749</v>
      </c>
      <c r="AY93" s="685" t="s">
        <v>749</v>
      </c>
      <c r="AZ93" s="685" t="s">
        <v>749</v>
      </c>
      <c r="BA93" s="685" t="s">
        <v>749</v>
      </c>
      <c r="BB93" s="685" t="s">
        <v>749</v>
      </c>
      <c r="BC93" s="685" t="s">
        <v>749</v>
      </c>
      <c r="BD93" s="685" t="s">
        <v>749</v>
      </c>
      <c r="BE93" s="685" t="s">
        <v>749</v>
      </c>
      <c r="BF93" s="685">
        <v>1</v>
      </c>
      <c r="BG93" s="685">
        <v>1</v>
      </c>
      <c r="BH93" s="685">
        <v>1</v>
      </c>
      <c r="BI93" s="685">
        <v>1</v>
      </c>
      <c r="BJ93" s="685">
        <v>1</v>
      </c>
      <c r="BK93" s="685" t="s">
        <v>749</v>
      </c>
      <c r="BL93" s="685">
        <v>1</v>
      </c>
      <c r="BM93" s="685" t="s">
        <v>749</v>
      </c>
      <c r="BN93" s="685" t="s">
        <v>749</v>
      </c>
      <c r="BO93" s="685" t="s">
        <v>749</v>
      </c>
      <c r="BP93" s="685" t="s">
        <v>749</v>
      </c>
      <c r="BQ93" s="685" t="s">
        <v>749</v>
      </c>
      <c r="BR93" s="685" t="s">
        <v>749</v>
      </c>
      <c r="BS93" s="685" t="s">
        <v>749</v>
      </c>
      <c r="BT93" s="685">
        <v>1</v>
      </c>
      <c r="BU93" s="685">
        <v>1</v>
      </c>
      <c r="BV93" s="685"/>
      <c r="BW93" s="685"/>
      <c r="BX93" s="685"/>
      <c r="BY93" s="685"/>
      <c r="BZ93" s="685"/>
      <c r="CA93" s="685"/>
      <c r="CB93" s="685"/>
      <c r="CC93" s="718" t="str">
        <f t="shared" si="12"/>
        <v>ユーザ端末・ネットワーク</v>
      </c>
      <c r="CD93" s="718"/>
      <c r="CE93" s="718"/>
      <c r="CF93" s="718"/>
      <c r="CG93" s="718"/>
      <c r="CH93" s="718"/>
    </row>
    <row r="94" s="258" customFormat="1" ht="144" spans="2:86">
      <c r="B94" s="448">
        <f t="shared" si="4"/>
        <v>47</v>
      </c>
      <c r="C94" s="449" t="s">
        <v>857</v>
      </c>
      <c r="D94" s="450" t="s">
        <v>743</v>
      </c>
      <c r="E94" s="451" t="s">
        <v>801</v>
      </c>
      <c r="F94" s="794" t="s">
        <v>858</v>
      </c>
      <c r="G94" s="453" t="s">
        <v>859</v>
      </c>
      <c r="H94" s="454" t="str">
        <f t="shared" si="5"/>
        <v>端末管理サーバ
Terminal management server
(e.g., Active Directory server)</v>
      </c>
      <c r="I94" s="799" t="s">
        <v>785</v>
      </c>
      <c r="J94" s="320" t="s">
        <v>786</v>
      </c>
      <c r="K94" s="487" t="str">
        <f t="shared" si="6"/>
        <v>回答不要
Not Applicable</v>
      </c>
      <c r="L94" s="488">
        <v>3</v>
      </c>
      <c r="M94" s="489"/>
      <c r="N94" s="489"/>
      <c r="O94" s="490" t="s">
        <v>860</v>
      </c>
      <c r="P94" s="491">
        <v>3</v>
      </c>
      <c r="Q94" s="322"/>
      <c r="R94" s="322"/>
      <c r="S94" s="648">
        <v>3</v>
      </c>
      <c r="T94" s="487" t="str">
        <f t="shared" si="7"/>
        <v>回答不要
Not Applicable</v>
      </c>
      <c r="U94" s="488"/>
      <c r="V94" s="834"/>
      <c r="W94" s="487" t="str">
        <f t="shared" si="8"/>
        <v>回答不要
Not Applicable</v>
      </c>
      <c r="X94" s="488"/>
      <c r="Y94" s="834"/>
      <c r="Z94" s="669">
        <f>IF(OR('0.Work Content Judge'!$H$146=0,AND($BV94=99,COUNTIF('0.Work Content Judge'!$AJ$146:$AO$146,2)=0),AND($BX94=99,COUNTIF('0.Work Content Judge'!$AJ$146:$AO$146,2)&gt;0),AND($BY94=99,'0.Work Content Judge'!$AI$146=1),AND($BZ94=99,'0.Work Content Judge'!$AC$146=1),AND($K$27="N/A",$H94=$AJ$46),AND($K$28="N/A",$H94=$AK$46),AND($K$29="N/A",$H94=$AL$46),AND($K$30="N/A",$H94=$AM$46),AND($K$31="N/A",$H94=$AN$46),AND($K$32="N/A",$H94=$AO$46)),0,1)</f>
        <v>0</v>
      </c>
      <c r="AA94" s="670">
        <f t="shared" si="9"/>
        <v>1</v>
      </c>
      <c r="AB94" s="670">
        <f>IF(OR('0.Work Content Judge'!$I$146=0,AND($BV94=99,COUNTIF('0.Work Content Judge'!$AJ$146:$AO$146,2)=0),AND($BX94=99,COUNTIF('0.Work Content Judge'!$AJ$146:$AO$146,2)&gt;0),AND($BZ94=99,'0.Work Content Judge'!$Y$146=1),AND($T$27="N/A",$H94=$AJ$46),AND($T$28="N/A",$H94=$AK$46),AND($T$29="N/A",$H94=$AL$46),AND($T$30="N/A",$H94=$AM$46),AND($T$31="N/A",$H94=$AN$46),AND($T$32="N/A",$H94=$AO$46)),0,1)</f>
        <v>0</v>
      </c>
      <c r="AC94" s="670">
        <f t="shared" si="10"/>
        <v>1</v>
      </c>
      <c r="AD94" s="670">
        <f>IF(OR('0.Work Content Judge'!$J$146=0,AND($BV94=99,COUNTIF('0.Work Content Judge'!$AJ$146:$AO$146,2)=0),AND($BX94=99,COUNTIF('0.Work Content Judge'!$AJ$146:$AO$146,2)&gt;0),AND($BZ94=99,'0.Work Content Judge'!$AB$146=1),AND($W$27="N/A",$H94=$AJ$46),AND($W$28="N/A",$H94=$AK$46),AND($W$29="N/A",$H94=$AL$46),AND($W$30="N/A",$H94=$AM$46),AND($W$31="N/A",$H94=$AN$46),AND($W$32="N/A",$H94=$AO$46)),0,1)</f>
        <v>0</v>
      </c>
      <c r="AE94" s="669">
        <f t="shared" si="11"/>
        <v>1</v>
      </c>
      <c r="AF94" s="683">
        <f t="shared" si="3"/>
        <v>2</v>
      </c>
      <c r="AG94" s="684">
        <v>1</v>
      </c>
      <c r="AH94" s="685">
        <v>1</v>
      </c>
      <c r="AI94" s="685" t="s">
        <v>749</v>
      </c>
      <c r="AJ94" s="685" t="s">
        <v>749</v>
      </c>
      <c r="AK94" s="685" t="s">
        <v>749</v>
      </c>
      <c r="AL94" s="685" t="s">
        <v>749</v>
      </c>
      <c r="AM94" s="685"/>
      <c r="AN94" s="685">
        <v>1</v>
      </c>
      <c r="AO94" s="685">
        <v>1</v>
      </c>
      <c r="AP94" s="685">
        <v>0</v>
      </c>
      <c r="AQ94" s="685" t="s">
        <v>749</v>
      </c>
      <c r="AR94" s="685" t="s">
        <v>749</v>
      </c>
      <c r="AS94" s="685" t="s">
        <v>749</v>
      </c>
      <c r="AT94" s="685">
        <v>1</v>
      </c>
      <c r="AU94" s="685">
        <v>1</v>
      </c>
      <c r="AV94" s="685">
        <v>1</v>
      </c>
      <c r="AW94" s="685">
        <v>1</v>
      </c>
      <c r="AX94" s="685" t="s">
        <v>749</v>
      </c>
      <c r="AY94" s="685" t="s">
        <v>749</v>
      </c>
      <c r="AZ94" s="685" t="s">
        <v>749</v>
      </c>
      <c r="BA94" s="685" t="s">
        <v>749</v>
      </c>
      <c r="BB94" s="685" t="s">
        <v>749</v>
      </c>
      <c r="BC94" s="685" t="s">
        <v>749</v>
      </c>
      <c r="BD94" s="685" t="s">
        <v>749</v>
      </c>
      <c r="BE94" s="685" t="s">
        <v>749</v>
      </c>
      <c r="BF94" s="685">
        <v>1</v>
      </c>
      <c r="BG94" s="685">
        <v>1</v>
      </c>
      <c r="BH94" s="685">
        <v>1</v>
      </c>
      <c r="BI94" s="685">
        <v>1</v>
      </c>
      <c r="BJ94" s="685">
        <v>1</v>
      </c>
      <c r="BK94" s="685" t="s">
        <v>749</v>
      </c>
      <c r="BL94" s="685">
        <v>1</v>
      </c>
      <c r="BM94" s="685" t="s">
        <v>749</v>
      </c>
      <c r="BN94" s="685" t="s">
        <v>749</v>
      </c>
      <c r="BO94" s="685" t="s">
        <v>749</v>
      </c>
      <c r="BP94" s="685" t="s">
        <v>749</v>
      </c>
      <c r="BQ94" s="685" t="s">
        <v>749</v>
      </c>
      <c r="BR94" s="685" t="s">
        <v>749</v>
      </c>
      <c r="BS94" s="685" t="s">
        <v>749</v>
      </c>
      <c r="BT94" s="685">
        <v>1</v>
      </c>
      <c r="BU94" s="685">
        <v>1</v>
      </c>
      <c r="BV94" s="685"/>
      <c r="BW94" s="685"/>
      <c r="BX94" s="685"/>
      <c r="BY94" s="685"/>
      <c r="BZ94" s="685"/>
      <c r="CA94" s="685"/>
      <c r="CB94" s="685"/>
      <c r="CC94" s="718" t="str">
        <f t="shared" si="12"/>
        <v>端末管理サーバ(Active Directory)</v>
      </c>
      <c r="CD94" s="718"/>
      <c r="CE94" s="718"/>
      <c r="CF94" s="718"/>
      <c r="CG94" s="718"/>
      <c r="CH94" s="718"/>
    </row>
    <row r="95" s="258" customFormat="1" ht="144" spans="2:86">
      <c r="B95" s="448">
        <f t="shared" si="4"/>
        <v>48</v>
      </c>
      <c r="C95" s="449" t="s">
        <v>857</v>
      </c>
      <c r="D95" s="450" t="s">
        <v>743</v>
      </c>
      <c r="E95" s="451" t="s">
        <v>801</v>
      </c>
      <c r="F95" s="794" t="s">
        <v>858</v>
      </c>
      <c r="G95" s="453" t="s">
        <v>859</v>
      </c>
      <c r="H95" s="454" t="str">
        <f t="shared" si="5"/>
        <v>ファイル共有システム(ファイルサーバ)
File sharing system
(e.g., File server)</v>
      </c>
      <c r="I95" s="799" t="s">
        <v>785</v>
      </c>
      <c r="J95" s="320" t="s">
        <v>786</v>
      </c>
      <c r="K95" s="487" t="str">
        <f t="shared" si="6"/>
        <v>回答不要
Not Applicable</v>
      </c>
      <c r="L95" s="488">
        <v>3</v>
      </c>
      <c r="M95" s="489"/>
      <c r="N95" s="489"/>
      <c r="O95" s="490" t="s">
        <v>860</v>
      </c>
      <c r="P95" s="491">
        <v>3</v>
      </c>
      <c r="Q95" s="322"/>
      <c r="R95" s="322"/>
      <c r="S95" s="648">
        <v>3</v>
      </c>
      <c r="T95" s="487" t="str">
        <f t="shared" si="7"/>
        <v>回答不要
Not Applicable</v>
      </c>
      <c r="U95" s="488"/>
      <c r="V95" s="834"/>
      <c r="W95" s="487" t="str">
        <f t="shared" si="8"/>
        <v>回答不要
Not Applicable</v>
      </c>
      <c r="X95" s="488"/>
      <c r="Y95" s="834"/>
      <c r="Z95" s="669">
        <f>IF(OR('0.Work Content Judge'!$H$146=0,AND($BV95=99,COUNTIF('0.Work Content Judge'!$AJ$146:$AO$146,2)=0),AND($BX95=99,COUNTIF('0.Work Content Judge'!$AJ$146:$AO$146,2)&gt;0),AND($BY95=99,'0.Work Content Judge'!$AI$146=1),AND($BZ95=99,'0.Work Content Judge'!$AC$146=1),AND($K$27="N/A",$H95=$AJ$46),AND($K$28="N/A",$H95=$AK$46),AND($K$29="N/A",$H95=$AL$46),AND($K$30="N/A",$H95=$AM$46),AND($K$31="N/A",$H95=$AN$46),AND($K$32="N/A",$H95=$AO$46)),0,1)</f>
        <v>0</v>
      </c>
      <c r="AA95" s="670">
        <f t="shared" si="9"/>
        <v>1</v>
      </c>
      <c r="AB95" s="670">
        <f>IF(OR('0.Work Content Judge'!$I$146=0,AND($BV95=99,COUNTIF('0.Work Content Judge'!$AJ$146:$AO$146,2)=0),AND($BX95=99,COUNTIF('0.Work Content Judge'!$AJ$146:$AO$146,2)&gt;0),AND($BZ95=99,'0.Work Content Judge'!$Y$146=1),AND($T$27="N/A",$H95=$AJ$46),AND($T$28="N/A",$H95=$AK$46),AND($T$29="N/A",$H95=$AL$46),AND($T$30="N/A",$H95=$AM$46),AND($T$31="N/A",$H95=$AN$46),AND($T$32="N/A",$H95=$AO$46)),0,1)</f>
        <v>0</v>
      </c>
      <c r="AC95" s="670">
        <f t="shared" si="10"/>
        <v>1</v>
      </c>
      <c r="AD95" s="670">
        <f>IF(OR('0.Work Content Judge'!$J$146=0,AND($BV95=99,COUNTIF('0.Work Content Judge'!$AJ$146:$AO$146,2)=0),AND($BX95=99,COUNTIF('0.Work Content Judge'!$AJ$146:$AO$146,2)&gt;0),AND($BZ95=99,'0.Work Content Judge'!$AB$146=1),AND($W$27="N/A",$H95=$AJ$46),AND($W$28="N/A",$H95=$AK$46),AND($W$29="N/A",$H95=$AL$46),AND($W$30="N/A",$H95=$AM$46),AND($W$31="N/A",$H95=$AN$46),AND($W$32="N/A",$H95=$AO$46)),0,1)</f>
        <v>0</v>
      </c>
      <c r="AE95" s="669">
        <f t="shared" si="11"/>
        <v>1</v>
      </c>
      <c r="AF95" s="683">
        <f t="shared" si="3"/>
        <v>1</v>
      </c>
      <c r="AG95" s="684">
        <v>1</v>
      </c>
      <c r="AH95" s="685">
        <v>1</v>
      </c>
      <c r="AI95" s="685" t="s">
        <v>749</v>
      </c>
      <c r="AJ95" s="685" t="s">
        <v>749</v>
      </c>
      <c r="AK95" s="685" t="s">
        <v>749</v>
      </c>
      <c r="AL95" s="685" t="s">
        <v>749</v>
      </c>
      <c r="AM95" s="685"/>
      <c r="AN95" s="685"/>
      <c r="AO95" s="685">
        <v>1</v>
      </c>
      <c r="AP95" s="685">
        <v>0</v>
      </c>
      <c r="AQ95" s="685" t="s">
        <v>749</v>
      </c>
      <c r="AR95" s="685" t="s">
        <v>749</v>
      </c>
      <c r="AS95" s="685" t="s">
        <v>749</v>
      </c>
      <c r="AT95" s="685">
        <v>1</v>
      </c>
      <c r="AU95" s="685">
        <v>1</v>
      </c>
      <c r="AV95" s="685">
        <v>1</v>
      </c>
      <c r="AW95" s="685">
        <v>1</v>
      </c>
      <c r="AX95" s="685" t="s">
        <v>749</v>
      </c>
      <c r="AY95" s="685" t="s">
        <v>749</v>
      </c>
      <c r="AZ95" s="685" t="s">
        <v>749</v>
      </c>
      <c r="BA95" s="685" t="s">
        <v>749</v>
      </c>
      <c r="BB95" s="685" t="s">
        <v>749</v>
      </c>
      <c r="BC95" s="685" t="s">
        <v>749</v>
      </c>
      <c r="BD95" s="685" t="s">
        <v>749</v>
      </c>
      <c r="BE95" s="685" t="s">
        <v>749</v>
      </c>
      <c r="BF95" s="685">
        <v>1</v>
      </c>
      <c r="BG95" s="685">
        <v>1</v>
      </c>
      <c r="BH95" s="685">
        <v>1</v>
      </c>
      <c r="BI95" s="685">
        <v>1</v>
      </c>
      <c r="BJ95" s="685">
        <v>1</v>
      </c>
      <c r="BK95" s="685" t="s">
        <v>749</v>
      </c>
      <c r="BL95" s="685">
        <v>1</v>
      </c>
      <c r="BM95" s="685" t="s">
        <v>749</v>
      </c>
      <c r="BN95" s="685" t="s">
        <v>749</v>
      </c>
      <c r="BO95" s="685" t="s">
        <v>749</v>
      </c>
      <c r="BP95" s="685" t="s">
        <v>749</v>
      </c>
      <c r="BQ95" s="685" t="s">
        <v>749</v>
      </c>
      <c r="BR95" s="685" t="s">
        <v>749</v>
      </c>
      <c r="BS95" s="685" t="s">
        <v>749</v>
      </c>
      <c r="BT95" s="685">
        <v>1</v>
      </c>
      <c r="BU95" s="685">
        <v>1</v>
      </c>
      <c r="BV95" s="685"/>
      <c r="BW95" s="685"/>
      <c r="BX95" s="685"/>
      <c r="BY95" s="685"/>
      <c r="BZ95" s="685"/>
      <c r="CA95" s="685"/>
      <c r="CB95" s="685"/>
      <c r="CC95" s="718" t="str">
        <f t="shared" si="12"/>
        <v>ファイル共有システム(ファイルサーバ)</v>
      </c>
      <c r="CD95" s="718"/>
      <c r="CE95" s="718"/>
      <c r="CF95" s="718"/>
      <c r="CG95" s="718"/>
      <c r="CH95" s="718"/>
    </row>
    <row r="96" s="258" customFormat="1" ht="172.8" spans="2:86">
      <c r="B96" s="448">
        <f t="shared" si="4"/>
        <v>49</v>
      </c>
      <c r="C96" s="449" t="s">
        <v>861</v>
      </c>
      <c r="D96" s="450" t="s">
        <v>743</v>
      </c>
      <c r="E96" s="451" t="s">
        <v>801</v>
      </c>
      <c r="F96" s="794" t="s">
        <v>862</v>
      </c>
      <c r="G96" s="453" t="s">
        <v>863</v>
      </c>
      <c r="H96" s="451" t="str">
        <f t="shared" si="5"/>
        <v>端末管理サーバ
Terminal management server
(e.g., Active Directory server)</v>
      </c>
      <c r="I96" s="799" t="s">
        <v>864</v>
      </c>
      <c r="J96" s="320" t="s">
        <v>865</v>
      </c>
      <c r="K96" s="487" t="str">
        <f t="shared" si="6"/>
        <v>回答不要
Not Applicable</v>
      </c>
      <c r="L96" s="488">
        <v>3</v>
      </c>
      <c r="M96" s="489"/>
      <c r="N96" s="489"/>
      <c r="O96" s="490" t="s">
        <v>866</v>
      </c>
      <c r="P96" s="491">
        <v>3</v>
      </c>
      <c r="Q96" s="322"/>
      <c r="R96" s="322"/>
      <c r="S96" s="648">
        <v>3</v>
      </c>
      <c r="T96" s="487" t="str">
        <f t="shared" si="7"/>
        <v>回答不要
Not Applicable</v>
      </c>
      <c r="U96" s="488"/>
      <c r="V96" s="834"/>
      <c r="W96" s="487" t="str">
        <f t="shared" si="8"/>
        <v>回答不要
Not Applicable</v>
      </c>
      <c r="X96" s="488"/>
      <c r="Y96" s="834"/>
      <c r="Z96" s="669">
        <f>IF(OR('0.Work Content Judge'!$H$146=0,AND($BV96=99,COUNTIF('0.Work Content Judge'!$AJ$146:$AO$146,2)=0),AND($BX96=99,COUNTIF('0.Work Content Judge'!$AJ$146:$AO$146,2)&gt;0),AND($BY96=99,'0.Work Content Judge'!$AI$146=1),AND($BZ96=99,'0.Work Content Judge'!$AC$146=1),AND($K$27="N/A",$H96=$AJ$46),AND($K$28="N/A",$H96=$AK$46),AND($K$29="N/A",$H96=$AL$46),AND($K$30="N/A",$H96=$AM$46),AND($K$31="N/A",$H96=$AN$46),AND($K$32="N/A",$H96=$AO$46)),0,1)</f>
        <v>0</v>
      </c>
      <c r="AA96" s="670">
        <f t="shared" si="9"/>
        <v>1</v>
      </c>
      <c r="AB96" s="670">
        <f>IF(OR('0.Work Content Judge'!$I$146=0,AND($BV96=99,COUNTIF('0.Work Content Judge'!$AJ$146:$AO$146,2)=0),AND($BX96=99,COUNTIF('0.Work Content Judge'!$AJ$146:$AO$146,2)&gt;0),AND($BZ96=99,'0.Work Content Judge'!$Y$146=1),AND($T$27="N/A",$H96=$AJ$46),AND($T$28="N/A",$H96=$AK$46),AND($T$29="N/A",$H96=$AL$46),AND($T$30="N/A",$H96=$AM$46),AND($T$31="N/A",$H96=$AN$46),AND($T$32="N/A",$H96=$AO$46)),0,1)</f>
        <v>0</v>
      </c>
      <c r="AC96" s="670">
        <f t="shared" si="10"/>
        <v>1</v>
      </c>
      <c r="AD96" s="670">
        <f>IF(OR('0.Work Content Judge'!$J$146=0,AND($BV96=99,COUNTIF('0.Work Content Judge'!$AJ$146:$AO$146,2)=0),AND($BX96=99,COUNTIF('0.Work Content Judge'!$AJ$146:$AO$146,2)&gt;0),AND($BZ96=99,'0.Work Content Judge'!$AB$146=1),AND($W$27="N/A",$H96=$AJ$46),AND($W$28="N/A",$H96=$AK$46),AND($W$29="N/A",$H96=$AL$46),AND($W$30="N/A",$H96=$AM$46),AND($W$31="N/A",$H96=$AN$46),AND($W$32="N/A",$H96=$AO$46)),0,1)</f>
        <v>0</v>
      </c>
      <c r="AE96" s="669">
        <f t="shared" si="11"/>
        <v>1</v>
      </c>
      <c r="AF96" s="683">
        <f t="shared" si="3"/>
        <v>2</v>
      </c>
      <c r="AG96" s="684">
        <v>1</v>
      </c>
      <c r="AH96" s="685">
        <v>1</v>
      </c>
      <c r="AI96" s="685" t="s">
        <v>749</v>
      </c>
      <c r="AJ96" s="685" t="s">
        <v>749</v>
      </c>
      <c r="AK96" s="685" t="s">
        <v>749</v>
      </c>
      <c r="AL96" s="685" t="s">
        <v>749</v>
      </c>
      <c r="AM96" s="685" t="s">
        <v>749</v>
      </c>
      <c r="AN96" s="685">
        <v>1</v>
      </c>
      <c r="AO96" s="685">
        <v>1</v>
      </c>
      <c r="AP96" s="685">
        <v>1</v>
      </c>
      <c r="AQ96" s="685" t="s">
        <v>749</v>
      </c>
      <c r="AR96" s="685">
        <v>1</v>
      </c>
      <c r="AS96" s="685" t="s">
        <v>749</v>
      </c>
      <c r="AT96" s="685"/>
      <c r="AU96" s="685">
        <v>1</v>
      </c>
      <c r="AV96" s="685">
        <v>1</v>
      </c>
      <c r="AW96" s="685">
        <v>1</v>
      </c>
      <c r="AX96" s="685" t="s">
        <v>749</v>
      </c>
      <c r="AY96" s="685" t="s">
        <v>749</v>
      </c>
      <c r="AZ96" s="685" t="s">
        <v>749</v>
      </c>
      <c r="BA96" s="685" t="s">
        <v>749</v>
      </c>
      <c r="BB96" s="685" t="s">
        <v>749</v>
      </c>
      <c r="BC96" s="685" t="s">
        <v>749</v>
      </c>
      <c r="BD96" s="685" t="s">
        <v>749</v>
      </c>
      <c r="BE96" s="685" t="s">
        <v>749</v>
      </c>
      <c r="BF96" s="685">
        <v>1</v>
      </c>
      <c r="BG96" s="685">
        <v>1</v>
      </c>
      <c r="BH96" s="685">
        <v>1</v>
      </c>
      <c r="BI96" s="685">
        <v>1</v>
      </c>
      <c r="BJ96" s="685">
        <v>1</v>
      </c>
      <c r="BK96" s="685" t="s">
        <v>749</v>
      </c>
      <c r="BL96" s="685">
        <v>1</v>
      </c>
      <c r="BM96" s="685" t="s">
        <v>749</v>
      </c>
      <c r="BN96" s="685" t="s">
        <v>749</v>
      </c>
      <c r="BO96" s="685" t="s">
        <v>749</v>
      </c>
      <c r="BP96" s="685" t="s">
        <v>749</v>
      </c>
      <c r="BQ96" s="685" t="s">
        <v>749</v>
      </c>
      <c r="BR96" s="685" t="s">
        <v>749</v>
      </c>
      <c r="BS96" s="685" t="s">
        <v>749</v>
      </c>
      <c r="BT96" s="685">
        <v>1</v>
      </c>
      <c r="BU96" s="685">
        <v>1</v>
      </c>
      <c r="BV96" s="685"/>
      <c r="BW96" s="685"/>
      <c r="BX96" s="685"/>
      <c r="BY96" s="685"/>
      <c r="BZ96" s="685"/>
      <c r="CA96" s="685"/>
      <c r="CB96" s="685"/>
      <c r="CC96" s="718" t="str">
        <f t="shared" si="12"/>
        <v>端末管理サーバ(Active Directory)</v>
      </c>
      <c r="CD96" s="718"/>
      <c r="CE96" s="718"/>
      <c r="CF96" s="718"/>
      <c r="CG96" s="718"/>
      <c r="CH96" s="718"/>
    </row>
    <row r="97" s="258" customFormat="1" ht="172.8" spans="2:86">
      <c r="B97" s="448">
        <f t="shared" si="4"/>
        <v>50</v>
      </c>
      <c r="C97" s="449" t="s">
        <v>861</v>
      </c>
      <c r="D97" s="450" t="s">
        <v>743</v>
      </c>
      <c r="E97" s="451" t="s">
        <v>801</v>
      </c>
      <c r="F97" s="794" t="s">
        <v>862</v>
      </c>
      <c r="G97" s="453" t="s">
        <v>863</v>
      </c>
      <c r="H97" s="454" t="str">
        <f t="shared" si="5"/>
        <v>ファイル共有システム(ファイルサーバ)
File sharing system
(e.g., File server)</v>
      </c>
      <c r="I97" s="799" t="s">
        <v>864</v>
      </c>
      <c r="J97" s="320" t="s">
        <v>865</v>
      </c>
      <c r="K97" s="487" t="str">
        <f t="shared" si="6"/>
        <v>回答不要
Not Applicable</v>
      </c>
      <c r="L97" s="488">
        <v>3</v>
      </c>
      <c r="M97" s="489"/>
      <c r="N97" s="489"/>
      <c r="O97" s="490" t="s">
        <v>866</v>
      </c>
      <c r="P97" s="491">
        <v>3</v>
      </c>
      <c r="Q97" s="322"/>
      <c r="R97" s="322"/>
      <c r="S97" s="648">
        <v>3</v>
      </c>
      <c r="T97" s="487" t="str">
        <f t="shared" si="7"/>
        <v>回答不要
Not Applicable</v>
      </c>
      <c r="U97" s="488"/>
      <c r="V97" s="834"/>
      <c r="W97" s="487" t="str">
        <f t="shared" si="8"/>
        <v>回答不要
Not Applicable</v>
      </c>
      <c r="X97" s="488"/>
      <c r="Y97" s="834"/>
      <c r="Z97" s="669">
        <f>IF(OR('0.Work Content Judge'!$H$146=0,AND($BV97=99,COUNTIF('0.Work Content Judge'!$AJ$146:$AO$146,2)=0),AND($BX97=99,COUNTIF('0.Work Content Judge'!$AJ$146:$AO$146,2)&gt;0),AND($BY97=99,'0.Work Content Judge'!$AI$146=1),AND($BZ97=99,'0.Work Content Judge'!$AC$146=1),AND($K$27="N/A",$H97=$AJ$46),AND($K$28="N/A",$H97=$AK$46),AND($K$29="N/A",$H97=$AL$46),AND($K$30="N/A",$H97=$AM$46),AND($K$31="N/A",$H97=$AN$46),AND($K$32="N/A",$H97=$AO$46)),0,1)</f>
        <v>0</v>
      </c>
      <c r="AA97" s="670">
        <f t="shared" si="9"/>
        <v>1</v>
      </c>
      <c r="AB97" s="670">
        <f>IF(OR('0.Work Content Judge'!$I$146=0,AND($BV97=99,COUNTIF('0.Work Content Judge'!$AJ$146:$AO$146,2)=0),AND($BX97=99,COUNTIF('0.Work Content Judge'!$AJ$146:$AO$146,2)&gt;0),AND($BZ97=99,'0.Work Content Judge'!$Y$146=1),AND($T$27="N/A",$H97=$AJ$46),AND($T$28="N/A",$H97=$AK$46),AND($T$29="N/A",$H97=$AL$46),AND($T$30="N/A",$H97=$AM$46),AND($T$31="N/A",$H97=$AN$46),AND($T$32="N/A",$H97=$AO$46)),0,1)</f>
        <v>0</v>
      </c>
      <c r="AC97" s="670">
        <f t="shared" si="10"/>
        <v>1</v>
      </c>
      <c r="AD97" s="670">
        <f>IF(OR('0.Work Content Judge'!$J$146=0,AND($BV97=99,COUNTIF('0.Work Content Judge'!$AJ$146:$AO$146,2)=0),AND($BX97=99,COUNTIF('0.Work Content Judge'!$AJ$146:$AO$146,2)&gt;0),AND($BZ97=99,'0.Work Content Judge'!$AB$146=1),AND($W$27="N/A",$H97=$AJ$46),AND($W$28="N/A",$H97=$AK$46),AND($W$29="N/A",$H97=$AL$46),AND($W$30="N/A",$H97=$AM$46),AND($W$31="N/A",$H97=$AN$46),AND($W$32="N/A",$H97=$AO$46)),0,1)</f>
        <v>0</v>
      </c>
      <c r="AE97" s="669">
        <f t="shared" si="11"/>
        <v>1</v>
      </c>
      <c r="AF97" s="683">
        <f t="shared" si="3"/>
        <v>1</v>
      </c>
      <c r="AG97" s="684">
        <v>1</v>
      </c>
      <c r="AH97" s="685">
        <v>1</v>
      </c>
      <c r="AI97" s="685" t="s">
        <v>749</v>
      </c>
      <c r="AJ97" s="685" t="s">
        <v>749</v>
      </c>
      <c r="AK97" s="685" t="s">
        <v>749</v>
      </c>
      <c r="AL97" s="685" t="s">
        <v>749</v>
      </c>
      <c r="AM97" s="685" t="s">
        <v>749</v>
      </c>
      <c r="AN97" s="685"/>
      <c r="AO97" s="685">
        <v>1</v>
      </c>
      <c r="AP97" s="685">
        <v>1</v>
      </c>
      <c r="AQ97" s="685" t="s">
        <v>749</v>
      </c>
      <c r="AR97" s="685">
        <v>1</v>
      </c>
      <c r="AS97" s="685" t="s">
        <v>749</v>
      </c>
      <c r="AT97" s="685"/>
      <c r="AU97" s="685">
        <v>1</v>
      </c>
      <c r="AV97" s="685">
        <v>1</v>
      </c>
      <c r="AW97" s="685">
        <v>1</v>
      </c>
      <c r="AX97" s="685" t="s">
        <v>749</v>
      </c>
      <c r="AY97" s="685" t="s">
        <v>749</v>
      </c>
      <c r="AZ97" s="685" t="s">
        <v>749</v>
      </c>
      <c r="BA97" s="685" t="s">
        <v>749</v>
      </c>
      <c r="BB97" s="685" t="s">
        <v>749</v>
      </c>
      <c r="BC97" s="685" t="s">
        <v>749</v>
      </c>
      <c r="BD97" s="685" t="s">
        <v>749</v>
      </c>
      <c r="BE97" s="685" t="s">
        <v>749</v>
      </c>
      <c r="BF97" s="685">
        <v>1</v>
      </c>
      <c r="BG97" s="685">
        <v>1</v>
      </c>
      <c r="BH97" s="685">
        <v>1</v>
      </c>
      <c r="BI97" s="685">
        <v>1</v>
      </c>
      <c r="BJ97" s="685">
        <v>1</v>
      </c>
      <c r="BK97" s="685" t="s">
        <v>749</v>
      </c>
      <c r="BL97" s="685">
        <v>1</v>
      </c>
      <c r="BM97" s="685" t="s">
        <v>749</v>
      </c>
      <c r="BN97" s="685" t="s">
        <v>749</v>
      </c>
      <c r="BO97" s="685" t="s">
        <v>749</v>
      </c>
      <c r="BP97" s="685" t="s">
        <v>749</v>
      </c>
      <c r="BQ97" s="685" t="s">
        <v>749</v>
      </c>
      <c r="BR97" s="685" t="s">
        <v>749</v>
      </c>
      <c r="BS97" s="685" t="s">
        <v>749</v>
      </c>
      <c r="BT97" s="685">
        <v>1</v>
      </c>
      <c r="BU97" s="685">
        <v>1</v>
      </c>
      <c r="BV97" s="685"/>
      <c r="BW97" s="685"/>
      <c r="BX97" s="685"/>
      <c r="BY97" s="685"/>
      <c r="BZ97" s="685"/>
      <c r="CA97" s="685"/>
      <c r="CB97" s="685"/>
      <c r="CC97" s="718" t="str">
        <f t="shared" si="12"/>
        <v>ファイル共有システム(ファイルサーバ)</v>
      </c>
      <c r="CD97" s="718"/>
      <c r="CE97" s="718"/>
      <c r="CF97" s="718"/>
      <c r="CG97" s="718"/>
      <c r="CH97" s="718"/>
    </row>
    <row r="98" s="258" customFormat="1" ht="158.4" spans="2:86">
      <c r="B98" s="448">
        <f t="shared" si="4"/>
        <v>51</v>
      </c>
      <c r="C98" s="449" t="s">
        <v>867</v>
      </c>
      <c r="D98" s="450" t="s">
        <v>743</v>
      </c>
      <c r="E98" s="451" t="s">
        <v>801</v>
      </c>
      <c r="F98" s="794" t="s">
        <v>868</v>
      </c>
      <c r="G98" s="453" t="s">
        <v>869</v>
      </c>
      <c r="H98" s="451" t="str">
        <f t="shared" si="5"/>
        <v>端末
Terminal
(e.g., User terminal, operation terminal, etc.)</v>
      </c>
      <c r="I98" s="799" t="s">
        <v>870</v>
      </c>
      <c r="J98" s="320" t="s">
        <v>871</v>
      </c>
      <c r="K98" s="487" t="str">
        <f t="shared" si="6"/>
        <v>回答要
Answer Required</v>
      </c>
      <c r="L98" s="488">
        <v>3</v>
      </c>
      <c r="M98" s="489"/>
      <c r="N98" s="489"/>
      <c r="O98" s="490" t="s">
        <v>872</v>
      </c>
      <c r="P98" s="491">
        <v>3</v>
      </c>
      <c r="Q98" s="322"/>
      <c r="R98" s="322"/>
      <c r="S98" s="648">
        <v>3</v>
      </c>
      <c r="T98" s="487" t="str">
        <f t="shared" si="7"/>
        <v>回答不要
Not Applicable</v>
      </c>
      <c r="U98" s="488"/>
      <c r="V98" s="834"/>
      <c r="W98" s="487" t="str">
        <f t="shared" si="8"/>
        <v>回答不要
Not Applicable</v>
      </c>
      <c r="X98" s="488"/>
      <c r="Y98" s="834"/>
      <c r="Z98" s="669">
        <f>IF(OR('0.Work Content Judge'!$H$146=0,AND($BV98=99,COUNTIF('0.Work Content Judge'!$AJ$146:$AO$146,2)=0),AND($BX98=99,COUNTIF('0.Work Content Judge'!$AJ$146:$AO$146,2)&gt;0),AND($BY98=99,'0.Work Content Judge'!$AI$146=1),AND($BZ98=99,'0.Work Content Judge'!$AC$146=1),AND($K$27="N/A",$H98=$AJ$46),AND($K$28="N/A",$H98=$AK$46),AND($K$29="N/A",$H98=$AL$46),AND($K$30="N/A",$H98=$AM$46),AND($K$31="N/A",$H98=$AN$46),AND($K$32="N/A",$H98=$AO$46)),0,1)</f>
        <v>1</v>
      </c>
      <c r="AA98" s="670">
        <f t="shared" si="9"/>
        <v>1</v>
      </c>
      <c r="AB98" s="670">
        <f>IF(OR('0.Work Content Judge'!$I$146=0,AND($BV98=99,COUNTIF('0.Work Content Judge'!$AJ$146:$AO$146,2)=0),AND($BX98=99,COUNTIF('0.Work Content Judge'!$AJ$146:$AO$146,2)&gt;0),AND($BZ98=99,'0.Work Content Judge'!$Y$146=1),AND($T$27="N/A",$H98=$AJ$46),AND($T$28="N/A",$H98=$AK$46),AND($T$29="N/A",$H98=$AL$46),AND($T$30="N/A",$H98=$AM$46),AND($T$31="N/A",$H98=$AN$46),AND($T$32="N/A",$H98=$AO$46)),0,1)</f>
        <v>0</v>
      </c>
      <c r="AC98" s="670">
        <f t="shared" si="10"/>
        <v>1</v>
      </c>
      <c r="AD98" s="670">
        <f>IF(OR('0.Work Content Judge'!$J$146=0,AND($BV98=99,COUNTIF('0.Work Content Judge'!$AJ$146:$AO$146,2)=0),AND($BX98=99,COUNTIF('0.Work Content Judge'!$AJ$146:$AO$146,2)&gt;0),AND($BZ98=99,'0.Work Content Judge'!$AB$146=1),AND($W$27="N/A",$H98=$AJ$46),AND($W$28="N/A",$H98=$AK$46),AND($W$29="N/A",$H98=$AL$46),AND($W$30="N/A",$H98=$AM$46),AND($W$31="N/A",$H98=$AN$46),AND($W$32="N/A",$H98=$AO$46)),0,1)</f>
        <v>0</v>
      </c>
      <c r="AE98" s="669">
        <f t="shared" si="11"/>
        <v>1</v>
      </c>
      <c r="AF98" s="683">
        <f t="shared" si="3"/>
        <v>3</v>
      </c>
      <c r="AG98" s="684">
        <v>1</v>
      </c>
      <c r="AH98" s="685">
        <v>1</v>
      </c>
      <c r="AI98" s="685" t="s">
        <v>749</v>
      </c>
      <c r="AJ98" s="685" t="s">
        <v>749</v>
      </c>
      <c r="AK98" s="685" t="s">
        <v>749</v>
      </c>
      <c r="AL98" s="685" t="s">
        <v>749</v>
      </c>
      <c r="AM98" s="685">
        <v>1</v>
      </c>
      <c r="AN98" s="685">
        <v>1</v>
      </c>
      <c r="AO98" s="685">
        <v>1</v>
      </c>
      <c r="AP98" s="685">
        <v>0</v>
      </c>
      <c r="AQ98" s="685" t="s">
        <v>749</v>
      </c>
      <c r="AR98" s="685" t="s">
        <v>749</v>
      </c>
      <c r="AS98" s="685" t="s">
        <v>749</v>
      </c>
      <c r="AT98" s="685">
        <v>1</v>
      </c>
      <c r="AU98" s="685">
        <v>1</v>
      </c>
      <c r="AV98" s="685">
        <v>1</v>
      </c>
      <c r="AW98" s="685">
        <v>1</v>
      </c>
      <c r="AX98" s="685" t="s">
        <v>749</v>
      </c>
      <c r="AY98" s="685" t="s">
        <v>749</v>
      </c>
      <c r="AZ98" s="685" t="s">
        <v>749</v>
      </c>
      <c r="BA98" s="685" t="s">
        <v>749</v>
      </c>
      <c r="BB98" s="685" t="s">
        <v>749</v>
      </c>
      <c r="BC98" s="685" t="s">
        <v>749</v>
      </c>
      <c r="BD98" s="685" t="s">
        <v>749</v>
      </c>
      <c r="BE98" s="685" t="s">
        <v>749</v>
      </c>
      <c r="BF98" s="685">
        <v>1</v>
      </c>
      <c r="BG98" s="685">
        <v>1</v>
      </c>
      <c r="BH98" s="685">
        <v>1</v>
      </c>
      <c r="BI98" s="685">
        <v>1</v>
      </c>
      <c r="BJ98" s="685">
        <v>1</v>
      </c>
      <c r="BK98" s="685">
        <v>1</v>
      </c>
      <c r="BL98" s="685">
        <v>1</v>
      </c>
      <c r="BM98" s="685" t="s">
        <v>749</v>
      </c>
      <c r="BN98" s="685" t="s">
        <v>749</v>
      </c>
      <c r="BO98" s="685" t="s">
        <v>749</v>
      </c>
      <c r="BP98" s="685" t="s">
        <v>749</v>
      </c>
      <c r="BQ98" s="685" t="s">
        <v>749</v>
      </c>
      <c r="BR98" s="685" t="s">
        <v>749</v>
      </c>
      <c r="BS98" s="685" t="s">
        <v>749</v>
      </c>
      <c r="BT98" s="685">
        <v>1</v>
      </c>
      <c r="BU98" s="685">
        <v>1</v>
      </c>
      <c r="BV98" s="685"/>
      <c r="BW98" s="685"/>
      <c r="BX98" s="685"/>
      <c r="BY98" s="685"/>
      <c r="BZ98" s="685"/>
      <c r="CA98" s="685"/>
      <c r="CB98" s="685"/>
      <c r="CC98" s="718" t="str">
        <f t="shared" si="12"/>
        <v>ユーザ端末・ネットワーク</v>
      </c>
      <c r="CD98" s="718"/>
      <c r="CE98" s="718"/>
      <c r="CF98" s="718"/>
      <c r="CG98" s="718"/>
      <c r="CH98" s="718"/>
    </row>
    <row r="99" s="258" customFormat="1" ht="158.4" spans="2:86">
      <c r="B99" s="448">
        <f t="shared" si="4"/>
        <v>52</v>
      </c>
      <c r="C99" s="449" t="s">
        <v>867</v>
      </c>
      <c r="D99" s="450" t="s">
        <v>743</v>
      </c>
      <c r="E99" s="451" t="s">
        <v>801</v>
      </c>
      <c r="F99" s="794" t="s">
        <v>868</v>
      </c>
      <c r="G99" s="453" t="s">
        <v>869</v>
      </c>
      <c r="H99" s="454" t="str">
        <f t="shared" si="5"/>
        <v>端末管理サーバ
Terminal management server
(e.g., Active Directory server)</v>
      </c>
      <c r="I99" s="799" t="s">
        <v>870</v>
      </c>
      <c r="J99" s="320" t="s">
        <v>871</v>
      </c>
      <c r="K99" s="487" t="str">
        <f t="shared" si="6"/>
        <v>回答不要
Not Applicable</v>
      </c>
      <c r="L99" s="488">
        <v>3</v>
      </c>
      <c r="M99" s="489"/>
      <c r="N99" s="489"/>
      <c r="O99" s="490" t="s">
        <v>872</v>
      </c>
      <c r="P99" s="491">
        <v>3</v>
      </c>
      <c r="Q99" s="322"/>
      <c r="R99" s="322"/>
      <c r="S99" s="648">
        <v>3</v>
      </c>
      <c r="T99" s="487" t="str">
        <f t="shared" si="7"/>
        <v>回答不要
Not Applicable</v>
      </c>
      <c r="U99" s="488"/>
      <c r="V99" s="834"/>
      <c r="W99" s="487" t="str">
        <f t="shared" si="8"/>
        <v>回答不要
Not Applicable</v>
      </c>
      <c r="X99" s="488"/>
      <c r="Y99" s="834"/>
      <c r="Z99" s="669">
        <f>IF(OR('0.Work Content Judge'!$H$146=0,AND($BV99=99,COUNTIF('0.Work Content Judge'!$AJ$146:$AO$146,2)=0),AND($BX99=99,COUNTIF('0.Work Content Judge'!$AJ$146:$AO$146,2)&gt;0),AND($BY99=99,'0.Work Content Judge'!$AI$146=1),AND($BZ99=99,'0.Work Content Judge'!$AC$146=1),AND($K$27="N/A",$H99=$AJ$46),AND($K$28="N/A",$H99=$AK$46),AND($K$29="N/A",$H99=$AL$46),AND($K$30="N/A",$H99=$AM$46),AND($K$31="N/A",$H99=$AN$46),AND($K$32="N/A",$H99=$AO$46)),0,1)</f>
        <v>0</v>
      </c>
      <c r="AA99" s="670">
        <f t="shared" si="9"/>
        <v>1</v>
      </c>
      <c r="AB99" s="670">
        <f>IF(OR('0.Work Content Judge'!$I$146=0,AND($BV99=99,COUNTIF('0.Work Content Judge'!$AJ$146:$AO$146,2)=0),AND($BX99=99,COUNTIF('0.Work Content Judge'!$AJ$146:$AO$146,2)&gt;0),AND($BZ99=99,'0.Work Content Judge'!$Y$146=1),AND($T$27="N/A",$H99=$AJ$46),AND($T$28="N/A",$H99=$AK$46),AND($T$29="N/A",$H99=$AL$46),AND($T$30="N/A",$H99=$AM$46),AND($T$31="N/A",$H99=$AN$46),AND($T$32="N/A",$H99=$AO$46)),0,1)</f>
        <v>0</v>
      </c>
      <c r="AC99" s="670">
        <f t="shared" si="10"/>
        <v>1</v>
      </c>
      <c r="AD99" s="670">
        <f>IF(OR('0.Work Content Judge'!$J$146=0,AND($BV99=99,COUNTIF('0.Work Content Judge'!$AJ$146:$AO$146,2)=0),AND($BX99=99,COUNTIF('0.Work Content Judge'!$AJ$146:$AO$146,2)&gt;0),AND($BZ99=99,'0.Work Content Judge'!$AB$146=1),AND($W$27="N/A",$H99=$AJ$46),AND($W$28="N/A",$H99=$AK$46),AND($W$29="N/A",$H99=$AL$46),AND($W$30="N/A",$H99=$AM$46),AND($W$31="N/A",$H99=$AN$46),AND($W$32="N/A",$H99=$AO$46)),0,1)</f>
        <v>0</v>
      </c>
      <c r="AE99" s="669">
        <f t="shared" si="11"/>
        <v>1</v>
      </c>
      <c r="AF99" s="683">
        <f t="shared" si="3"/>
        <v>2</v>
      </c>
      <c r="AG99" s="684">
        <v>1</v>
      </c>
      <c r="AH99" s="685">
        <v>1</v>
      </c>
      <c r="AI99" s="685" t="s">
        <v>749</v>
      </c>
      <c r="AJ99" s="685" t="s">
        <v>749</v>
      </c>
      <c r="AK99" s="685" t="s">
        <v>749</v>
      </c>
      <c r="AL99" s="685" t="s">
        <v>749</v>
      </c>
      <c r="AM99" s="685"/>
      <c r="AN99" s="685">
        <v>1</v>
      </c>
      <c r="AO99" s="685">
        <v>1</v>
      </c>
      <c r="AP99" s="685">
        <v>0</v>
      </c>
      <c r="AQ99" s="685" t="s">
        <v>749</v>
      </c>
      <c r="AR99" s="685" t="s">
        <v>749</v>
      </c>
      <c r="AS99" s="685" t="s">
        <v>749</v>
      </c>
      <c r="AT99" s="685">
        <v>1</v>
      </c>
      <c r="AU99" s="685">
        <v>1</v>
      </c>
      <c r="AV99" s="685">
        <v>1</v>
      </c>
      <c r="AW99" s="685">
        <v>1</v>
      </c>
      <c r="AX99" s="685" t="s">
        <v>749</v>
      </c>
      <c r="AY99" s="685" t="s">
        <v>749</v>
      </c>
      <c r="AZ99" s="685" t="s">
        <v>749</v>
      </c>
      <c r="BA99" s="685" t="s">
        <v>749</v>
      </c>
      <c r="BB99" s="685" t="s">
        <v>749</v>
      </c>
      <c r="BC99" s="685" t="s">
        <v>749</v>
      </c>
      <c r="BD99" s="685" t="s">
        <v>749</v>
      </c>
      <c r="BE99" s="685" t="s">
        <v>749</v>
      </c>
      <c r="BF99" s="685">
        <v>1</v>
      </c>
      <c r="BG99" s="685">
        <v>1</v>
      </c>
      <c r="BH99" s="685">
        <v>1</v>
      </c>
      <c r="BI99" s="685">
        <v>1</v>
      </c>
      <c r="BJ99" s="685">
        <v>1</v>
      </c>
      <c r="BK99" s="685">
        <v>1</v>
      </c>
      <c r="BL99" s="685">
        <v>1</v>
      </c>
      <c r="BM99" s="685" t="s">
        <v>749</v>
      </c>
      <c r="BN99" s="685" t="s">
        <v>749</v>
      </c>
      <c r="BO99" s="685" t="s">
        <v>749</v>
      </c>
      <c r="BP99" s="685" t="s">
        <v>749</v>
      </c>
      <c r="BQ99" s="685" t="s">
        <v>749</v>
      </c>
      <c r="BR99" s="685" t="s">
        <v>749</v>
      </c>
      <c r="BS99" s="685" t="s">
        <v>749</v>
      </c>
      <c r="BT99" s="685">
        <v>1</v>
      </c>
      <c r="BU99" s="685">
        <v>1</v>
      </c>
      <c r="BV99" s="685"/>
      <c r="BW99" s="685"/>
      <c r="BX99" s="685"/>
      <c r="BY99" s="685"/>
      <c r="BZ99" s="685"/>
      <c r="CA99" s="685"/>
      <c r="CB99" s="685"/>
      <c r="CC99" s="718" t="str">
        <f t="shared" si="12"/>
        <v>端末管理サーバ(Active Directory)</v>
      </c>
      <c r="CD99" s="718"/>
      <c r="CE99" s="718"/>
      <c r="CF99" s="718"/>
      <c r="CG99" s="718"/>
      <c r="CH99" s="718"/>
    </row>
    <row r="100" s="258" customFormat="1" ht="158.4" spans="2:86">
      <c r="B100" s="448">
        <f t="shared" si="4"/>
        <v>53</v>
      </c>
      <c r="C100" s="449" t="s">
        <v>867</v>
      </c>
      <c r="D100" s="450" t="s">
        <v>743</v>
      </c>
      <c r="E100" s="451" t="s">
        <v>801</v>
      </c>
      <c r="F100" s="794" t="s">
        <v>868</v>
      </c>
      <c r="G100" s="453" t="s">
        <v>869</v>
      </c>
      <c r="H100" s="454" t="str">
        <f t="shared" si="5"/>
        <v>ファイル共有システム(ファイルサーバ)
File sharing system
(e.g., File server)</v>
      </c>
      <c r="I100" s="799" t="s">
        <v>870</v>
      </c>
      <c r="J100" s="320" t="s">
        <v>871</v>
      </c>
      <c r="K100" s="487" t="str">
        <f t="shared" si="6"/>
        <v>回答不要
Not Applicable</v>
      </c>
      <c r="L100" s="488">
        <v>3</v>
      </c>
      <c r="M100" s="489"/>
      <c r="N100" s="489"/>
      <c r="O100" s="490" t="s">
        <v>872</v>
      </c>
      <c r="P100" s="491">
        <v>3</v>
      </c>
      <c r="Q100" s="322"/>
      <c r="R100" s="322"/>
      <c r="S100" s="648">
        <v>3</v>
      </c>
      <c r="T100" s="487" t="str">
        <f t="shared" si="7"/>
        <v>回答不要
Not Applicable</v>
      </c>
      <c r="U100" s="488"/>
      <c r="V100" s="834"/>
      <c r="W100" s="487" t="str">
        <f t="shared" si="8"/>
        <v>回答不要
Not Applicable</v>
      </c>
      <c r="X100" s="488"/>
      <c r="Y100" s="834"/>
      <c r="Z100" s="669">
        <f>IF(OR('0.Work Content Judge'!$H$146=0,AND($BV100=99,COUNTIF('0.Work Content Judge'!$AJ$146:$AO$146,2)=0),AND($BX100=99,COUNTIF('0.Work Content Judge'!$AJ$146:$AO$146,2)&gt;0),AND($BY100=99,'0.Work Content Judge'!$AI$146=1),AND($BZ100=99,'0.Work Content Judge'!$AC$146=1),AND($K$27="N/A",$H100=$AJ$46),AND($K$28="N/A",$H100=$AK$46),AND($K$29="N/A",$H100=$AL$46),AND($K$30="N/A",$H100=$AM$46),AND($K$31="N/A",$H100=$AN$46),AND($K$32="N/A",$H100=$AO$46)),0,1)</f>
        <v>0</v>
      </c>
      <c r="AA100" s="670">
        <f t="shared" si="9"/>
        <v>1</v>
      </c>
      <c r="AB100" s="670">
        <f>IF(OR('0.Work Content Judge'!$I$146=0,AND($BV100=99,COUNTIF('0.Work Content Judge'!$AJ$146:$AO$146,2)=0),AND($BX100=99,COUNTIF('0.Work Content Judge'!$AJ$146:$AO$146,2)&gt;0),AND($BZ100=99,'0.Work Content Judge'!$Y$146=1),AND($T$27="N/A",$H100=$AJ$46),AND($T$28="N/A",$H100=$AK$46),AND($T$29="N/A",$H100=$AL$46),AND($T$30="N/A",$H100=$AM$46),AND($T$31="N/A",$H100=$AN$46),AND($T$32="N/A",$H100=$AO$46)),0,1)</f>
        <v>0</v>
      </c>
      <c r="AC100" s="670">
        <f t="shared" si="10"/>
        <v>1</v>
      </c>
      <c r="AD100" s="670">
        <f>IF(OR('0.Work Content Judge'!$J$146=0,AND($BV100=99,COUNTIF('0.Work Content Judge'!$AJ$146:$AO$146,2)=0),AND($BX100=99,COUNTIF('0.Work Content Judge'!$AJ$146:$AO$146,2)&gt;0),AND($BZ100=99,'0.Work Content Judge'!$AB$146=1),AND($W$27="N/A",$H100=$AJ$46),AND($W$28="N/A",$H100=$AK$46),AND($W$29="N/A",$H100=$AL$46),AND($W$30="N/A",$H100=$AM$46),AND($W$31="N/A",$H100=$AN$46),AND($W$32="N/A",$H100=$AO$46)),0,1)</f>
        <v>0</v>
      </c>
      <c r="AE100" s="669">
        <f t="shared" si="11"/>
        <v>1</v>
      </c>
      <c r="AF100" s="683">
        <f t="shared" si="3"/>
        <v>1</v>
      </c>
      <c r="AG100" s="684">
        <v>1</v>
      </c>
      <c r="AH100" s="685">
        <v>1</v>
      </c>
      <c r="AI100" s="685" t="s">
        <v>749</v>
      </c>
      <c r="AJ100" s="685" t="s">
        <v>749</v>
      </c>
      <c r="AK100" s="685" t="s">
        <v>749</v>
      </c>
      <c r="AL100" s="685" t="s">
        <v>749</v>
      </c>
      <c r="AM100" s="685"/>
      <c r="AN100" s="685"/>
      <c r="AO100" s="685">
        <v>1</v>
      </c>
      <c r="AP100" s="685">
        <v>0</v>
      </c>
      <c r="AQ100" s="685" t="s">
        <v>749</v>
      </c>
      <c r="AR100" s="685" t="s">
        <v>749</v>
      </c>
      <c r="AS100" s="685" t="s">
        <v>749</v>
      </c>
      <c r="AT100" s="685">
        <v>1</v>
      </c>
      <c r="AU100" s="685">
        <v>1</v>
      </c>
      <c r="AV100" s="685">
        <v>1</v>
      </c>
      <c r="AW100" s="685">
        <v>1</v>
      </c>
      <c r="AX100" s="685" t="s">
        <v>749</v>
      </c>
      <c r="AY100" s="685" t="s">
        <v>749</v>
      </c>
      <c r="AZ100" s="685" t="s">
        <v>749</v>
      </c>
      <c r="BA100" s="685" t="s">
        <v>749</v>
      </c>
      <c r="BB100" s="685" t="s">
        <v>749</v>
      </c>
      <c r="BC100" s="685" t="s">
        <v>749</v>
      </c>
      <c r="BD100" s="685" t="s">
        <v>749</v>
      </c>
      <c r="BE100" s="685" t="s">
        <v>749</v>
      </c>
      <c r="BF100" s="685">
        <v>1</v>
      </c>
      <c r="BG100" s="685">
        <v>1</v>
      </c>
      <c r="BH100" s="685">
        <v>1</v>
      </c>
      <c r="BI100" s="685">
        <v>1</v>
      </c>
      <c r="BJ100" s="685">
        <v>1</v>
      </c>
      <c r="BK100" s="685">
        <v>1</v>
      </c>
      <c r="BL100" s="685">
        <v>1</v>
      </c>
      <c r="BM100" s="685" t="s">
        <v>749</v>
      </c>
      <c r="BN100" s="685" t="s">
        <v>749</v>
      </c>
      <c r="BO100" s="685" t="s">
        <v>749</v>
      </c>
      <c r="BP100" s="685" t="s">
        <v>749</v>
      </c>
      <c r="BQ100" s="685" t="s">
        <v>749</v>
      </c>
      <c r="BR100" s="685" t="s">
        <v>749</v>
      </c>
      <c r="BS100" s="685" t="s">
        <v>749</v>
      </c>
      <c r="BT100" s="685">
        <v>1</v>
      </c>
      <c r="BU100" s="685">
        <v>1</v>
      </c>
      <c r="BV100" s="685"/>
      <c r="BW100" s="685"/>
      <c r="BX100" s="685"/>
      <c r="BY100" s="685"/>
      <c r="BZ100" s="685"/>
      <c r="CA100" s="685"/>
      <c r="CB100" s="685"/>
      <c r="CC100" s="718" t="str">
        <f t="shared" si="12"/>
        <v>ファイル共有システム(ファイルサーバ)</v>
      </c>
      <c r="CD100" s="718"/>
      <c r="CE100" s="718"/>
      <c r="CF100" s="718"/>
      <c r="CG100" s="718"/>
      <c r="CH100" s="718"/>
    </row>
    <row r="101" s="258" customFormat="1" ht="259.2" spans="2:86">
      <c r="B101" s="448">
        <f t="shared" si="4"/>
        <v>54</v>
      </c>
      <c r="C101" s="449" t="s">
        <v>873</v>
      </c>
      <c r="D101" s="450" t="s">
        <v>743</v>
      </c>
      <c r="E101" s="451" t="s">
        <v>801</v>
      </c>
      <c r="F101" s="794" t="s">
        <v>874</v>
      </c>
      <c r="G101" s="453" t="s">
        <v>875</v>
      </c>
      <c r="H101" s="451" t="str">
        <f t="shared" si="5"/>
        <v>インターネット接続環境
Internet connection environment
(e.g., Proxy server,etc.)</v>
      </c>
      <c r="I101" s="799" t="s">
        <v>876</v>
      </c>
      <c r="J101" s="320" t="s">
        <v>877</v>
      </c>
      <c r="K101" s="487" t="str">
        <f t="shared" si="6"/>
        <v>回答不要
Not Applicable</v>
      </c>
      <c r="L101" s="488">
        <v>3</v>
      </c>
      <c r="M101" s="489"/>
      <c r="N101" s="489"/>
      <c r="O101" s="490" t="s">
        <v>878</v>
      </c>
      <c r="P101" s="491">
        <v>3</v>
      </c>
      <c r="Q101" s="322" t="s">
        <v>813</v>
      </c>
      <c r="R101" s="322"/>
      <c r="S101" s="648">
        <v>3</v>
      </c>
      <c r="T101" s="487" t="str">
        <f t="shared" si="7"/>
        <v>回答不要
Not Applicable</v>
      </c>
      <c r="U101" s="488"/>
      <c r="V101" s="834"/>
      <c r="W101" s="487" t="str">
        <f t="shared" si="8"/>
        <v>回答不要
Not Applicable</v>
      </c>
      <c r="X101" s="488"/>
      <c r="Y101" s="834"/>
      <c r="Z101" s="669">
        <f>IF(OR('0.Work Content Judge'!$H$146=0,AND($BV101=99,COUNTIF('0.Work Content Judge'!$AJ$146:$AO$146,2)=0),AND($BX101=99,COUNTIF('0.Work Content Judge'!$AJ$146:$AO$146,2)&gt;0),AND($BY101=99,'0.Work Content Judge'!$AI$146=1),AND($BZ101=99,'0.Work Content Judge'!$AC$146=1),AND($K$27="N/A",$H101=$AJ$46),AND($K$28="N/A",$H101=$AK$46),AND($K$29="N/A",$H101=$AL$46),AND($K$30="N/A",$H101=$AM$46),AND($K$31="N/A",$H101=$AN$46),AND($K$32="N/A",$H101=$AO$46)),0,1)</f>
        <v>0</v>
      </c>
      <c r="AA101" s="670">
        <f t="shared" si="9"/>
        <v>1</v>
      </c>
      <c r="AB101" s="670">
        <f>IF(OR('0.Work Content Judge'!$I$146=0,AND($BV101=99,COUNTIF('0.Work Content Judge'!$AJ$146:$AO$146,2)=0),AND($BX101=99,COUNTIF('0.Work Content Judge'!$AJ$146:$AO$146,2)&gt;0),AND($BZ101=99,'0.Work Content Judge'!$Y$146=1),AND($T$27="N/A",$H101=$AJ$46),AND($T$28="N/A",$H101=$AK$46),AND($T$29="N/A",$H101=$AL$46),AND($T$30="N/A",$H101=$AM$46),AND($T$31="N/A",$H101=$AN$46),AND($T$32="N/A",$H101=$AO$46)),0,1)</f>
        <v>0</v>
      </c>
      <c r="AC101" s="670">
        <f t="shared" si="10"/>
        <v>1</v>
      </c>
      <c r="AD101" s="670">
        <f>IF(OR('0.Work Content Judge'!$J$146=0,AND($BV101=99,COUNTIF('0.Work Content Judge'!$AJ$146:$AO$146,2)=0),AND($BX101=99,COUNTIF('0.Work Content Judge'!$AJ$146:$AO$146,2)&gt;0),AND($BZ101=99,'0.Work Content Judge'!$AB$146=1),AND($W$27="N/A",$H101=$AJ$46),AND($W$28="N/A",$H101=$AK$46),AND($W$29="N/A",$H101=$AL$46),AND($W$30="N/A",$H101=$AM$46),AND($W$31="N/A",$H101=$AN$46),AND($W$32="N/A",$H101=$AO$46)),0,1)</f>
        <v>0</v>
      </c>
      <c r="AE101" s="669">
        <f t="shared" si="11"/>
        <v>1</v>
      </c>
      <c r="AF101" s="683">
        <f t="shared" si="3"/>
        <v>3</v>
      </c>
      <c r="AG101" s="684">
        <v>1</v>
      </c>
      <c r="AH101" s="685">
        <v>1</v>
      </c>
      <c r="AI101" s="685" t="s">
        <v>749</v>
      </c>
      <c r="AJ101" s="685" t="s">
        <v>749</v>
      </c>
      <c r="AK101" s="685">
        <v>1</v>
      </c>
      <c r="AL101" s="685">
        <v>1</v>
      </c>
      <c r="AM101" s="685">
        <v>1</v>
      </c>
      <c r="AN101" s="685" t="s">
        <v>749</v>
      </c>
      <c r="AO101" s="685" t="s">
        <v>749</v>
      </c>
      <c r="AP101" s="685">
        <v>1</v>
      </c>
      <c r="AQ101" s="685">
        <v>1</v>
      </c>
      <c r="AR101" s="685">
        <v>1</v>
      </c>
      <c r="AS101" s="685">
        <v>1</v>
      </c>
      <c r="AT101" s="685">
        <v>1</v>
      </c>
      <c r="AU101" s="685"/>
      <c r="AV101" s="685"/>
      <c r="AW101" s="685">
        <v>1</v>
      </c>
      <c r="AX101" s="685" t="s">
        <v>749</v>
      </c>
      <c r="AY101" s="685" t="s">
        <v>749</v>
      </c>
      <c r="AZ101" s="685" t="s">
        <v>749</v>
      </c>
      <c r="BA101" s="685" t="s">
        <v>749</v>
      </c>
      <c r="BB101" s="685" t="s">
        <v>749</v>
      </c>
      <c r="BC101" s="685" t="s">
        <v>749</v>
      </c>
      <c r="BD101" s="685" t="s">
        <v>749</v>
      </c>
      <c r="BE101" s="685" t="s">
        <v>749</v>
      </c>
      <c r="BF101" s="685">
        <v>1</v>
      </c>
      <c r="BG101" s="685">
        <v>1</v>
      </c>
      <c r="BH101" s="685">
        <v>1</v>
      </c>
      <c r="BI101" s="685">
        <v>1</v>
      </c>
      <c r="BJ101" s="685">
        <v>1</v>
      </c>
      <c r="BK101" s="685">
        <v>1</v>
      </c>
      <c r="BL101" s="685">
        <v>1</v>
      </c>
      <c r="BM101" s="685" t="s">
        <v>749</v>
      </c>
      <c r="BN101" s="685" t="s">
        <v>749</v>
      </c>
      <c r="BO101" s="685" t="s">
        <v>749</v>
      </c>
      <c r="BP101" s="685" t="s">
        <v>749</v>
      </c>
      <c r="BQ101" s="685" t="s">
        <v>749</v>
      </c>
      <c r="BR101" s="685" t="s">
        <v>749</v>
      </c>
      <c r="BS101" s="685" t="s">
        <v>749</v>
      </c>
      <c r="BT101" s="685">
        <v>1</v>
      </c>
      <c r="BU101" s="685">
        <v>1</v>
      </c>
      <c r="BV101" s="685"/>
      <c r="BW101" s="685"/>
      <c r="BX101" s="685"/>
      <c r="BY101" s="685"/>
      <c r="BZ101" s="685"/>
      <c r="CA101" s="685"/>
      <c r="CB101" s="685"/>
      <c r="CC101" s="718" t="str">
        <f t="shared" si="12"/>
        <v>インターネット接続環境</v>
      </c>
      <c r="CD101" s="718"/>
      <c r="CE101" s="718"/>
      <c r="CF101" s="718"/>
      <c r="CG101" s="718"/>
      <c r="CH101" s="718"/>
    </row>
    <row r="102" s="258" customFormat="1" ht="259.2" spans="2:86">
      <c r="B102" s="448">
        <f t="shared" si="4"/>
        <v>55</v>
      </c>
      <c r="C102" s="449" t="s">
        <v>873</v>
      </c>
      <c r="D102" s="450" t="s">
        <v>743</v>
      </c>
      <c r="E102" s="451" t="s">
        <v>801</v>
      </c>
      <c r="F102" s="794" t="s">
        <v>874</v>
      </c>
      <c r="G102" s="453" t="s">
        <v>875</v>
      </c>
      <c r="H102" s="454" t="str">
        <f t="shared" si="5"/>
        <v>インターネットメール環境
Internet mail environment
(e.g., E-mail server)</v>
      </c>
      <c r="I102" s="799" t="s">
        <v>876</v>
      </c>
      <c r="J102" s="320" t="s">
        <v>877</v>
      </c>
      <c r="K102" s="487" t="str">
        <f t="shared" si="6"/>
        <v>回答不要
Not Applicable</v>
      </c>
      <c r="L102" s="488">
        <v>3</v>
      </c>
      <c r="M102" s="489"/>
      <c r="N102" s="489"/>
      <c r="O102" s="490" t="s">
        <v>878</v>
      </c>
      <c r="P102" s="491">
        <v>3</v>
      </c>
      <c r="Q102" s="322" t="s">
        <v>813</v>
      </c>
      <c r="R102" s="322"/>
      <c r="S102" s="648">
        <v>3</v>
      </c>
      <c r="T102" s="487" t="str">
        <f t="shared" si="7"/>
        <v>回答不要
Not Applicable</v>
      </c>
      <c r="U102" s="488"/>
      <c r="V102" s="834"/>
      <c r="W102" s="487" t="str">
        <f t="shared" si="8"/>
        <v>回答不要
Not Applicable</v>
      </c>
      <c r="X102" s="488"/>
      <c r="Y102" s="834"/>
      <c r="Z102" s="669">
        <f>IF(OR('0.Work Content Judge'!$H$146=0,AND($BV102=99,COUNTIF('0.Work Content Judge'!$AJ$146:$AO$146,2)=0),AND($BX102=99,COUNTIF('0.Work Content Judge'!$AJ$146:$AO$146,2)&gt;0),AND($BY102=99,'0.Work Content Judge'!$AI$146=1),AND($BZ102=99,'0.Work Content Judge'!$AC$146=1),AND($K$27="N/A",$H102=$AJ$46),AND($K$28="N/A",$H102=$AK$46),AND($K$29="N/A",$H102=$AL$46),AND($K$30="N/A",$H102=$AM$46),AND($K$31="N/A",$H102=$AN$46),AND($K$32="N/A",$H102=$AO$46)),0,1)</f>
        <v>0</v>
      </c>
      <c r="AA102" s="670">
        <f t="shared" si="9"/>
        <v>1</v>
      </c>
      <c r="AB102" s="670">
        <f>IF(OR('0.Work Content Judge'!$I$146=0,AND($BV102=99,COUNTIF('0.Work Content Judge'!$AJ$146:$AO$146,2)=0),AND($BX102=99,COUNTIF('0.Work Content Judge'!$AJ$146:$AO$146,2)&gt;0),AND($BZ102=99,'0.Work Content Judge'!$Y$146=1),AND($T$27="N/A",$H102=$AJ$46),AND($T$28="N/A",$H102=$AK$46),AND($T$29="N/A",$H102=$AL$46),AND($T$30="N/A",$H102=$AM$46),AND($T$31="N/A",$H102=$AN$46),AND($T$32="N/A",$H102=$AO$46)),0,1)</f>
        <v>0</v>
      </c>
      <c r="AC102" s="670">
        <f t="shared" si="10"/>
        <v>1</v>
      </c>
      <c r="AD102" s="670">
        <f>IF(OR('0.Work Content Judge'!$J$146=0,AND($BV102=99,COUNTIF('0.Work Content Judge'!$AJ$146:$AO$146,2)=0),AND($BX102=99,COUNTIF('0.Work Content Judge'!$AJ$146:$AO$146,2)&gt;0),AND($BZ102=99,'0.Work Content Judge'!$AB$146=1),AND($W$27="N/A",$H102=$AJ$46),AND($W$28="N/A",$H102=$AK$46),AND($W$29="N/A",$H102=$AL$46),AND($W$30="N/A",$H102=$AM$46),AND($W$31="N/A",$H102=$AN$46),AND($W$32="N/A",$H102=$AO$46)),0,1)</f>
        <v>0</v>
      </c>
      <c r="AE102" s="669">
        <f t="shared" si="11"/>
        <v>1</v>
      </c>
      <c r="AF102" s="683">
        <f t="shared" si="3"/>
        <v>2</v>
      </c>
      <c r="AG102" s="684">
        <v>1</v>
      </c>
      <c r="AH102" s="685">
        <v>1</v>
      </c>
      <c r="AI102" s="685" t="s">
        <v>749</v>
      </c>
      <c r="AJ102" s="685" t="s">
        <v>749</v>
      </c>
      <c r="AK102" s="685"/>
      <c r="AL102" s="685">
        <v>1</v>
      </c>
      <c r="AM102" s="685">
        <v>1</v>
      </c>
      <c r="AN102" s="685" t="s">
        <v>749</v>
      </c>
      <c r="AO102" s="685" t="s">
        <v>749</v>
      </c>
      <c r="AP102" s="685">
        <v>1</v>
      </c>
      <c r="AQ102" s="685">
        <v>1</v>
      </c>
      <c r="AR102" s="685">
        <v>1</v>
      </c>
      <c r="AS102" s="685">
        <v>1</v>
      </c>
      <c r="AT102" s="685">
        <v>1</v>
      </c>
      <c r="AU102" s="685"/>
      <c r="AV102" s="685"/>
      <c r="AW102" s="685">
        <v>1</v>
      </c>
      <c r="AX102" s="685" t="s">
        <v>749</v>
      </c>
      <c r="AY102" s="685" t="s">
        <v>749</v>
      </c>
      <c r="AZ102" s="685" t="s">
        <v>749</v>
      </c>
      <c r="BA102" s="685" t="s">
        <v>749</v>
      </c>
      <c r="BB102" s="685" t="s">
        <v>749</v>
      </c>
      <c r="BC102" s="685" t="s">
        <v>749</v>
      </c>
      <c r="BD102" s="685" t="s">
        <v>749</v>
      </c>
      <c r="BE102" s="685" t="s">
        <v>749</v>
      </c>
      <c r="BF102" s="685">
        <v>1</v>
      </c>
      <c r="BG102" s="685">
        <v>1</v>
      </c>
      <c r="BH102" s="685">
        <v>1</v>
      </c>
      <c r="BI102" s="685">
        <v>1</v>
      </c>
      <c r="BJ102" s="685">
        <v>1</v>
      </c>
      <c r="BK102" s="685">
        <v>1</v>
      </c>
      <c r="BL102" s="685">
        <v>1</v>
      </c>
      <c r="BM102" s="685" t="s">
        <v>749</v>
      </c>
      <c r="BN102" s="685" t="s">
        <v>749</v>
      </c>
      <c r="BO102" s="685" t="s">
        <v>749</v>
      </c>
      <c r="BP102" s="685" t="s">
        <v>749</v>
      </c>
      <c r="BQ102" s="685" t="s">
        <v>749</v>
      </c>
      <c r="BR102" s="685" t="s">
        <v>749</v>
      </c>
      <c r="BS102" s="685" t="s">
        <v>749</v>
      </c>
      <c r="BT102" s="685">
        <v>1</v>
      </c>
      <c r="BU102" s="685">
        <v>1</v>
      </c>
      <c r="BV102" s="685"/>
      <c r="BW102" s="685"/>
      <c r="BX102" s="685"/>
      <c r="BY102" s="685"/>
      <c r="BZ102" s="685"/>
      <c r="CA102" s="685"/>
      <c r="CB102" s="685"/>
      <c r="CC102" s="718" t="str">
        <f t="shared" si="12"/>
        <v>インターネットメール環境</v>
      </c>
      <c r="CD102" s="718"/>
      <c r="CE102" s="718"/>
      <c r="CF102" s="718"/>
      <c r="CG102" s="718"/>
      <c r="CH102" s="718"/>
    </row>
    <row r="103" s="258" customFormat="1" ht="259.2" spans="2:86">
      <c r="B103" s="448">
        <f t="shared" si="4"/>
        <v>56</v>
      </c>
      <c r="C103" s="449" t="s">
        <v>873</v>
      </c>
      <c r="D103" s="450" t="s">
        <v>743</v>
      </c>
      <c r="E103" s="451" t="s">
        <v>801</v>
      </c>
      <c r="F103" s="794" t="s">
        <v>874</v>
      </c>
      <c r="G103" s="453" t="s">
        <v>875</v>
      </c>
      <c r="H103" s="454" t="str">
        <f t="shared" si="5"/>
        <v>端末
Terminal
(e.g., User terminal, operation terminal, etc.)</v>
      </c>
      <c r="I103" s="799" t="s">
        <v>876</v>
      </c>
      <c r="J103" s="320" t="s">
        <v>877</v>
      </c>
      <c r="K103" s="487" t="str">
        <f t="shared" si="6"/>
        <v>回答要
Answer Required</v>
      </c>
      <c r="L103" s="488">
        <v>3</v>
      </c>
      <c r="M103" s="489"/>
      <c r="N103" s="489"/>
      <c r="O103" s="490" t="s">
        <v>878</v>
      </c>
      <c r="P103" s="491">
        <v>3</v>
      </c>
      <c r="Q103" s="322"/>
      <c r="R103" s="322"/>
      <c r="S103" s="648">
        <v>3</v>
      </c>
      <c r="T103" s="487" t="str">
        <f t="shared" si="7"/>
        <v>回答不要
Not Applicable</v>
      </c>
      <c r="U103" s="488"/>
      <c r="V103" s="834"/>
      <c r="W103" s="487" t="str">
        <f t="shared" si="8"/>
        <v>回答不要
Not Applicable</v>
      </c>
      <c r="X103" s="488"/>
      <c r="Y103" s="834"/>
      <c r="Z103" s="669">
        <f>IF(OR('0.Work Content Judge'!$H$146=0,AND($BV103=99,COUNTIF('0.Work Content Judge'!$AJ$146:$AO$146,2)=0),AND($BX103=99,COUNTIF('0.Work Content Judge'!$AJ$146:$AO$146,2)&gt;0),AND($BY103=99,'0.Work Content Judge'!$AI$146=1),AND($BZ103=99,'0.Work Content Judge'!$AC$146=1),AND($K$27="N/A",$H103=$AJ$46),AND($K$28="N/A",$H103=$AK$46),AND($K$29="N/A",$H103=$AL$46),AND($K$30="N/A",$H103=$AM$46),AND($K$31="N/A",$H103=$AN$46),AND($K$32="N/A",$H103=$AO$46)),0,1)</f>
        <v>1</v>
      </c>
      <c r="AA103" s="670">
        <f t="shared" si="9"/>
        <v>1</v>
      </c>
      <c r="AB103" s="670">
        <f>IF(OR('0.Work Content Judge'!$I$146=0,AND($BV103=99,COUNTIF('0.Work Content Judge'!$AJ$146:$AO$146,2)=0),AND($BX103=99,COUNTIF('0.Work Content Judge'!$AJ$146:$AO$146,2)&gt;0),AND($BZ103=99,'0.Work Content Judge'!$Y$146=1),AND($T$27="N/A",$H103=$AJ$46),AND($T$28="N/A",$H103=$AK$46),AND($T$29="N/A",$H103=$AL$46),AND($T$30="N/A",$H103=$AM$46),AND($T$31="N/A",$H103=$AN$46),AND($T$32="N/A",$H103=$AO$46)),0,1)</f>
        <v>0</v>
      </c>
      <c r="AC103" s="670">
        <f t="shared" si="10"/>
        <v>1</v>
      </c>
      <c r="AD103" s="670">
        <f>IF(OR('0.Work Content Judge'!$J$146=0,AND($BV103=99,COUNTIF('0.Work Content Judge'!$AJ$146:$AO$146,2)=0),AND($BX103=99,COUNTIF('0.Work Content Judge'!$AJ$146:$AO$146,2)&gt;0),AND($BZ103=99,'0.Work Content Judge'!$AB$146=1),AND($W$27="N/A",$H103=$AJ$46),AND($W$28="N/A",$H103=$AK$46),AND($W$29="N/A",$H103=$AL$46),AND($W$30="N/A",$H103=$AM$46),AND($W$31="N/A",$H103=$AN$46),AND($W$32="N/A",$H103=$AO$46)),0,1)</f>
        <v>0</v>
      </c>
      <c r="AE103" s="669">
        <f t="shared" si="11"/>
        <v>1</v>
      </c>
      <c r="AF103" s="683">
        <f t="shared" si="3"/>
        <v>1</v>
      </c>
      <c r="AG103" s="684">
        <v>1</v>
      </c>
      <c r="AH103" s="685">
        <v>1</v>
      </c>
      <c r="AI103" s="685" t="s">
        <v>749</v>
      </c>
      <c r="AJ103" s="685" t="s">
        <v>749</v>
      </c>
      <c r="AK103" s="685"/>
      <c r="AL103" s="685"/>
      <c r="AM103" s="685">
        <v>1</v>
      </c>
      <c r="AN103" s="685" t="s">
        <v>749</v>
      </c>
      <c r="AO103" s="685" t="s">
        <v>749</v>
      </c>
      <c r="AP103" s="685">
        <v>1</v>
      </c>
      <c r="AQ103" s="685">
        <v>1</v>
      </c>
      <c r="AR103" s="685">
        <v>1</v>
      </c>
      <c r="AS103" s="685">
        <v>1</v>
      </c>
      <c r="AT103" s="685">
        <v>1</v>
      </c>
      <c r="AU103" s="685"/>
      <c r="AV103" s="685"/>
      <c r="AW103" s="685">
        <v>1</v>
      </c>
      <c r="AX103" s="685" t="s">
        <v>749</v>
      </c>
      <c r="AY103" s="685" t="s">
        <v>749</v>
      </c>
      <c r="AZ103" s="685" t="s">
        <v>749</v>
      </c>
      <c r="BA103" s="685" t="s">
        <v>749</v>
      </c>
      <c r="BB103" s="685" t="s">
        <v>749</v>
      </c>
      <c r="BC103" s="685" t="s">
        <v>749</v>
      </c>
      <c r="BD103" s="685" t="s">
        <v>749</v>
      </c>
      <c r="BE103" s="685" t="s">
        <v>749</v>
      </c>
      <c r="BF103" s="685">
        <v>1</v>
      </c>
      <c r="BG103" s="685">
        <v>1</v>
      </c>
      <c r="BH103" s="685">
        <v>1</v>
      </c>
      <c r="BI103" s="685">
        <v>1</v>
      </c>
      <c r="BJ103" s="685">
        <v>1</v>
      </c>
      <c r="BK103" s="685">
        <v>1</v>
      </c>
      <c r="BL103" s="685">
        <v>1</v>
      </c>
      <c r="BM103" s="685" t="s">
        <v>749</v>
      </c>
      <c r="BN103" s="685" t="s">
        <v>749</v>
      </c>
      <c r="BO103" s="685" t="s">
        <v>749</v>
      </c>
      <c r="BP103" s="685" t="s">
        <v>749</v>
      </c>
      <c r="BQ103" s="685" t="s">
        <v>749</v>
      </c>
      <c r="BR103" s="685" t="s">
        <v>749</v>
      </c>
      <c r="BS103" s="685" t="s">
        <v>749</v>
      </c>
      <c r="BT103" s="685">
        <v>1</v>
      </c>
      <c r="BU103" s="685">
        <v>1</v>
      </c>
      <c r="BV103" s="685"/>
      <c r="BW103" s="685"/>
      <c r="BX103" s="685"/>
      <c r="BY103" s="685"/>
      <c r="BZ103" s="685"/>
      <c r="CA103" s="685"/>
      <c r="CB103" s="685"/>
      <c r="CC103" s="718" t="str">
        <f t="shared" si="12"/>
        <v>ユーザ端末・ネットワーク</v>
      </c>
      <c r="CD103" s="718"/>
      <c r="CE103" s="718"/>
      <c r="CF103" s="718"/>
      <c r="CG103" s="718"/>
      <c r="CH103" s="718"/>
    </row>
    <row r="104" s="258" customFormat="1" ht="409.5" spans="2:86">
      <c r="B104" s="448">
        <f t="shared" si="4"/>
        <v>57</v>
      </c>
      <c r="C104" s="455" t="s">
        <v>879</v>
      </c>
      <c r="D104" s="450" t="s">
        <v>743</v>
      </c>
      <c r="E104" s="451" t="s">
        <v>744</v>
      </c>
      <c r="F104" s="794" t="s">
        <v>880</v>
      </c>
      <c r="G104" s="453" t="s">
        <v>881</v>
      </c>
      <c r="H104" s="451" t="str">
        <f t="shared" si="5"/>
        <v>ファイル共有システム(ファイルサーバ)
File sharing system
(e.g., File server)</v>
      </c>
      <c r="I104" s="799" t="s">
        <v>882</v>
      </c>
      <c r="J104" s="320" t="s">
        <v>883</v>
      </c>
      <c r="K104" s="487" t="str">
        <f t="shared" si="6"/>
        <v>回答不要
Not Applicable</v>
      </c>
      <c r="L104" s="488">
        <v>3</v>
      </c>
      <c r="M104" s="489"/>
      <c r="N104" s="489"/>
      <c r="O104" s="492" t="s">
        <v>287</v>
      </c>
      <c r="P104" s="493"/>
      <c r="Q104" s="494"/>
      <c r="R104" s="494"/>
      <c r="S104" s="648"/>
      <c r="T104" s="487" t="str">
        <f t="shared" si="7"/>
        <v>回答不要
Not Applicable</v>
      </c>
      <c r="U104" s="488"/>
      <c r="V104" s="834"/>
      <c r="W104" s="487" t="str">
        <f t="shared" si="8"/>
        <v>回答不要
Not Applicable</v>
      </c>
      <c r="X104" s="488"/>
      <c r="Y104" s="834"/>
      <c r="Z104" s="669">
        <f>IF(OR('0.Work Content Judge'!$H$146=0,AND($BV104=99,COUNTIF('0.Work Content Judge'!$AJ$146:$AO$146,2)=0),AND($BX104=99,COUNTIF('0.Work Content Judge'!$AJ$146:$AO$146,2)&gt;0),AND($BY104=99,'0.Work Content Judge'!$AI$146=1),AND($BZ104=99,'0.Work Content Judge'!$AC$146=1),AND($K$27="N/A",$H104=$AJ$46),AND($K$28="N/A",$H104=$AK$46),AND($K$29="N/A",$H104=$AL$46),AND($K$30="N/A",$H104=$AM$46),AND($K$31="N/A",$H104=$AN$46),AND($K$32="N/A",$H104=$AO$46)),0,1)</f>
        <v>0</v>
      </c>
      <c r="AA104" s="670">
        <f t="shared" si="9"/>
        <v>1</v>
      </c>
      <c r="AB104" s="670">
        <f>IF(OR('0.Work Content Judge'!$I$146=0,AND($BV104=99,COUNTIF('0.Work Content Judge'!$AJ$146:$AO$146,2)=0),AND($BX104=99,COUNTIF('0.Work Content Judge'!$AJ$146:$AO$146,2)&gt;0),AND($BZ104=99,'0.Work Content Judge'!$Y$146=1),AND($T$27="N/A",$H104=$AJ$46),AND($T$28="N/A",$H104=$AK$46),AND($T$29="N/A",$H104=$AL$46),AND($T$30="N/A",$H104=$AM$46),AND($T$31="N/A",$H104=$AN$46),AND($T$32="N/A",$H104=$AO$46)),0,1)</f>
        <v>0</v>
      </c>
      <c r="AC104" s="670">
        <f t="shared" si="10"/>
        <v>1</v>
      </c>
      <c r="AD104" s="670">
        <f>IF(OR('0.Work Content Judge'!$J$146=0,AND($BV104=99,COUNTIF('0.Work Content Judge'!$AJ$146:$AO$146,2)=0),AND($BX104=99,COUNTIF('0.Work Content Judge'!$AJ$146:$AO$146,2)&gt;0),AND($BZ104=99,'0.Work Content Judge'!$AB$146=1),AND($W$27="N/A",$H104=$AJ$46),AND($W$28="N/A",$H104=$AK$46),AND($W$29="N/A",$H104=$AL$46),AND($W$30="N/A",$H104=$AM$46),AND($W$31="N/A",$H104=$AN$46),AND($W$32="N/A",$H104=$AO$46)),0,1)</f>
        <v>0</v>
      </c>
      <c r="AE104" s="669">
        <f t="shared" si="11"/>
        <v>1</v>
      </c>
      <c r="AF104" s="683">
        <f t="shared" si="3"/>
        <v>1</v>
      </c>
      <c r="AG104" s="684">
        <v>1</v>
      </c>
      <c r="AH104" s="685">
        <v>1</v>
      </c>
      <c r="AI104" s="685" t="s">
        <v>749</v>
      </c>
      <c r="AJ104" s="685" t="s">
        <v>749</v>
      </c>
      <c r="AK104" s="685" t="s">
        <v>749</v>
      </c>
      <c r="AL104" s="685" t="s">
        <v>749</v>
      </c>
      <c r="AM104" s="685" t="s">
        <v>749</v>
      </c>
      <c r="AN104" s="685" t="s">
        <v>749</v>
      </c>
      <c r="AO104" s="685">
        <v>1</v>
      </c>
      <c r="AP104" s="685" t="e">
        <v>#N/A</v>
      </c>
      <c r="AQ104" s="685" t="e">
        <v>#N/A</v>
      </c>
      <c r="AR104" s="685" t="e">
        <v>#N/A</v>
      </c>
      <c r="AS104" s="685" t="e">
        <v>#N/A</v>
      </c>
      <c r="AT104" s="685" t="e">
        <v>#N/A</v>
      </c>
      <c r="AU104" s="685" t="e">
        <v>#N/A</v>
      </c>
      <c r="AV104" s="685" t="e">
        <v>#N/A</v>
      </c>
      <c r="AW104" s="685">
        <v>1</v>
      </c>
      <c r="AX104" s="685" t="s">
        <v>749</v>
      </c>
      <c r="AY104" s="685" t="s">
        <v>749</v>
      </c>
      <c r="AZ104" s="685" t="s">
        <v>749</v>
      </c>
      <c r="BA104" s="685" t="s">
        <v>749</v>
      </c>
      <c r="BB104" s="685" t="s">
        <v>749</v>
      </c>
      <c r="BC104" s="685" t="s">
        <v>749</v>
      </c>
      <c r="BD104" s="685" t="s">
        <v>749</v>
      </c>
      <c r="BE104" s="685" t="s">
        <v>749</v>
      </c>
      <c r="BF104" s="685">
        <v>1</v>
      </c>
      <c r="BG104" s="685"/>
      <c r="BH104" s="685"/>
      <c r="BI104" s="685">
        <v>1</v>
      </c>
      <c r="BJ104" s="685">
        <v>1</v>
      </c>
      <c r="BK104" s="685" t="s">
        <v>749</v>
      </c>
      <c r="BL104" s="685" t="s">
        <v>749</v>
      </c>
      <c r="BM104" s="685" t="s">
        <v>749</v>
      </c>
      <c r="BN104" s="685" t="s">
        <v>749</v>
      </c>
      <c r="BO104" s="685" t="s">
        <v>749</v>
      </c>
      <c r="BP104" s="685" t="s">
        <v>749</v>
      </c>
      <c r="BQ104" s="685" t="s">
        <v>749</v>
      </c>
      <c r="BR104" s="685" t="s">
        <v>749</v>
      </c>
      <c r="BS104" s="685" t="s">
        <v>749</v>
      </c>
      <c r="BT104" s="685">
        <v>1</v>
      </c>
      <c r="BU104" s="685">
        <v>1</v>
      </c>
      <c r="BV104" s="685"/>
      <c r="BW104" s="685"/>
      <c r="BX104" s="685"/>
      <c r="BY104" s="685"/>
      <c r="BZ104" s="685"/>
      <c r="CA104" s="685"/>
      <c r="CB104" s="685"/>
      <c r="CC104" s="718" t="str">
        <f t="shared" si="12"/>
        <v>ファイル共有システム(ファイルサーバ)</v>
      </c>
      <c r="CD104" s="718"/>
      <c r="CE104" s="718"/>
      <c r="CF104" s="718"/>
      <c r="CG104" s="718"/>
      <c r="CH104" s="718"/>
    </row>
    <row r="105" s="258" customFormat="1" ht="172.8" spans="2:86">
      <c r="B105" s="448">
        <f t="shared" si="4"/>
        <v>58</v>
      </c>
      <c r="C105" s="449" t="s">
        <v>884</v>
      </c>
      <c r="D105" s="450" t="s">
        <v>743</v>
      </c>
      <c r="E105" s="451" t="s">
        <v>744</v>
      </c>
      <c r="F105" s="794" t="s">
        <v>885</v>
      </c>
      <c r="G105" s="453" t="s">
        <v>886</v>
      </c>
      <c r="H105" s="451" t="str">
        <f t="shared" si="5"/>
        <v>システム全体
Entire system</v>
      </c>
      <c r="I105" s="799" t="s">
        <v>887</v>
      </c>
      <c r="J105" s="320" t="s">
        <v>888</v>
      </c>
      <c r="K105" s="487" t="str">
        <f t="shared" si="6"/>
        <v>回答要
Answer Required</v>
      </c>
      <c r="L105" s="488">
        <v>3</v>
      </c>
      <c r="M105" s="489"/>
      <c r="N105" s="489"/>
      <c r="O105" s="492" t="s">
        <v>287</v>
      </c>
      <c r="P105" s="493"/>
      <c r="Q105" s="494"/>
      <c r="R105" s="494"/>
      <c r="S105" s="648"/>
      <c r="T105" s="487" t="str">
        <f t="shared" si="7"/>
        <v>回答不要
Not Applicable</v>
      </c>
      <c r="U105" s="488"/>
      <c r="V105" s="834"/>
      <c r="W105" s="487" t="str">
        <f t="shared" si="8"/>
        <v>回答不要
Not Applicable</v>
      </c>
      <c r="X105" s="488"/>
      <c r="Y105" s="834"/>
      <c r="Z105" s="669">
        <f>IF(OR('0.Work Content Judge'!$H$146=0,AND($BV105=99,COUNTIF('0.Work Content Judge'!$AJ$146:$AO$146,2)=0),AND($BX105=99,COUNTIF('0.Work Content Judge'!$AJ$146:$AO$146,2)&gt;0),AND($BY105=99,'0.Work Content Judge'!$AI$146=1),AND($BZ105=99,'0.Work Content Judge'!$AC$146=1),AND($K$27="N/A",$H105=$AJ$46),AND($K$28="N/A",$H105=$AK$46),AND($K$29="N/A",$H105=$AL$46),AND($K$30="N/A",$H105=$AM$46),AND($K$31="N/A",$H105=$AN$46),AND($K$32="N/A",$H105=$AO$46)),0,1)</f>
        <v>1</v>
      </c>
      <c r="AA105" s="670">
        <f t="shared" si="9"/>
        <v>1</v>
      </c>
      <c r="AB105" s="670">
        <f>IF(OR('0.Work Content Judge'!$I$146=0,AND($BV105=99,COUNTIF('0.Work Content Judge'!$AJ$146:$AO$146,2)=0),AND($BX105=99,COUNTIF('0.Work Content Judge'!$AJ$146:$AO$146,2)&gt;0),AND($BZ105=99,'0.Work Content Judge'!$Y$146=1),AND($T$27="N/A",$H105=$AJ$46),AND($T$28="N/A",$H105=$AK$46),AND($T$29="N/A",$H105=$AL$46),AND($T$30="N/A",$H105=$AM$46),AND($T$31="N/A",$H105=$AN$46),AND($T$32="N/A",$H105=$AO$46)),0,1)</f>
        <v>0</v>
      </c>
      <c r="AC105" s="670">
        <f t="shared" si="10"/>
        <v>1</v>
      </c>
      <c r="AD105" s="670">
        <f>IF(OR('0.Work Content Judge'!$J$146=0,AND($BV105=99,COUNTIF('0.Work Content Judge'!$AJ$146:$AO$146,2)=0),AND($BX105=99,COUNTIF('0.Work Content Judge'!$AJ$146:$AO$146,2)&gt;0),AND($BZ105=99,'0.Work Content Judge'!$AB$146=1),AND($W$27="N/A",$H105=$AJ$46),AND($W$28="N/A",$H105=$AK$46),AND($W$29="N/A",$H105=$AL$46),AND($W$30="N/A",$H105=$AM$46),AND($W$31="N/A",$H105=$AN$46),AND($W$32="N/A",$H105=$AO$46)),0,1)</f>
        <v>0</v>
      </c>
      <c r="AE105" s="669">
        <f t="shared" si="11"/>
        <v>1</v>
      </c>
      <c r="AF105" s="683">
        <f t="shared" si="3"/>
        <v>1</v>
      </c>
      <c r="AG105" s="684">
        <v>1</v>
      </c>
      <c r="AH105" s="685">
        <v>1</v>
      </c>
      <c r="AI105" s="685">
        <v>1</v>
      </c>
      <c r="AJ105" s="685" t="s">
        <v>749</v>
      </c>
      <c r="AK105" s="685" t="s">
        <v>749</v>
      </c>
      <c r="AL105" s="685" t="s">
        <v>749</v>
      </c>
      <c r="AM105" s="685" t="s">
        <v>749</v>
      </c>
      <c r="AN105" s="685" t="s">
        <v>749</v>
      </c>
      <c r="AO105" s="685" t="s">
        <v>749</v>
      </c>
      <c r="AP105" s="685" t="e">
        <v>#N/A</v>
      </c>
      <c r="AQ105" s="685" t="e">
        <v>#N/A</v>
      </c>
      <c r="AR105" s="685" t="e">
        <v>#N/A</v>
      </c>
      <c r="AS105" s="685" t="e">
        <v>#N/A</v>
      </c>
      <c r="AT105" s="685" t="e">
        <v>#N/A</v>
      </c>
      <c r="AU105" s="685" t="e">
        <v>#N/A</v>
      </c>
      <c r="AV105" s="685" t="e">
        <v>#N/A</v>
      </c>
      <c r="AW105" s="685">
        <v>1</v>
      </c>
      <c r="AX105" s="685" t="s">
        <v>749</v>
      </c>
      <c r="AY105" s="685" t="s">
        <v>749</v>
      </c>
      <c r="AZ105" s="685" t="s">
        <v>749</v>
      </c>
      <c r="BA105" s="685" t="s">
        <v>749</v>
      </c>
      <c r="BB105" s="685" t="s">
        <v>749</v>
      </c>
      <c r="BC105" s="685" t="s">
        <v>749</v>
      </c>
      <c r="BD105" s="685" t="s">
        <v>749</v>
      </c>
      <c r="BE105" s="685" t="s">
        <v>749</v>
      </c>
      <c r="BF105" s="685">
        <v>1</v>
      </c>
      <c r="BG105" s="685">
        <v>1</v>
      </c>
      <c r="BH105" s="685"/>
      <c r="BI105" s="685">
        <v>1</v>
      </c>
      <c r="BJ105" s="685">
        <v>1</v>
      </c>
      <c r="BK105" s="685" t="s">
        <v>749</v>
      </c>
      <c r="BL105" s="685" t="s">
        <v>749</v>
      </c>
      <c r="BM105" s="685" t="s">
        <v>749</v>
      </c>
      <c r="BN105" s="685">
        <v>1</v>
      </c>
      <c r="BO105" s="685" t="s">
        <v>749</v>
      </c>
      <c r="BP105" s="685" t="s">
        <v>749</v>
      </c>
      <c r="BQ105" s="685" t="s">
        <v>749</v>
      </c>
      <c r="BR105" s="685" t="s">
        <v>749</v>
      </c>
      <c r="BS105" s="685" t="s">
        <v>749</v>
      </c>
      <c r="BT105" s="685">
        <v>1</v>
      </c>
      <c r="BU105" s="685">
        <v>1</v>
      </c>
      <c r="BV105" s="685"/>
      <c r="BW105" s="685"/>
      <c r="BX105" s="685"/>
      <c r="BY105" s="685"/>
      <c r="BZ105" s="685"/>
      <c r="CA105" s="685"/>
      <c r="CB105" s="685"/>
      <c r="CC105" s="718" t="str">
        <f t="shared" si="12"/>
        <v>共通</v>
      </c>
      <c r="CD105" s="718"/>
      <c r="CE105" s="718"/>
      <c r="CF105" s="718"/>
      <c r="CG105" s="718"/>
      <c r="CH105" s="718"/>
    </row>
    <row r="106" s="258" customFormat="1" ht="144" spans="2:86">
      <c r="B106" s="448">
        <f t="shared" si="4"/>
        <v>59</v>
      </c>
      <c r="C106" s="449" t="s">
        <v>889</v>
      </c>
      <c r="D106" s="450" t="s">
        <v>743</v>
      </c>
      <c r="E106" s="451" t="s">
        <v>744</v>
      </c>
      <c r="F106" s="794" t="s">
        <v>890</v>
      </c>
      <c r="G106" s="453" t="s">
        <v>891</v>
      </c>
      <c r="H106" s="451" t="str">
        <f t="shared" si="5"/>
        <v>システム全体
Entire system</v>
      </c>
      <c r="I106" s="799" t="s">
        <v>892</v>
      </c>
      <c r="J106" s="320" t="s">
        <v>893</v>
      </c>
      <c r="K106" s="487" t="str">
        <f t="shared" si="6"/>
        <v>回答要
Answer Required</v>
      </c>
      <c r="L106" s="488">
        <v>3</v>
      </c>
      <c r="M106" s="489"/>
      <c r="N106" s="489"/>
      <c r="O106" s="492" t="s">
        <v>287</v>
      </c>
      <c r="P106" s="493"/>
      <c r="Q106" s="494"/>
      <c r="R106" s="494"/>
      <c r="S106" s="648"/>
      <c r="T106" s="487" t="str">
        <f t="shared" si="7"/>
        <v>回答不要
Not Applicable</v>
      </c>
      <c r="U106" s="488"/>
      <c r="V106" s="834"/>
      <c r="W106" s="487" t="str">
        <f t="shared" si="8"/>
        <v>回答不要
Not Applicable</v>
      </c>
      <c r="X106" s="488"/>
      <c r="Y106" s="834"/>
      <c r="Z106" s="669">
        <f>IF(OR('0.Work Content Judge'!$H$146=0,AND($BV106=99,COUNTIF('0.Work Content Judge'!$AJ$146:$AO$146,2)=0),AND($BX106=99,COUNTIF('0.Work Content Judge'!$AJ$146:$AO$146,2)&gt;0),AND($BY106=99,'0.Work Content Judge'!$AI$146=1),AND($BZ106=99,'0.Work Content Judge'!$AC$146=1),AND($K$27="N/A",$H106=$AJ$46),AND($K$28="N/A",$H106=$AK$46),AND($K$29="N/A",$H106=$AL$46),AND($K$30="N/A",$H106=$AM$46),AND($K$31="N/A",$H106=$AN$46),AND($K$32="N/A",$H106=$AO$46)),0,1)</f>
        <v>1</v>
      </c>
      <c r="AA106" s="670">
        <f t="shared" si="9"/>
        <v>1</v>
      </c>
      <c r="AB106" s="670">
        <f>IF(OR('0.Work Content Judge'!$I$146=0,AND($BV106=99,COUNTIF('0.Work Content Judge'!$AJ$146:$AO$146,2)=0),AND($BX106=99,COUNTIF('0.Work Content Judge'!$AJ$146:$AO$146,2)&gt;0),AND($BZ106=99,'0.Work Content Judge'!$Y$146=1),AND($T$27="N/A",$H106=$AJ$46),AND($T$28="N/A",$H106=$AK$46),AND($T$29="N/A",$H106=$AL$46),AND($T$30="N/A",$H106=$AM$46),AND($T$31="N/A",$H106=$AN$46),AND($T$32="N/A",$H106=$AO$46)),0,1)</f>
        <v>0</v>
      </c>
      <c r="AC106" s="670">
        <f t="shared" si="10"/>
        <v>1</v>
      </c>
      <c r="AD106" s="670">
        <f>IF(OR('0.Work Content Judge'!$J$146=0,AND($BV106=99,COUNTIF('0.Work Content Judge'!$AJ$146:$AO$146,2)=0),AND($BX106=99,COUNTIF('0.Work Content Judge'!$AJ$146:$AO$146,2)&gt;0),AND($BZ106=99,'0.Work Content Judge'!$AB$146=1),AND($W$27="N/A",$H106=$AJ$46),AND($W$28="N/A",$H106=$AK$46),AND($W$29="N/A",$H106=$AL$46),AND($W$30="N/A",$H106=$AM$46),AND($W$31="N/A",$H106=$AN$46),AND($W$32="N/A",$H106=$AO$46)),0,1)</f>
        <v>0</v>
      </c>
      <c r="AE106" s="669">
        <f t="shared" si="11"/>
        <v>1</v>
      </c>
      <c r="AF106" s="683">
        <f t="shared" si="3"/>
        <v>1</v>
      </c>
      <c r="AG106" s="684">
        <v>1</v>
      </c>
      <c r="AH106" s="685">
        <v>1</v>
      </c>
      <c r="AI106" s="685">
        <v>1</v>
      </c>
      <c r="AJ106" s="685" t="s">
        <v>749</v>
      </c>
      <c r="AK106" s="685" t="s">
        <v>749</v>
      </c>
      <c r="AL106" s="685" t="s">
        <v>749</v>
      </c>
      <c r="AM106" s="685" t="s">
        <v>749</v>
      </c>
      <c r="AN106" s="685" t="s">
        <v>749</v>
      </c>
      <c r="AO106" s="685" t="s">
        <v>749</v>
      </c>
      <c r="AP106" s="685" t="e">
        <v>#N/A</v>
      </c>
      <c r="AQ106" s="685" t="e">
        <v>#N/A</v>
      </c>
      <c r="AR106" s="685" t="e">
        <v>#N/A</v>
      </c>
      <c r="AS106" s="685" t="e">
        <v>#N/A</v>
      </c>
      <c r="AT106" s="685" t="e">
        <v>#N/A</v>
      </c>
      <c r="AU106" s="685" t="e">
        <v>#N/A</v>
      </c>
      <c r="AV106" s="685" t="e">
        <v>#N/A</v>
      </c>
      <c r="AW106" s="685">
        <v>1</v>
      </c>
      <c r="AX106" s="685" t="s">
        <v>749</v>
      </c>
      <c r="AY106" s="685" t="s">
        <v>749</v>
      </c>
      <c r="AZ106" s="685" t="s">
        <v>749</v>
      </c>
      <c r="BA106" s="685" t="s">
        <v>749</v>
      </c>
      <c r="BB106" s="685" t="s">
        <v>749</v>
      </c>
      <c r="BC106" s="685" t="s">
        <v>749</v>
      </c>
      <c r="BD106" s="685" t="s">
        <v>749</v>
      </c>
      <c r="BE106" s="685" t="s">
        <v>749</v>
      </c>
      <c r="BF106" s="685">
        <v>1</v>
      </c>
      <c r="BG106" s="685">
        <v>1</v>
      </c>
      <c r="BH106" s="685"/>
      <c r="BI106" s="685">
        <v>1</v>
      </c>
      <c r="BJ106" s="685">
        <v>1</v>
      </c>
      <c r="BK106" s="685" t="s">
        <v>749</v>
      </c>
      <c r="BL106" s="685" t="s">
        <v>749</v>
      </c>
      <c r="BM106" s="685" t="s">
        <v>749</v>
      </c>
      <c r="BN106" s="685">
        <v>1</v>
      </c>
      <c r="BO106" s="685" t="s">
        <v>749</v>
      </c>
      <c r="BP106" s="685" t="s">
        <v>749</v>
      </c>
      <c r="BQ106" s="685" t="s">
        <v>749</v>
      </c>
      <c r="BR106" s="685" t="s">
        <v>749</v>
      </c>
      <c r="BS106" s="685" t="s">
        <v>749</v>
      </c>
      <c r="BT106" s="685">
        <v>1</v>
      </c>
      <c r="BU106" s="685">
        <v>1</v>
      </c>
      <c r="BV106" s="685"/>
      <c r="BW106" s="685"/>
      <c r="BX106" s="685"/>
      <c r="BY106" s="685"/>
      <c r="BZ106" s="685"/>
      <c r="CA106" s="685"/>
      <c r="CB106" s="685"/>
      <c r="CC106" s="718" t="str">
        <f t="shared" si="12"/>
        <v>共通</v>
      </c>
      <c r="CD106" s="718"/>
      <c r="CE106" s="718"/>
      <c r="CF106" s="718"/>
      <c r="CG106" s="718"/>
      <c r="CH106" s="718"/>
    </row>
    <row r="107" s="258" customFormat="1" ht="144" spans="2:86">
      <c r="B107" s="448">
        <f t="shared" si="4"/>
        <v>60</v>
      </c>
      <c r="C107" s="449" t="s">
        <v>894</v>
      </c>
      <c r="D107" s="450" t="s">
        <v>743</v>
      </c>
      <c r="E107" s="451" t="s">
        <v>744</v>
      </c>
      <c r="F107" s="794" t="s">
        <v>895</v>
      </c>
      <c r="G107" s="453" t="s">
        <v>896</v>
      </c>
      <c r="H107" s="451" t="str">
        <f t="shared" si="5"/>
        <v>インターネット接続環境
Internet connection environment
(e.g., Proxy server,etc.)</v>
      </c>
      <c r="I107" s="799" t="s">
        <v>785</v>
      </c>
      <c r="J107" s="320" t="s">
        <v>786</v>
      </c>
      <c r="K107" s="487" t="str">
        <f t="shared" si="6"/>
        <v>回答不要
Not Applicable</v>
      </c>
      <c r="L107" s="488">
        <v>3</v>
      </c>
      <c r="M107" s="489"/>
      <c r="N107" s="489"/>
      <c r="O107" s="492" t="s">
        <v>287</v>
      </c>
      <c r="P107" s="491"/>
      <c r="Q107" s="322"/>
      <c r="R107" s="322"/>
      <c r="S107" s="648"/>
      <c r="T107" s="487" t="str">
        <f t="shared" si="7"/>
        <v>回答不要
Not Applicable</v>
      </c>
      <c r="U107" s="488"/>
      <c r="V107" s="834"/>
      <c r="W107" s="487" t="str">
        <f t="shared" si="8"/>
        <v>回答不要
Not Applicable</v>
      </c>
      <c r="X107" s="488"/>
      <c r="Y107" s="834"/>
      <c r="Z107" s="669">
        <f>IF(OR('0.Work Content Judge'!$H$146=0,AND($BV107=99,COUNTIF('0.Work Content Judge'!$AJ$146:$AO$146,2)=0),AND($BX107=99,COUNTIF('0.Work Content Judge'!$AJ$146:$AO$146,2)&gt;0),AND($BY107=99,'0.Work Content Judge'!$AI$146=1),AND($BZ107=99,'0.Work Content Judge'!$AC$146=1),AND($K$27="N/A",$H107=$AJ$46),AND($K$28="N/A",$H107=$AK$46),AND($K$29="N/A",$H107=$AL$46),AND($K$30="N/A",$H107=$AM$46),AND($K$31="N/A",$H107=$AN$46),AND($K$32="N/A",$H107=$AO$46)),0,1)</f>
        <v>0</v>
      </c>
      <c r="AA107" s="670">
        <f t="shared" si="9"/>
        <v>1</v>
      </c>
      <c r="AB107" s="670">
        <f>IF(OR('0.Work Content Judge'!$I$146=0,AND($BV107=99,COUNTIF('0.Work Content Judge'!$AJ$146:$AO$146,2)=0),AND($BX107=99,COUNTIF('0.Work Content Judge'!$AJ$146:$AO$146,2)&gt;0),AND($BZ107=99,'0.Work Content Judge'!$Y$146=1),AND($T$27="N/A",$H107=$AJ$46),AND($T$28="N/A",$H107=$AK$46),AND($T$29="N/A",$H107=$AL$46),AND($T$30="N/A",$H107=$AM$46),AND($T$31="N/A",$H107=$AN$46),AND($T$32="N/A",$H107=$AO$46)),0,1)</f>
        <v>0</v>
      </c>
      <c r="AC107" s="670">
        <f t="shared" si="10"/>
        <v>1</v>
      </c>
      <c r="AD107" s="670">
        <f>IF(OR('0.Work Content Judge'!$J$146=0,AND($BV107=99,COUNTIF('0.Work Content Judge'!$AJ$146:$AO$146,2)=0),AND($BX107=99,COUNTIF('0.Work Content Judge'!$AJ$146:$AO$146,2)&gt;0),AND($BZ107=99,'0.Work Content Judge'!$AB$146=1),AND($W$27="N/A",$H107=$AJ$46),AND($W$28="N/A",$H107=$AK$46),AND($W$29="N/A",$H107=$AL$46),AND($W$30="N/A",$H107=$AM$46),AND($W$31="N/A",$H107=$AN$46),AND($W$32="N/A",$H107=$AO$46)),0,1)</f>
        <v>0</v>
      </c>
      <c r="AE107" s="669">
        <f t="shared" si="11"/>
        <v>1</v>
      </c>
      <c r="AF107" s="683">
        <f t="shared" si="3"/>
        <v>5</v>
      </c>
      <c r="AG107" s="684">
        <v>1</v>
      </c>
      <c r="AH107" s="685">
        <v>1</v>
      </c>
      <c r="AI107" s="685" t="s">
        <v>749</v>
      </c>
      <c r="AJ107" s="685" t="s">
        <v>749</v>
      </c>
      <c r="AK107" s="685">
        <v>1</v>
      </c>
      <c r="AL107" s="685">
        <v>1</v>
      </c>
      <c r="AM107" s="685">
        <v>1</v>
      </c>
      <c r="AN107" s="685">
        <v>1</v>
      </c>
      <c r="AO107" s="685">
        <v>1</v>
      </c>
      <c r="AP107" s="685">
        <v>1</v>
      </c>
      <c r="AQ107" s="685" t="s">
        <v>749</v>
      </c>
      <c r="AR107" s="685" t="s">
        <v>749</v>
      </c>
      <c r="AS107" s="685" t="s">
        <v>749</v>
      </c>
      <c r="AT107" s="685">
        <v>1</v>
      </c>
      <c r="AU107" s="685" t="s">
        <v>749</v>
      </c>
      <c r="AV107" s="685">
        <v>1</v>
      </c>
      <c r="AW107" s="685" t="s">
        <v>749</v>
      </c>
      <c r="AX107" s="685" t="s">
        <v>749</v>
      </c>
      <c r="AY107" s="685" t="s">
        <v>749</v>
      </c>
      <c r="AZ107" s="685" t="s">
        <v>749</v>
      </c>
      <c r="BA107" s="685" t="s">
        <v>749</v>
      </c>
      <c r="BB107" s="685" t="s">
        <v>749</v>
      </c>
      <c r="BC107" s="685" t="s">
        <v>749</v>
      </c>
      <c r="BD107" s="685" t="s">
        <v>749</v>
      </c>
      <c r="BE107" s="685" t="s">
        <v>749</v>
      </c>
      <c r="BF107" s="685">
        <v>1</v>
      </c>
      <c r="BG107" s="685">
        <v>1</v>
      </c>
      <c r="BH107" s="685">
        <v>1</v>
      </c>
      <c r="BI107" s="685">
        <v>1</v>
      </c>
      <c r="BJ107" s="685" t="s">
        <v>749</v>
      </c>
      <c r="BK107" s="685" t="s">
        <v>749</v>
      </c>
      <c r="BL107" s="685" t="s">
        <v>749</v>
      </c>
      <c r="BM107" s="685" t="s">
        <v>749</v>
      </c>
      <c r="BN107" s="685" t="s">
        <v>749</v>
      </c>
      <c r="BO107" s="685" t="s">
        <v>749</v>
      </c>
      <c r="BP107" s="685" t="s">
        <v>749</v>
      </c>
      <c r="BQ107" s="685" t="s">
        <v>749</v>
      </c>
      <c r="BR107" s="685" t="s">
        <v>749</v>
      </c>
      <c r="BS107" s="685" t="s">
        <v>749</v>
      </c>
      <c r="BT107" s="685">
        <v>1</v>
      </c>
      <c r="BU107" s="685" t="s">
        <v>749</v>
      </c>
      <c r="BV107" s="685"/>
      <c r="BW107" s="685"/>
      <c r="BX107" s="685"/>
      <c r="BY107" s="685"/>
      <c r="BZ107" s="685"/>
      <c r="CA107" s="685"/>
      <c r="CB107" s="685"/>
      <c r="CC107" s="718" t="str">
        <f t="shared" si="12"/>
        <v>インターネット接続環境</v>
      </c>
      <c r="CD107" s="718"/>
      <c r="CE107" s="718"/>
      <c r="CF107" s="718"/>
      <c r="CG107" s="718"/>
      <c r="CH107" s="718"/>
    </row>
    <row r="108" s="258" customFormat="1" ht="144" spans="2:86">
      <c r="B108" s="448">
        <f t="shared" si="4"/>
        <v>61</v>
      </c>
      <c r="C108" s="449" t="s">
        <v>894</v>
      </c>
      <c r="D108" s="450" t="s">
        <v>743</v>
      </c>
      <c r="E108" s="451" t="s">
        <v>744</v>
      </c>
      <c r="F108" s="794" t="s">
        <v>895</v>
      </c>
      <c r="G108" s="453" t="s">
        <v>896</v>
      </c>
      <c r="H108" s="454" t="str">
        <f t="shared" si="5"/>
        <v>インターネットメール環境
Internet mail environment
(e.g., E-mail server)</v>
      </c>
      <c r="I108" s="799" t="s">
        <v>785</v>
      </c>
      <c r="J108" s="320" t="s">
        <v>786</v>
      </c>
      <c r="K108" s="487" t="str">
        <f t="shared" si="6"/>
        <v>回答不要
Not Applicable</v>
      </c>
      <c r="L108" s="488">
        <v>3</v>
      </c>
      <c r="M108" s="489"/>
      <c r="N108" s="489"/>
      <c r="O108" s="492" t="s">
        <v>287</v>
      </c>
      <c r="P108" s="491"/>
      <c r="Q108" s="322"/>
      <c r="R108" s="322"/>
      <c r="S108" s="648"/>
      <c r="T108" s="487" t="str">
        <f t="shared" si="7"/>
        <v>回答不要
Not Applicable</v>
      </c>
      <c r="U108" s="488"/>
      <c r="V108" s="834"/>
      <c r="W108" s="487" t="str">
        <f t="shared" si="8"/>
        <v>回答不要
Not Applicable</v>
      </c>
      <c r="X108" s="488"/>
      <c r="Y108" s="834"/>
      <c r="Z108" s="669">
        <f>IF(OR('0.Work Content Judge'!$H$146=0,AND($BV108=99,COUNTIF('0.Work Content Judge'!$AJ$146:$AO$146,2)=0),AND($BX108=99,COUNTIF('0.Work Content Judge'!$AJ$146:$AO$146,2)&gt;0),AND($BY108=99,'0.Work Content Judge'!$AI$146=1),AND($BZ108=99,'0.Work Content Judge'!$AC$146=1),AND($K$27="N/A",$H108=$AJ$46),AND($K$28="N/A",$H108=$AK$46),AND($K$29="N/A",$H108=$AL$46),AND($K$30="N/A",$H108=$AM$46),AND($K$31="N/A",$H108=$AN$46),AND($K$32="N/A",$H108=$AO$46)),0,1)</f>
        <v>0</v>
      </c>
      <c r="AA108" s="670">
        <f t="shared" si="9"/>
        <v>1</v>
      </c>
      <c r="AB108" s="670">
        <f>IF(OR('0.Work Content Judge'!$I$146=0,AND($BV108=99,COUNTIF('0.Work Content Judge'!$AJ$146:$AO$146,2)=0),AND($BX108=99,COUNTIF('0.Work Content Judge'!$AJ$146:$AO$146,2)&gt;0),AND($BZ108=99,'0.Work Content Judge'!$Y$146=1),AND($T$27="N/A",$H108=$AJ$46),AND($T$28="N/A",$H108=$AK$46),AND($T$29="N/A",$H108=$AL$46),AND($T$30="N/A",$H108=$AM$46),AND($T$31="N/A",$H108=$AN$46),AND($T$32="N/A",$H108=$AO$46)),0,1)</f>
        <v>0</v>
      </c>
      <c r="AC108" s="670">
        <f t="shared" si="10"/>
        <v>1</v>
      </c>
      <c r="AD108" s="670">
        <f>IF(OR('0.Work Content Judge'!$J$146=0,AND($BV108=99,COUNTIF('0.Work Content Judge'!$AJ$146:$AO$146,2)=0),AND($BX108=99,COUNTIF('0.Work Content Judge'!$AJ$146:$AO$146,2)&gt;0),AND($BZ108=99,'0.Work Content Judge'!$AB$146=1),AND($W$27="N/A",$H108=$AJ$46),AND($W$28="N/A",$H108=$AK$46),AND($W$29="N/A",$H108=$AL$46),AND($W$30="N/A",$H108=$AM$46),AND($W$31="N/A",$H108=$AN$46),AND($W$32="N/A",$H108=$AO$46)),0,1)</f>
        <v>0</v>
      </c>
      <c r="AE108" s="669">
        <f t="shared" si="11"/>
        <v>1</v>
      </c>
      <c r="AF108" s="683">
        <f t="shared" si="3"/>
        <v>4</v>
      </c>
      <c r="AG108" s="684">
        <v>1</v>
      </c>
      <c r="AH108" s="685">
        <v>1</v>
      </c>
      <c r="AI108" s="685" t="s">
        <v>749</v>
      </c>
      <c r="AJ108" s="685" t="s">
        <v>749</v>
      </c>
      <c r="AK108" s="685"/>
      <c r="AL108" s="685">
        <v>1</v>
      </c>
      <c r="AM108" s="685">
        <v>1</v>
      </c>
      <c r="AN108" s="685">
        <v>1</v>
      </c>
      <c r="AO108" s="685">
        <v>1</v>
      </c>
      <c r="AP108" s="685">
        <v>1</v>
      </c>
      <c r="AQ108" s="685" t="s">
        <v>749</v>
      </c>
      <c r="AR108" s="685" t="s">
        <v>749</v>
      </c>
      <c r="AS108" s="685" t="s">
        <v>749</v>
      </c>
      <c r="AT108" s="685">
        <v>1</v>
      </c>
      <c r="AU108" s="685" t="s">
        <v>749</v>
      </c>
      <c r="AV108" s="685">
        <v>1</v>
      </c>
      <c r="AW108" s="685" t="s">
        <v>749</v>
      </c>
      <c r="AX108" s="685" t="s">
        <v>749</v>
      </c>
      <c r="AY108" s="685" t="s">
        <v>749</v>
      </c>
      <c r="AZ108" s="685" t="s">
        <v>749</v>
      </c>
      <c r="BA108" s="685" t="s">
        <v>749</v>
      </c>
      <c r="BB108" s="685" t="s">
        <v>749</v>
      </c>
      <c r="BC108" s="685" t="s">
        <v>749</v>
      </c>
      <c r="BD108" s="685" t="s">
        <v>749</v>
      </c>
      <c r="BE108" s="685" t="s">
        <v>749</v>
      </c>
      <c r="BF108" s="685">
        <v>1</v>
      </c>
      <c r="BG108" s="685">
        <v>1</v>
      </c>
      <c r="BH108" s="685">
        <v>1</v>
      </c>
      <c r="BI108" s="685">
        <v>1</v>
      </c>
      <c r="BJ108" s="685" t="s">
        <v>749</v>
      </c>
      <c r="BK108" s="685" t="s">
        <v>749</v>
      </c>
      <c r="BL108" s="685" t="s">
        <v>749</v>
      </c>
      <c r="BM108" s="685" t="s">
        <v>749</v>
      </c>
      <c r="BN108" s="685" t="s">
        <v>749</v>
      </c>
      <c r="BO108" s="685" t="s">
        <v>749</v>
      </c>
      <c r="BP108" s="685" t="s">
        <v>749</v>
      </c>
      <c r="BQ108" s="685" t="s">
        <v>749</v>
      </c>
      <c r="BR108" s="685" t="s">
        <v>749</v>
      </c>
      <c r="BS108" s="685" t="s">
        <v>749</v>
      </c>
      <c r="BT108" s="685">
        <v>1</v>
      </c>
      <c r="BU108" s="685" t="s">
        <v>749</v>
      </c>
      <c r="BV108" s="685"/>
      <c r="BW108" s="685"/>
      <c r="BX108" s="685"/>
      <c r="BY108" s="685"/>
      <c r="BZ108" s="685"/>
      <c r="CA108" s="685"/>
      <c r="CB108" s="685"/>
      <c r="CC108" s="718" t="str">
        <f t="shared" si="12"/>
        <v>インターネットメール環境</v>
      </c>
      <c r="CD108" s="718"/>
      <c r="CE108" s="718"/>
      <c r="CF108" s="718"/>
      <c r="CG108" s="718"/>
      <c r="CH108" s="718"/>
    </row>
    <row r="109" s="258" customFormat="1" ht="144" spans="2:86">
      <c r="B109" s="448">
        <f t="shared" si="4"/>
        <v>62</v>
      </c>
      <c r="C109" s="449" t="s">
        <v>894</v>
      </c>
      <c r="D109" s="450" t="s">
        <v>743</v>
      </c>
      <c r="E109" s="451" t="s">
        <v>744</v>
      </c>
      <c r="F109" s="794" t="s">
        <v>895</v>
      </c>
      <c r="G109" s="453" t="s">
        <v>896</v>
      </c>
      <c r="H109" s="454" t="str">
        <f t="shared" si="5"/>
        <v>端末
Terminal
(e.g., User terminal, operation terminal, etc.)</v>
      </c>
      <c r="I109" s="799" t="s">
        <v>785</v>
      </c>
      <c r="J109" s="320" t="s">
        <v>786</v>
      </c>
      <c r="K109" s="487" t="str">
        <f t="shared" si="6"/>
        <v>回答要
Answer Required</v>
      </c>
      <c r="L109" s="488">
        <v>3</v>
      </c>
      <c r="M109" s="489"/>
      <c r="N109" s="489"/>
      <c r="O109" s="490" t="s">
        <v>897</v>
      </c>
      <c r="P109" s="491">
        <v>3</v>
      </c>
      <c r="Q109" s="322"/>
      <c r="R109" s="322"/>
      <c r="S109" s="648">
        <v>3</v>
      </c>
      <c r="T109" s="487" t="str">
        <f t="shared" si="7"/>
        <v>回答不要
Not Applicable</v>
      </c>
      <c r="U109" s="488"/>
      <c r="V109" s="834"/>
      <c r="W109" s="487" t="str">
        <f t="shared" si="8"/>
        <v>回答不要
Not Applicable</v>
      </c>
      <c r="X109" s="488"/>
      <c r="Y109" s="834"/>
      <c r="Z109" s="669">
        <f>IF(OR('0.Work Content Judge'!$H$146=0,AND($BV109=99,COUNTIF('0.Work Content Judge'!$AJ$146:$AO$146,2)=0),AND($BX109=99,COUNTIF('0.Work Content Judge'!$AJ$146:$AO$146,2)&gt;0),AND($BY109=99,'0.Work Content Judge'!$AI$146=1),AND($BZ109=99,'0.Work Content Judge'!$AC$146=1),AND($K$27="N/A",$H109=$AJ$46),AND($K$28="N/A",$H109=$AK$46),AND($K$29="N/A",$H109=$AL$46),AND($K$30="N/A",$H109=$AM$46),AND($K$31="N/A",$H109=$AN$46),AND($K$32="N/A",$H109=$AO$46)),0,1)</f>
        <v>1</v>
      </c>
      <c r="AA109" s="670">
        <f t="shared" si="9"/>
        <v>1</v>
      </c>
      <c r="AB109" s="670">
        <f>IF(OR('0.Work Content Judge'!$I$146=0,AND($BV109=99,COUNTIF('0.Work Content Judge'!$AJ$146:$AO$146,2)=0),AND($BX109=99,COUNTIF('0.Work Content Judge'!$AJ$146:$AO$146,2)&gt;0),AND($BZ109=99,'0.Work Content Judge'!$Y$146=1),AND($T$27="N/A",$H109=$AJ$46),AND($T$28="N/A",$H109=$AK$46),AND($T$29="N/A",$H109=$AL$46),AND($T$30="N/A",$H109=$AM$46),AND($T$31="N/A",$H109=$AN$46),AND($T$32="N/A",$H109=$AO$46)),0,1)</f>
        <v>0</v>
      </c>
      <c r="AC109" s="670">
        <f t="shared" si="10"/>
        <v>1</v>
      </c>
      <c r="AD109" s="670">
        <f>IF(OR('0.Work Content Judge'!$J$146=0,AND($BV109=99,COUNTIF('0.Work Content Judge'!$AJ$146:$AO$146,2)=0),AND($BX109=99,COUNTIF('0.Work Content Judge'!$AJ$146:$AO$146,2)&gt;0),AND($BZ109=99,'0.Work Content Judge'!$AB$146=1),AND($W$27="N/A",$H109=$AJ$46),AND($W$28="N/A",$H109=$AK$46),AND($W$29="N/A",$H109=$AL$46),AND($W$30="N/A",$H109=$AM$46),AND($W$31="N/A",$H109=$AN$46),AND($W$32="N/A",$H109=$AO$46)),0,1)</f>
        <v>0</v>
      </c>
      <c r="AE109" s="669">
        <f t="shared" si="11"/>
        <v>1</v>
      </c>
      <c r="AF109" s="683">
        <f t="shared" si="3"/>
        <v>3</v>
      </c>
      <c r="AG109" s="684">
        <v>1</v>
      </c>
      <c r="AH109" s="685">
        <v>1</v>
      </c>
      <c r="AI109" s="685" t="s">
        <v>749</v>
      </c>
      <c r="AJ109" s="685" t="s">
        <v>749</v>
      </c>
      <c r="AK109" s="685"/>
      <c r="AL109" s="685"/>
      <c r="AM109" s="685">
        <v>1</v>
      </c>
      <c r="AN109" s="685">
        <v>1</v>
      </c>
      <c r="AO109" s="685">
        <v>1</v>
      </c>
      <c r="AP109" s="685">
        <v>1</v>
      </c>
      <c r="AQ109" s="685" t="s">
        <v>749</v>
      </c>
      <c r="AR109" s="685" t="s">
        <v>749</v>
      </c>
      <c r="AS109" s="685" t="s">
        <v>749</v>
      </c>
      <c r="AT109" s="685">
        <v>1</v>
      </c>
      <c r="AU109" s="685" t="s">
        <v>749</v>
      </c>
      <c r="AV109" s="685">
        <v>1</v>
      </c>
      <c r="AW109" s="685" t="s">
        <v>749</v>
      </c>
      <c r="AX109" s="685" t="s">
        <v>749</v>
      </c>
      <c r="AY109" s="685" t="s">
        <v>749</v>
      </c>
      <c r="AZ109" s="685" t="s">
        <v>749</v>
      </c>
      <c r="BA109" s="685" t="s">
        <v>749</v>
      </c>
      <c r="BB109" s="685" t="s">
        <v>749</v>
      </c>
      <c r="BC109" s="685" t="s">
        <v>749</v>
      </c>
      <c r="BD109" s="685" t="s">
        <v>749</v>
      </c>
      <c r="BE109" s="685" t="s">
        <v>749</v>
      </c>
      <c r="BF109" s="685">
        <v>1</v>
      </c>
      <c r="BG109" s="685">
        <v>1</v>
      </c>
      <c r="BH109" s="685">
        <v>1</v>
      </c>
      <c r="BI109" s="685">
        <v>1</v>
      </c>
      <c r="BJ109" s="685" t="s">
        <v>749</v>
      </c>
      <c r="BK109" s="685" t="s">
        <v>749</v>
      </c>
      <c r="BL109" s="685" t="s">
        <v>749</v>
      </c>
      <c r="BM109" s="685" t="s">
        <v>749</v>
      </c>
      <c r="BN109" s="685" t="s">
        <v>749</v>
      </c>
      <c r="BO109" s="685" t="s">
        <v>749</v>
      </c>
      <c r="BP109" s="685" t="s">
        <v>749</v>
      </c>
      <c r="BQ109" s="685" t="s">
        <v>749</v>
      </c>
      <c r="BR109" s="685" t="s">
        <v>749</v>
      </c>
      <c r="BS109" s="685" t="s">
        <v>749</v>
      </c>
      <c r="BT109" s="685">
        <v>1</v>
      </c>
      <c r="BU109" s="685" t="s">
        <v>749</v>
      </c>
      <c r="BV109" s="685"/>
      <c r="BW109" s="685"/>
      <c r="BX109" s="685"/>
      <c r="BY109" s="685"/>
      <c r="BZ109" s="685"/>
      <c r="CA109" s="685"/>
      <c r="CB109" s="685"/>
      <c r="CC109" s="718" t="str">
        <f t="shared" si="12"/>
        <v>ユーザ端末・ネットワーク</v>
      </c>
      <c r="CD109" s="718"/>
      <c r="CE109" s="718"/>
      <c r="CF109" s="718"/>
      <c r="CG109" s="718"/>
      <c r="CH109" s="718"/>
    </row>
    <row r="110" s="258" customFormat="1" ht="144" spans="2:86">
      <c r="B110" s="448">
        <f t="shared" si="4"/>
        <v>63</v>
      </c>
      <c r="C110" s="449" t="s">
        <v>894</v>
      </c>
      <c r="D110" s="450" t="s">
        <v>743</v>
      </c>
      <c r="E110" s="451" t="s">
        <v>744</v>
      </c>
      <c r="F110" s="794" t="s">
        <v>895</v>
      </c>
      <c r="G110" s="453" t="s">
        <v>896</v>
      </c>
      <c r="H110" s="454" t="str">
        <f t="shared" si="5"/>
        <v>端末管理サーバ
Terminal management server
(e.g., Active Directory server)</v>
      </c>
      <c r="I110" s="799" t="s">
        <v>785</v>
      </c>
      <c r="J110" s="320" t="s">
        <v>786</v>
      </c>
      <c r="K110" s="487" t="str">
        <f t="shared" si="6"/>
        <v>回答不要
Not Applicable</v>
      </c>
      <c r="L110" s="488">
        <v>3</v>
      </c>
      <c r="M110" s="489"/>
      <c r="N110" s="489"/>
      <c r="O110" s="492" t="s">
        <v>287</v>
      </c>
      <c r="P110" s="491"/>
      <c r="Q110" s="322"/>
      <c r="R110" s="322"/>
      <c r="S110" s="648"/>
      <c r="T110" s="487" t="str">
        <f t="shared" si="7"/>
        <v>回答不要
Not Applicable</v>
      </c>
      <c r="U110" s="488"/>
      <c r="V110" s="834"/>
      <c r="W110" s="487" t="str">
        <f t="shared" si="8"/>
        <v>回答不要
Not Applicable</v>
      </c>
      <c r="X110" s="488"/>
      <c r="Y110" s="834"/>
      <c r="Z110" s="669">
        <f>IF(OR('0.Work Content Judge'!$H$146=0,AND($BV110=99,COUNTIF('0.Work Content Judge'!$AJ$146:$AO$146,2)=0),AND($BX110=99,COUNTIF('0.Work Content Judge'!$AJ$146:$AO$146,2)&gt;0),AND($BY110=99,'0.Work Content Judge'!$AI$146=1),AND($BZ110=99,'0.Work Content Judge'!$AC$146=1),AND($K$27="N/A",$H110=$AJ$46),AND($K$28="N/A",$H110=$AK$46),AND($K$29="N/A",$H110=$AL$46),AND($K$30="N/A",$H110=$AM$46),AND($K$31="N/A",$H110=$AN$46),AND($K$32="N/A",$H110=$AO$46)),0,1)</f>
        <v>0</v>
      </c>
      <c r="AA110" s="670">
        <f t="shared" si="9"/>
        <v>1</v>
      </c>
      <c r="AB110" s="670">
        <f>IF(OR('0.Work Content Judge'!$I$146=0,AND($BV110=99,COUNTIF('0.Work Content Judge'!$AJ$146:$AO$146,2)=0),AND($BX110=99,COUNTIF('0.Work Content Judge'!$AJ$146:$AO$146,2)&gt;0),AND($BZ110=99,'0.Work Content Judge'!$Y$146=1),AND($T$27="N/A",$H110=$AJ$46),AND($T$28="N/A",$H110=$AK$46),AND($T$29="N/A",$H110=$AL$46),AND($T$30="N/A",$H110=$AM$46),AND($T$31="N/A",$H110=$AN$46),AND($T$32="N/A",$H110=$AO$46)),0,1)</f>
        <v>0</v>
      </c>
      <c r="AC110" s="670">
        <f t="shared" si="10"/>
        <v>1</v>
      </c>
      <c r="AD110" s="670">
        <f>IF(OR('0.Work Content Judge'!$J$146=0,AND($BV110=99,COUNTIF('0.Work Content Judge'!$AJ$146:$AO$146,2)=0),AND($BX110=99,COUNTIF('0.Work Content Judge'!$AJ$146:$AO$146,2)&gt;0),AND($BZ110=99,'0.Work Content Judge'!$AB$146=1),AND($W$27="N/A",$H110=$AJ$46),AND($W$28="N/A",$H110=$AK$46),AND($W$29="N/A",$H110=$AL$46),AND($W$30="N/A",$H110=$AM$46),AND($W$31="N/A",$H110=$AN$46),AND($W$32="N/A",$H110=$AO$46)),0,1)</f>
        <v>0</v>
      </c>
      <c r="AE110" s="669">
        <f t="shared" si="11"/>
        <v>1</v>
      </c>
      <c r="AF110" s="683">
        <f t="shared" si="3"/>
        <v>2</v>
      </c>
      <c r="AG110" s="684">
        <v>1</v>
      </c>
      <c r="AH110" s="685">
        <v>1</v>
      </c>
      <c r="AI110" s="685" t="s">
        <v>749</v>
      </c>
      <c r="AJ110" s="685" t="s">
        <v>749</v>
      </c>
      <c r="AK110" s="685"/>
      <c r="AL110" s="685"/>
      <c r="AM110" s="685"/>
      <c r="AN110" s="685">
        <v>1</v>
      </c>
      <c r="AO110" s="685">
        <v>1</v>
      </c>
      <c r="AP110" s="685">
        <v>1</v>
      </c>
      <c r="AQ110" s="685" t="s">
        <v>749</v>
      </c>
      <c r="AR110" s="685" t="s">
        <v>749</v>
      </c>
      <c r="AS110" s="685" t="s">
        <v>749</v>
      </c>
      <c r="AT110" s="685">
        <v>1</v>
      </c>
      <c r="AU110" s="685" t="s">
        <v>749</v>
      </c>
      <c r="AV110" s="685">
        <v>1</v>
      </c>
      <c r="AW110" s="685" t="s">
        <v>749</v>
      </c>
      <c r="AX110" s="685" t="s">
        <v>749</v>
      </c>
      <c r="AY110" s="685" t="s">
        <v>749</v>
      </c>
      <c r="AZ110" s="685" t="s">
        <v>749</v>
      </c>
      <c r="BA110" s="685" t="s">
        <v>749</v>
      </c>
      <c r="BB110" s="685" t="s">
        <v>749</v>
      </c>
      <c r="BC110" s="685" t="s">
        <v>749</v>
      </c>
      <c r="BD110" s="685" t="s">
        <v>749</v>
      </c>
      <c r="BE110" s="685" t="s">
        <v>749</v>
      </c>
      <c r="BF110" s="685">
        <v>1</v>
      </c>
      <c r="BG110" s="685">
        <v>1</v>
      </c>
      <c r="BH110" s="685">
        <v>1</v>
      </c>
      <c r="BI110" s="685">
        <v>1</v>
      </c>
      <c r="BJ110" s="685" t="s">
        <v>749</v>
      </c>
      <c r="BK110" s="685" t="s">
        <v>749</v>
      </c>
      <c r="BL110" s="685" t="s">
        <v>749</v>
      </c>
      <c r="BM110" s="685" t="s">
        <v>749</v>
      </c>
      <c r="BN110" s="685" t="s">
        <v>749</v>
      </c>
      <c r="BO110" s="685" t="s">
        <v>749</v>
      </c>
      <c r="BP110" s="685" t="s">
        <v>749</v>
      </c>
      <c r="BQ110" s="685" t="s">
        <v>749</v>
      </c>
      <c r="BR110" s="685" t="s">
        <v>749</v>
      </c>
      <c r="BS110" s="685" t="s">
        <v>749</v>
      </c>
      <c r="BT110" s="685">
        <v>1</v>
      </c>
      <c r="BU110" s="685" t="s">
        <v>749</v>
      </c>
      <c r="BV110" s="685"/>
      <c r="BW110" s="685"/>
      <c r="BX110" s="685"/>
      <c r="BY110" s="685"/>
      <c r="BZ110" s="685"/>
      <c r="CA110" s="685"/>
      <c r="CB110" s="685"/>
      <c r="CC110" s="718" t="str">
        <f t="shared" si="12"/>
        <v>端末管理サーバ(Active Directory)</v>
      </c>
      <c r="CD110" s="718"/>
      <c r="CE110" s="718"/>
      <c r="CF110" s="718"/>
      <c r="CG110" s="718"/>
      <c r="CH110" s="718"/>
    </row>
    <row r="111" s="258" customFormat="1" ht="144" spans="2:86">
      <c r="B111" s="448">
        <f t="shared" si="4"/>
        <v>64</v>
      </c>
      <c r="C111" s="449" t="s">
        <v>894</v>
      </c>
      <c r="D111" s="450" t="s">
        <v>743</v>
      </c>
      <c r="E111" s="451" t="s">
        <v>744</v>
      </c>
      <c r="F111" s="794" t="s">
        <v>895</v>
      </c>
      <c r="G111" s="453" t="s">
        <v>896</v>
      </c>
      <c r="H111" s="454" t="str">
        <f t="shared" si="5"/>
        <v>ファイル共有システム(ファイルサーバ)
File sharing system
(e.g., File server)</v>
      </c>
      <c r="I111" s="799" t="s">
        <v>785</v>
      </c>
      <c r="J111" s="320" t="s">
        <v>786</v>
      </c>
      <c r="K111" s="487" t="str">
        <f t="shared" si="6"/>
        <v>回答不要
Not Applicable</v>
      </c>
      <c r="L111" s="488">
        <v>3</v>
      </c>
      <c r="M111" s="489"/>
      <c r="N111" s="489"/>
      <c r="O111" s="490" t="s">
        <v>897</v>
      </c>
      <c r="P111" s="491">
        <v>3</v>
      </c>
      <c r="Q111" s="322"/>
      <c r="R111" s="322"/>
      <c r="S111" s="648">
        <v>3</v>
      </c>
      <c r="T111" s="487" t="str">
        <f t="shared" si="7"/>
        <v>回答不要
Not Applicable</v>
      </c>
      <c r="U111" s="488"/>
      <c r="V111" s="834"/>
      <c r="W111" s="487" t="str">
        <f t="shared" si="8"/>
        <v>回答不要
Not Applicable</v>
      </c>
      <c r="X111" s="488"/>
      <c r="Y111" s="834"/>
      <c r="Z111" s="669">
        <f>IF(OR('0.Work Content Judge'!$H$146=0,AND($BV111=99,COUNTIF('0.Work Content Judge'!$AJ$146:$AO$146,2)=0),AND($BX111=99,COUNTIF('0.Work Content Judge'!$AJ$146:$AO$146,2)&gt;0),AND($BY111=99,'0.Work Content Judge'!$AI$146=1),AND($BZ111=99,'0.Work Content Judge'!$AC$146=1),AND($K$27="N/A",$H111=$AJ$46),AND($K$28="N/A",$H111=$AK$46),AND($K$29="N/A",$H111=$AL$46),AND($K$30="N/A",$H111=$AM$46),AND($K$31="N/A",$H111=$AN$46),AND($K$32="N/A",$H111=$AO$46)),0,1)</f>
        <v>0</v>
      </c>
      <c r="AA111" s="670">
        <f t="shared" si="9"/>
        <v>1</v>
      </c>
      <c r="AB111" s="670">
        <f>IF(OR('0.Work Content Judge'!$I$146=0,AND($BV111=99,COUNTIF('0.Work Content Judge'!$AJ$146:$AO$146,2)=0),AND($BX111=99,COUNTIF('0.Work Content Judge'!$AJ$146:$AO$146,2)&gt;0),AND($BZ111=99,'0.Work Content Judge'!$Y$146=1),AND($T$27="N/A",$H111=$AJ$46),AND($T$28="N/A",$H111=$AK$46),AND($T$29="N/A",$H111=$AL$46),AND($T$30="N/A",$H111=$AM$46),AND($T$31="N/A",$H111=$AN$46),AND($T$32="N/A",$H111=$AO$46)),0,1)</f>
        <v>0</v>
      </c>
      <c r="AC111" s="670">
        <f t="shared" si="10"/>
        <v>1</v>
      </c>
      <c r="AD111" s="670">
        <f>IF(OR('0.Work Content Judge'!$J$146=0,AND($BV111=99,COUNTIF('0.Work Content Judge'!$AJ$146:$AO$146,2)=0),AND($BX111=99,COUNTIF('0.Work Content Judge'!$AJ$146:$AO$146,2)&gt;0),AND($BZ111=99,'0.Work Content Judge'!$AB$146=1),AND($W$27="N/A",$H111=$AJ$46),AND($W$28="N/A",$H111=$AK$46),AND($W$29="N/A",$H111=$AL$46),AND($W$30="N/A",$H111=$AM$46),AND($W$31="N/A",$H111=$AN$46),AND($W$32="N/A",$H111=$AO$46)),0,1)</f>
        <v>0</v>
      </c>
      <c r="AE111" s="669">
        <f t="shared" si="11"/>
        <v>1</v>
      </c>
      <c r="AF111" s="683">
        <f t="shared" si="3"/>
        <v>1</v>
      </c>
      <c r="AG111" s="684">
        <v>1</v>
      </c>
      <c r="AH111" s="685">
        <v>1</v>
      </c>
      <c r="AI111" s="685" t="s">
        <v>749</v>
      </c>
      <c r="AJ111" s="685" t="s">
        <v>749</v>
      </c>
      <c r="AK111" s="685"/>
      <c r="AL111" s="685"/>
      <c r="AM111" s="685"/>
      <c r="AN111" s="685"/>
      <c r="AO111" s="685">
        <v>1</v>
      </c>
      <c r="AP111" s="685">
        <v>1</v>
      </c>
      <c r="AQ111" s="685" t="s">
        <v>749</v>
      </c>
      <c r="AR111" s="685" t="s">
        <v>749</v>
      </c>
      <c r="AS111" s="685" t="s">
        <v>749</v>
      </c>
      <c r="AT111" s="685">
        <v>1</v>
      </c>
      <c r="AU111" s="685" t="s">
        <v>749</v>
      </c>
      <c r="AV111" s="685">
        <v>1</v>
      </c>
      <c r="AW111" s="685" t="s">
        <v>749</v>
      </c>
      <c r="AX111" s="685" t="s">
        <v>749</v>
      </c>
      <c r="AY111" s="685" t="s">
        <v>749</v>
      </c>
      <c r="AZ111" s="685" t="s">
        <v>749</v>
      </c>
      <c r="BA111" s="685" t="s">
        <v>749</v>
      </c>
      <c r="BB111" s="685" t="s">
        <v>749</v>
      </c>
      <c r="BC111" s="685" t="s">
        <v>749</v>
      </c>
      <c r="BD111" s="685" t="s">
        <v>749</v>
      </c>
      <c r="BE111" s="685" t="s">
        <v>749</v>
      </c>
      <c r="BF111" s="685">
        <v>1</v>
      </c>
      <c r="BG111" s="685">
        <v>1</v>
      </c>
      <c r="BH111" s="685">
        <v>1</v>
      </c>
      <c r="BI111" s="685">
        <v>1</v>
      </c>
      <c r="BJ111" s="685" t="s">
        <v>749</v>
      </c>
      <c r="BK111" s="685" t="s">
        <v>749</v>
      </c>
      <c r="BL111" s="685" t="s">
        <v>749</v>
      </c>
      <c r="BM111" s="685" t="s">
        <v>749</v>
      </c>
      <c r="BN111" s="685" t="s">
        <v>749</v>
      </c>
      <c r="BO111" s="685" t="s">
        <v>749</v>
      </c>
      <c r="BP111" s="685" t="s">
        <v>749</v>
      </c>
      <c r="BQ111" s="685" t="s">
        <v>749</v>
      </c>
      <c r="BR111" s="685" t="s">
        <v>749</v>
      </c>
      <c r="BS111" s="685" t="s">
        <v>749</v>
      </c>
      <c r="BT111" s="685">
        <v>1</v>
      </c>
      <c r="BU111" s="685" t="s">
        <v>749</v>
      </c>
      <c r="BV111" s="685"/>
      <c r="BW111" s="685"/>
      <c r="BX111" s="685"/>
      <c r="BY111" s="685"/>
      <c r="BZ111" s="685"/>
      <c r="CA111" s="685"/>
      <c r="CB111" s="685"/>
      <c r="CC111" s="718" t="str">
        <f t="shared" si="12"/>
        <v>ファイル共有システム(ファイルサーバ)</v>
      </c>
      <c r="CD111" s="718"/>
      <c r="CE111" s="718"/>
      <c r="CF111" s="718"/>
      <c r="CG111" s="718"/>
      <c r="CH111" s="718"/>
    </row>
    <row r="112" s="258" customFormat="1" ht="144" spans="2:86">
      <c r="B112" s="448">
        <f t="shared" si="4"/>
        <v>65</v>
      </c>
      <c r="C112" s="449" t="s">
        <v>898</v>
      </c>
      <c r="D112" s="450" t="s">
        <v>743</v>
      </c>
      <c r="E112" s="451" t="s">
        <v>744</v>
      </c>
      <c r="F112" s="794" t="s">
        <v>899</v>
      </c>
      <c r="G112" s="453" t="s">
        <v>900</v>
      </c>
      <c r="H112" s="451" t="str">
        <f t="shared" si="5"/>
        <v>インターネット接続環境
Internet connection environment
(e.g., Proxy server,etc.)</v>
      </c>
      <c r="I112" s="799" t="s">
        <v>785</v>
      </c>
      <c r="J112" s="320" t="s">
        <v>786</v>
      </c>
      <c r="K112" s="487" t="str">
        <f t="shared" si="6"/>
        <v>回答不要
Not Applicable</v>
      </c>
      <c r="L112" s="488">
        <v>3</v>
      </c>
      <c r="M112" s="489"/>
      <c r="N112" s="489"/>
      <c r="O112" s="492" t="s">
        <v>287</v>
      </c>
      <c r="P112" s="491"/>
      <c r="Q112" s="322"/>
      <c r="R112" s="322"/>
      <c r="S112" s="648"/>
      <c r="T112" s="487" t="str">
        <f t="shared" si="7"/>
        <v>回答不要
Not Applicable</v>
      </c>
      <c r="U112" s="488"/>
      <c r="V112" s="834"/>
      <c r="W112" s="487" t="str">
        <f t="shared" si="8"/>
        <v>回答不要
Not Applicable</v>
      </c>
      <c r="X112" s="488"/>
      <c r="Y112" s="834"/>
      <c r="Z112" s="669">
        <f>IF(OR('0.Work Content Judge'!$H$146=0,AND($BV112=99,COUNTIF('0.Work Content Judge'!$AJ$146:$AO$146,2)=0),AND($BX112=99,COUNTIF('0.Work Content Judge'!$AJ$146:$AO$146,2)&gt;0),AND($BY112=99,'0.Work Content Judge'!$AI$146=1),AND($BZ112=99,'0.Work Content Judge'!$AC$146=1),AND($K$27="N/A",$H112=$AJ$46),AND($K$28="N/A",$H112=$AK$46),AND($K$29="N/A",$H112=$AL$46),AND($K$30="N/A",$H112=$AM$46),AND($K$31="N/A",$H112=$AN$46),AND($K$32="N/A",$H112=$AO$46)),0,1)</f>
        <v>0</v>
      </c>
      <c r="AA112" s="670">
        <f t="shared" si="9"/>
        <v>1</v>
      </c>
      <c r="AB112" s="670">
        <f>IF(OR('0.Work Content Judge'!$I$146=0,AND($BV112=99,COUNTIF('0.Work Content Judge'!$AJ$146:$AO$146,2)=0),AND($BX112=99,COUNTIF('0.Work Content Judge'!$AJ$146:$AO$146,2)&gt;0),AND($BZ112=99,'0.Work Content Judge'!$Y$146=1),AND($T$27="N/A",$H112=$AJ$46),AND($T$28="N/A",$H112=$AK$46),AND($T$29="N/A",$H112=$AL$46),AND($T$30="N/A",$H112=$AM$46),AND($T$31="N/A",$H112=$AN$46),AND($T$32="N/A",$H112=$AO$46)),0,1)</f>
        <v>0</v>
      </c>
      <c r="AC112" s="670">
        <f t="shared" si="10"/>
        <v>1</v>
      </c>
      <c r="AD112" s="670">
        <f>IF(OR('0.Work Content Judge'!$J$146=0,AND($BV112=99,COUNTIF('0.Work Content Judge'!$AJ$146:$AO$146,2)=0),AND($BX112=99,COUNTIF('0.Work Content Judge'!$AJ$146:$AO$146,2)&gt;0),AND($BZ112=99,'0.Work Content Judge'!$AB$146=1),AND($W$27="N/A",$H112=$AJ$46),AND($W$28="N/A",$H112=$AK$46),AND($W$29="N/A",$H112=$AL$46),AND($W$30="N/A",$H112=$AM$46),AND($W$31="N/A",$H112=$AN$46),AND($W$32="N/A",$H112=$AO$46)),0,1)</f>
        <v>0</v>
      </c>
      <c r="AE112" s="669">
        <f t="shared" si="11"/>
        <v>1</v>
      </c>
      <c r="AF112" s="683">
        <f t="shared" si="3"/>
        <v>5</v>
      </c>
      <c r="AG112" s="684">
        <v>1</v>
      </c>
      <c r="AH112" s="685">
        <v>1</v>
      </c>
      <c r="AI112" s="685" t="s">
        <v>749</v>
      </c>
      <c r="AJ112" s="685" t="s">
        <v>749</v>
      </c>
      <c r="AK112" s="685">
        <v>1</v>
      </c>
      <c r="AL112" s="685">
        <v>1</v>
      </c>
      <c r="AM112" s="685">
        <v>1</v>
      </c>
      <c r="AN112" s="685">
        <v>1</v>
      </c>
      <c r="AO112" s="685">
        <v>1</v>
      </c>
      <c r="AP112" s="685">
        <v>1</v>
      </c>
      <c r="AQ112" s="685" t="s">
        <v>749</v>
      </c>
      <c r="AR112" s="685" t="s">
        <v>749</v>
      </c>
      <c r="AS112" s="685" t="s">
        <v>749</v>
      </c>
      <c r="AT112" s="685">
        <v>1</v>
      </c>
      <c r="AU112" s="685" t="s">
        <v>749</v>
      </c>
      <c r="AV112" s="685">
        <v>1</v>
      </c>
      <c r="AW112" s="685" t="s">
        <v>749</v>
      </c>
      <c r="AX112" s="685" t="s">
        <v>749</v>
      </c>
      <c r="AY112" s="685" t="s">
        <v>749</v>
      </c>
      <c r="AZ112" s="685" t="s">
        <v>749</v>
      </c>
      <c r="BA112" s="685" t="s">
        <v>749</v>
      </c>
      <c r="BB112" s="685" t="s">
        <v>749</v>
      </c>
      <c r="BC112" s="685" t="s">
        <v>749</v>
      </c>
      <c r="BD112" s="685" t="s">
        <v>749</v>
      </c>
      <c r="BE112" s="685" t="s">
        <v>749</v>
      </c>
      <c r="BF112" s="685">
        <v>1</v>
      </c>
      <c r="BG112" s="685">
        <v>1</v>
      </c>
      <c r="BH112" s="685">
        <v>1</v>
      </c>
      <c r="BI112" s="685">
        <v>1</v>
      </c>
      <c r="BJ112" s="685" t="s">
        <v>749</v>
      </c>
      <c r="BK112" s="685" t="s">
        <v>749</v>
      </c>
      <c r="BL112" s="685" t="s">
        <v>749</v>
      </c>
      <c r="BM112" s="685" t="s">
        <v>749</v>
      </c>
      <c r="BN112" s="685" t="s">
        <v>749</v>
      </c>
      <c r="BO112" s="685" t="s">
        <v>749</v>
      </c>
      <c r="BP112" s="685" t="s">
        <v>749</v>
      </c>
      <c r="BQ112" s="685" t="s">
        <v>749</v>
      </c>
      <c r="BR112" s="685" t="s">
        <v>749</v>
      </c>
      <c r="BS112" s="685" t="s">
        <v>749</v>
      </c>
      <c r="BT112" s="685">
        <v>1</v>
      </c>
      <c r="BU112" s="685" t="s">
        <v>749</v>
      </c>
      <c r="BV112" s="685"/>
      <c r="BW112" s="685"/>
      <c r="BX112" s="685"/>
      <c r="BY112" s="685"/>
      <c r="BZ112" s="685"/>
      <c r="CA112" s="685"/>
      <c r="CB112" s="685"/>
      <c r="CC112" s="718" t="str">
        <f t="shared" si="12"/>
        <v>インターネット接続環境</v>
      </c>
      <c r="CD112" s="718"/>
      <c r="CE112" s="718"/>
      <c r="CF112" s="718"/>
      <c r="CG112" s="718"/>
      <c r="CH112" s="718"/>
    </row>
    <row r="113" s="258" customFormat="1" ht="144" spans="2:86">
      <c r="B113" s="448">
        <f t="shared" si="4"/>
        <v>66</v>
      </c>
      <c r="C113" s="449" t="s">
        <v>898</v>
      </c>
      <c r="D113" s="450" t="s">
        <v>743</v>
      </c>
      <c r="E113" s="451" t="s">
        <v>744</v>
      </c>
      <c r="F113" s="794" t="s">
        <v>899</v>
      </c>
      <c r="G113" s="453" t="s">
        <v>900</v>
      </c>
      <c r="H113" s="454" t="str">
        <f t="shared" si="5"/>
        <v>インターネットメール環境
Internet mail environment
(e.g., E-mail server)</v>
      </c>
      <c r="I113" s="799" t="s">
        <v>785</v>
      </c>
      <c r="J113" s="320" t="s">
        <v>786</v>
      </c>
      <c r="K113" s="487" t="str">
        <f t="shared" ref="K113:K176" si="13">IF($Z113=1,"回答要"&amp;CHAR(10)&amp;"Answer Required","回答不要"&amp;CHAR(10)&amp;"Not Applicable")</f>
        <v>回答不要
Not Applicable</v>
      </c>
      <c r="L113" s="488">
        <v>3</v>
      </c>
      <c r="M113" s="489"/>
      <c r="N113" s="489"/>
      <c r="O113" s="492" t="s">
        <v>287</v>
      </c>
      <c r="P113" s="491"/>
      <c r="Q113" s="322"/>
      <c r="R113" s="322"/>
      <c r="S113" s="648"/>
      <c r="T113" s="487" t="str">
        <f t="shared" ref="T113:T176" si="14">IF($AB113=1,"回答要"&amp;CHAR(10)&amp;"Answer Required","回答不要"&amp;CHAR(10)&amp;"Not Applicable")</f>
        <v>回答不要
Not Applicable</v>
      </c>
      <c r="U113" s="488"/>
      <c r="V113" s="834"/>
      <c r="W113" s="487" t="str">
        <f t="shared" ref="W113:W176" si="15">IF($AD113=1,"回答要"&amp;CHAR(10)&amp;"Answer Required","回答不要"&amp;CHAR(10)&amp;"Not Applicable")</f>
        <v>回答不要
Not Applicable</v>
      </c>
      <c r="X113" s="488"/>
      <c r="Y113" s="834"/>
      <c r="Z113" s="669">
        <f>IF(OR('0.Work Content Judge'!$H$146=0,AND($BV113=99,COUNTIF('0.Work Content Judge'!$AJ$146:$AO$146,2)=0),AND($BX113=99,COUNTIF('0.Work Content Judge'!$AJ$146:$AO$146,2)&gt;0),AND($BY113=99,'0.Work Content Judge'!$AI$146=1),AND($BZ113=99,'0.Work Content Judge'!$AC$146=1),AND($K$27="N/A",$H113=$AJ$46),AND($K$28="N/A",$H113=$AK$46),AND($K$29="N/A",$H113=$AL$46),AND($K$30="N/A",$H113=$AM$46),AND($K$31="N/A",$H113=$AN$46),AND($K$32="N/A",$H113=$AO$46)),0,1)</f>
        <v>0</v>
      </c>
      <c r="AA113" s="670">
        <f t="shared" ref="AA113:AA176" si="16">IF(AND($Z113=1,$L113=""),0,1)</f>
        <v>1</v>
      </c>
      <c r="AB113" s="670">
        <f>IF(OR('0.Work Content Judge'!$I$146=0,AND($BV113=99,COUNTIF('0.Work Content Judge'!$AJ$146:$AO$146,2)=0),AND($BX113=99,COUNTIF('0.Work Content Judge'!$AJ$146:$AO$146,2)&gt;0),AND($BZ113=99,'0.Work Content Judge'!$Y$146=1),AND($T$27="N/A",$H113=$AJ$46),AND($T$28="N/A",$H113=$AK$46),AND($T$29="N/A",$H113=$AL$46),AND($T$30="N/A",$H113=$AM$46),AND($T$31="N/A",$H113=$AN$46),AND($T$32="N/A",$H113=$AO$46)),0,1)</f>
        <v>0</v>
      </c>
      <c r="AC113" s="670">
        <f t="shared" ref="AC113:AC176" si="17">IF(AND($AB113=1,$U113=""),0,1)</f>
        <v>1</v>
      </c>
      <c r="AD113" s="670">
        <f>IF(OR('0.Work Content Judge'!$J$146=0,AND($BV113=99,COUNTIF('0.Work Content Judge'!$AJ$146:$AO$146,2)=0),AND($BX113=99,COUNTIF('0.Work Content Judge'!$AJ$146:$AO$146,2)&gt;0),AND($BZ113=99,'0.Work Content Judge'!$AB$146=1),AND($W$27="N/A",$H113=$AJ$46),AND($W$28="N/A",$H113=$AK$46),AND($W$29="N/A",$H113=$AL$46),AND($W$30="N/A",$H113=$AM$46),AND($W$31="N/A",$H113=$AN$46),AND($W$32="N/A",$H113=$AO$46)),0,1)</f>
        <v>0</v>
      </c>
      <c r="AE113" s="669">
        <f t="shared" ref="AE113:AE176" si="18">IF(AND($AD113=1,$X113=""),0,1)</f>
        <v>1</v>
      </c>
      <c r="AF113" s="683">
        <f t="shared" si="3"/>
        <v>4</v>
      </c>
      <c r="AG113" s="684">
        <v>1</v>
      </c>
      <c r="AH113" s="685">
        <v>1</v>
      </c>
      <c r="AI113" s="685" t="s">
        <v>749</v>
      </c>
      <c r="AJ113" s="685" t="s">
        <v>749</v>
      </c>
      <c r="AK113" s="685"/>
      <c r="AL113" s="685">
        <v>1</v>
      </c>
      <c r="AM113" s="685">
        <v>1</v>
      </c>
      <c r="AN113" s="685">
        <v>1</v>
      </c>
      <c r="AO113" s="685">
        <v>1</v>
      </c>
      <c r="AP113" s="685">
        <v>1</v>
      </c>
      <c r="AQ113" s="685" t="s">
        <v>749</v>
      </c>
      <c r="AR113" s="685" t="s">
        <v>749</v>
      </c>
      <c r="AS113" s="685" t="s">
        <v>749</v>
      </c>
      <c r="AT113" s="685">
        <v>1</v>
      </c>
      <c r="AU113" s="685" t="s">
        <v>749</v>
      </c>
      <c r="AV113" s="685">
        <v>1</v>
      </c>
      <c r="AW113" s="685" t="s">
        <v>749</v>
      </c>
      <c r="AX113" s="685" t="s">
        <v>749</v>
      </c>
      <c r="AY113" s="685" t="s">
        <v>749</v>
      </c>
      <c r="AZ113" s="685" t="s">
        <v>749</v>
      </c>
      <c r="BA113" s="685" t="s">
        <v>749</v>
      </c>
      <c r="BB113" s="685" t="s">
        <v>749</v>
      </c>
      <c r="BC113" s="685" t="s">
        <v>749</v>
      </c>
      <c r="BD113" s="685" t="s">
        <v>749</v>
      </c>
      <c r="BE113" s="685" t="s">
        <v>749</v>
      </c>
      <c r="BF113" s="685">
        <v>1</v>
      </c>
      <c r="BG113" s="685">
        <v>1</v>
      </c>
      <c r="BH113" s="685">
        <v>1</v>
      </c>
      <c r="BI113" s="685">
        <v>1</v>
      </c>
      <c r="BJ113" s="685" t="s">
        <v>749</v>
      </c>
      <c r="BK113" s="685" t="s">
        <v>749</v>
      </c>
      <c r="BL113" s="685" t="s">
        <v>749</v>
      </c>
      <c r="BM113" s="685" t="s">
        <v>749</v>
      </c>
      <c r="BN113" s="685" t="s">
        <v>749</v>
      </c>
      <c r="BO113" s="685" t="s">
        <v>749</v>
      </c>
      <c r="BP113" s="685" t="s">
        <v>749</v>
      </c>
      <c r="BQ113" s="685" t="s">
        <v>749</v>
      </c>
      <c r="BR113" s="685" t="s">
        <v>749</v>
      </c>
      <c r="BS113" s="685" t="s">
        <v>749</v>
      </c>
      <c r="BT113" s="685">
        <v>1</v>
      </c>
      <c r="BU113" s="685" t="s">
        <v>749</v>
      </c>
      <c r="BV113" s="685"/>
      <c r="BW113" s="685"/>
      <c r="BX113" s="685"/>
      <c r="BY113" s="685"/>
      <c r="BZ113" s="685"/>
      <c r="CA113" s="685"/>
      <c r="CB113" s="685"/>
      <c r="CC113" s="718" t="str">
        <f t="shared" ref="CC113:CC176" si="19">VLOOKUP($H113,$CD$41:$CE$47,2,FALSE)</f>
        <v>インターネットメール環境</v>
      </c>
      <c r="CD113" s="718"/>
      <c r="CE113" s="718"/>
      <c r="CF113" s="718"/>
      <c r="CG113" s="718"/>
      <c r="CH113" s="718"/>
    </row>
    <row r="114" s="258" customFormat="1" ht="144" spans="2:86">
      <c r="B114" s="448">
        <f t="shared" si="4"/>
        <v>67</v>
      </c>
      <c r="C114" s="449" t="s">
        <v>898</v>
      </c>
      <c r="D114" s="450" t="s">
        <v>743</v>
      </c>
      <c r="E114" s="451" t="s">
        <v>744</v>
      </c>
      <c r="F114" s="794" t="s">
        <v>899</v>
      </c>
      <c r="G114" s="453" t="s">
        <v>900</v>
      </c>
      <c r="H114" s="454" t="str">
        <f t="shared" si="5"/>
        <v>端末
Terminal
(e.g., User terminal, operation terminal, etc.)</v>
      </c>
      <c r="I114" s="799" t="s">
        <v>785</v>
      </c>
      <c r="J114" s="320" t="s">
        <v>786</v>
      </c>
      <c r="K114" s="487" t="str">
        <f t="shared" si="13"/>
        <v>回答要
Answer Required</v>
      </c>
      <c r="L114" s="488">
        <v>3</v>
      </c>
      <c r="M114" s="489"/>
      <c r="N114" s="489"/>
      <c r="O114" s="490" t="s">
        <v>901</v>
      </c>
      <c r="P114" s="491">
        <v>3</v>
      </c>
      <c r="Q114" s="322"/>
      <c r="R114" s="322"/>
      <c r="S114" s="648">
        <v>3</v>
      </c>
      <c r="T114" s="487" t="str">
        <f t="shared" si="14"/>
        <v>回答不要
Not Applicable</v>
      </c>
      <c r="U114" s="488"/>
      <c r="V114" s="834"/>
      <c r="W114" s="487" t="str">
        <f t="shared" si="15"/>
        <v>回答不要
Not Applicable</v>
      </c>
      <c r="X114" s="488"/>
      <c r="Y114" s="834"/>
      <c r="Z114" s="669">
        <f>IF(OR('0.Work Content Judge'!$H$146=0,AND($BV114=99,COUNTIF('0.Work Content Judge'!$AJ$146:$AO$146,2)=0),AND($BX114=99,COUNTIF('0.Work Content Judge'!$AJ$146:$AO$146,2)&gt;0),AND($BY114=99,'0.Work Content Judge'!$AI$146=1),AND($BZ114=99,'0.Work Content Judge'!$AC$146=1),AND($K$27="N/A",$H114=$AJ$46),AND($K$28="N/A",$H114=$AK$46),AND($K$29="N/A",$H114=$AL$46),AND($K$30="N/A",$H114=$AM$46),AND($K$31="N/A",$H114=$AN$46),AND($K$32="N/A",$H114=$AO$46)),0,1)</f>
        <v>1</v>
      </c>
      <c r="AA114" s="670">
        <f t="shared" si="16"/>
        <v>1</v>
      </c>
      <c r="AB114" s="670">
        <f>IF(OR('0.Work Content Judge'!$I$146=0,AND($BV114=99,COUNTIF('0.Work Content Judge'!$AJ$146:$AO$146,2)=0),AND($BX114=99,COUNTIF('0.Work Content Judge'!$AJ$146:$AO$146,2)&gt;0),AND($BZ114=99,'0.Work Content Judge'!$Y$146=1),AND($T$27="N/A",$H114=$AJ$46),AND($T$28="N/A",$H114=$AK$46),AND($T$29="N/A",$H114=$AL$46),AND($T$30="N/A",$H114=$AM$46),AND($T$31="N/A",$H114=$AN$46),AND($T$32="N/A",$H114=$AO$46)),0,1)</f>
        <v>0</v>
      </c>
      <c r="AC114" s="670">
        <f t="shared" si="17"/>
        <v>1</v>
      </c>
      <c r="AD114" s="670">
        <f>IF(OR('0.Work Content Judge'!$J$146=0,AND($BV114=99,COUNTIF('0.Work Content Judge'!$AJ$146:$AO$146,2)=0),AND($BX114=99,COUNTIF('0.Work Content Judge'!$AJ$146:$AO$146,2)&gt;0),AND($BZ114=99,'0.Work Content Judge'!$AB$146=1),AND($W$27="N/A",$H114=$AJ$46),AND($W$28="N/A",$H114=$AK$46),AND($W$29="N/A",$H114=$AL$46),AND($W$30="N/A",$H114=$AM$46),AND($W$31="N/A",$H114=$AN$46),AND($W$32="N/A",$H114=$AO$46)),0,1)</f>
        <v>0</v>
      </c>
      <c r="AE114" s="669">
        <f t="shared" si="18"/>
        <v>1</v>
      </c>
      <c r="AF114" s="683">
        <f t="shared" si="3"/>
        <v>3</v>
      </c>
      <c r="AG114" s="684">
        <v>1</v>
      </c>
      <c r="AH114" s="685">
        <v>1</v>
      </c>
      <c r="AI114" s="685" t="s">
        <v>749</v>
      </c>
      <c r="AJ114" s="685" t="s">
        <v>749</v>
      </c>
      <c r="AK114" s="685"/>
      <c r="AL114" s="685"/>
      <c r="AM114" s="685">
        <v>1</v>
      </c>
      <c r="AN114" s="685">
        <v>1</v>
      </c>
      <c r="AO114" s="685">
        <v>1</v>
      </c>
      <c r="AP114" s="685">
        <v>1</v>
      </c>
      <c r="AQ114" s="685" t="s">
        <v>749</v>
      </c>
      <c r="AR114" s="685" t="s">
        <v>749</v>
      </c>
      <c r="AS114" s="685" t="s">
        <v>749</v>
      </c>
      <c r="AT114" s="685">
        <v>1</v>
      </c>
      <c r="AU114" s="685" t="s">
        <v>749</v>
      </c>
      <c r="AV114" s="685">
        <v>1</v>
      </c>
      <c r="AW114" s="685" t="s">
        <v>749</v>
      </c>
      <c r="AX114" s="685" t="s">
        <v>749</v>
      </c>
      <c r="AY114" s="685" t="s">
        <v>749</v>
      </c>
      <c r="AZ114" s="685" t="s">
        <v>749</v>
      </c>
      <c r="BA114" s="685" t="s">
        <v>749</v>
      </c>
      <c r="BB114" s="685" t="s">
        <v>749</v>
      </c>
      <c r="BC114" s="685" t="s">
        <v>749</v>
      </c>
      <c r="BD114" s="685" t="s">
        <v>749</v>
      </c>
      <c r="BE114" s="685" t="s">
        <v>749</v>
      </c>
      <c r="BF114" s="685">
        <v>1</v>
      </c>
      <c r="BG114" s="685">
        <v>1</v>
      </c>
      <c r="BH114" s="685">
        <v>1</v>
      </c>
      <c r="BI114" s="685">
        <v>1</v>
      </c>
      <c r="BJ114" s="685" t="s">
        <v>749</v>
      </c>
      <c r="BK114" s="685" t="s">
        <v>749</v>
      </c>
      <c r="BL114" s="685" t="s">
        <v>749</v>
      </c>
      <c r="BM114" s="685" t="s">
        <v>749</v>
      </c>
      <c r="BN114" s="685" t="s">
        <v>749</v>
      </c>
      <c r="BO114" s="685" t="s">
        <v>749</v>
      </c>
      <c r="BP114" s="685" t="s">
        <v>749</v>
      </c>
      <c r="BQ114" s="685" t="s">
        <v>749</v>
      </c>
      <c r="BR114" s="685" t="s">
        <v>749</v>
      </c>
      <c r="BS114" s="685" t="s">
        <v>749</v>
      </c>
      <c r="BT114" s="685">
        <v>1</v>
      </c>
      <c r="BU114" s="685" t="s">
        <v>749</v>
      </c>
      <c r="BV114" s="685"/>
      <c r="BW114" s="685"/>
      <c r="BX114" s="685"/>
      <c r="BY114" s="685"/>
      <c r="BZ114" s="685"/>
      <c r="CA114" s="685"/>
      <c r="CB114" s="685"/>
      <c r="CC114" s="718" t="str">
        <f t="shared" si="19"/>
        <v>ユーザ端末・ネットワーク</v>
      </c>
      <c r="CD114" s="718"/>
      <c r="CE114" s="718"/>
      <c r="CF114" s="718"/>
      <c r="CG114" s="718"/>
      <c r="CH114" s="718"/>
    </row>
    <row r="115" s="258" customFormat="1" ht="144" spans="2:86">
      <c r="B115" s="448">
        <f t="shared" si="4"/>
        <v>68</v>
      </c>
      <c r="C115" s="449" t="s">
        <v>898</v>
      </c>
      <c r="D115" s="450" t="s">
        <v>743</v>
      </c>
      <c r="E115" s="451" t="s">
        <v>744</v>
      </c>
      <c r="F115" s="794" t="s">
        <v>899</v>
      </c>
      <c r="G115" s="453" t="s">
        <v>900</v>
      </c>
      <c r="H115" s="454" t="str">
        <f t="shared" si="5"/>
        <v>端末管理サーバ
Terminal management server
(e.g., Active Directory server)</v>
      </c>
      <c r="I115" s="799" t="s">
        <v>785</v>
      </c>
      <c r="J115" s="320" t="s">
        <v>786</v>
      </c>
      <c r="K115" s="487" t="str">
        <f t="shared" si="13"/>
        <v>回答不要
Not Applicable</v>
      </c>
      <c r="L115" s="488">
        <v>3</v>
      </c>
      <c r="M115" s="489"/>
      <c r="N115" s="489"/>
      <c r="O115" s="492" t="s">
        <v>287</v>
      </c>
      <c r="P115" s="491"/>
      <c r="Q115" s="322"/>
      <c r="R115" s="322"/>
      <c r="S115" s="648"/>
      <c r="T115" s="487" t="str">
        <f t="shared" si="14"/>
        <v>回答不要
Not Applicable</v>
      </c>
      <c r="U115" s="488"/>
      <c r="V115" s="834"/>
      <c r="W115" s="487" t="str">
        <f t="shared" si="15"/>
        <v>回答不要
Not Applicable</v>
      </c>
      <c r="X115" s="488"/>
      <c r="Y115" s="834"/>
      <c r="Z115" s="669">
        <f>IF(OR('0.Work Content Judge'!$H$146=0,AND($BV115=99,COUNTIF('0.Work Content Judge'!$AJ$146:$AO$146,2)=0),AND($BX115=99,COUNTIF('0.Work Content Judge'!$AJ$146:$AO$146,2)&gt;0),AND($BY115=99,'0.Work Content Judge'!$AI$146=1),AND($BZ115=99,'0.Work Content Judge'!$AC$146=1),AND($K$27="N/A",$H115=$AJ$46),AND($K$28="N/A",$H115=$AK$46),AND($K$29="N/A",$H115=$AL$46),AND($K$30="N/A",$H115=$AM$46),AND($K$31="N/A",$H115=$AN$46),AND($K$32="N/A",$H115=$AO$46)),0,1)</f>
        <v>0</v>
      </c>
      <c r="AA115" s="670">
        <f t="shared" si="16"/>
        <v>1</v>
      </c>
      <c r="AB115" s="670">
        <f>IF(OR('0.Work Content Judge'!$I$146=0,AND($BV115=99,COUNTIF('0.Work Content Judge'!$AJ$146:$AO$146,2)=0),AND($BX115=99,COUNTIF('0.Work Content Judge'!$AJ$146:$AO$146,2)&gt;0),AND($BZ115=99,'0.Work Content Judge'!$Y$146=1),AND($T$27="N/A",$H115=$AJ$46),AND($T$28="N/A",$H115=$AK$46),AND($T$29="N/A",$H115=$AL$46),AND($T$30="N/A",$H115=$AM$46),AND($T$31="N/A",$H115=$AN$46),AND($T$32="N/A",$H115=$AO$46)),0,1)</f>
        <v>0</v>
      </c>
      <c r="AC115" s="670">
        <f t="shared" si="17"/>
        <v>1</v>
      </c>
      <c r="AD115" s="670">
        <f>IF(OR('0.Work Content Judge'!$J$146=0,AND($BV115=99,COUNTIF('0.Work Content Judge'!$AJ$146:$AO$146,2)=0),AND($BX115=99,COUNTIF('0.Work Content Judge'!$AJ$146:$AO$146,2)&gt;0),AND($BZ115=99,'0.Work Content Judge'!$AB$146=1),AND($W$27="N/A",$H115=$AJ$46),AND($W$28="N/A",$H115=$AK$46),AND($W$29="N/A",$H115=$AL$46),AND($W$30="N/A",$H115=$AM$46),AND($W$31="N/A",$H115=$AN$46),AND($W$32="N/A",$H115=$AO$46)),0,1)</f>
        <v>0</v>
      </c>
      <c r="AE115" s="669">
        <f t="shared" si="18"/>
        <v>1</v>
      </c>
      <c r="AF115" s="683">
        <f t="shared" si="3"/>
        <v>2</v>
      </c>
      <c r="AG115" s="684">
        <v>1</v>
      </c>
      <c r="AH115" s="685">
        <v>1</v>
      </c>
      <c r="AI115" s="685" t="s">
        <v>749</v>
      </c>
      <c r="AJ115" s="685" t="s">
        <v>749</v>
      </c>
      <c r="AK115" s="685"/>
      <c r="AL115" s="685"/>
      <c r="AM115" s="685"/>
      <c r="AN115" s="685">
        <v>1</v>
      </c>
      <c r="AO115" s="685">
        <v>1</v>
      </c>
      <c r="AP115" s="685">
        <v>1</v>
      </c>
      <c r="AQ115" s="685" t="s">
        <v>749</v>
      </c>
      <c r="AR115" s="685" t="s">
        <v>749</v>
      </c>
      <c r="AS115" s="685" t="s">
        <v>749</v>
      </c>
      <c r="AT115" s="685">
        <v>1</v>
      </c>
      <c r="AU115" s="685" t="s">
        <v>749</v>
      </c>
      <c r="AV115" s="685">
        <v>1</v>
      </c>
      <c r="AW115" s="685" t="s">
        <v>749</v>
      </c>
      <c r="AX115" s="685" t="s">
        <v>749</v>
      </c>
      <c r="AY115" s="685" t="s">
        <v>749</v>
      </c>
      <c r="AZ115" s="685" t="s">
        <v>749</v>
      </c>
      <c r="BA115" s="685" t="s">
        <v>749</v>
      </c>
      <c r="BB115" s="685" t="s">
        <v>749</v>
      </c>
      <c r="BC115" s="685" t="s">
        <v>749</v>
      </c>
      <c r="BD115" s="685" t="s">
        <v>749</v>
      </c>
      <c r="BE115" s="685" t="s">
        <v>749</v>
      </c>
      <c r="BF115" s="685">
        <v>1</v>
      </c>
      <c r="BG115" s="685">
        <v>1</v>
      </c>
      <c r="BH115" s="685">
        <v>1</v>
      </c>
      <c r="BI115" s="685">
        <v>1</v>
      </c>
      <c r="BJ115" s="685" t="s">
        <v>749</v>
      </c>
      <c r="BK115" s="685" t="s">
        <v>749</v>
      </c>
      <c r="BL115" s="685" t="s">
        <v>749</v>
      </c>
      <c r="BM115" s="685" t="s">
        <v>749</v>
      </c>
      <c r="BN115" s="685" t="s">
        <v>749</v>
      </c>
      <c r="BO115" s="685" t="s">
        <v>749</v>
      </c>
      <c r="BP115" s="685" t="s">
        <v>749</v>
      </c>
      <c r="BQ115" s="685" t="s">
        <v>749</v>
      </c>
      <c r="BR115" s="685" t="s">
        <v>749</v>
      </c>
      <c r="BS115" s="685" t="s">
        <v>749</v>
      </c>
      <c r="BT115" s="685">
        <v>1</v>
      </c>
      <c r="BU115" s="685" t="s">
        <v>749</v>
      </c>
      <c r="BV115" s="685"/>
      <c r="BW115" s="685"/>
      <c r="BX115" s="685"/>
      <c r="BY115" s="685"/>
      <c r="BZ115" s="685"/>
      <c r="CA115" s="685"/>
      <c r="CB115" s="685"/>
      <c r="CC115" s="718" t="str">
        <f t="shared" si="19"/>
        <v>端末管理サーバ(Active Directory)</v>
      </c>
      <c r="CD115" s="718"/>
      <c r="CE115" s="718"/>
      <c r="CF115" s="718"/>
      <c r="CG115" s="718"/>
      <c r="CH115" s="718"/>
    </row>
    <row r="116" s="258" customFormat="1" ht="144" spans="2:86">
      <c r="B116" s="448">
        <f t="shared" si="4"/>
        <v>69</v>
      </c>
      <c r="C116" s="449" t="s">
        <v>898</v>
      </c>
      <c r="D116" s="450" t="s">
        <v>743</v>
      </c>
      <c r="E116" s="451" t="s">
        <v>744</v>
      </c>
      <c r="F116" s="794" t="s">
        <v>899</v>
      </c>
      <c r="G116" s="453" t="s">
        <v>900</v>
      </c>
      <c r="H116" s="454" t="str">
        <f t="shared" si="5"/>
        <v>ファイル共有システム(ファイルサーバ)
File sharing system
(e.g., File server)</v>
      </c>
      <c r="I116" s="799" t="s">
        <v>785</v>
      </c>
      <c r="J116" s="320" t="s">
        <v>786</v>
      </c>
      <c r="K116" s="487" t="str">
        <f t="shared" si="13"/>
        <v>回答不要
Not Applicable</v>
      </c>
      <c r="L116" s="488">
        <v>3</v>
      </c>
      <c r="M116" s="489"/>
      <c r="N116" s="489"/>
      <c r="O116" s="490" t="s">
        <v>901</v>
      </c>
      <c r="P116" s="491">
        <v>3</v>
      </c>
      <c r="Q116" s="322"/>
      <c r="R116" s="322"/>
      <c r="S116" s="648">
        <v>3</v>
      </c>
      <c r="T116" s="487" t="str">
        <f t="shared" si="14"/>
        <v>回答不要
Not Applicable</v>
      </c>
      <c r="U116" s="488"/>
      <c r="V116" s="834"/>
      <c r="W116" s="487" t="str">
        <f t="shared" si="15"/>
        <v>回答不要
Not Applicable</v>
      </c>
      <c r="X116" s="488"/>
      <c r="Y116" s="834"/>
      <c r="Z116" s="669">
        <f>IF(OR('0.Work Content Judge'!$H$146=0,AND($BV116=99,COUNTIF('0.Work Content Judge'!$AJ$146:$AO$146,2)=0),AND($BX116=99,COUNTIF('0.Work Content Judge'!$AJ$146:$AO$146,2)&gt;0),AND($BY116=99,'0.Work Content Judge'!$AI$146=1),AND($BZ116=99,'0.Work Content Judge'!$AC$146=1),AND($K$27="N/A",$H116=$AJ$46),AND($K$28="N/A",$H116=$AK$46),AND($K$29="N/A",$H116=$AL$46),AND($K$30="N/A",$H116=$AM$46),AND($K$31="N/A",$H116=$AN$46),AND($K$32="N/A",$H116=$AO$46)),0,1)</f>
        <v>0</v>
      </c>
      <c r="AA116" s="670">
        <f t="shared" si="16"/>
        <v>1</v>
      </c>
      <c r="AB116" s="670">
        <f>IF(OR('0.Work Content Judge'!$I$146=0,AND($BV116=99,COUNTIF('0.Work Content Judge'!$AJ$146:$AO$146,2)=0),AND($BX116=99,COUNTIF('0.Work Content Judge'!$AJ$146:$AO$146,2)&gt;0),AND($BZ116=99,'0.Work Content Judge'!$Y$146=1),AND($T$27="N/A",$H116=$AJ$46),AND($T$28="N/A",$H116=$AK$46),AND($T$29="N/A",$H116=$AL$46),AND($T$30="N/A",$H116=$AM$46),AND($T$31="N/A",$H116=$AN$46),AND($T$32="N/A",$H116=$AO$46)),0,1)</f>
        <v>0</v>
      </c>
      <c r="AC116" s="670">
        <f t="shared" si="17"/>
        <v>1</v>
      </c>
      <c r="AD116" s="670">
        <f>IF(OR('0.Work Content Judge'!$J$146=0,AND($BV116=99,COUNTIF('0.Work Content Judge'!$AJ$146:$AO$146,2)=0),AND($BX116=99,COUNTIF('0.Work Content Judge'!$AJ$146:$AO$146,2)&gt;0),AND($BZ116=99,'0.Work Content Judge'!$AB$146=1),AND($W$27="N/A",$H116=$AJ$46),AND($W$28="N/A",$H116=$AK$46),AND($W$29="N/A",$H116=$AL$46),AND($W$30="N/A",$H116=$AM$46),AND($W$31="N/A",$H116=$AN$46),AND($W$32="N/A",$H116=$AO$46)),0,1)</f>
        <v>0</v>
      </c>
      <c r="AE116" s="669">
        <f t="shared" si="18"/>
        <v>1</v>
      </c>
      <c r="AF116" s="683">
        <f t="shared" si="3"/>
        <v>1</v>
      </c>
      <c r="AG116" s="684">
        <v>1</v>
      </c>
      <c r="AH116" s="685">
        <v>1</v>
      </c>
      <c r="AI116" s="685" t="s">
        <v>749</v>
      </c>
      <c r="AJ116" s="685" t="s">
        <v>749</v>
      </c>
      <c r="AK116" s="685"/>
      <c r="AL116" s="685"/>
      <c r="AM116" s="685"/>
      <c r="AN116" s="685"/>
      <c r="AO116" s="685">
        <v>1</v>
      </c>
      <c r="AP116" s="685">
        <v>1</v>
      </c>
      <c r="AQ116" s="685" t="s">
        <v>749</v>
      </c>
      <c r="AR116" s="685" t="s">
        <v>749</v>
      </c>
      <c r="AS116" s="685" t="s">
        <v>749</v>
      </c>
      <c r="AT116" s="685">
        <v>1</v>
      </c>
      <c r="AU116" s="685" t="s">
        <v>749</v>
      </c>
      <c r="AV116" s="685">
        <v>1</v>
      </c>
      <c r="AW116" s="685" t="s">
        <v>749</v>
      </c>
      <c r="AX116" s="685" t="s">
        <v>749</v>
      </c>
      <c r="AY116" s="685" t="s">
        <v>749</v>
      </c>
      <c r="AZ116" s="685" t="s">
        <v>749</v>
      </c>
      <c r="BA116" s="685" t="s">
        <v>749</v>
      </c>
      <c r="BB116" s="685" t="s">
        <v>749</v>
      </c>
      <c r="BC116" s="685" t="s">
        <v>749</v>
      </c>
      <c r="BD116" s="685" t="s">
        <v>749</v>
      </c>
      <c r="BE116" s="685" t="s">
        <v>749</v>
      </c>
      <c r="BF116" s="685">
        <v>1</v>
      </c>
      <c r="BG116" s="685">
        <v>1</v>
      </c>
      <c r="BH116" s="685">
        <v>1</v>
      </c>
      <c r="BI116" s="685">
        <v>1</v>
      </c>
      <c r="BJ116" s="685" t="s">
        <v>749</v>
      </c>
      <c r="BK116" s="685" t="s">
        <v>749</v>
      </c>
      <c r="BL116" s="685" t="s">
        <v>749</v>
      </c>
      <c r="BM116" s="685" t="s">
        <v>749</v>
      </c>
      <c r="BN116" s="685" t="s">
        <v>749</v>
      </c>
      <c r="BO116" s="685" t="s">
        <v>749</v>
      </c>
      <c r="BP116" s="685" t="s">
        <v>749</v>
      </c>
      <c r="BQ116" s="685" t="s">
        <v>749</v>
      </c>
      <c r="BR116" s="685" t="s">
        <v>749</v>
      </c>
      <c r="BS116" s="685" t="s">
        <v>749</v>
      </c>
      <c r="BT116" s="685">
        <v>1</v>
      </c>
      <c r="BU116" s="685" t="s">
        <v>749</v>
      </c>
      <c r="BV116" s="685"/>
      <c r="BW116" s="685"/>
      <c r="BX116" s="685"/>
      <c r="BY116" s="685"/>
      <c r="BZ116" s="685"/>
      <c r="CA116" s="685"/>
      <c r="CB116" s="685"/>
      <c r="CC116" s="718" t="str">
        <f t="shared" si="19"/>
        <v>ファイル共有システム(ファイルサーバ)</v>
      </c>
      <c r="CD116" s="718"/>
      <c r="CE116" s="718"/>
      <c r="CF116" s="718"/>
      <c r="CG116" s="718"/>
      <c r="CH116" s="718"/>
    </row>
    <row r="117" s="258" customFormat="1" ht="360" spans="2:86">
      <c r="B117" s="448">
        <f t="shared" si="4"/>
        <v>70</v>
      </c>
      <c r="C117" s="449" t="s">
        <v>902</v>
      </c>
      <c r="D117" s="450" t="s">
        <v>743</v>
      </c>
      <c r="E117" s="451" t="s">
        <v>744</v>
      </c>
      <c r="F117" s="794" t="s">
        <v>903</v>
      </c>
      <c r="G117" s="453" t="s">
        <v>904</v>
      </c>
      <c r="H117" s="451" t="str">
        <f t="shared" si="5"/>
        <v>インターネット接続環境
Internet connection environment
(e.g., Proxy server,etc.)</v>
      </c>
      <c r="I117" s="799" t="s">
        <v>905</v>
      </c>
      <c r="J117" s="320" t="s">
        <v>906</v>
      </c>
      <c r="K117" s="487" t="str">
        <f t="shared" si="13"/>
        <v>回答不要
Not Applicable</v>
      </c>
      <c r="L117" s="488">
        <v>3</v>
      </c>
      <c r="M117" s="489"/>
      <c r="N117" s="489"/>
      <c r="O117" s="492" t="s">
        <v>287</v>
      </c>
      <c r="P117" s="491"/>
      <c r="Q117" s="322"/>
      <c r="R117" s="322"/>
      <c r="S117" s="648"/>
      <c r="T117" s="487" t="str">
        <f t="shared" si="14"/>
        <v>回答不要
Not Applicable</v>
      </c>
      <c r="U117" s="488"/>
      <c r="V117" s="834"/>
      <c r="W117" s="487" t="str">
        <f t="shared" si="15"/>
        <v>回答不要
Not Applicable</v>
      </c>
      <c r="X117" s="488"/>
      <c r="Y117" s="834"/>
      <c r="Z117" s="669">
        <f>IF(OR('0.Work Content Judge'!$H$146=0,AND($BV117=99,COUNTIF('0.Work Content Judge'!$AJ$146:$AO$146,2)=0),AND($BX117=99,COUNTIF('0.Work Content Judge'!$AJ$146:$AO$146,2)&gt;0),AND($BY117=99,'0.Work Content Judge'!$AI$146=1),AND($BZ117=99,'0.Work Content Judge'!$AC$146=1),AND($K$27="N/A",$H117=$AJ$46),AND($K$28="N/A",$H117=$AK$46),AND($K$29="N/A",$H117=$AL$46),AND($K$30="N/A",$H117=$AM$46),AND($K$31="N/A",$H117=$AN$46),AND($K$32="N/A",$H117=$AO$46)),0,1)</f>
        <v>0</v>
      </c>
      <c r="AA117" s="670">
        <f t="shared" si="16"/>
        <v>1</v>
      </c>
      <c r="AB117" s="670">
        <f>IF(OR('0.Work Content Judge'!$I$146=0,AND($BV117=99,COUNTIF('0.Work Content Judge'!$AJ$146:$AO$146,2)=0),AND($BX117=99,COUNTIF('0.Work Content Judge'!$AJ$146:$AO$146,2)&gt;0),AND($BZ117=99,'0.Work Content Judge'!$Y$146=1),AND($T$27="N/A",$H117=$AJ$46),AND($T$28="N/A",$H117=$AK$46),AND($T$29="N/A",$H117=$AL$46),AND($T$30="N/A",$H117=$AM$46),AND($T$31="N/A",$H117=$AN$46),AND($T$32="N/A",$H117=$AO$46)),0,1)</f>
        <v>0</v>
      </c>
      <c r="AC117" s="670">
        <f t="shared" si="17"/>
        <v>1</v>
      </c>
      <c r="AD117" s="670">
        <f>IF(OR('0.Work Content Judge'!$J$146=0,AND($BV117=99,COUNTIF('0.Work Content Judge'!$AJ$146:$AO$146,2)=0),AND($BX117=99,COUNTIF('0.Work Content Judge'!$AJ$146:$AO$146,2)&gt;0),AND($BZ117=99,'0.Work Content Judge'!$AB$146=1),AND($W$27="N/A",$H117=$AJ$46),AND($W$28="N/A",$H117=$AK$46),AND($W$29="N/A",$H117=$AL$46),AND($W$30="N/A",$H117=$AM$46),AND($W$31="N/A",$H117=$AN$46),AND($W$32="N/A",$H117=$AO$46)),0,1)</f>
        <v>0</v>
      </c>
      <c r="AE117" s="669">
        <f t="shared" si="18"/>
        <v>1</v>
      </c>
      <c r="AF117" s="683">
        <f t="shared" si="3"/>
        <v>5</v>
      </c>
      <c r="AG117" s="684">
        <v>1</v>
      </c>
      <c r="AH117" s="685">
        <v>1</v>
      </c>
      <c r="AI117" s="685" t="s">
        <v>749</v>
      </c>
      <c r="AJ117" s="685" t="s">
        <v>749</v>
      </c>
      <c r="AK117" s="685">
        <v>1</v>
      </c>
      <c r="AL117" s="685">
        <v>1</v>
      </c>
      <c r="AM117" s="685">
        <v>1</v>
      </c>
      <c r="AN117" s="685">
        <v>1</v>
      </c>
      <c r="AO117" s="685">
        <v>1</v>
      </c>
      <c r="AP117" s="685">
        <v>1</v>
      </c>
      <c r="AQ117" s="685" t="s">
        <v>749</v>
      </c>
      <c r="AR117" s="685" t="s">
        <v>749</v>
      </c>
      <c r="AS117" s="685" t="s">
        <v>749</v>
      </c>
      <c r="AT117" s="685">
        <v>1</v>
      </c>
      <c r="AU117" s="685" t="s">
        <v>749</v>
      </c>
      <c r="AV117" s="685">
        <v>1</v>
      </c>
      <c r="AW117" s="685" t="s">
        <v>749</v>
      </c>
      <c r="AX117" s="685" t="s">
        <v>749</v>
      </c>
      <c r="AY117" s="685" t="s">
        <v>749</v>
      </c>
      <c r="AZ117" s="685" t="s">
        <v>749</v>
      </c>
      <c r="BA117" s="685" t="s">
        <v>749</v>
      </c>
      <c r="BB117" s="685" t="s">
        <v>749</v>
      </c>
      <c r="BC117" s="685" t="s">
        <v>749</v>
      </c>
      <c r="BD117" s="685" t="s">
        <v>749</v>
      </c>
      <c r="BE117" s="685" t="s">
        <v>749</v>
      </c>
      <c r="BF117" s="685">
        <v>1</v>
      </c>
      <c r="BG117" s="685">
        <v>1</v>
      </c>
      <c r="BH117" s="685">
        <v>1</v>
      </c>
      <c r="BI117" s="685">
        <v>1</v>
      </c>
      <c r="BJ117" s="685" t="s">
        <v>749</v>
      </c>
      <c r="BK117" s="685" t="s">
        <v>749</v>
      </c>
      <c r="BL117" s="685" t="s">
        <v>749</v>
      </c>
      <c r="BM117" s="685" t="s">
        <v>749</v>
      </c>
      <c r="BN117" s="685" t="s">
        <v>749</v>
      </c>
      <c r="BO117" s="685" t="s">
        <v>749</v>
      </c>
      <c r="BP117" s="685" t="s">
        <v>749</v>
      </c>
      <c r="BQ117" s="685" t="s">
        <v>749</v>
      </c>
      <c r="BR117" s="685" t="s">
        <v>749</v>
      </c>
      <c r="BS117" s="685" t="s">
        <v>749</v>
      </c>
      <c r="BT117" s="685">
        <v>1</v>
      </c>
      <c r="BU117" s="685" t="s">
        <v>749</v>
      </c>
      <c r="BV117" s="685"/>
      <c r="BW117" s="685"/>
      <c r="BX117" s="685"/>
      <c r="BY117" s="685"/>
      <c r="BZ117" s="685"/>
      <c r="CA117" s="685"/>
      <c r="CB117" s="685"/>
      <c r="CC117" s="718" t="str">
        <f t="shared" si="19"/>
        <v>インターネット接続環境</v>
      </c>
      <c r="CD117" s="718"/>
      <c r="CE117" s="718"/>
      <c r="CF117" s="718"/>
      <c r="CG117" s="718"/>
      <c r="CH117" s="718"/>
    </row>
    <row r="118" s="258" customFormat="1" ht="360" spans="2:86">
      <c r="B118" s="448">
        <f t="shared" si="4"/>
        <v>71</v>
      </c>
      <c r="C118" s="449" t="s">
        <v>902</v>
      </c>
      <c r="D118" s="450" t="s">
        <v>743</v>
      </c>
      <c r="E118" s="451" t="s">
        <v>744</v>
      </c>
      <c r="F118" s="794" t="s">
        <v>903</v>
      </c>
      <c r="G118" s="453" t="s">
        <v>904</v>
      </c>
      <c r="H118" s="454" t="str">
        <f t="shared" si="5"/>
        <v>インターネットメール環境
Internet mail environment
(e.g., E-mail server)</v>
      </c>
      <c r="I118" s="799" t="s">
        <v>905</v>
      </c>
      <c r="J118" s="320" t="s">
        <v>906</v>
      </c>
      <c r="K118" s="487" t="str">
        <f t="shared" si="13"/>
        <v>回答不要
Not Applicable</v>
      </c>
      <c r="L118" s="488">
        <v>3</v>
      </c>
      <c r="M118" s="489"/>
      <c r="N118" s="489"/>
      <c r="O118" s="492" t="s">
        <v>287</v>
      </c>
      <c r="P118" s="491"/>
      <c r="Q118" s="322"/>
      <c r="R118" s="322"/>
      <c r="S118" s="648"/>
      <c r="T118" s="487" t="str">
        <f t="shared" si="14"/>
        <v>回答不要
Not Applicable</v>
      </c>
      <c r="U118" s="488"/>
      <c r="V118" s="834"/>
      <c r="W118" s="487" t="str">
        <f t="shared" si="15"/>
        <v>回答不要
Not Applicable</v>
      </c>
      <c r="X118" s="488"/>
      <c r="Y118" s="834"/>
      <c r="Z118" s="669">
        <f>IF(OR('0.Work Content Judge'!$H$146=0,AND($BV118=99,COUNTIF('0.Work Content Judge'!$AJ$146:$AO$146,2)=0),AND($BX118=99,COUNTIF('0.Work Content Judge'!$AJ$146:$AO$146,2)&gt;0),AND($BY118=99,'0.Work Content Judge'!$AI$146=1),AND($BZ118=99,'0.Work Content Judge'!$AC$146=1),AND($K$27="N/A",$H118=$AJ$46),AND($K$28="N/A",$H118=$AK$46),AND($K$29="N/A",$H118=$AL$46),AND($K$30="N/A",$H118=$AM$46),AND($K$31="N/A",$H118=$AN$46),AND($K$32="N/A",$H118=$AO$46)),0,1)</f>
        <v>0</v>
      </c>
      <c r="AA118" s="670">
        <f t="shared" si="16"/>
        <v>1</v>
      </c>
      <c r="AB118" s="670">
        <f>IF(OR('0.Work Content Judge'!$I$146=0,AND($BV118=99,COUNTIF('0.Work Content Judge'!$AJ$146:$AO$146,2)=0),AND($BX118=99,COUNTIF('0.Work Content Judge'!$AJ$146:$AO$146,2)&gt;0),AND($BZ118=99,'0.Work Content Judge'!$Y$146=1),AND($T$27="N/A",$H118=$AJ$46),AND($T$28="N/A",$H118=$AK$46),AND($T$29="N/A",$H118=$AL$46),AND($T$30="N/A",$H118=$AM$46),AND($T$31="N/A",$H118=$AN$46),AND($T$32="N/A",$H118=$AO$46)),0,1)</f>
        <v>0</v>
      </c>
      <c r="AC118" s="670">
        <f t="shared" si="17"/>
        <v>1</v>
      </c>
      <c r="AD118" s="670">
        <f>IF(OR('0.Work Content Judge'!$J$146=0,AND($BV118=99,COUNTIF('0.Work Content Judge'!$AJ$146:$AO$146,2)=0),AND($BX118=99,COUNTIF('0.Work Content Judge'!$AJ$146:$AO$146,2)&gt;0),AND($BZ118=99,'0.Work Content Judge'!$AB$146=1),AND($W$27="N/A",$H118=$AJ$46),AND($W$28="N/A",$H118=$AK$46),AND($W$29="N/A",$H118=$AL$46),AND($W$30="N/A",$H118=$AM$46),AND($W$31="N/A",$H118=$AN$46),AND($W$32="N/A",$H118=$AO$46)),0,1)</f>
        <v>0</v>
      </c>
      <c r="AE118" s="669">
        <f t="shared" si="18"/>
        <v>1</v>
      </c>
      <c r="AF118" s="683">
        <f t="shared" si="3"/>
        <v>4</v>
      </c>
      <c r="AG118" s="684">
        <v>1</v>
      </c>
      <c r="AH118" s="685">
        <v>1</v>
      </c>
      <c r="AI118" s="685" t="s">
        <v>749</v>
      </c>
      <c r="AJ118" s="685" t="s">
        <v>749</v>
      </c>
      <c r="AK118" s="685"/>
      <c r="AL118" s="685">
        <v>1</v>
      </c>
      <c r="AM118" s="685">
        <v>1</v>
      </c>
      <c r="AN118" s="685">
        <v>1</v>
      </c>
      <c r="AO118" s="685">
        <v>1</v>
      </c>
      <c r="AP118" s="685">
        <v>1</v>
      </c>
      <c r="AQ118" s="685" t="s">
        <v>749</v>
      </c>
      <c r="AR118" s="685" t="s">
        <v>749</v>
      </c>
      <c r="AS118" s="685" t="s">
        <v>749</v>
      </c>
      <c r="AT118" s="685">
        <v>1</v>
      </c>
      <c r="AU118" s="685" t="s">
        <v>749</v>
      </c>
      <c r="AV118" s="685">
        <v>1</v>
      </c>
      <c r="AW118" s="685" t="s">
        <v>749</v>
      </c>
      <c r="AX118" s="685" t="s">
        <v>749</v>
      </c>
      <c r="AY118" s="685" t="s">
        <v>749</v>
      </c>
      <c r="AZ118" s="685" t="s">
        <v>749</v>
      </c>
      <c r="BA118" s="685" t="s">
        <v>749</v>
      </c>
      <c r="BB118" s="685" t="s">
        <v>749</v>
      </c>
      <c r="BC118" s="685" t="s">
        <v>749</v>
      </c>
      <c r="BD118" s="685" t="s">
        <v>749</v>
      </c>
      <c r="BE118" s="685" t="s">
        <v>749</v>
      </c>
      <c r="BF118" s="685">
        <v>1</v>
      </c>
      <c r="BG118" s="685">
        <v>1</v>
      </c>
      <c r="BH118" s="685">
        <v>1</v>
      </c>
      <c r="BI118" s="685">
        <v>1</v>
      </c>
      <c r="BJ118" s="685" t="s">
        <v>749</v>
      </c>
      <c r="BK118" s="685" t="s">
        <v>749</v>
      </c>
      <c r="BL118" s="685" t="s">
        <v>749</v>
      </c>
      <c r="BM118" s="685" t="s">
        <v>749</v>
      </c>
      <c r="BN118" s="685" t="s">
        <v>749</v>
      </c>
      <c r="BO118" s="685" t="s">
        <v>749</v>
      </c>
      <c r="BP118" s="685" t="s">
        <v>749</v>
      </c>
      <c r="BQ118" s="685" t="s">
        <v>749</v>
      </c>
      <c r="BR118" s="685" t="s">
        <v>749</v>
      </c>
      <c r="BS118" s="685" t="s">
        <v>749</v>
      </c>
      <c r="BT118" s="685">
        <v>1</v>
      </c>
      <c r="BU118" s="685" t="s">
        <v>749</v>
      </c>
      <c r="BV118" s="685"/>
      <c r="BW118" s="685"/>
      <c r="BX118" s="685"/>
      <c r="BY118" s="685"/>
      <c r="BZ118" s="685"/>
      <c r="CA118" s="685"/>
      <c r="CB118" s="685"/>
      <c r="CC118" s="718" t="str">
        <f t="shared" si="19"/>
        <v>インターネットメール環境</v>
      </c>
      <c r="CD118" s="718"/>
      <c r="CE118" s="718"/>
      <c r="CF118" s="718"/>
      <c r="CG118" s="718"/>
      <c r="CH118" s="718"/>
    </row>
    <row r="119" s="258" customFormat="1" ht="360" spans="2:86">
      <c r="B119" s="448">
        <f t="shared" si="4"/>
        <v>72</v>
      </c>
      <c r="C119" s="449" t="s">
        <v>902</v>
      </c>
      <c r="D119" s="450" t="s">
        <v>743</v>
      </c>
      <c r="E119" s="451" t="s">
        <v>744</v>
      </c>
      <c r="F119" s="794" t="s">
        <v>903</v>
      </c>
      <c r="G119" s="453" t="s">
        <v>904</v>
      </c>
      <c r="H119" s="454" t="str">
        <f t="shared" si="5"/>
        <v>端末
Terminal
(e.g., User terminal, operation terminal, etc.)</v>
      </c>
      <c r="I119" s="799" t="s">
        <v>905</v>
      </c>
      <c r="J119" s="320" t="s">
        <v>906</v>
      </c>
      <c r="K119" s="487" t="str">
        <f t="shared" si="13"/>
        <v>回答要
Answer Required</v>
      </c>
      <c r="L119" s="488">
        <v>3</v>
      </c>
      <c r="M119" s="489"/>
      <c r="N119" s="489"/>
      <c r="O119" s="490" t="s">
        <v>907</v>
      </c>
      <c r="P119" s="491">
        <v>3</v>
      </c>
      <c r="Q119" s="322"/>
      <c r="R119" s="322"/>
      <c r="S119" s="648">
        <v>3</v>
      </c>
      <c r="T119" s="487" t="str">
        <f t="shared" si="14"/>
        <v>回答不要
Not Applicable</v>
      </c>
      <c r="U119" s="488"/>
      <c r="V119" s="834"/>
      <c r="W119" s="487" t="str">
        <f t="shared" si="15"/>
        <v>回答不要
Not Applicable</v>
      </c>
      <c r="X119" s="488"/>
      <c r="Y119" s="834"/>
      <c r="Z119" s="669">
        <f>IF(OR('0.Work Content Judge'!$H$146=0,AND($BV119=99,COUNTIF('0.Work Content Judge'!$AJ$146:$AO$146,2)=0),AND($BX119=99,COUNTIF('0.Work Content Judge'!$AJ$146:$AO$146,2)&gt;0),AND($BY119=99,'0.Work Content Judge'!$AI$146=1),AND($BZ119=99,'0.Work Content Judge'!$AC$146=1),AND($K$27="N/A",$H119=$AJ$46),AND($K$28="N/A",$H119=$AK$46),AND($K$29="N/A",$H119=$AL$46),AND($K$30="N/A",$H119=$AM$46),AND($K$31="N/A",$H119=$AN$46),AND($K$32="N/A",$H119=$AO$46)),0,1)</f>
        <v>1</v>
      </c>
      <c r="AA119" s="670">
        <f t="shared" si="16"/>
        <v>1</v>
      </c>
      <c r="AB119" s="670">
        <f>IF(OR('0.Work Content Judge'!$I$146=0,AND($BV119=99,COUNTIF('0.Work Content Judge'!$AJ$146:$AO$146,2)=0),AND($BX119=99,COUNTIF('0.Work Content Judge'!$AJ$146:$AO$146,2)&gt;0),AND($BZ119=99,'0.Work Content Judge'!$Y$146=1),AND($T$27="N/A",$H119=$AJ$46),AND($T$28="N/A",$H119=$AK$46),AND($T$29="N/A",$H119=$AL$46),AND($T$30="N/A",$H119=$AM$46),AND($T$31="N/A",$H119=$AN$46),AND($T$32="N/A",$H119=$AO$46)),0,1)</f>
        <v>0</v>
      </c>
      <c r="AC119" s="670">
        <f t="shared" si="17"/>
        <v>1</v>
      </c>
      <c r="AD119" s="670">
        <f>IF(OR('0.Work Content Judge'!$J$146=0,AND($BV119=99,COUNTIF('0.Work Content Judge'!$AJ$146:$AO$146,2)=0),AND($BX119=99,COUNTIF('0.Work Content Judge'!$AJ$146:$AO$146,2)&gt;0),AND($BZ119=99,'0.Work Content Judge'!$AB$146=1),AND($W$27="N/A",$H119=$AJ$46),AND($W$28="N/A",$H119=$AK$46),AND($W$29="N/A",$H119=$AL$46),AND($W$30="N/A",$H119=$AM$46),AND($W$31="N/A",$H119=$AN$46),AND($W$32="N/A",$H119=$AO$46)),0,1)</f>
        <v>0</v>
      </c>
      <c r="AE119" s="669">
        <f t="shared" si="18"/>
        <v>1</v>
      </c>
      <c r="AF119" s="683">
        <f t="shared" si="3"/>
        <v>3</v>
      </c>
      <c r="AG119" s="684">
        <v>1</v>
      </c>
      <c r="AH119" s="685">
        <v>1</v>
      </c>
      <c r="AI119" s="685" t="s">
        <v>749</v>
      </c>
      <c r="AJ119" s="685" t="s">
        <v>749</v>
      </c>
      <c r="AK119" s="685"/>
      <c r="AL119" s="685"/>
      <c r="AM119" s="685">
        <v>1</v>
      </c>
      <c r="AN119" s="685">
        <v>1</v>
      </c>
      <c r="AO119" s="685">
        <v>1</v>
      </c>
      <c r="AP119" s="685">
        <v>1</v>
      </c>
      <c r="AQ119" s="685" t="s">
        <v>749</v>
      </c>
      <c r="AR119" s="685" t="s">
        <v>749</v>
      </c>
      <c r="AS119" s="685" t="s">
        <v>749</v>
      </c>
      <c r="AT119" s="685">
        <v>1</v>
      </c>
      <c r="AU119" s="685" t="s">
        <v>749</v>
      </c>
      <c r="AV119" s="685">
        <v>1</v>
      </c>
      <c r="AW119" s="685" t="s">
        <v>749</v>
      </c>
      <c r="AX119" s="685" t="s">
        <v>749</v>
      </c>
      <c r="AY119" s="685" t="s">
        <v>749</v>
      </c>
      <c r="AZ119" s="685" t="s">
        <v>749</v>
      </c>
      <c r="BA119" s="685" t="s">
        <v>749</v>
      </c>
      <c r="BB119" s="685" t="s">
        <v>749</v>
      </c>
      <c r="BC119" s="685" t="s">
        <v>749</v>
      </c>
      <c r="BD119" s="685" t="s">
        <v>749</v>
      </c>
      <c r="BE119" s="685" t="s">
        <v>749</v>
      </c>
      <c r="BF119" s="685">
        <v>1</v>
      </c>
      <c r="BG119" s="685">
        <v>1</v>
      </c>
      <c r="BH119" s="685">
        <v>1</v>
      </c>
      <c r="BI119" s="685">
        <v>1</v>
      </c>
      <c r="BJ119" s="685" t="s">
        <v>749</v>
      </c>
      <c r="BK119" s="685" t="s">
        <v>749</v>
      </c>
      <c r="BL119" s="685" t="s">
        <v>749</v>
      </c>
      <c r="BM119" s="685" t="s">
        <v>749</v>
      </c>
      <c r="BN119" s="685" t="s">
        <v>749</v>
      </c>
      <c r="BO119" s="685" t="s">
        <v>749</v>
      </c>
      <c r="BP119" s="685" t="s">
        <v>749</v>
      </c>
      <c r="BQ119" s="685" t="s">
        <v>749</v>
      </c>
      <c r="BR119" s="685" t="s">
        <v>749</v>
      </c>
      <c r="BS119" s="685" t="s">
        <v>749</v>
      </c>
      <c r="BT119" s="685">
        <v>1</v>
      </c>
      <c r="BU119" s="685" t="s">
        <v>749</v>
      </c>
      <c r="BV119" s="685"/>
      <c r="BW119" s="685"/>
      <c r="BX119" s="685"/>
      <c r="BY119" s="685"/>
      <c r="BZ119" s="685"/>
      <c r="CA119" s="685"/>
      <c r="CB119" s="685"/>
      <c r="CC119" s="718" t="str">
        <f t="shared" si="19"/>
        <v>ユーザ端末・ネットワーク</v>
      </c>
      <c r="CD119" s="718"/>
      <c r="CE119" s="718"/>
      <c r="CF119" s="718"/>
      <c r="CG119" s="718"/>
      <c r="CH119" s="718"/>
    </row>
    <row r="120" s="258" customFormat="1" ht="360" spans="2:86">
      <c r="B120" s="448">
        <f t="shared" si="4"/>
        <v>73</v>
      </c>
      <c r="C120" s="449" t="s">
        <v>902</v>
      </c>
      <c r="D120" s="450" t="s">
        <v>743</v>
      </c>
      <c r="E120" s="451" t="s">
        <v>744</v>
      </c>
      <c r="F120" s="794" t="s">
        <v>903</v>
      </c>
      <c r="G120" s="453" t="s">
        <v>904</v>
      </c>
      <c r="H120" s="454" t="str">
        <f t="shared" si="5"/>
        <v>端末管理サーバ
Terminal management server
(e.g., Active Directory server)</v>
      </c>
      <c r="I120" s="799" t="s">
        <v>905</v>
      </c>
      <c r="J120" s="320" t="s">
        <v>906</v>
      </c>
      <c r="K120" s="487" t="str">
        <f t="shared" si="13"/>
        <v>回答不要
Not Applicable</v>
      </c>
      <c r="L120" s="488">
        <v>3</v>
      </c>
      <c r="M120" s="489"/>
      <c r="N120" s="489"/>
      <c r="O120" s="492" t="s">
        <v>287</v>
      </c>
      <c r="P120" s="491"/>
      <c r="Q120" s="322"/>
      <c r="R120" s="322"/>
      <c r="S120" s="648"/>
      <c r="T120" s="487" t="str">
        <f t="shared" si="14"/>
        <v>回答不要
Not Applicable</v>
      </c>
      <c r="U120" s="488"/>
      <c r="V120" s="834"/>
      <c r="W120" s="487" t="str">
        <f t="shared" si="15"/>
        <v>回答不要
Not Applicable</v>
      </c>
      <c r="X120" s="488"/>
      <c r="Y120" s="834"/>
      <c r="Z120" s="669">
        <f>IF(OR('0.Work Content Judge'!$H$146=0,AND($BV120=99,COUNTIF('0.Work Content Judge'!$AJ$146:$AO$146,2)=0),AND($BX120=99,COUNTIF('0.Work Content Judge'!$AJ$146:$AO$146,2)&gt;0),AND($BY120=99,'0.Work Content Judge'!$AI$146=1),AND($BZ120=99,'0.Work Content Judge'!$AC$146=1),AND($K$27="N/A",$H120=$AJ$46),AND($K$28="N/A",$H120=$AK$46),AND($K$29="N/A",$H120=$AL$46),AND($K$30="N/A",$H120=$AM$46),AND($K$31="N/A",$H120=$AN$46),AND($K$32="N/A",$H120=$AO$46)),0,1)</f>
        <v>0</v>
      </c>
      <c r="AA120" s="670">
        <f t="shared" si="16"/>
        <v>1</v>
      </c>
      <c r="AB120" s="670">
        <f>IF(OR('0.Work Content Judge'!$I$146=0,AND($BV120=99,COUNTIF('0.Work Content Judge'!$AJ$146:$AO$146,2)=0),AND($BX120=99,COUNTIF('0.Work Content Judge'!$AJ$146:$AO$146,2)&gt;0),AND($BZ120=99,'0.Work Content Judge'!$Y$146=1),AND($T$27="N/A",$H120=$AJ$46),AND($T$28="N/A",$H120=$AK$46),AND($T$29="N/A",$H120=$AL$46),AND($T$30="N/A",$H120=$AM$46),AND($T$31="N/A",$H120=$AN$46),AND($T$32="N/A",$H120=$AO$46)),0,1)</f>
        <v>0</v>
      </c>
      <c r="AC120" s="670">
        <f t="shared" si="17"/>
        <v>1</v>
      </c>
      <c r="AD120" s="670">
        <f>IF(OR('0.Work Content Judge'!$J$146=0,AND($BV120=99,COUNTIF('0.Work Content Judge'!$AJ$146:$AO$146,2)=0),AND($BX120=99,COUNTIF('0.Work Content Judge'!$AJ$146:$AO$146,2)&gt;0),AND($BZ120=99,'0.Work Content Judge'!$AB$146=1),AND($W$27="N/A",$H120=$AJ$46),AND($W$28="N/A",$H120=$AK$46),AND($W$29="N/A",$H120=$AL$46),AND($W$30="N/A",$H120=$AM$46),AND($W$31="N/A",$H120=$AN$46),AND($W$32="N/A",$H120=$AO$46)),0,1)</f>
        <v>0</v>
      </c>
      <c r="AE120" s="669">
        <f t="shared" si="18"/>
        <v>1</v>
      </c>
      <c r="AF120" s="683">
        <f t="shared" si="3"/>
        <v>2</v>
      </c>
      <c r="AG120" s="684">
        <v>1</v>
      </c>
      <c r="AH120" s="685">
        <v>1</v>
      </c>
      <c r="AI120" s="685" t="s">
        <v>749</v>
      </c>
      <c r="AJ120" s="685" t="s">
        <v>749</v>
      </c>
      <c r="AK120" s="685"/>
      <c r="AL120" s="685"/>
      <c r="AM120" s="685"/>
      <c r="AN120" s="685">
        <v>1</v>
      </c>
      <c r="AO120" s="685">
        <v>1</v>
      </c>
      <c r="AP120" s="685">
        <v>1</v>
      </c>
      <c r="AQ120" s="685" t="s">
        <v>749</v>
      </c>
      <c r="AR120" s="685" t="s">
        <v>749</v>
      </c>
      <c r="AS120" s="685" t="s">
        <v>749</v>
      </c>
      <c r="AT120" s="685">
        <v>1</v>
      </c>
      <c r="AU120" s="685" t="s">
        <v>749</v>
      </c>
      <c r="AV120" s="685">
        <v>1</v>
      </c>
      <c r="AW120" s="685" t="s">
        <v>749</v>
      </c>
      <c r="AX120" s="685" t="s">
        <v>749</v>
      </c>
      <c r="AY120" s="685" t="s">
        <v>749</v>
      </c>
      <c r="AZ120" s="685" t="s">
        <v>749</v>
      </c>
      <c r="BA120" s="685" t="s">
        <v>749</v>
      </c>
      <c r="BB120" s="685" t="s">
        <v>749</v>
      </c>
      <c r="BC120" s="685" t="s">
        <v>749</v>
      </c>
      <c r="BD120" s="685" t="s">
        <v>749</v>
      </c>
      <c r="BE120" s="685" t="s">
        <v>749</v>
      </c>
      <c r="BF120" s="685">
        <v>1</v>
      </c>
      <c r="BG120" s="685">
        <v>1</v>
      </c>
      <c r="BH120" s="685">
        <v>1</v>
      </c>
      <c r="BI120" s="685">
        <v>1</v>
      </c>
      <c r="BJ120" s="685" t="s">
        <v>749</v>
      </c>
      <c r="BK120" s="685" t="s">
        <v>749</v>
      </c>
      <c r="BL120" s="685" t="s">
        <v>749</v>
      </c>
      <c r="BM120" s="685" t="s">
        <v>749</v>
      </c>
      <c r="BN120" s="685" t="s">
        <v>749</v>
      </c>
      <c r="BO120" s="685" t="s">
        <v>749</v>
      </c>
      <c r="BP120" s="685" t="s">
        <v>749</v>
      </c>
      <c r="BQ120" s="685" t="s">
        <v>749</v>
      </c>
      <c r="BR120" s="685" t="s">
        <v>749</v>
      </c>
      <c r="BS120" s="685" t="s">
        <v>749</v>
      </c>
      <c r="BT120" s="685">
        <v>1</v>
      </c>
      <c r="BU120" s="685" t="s">
        <v>749</v>
      </c>
      <c r="BV120" s="685"/>
      <c r="BW120" s="685"/>
      <c r="BX120" s="685"/>
      <c r="BY120" s="685"/>
      <c r="BZ120" s="685"/>
      <c r="CA120" s="685"/>
      <c r="CB120" s="685"/>
      <c r="CC120" s="718" t="str">
        <f t="shared" si="19"/>
        <v>端末管理サーバ(Active Directory)</v>
      </c>
      <c r="CD120" s="718"/>
      <c r="CE120" s="718"/>
      <c r="CF120" s="718"/>
      <c r="CG120" s="718"/>
      <c r="CH120" s="718"/>
    </row>
    <row r="121" s="258" customFormat="1" ht="360" spans="2:86">
      <c r="B121" s="448">
        <f t="shared" si="4"/>
        <v>74</v>
      </c>
      <c r="C121" s="449" t="s">
        <v>902</v>
      </c>
      <c r="D121" s="450" t="s">
        <v>743</v>
      </c>
      <c r="E121" s="451" t="s">
        <v>744</v>
      </c>
      <c r="F121" s="794" t="s">
        <v>903</v>
      </c>
      <c r="G121" s="453" t="s">
        <v>904</v>
      </c>
      <c r="H121" s="454" t="str">
        <f t="shared" si="5"/>
        <v>ファイル共有システム(ファイルサーバ)
File sharing system
(e.g., File server)</v>
      </c>
      <c r="I121" s="799" t="s">
        <v>905</v>
      </c>
      <c r="J121" s="320" t="s">
        <v>906</v>
      </c>
      <c r="K121" s="487" t="str">
        <f t="shared" si="13"/>
        <v>回答不要
Not Applicable</v>
      </c>
      <c r="L121" s="488">
        <v>3</v>
      </c>
      <c r="M121" s="489"/>
      <c r="N121" s="489"/>
      <c r="O121" s="490" t="s">
        <v>907</v>
      </c>
      <c r="P121" s="491">
        <v>1</v>
      </c>
      <c r="Q121" s="322"/>
      <c r="R121" s="322"/>
      <c r="S121" s="648">
        <v>1</v>
      </c>
      <c r="T121" s="487" t="str">
        <f t="shared" si="14"/>
        <v>回答不要
Not Applicable</v>
      </c>
      <c r="U121" s="488"/>
      <c r="V121" s="834"/>
      <c r="W121" s="487" t="str">
        <f t="shared" si="15"/>
        <v>回答不要
Not Applicable</v>
      </c>
      <c r="X121" s="488"/>
      <c r="Y121" s="834"/>
      <c r="Z121" s="669">
        <f>IF(OR('0.Work Content Judge'!$H$146=0,AND($BV121=99,COUNTIF('0.Work Content Judge'!$AJ$146:$AO$146,2)=0),AND($BX121=99,COUNTIF('0.Work Content Judge'!$AJ$146:$AO$146,2)&gt;0),AND($BY121=99,'0.Work Content Judge'!$AI$146=1),AND($BZ121=99,'0.Work Content Judge'!$AC$146=1),AND($K$27="N/A",$H121=$AJ$46),AND($K$28="N/A",$H121=$AK$46),AND($K$29="N/A",$H121=$AL$46),AND($K$30="N/A",$H121=$AM$46),AND($K$31="N/A",$H121=$AN$46),AND($K$32="N/A",$H121=$AO$46)),0,1)</f>
        <v>0</v>
      </c>
      <c r="AA121" s="670">
        <f t="shared" si="16"/>
        <v>1</v>
      </c>
      <c r="AB121" s="670">
        <f>IF(OR('0.Work Content Judge'!$I$146=0,AND($BV121=99,COUNTIF('0.Work Content Judge'!$AJ$146:$AO$146,2)=0),AND($BX121=99,COUNTIF('0.Work Content Judge'!$AJ$146:$AO$146,2)&gt;0),AND($BZ121=99,'0.Work Content Judge'!$Y$146=1),AND($T$27="N/A",$H121=$AJ$46),AND($T$28="N/A",$H121=$AK$46),AND($T$29="N/A",$H121=$AL$46),AND($T$30="N/A",$H121=$AM$46),AND($T$31="N/A",$H121=$AN$46),AND($T$32="N/A",$H121=$AO$46)),0,1)</f>
        <v>0</v>
      </c>
      <c r="AC121" s="670">
        <f t="shared" si="17"/>
        <v>1</v>
      </c>
      <c r="AD121" s="670">
        <f>IF(OR('0.Work Content Judge'!$J$146=0,AND($BV121=99,COUNTIF('0.Work Content Judge'!$AJ$146:$AO$146,2)=0),AND($BX121=99,COUNTIF('0.Work Content Judge'!$AJ$146:$AO$146,2)&gt;0),AND($BZ121=99,'0.Work Content Judge'!$AB$146=1),AND($W$27="N/A",$H121=$AJ$46),AND($W$28="N/A",$H121=$AK$46),AND($W$29="N/A",$H121=$AL$46),AND($W$30="N/A",$H121=$AM$46),AND($W$31="N/A",$H121=$AN$46),AND($W$32="N/A",$H121=$AO$46)),0,1)</f>
        <v>0</v>
      </c>
      <c r="AE121" s="669">
        <f t="shared" si="18"/>
        <v>1</v>
      </c>
      <c r="AF121" s="683">
        <f t="shared" si="3"/>
        <v>1</v>
      </c>
      <c r="AG121" s="684">
        <v>1</v>
      </c>
      <c r="AH121" s="685">
        <v>1</v>
      </c>
      <c r="AI121" s="685" t="s">
        <v>749</v>
      </c>
      <c r="AJ121" s="685" t="s">
        <v>749</v>
      </c>
      <c r="AK121" s="685"/>
      <c r="AL121" s="685"/>
      <c r="AM121" s="685"/>
      <c r="AN121" s="685"/>
      <c r="AO121" s="685">
        <v>1</v>
      </c>
      <c r="AP121" s="685">
        <v>1</v>
      </c>
      <c r="AQ121" s="685" t="s">
        <v>749</v>
      </c>
      <c r="AR121" s="685" t="s">
        <v>749</v>
      </c>
      <c r="AS121" s="685" t="s">
        <v>749</v>
      </c>
      <c r="AT121" s="685">
        <v>1</v>
      </c>
      <c r="AU121" s="685" t="s">
        <v>749</v>
      </c>
      <c r="AV121" s="685">
        <v>1</v>
      </c>
      <c r="AW121" s="685" t="s">
        <v>749</v>
      </c>
      <c r="AX121" s="685" t="s">
        <v>749</v>
      </c>
      <c r="AY121" s="685" t="s">
        <v>749</v>
      </c>
      <c r="AZ121" s="685" t="s">
        <v>749</v>
      </c>
      <c r="BA121" s="685" t="s">
        <v>749</v>
      </c>
      <c r="BB121" s="685" t="s">
        <v>749</v>
      </c>
      <c r="BC121" s="685" t="s">
        <v>749</v>
      </c>
      <c r="BD121" s="685" t="s">
        <v>749</v>
      </c>
      <c r="BE121" s="685" t="s">
        <v>749</v>
      </c>
      <c r="BF121" s="685">
        <v>1</v>
      </c>
      <c r="BG121" s="685">
        <v>1</v>
      </c>
      <c r="BH121" s="685">
        <v>1</v>
      </c>
      <c r="BI121" s="685">
        <v>1</v>
      </c>
      <c r="BJ121" s="685" t="s">
        <v>749</v>
      </c>
      <c r="BK121" s="685" t="s">
        <v>749</v>
      </c>
      <c r="BL121" s="685" t="s">
        <v>749</v>
      </c>
      <c r="BM121" s="685" t="s">
        <v>749</v>
      </c>
      <c r="BN121" s="685" t="s">
        <v>749</v>
      </c>
      <c r="BO121" s="685" t="s">
        <v>749</v>
      </c>
      <c r="BP121" s="685" t="s">
        <v>749</v>
      </c>
      <c r="BQ121" s="685" t="s">
        <v>749</v>
      </c>
      <c r="BR121" s="685" t="s">
        <v>749</v>
      </c>
      <c r="BS121" s="685" t="s">
        <v>749</v>
      </c>
      <c r="BT121" s="685">
        <v>1</v>
      </c>
      <c r="BU121" s="685" t="s">
        <v>749</v>
      </c>
      <c r="BV121" s="685"/>
      <c r="BW121" s="685"/>
      <c r="BX121" s="685"/>
      <c r="BY121" s="685"/>
      <c r="BZ121" s="685"/>
      <c r="CA121" s="685"/>
      <c r="CB121" s="685"/>
      <c r="CC121" s="718" t="str">
        <f t="shared" si="19"/>
        <v>ファイル共有システム(ファイルサーバ)</v>
      </c>
      <c r="CD121" s="718"/>
      <c r="CE121" s="718"/>
      <c r="CF121" s="718"/>
      <c r="CG121" s="718"/>
      <c r="CH121" s="718"/>
    </row>
    <row r="122" s="258" customFormat="1" ht="172.8" spans="2:86">
      <c r="B122" s="448">
        <f t="shared" si="4"/>
        <v>75</v>
      </c>
      <c r="C122" s="449" t="s">
        <v>908</v>
      </c>
      <c r="D122" s="450" t="s">
        <v>743</v>
      </c>
      <c r="E122" s="451" t="s">
        <v>744</v>
      </c>
      <c r="F122" s="794" t="s">
        <v>909</v>
      </c>
      <c r="G122" s="453" t="s">
        <v>910</v>
      </c>
      <c r="H122" s="451" t="str">
        <f t="shared" si="5"/>
        <v>インターネット接続環境
Internet connection environment
(e.g., Proxy server,etc.)</v>
      </c>
      <c r="I122" s="799" t="s">
        <v>911</v>
      </c>
      <c r="J122" s="320" t="s">
        <v>912</v>
      </c>
      <c r="K122" s="487" t="str">
        <f t="shared" si="13"/>
        <v>回答不要
Not Applicable</v>
      </c>
      <c r="L122" s="488">
        <v>3</v>
      </c>
      <c r="M122" s="489"/>
      <c r="N122" s="489"/>
      <c r="O122" s="490" t="s">
        <v>908</v>
      </c>
      <c r="P122" s="491">
        <v>3</v>
      </c>
      <c r="Q122" s="322" t="s">
        <v>813</v>
      </c>
      <c r="R122" s="322"/>
      <c r="S122" s="648">
        <v>3</v>
      </c>
      <c r="T122" s="487" t="str">
        <f t="shared" si="14"/>
        <v>回答不要
Not Applicable</v>
      </c>
      <c r="U122" s="488"/>
      <c r="V122" s="834"/>
      <c r="W122" s="487" t="str">
        <f t="shared" si="15"/>
        <v>回答不要
Not Applicable</v>
      </c>
      <c r="X122" s="488"/>
      <c r="Y122" s="834"/>
      <c r="Z122" s="669">
        <f>IF(OR('0.Work Content Judge'!$H$146=0,AND($BV122=99,COUNTIF('0.Work Content Judge'!$AJ$146:$AO$146,2)=0),AND($BX122=99,COUNTIF('0.Work Content Judge'!$AJ$146:$AO$146,2)&gt;0),AND($BY122=99,'0.Work Content Judge'!$AI$146=1),AND($BZ122=99,'0.Work Content Judge'!$AC$146=1),AND($K$27="N/A",$H122=$AJ$46),AND($K$28="N/A",$H122=$AK$46),AND($K$29="N/A",$H122=$AL$46),AND($K$30="N/A",$H122=$AM$46),AND($K$31="N/A",$H122=$AN$46),AND($K$32="N/A",$H122=$AO$46)),0,1)</f>
        <v>0</v>
      </c>
      <c r="AA122" s="670">
        <f t="shared" si="16"/>
        <v>1</v>
      </c>
      <c r="AB122" s="670">
        <f>IF(OR('0.Work Content Judge'!$I$146=0,AND($BV122=99,COUNTIF('0.Work Content Judge'!$AJ$146:$AO$146,2)=0),AND($BX122=99,COUNTIF('0.Work Content Judge'!$AJ$146:$AO$146,2)&gt;0),AND($BZ122=99,'0.Work Content Judge'!$Y$146=1),AND($T$27="N/A",$H122=$AJ$46),AND($T$28="N/A",$H122=$AK$46),AND($T$29="N/A",$H122=$AL$46),AND($T$30="N/A",$H122=$AM$46),AND($T$31="N/A",$H122=$AN$46),AND($T$32="N/A",$H122=$AO$46)),0,1)</f>
        <v>0</v>
      </c>
      <c r="AC122" s="670">
        <f t="shared" si="17"/>
        <v>1</v>
      </c>
      <c r="AD122" s="670">
        <f>IF(OR('0.Work Content Judge'!$J$146=0,AND($BV122=99,COUNTIF('0.Work Content Judge'!$AJ$146:$AO$146,2)=0),AND($BX122=99,COUNTIF('0.Work Content Judge'!$AJ$146:$AO$146,2)&gt;0),AND($BZ122=99,'0.Work Content Judge'!$AB$146=1),AND($W$27="N/A",$H122=$AJ$46),AND($W$28="N/A",$H122=$AK$46),AND($W$29="N/A",$H122=$AL$46),AND($W$30="N/A",$H122=$AM$46),AND($W$31="N/A",$H122=$AN$46),AND($W$32="N/A",$H122=$AO$46)),0,1)</f>
        <v>0</v>
      </c>
      <c r="AE122" s="669">
        <f t="shared" si="18"/>
        <v>1</v>
      </c>
      <c r="AF122" s="683">
        <f t="shared" si="3"/>
        <v>1</v>
      </c>
      <c r="AG122" s="684">
        <v>1</v>
      </c>
      <c r="AH122" s="685">
        <v>1</v>
      </c>
      <c r="AI122" s="685" t="s">
        <v>749</v>
      </c>
      <c r="AJ122" s="685" t="s">
        <v>749</v>
      </c>
      <c r="AK122" s="685">
        <v>1</v>
      </c>
      <c r="AL122" s="685" t="s">
        <v>749</v>
      </c>
      <c r="AM122" s="685" t="s">
        <v>749</v>
      </c>
      <c r="AN122" s="685" t="s">
        <v>749</v>
      </c>
      <c r="AO122" s="685" t="s">
        <v>749</v>
      </c>
      <c r="AP122" s="685">
        <v>0</v>
      </c>
      <c r="AQ122" s="685" t="s">
        <v>749</v>
      </c>
      <c r="AR122" s="685">
        <v>1</v>
      </c>
      <c r="AS122" s="685" t="s">
        <v>749</v>
      </c>
      <c r="AT122" s="685" t="s">
        <v>749</v>
      </c>
      <c r="AU122" s="685" t="s">
        <v>749</v>
      </c>
      <c r="AV122" s="685" t="s">
        <v>749</v>
      </c>
      <c r="AW122" s="685" t="s">
        <v>749</v>
      </c>
      <c r="AX122" s="685" t="s">
        <v>749</v>
      </c>
      <c r="AY122" s="685" t="s">
        <v>749</v>
      </c>
      <c r="AZ122" s="685" t="s">
        <v>749</v>
      </c>
      <c r="BA122" s="685" t="s">
        <v>749</v>
      </c>
      <c r="BB122" s="685" t="s">
        <v>749</v>
      </c>
      <c r="BC122" s="685" t="s">
        <v>749</v>
      </c>
      <c r="BD122" s="685" t="s">
        <v>749</v>
      </c>
      <c r="BE122" s="685" t="s">
        <v>749</v>
      </c>
      <c r="BF122" s="685">
        <v>1</v>
      </c>
      <c r="BG122" s="685">
        <v>1</v>
      </c>
      <c r="BH122" s="685">
        <v>1</v>
      </c>
      <c r="BI122" s="685">
        <v>1</v>
      </c>
      <c r="BJ122" s="685" t="s">
        <v>749</v>
      </c>
      <c r="BK122" s="685" t="s">
        <v>749</v>
      </c>
      <c r="BL122" s="685" t="s">
        <v>749</v>
      </c>
      <c r="BM122" s="685" t="s">
        <v>749</v>
      </c>
      <c r="BN122" s="685" t="s">
        <v>749</v>
      </c>
      <c r="BO122" s="685" t="s">
        <v>749</v>
      </c>
      <c r="BP122" s="685" t="s">
        <v>749</v>
      </c>
      <c r="BQ122" s="685" t="s">
        <v>749</v>
      </c>
      <c r="BR122" s="685" t="s">
        <v>749</v>
      </c>
      <c r="BS122" s="685" t="s">
        <v>749</v>
      </c>
      <c r="BT122" s="685">
        <v>1</v>
      </c>
      <c r="BU122" s="685" t="s">
        <v>749</v>
      </c>
      <c r="BV122" s="685"/>
      <c r="BW122" s="685"/>
      <c r="BX122" s="685"/>
      <c r="BY122" s="685"/>
      <c r="BZ122" s="685"/>
      <c r="CA122" s="685"/>
      <c r="CB122" s="685"/>
      <c r="CC122" s="718" t="str">
        <f t="shared" si="19"/>
        <v>インターネット接続環境</v>
      </c>
      <c r="CD122" s="718"/>
      <c r="CE122" s="718"/>
      <c r="CF122" s="718"/>
      <c r="CG122" s="718"/>
      <c r="CH122" s="718"/>
    </row>
    <row r="123" s="258" customFormat="1" ht="144" spans="2:86">
      <c r="B123" s="448">
        <f t="shared" si="4"/>
        <v>76</v>
      </c>
      <c r="C123" s="449" t="s">
        <v>913</v>
      </c>
      <c r="D123" s="450" t="s">
        <v>743</v>
      </c>
      <c r="E123" s="451" t="s">
        <v>744</v>
      </c>
      <c r="F123" s="794" t="s">
        <v>914</v>
      </c>
      <c r="G123" s="453" t="s">
        <v>915</v>
      </c>
      <c r="H123" s="451" t="str">
        <f t="shared" si="5"/>
        <v>インターネット接続環境
Internet connection environment
(e.g., Proxy server,etc.)</v>
      </c>
      <c r="I123" s="799" t="s">
        <v>785</v>
      </c>
      <c r="J123" s="320" t="s">
        <v>786</v>
      </c>
      <c r="K123" s="487" t="str">
        <f t="shared" si="13"/>
        <v>回答不要
Not Applicable</v>
      </c>
      <c r="L123" s="488">
        <v>3</v>
      </c>
      <c r="M123" s="489"/>
      <c r="N123" s="489"/>
      <c r="O123" s="490" t="s">
        <v>913</v>
      </c>
      <c r="P123" s="491">
        <v>3</v>
      </c>
      <c r="Q123" s="322" t="s">
        <v>813</v>
      </c>
      <c r="R123" s="322"/>
      <c r="S123" s="648">
        <v>3</v>
      </c>
      <c r="T123" s="487" t="str">
        <f t="shared" si="14"/>
        <v>回答不要
Not Applicable</v>
      </c>
      <c r="U123" s="488"/>
      <c r="V123" s="834"/>
      <c r="W123" s="487" t="str">
        <f t="shared" si="15"/>
        <v>回答不要
Not Applicable</v>
      </c>
      <c r="X123" s="488"/>
      <c r="Y123" s="834"/>
      <c r="Z123" s="669">
        <f>IF(OR('0.Work Content Judge'!$H$146=0,AND($BV123=99,COUNTIF('0.Work Content Judge'!$AJ$146:$AO$146,2)=0),AND($BX123=99,COUNTIF('0.Work Content Judge'!$AJ$146:$AO$146,2)&gt;0),AND($BY123=99,'0.Work Content Judge'!$AI$146=1),AND($BZ123=99,'0.Work Content Judge'!$AC$146=1),AND($K$27="N/A",$H123=$AJ$46),AND($K$28="N/A",$H123=$AK$46),AND($K$29="N/A",$H123=$AL$46),AND($K$30="N/A",$H123=$AM$46),AND($K$31="N/A",$H123=$AN$46),AND($K$32="N/A",$H123=$AO$46)),0,1)</f>
        <v>0</v>
      </c>
      <c r="AA123" s="670">
        <f t="shared" si="16"/>
        <v>1</v>
      </c>
      <c r="AB123" s="670">
        <f>IF(OR('0.Work Content Judge'!$I$146=0,AND($BV123=99,COUNTIF('0.Work Content Judge'!$AJ$146:$AO$146,2)=0),AND($BX123=99,COUNTIF('0.Work Content Judge'!$AJ$146:$AO$146,2)&gt;0),AND($BZ123=99,'0.Work Content Judge'!$Y$146=1),AND($T$27="N/A",$H123=$AJ$46),AND($T$28="N/A",$H123=$AK$46),AND($T$29="N/A",$H123=$AL$46),AND($T$30="N/A",$H123=$AM$46),AND($T$31="N/A",$H123=$AN$46),AND($T$32="N/A",$H123=$AO$46)),0,1)</f>
        <v>0</v>
      </c>
      <c r="AC123" s="670">
        <f t="shared" si="17"/>
        <v>1</v>
      </c>
      <c r="AD123" s="670">
        <f>IF(OR('0.Work Content Judge'!$J$146=0,AND($BV123=99,COUNTIF('0.Work Content Judge'!$AJ$146:$AO$146,2)=0),AND($BX123=99,COUNTIF('0.Work Content Judge'!$AJ$146:$AO$146,2)&gt;0),AND($BZ123=99,'0.Work Content Judge'!$AB$146=1),AND($W$27="N/A",$H123=$AJ$46),AND($W$28="N/A",$H123=$AK$46),AND($W$29="N/A",$H123=$AL$46),AND($W$30="N/A",$H123=$AM$46),AND($W$31="N/A",$H123=$AN$46),AND($W$32="N/A",$H123=$AO$46)),0,1)</f>
        <v>0</v>
      </c>
      <c r="AE123" s="669">
        <f t="shared" si="18"/>
        <v>1</v>
      </c>
      <c r="AF123" s="683">
        <f t="shared" si="3"/>
        <v>5</v>
      </c>
      <c r="AG123" s="684">
        <v>1</v>
      </c>
      <c r="AH123" s="685">
        <v>1</v>
      </c>
      <c r="AI123" s="685" t="s">
        <v>749</v>
      </c>
      <c r="AJ123" s="685" t="s">
        <v>749</v>
      </c>
      <c r="AK123" s="685">
        <v>1</v>
      </c>
      <c r="AL123" s="685">
        <v>1</v>
      </c>
      <c r="AM123" s="685">
        <v>1</v>
      </c>
      <c r="AN123" s="685">
        <v>1</v>
      </c>
      <c r="AO123" s="685">
        <v>1</v>
      </c>
      <c r="AP123" s="685">
        <v>1</v>
      </c>
      <c r="AQ123" s="685" t="s">
        <v>749</v>
      </c>
      <c r="AR123" s="685">
        <v>1</v>
      </c>
      <c r="AS123" s="685" t="s">
        <v>749</v>
      </c>
      <c r="AT123" s="685">
        <v>1</v>
      </c>
      <c r="AU123" s="685">
        <v>1</v>
      </c>
      <c r="AV123" s="685">
        <v>1</v>
      </c>
      <c r="AW123" s="685">
        <v>1</v>
      </c>
      <c r="AX123" s="685" t="s">
        <v>749</v>
      </c>
      <c r="AY123" s="685" t="s">
        <v>749</v>
      </c>
      <c r="AZ123" s="685" t="s">
        <v>749</v>
      </c>
      <c r="BA123" s="685" t="s">
        <v>749</v>
      </c>
      <c r="BB123" s="685" t="s">
        <v>749</v>
      </c>
      <c r="BC123" s="685" t="s">
        <v>749</v>
      </c>
      <c r="BD123" s="685" t="s">
        <v>749</v>
      </c>
      <c r="BE123" s="685" t="s">
        <v>749</v>
      </c>
      <c r="BF123" s="685">
        <v>1</v>
      </c>
      <c r="BG123" s="685">
        <v>1</v>
      </c>
      <c r="BH123" s="685">
        <v>1</v>
      </c>
      <c r="BI123" s="685">
        <v>1</v>
      </c>
      <c r="BJ123" s="685">
        <v>1</v>
      </c>
      <c r="BK123" s="685">
        <v>1</v>
      </c>
      <c r="BL123" s="685" t="s">
        <v>749</v>
      </c>
      <c r="BM123" s="685" t="s">
        <v>749</v>
      </c>
      <c r="BN123" s="685" t="s">
        <v>749</v>
      </c>
      <c r="BO123" s="685" t="s">
        <v>749</v>
      </c>
      <c r="BP123" s="685" t="s">
        <v>749</v>
      </c>
      <c r="BQ123" s="685" t="s">
        <v>749</v>
      </c>
      <c r="BR123" s="685">
        <v>1</v>
      </c>
      <c r="BS123" s="685" t="s">
        <v>749</v>
      </c>
      <c r="BT123" s="685">
        <v>1</v>
      </c>
      <c r="BU123" s="685">
        <v>1</v>
      </c>
      <c r="BV123" s="685"/>
      <c r="BW123" s="685"/>
      <c r="BX123" s="685"/>
      <c r="BY123" s="685"/>
      <c r="BZ123" s="685"/>
      <c r="CA123" s="685"/>
      <c r="CB123" s="685"/>
      <c r="CC123" s="718" t="str">
        <f t="shared" si="19"/>
        <v>インターネット接続環境</v>
      </c>
      <c r="CD123" s="718"/>
      <c r="CE123" s="718"/>
      <c r="CF123" s="718"/>
      <c r="CG123" s="718"/>
      <c r="CH123" s="718"/>
    </row>
    <row r="124" s="258" customFormat="1" ht="144" spans="2:86">
      <c r="B124" s="448">
        <f t="shared" si="4"/>
        <v>77</v>
      </c>
      <c r="C124" s="449" t="s">
        <v>913</v>
      </c>
      <c r="D124" s="450" t="s">
        <v>743</v>
      </c>
      <c r="E124" s="451" t="s">
        <v>744</v>
      </c>
      <c r="F124" s="794" t="s">
        <v>914</v>
      </c>
      <c r="G124" s="453" t="s">
        <v>915</v>
      </c>
      <c r="H124" s="454" t="str">
        <f t="shared" si="5"/>
        <v>インターネットメール環境
Internet mail environment
(e.g., E-mail server)</v>
      </c>
      <c r="I124" s="799" t="s">
        <v>785</v>
      </c>
      <c r="J124" s="320" t="s">
        <v>786</v>
      </c>
      <c r="K124" s="487" t="str">
        <f t="shared" si="13"/>
        <v>回答不要
Not Applicable</v>
      </c>
      <c r="L124" s="488">
        <v>3</v>
      </c>
      <c r="M124" s="489"/>
      <c r="N124" s="489"/>
      <c r="O124" s="492" t="s">
        <v>287</v>
      </c>
      <c r="P124" s="491"/>
      <c r="Q124" s="322"/>
      <c r="R124" s="322"/>
      <c r="S124" s="648"/>
      <c r="T124" s="487" t="str">
        <f t="shared" si="14"/>
        <v>回答不要
Not Applicable</v>
      </c>
      <c r="U124" s="488"/>
      <c r="V124" s="834"/>
      <c r="W124" s="487" t="str">
        <f t="shared" si="15"/>
        <v>回答不要
Not Applicable</v>
      </c>
      <c r="X124" s="488"/>
      <c r="Y124" s="834"/>
      <c r="Z124" s="669">
        <f>IF(OR('0.Work Content Judge'!$H$146=0,AND($BV124=99,COUNTIF('0.Work Content Judge'!$AJ$146:$AO$146,2)=0),AND($BX124=99,COUNTIF('0.Work Content Judge'!$AJ$146:$AO$146,2)&gt;0),AND($BY124=99,'0.Work Content Judge'!$AI$146=1),AND($BZ124=99,'0.Work Content Judge'!$AC$146=1),AND($K$27="N/A",$H124=$AJ$46),AND($K$28="N/A",$H124=$AK$46),AND($K$29="N/A",$H124=$AL$46),AND($K$30="N/A",$H124=$AM$46),AND($K$31="N/A",$H124=$AN$46),AND($K$32="N/A",$H124=$AO$46)),0,1)</f>
        <v>0</v>
      </c>
      <c r="AA124" s="670">
        <f t="shared" si="16"/>
        <v>1</v>
      </c>
      <c r="AB124" s="670">
        <f>IF(OR('0.Work Content Judge'!$I$146=0,AND($BV124=99,COUNTIF('0.Work Content Judge'!$AJ$146:$AO$146,2)=0),AND($BX124=99,COUNTIF('0.Work Content Judge'!$AJ$146:$AO$146,2)&gt;0),AND($BZ124=99,'0.Work Content Judge'!$Y$146=1),AND($T$27="N/A",$H124=$AJ$46),AND($T$28="N/A",$H124=$AK$46),AND($T$29="N/A",$H124=$AL$46),AND($T$30="N/A",$H124=$AM$46),AND($T$31="N/A",$H124=$AN$46),AND($T$32="N/A",$H124=$AO$46)),0,1)</f>
        <v>0</v>
      </c>
      <c r="AC124" s="670">
        <f t="shared" si="17"/>
        <v>1</v>
      </c>
      <c r="AD124" s="670">
        <f>IF(OR('0.Work Content Judge'!$J$146=0,AND($BV124=99,COUNTIF('0.Work Content Judge'!$AJ$146:$AO$146,2)=0),AND($BX124=99,COUNTIF('0.Work Content Judge'!$AJ$146:$AO$146,2)&gt;0),AND($BZ124=99,'0.Work Content Judge'!$AB$146=1),AND($W$27="N/A",$H124=$AJ$46),AND($W$28="N/A",$H124=$AK$46),AND($W$29="N/A",$H124=$AL$46),AND($W$30="N/A",$H124=$AM$46),AND($W$31="N/A",$H124=$AN$46),AND($W$32="N/A",$H124=$AO$46)),0,1)</f>
        <v>0</v>
      </c>
      <c r="AE124" s="669">
        <f t="shared" si="18"/>
        <v>1</v>
      </c>
      <c r="AF124" s="683">
        <f t="shared" si="3"/>
        <v>4</v>
      </c>
      <c r="AG124" s="684">
        <v>1</v>
      </c>
      <c r="AH124" s="685">
        <v>1</v>
      </c>
      <c r="AI124" s="685" t="s">
        <v>749</v>
      </c>
      <c r="AJ124" s="685" t="s">
        <v>749</v>
      </c>
      <c r="AK124" s="685"/>
      <c r="AL124" s="685">
        <v>1</v>
      </c>
      <c r="AM124" s="685">
        <v>1</v>
      </c>
      <c r="AN124" s="685">
        <v>1</v>
      </c>
      <c r="AO124" s="685">
        <v>1</v>
      </c>
      <c r="AP124" s="685">
        <v>1</v>
      </c>
      <c r="AQ124" s="685" t="s">
        <v>749</v>
      </c>
      <c r="AR124" s="685">
        <v>1</v>
      </c>
      <c r="AS124" s="685" t="s">
        <v>749</v>
      </c>
      <c r="AT124" s="685">
        <v>1</v>
      </c>
      <c r="AU124" s="685">
        <v>1</v>
      </c>
      <c r="AV124" s="685">
        <v>1</v>
      </c>
      <c r="AW124" s="685">
        <v>1</v>
      </c>
      <c r="AX124" s="685" t="s">
        <v>749</v>
      </c>
      <c r="AY124" s="685" t="s">
        <v>749</v>
      </c>
      <c r="AZ124" s="685" t="s">
        <v>749</v>
      </c>
      <c r="BA124" s="685" t="s">
        <v>749</v>
      </c>
      <c r="BB124" s="685" t="s">
        <v>749</v>
      </c>
      <c r="BC124" s="685" t="s">
        <v>749</v>
      </c>
      <c r="BD124" s="685" t="s">
        <v>749</v>
      </c>
      <c r="BE124" s="685" t="s">
        <v>749</v>
      </c>
      <c r="BF124" s="685">
        <v>1</v>
      </c>
      <c r="BG124" s="685">
        <v>1</v>
      </c>
      <c r="BH124" s="685">
        <v>1</v>
      </c>
      <c r="BI124" s="685">
        <v>1</v>
      </c>
      <c r="BJ124" s="685">
        <v>1</v>
      </c>
      <c r="BK124" s="685">
        <v>1</v>
      </c>
      <c r="BL124" s="685" t="s">
        <v>749</v>
      </c>
      <c r="BM124" s="685" t="s">
        <v>749</v>
      </c>
      <c r="BN124" s="685" t="s">
        <v>749</v>
      </c>
      <c r="BO124" s="685" t="s">
        <v>749</v>
      </c>
      <c r="BP124" s="685" t="s">
        <v>749</v>
      </c>
      <c r="BQ124" s="685" t="s">
        <v>749</v>
      </c>
      <c r="BR124" s="685">
        <v>1</v>
      </c>
      <c r="BS124" s="685" t="s">
        <v>749</v>
      </c>
      <c r="BT124" s="685">
        <v>1</v>
      </c>
      <c r="BU124" s="685">
        <v>1</v>
      </c>
      <c r="BV124" s="685"/>
      <c r="BW124" s="685"/>
      <c r="BX124" s="685"/>
      <c r="BY124" s="685"/>
      <c r="BZ124" s="685"/>
      <c r="CA124" s="685"/>
      <c r="CB124" s="685"/>
      <c r="CC124" s="718" t="str">
        <f t="shared" si="19"/>
        <v>インターネットメール環境</v>
      </c>
      <c r="CD124" s="718"/>
      <c r="CE124" s="718"/>
      <c r="CF124" s="718"/>
      <c r="CG124" s="718"/>
      <c r="CH124" s="718"/>
    </row>
    <row r="125" s="258" customFormat="1" ht="144" spans="2:86">
      <c r="B125" s="448">
        <f t="shared" si="4"/>
        <v>78</v>
      </c>
      <c r="C125" s="449" t="s">
        <v>913</v>
      </c>
      <c r="D125" s="450" t="s">
        <v>743</v>
      </c>
      <c r="E125" s="451" t="s">
        <v>744</v>
      </c>
      <c r="F125" s="794" t="s">
        <v>914</v>
      </c>
      <c r="G125" s="453" t="s">
        <v>915</v>
      </c>
      <c r="H125" s="454" t="str">
        <f t="shared" si="5"/>
        <v>端末
Terminal
(e.g., User terminal, operation terminal, etc.)</v>
      </c>
      <c r="I125" s="799" t="s">
        <v>785</v>
      </c>
      <c r="J125" s="320" t="s">
        <v>786</v>
      </c>
      <c r="K125" s="487" t="str">
        <f t="shared" si="13"/>
        <v>回答要
Answer Required</v>
      </c>
      <c r="L125" s="488">
        <v>3</v>
      </c>
      <c r="M125" s="489"/>
      <c r="N125" s="489"/>
      <c r="O125" s="490" t="s">
        <v>913</v>
      </c>
      <c r="P125" s="491">
        <v>3</v>
      </c>
      <c r="Q125" s="322"/>
      <c r="R125" s="322"/>
      <c r="S125" s="648">
        <v>3</v>
      </c>
      <c r="T125" s="487" t="str">
        <f t="shared" si="14"/>
        <v>回答不要
Not Applicable</v>
      </c>
      <c r="U125" s="488"/>
      <c r="V125" s="834"/>
      <c r="W125" s="487" t="str">
        <f t="shared" si="15"/>
        <v>回答不要
Not Applicable</v>
      </c>
      <c r="X125" s="488"/>
      <c r="Y125" s="834"/>
      <c r="Z125" s="669">
        <f>IF(OR('0.Work Content Judge'!$H$146=0,AND($BV125=99,COUNTIF('0.Work Content Judge'!$AJ$146:$AO$146,2)=0),AND($BX125=99,COUNTIF('0.Work Content Judge'!$AJ$146:$AO$146,2)&gt;0),AND($BY125=99,'0.Work Content Judge'!$AI$146=1),AND($BZ125=99,'0.Work Content Judge'!$AC$146=1),AND($K$27="N/A",$H125=$AJ$46),AND($K$28="N/A",$H125=$AK$46),AND($K$29="N/A",$H125=$AL$46),AND($K$30="N/A",$H125=$AM$46),AND($K$31="N/A",$H125=$AN$46),AND($K$32="N/A",$H125=$AO$46)),0,1)</f>
        <v>1</v>
      </c>
      <c r="AA125" s="670">
        <f t="shared" si="16"/>
        <v>1</v>
      </c>
      <c r="AB125" s="670">
        <f>IF(OR('0.Work Content Judge'!$I$146=0,AND($BV125=99,COUNTIF('0.Work Content Judge'!$AJ$146:$AO$146,2)=0),AND($BX125=99,COUNTIF('0.Work Content Judge'!$AJ$146:$AO$146,2)&gt;0),AND($BZ125=99,'0.Work Content Judge'!$Y$146=1),AND($T$27="N/A",$H125=$AJ$46),AND($T$28="N/A",$H125=$AK$46),AND($T$29="N/A",$H125=$AL$46),AND($T$30="N/A",$H125=$AM$46),AND($T$31="N/A",$H125=$AN$46),AND($T$32="N/A",$H125=$AO$46)),0,1)</f>
        <v>0</v>
      </c>
      <c r="AC125" s="670">
        <f t="shared" si="17"/>
        <v>1</v>
      </c>
      <c r="AD125" s="670">
        <f>IF(OR('0.Work Content Judge'!$J$146=0,AND($BV125=99,COUNTIF('0.Work Content Judge'!$AJ$146:$AO$146,2)=0),AND($BX125=99,COUNTIF('0.Work Content Judge'!$AJ$146:$AO$146,2)&gt;0),AND($BZ125=99,'0.Work Content Judge'!$AB$146=1),AND($W$27="N/A",$H125=$AJ$46),AND($W$28="N/A",$H125=$AK$46),AND($W$29="N/A",$H125=$AL$46),AND($W$30="N/A",$H125=$AM$46),AND($W$31="N/A",$H125=$AN$46),AND($W$32="N/A",$H125=$AO$46)),0,1)</f>
        <v>0</v>
      </c>
      <c r="AE125" s="669">
        <f t="shared" si="18"/>
        <v>1</v>
      </c>
      <c r="AF125" s="683">
        <f t="shared" si="3"/>
        <v>3</v>
      </c>
      <c r="AG125" s="684">
        <v>1</v>
      </c>
      <c r="AH125" s="685">
        <v>1</v>
      </c>
      <c r="AI125" s="685" t="s">
        <v>749</v>
      </c>
      <c r="AJ125" s="685" t="s">
        <v>749</v>
      </c>
      <c r="AK125" s="685"/>
      <c r="AL125" s="685"/>
      <c r="AM125" s="685">
        <v>1</v>
      </c>
      <c r="AN125" s="685">
        <v>1</v>
      </c>
      <c r="AO125" s="685">
        <v>1</v>
      </c>
      <c r="AP125" s="685">
        <v>1</v>
      </c>
      <c r="AQ125" s="685" t="s">
        <v>749</v>
      </c>
      <c r="AR125" s="685">
        <v>1</v>
      </c>
      <c r="AS125" s="685" t="s">
        <v>749</v>
      </c>
      <c r="AT125" s="685">
        <v>1</v>
      </c>
      <c r="AU125" s="685">
        <v>1</v>
      </c>
      <c r="AV125" s="685">
        <v>1</v>
      </c>
      <c r="AW125" s="685">
        <v>1</v>
      </c>
      <c r="AX125" s="685" t="s">
        <v>749</v>
      </c>
      <c r="AY125" s="685" t="s">
        <v>749</v>
      </c>
      <c r="AZ125" s="685" t="s">
        <v>749</v>
      </c>
      <c r="BA125" s="685" t="s">
        <v>749</v>
      </c>
      <c r="BB125" s="685" t="s">
        <v>749</v>
      </c>
      <c r="BC125" s="685" t="s">
        <v>749</v>
      </c>
      <c r="BD125" s="685" t="s">
        <v>749</v>
      </c>
      <c r="BE125" s="685" t="s">
        <v>749</v>
      </c>
      <c r="BF125" s="685">
        <v>1</v>
      </c>
      <c r="BG125" s="685">
        <v>1</v>
      </c>
      <c r="BH125" s="685">
        <v>1</v>
      </c>
      <c r="BI125" s="685">
        <v>1</v>
      </c>
      <c r="BJ125" s="685">
        <v>1</v>
      </c>
      <c r="BK125" s="685">
        <v>1</v>
      </c>
      <c r="BL125" s="685" t="s">
        <v>749</v>
      </c>
      <c r="BM125" s="685" t="s">
        <v>749</v>
      </c>
      <c r="BN125" s="685" t="s">
        <v>749</v>
      </c>
      <c r="BO125" s="685" t="s">
        <v>749</v>
      </c>
      <c r="BP125" s="685" t="s">
        <v>749</v>
      </c>
      <c r="BQ125" s="685" t="s">
        <v>749</v>
      </c>
      <c r="BR125" s="685">
        <v>1</v>
      </c>
      <c r="BS125" s="685" t="s">
        <v>749</v>
      </c>
      <c r="BT125" s="685">
        <v>1</v>
      </c>
      <c r="BU125" s="685">
        <v>1</v>
      </c>
      <c r="BV125" s="685"/>
      <c r="BW125" s="685"/>
      <c r="BX125" s="685"/>
      <c r="BY125" s="685"/>
      <c r="BZ125" s="685"/>
      <c r="CA125" s="685"/>
      <c r="CB125" s="685"/>
      <c r="CC125" s="718" t="str">
        <f t="shared" si="19"/>
        <v>ユーザ端末・ネットワーク</v>
      </c>
      <c r="CD125" s="718"/>
      <c r="CE125" s="718"/>
      <c r="CF125" s="718"/>
      <c r="CG125" s="718"/>
      <c r="CH125" s="718"/>
    </row>
    <row r="126" s="258" customFormat="1" ht="144" spans="2:86">
      <c r="B126" s="448">
        <f t="shared" si="4"/>
        <v>79</v>
      </c>
      <c r="C126" s="449" t="s">
        <v>913</v>
      </c>
      <c r="D126" s="450" t="s">
        <v>743</v>
      </c>
      <c r="E126" s="451" t="s">
        <v>744</v>
      </c>
      <c r="F126" s="794" t="s">
        <v>914</v>
      </c>
      <c r="G126" s="453" t="s">
        <v>915</v>
      </c>
      <c r="H126" s="454" t="str">
        <f t="shared" si="5"/>
        <v>端末管理サーバ
Terminal management server
(e.g., Active Directory server)</v>
      </c>
      <c r="I126" s="799" t="s">
        <v>785</v>
      </c>
      <c r="J126" s="320" t="s">
        <v>786</v>
      </c>
      <c r="K126" s="487" t="str">
        <f t="shared" si="13"/>
        <v>回答不要
Not Applicable</v>
      </c>
      <c r="L126" s="488">
        <v>3</v>
      </c>
      <c r="M126" s="489"/>
      <c r="N126" s="489"/>
      <c r="O126" s="490" t="s">
        <v>913</v>
      </c>
      <c r="P126" s="491">
        <v>3</v>
      </c>
      <c r="Q126" s="322"/>
      <c r="R126" s="322"/>
      <c r="S126" s="648">
        <v>3</v>
      </c>
      <c r="T126" s="487" t="str">
        <f t="shared" si="14"/>
        <v>回答不要
Not Applicable</v>
      </c>
      <c r="U126" s="488"/>
      <c r="V126" s="834"/>
      <c r="W126" s="487" t="str">
        <f t="shared" si="15"/>
        <v>回答不要
Not Applicable</v>
      </c>
      <c r="X126" s="488"/>
      <c r="Y126" s="834"/>
      <c r="Z126" s="669">
        <f>IF(OR('0.Work Content Judge'!$H$146=0,AND($BV126=99,COUNTIF('0.Work Content Judge'!$AJ$146:$AO$146,2)=0),AND($BX126=99,COUNTIF('0.Work Content Judge'!$AJ$146:$AO$146,2)&gt;0),AND($BY126=99,'0.Work Content Judge'!$AI$146=1),AND($BZ126=99,'0.Work Content Judge'!$AC$146=1),AND($K$27="N/A",$H126=$AJ$46),AND($K$28="N/A",$H126=$AK$46),AND($K$29="N/A",$H126=$AL$46),AND($K$30="N/A",$H126=$AM$46),AND($K$31="N/A",$H126=$AN$46),AND($K$32="N/A",$H126=$AO$46)),0,1)</f>
        <v>0</v>
      </c>
      <c r="AA126" s="670">
        <f t="shared" si="16"/>
        <v>1</v>
      </c>
      <c r="AB126" s="670">
        <f>IF(OR('0.Work Content Judge'!$I$146=0,AND($BV126=99,COUNTIF('0.Work Content Judge'!$AJ$146:$AO$146,2)=0),AND($BX126=99,COUNTIF('0.Work Content Judge'!$AJ$146:$AO$146,2)&gt;0),AND($BZ126=99,'0.Work Content Judge'!$Y$146=1),AND($T$27="N/A",$H126=$AJ$46),AND($T$28="N/A",$H126=$AK$46),AND($T$29="N/A",$H126=$AL$46),AND($T$30="N/A",$H126=$AM$46),AND($T$31="N/A",$H126=$AN$46),AND($T$32="N/A",$H126=$AO$46)),0,1)</f>
        <v>0</v>
      </c>
      <c r="AC126" s="670">
        <f t="shared" si="17"/>
        <v>1</v>
      </c>
      <c r="AD126" s="670">
        <f>IF(OR('0.Work Content Judge'!$J$146=0,AND($BV126=99,COUNTIF('0.Work Content Judge'!$AJ$146:$AO$146,2)=0),AND($BX126=99,COUNTIF('0.Work Content Judge'!$AJ$146:$AO$146,2)&gt;0),AND($BZ126=99,'0.Work Content Judge'!$AB$146=1),AND($W$27="N/A",$H126=$AJ$46),AND($W$28="N/A",$H126=$AK$46),AND($W$29="N/A",$H126=$AL$46),AND($W$30="N/A",$H126=$AM$46),AND($W$31="N/A",$H126=$AN$46),AND($W$32="N/A",$H126=$AO$46)),0,1)</f>
        <v>0</v>
      </c>
      <c r="AE126" s="669">
        <f t="shared" si="18"/>
        <v>1</v>
      </c>
      <c r="AF126" s="683">
        <f t="shared" si="3"/>
        <v>2</v>
      </c>
      <c r="AG126" s="684">
        <v>1</v>
      </c>
      <c r="AH126" s="685">
        <v>1</v>
      </c>
      <c r="AI126" s="685" t="s">
        <v>749</v>
      </c>
      <c r="AJ126" s="685" t="s">
        <v>749</v>
      </c>
      <c r="AK126" s="685"/>
      <c r="AL126" s="685"/>
      <c r="AM126" s="685"/>
      <c r="AN126" s="685">
        <v>1</v>
      </c>
      <c r="AO126" s="685">
        <v>1</v>
      </c>
      <c r="AP126" s="685">
        <v>1</v>
      </c>
      <c r="AQ126" s="685" t="s">
        <v>749</v>
      </c>
      <c r="AR126" s="685">
        <v>1</v>
      </c>
      <c r="AS126" s="685" t="s">
        <v>749</v>
      </c>
      <c r="AT126" s="685">
        <v>1</v>
      </c>
      <c r="AU126" s="685">
        <v>1</v>
      </c>
      <c r="AV126" s="685">
        <v>1</v>
      </c>
      <c r="AW126" s="685">
        <v>1</v>
      </c>
      <c r="AX126" s="685" t="s">
        <v>749</v>
      </c>
      <c r="AY126" s="685" t="s">
        <v>749</v>
      </c>
      <c r="AZ126" s="685" t="s">
        <v>749</v>
      </c>
      <c r="BA126" s="685" t="s">
        <v>749</v>
      </c>
      <c r="BB126" s="685" t="s">
        <v>749</v>
      </c>
      <c r="BC126" s="685" t="s">
        <v>749</v>
      </c>
      <c r="BD126" s="685" t="s">
        <v>749</v>
      </c>
      <c r="BE126" s="685" t="s">
        <v>749</v>
      </c>
      <c r="BF126" s="685">
        <v>1</v>
      </c>
      <c r="BG126" s="685">
        <v>1</v>
      </c>
      <c r="BH126" s="685">
        <v>1</v>
      </c>
      <c r="BI126" s="685">
        <v>1</v>
      </c>
      <c r="BJ126" s="685">
        <v>1</v>
      </c>
      <c r="BK126" s="685">
        <v>1</v>
      </c>
      <c r="BL126" s="685" t="s">
        <v>749</v>
      </c>
      <c r="BM126" s="685" t="s">
        <v>749</v>
      </c>
      <c r="BN126" s="685" t="s">
        <v>749</v>
      </c>
      <c r="BO126" s="685" t="s">
        <v>749</v>
      </c>
      <c r="BP126" s="685" t="s">
        <v>749</v>
      </c>
      <c r="BQ126" s="685" t="s">
        <v>749</v>
      </c>
      <c r="BR126" s="685">
        <v>1</v>
      </c>
      <c r="BS126" s="685" t="s">
        <v>749</v>
      </c>
      <c r="BT126" s="685">
        <v>1</v>
      </c>
      <c r="BU126" s="685">
        <v>1</v>
      </c>
      <c r="BV126" s="685"/>
      <c r="BW126" s="685"/>
      <c r="BX126" s="685"/>
      <c r="BY126" s="685"/>
      <c r="BZ126" s="685"/>
      <c r="CA126" s="685"/>
      <c r="CB126" s="685"/>
      <c r="CC126" s="718" t="str">
        <f t="shared" si="19"/>
        <v>端末管理サーバ(Active Directory)</v>
      </c>
      <c r="CD126" s="718"/>
      <c r="CE126" s="718"/>
      <c r="CF126" s="718"/>
      <c r="CG126" s="718"/>
      <c r="CH126" s="718"/>
    </row>
    <row r="127" s="258" customFormat="1" ht="144" spans="2:86">
      <c r="B127" s="448">
        <f t="shared" si="4"/>
        <v>80</v>
      </c>
      <c r="C127" s="449" t="s">
        <v>913</v>
      </c>
      <c r="D127" s="450" t="s">
        <v>743</v>
      </c>
      <c r="E127" s="451" t="s">
        <v>744</v>
      </c>
      <c r="F127" s="794" t="s">
        <v>914</v>
      </c>
      <c r="G127" s="453" t="s">
        <v>915</v>
      </c>
      <c r="H127" s="454" t="str">
        <f t="shared" si="5"/>
        <v>ファイル共有システム(ファイルサーバ)
File sharing system
(e.g., File server)</v>
      </c>
      <c r="I127" s="799" t="s">
        <v>785</v>
      </c>
      <c r="J127" s="320" t="s">
        <v>786</v>
      </c>
      <c r="K127" s="487" t="str">
        <f t="shared" si="13"/>
        <v>回答不要
Not Applicable</v>
      </c>
      <c r="L127" s="488">
        <v>3</v>
      </c>
      <c r="M127" s="489"/>
      <c r="N127" s="489"/>
      <c r="O127" s="490" t="s">
        <v>913</v>
      </c>
      <c r="P127" s="491">
        <v>3</v>
      </c>
      <c r="Q127" s="322"/>
      <c r="R127" s="322"/>
      <c r="S127" s="648">
        <v>3</v>
      </c>
      <c r="T127" s="487" t="str">
        <f t="shared" si="14"/>
        <v>回答不要
Not Applicable</v>
      </c>
      <c r="U127" s="488"/>
      <c r="V127" s="834"/>
      <c r="W127" s="487" t="str">
        <f t="shared" si="15"/>
        <v>回答不要
Not Applicable</v>
      </c>
      <c r="X127" s="488"/>
      <c r="Y127" s="834"/>
      <c r="Z127" s="669">
        <f>IF(OR('0.Work Content Judge'!$H$146=0,AND($BV127=99,COUNTIF('0.Work Content Judge'!$AJ$146:$AO$146,2)=0),AND($BX127=99,COUNTIF('0.Work Content Judge'!$AJ$146:$AO$146,2)&gt;0),AND($BY127=99,'0.Work Content Judge'!$AI$146=1),AND($BZ127=99,'0.Work Content Judge'!$AC$146=1),AND($K$27="N/A",$H127=$AJ$46),AND($K$28="N/A",$H127=$AK$46),AND($K$29="N/A",$H127=$AL$46),AND($K$30="N/A",$H127=$AM$46),AND($K$31="N/A",$H127=$AN$46),AND($K$32="N/A",$H127=$AO$46)),0,1)</f>
        <v>0</v>
      </c>
      <c r="AA127" s="670">
        <f t="shared" si="16"/>
        <v>1</v>
      </c>
      <c r="AB127" s="670">
        <f>IF(OR('0.Work Content Judge'!$I$146=0,AND($BV127=99,COUNTIF('0.Work Content Judge'!$AJ$146:$AO$146,2)=0),AND($BX127=99,COUNTIF('0.Work Content Judge'!$AJ$146:$AO$146,2)&gt;0),AND($BZ127=99,'0.Work Content Judge'!$Y$146=1),AND($T$27="N/A",$H127=$AJ$46),AND($T$28="N/A",$H127=$AK$46),AND($T$29="N/A",$H127=$AL$46),AND($T$30="N/A",$H127=$AM$46),AND($T$31="N/A",$H127=$AN$46),AND($T$32="N/A",$H127=$AO$46)),0,1)</f>
        <v>0</v>
      </c>
      <c r="AC127" s="670">
        <f t="shared" si="17"/>
        <v>1</v>
      </c>
      <c r="AD127" s="670">
        <f>IF(OR('0.Work Content Judge'!$J$146=0,AND($BV127=99,COUNTIF('0.Work Content Judge'!$AJ$146:$AO$146,2)=0),AND($BX127=99,COUNTIF('0.Work Content Judge'!$AJ$146:$AO$146,2)&gt;0),AND($BZ127=99,'0.Work Content Judge'!$AB$146=1),AND($W$27="N/A",$H127=$AJ$46),AND($W$28="N/A",$H127=$AK$46),AND($W$29="N/A",$H127=$AL$46),AND($W$30="N/A",$H127=$AM$46),AND($W$31="N/A",$H127=$AN$46),AND($W$32="N/A",$H127=$AO$46)),0,1)</f>
        <v>0</v>
      </c>
      <c r="AE127" s="669">
        <f t="shared" si="18"/>
        <v>1</v>
      </c>
      <c r="AF127" s="683">
        <f t="shared" si="3"/>
        <v>1</v>
      </c>
      <c r="AG127" s="684">
        <v>1</v>
      </c>
      <c r="AH127" s="685">
        <v>1</v>
      </c>
      <c r="AI127" s="685" t="s">
        <v>749</v>
      </c>
      <c r="AJ127" s="685" t="s">
        <v>749</v>
      </c>
      <c r="AK127" s="685"/>
      <c r="AL127" s="685"/>
      <c r="AM127" s="685"/>
      <c r="AN127" s="685"/>
      <c r="AO127" s="685">
        <v>1</v>
      </c>
      <c r="AP127" s="685">
        <v>1</v>
      </c>
      <c r="AQ127" s="685" t="s">
        <v>749</v>
      </c>
      <c r="AR127" s="685">
        <v>1</v>
      </c>
      <c r="AS127" s="685" t="s">
        <v>749</v>
      </c>
      <c r="AT127" s="685">
        <v>1</v>
      </c>
      <c r="AU127" s="685">
        <v>1</v>
      </c>
      <c r="AV127" s="685">
        <v>1</v>
      </c>
      <c r="AW127" s="685">
        <v>1</v>
      </c>
      <c r="AX127" s="685" t="s">
        <v>749</v>
      </c>
      <c r="AY127" s="685" t="s">
        <v>749</v>
      </c>
      <c r="AZ127" s="685" t="s">
        <v>749</v>
      </c>
      <c r="BA127" s="685" t="s">
        <v>749</v>
      </c>
      <c r="BB127" s="685" t="s">
        <v>749</v>
      </c>
      <c r="BC127" s="685" t="s">
        <v>749</v>
      </c>
      <c r="BD127" s="685" t="s">
        <v>749</v>
      </c>
      <c r="BE127" s="685" t="s">
        <v>749</v>
      </c>
      <c r="BF127" s="685">
        <v>1</v>
      </c>
      <c r="BG127" s="685">
        <v>1</v>
      </c>
      <c r="BH127" s="685">
        <v>1</v>
      </c>
      <c r="BI127" s="685">
        <v>1</v>
      </c>
      <c r="BJ127" s="685">
        <v>1</v>
      </c>
      <c r="BK127" s="685">
        <v>1</v>
      </c>
      <c r="BL127" s="685" t="s">
        <v>749</v>
      </c>
      <c r="BM127" s="685" t="s">
        <v>749</v>
      </c>
      <c r="BN127" s="685" t="s">
        <v>749</v>
      </c>
      <c r="BO127" s="685" t="s">
        <v>749</v>
      </c>
      <c r="BP127" s="685" t="s">
        <v>749</v>
      </c>
      <c r="BQ127" s="685" t="s">
        <v>749</v>
      </c>
      <c r="BR127" s="685">
        <v>1</v>
      </c>
      <c r="BS127" s="685" t="s">
        <v>749</v>
      </c>
      <c r="BT127" s="685">
        <v>1</v>
      </c>
      <c r="BU127" s="685">
        <v>1</v>
      </c>
      <c r="BV127" s="685"/>
      <c r="BW127" s="685"/>
      <c r="BX127" s="685"/>
      <c r="BY127" s="685"/>
      <c r="BZ127" s="685"/>
      <c r="CA127" s="685"/>
      <c r="CB127" s="685"/>
      <c r="CC127" s="718" t="str">
        <f t="shared" si="19"/>
        <v>ファイル共有システム(ファイルサーバ)</v>
      </c>
      <c r="CD127" s="718"/>
      <c r="CE127" s="718"/>
      <c r="CF127" s="718"/>
      <c r="CG127" s="718"/>
      <c r="CH127" s="718"/>
    </row>
    <row r="128" s="258" customFormat="1" ht="244.8" spans="2:86">
      <c r="B128" s="448">
        <f t="shared" si="4"/>
        <v>81</v>
      </c>
      <c r="C128" s="449" t="s">
        <v>916</v>
      </c>
      <c r="D128" s="450" t="s">
        <v>743</v>
      </c>
      <c r="E128" s="451" t="s">
        <v>744</v>
      </c>
      <c r="F128" s="794" t="s">
        <v>917</v>
      </c>
      <c r="G128" s="453" t="s">
        <v>918</v>
      </c>
      <c r="H128" s="451" t="str">
        <f t="shared" si="5"/>
        <v>境界対策
Boundary Countermeasure
(e.g., Firewall, IDS, IPS)</v>
      </c>
      <c r="I128" s="799" t="s">
        <v>919</v>
      </c>
      <c r="J128" s="320" t="s">
        <v>920</v>
      </c>
      <c r="K128" s="487" t="str">
        <f t="shared" si="13"/>
        <v>回答不要
Not Applicable</v>
      </c>
      <c r="L128" s="488">
        <v>3</v>
      </c>
      <c r="M128" s="489"/>
      <c r="N128" s="489"/>
      <c r="O128" s="490" t="s">
        <v>916</v>
      </c>
      <c r="P128" s="491">
        <v>3</v>
      </c>
      <c r="Q128" s="322" t="s">
        <v>813</v>
      </c>
      <c r="R128" s="322"/>
      <c r="S128" s="648">
        <v>3</v>
      </c>
      <c r="T128" s="487" t="str">
        <f t="shared" si="14"/>
        <v>回答不要
Not Applicable</v>
      </c>
      <c r="U128" s="488"/>
      <c r="V128" s="834"/>
      <c r="W128" s="487" t="str">
        <f t="shared" si="15"/>
        <v>回答不要
Not Applicable</v>
      </c>
      <c r="X128" s="488"/>
      <c r="Y128" s="834"/>
      <c r="Z128" s="669">
        <f>IF(OR('0.Work Content Judge'!$H$146=0,AND($BV128=99,COUNTIF('0.Work Content Judge'!$AJ$146:$AO$146,2)=0),AND($BX128=99,COUNTIF('0.Work Content Judge'!$AJ$146:$AO$146,2)&gt;0),AND($BY128=99,'0.Work Content Judge'!$AI$146=1),AND($BZ128=99,'0.Work Content Judge'!$AC$146=1),AND($K$27="N/A",$H128=$AJ$46),AND($K$28="N/A",$H128=$AK$46),AND($K$29="N/A",$H128=$AL$46),AND($K$30="N/A",$H128=$AM$46),AND($K$31="N/A",$H128=$AN$46),AND($K$32="N/A",$H128=$AO$46)),0,1)</f>
        <v>0</v>
      </c>
      <c r="AA128" s="670">
        <f t="shared" si="16"/>
        <v>1</v>
      </c>
      <c r="AB128" s="670">
        <f>IF(OR('0.Work Content Judge'!$I$146=0,AND($BV128=99,COUNTIF('0.Work Content Judge'!$AJ$146:$AO$146,2)=0),AND($BX128=99,COUNTIF('0.Work Content Judge'!$AJ$146:$AO$146,2)&gt;0),AND($BZ128=99,'0.Work Content Judge'!$Y$146=1),AND($T$27="N/A",$H128=$AJ$46),AND($T$28="N/A",$H128=$AK$46),AND($T$29="N/A",$H128=$AL$46),AND($T$30="N/A",$H128=$AM$46),AND($T$31="N/A",$H128=$AN$46),AND($T$32="N/A",$H128=$AO$46)),0,1)</f>
        <v>0</v>
      </c>
      <c r="AC128" s="670">
        <f t="shared" si="17"/>
        <v>1</v>
      </c>
      <c r="AD128" s="670">
        <f>IF(OR('0.Work Content Judge'!$J$146=0,AND($BV128=99,COUNTIF('0.Work Content Judge'!$AJ$146:$AO$146,2)=0),AND($BX128=99,COUNTIF('0.Work Content Judge'!$AJ$146:$AO$146,2)&gt;0),AND($BZ128=99,'0.Work Content Judge'!$AB$146=1),AND($W$27="N/A",$H128=$AJ$46),AND($W$28="N/A",$H128=$AK$46),AND($W$29="N/A",$H128=$AL$46),AND($W$30="N/A",$H128=$AM$46),AND($W$31="N/A",$H128=$AN$46),AND($W$32="N/A",$H128=$AO$46)),0,1)</f>
        <v>0</v>
      </c>
      <c r="AE128" s="669">
        <f t="shared" si="18"/>
        <v>1</v>
      </c>
      <c r="AF128" s="683">
        <f t="shared" si="3"/>
        <v>6</v>
      </c>
      <c r="AG128" s="684">
        <v>1</v>
      </c>
      <c r="AH128" s="685">
        <v>1</v>
      </c>
      <c r="AI128" s="685" t="s">
        <v>749</v>
      </c>
      <c r="AJ128" s="685">
        <v>1</v>
      </c>
      <c r="AK128" s="685">
        <v>1</v>
      </c>
      <c r="AL128" s="685">
        <v>1</v>
      </c>
      <c r="AM128" s="685">
        <v>1</v>
      </c>
      <c r="AN128" s="685">
        <v>1</v>
      </c>
      <c r="AO128" s="685">
        <v>1</v>
      </c>
      <c r="AP128" s="685">
        <v>0</v>
      </c>
      <c r="AQ128" s="685">
        <v>1</v>
      </c>
      <c r="AR128" s="685">
        <v>1</v>
      </c>
      <c r="AS128" s="685">
        <v>1</v>
      </c>
      <c r="AT128" s="685">
        <v>1</v>
      </c>
      <c r="AU128" s="685">
        <v>1</v>
      </c>
      <c r="AV128" s="685">
        <v>1</v>
      </c>
      <c r="AW128" s="685">
        <v>1</v>
      </c>
      <c r="AX128" s="685" t="s">
        <v>749</v>
      </c>
      <c r="AY128" s="685" t="s">
        <v>749</v>
      </c>
      <c r="AZ128" s="685" t="s">
        <v>749</v>
      </c>
      <c r="BA128" s="685" t="s">
        <v>749</v>
      </c>
      <c r="BB128" s="685" t="s">
        <v>749</v>
      </c>
      <c r="BC128" s="685">
        <v>1</v>
      </c>
      <c r="BD128" s="685" t="s">
        <v>749</v>
      </c>
      <c r="BE128" s="685">
        <v>1</v>
      </c>
      <c r="BF128" s="685">
        <v>1</v>
      </c>
      <c r="BG128" s="685">
        <v>1</v>
      </c>
      <c r="BH128" s="685">
        <v>1</v>
      </c>
      <c r="BI128" s="685">
        <v>1</v>
      </c>
      <c r="BJ128" s="685">
        <v>1</v>
      </c>
      <c r="BK128" s="685">
        <v>1</v>
      </c>
      <c r="BL128" s="685" t="s">
        <v>749</v>
      </c>
      <c r="BM128" s="685">
        <v>1</v>
      </c>
      <c r="BN128" s="685" t="s">
        <v>749</v>
      </c>
      <c r="BO128" s="685" t="s">
        <v>749</v>
      </c>
      <c r="BP128" s="685">
        <v>1</v>
      </c>
      <c r="BQ128" s="685" t="s">
        <v>749</v>
      </c>
      <c r="BR128" s="685" t="s">
        <v>749</v>
      </c>
      <c r="BS128" s="685" t="s">
        <v>749</v>
      </c>
      <c r="BT128" s="685">
        <v>1</v>
      </c>
      <c r="BU128" s="685">
        <v>1</v>
      </c>
      <c r="BV128" s="685"/>
      <c r="BW128" s="685"/>
      <c r="BX128" s="685"/>
      <c r="BY128" s="685"/>
      <c r="BZ128" s="685"/>
      <c r="CA128" s="685"/>
      <c r="CB128" s="685"/>
      <c r="CC128" s="718" t="str">
        <f t="shared" si="19"/>
        <v>境界対策</v>
      </c>
      <c r="CD128" s="718"/>
      <c r="CE128" s="718"/>
      <c r="CF128" s="718"/>
      <c r="CG128" s="718"/>
      <c r="CH128" s="718"/>
    </row>
    <row r="129" s="258" customFormat="1" ht="244.8" spans="2:86">
      <c r="B129" s="448">
        <f t="shared" si="4"/>
        <v>82</v>
      </c>
      <c r="C129" s="449" t="s">
        <v>916</v>
      </c>
      <c r="D129" s="450" t="s">
        <v>743</v>
      </c>
      <c r="E129" s="451" t="s">
        <v>744</v>
      </c>
      <c r="F129" s="794" t="s">
        <v>917</v>
      </c>
      <c r="G129" s="453" t="s">
        <v>918</v>
      </c>
      <c r="H129" s="454" t="str">
        <f t="shared" si="5"/>
        <v>インターネット接続環境
Internet connection environment
(e.g., Proxy server,etc.)</v>
      </c>
      <c r="I129" s="799" t="s">
        <v>919</v>
      </c>
      <c r="J129" s="320" t="s">
        <v>920</v>
      </c>
      <c r="K129" s="487" t="str">
        <f t="shared" si="13"/>
        <v>回答不要
Not Applicable</v>
      </c>
      <c r="L129" s="488">
        <v>3</v>
      </c>
      <c r="M129" s="489"/>
      <c r="N129" s="489"/>
      <c r="O129" s="490" t="s">
        <v>916</v>
      </c>
      <c r="P129" s="491">
        <v>3</v>
      </c>
      <c r="Q129" s="322" t="s">
        <v>813</v>
      </c>
      <c r="R129" s="322"/>
      <c r="S129" s="648">
        <v>3</v>
      </c>
      <c r="T129" s="487" t="str">
        <f t="shared" si="14"/>
        <v>回答不要
Not Applicable</v>
      </c>
      <c r="U129" s="488"/>
      <c r="V129" s="834"/>
      <c r="W129" s="487" t="str">
        <f t="shared" si="15"/>
        <v>回答不要
Not Applicable</v>
      </c>
      <c r="X129" s="488"/>
      <c r="Y129" s="834"/>
      <c r="Z129" s="669">
        <f>IF(OR('0.Work Content Judge'!$H$146=0,AND($BV129=99,COUNTIF('0.Work Content Judge'!$AJ$146:$AO$146,2)=0),AND($BX129=99,COUNTIF('0.Work Content Judge'!$AJ$146:$AO$146,2)&gt;0),AND($BY129=99,'0.Work Content Judge'!$AI$146=1),AND($BZ129=99,'0.Work Content Judge'!$AC$146=1),AND($K$27="N/A",$H129=$AJ$46),AND($K$28="N/A",$H129=$AK$46),AND($K$29="N/A",$H129=$AL$46),AND($K$30="N/A",$H129=$AM$46),AND($K$31="N/A",$H129=$AN$46),AND($K$32="N/A",$H129=$AO$46)),0,1)</f>
        <v>0</v>
      </c>
      <c r="AA129" s="670">
        <f t="shared" si="16"/>
        <v>1</v>
      </c>
      <c r="AB129" s="670">
        <f>IF(OR('0.Work Content Judge'!$I$146=0,AND($BV129=99,COUNTIF('0.Work Content Judge'!$AJ$146:$AO$146,2)=0),AND($BX129=99,COUNTIF('0.Work Content Judge'!$AJ$146:$AO$146,2)&gt;0),AND($BZ129=99,'0.Work Content Judge'!$Y$146=1),AND($T$27="N/A",$H129=$AJ$46),AND($T$28="N/A",$H129=$AK$46),AND($T$29="N/A",$H129=$AL$46),AND($T$30="N/A",$H129=$AM$46),AND($T$31="N/A",$H129=$AN$46),AND($T$32="N/A",$H129=$AO$46)),0,1)</f>
        <v>0</v>
      </c>
      <c r="AC129" s="670">
        <f t="shared" si="17"/>
        <v>1</v>
      </c>
      <c r="AD129" s="670">
        <f>IF(OR('0.Work Content Judge'!$J$146=0,AND($BV129=99,COUNTIF('0.Work Content Judge'!$AJ$146:$AO$146,2)=0),AND($BX129=99,COUNTIF('0.Work Content Judge'!$AJ$146:$AO$146,2)&gt;0),AND($BZ129=99,'0.Work Content Judge'!$AB$146=1),AND($W$27="N/A",$H129=$AJ$46),AND($W$28="N/A",$H129=$AK$46),AND($W$29="N/A",$H129=$AL$46),AND($W$30="N/A",$H129=$AM$46),AND($W$31="N/A",$H129=$AN$46),AND($W$32="N/A",$H129=$AO$46)),0,1)</f>
        <v>0</v>
      </c>
      <c r="AE129" s="669">
        <f t="shared" si="18"/>
        <v>1</v>
      </c>
      <c r="AF129" s="683">
        <f t="shared" si="3"/>
        <v>5</v>
      </c>
      <c r="AG129" s="684">
        <v>1</v>
      </c>
      <c r="AH129" s="685">
        <v>1</v>
      </c>
      <c r="AI129" s="685" t="s">
        <v>749</v>
      </c>
      <c r="AJ129" s="685"/>
      <c r="AK129" s="685">
        <v>1</v>
      </c>
      <c r="AL129" s="685">
        <v>1</v>
      </c>
      <c r="AM129" s="685">
        <v>1</v>
      </c>
      <c r="AN129" s="685">
        <v>1</v>
      </c>
      <c r="AO129" s="685">
        <v>1</v>
      </c>
      <c r="AP129" s="685">
        <v>0</v>
      </c>
      <c r="AQ129" s="685">
        <v>1</v>
      </c>
      <c r="AR129" s="685">
        <v>1</v>
      </c>
      <c r="AS129" s="685">
        <v>1</v>
      </c>
      <c r="AT129" s="685">
        <v>1</v>
      </c>
      <c r="AU129" s="685">
        <v>1</v>
      </c>
      <c r="AV129" s="685">
        <v>1</v>
      </c>
      <c r="AW129" s="685">
        <v>1</v>
      </c>
      <c r="AX129" s="685" t="s">
        <v>749</v>
      </c>
      <c r="AY129" s="685" t="s">
        <v>749</v>
      </c>
      <c r="AZ129" s="685" t="s">
        <v>749</v>
      </c>
      <c r="BA129" s="685" t="s">
        <v>749</v>
      </c>
      <c r="BB129" s="685" t="s">
        <v>749</v>
      </c>
      <c r="BC129" s="685">
        <v>1</v>
      </c>
      <c r="BD129" s="685" t="s">
        <v>749</v>
      </c>
      <c r="BE129" s="685">
        <v>1</v>
      </c>
      <c r="BF129" s="685">
        <v>1</v>
      </c>
      <c r="BG129" s="685">
        <v>1</v>
      </c>
      <c r="BH129" s="685">
        <v>1</v>
      </c>
      <c r="BI129" s="685">
        <v>1</v>
      </c>
      <c r="BJ129" s="685">
        <v>1</v>
      </c>
      <c r="BK129" s="685">
        <v>1</v>
      </c>
      <c r="BL129" s="685" t="s">
        <v>749</v>
      </c>
      <c r="BM129" s="685">
        <v>1</v>
      </c>
      <c r="BN129" s="685" t="s">
        <v>749</v>
      </c>
      <c r="BO129" s="685" t="s">
        <v>749</v>
      </c>
      <c r="BP129" s="685">
        <v>1</v>
      </c>
      <c r="BQ129" s="685" t="s">
        <v>749</v>
      </c>
      <c r="BR129" s="685" t="s">
        <v>749</v>
      </c>
      <c r="BS129" s="685" t="s">
        <v>749</v>
      </c>
      <c r="BT129" s="685">
        <v>1</v>
      </c>
      <c r="BU129" s="685">
        <v>1</v>
      </c>
      <c r="BV129" s="685"/>
      <c r="BW129" s="685"/>
      <c r="BX129" s="685"/>
      <c r="BY129" s="685"/>
      <c r="BZ129" s="685"/>
      <c r="CA129" s="685"/>
      <c r="CB129" s="685"/>
      <c r="CC129" s="718" t="str">
        <f t="shared" si="19"/>
        <v>インターネット接続環境</v>
      </c>
      <c r="CD129" s="718"/>
      <c r="CE129" s="718"/>
      <c r="CF129" s="718"/>
      <c r="CG129" s="718"/>
      <c r="CH129" s="718"/>
    </row>
    <row r="130" s="258" customFormat="1" ht="244.8" spans="2:86">
      <c r="B130" s="448">
        <f t="shared" si="4"/>
        <v>83</v>
      </c>
      <c r="C130" s="449" t="s">
        <v>916</v>
      </c>
      <c r="D130" s="450" t="s">
        <v>743</v>
      </c>
      <c r="E130" s="451" t="s">
        <v>744</v>
      </c>
      <c r="F130" s="794" t="s">
        <v>917</v>
      </c>
      <c r="G130" s="453" t="s">
        <v>918</v>
      </c>
      <c r="H130" s="454" t="str">
        <f t="shared" si="5"/>
        <v>インターネットメール環境
Internet mail environment
(e.g., E-mail server)</v>
      </c>
      <c r="I130" s="799" t="s">
        <v>919</v>
      </c>
      <c r="J130" s="320" t="s">
        <v>920</v>
      </c>
      <c r="K130" s="487" t="str">
        <f t="shared" si="13"/>
        <v>回答不要
Not Applicable</v>
      </c>
      <c r="L130" s="488">
        <v>3</v>
      </c>
      <c r="M130" s="489"/>
      <c r="N130" s="489"/>
      <c r="O130" s="490" t="s">
        <v>916</v>
      </c>
      <c r="P130" s="491">
        <v>3</v>
      </c>
      <c r="Q130" s="322" t="s">
        <v>813</v>
      </c>
      <c r="R130" s="322"/>
      <c r="S130" s="648">
        <v>3</v>
      </c>
      <c r="T130" s="487" t="str">
        <f t="shared" si="14"/>
        <v>回答不要
Not Applicable</v>
      </c>
      <c r="U130" s="488"/>
      <c r="V130" s="834"/>
      <c r="W130" s="487" t="str">
        <f t="shared" si="15"/>
        <v>回答不要
Not Applicable</v>
      </c>
      <c r="X130" s="488"/>
      <c r="Y130" s="834"/>
      <c r="Z130" s="669">
        <f>IF(OR('0.Work Content Judge'!$H$146=0,AND($BV130=99,COUNTIF('0.Work Content Judge'!$AJ$146:$AO$146,2)=0),AND($BX130=99,COUNTIF('0.Work Content Judge'!$AJ$146:$AO$146,2)&gt;0),AND($BY130=99,'0.Work Content Judge'!$AI$146=1),AND($BZ130=99,'0.Work Content Judge'!$AC$146=1),AND($K$27="N/A",$H130=$AJ$46),AND($K$28="N/A",$H130=$AK$46),AND($K$29="N/A",$H130=$AL$46),AND($K$30="N/A",$H130=$AM$46),AND($K$31="N/A",$H130=$AN$46),AND($K$32="N/A",$H130=$AO$46)),0,1)</f>
        <v>0</v>
      </c>
      <c r="AA130" s="670">
        <f t="shared" si="16"/>
        <v>1</v>
      </c>
      <c r="AB130" s="670">
        <f>IF(OR('0.Work Content Judge'!$I$146=0,AND($BV130=99,COUNTIF('0.Work Content Judge'!$AJ$146:$AO$146,2)=0),AND($BX130=99,COUNTIF('0.Work Content Judge'!$AJ$146:$AO$146,2)&gt;0),AND($BZ130=99,'0.Work Content Judge'!$Y$146=1),AND($T$27="N/A",$H130=$AJ$46),AND($T$28="N/A",$H130=$AK$46),AND($T$29="N/A",$H130=$AL$46),AND($T$30="N/A",$H130=$AM$46),AND($T$31="N/A",$H130=$AN$46),AND($T$32="N/A",$H130=$AO$46)),0,1)</f>
        <v>0</v>
      </c>
      <c r="AC130" s="670">
        <f t="shared" si="17"/>
        <v>1</v>
      </c>
      <c r="AD130" s="670">
        <f>IF(OR('0.Work Content Judge'!$J$146=0,AND($BV130=99,COUNTIF('0.Work Content Judge'!$AJ$146:$AO$146,2)=0),AND($BX130=99,COUNTIF('0.Work Content Judge'!$AJ$146:$AO$146,2)&gt;0),AND($BZ130=99,'0.Work Content Judge'!$AB$146=1),AND($W$27="N/A",$H130=$AJ$46),AND($W$28="N/A",$H130=$AK$46),AND($W$29="N/A",$H130=$AL$46),AND($W$30="N/A",$H130=$AM$46),AND($W$31="N/A",$H130=$AN$46),AND($W$32="N/A",$H130=$AO$46)),0,1)</f>
        <v>0</v>
      </c>
      <c r="AE130" s="669">
        <f t="shared" si="18"/>
        <v>1</v>
      </c>
      <c r="AF130" s="683">
        <f t="shared" si="3"/>
        <v>4</v>
      </c>
      <c r="AG130" s="684">
        <v>1</v>
      </c>
      <c r="AH130" s="685">
        <v>1</v>
      </c>
      <c r="AI130" s="685" t="s">
        <v>749</v>
      </c>
      <c r="AJ130" s="685"/>
      <c r="AK130" s="685"/>
      <c r="AL130" s="685">
        <v>1</v>
      </c>
      <c r="AM130" s="685">
        <v>1</v>
      </c>
      <c r="AN130" s="685">
        <v>1</v>
      </c>
      <c r="AO130" s="685">
        <v>1</v>
      </c>
      <c r="AP130" s="685">
        <v>0</v>
      </c>
      <c r="AQ130" s="685">
        <v>1</v>
      </c>
      <c r="AR130" s="685">
        <v>1</v>
      </c>
      <c r="AS130" s="685">
        <v>1</v>
      </c>
      <c r="AT130" s="685">
        <v>1</v>
      </c>
      <c r="AU130" s="685">
        <v>1</v>
      </c>
      <c r="AV130" s="685">
        <v>1</v>
      </c>
      <c r="AW130" s="685">
        <v>1</v>
      </c>
      <c r="AX130" s="685" t="s">
        <v>749</v>
      </c>
      <c r="AY130" s="685" t="s">
        <v>749</v>
      </c>
      <c r="AZ130" s="685" t="s">
        <v>749</v>
      </c>
      <c r="BA130" s="685" t="s">
        <v>749</v>
      </c>
      <c r="BB130" s="685" t="s">
        <v>749</v>
      </c>
      <c r="BC130" s="685">
        <v>1</v>
      </c>
      <c r="BD130" s="685" t="s">
        <v>749</v>
      </c>
      <c r="BE130" s="685">
        <v>1</v>
      </c>
      <c r="BF130" s="685">
        <v>1</v>
      </c>
      <c r="BG130" s="685">
        <v>1</v>
      </c>
      <c r="BH130" s="685">
        <v>1</v>
      </c>
      <c r="BI130" s="685">
        <v>1</v>
      </c>
      <c r="BJ130" s="685">
        <v>1</v>
      </c>
      <c r="BK130" s="685">
        <v>1</v>
      </c>
      <c r="BL130" s="685" t="s">
        <v>749</v>
      </c>
      <c r="BM130" s="685">
        <v>1</v>
      </c>
      <c r="BN130" s="685" t="s">
        <v>749</v>
      </c>
      <c r="BO130" s="685" t="s">
        <v>749</v>
      </c>
      <c r="BP130" s="685">
        <v>1</v>
      </c>
      <c r="BQ130" s="685" t="s">
        <v>749</v>
      </c>
      <c r="BR130" s="685" t="s">
        <v>749</v>
      </c>
      <c r="BS130" s="685" t="s">
        <v>749</v>
      </c>
      <c r="BT130" s="685">
        <v>1</v>
      </c>
      <c r="BU130" s="685">
        <v>1</v>
      </c>
      <c r="BV130" s="685"/>
      <c r="BW130" s="685"/>
      <c r="BX130" s="685"/>
      <c r="BY130" s="685"/>
      <c r="BZ130" s="685"/>
      <c r="CA130" s="685"/>
      <c r="CB130" s="685"/>
      <c r="CC130" s="718" t="str">
        <f t="shared" si="19"/>
        <v>インターネットメール環境</v>
      </c>
      <c r="CD130" s="718"/>
      <c r="CE130" s="718"/>
      <c r="CF130" s="718"/>
      <c r="CG130" s="718"/>
      <c r="CH130" s="718"/>
    </row>
    <row r="131" s="258" customFormat="1" ht="244.8" spans="2:86">
      <c r="B131" s="448">
        <f t="shared" si="4"/>
        <v>84</v>
      </c>
      <c r="C131" s="449" t="s">
        <v>916</v>
      </c>
      <c r="D131" s="450" t="s">
        <v>743</v>
      </c>
      <c r="E131" s="451" t="s">
        <v>744</v>
      </c>
      <c r="F131" s="794" t="s">
        <v>917</v>
      </c>
      <c r="G131" s="453" t="s">
        <v>918</v>
      </c>
      <c r="H131" s="454" t="str">
        <f t="shared" si="5"/>
        <v>端末
Terminal
(e.g., User terminal, operation terminal, etc.)</v>
      </c>
      <c r="I131" s="799" t="s">
        <v>919</v>
      </c>
      <c r="J131" s="320" t="s">
        <v>920</v>
      </c>
      <c r="K131" s="487" t="str">
        <f t="shared" si="13"/>
        <v>回答要
Answer Required</v>
      </c>
      <c r="L131" s="488">
        <v>3</v>
      </c>
      <c r="M131" s="489"/>
      <c r="N131" s="489"/>
      <c r="O131" s="490" t="s">
        <v>916</v>
      </c>
      <c r="P131" s="491">
        <v>3</v>
      </c>
      <c r="Q131" s="322"/>
      <c r="R131" s="322"/>
      <c r="S131" s="648">
        <v>3</v>
      </c>
      <c r="T131" s="487" t="str">
        <f t="shared" si="14"/>
        <v>回答不要
Not Applicable</v>
      </c>
      <c r="U131" s="488"/>
      <c r="V131" s="834"/>
      <c r="W131" s="487" t="str">
        <f t="shared" si="15"/>
        <v>回答不要
Not Applicable</v>
      </c>
      <c r="X131" s="488"/>
      <c r="Y131" s="834"/>
      <c r="Z131" s="669">
        <f>IF(OR('0.Work Content Judge'!$H$146=0,AND($BV131=99,COUNTIF('0.Work Content Judge'!$AJ$146:$AO$146,2)=0),AND($BX131=99,COUNTIF('0.Work Content Judge'!$AJ$146:$AO$146,2)&gt;0),AND($BY131=99,'0.Work Content Judge'!$AI$146=1),AND($BZ131=99,'0.Work Content Judge'!$AC$146=1),AND($K$27="N/A",$H131=$AJ$46),AND($K$28="N/A",$H131=$AK$46),AND($K$29="N/A",$H131=$AL$46),AND($K$30="N/A",$H131=$AM$46),AND($K$31="N/A",$H131=$AN$46),AND($K$32="N/A",$H131=$AO$46)),0,1)</f>
        <v>1</v>
      </c>
      <c r="AA131" s="670">
        <f t="shared" si="16"/>
        <v>1</v>
      </c>
      <c r="AB131" s="670">
        <f>IF(OR('0.Work Content Judge'!$I$146=0,AND($BV131=99,COUNTIF('0.Work Content Judge'!$AJ$146:$AO$146,2)=0),AND($BX131=99,COUNTIF('0.Work Content Judge'!$AJ$146:$AO$146,2)&gt;0),AND($BZ131=99,'0.Work Content Judge'!$Y$146=1),AND($T$27="N/A",$H131=$AJ$46),AND($T$28="N/A",$H131=$AK$46),AND($T$29="N/A",$H131=$AL$46),AND($T$30="N/A",$H131=$AM$46),AND($T$31="N/A",$H131=$AN$46),AND($T$32="N/A",$H131=$AO$46)),0,1)</f>
        <v>0</v>
      </c>
      <c r="AC131" s="670">
        <f t="shared" si="17"/>
        <v>1</v>
      </c>
      <c r="AD131" s="670">
        <f>IF(OR('0.Work Content Judge'!$J$146=0,AND($BV131=99,COUNTIF('0.Work Content Judge'!$AJ$146:$AO$146,2)=0),AND($BX131=99,COUNTIF('0.Work Content Judge'!$AJ$146:$AO$146,2)&gt;0),AND($BZ131=99,'0.Work Content Judge'!$AB$146=1),AND($W$27="N/A",$H131=$AJ$46),AND($W$28="N/A",$H131=$AK$46),AND($W$29="N/A",$H131=$AL$46),AND($W$30="N/A",$H131=$AM$46),AND($W$31="N/A",$H131=$AN$46),AND($W$32="N/A",$H131=$AO$46)),0,1)</f>
        <v>0</v>
      </c>
      <c r="AE131" s="669">
        <f t="shared" si="18"/>
        <v>1</v>
      </c>
      <c r="AF131" s="683">
        <f t="shared" si="3"/>
        <v>3</v>
      </c>
      <c r="AG131" s="684">
        <v>1</v>
      </c>
      <c r="AH131" s="685">
        <v>1</v>
      </c>
      <c r="AI131" s="685" t="s">
        <v>749</v>
      </c>
      <c r="AJ131" s="685"/>
      <c r="AK131" s="685"/>
      <c r="AL131" s="685"/>
      <c r="AM131" s="685">
        <v>1</v>
      </c>
      <c r="AN131" s="685">
        <v>1</v>
      </c>
      <c r="AO131" s="685">
        <v>1</v>
      </c>
      <c r="AP131" s="685">
        <v>0</v>
      </c>
      <c r="AQ131" s="685">
        <v>1</v>
      </c>
      <c r="AR131" s="685">
        <v>1</v>
      </c>
      <c r="AS131" s="685">
        <v>1</v>
      </c>
      <c r="AT131" s="685">
        <v>1</v>
      </c>
      <c r="AU131" s="685">
        <v>1</v>
      </c>
      <c r="AV131" s="685">
        <v>1</v>
      </c>
      <c r="AW131" s="685">
        <v>1</v>
      </c>
      <c r="AX131" s="685" t="s">
        <v>749</v>
      </c>
      <c r="AY131" s="685" t="s">
        <v>749</v>
      </c>
      <c r="AZ131" s="685" t="s">
        <v>749</v>
      </c>
      <c r="BA131" s="685" t="s">
        <v>749</v>
      </c>
      <c r="BB131" s="685" t="s">
        <v>749</v>
      </c>
      <c r="BC131" s="685">
        <v>1</v>
      </c>
      <c r="BD131" s="685" t="s">
        <v>749</v>
      </c>
      <c r="BE131" s="685">
        <v>1</v>
      </c>
      <c r="BF131" s="685">
        <v>1</v>
      </c>
      <c r="BG131" s="685">
        <v>1</v>
      </c>
      <c r="BH131" s="685">
        <v>1</v>
      </c>
      <c r="BI131" s="685">
        <v>1</v>
      </c>
      <c r="BJ131" s="685">
        <v>1</v>
      </c>
      <c r="BK131" s="685">
        <v>1</v>
      </c>
      <c r="BL131" s="685" t="s">
        <v>749</v>
      </c>
      <c r="BM131" s="685">
        <v>1</v>
      </c>
      <c r="BN131" s="685" t="s">
        <v>749</v>
      </c>
      <c r="BO131" s="685" t="s">
        <v>749</v>
      </c>
      <c r="BP131" s="685">
        <v>1</v>
      </c>
      <c r="BQ131" s="685" t="s">
        <v>749</v>
      </c>
      <c r="BR131" s="685" t="s">
        <v>749</v>
      </c>
      <c r="BS131" s="685" t="s">
        <v>749</v>
      </c>
      <c r="BT131" s="685">
        <v>1</v>
      </c>
      <c r="BU131" s="685">
        <v>1</v>
      </c>
      <c r="BV131" s="685"/>
      <c r="BW131" s="685"/>
      <c r="BX131" s="685"/>
      <c r="BY131" s="685"/>
      <c r="BZ131" s="685"/>
      <c r="CA131" s="685"/>
      <c r="CB131" s="685"/>
      <c r="CC131" s="718" t="str">
        <f t="shared" si="19"/>
        <v>ユーザ端末・ネットワーク</v>
      </c>
      <c r="CD131" s="718"/>
      <c r="CE131" s="718"/>
      <c r="CF131" s="718"/>
      <c r="CG131" s="718"/>
      <c r="CH131" s="718"/>
    </row>
    <row r="132" s="258" customFormat="1" ht="244.8" spans="2:86">
      <c r="B132" s="448">
        <f t="shared" si="4"/>
        <v>85</v>
      </c>
      <c r="C132" s="449" t="s">
        <v>916</v>
      </c>
      <c r="D132" s="450" t="s">
        <v>743</v>
      </c>
      <c r="E132" s="451" t="s">
        <v>744</v>
      </c>
      <c r="F132" s="794" t="s">
        <v>917</v>
      </c>
      <c r="G132" s="453" t="s">
        <v>918</v>
      </c>
      <c r="H132" s="454" t="str">
        <f t="shared" si="5"/>
        <v>端末管理サーバ
Terminal management server
(e.g., Active Directory server)</v>
      </c>
      <c r="I132" s="799" t="s">
        <v>919</v>
      </c>
      <c r="J132" s="320" t="s">
        <v>920</v>
      </c>
      <c r="K132" s="487" t="str">
        <f t="shared" si="13"/>
        <v>回答不要
Not Applicable</v>
      </c>
      <c r="L132" s="488">
        <v>3</v>
      </c>
      <c r="M132" s="489"/>
      <c r="N132" s="489"/>
      <c r="O132" s="490" t="s">
        <v>916</v>
      </c>
      <c r="P132" s="491">
        <v>3</v>
      </c>
      <c r="Q132" s="322"/>
      <c r="R132" s="322"/>
      <c r="S132" s="648">
        <v>3</v>
      </c>
      <c r="T132" s="487" t="str">
        <f t="shared" si="14"/>
        <v>回答不要
Not Applicable</v>
      </c>
      <c r="U132" s="488"/>
      <c r="V132" s="834"/>
      <c r="W132" s="487" t="str">
        <f t="shared" si="15"/>
        <v>回答不要
Not Applicable</v>
      </c>
      <c r="X132" s="488"/>
      <c r="Y132" s="834"/>
      <c r="Z132" s="669">
        <f>IF(OR('0.Work Content Judge'!$H$146=0,AND($BV132=99,COUNTIF('0.Work Content Judge'!$AJ$146:$AO$146,2)=0),AND($BX132=99,COUNTIF('0.Work Content Judge'!$AJ$146:$AO$146,2)&gt;0),AND($BY132=99,'0.Work Content Judge'!$AI$146=1),AND($BZ132=99,'0.Work Content Judge'!$AC$146=1),AND($K$27="N/A",$H132=$AJ$46),AND($K$28="N/A",$H132=$AK$46),AND($K$29="N/A",$H132=$AL$46),AND($K$30="N/A",$H132=$AM$46),AND($K$31="N/A",$H132=$AN$46),AND($K$32="N/A",$H132=$AO$46)),0,1)</f>
        <v>0</v>
      </c>
      <c r="AA132" s="670">
        <f t="shared" si="16"/>
        <v>1</v>
      </c>
      <c r="AB132" s="670">
        <f>IF(OR('0.Work Content Judge'!$I$146=0,AND($BV132=99,COUNTIF('0.Work Content Judge'!$AJ$146:$AO$146,2)=0),AND($BX132=99,COUNTIF('0.Work Content Judge'!$AJ$146:$AO$146,2)&gt;0),AND($BZ132=99,'0.Work Content Judge'!$Y$146=1),AND($T$27="N/A",$H132=$AJ$46),AND($T$28="N/A",$H132=$AK$46),AND($T$29="N/A",$H132=$AL$46),AND($T$30="N/A",$H132=$AM$46),AND($T$31="N/A",$H132=$AN$46),AND($T$32="N/A",$H132=$AO$46)),0,1)</f>
        <v>0</v>
      </c>
      <c r="AC132" s="670">
        <f t="shared" si="17"/>
        <v>1</v>
      </c>
      <c r="AD132" s="670">
        <f>IF(OR('0.Work Content Judge'!$J$146=0,AND($BV132=99,COUNTIF('0.Work Content Judge'!$AJ$146:$AO$146,2)=0),AND($BX132=99,COUNTIF('0.Work Content Judge'!$AJ$146:$AO$146,2)&gt;0),AND($BZ132=99,'0.Work Content Judge'!$AB$146=1),AND($W$27="N/A",$H132=$AJ$46),AND($W$28="N/A",$H132=$AK$46),AND($W$29="N/A",$H132=$AL$46),AND($W$30="N/A",$H132=$AM$46),AND($W$31="N/A",$H132=$AN$46),AND($W$32="N/A",$H132=$AO$46)),0,1)</f>
        <v>0</v>
      </c>
      <c r="AE132" s="669">
        <f t="shared" si="18"/>
        <v>1</v>
      </c>
      <c r="AF132" s="683">
        <f t="shared" si="3"/>
        <v>2</v>
      </c>
      <c r="AG132" s="684">
        <v>1</v>
      </c>
      <c r="AH132" s="685">
        <v>1</v>
      </c>
      <c r="AI132" s="685" t="s">
        <v>749</v>
      </c>
      <c r="AJ132" s="685"/>
      <c r="AK132" s="685"/>
      <c r="AL132" s="685"/>
      <c r="AM132" s="685"/>
      <c r="AN132" s="685">
        <v>1</v>
      </c>
      <c r="AO132" s="685">
        <v>1</v>
      </c>
      <c r="AP132" s="685">
        <v>0</v>
      </c>
      <c r="AQ132" s="685">
        <v>1</v>
      </c>
      <c r="AR132" s="685">
        <v>1</v>
      </c>
      <c r="AS132" s="685">
        <v>1</v>
      </c>
      <c r="AT132" s="685">
        <v>1</v>
      </c>
      <c r="AU132" s="685">
        <v>1</v>
      </c>
      <c r="AV132" s="685">
        <v>1</v>
      </c>
      <c r="AW132" s="685">
        <v>1</v>
      </c>
      <c r="AX132" s="685" t="s">
        <v>749</v>
      </c>
      <c r="AY132" s="685" t="s">
        <v>749</v>
      </c>
      <c r="AZ132" s="685" t="s">
        <v>749</v>
      </c>
      <c r="BA132" s="685" t="s">
        <v>749</v>
      </c>
      <c r="BB132" s="685" t="s">
        <v>749</v>
      </c>
      <c r="BC132" s="685">
        <v>1</v>
      </c>
      <c r="BD132" s="685" t="s">
        <v>749</v>
      </c>
      <c r="BE132" s="685">
        <v>1</v>
      </c>
      <c r="BF132" s="685">
        <v>1</v>
      </c>
      <c r="BG132" s="685">
        <v>1</v>
      </c>
      <c r="BH132" s="685">
        <v>1</v>
      </c>
      <c r="BI132" s="685">
        <v>1</v>
      </c>
      <c r="BJ132" s="685">
        <v>1</v>
      </c>
      <c r="BK132" s="685">
        <v>1</v>
      </c>
      <c r="BL132" s="685" t="s">
        <v>749</v>
      </c>
      <c r="BM132" s="685">
        <v>1</v>
      </c>
      <c r="BN132" s="685" t="s">
        <v>749</v>
      </c>
      <c r="BO132" s="685" t="s">
        <v>749</v>
      </c>
      <c r="BP132" s="685">
        <v>1</v>
      </c>
      <c r="BQ132" s="685" t="s">
        <v>749</v>
      </c>
      <c r="BR132" s="685" t="s">
        <v>749</v>
      </c>
      <c r="BS132" s="685" t="s">
        <v>749</v>
      </c>
      <c r="BT132" s="685">
        <v>1</v>
      </c>
      <c r="BU132" s="685">
        <v>1</v>
      </c>
      <c r="BV132" s="685"/>
      <c r="BW132" s="685"/>
      <c r="BX132" s="685"/>
      <c r="BY132" s="685"/>
      <c r="BZ132" s="685"/>
      <c r="CA132" s="685"/>
      <c r="CB132" s="685"/>
      <c r="CC132" s="718" t="str">
        <f t="shared" si="19"/>
        <v>端末管理サーバ(Active Directory)</v>
      </c>
      <c r="CD132" s="718"/>
      <c r="CE132" s="718"/>
      <c r="CF132" s="718"/>
      <c r="CG132" s="718"/>
      <c r="CH132" s="718"/>
    </row>
    <row r="133" s="258" customFormat="1" ht="244.8" spans="2:86">
      <c r="B133" s="448">
        <f t="shared" si="4"/>
        <v>86</v>
      </c>
      <c r="C133" s="449" t="s">
        <v>916</v>
      </c>
      <c r="D133" s="450" t="s">
        <v>743</v>
      </c>
      <c r="E133" s="451" t="s">
        <v>744</v>
      </c>
      <c r="F133" s="794" t="s">
        <v>917</v>
      </c>
      <c r="G133" s="453" t="s">
        <v>918</v>
      </c>
      <c r="H133" s="454" t="str">
        <f t="shared" si="5"/>
        <v>ファイル共有システム(ファイルサーバ)
File sharing system
(e.g., File server)</v>
      </c>
      <c r="I133" s="799" t="s">
        <v>919</v>
      </c>
      <c r="J133" s="320" t="s">
        <v>920</v>
      </c>
      <c r="K133" s="487" t="str">
        <f t="shared" si="13"/>
        <v>回答不要
Not Applicable</v>
      </c>
      <c r="L133" s="488">
        <v>3</v>
      </c>
      <c r="M133" s="489"/>
      <c r="N133" s="489"/>
      <c r="O133" s="490" t="s">
        <v>916</v>
      </c>
      <c r="P133" s="491">
        <v>3</v>
      </c>
      <c r="Q133" s="322"/>
      <c r="R133" s="322"/>
      <c r="S133" s="648">
        <v>3</v>
      </c>
      <c r="T133" s="487" t="str">
        <f t="shared" si="14"/>
        <v>回答不要
Not Applicable</v>
      </c>
      <c r="U133" s="488"/>
      <c r="V133" s="834"/>
      <c r="W133" s="487" t="str">
        <f t="shared" si="15"/>
        <v>回答不要
Not Applicable</v>
      </c>
      <c r="X133" s="488"/>
      <c r="Y133" s="834"/>
      <c r="Z133" s="669">
        <f>IF(OR('0.Work Content Judge'!$H$146=0,AND($BV133=99,COUNTIF('0.Work Content Judge'!$AJ$146:$AO$146,2)=0),AND($BX133=99,COUNTIF('0.Work Content Judge'!$AJ$146:$AO$146,2)&gt;0),AND($BY133=99,'0.Work Content Judge'!$AI$146=1),AND($BZ133=99,'0.Work Content Judge'!$AC$146=1),AND($K$27="N/A",$H133=$AJ$46),AND($K$28="N/A",$H133=$AK$46),AND($K$29="N/A",$H133=$AL$46),AND($K$30="N/A",$H133=$AM$46),AND($K$31="N/A",$H133=$AN$46),AND($K$32="N/A",$H133=$AO$46)),0,1)</f>
        <v>0</v>
      </c>
      <c r="AA133" s="670">
        <f t="shared" si="16"/>
        <v>1</v>
      </c>
      <c r="AB133" s="670">
        <f>IF(OR('0.Work Content Judge'!$I$146=0,AND($BV133=99,COUNTIF('0.Work Content Judge'!$AJ$146:$AO$146,2)=0),AND($BX133=99,COUNTIF('0.Work Content Judge'!$AJ$146:$AO$146,2)&gt;0),AND($BZ133=99,'0.Work Content Judge'!$Y$146=1),AND($T$27="N/A",$H133=$AJ$46),AND($T$28="N/A",$H133=$AK$46),AND($T$29="N/A",$H133=$AL$46),AND($T$30="N/A",$H133=$AM$46),AND($T$31="N/A",$H133=$AN$46),AND($T$32="N/A",$H133=$AO$46)),0,1)</f>
        <v>0</v>
      </c>
      <c r="AC133" s="670">
        <f t="shared" si="17"/>
        <v>1</v>
      </c>
      <c r="AD133" s="670">
        <f>IF(OR('0.Work Content Judge'!$J$146=0,AND($BV133=99,COUNTIF('0.Work Content Judge'!$AJ$146:$AO$146,2)=0),AND($BX133=99,COUNTIF('0.Work Content Judge'!$AJ$146:$AO$146,2)&gt;0),AND($BZ133=99,'0.Work Content Judge'!$AB$146=1),AND($W$27="N/A",$H133=$AJ$46),AND($W$28="N/A",$H133=$AK$46),AND($W$29="N/A",$H133=$AL$46),AND($W$30="N/A",$H133=$AM$46),AND($W$31="N/A",$H133=$AN$46),AND($W$32="N/A",$H133=$AO$46)),0,1)</f>
        <v>0</v>
      </c>
      <c r="AE133" s="669">
        <f t="shared" si="18"/>
        <v>1</v>
      </c>
      <c r="AF133" s="683">
        <f t="shared" si="3"/>
        <v>1</v>
      </c>
      <c r="AG133" s="684">
        <v>1</v>
      </c>
      <c r="AH133" s="685">
        <v>1</v>
      </c>
      <c r="AI133" s="685" t="s">
        <v>749</v>
      </c>
      <c r="AJ133" s="685"/>
      <c r="AK133" s="685"/>
      <c r="AL133" s="685"/>
      <c r="AM133" s="685"/>
      <c r="AN133" s="685"/>
      <c r="AO133" s="685">
        <v>1</v>
      </c>
      <c r="AP133" s="685">
        <v>0</v>
      </c>
      <c r="AQ133" s="685">
        <v>1</v>
      </c>
      <c r="AR133" s="685">
        <v>1</v>
      </c>
      <c r="AS133" s="685">
        <v>1</v>
      </c>
      <c r="AT133" s="685">
        <v>1</v>
      </c>
      <c r="AU133" s="685">
        <v>1</v>
      </c>
      <c r="AV133" s="685">
        <v>1</v>
      </c>
      <c r="AW133" s="685">
        <v>1</v>
      </c>
      <c r="AX133" s="685" t="s">
        <v>749</v>
      </c>
      <c r="AY133" s="685" t="s">
        <v>749</v>
      </c>
      <c r="AZ133" s="685" t="s">
        <v>749</v>
      </c>
      <c r="BA133" s="685" t="s">
        <v>749</v>
      </c>
      <c r="BB133" s="685" t="s">
        <v>749</v>
      </c>
      <c r="BC133" s="685">
        <v>1</v>
      </c>
      <c r="BD133" s="685" t="s">
        <v>749</v>
      </c>
      <c r="BE133" s="685">
        <v>1</v>
      </c>
      <c r="BF133" s="685">
        <v>1</v>
      </c>
      <c r="BG133" s="685">
        <v>1</v>
      </c>
      <c r="BH133" s="685">
        <v>1</v>
      </c>
      <c r="BI133" s="685">
        <v>1</v>
      </c>
      <c r="BJ133" s="685">
        <v>1</v>
      </c>
      <c r="BK133" s="685">
        <v>1</v>
      </c>
      <c r="BL133" s="685" t="s">
        <v>749</v>
      </c>
      <c r="BM133" s="685">
        <v>1</v>
      </c>
      <c r="BN133" s="685" t="s">
        <v>749</v>
      </c>
      <c r="BO133" s="685" t="s">
        <v>749</v>
      </c>
      <c r="BP133" s="685">
        <v>1</v>
      </c>
      <c r="BQ133" s="685" t="s">
        <v>749</v>
      </c>
      <c r="BR133" s="685" t="s">
        <v>749</v>
      </c>
      <c r="BS133" s="685" t="s">
        <v>749</v>
      </c>
      <c r="BT133" s="685">
        <v>1</v>
      </c>
      <c r="BU133" s="685">
        <v>1</v>
      </c>
      <c r="BV133" s="685"/>
      <c r="BW133" s="685"/>
      <c r="BX133" s="685"/>
      <c r="BY133" s="685"/>
      <c r="BZ133" s="685"/>
      <c r="CA133" s="685"/>
      <c r="CB133" s="685"/>
      <c r="CC133" s="718" t="str">
        <f t="shared" si="19"/>
        <v>ファイル共有システム(ファイルサーバ)</v>
      </c>
      <c r="CD133" s="718"/>
      <c r="CE133" s="718"/>
      <c r="CF133" s="718"/>
      <c r="CG133" s="718"/>
      <c r="CH133" s="718"/>
    </row>
    <row r="134" s="258" customFormat="1" ht="360" spans="2:86">
      <c r="B134" s="448">
        <f t="shared" si="4"/>
        <v>87</v>
      </c>
      <c r="C134" s="449" t="s">
        <v>921</v>
      </c>
      <c r="D134" s="450" t="s">
        <v>743</v>
      </c>
      <c r="E134" s="451" t="s">
        <v>744</v>
      </c>
      <c r="F134" s="794" t="s">
        <v>922</v>
      </c>
      <c r="G134" s="453" t="s">
        <v>923</v>
      </c>
      <c r="H134" s="451" t="str">
        <f t="shared" si="5"/>
        <v>境界対策
Boundary Countermeasure
(e.g., Firewall, IDS, IPS)</v>
      </c>
      <c r="I134" s="799" t="s">
        <v>924</v>
      </c>
      <c r="J134" s="320" t="s">
        <v>925</v>
      </c>
      <c r="K134" s="487" t="str">
        <f t="shared" si="13"/>
        <v>回答不要
Not Applicable</v>
      </c>
      <c r="L134" s="488">
        <v>3</v>
      </c>
      <c r="M134" s="489"/>
      <c r="N134" s="489"/>
      <c r="O134" s="490" t="s">
        <v>921</v>
      </c>
      <c r="P134" s="491">
        <v>3</v>
      </c>
      <c r="Q134" s="322" t="s">
        <v>813</v>
      </c>
      <c r="R134" s="322"/>
      <c r="S134" s="648">
        <v>3</v>
      </c>
      <c r="T134" s="487" t="str">
        <f t="shared" si="14"/>
        <v>回答不要
Not Applicable</v>
      </c>
      <c r="U134" s="488"/>
      <c r="V134" s="834"/>
      <c r="W134" s="487" t="str">
        <f t="shared" si="15"/>
        <v>回答不要
Not Applicable</v>
      </c>
      <c r="X134" s="488"/>
      <c r="Y134" s="834"/>
      <c r="Z134" s="669">
        <f>IF(OR('0.Work Content Judge'!$H$146=0,AND($BV134=99,COUNTIF('0.Work Content Judge'!$AJ$146:$AO$146,2)=0),AND($BX134=99,COUNTIF('0.Work Content Judge'!$AJ$146:$AO$146,2)&gt;0),AND($BY134=99,'0.Work Content Judge'!$AI$146=1),AND($BZ134=99,'0.Work Content Judge'!$AC$146=1),AND($K$27="N/A",$H134=$AJ$46),AND($K$28="N/A",$H134=$AK$46),AND($K$29="N/A",$H134=$AL$46),AND($K$30="N/A",$H134=$AM$46),AND($K$31="N/A",$H134=$AN$46),AND($K$32="N/A",$H134=$AO$46)),0,1)</f>
        <v>0</v>
      </c>
      <c r="AA134" s="670">
        <f t="shared" si="16"/>
        <v>1</v>
      </c>
      <c r="AB134" s="670">
        <f>IF(OR('0.Work Content Judge'!$I$146=0,AND($BV134=99,COUNTIF('0.Work Content Judge'!$AJ$146:$AO$146,2)=0),AND($BX134=99,COUNTIF('0.Work Content Judge'!$AJ$146:$AO$146,2)&gt;0),AND($BZ134=99,'0.Work Content Judge'!$Y$146=1),AND($T$27="N/A",$H134=$AJ$46),AND($T$28="N/A",$H134=$AK$46),AND($T$29="N/A",$H134=$AL$46),AND($T$30="N/A",$H134=$AM$46),AND($T$31="N/A",$H134=$AN$46),AND($T$32="N/A",$H134=$AO$46)),0,1)</f>
        <v>0</v>
      </c>
      <c r="AC134" s="670">
        <f t="shared" si="17"/>
        <v>1</v>
      </c>
      <c r="AD134" s="670">
        <f>IF(OR('0.Work Content Judge'!$J$146=0,AND($BV134=99,COUNTIF('0.Work Content Judge'!$AJ$146:$AO$146,2)=0),AND($BX134=99,COUNTIF('0.Work Content Judge'!$AJ$146:$AO$146,2)&gt;0),AND($BZ134=99,'0.Work Content Judge'!$AB$146=1),AND($W$27="N/A",$H134=$AJ$46),AND($W$28="N/A",$H134=$AK$46),AND($W$29="N/A",$H134=$AL$46),AND($W$30="N/A",$H134=$AM$46),AND($W$31="N/A",$H134=$AN$46),AND($W$32="N/A",$H134=$AO$46)),0,1)</f>
        <v>0</v>
      </c>
      <c r="AE134" s="669">
        <f t="shared" si="18"/>
        <v>1</v>
      </c>
      <c r="AF134" s="683">
        <f t="shared" si="3"/>
        <v>6</v>
      </c>
      <c r="AG134" s="684">
        <v>1</v>
      </c>
      <c r="AH134" s="685">
        <v>1</v>
      </c>
      <c r="AI134" s="685" t="s">
        <v>749</v>
      </c>
      <c r="AJ134" s="685">
        <v>1</v>
      </c>
      <c r="AK134" s="685">
        <v>1</v>
      </c>
      <c r="AL134" s="685">
        <v>1</v>
      </c>
      <c r="AM134" s="685">
        <v>1</v>
      </c>
      <c r="AN134" s="685">
        <v>1</v>
      </c>
      <c r="AO134" s="685">
        <v>1</v>
      </c>
      <c r="AP134" s="685">
        <v>0</v>
      </c>
      <c r="AQ134" s="685">
        <v>1</v>
      </c>
      <c r="AR134" s="685">
        <v>1</v>
      </c>
      <c r="AS134" s="685">
        <v>1</v>
      </c>
      <c r="AT134" s="685">
        <v>1</v>
      </c>
      <c r="AU134" s="685">
        <v>1</v>
      </c>
      <c r="AV134" s="685">
        <v>1</v>
      </c>
      <c r="AW134" s="685">
        <v>1</v>
      </c>
      <c r="AX134" s="685" t="s">
        <v>749</v>
      </c>
      <c r="AY134" s="685" t="s">
        <v>749</v>
      </c>
      <c r="AZ134" s="685" t="s">
        <v>749</v>
      </c>
      <c r="BA134" s="685" t="s">
        <v>749</v>
      </c>
      <c r="BB134" s="685" t="s">
        <v>749</v>
      </c>
      <c r="BC134" s="685" t="s">
        <v>749</v>
      </c>
      <c r="BD134" s="685" t="s">
        <v>749</v>
      </c>
      <c r="BE134" s="685">
        <v>1</v>
      </c>
      <c r="BF134" s="685">
        <v>1</v>
      </c>
      <c r="BG134" s="685">
        <v>1</v>
      </c>
      <c r="BH134" s="685">
        <v>1</v>
      </c>
      <c r="BI134" s="685">
        <v>1</v>
      </c>
      <c r="BJ134" s="685">
        <v>1</v>
      </c>
      <c r="BK134" s="685">
        <v>1</v>
      </c>
      <c r="BL134" s="685" t="s">
        <v>749</v>
      </c>
      <c r="BM134" s="685">
        <v>1</v>
      </c>
      <c r="BN134" s="685" t="s">
        <v>749</v>
      </c>
      <c r="BO134" s="685" t="s">
        <v>749</v>
      </c>
      <c r="BP134" s="685" t="s">
        <v>749</v>
      </c>
      <c r="BQ134" s="685" t="s">
        <v>749</v>
      </c>
      <c r="BR134" s="685" t="s">
        <v>749</v>
      </c>
      <c r="BS134" s="685" t="s">
        <v>749</v>
      </c>
      <c r="BT134" s="685">
        <v>1</v>
      </c>
      <c r="BU134" s="685">
        <v>1</v>
      </c>
      <c r="BV134" s="685"/>
      <c r="BW134" s="685"/>
      <c r="BX134" s="685"/>
      <c r="BY134" s="685"/>
      <c r="BZ134" s="685"/>
      <c r="CA134" s="685"/>
      <c r="CB134" s="685"/>
      <c r="CC134" s="718" t="str">
        <f t="shared" si="19"/>
        <v>境界対策</v>
      </c>
      <c r="CD134" s="718"/>
      <c r="CE134" s="718"/>
      <c r="CF134" s="718"/>
      <c r="CG134" s="718"/>
      <c r="CH134" s="718"/>
    </row>
    <row r="135" s="258" customFormat="1" ht="360" spans="2:86">
      <c r="B135" s="448">
        <f t="shared" si="4"/>
        <v>88</v>
      </c>
      <c r="C135" s="449" t="s">
        <v>921</v>
      </c>
      <c r="D135" s="450" t="s">
        <v>743</v>
      </c>
      <c r="E135" s="451" t="s">
        <v>744</v>
      </c>
      <c r="F135" s="794" t="s">
        <v>922</v>
      </c>
      <c r="G135" s="453" t="s">
        <v>923</v>
      </c>
      <c r="H135" s="454" t="str">
        <f t="shared" si="5"/>
        <v>インターネット接続環境
Internet connection environment
(e.g., Proxy server,etc.)</v>
      </c>
      <c r="I135" s="799" t="s">
        <v>924</v>
      </c>
      <c r="J135" s="320" t="s">
        <v>925</v>
      </c>
      <c r="K135" s="487" t="str">
        <f t="shared" si="13"/>
        <v>回答不要
Not Applicable</v>
      </c>
      <c r="L135" s="488">
        <v>3</v>
      </c>
      <c r="M135" s="489"/>
      <c r="N135" s="489"/>
      <c r="O135" s="490" t="s">
        <v>921</v>
      </c>
      <c r="P135" s="491">
        <v>3</v>
      </c>
      <c r="Q135" s="322" t="s">
        <v>813</v>
      </c>
      <c r="R135" s="322"/>
      <c r="S135" s="648">
        <v>3</v>
      </c>
      <c r="T135" s="487" t="str">
        <f t="shared" si="14"/>
        <v>回答不要
Not Applicable</v>
      </c>
      <c r="U135" s="488"/>
      <c r="V135" s="834"/>
      <c r="W135" s="487" t="str">
        <f t="shared" si="15"/>
        <v>回答不要
Not Applicable</v>
      </c>
      <c r="X135" s="488"/>
      <c r="Y135" s="834"/>
      <c r="Z135" s="669">
        <f>IF(OR('0.Work Content Judge'!$H$146=0,AND($BV135=99,COUNTIF('0.Work Content Judge'!$AJ$146:$AO$146,2)=0),AND($BX135=99,COUNTIF('0.Work Content Judge'!$AJ$146:$AO$146,2)&gt;0),AND($BY135=99,'0.Work Content Judge'!$AI$146=1),AND($BZ135=99,'0.Work Content Judge'!$AC$146=1),AND($K$27="N/A",$H135=$AJ$46),AND($K$28="N/A",$H135=$AK$46),AND($K$29="N/A",$H135=$AL$46),AND($K$30="N/A",$H135=$AM$46),AND($K$31="N/A",$H135=$AN$46),AND($K$32="N/A",$H135=$AO$46)),0,1)</f>
        <v>0</v>
      </c>
      <c r="AA135" s="670">
        <f t="shared" si="16"/>
        <v>1</v>
      </c>
      <c r="AB135" s="670">
        <f>IF(OR('0.Work Content Judge'!$I$146=0,AND($BV135=99,COUNTIF('0.Work Content Judge'!$AJ$146:$AO$146,2)=0),AND($BX135=99,COUNTIF('0.Work Content Judge'!$AJ$146:$AO$146,2)&gt;0),AND($BZ135=99,'0.Work Content Judge'!$Y$146=1),AND($T$27="N/A",$H135=$AJ$46),AND($T$28="N/A",$H135=$AK$46),AND($T$29="N/A",$H135=$AL$46),AND($T$30="N/A",$H135=$AM$46),AND($T$31="N/A",$H135=$AN$46),AND($T$32="N/A",$H135=$AO$46)),0,1)</f>
        <v>0</v>
      </c>
      <c r="AC135" s="670">
        <f t="shared" si="17"/>
        <v>1</v>
      </c>
      <c r="AD135" s="670">
        <f>IF(OR('0.Work Content Judge'!$J$146=0,AND($BV135=99,COUNTIF('0.Work Content Judge'!$AJ$146:$AO$146,2)=0),AND($BX135=99,COUNTIF('0.Work Content Judge'!$AJ$146:$AO$146,2)&gt;0),AND($BZ135=99,'0.Work Content Judge'!$AB$146=1),AND($W$27="N/A",$H135=$AJ$46),AND($W$28="N/A",$H135=$AK$46),AND($W$29="N/A",$H135=$AL$46),AND($W$30="N/A",$H135=$AM$46),AND($W$31="N/A",$H135=$AN$46),AND($W$32="N/A",$H135=$AO$46)),0,1)</f>
        <v>0</v>
      </c>
      <c r="AE135" s="669">
        <f t="shared" si="18"/>
        <v>1</v>
      </c>
      <c r="AF135" s="683">
        <f t="shared" si="3"/>
        <v>5</v>
      </c>
      <c r="AG135" s="684">
        <v>1</v>
      </c>
      <c r="AH135" s="685">
        <v>1</v>
      </c>
      <c r="AI135" s="685" t="s">
        <v>749</v>
      </c>
      <c r="AJ135" s="685"/>
      <c r="AK135" s="685">
        <v>1</v>
      </c>
      <c r="AL135" s="685">
        <v>1</v>
      </c>
      <c r="AM135" s="685">
        <v>1</v>
      </c>
      <c r="AN135" s="685">
        <v>1</v>
      </c>
      <c r="AO135" s="685">
        <v>1</v>
      </c>
      <c r="AP135" s="685">
        <v>0</v>
      </c>
      <c r="AQ135" s="685">
        <v>1</v>
      </c>
      <c r="AR135" s="685">
        <v>1</v>
      </c>
      <c r="AS135" s="685">
        <v>1</v>
      </c>
      <c r="AT135" s="685">
        <v>1</v>
      </c>
      <c r="AU135" s="685">
        <v>1</v>
      </c>
      <c r="AV135" s="685">
        <v>1</v>
      </c>
      <c r="AW135" s="685">
        <v>1</v>
      </c>
      <c r="AX135" s="685" t="s">
        <v>749</v>
      </c>
      <c r="AY135" s="685" t="s">
        <v>749</v>
      </c>
      <c r="AZ135" s="685" t="s">
        <v>749</v>
      </c>
      <c r="BA135" s="685" t="s">
        <v>749</v>
      </c>
      <c r="BB135" s="685" t="s">
        <v>749</v>
      </c>
      <c r="BC135" s="685" t="s">
        <v>749</v>
      </c>
      <c r="BD135" s="685" t="s">
        <v>749</v>
      </c>
      <c r="BE135" s="685">
        <v>1</v>
      </c>
      <c r="BF135" s="685">
        <v>1</v>
      </c>
      <c r="BG135" s="685">
        <v>1</v>
      </c>
      <c r="BH135" s="685">
        <v>1</v>
      </c>
      <c r="BI135" s="685">
        <v>1</v>
      </c>
      <c r="BJ135" s="685">
        <v>1</v>
      </c>
      <c r="BK135" s="685">
        <v>1</v>
      </c>
      <c r="BL135" s="685" t="s">
        <v>749</v>
      </c>
      <c r="BM135" s="685">
        <v>1</v>
      </c>
      <c r="BN135" s="685" t="s">
        <v>749</v>
      </c>
      <c r="BO135" s="685" t="s">
        <v>749</v>
      </c>
      <c r="BP135" s="685" t="s">
        <v>749</v>
      </c>
      <c r="BQ135" s="685" t="s">
        <v>749</v>
      </c>
      <c r="BR135" s="685" t="s">
        <v>749</v>
      </c>
      <c r="BS135" s="685" t="s">
        <v>749</v>
      </c>
      <c r="BT135" s="685">
        <v>1</v>
      </c>
      <c r="BU135" s="685">
        <v>1</v>
      </c>
      <c r="BV135" s="685"/>
      <c r="BW135" s="685"/>
      <c r="BX135" s="685"/>
      <c r="BY135" s="685"/>
      <c r="BZ135" s="685"/>
      <c r="CA135" s="685"/>
      <c r="CB135" s="685"/>
      <c r="CC135" s="718" t="str">
        <f t="shared" si="19"/>
        <v>インターネット接続環境</v>
      </c>
      <c r="CD135" s="718"/>
      <c r="CE135" s="718"/>
      <c r="CF135" s="718"/>
      <c r="CG135" s="718"/>
      <c r="CH135" s="718"/>
    </row>
    <row r="136" s="258" customFormat="1" ht="360" spans="2:86">
      <c r="B136" s="448">
        <f t="shared" si="4"/>
        <v>89</v>
      </c>
      <c r="C136" s="449" t="s">
        <v>921</v>
      </c>
      <c r="D136" s="450" t="s">
        <v>743</v>
      </c>
      <c r="E136" s="451" t="s">
        <v>744</v>
      </c>
      <c r="F136" s="794" t="s">
        <v>922</v>
      </c>
      <c r="G136" s="453" t="s">
        <v>923</v>
      </c>
      <c r="H136" s="454" t="str">
        <f t="shared" si="5"/>
        <v>インターネットメール環境
Internet mail environment
(e.g., E-mail server)</v>
      </c>
      <c r="I136" s="799" t="s">
        <v>924</v>
      </c>
      <c r="J136" s="320" t="s">
        <v>925</v>
      </c>
      <c r="K136" s="487" t="str">
        <f t="shared" si="13"/>
        <v>回答不要
Not Applicable</v>
      </c>
      <c r="L136" s="488">
        <v>3</v>
      </c>
      <c r="M136" s="489"/>
      <c r="N136" s="489"/>
      <c r="O136" s="490" t="s">
        <v>921</v>
      </c>
      <c r="P136" s="491">
        <v>3</v>
      </c>
      <c r="Q136" s="322" t="s">
        <v>813</v>
      </c>
      <c r="R136" s="322"/>
      <c r="S136" s="648">
        <v>3</v>
      </c>
      <c r="T136" s="487" t="str">
        <f t="shared" si="14"/>
        <v>回答不要
Not Applicable</v>
      </c>
      <c r="U136" s="488"/>
      <c r="V136" s="834"/>
      <c r="W136" s="487" t="str">
        <f t="shared" si="15"/>
        <v>回答不要
Not Applicable</v>
      </c>
      <c r="X136" s="488"/>
      <c r="Y136" s="834"/>
      <c r="Z136" s="669">
        <f>IF(OR('0.Work Content Judge'!$H$146=0,AND($BV136=99,COUNTIF('0.Work Content Judge'!$AJ$146:$AO$146,2)=0),AND($BX136=99,COUNTIF('0.Work Content Judge'!$AJ$146:$AO$146,2)&gt;0),AND($BY136=99,'0.Work Content Judge'!$AI$146=1),AND($BZ136=99,'0.Work Content Judge'!$AC$146=1),AND($K$27="N/A",$H136=$AJ$46),AND($K$28="N/A",$H136=$AK$46),AND($K$29="N/A",$H136=$AL$46),AND($K$30="N/A",$H136=$AM$46),AND($K$31="N/A",$H136=$AN$46),AND($K$32="N/A",$H136=$AO$46)),0,1)</f>
        <v>0</v>
      </c>
      <c r="AA136" s="670">
        <f t="shared" si="16"/>
        <v>1</v>
      </c>
      <c r="AB136" s="670">
        <f>IF(OR('0.Work Content Judge'!$I$146=0,AND($BV136=99,COUNTIF('0.Work Content Judge'!$AJ$146:$AO$146,2)=0),AND($BX136=99,COUNTIF('0.Work Content Judge'!$AJ$146:$AO$146,2)&gt;0),AND($BZ136=99,'0.Work Content Judge'!$Y$146=1),AND($T$27="N/A",$H136=$AJ$46),AND($T$28="N/A",$H136=$AK$46),AND($T$29="N/A",$H136=$AL$46),AND($T$30="N/A",$H136=$AM$46),AND($T$31="N/A",$H136=$AN$46),AND($T$32="N/A",$H136=$AO$46)),0,1)</f>
        <v>0</v>
      </c>
      <c r="AC136" s="670">
        <f t="shared" si="17"/>
        <v>1</v>
      </c>
      <c r="AD136" s="670">
        <f>IF(OR('0.Work Content Judge'!$J$146=0,AND($BV136=99,COUNTIF('0.Work Content Judge'!$AJ$146:$AO$146,2)=0),AND($BX136=99,COUNTIF('0.Work Content Judge'!$AJ$146:$AO$146,2)&gt;0),AND($BZ136=99,'0.Work Content Judge'!$AB$146=1),AND($W$27="N/A",$H136=$AJ$46),AND($W$28="N/A",$H136=$AK$46),AND($W$29="N/A",$H136=$AL$46),AND($W$30="N/A",$H136=$AM$46),AND($W$31="N/A",$H136=$AN$46),AND($W$32="N/A",$H136=$AO$46)),0,1)</f>
        <v>0</v>
      </c>
      <c r="AE136" s="669">
        <f t="shared" si="18"/>
        <v>1</v>
      </c>
      <c r="AF136" s="683">
        <f t="shared" si="3"/>
        <v>4</v>
      </c>
      <c r="AG136" s="684">
        <v>1</v>
      </c>
      <c r="AH136" s="685">
        <v>1</v>
      </c>
      <c r="AI136" s="685" t="s">
        <v>749</v>
      </c>
      <c r="AJ136" s="685"/>
      <c r="AK136" s="685"/>
      <c r="AL136" s="685">
        <v>1</v>
      </c>
      <c r="AM136" s="685">
        <v>1</v>
      </c>
      <c r="AN136" s="685">
        <v>1</v>
      </c>
      <c r="AO136" s="685">
        <v>1</v>
      </c>
      <c r="AP136" s="685">
        <v>0</v>
      </c>
      <c r="AQ136" s="685">
        <v>1</v>
      </c>
      <c r="AR136" s="685">
        <v>1</v>
      </c>
      <c r="AS136" s="685">
        <v>1</v>
      </c>
      <c r="AT136" s="685">
        <v>1</v>
      </c>
      <c r="AU136" s="685">
        <v>1</v>
      </c>
      <c r="AV136" s="685">
        <v>1</v>
      </c>
      <c r="AW136" s="685">
        <v>1</v>
      </c>
      <c r="AX136" s="685" t="s">
        <v>749</v>
      </c>
      <c r="AY136" s="685" t="s">
        <v>749</v>
      </c>
      <c r="AZ136" s="685" t="s">
        <v>749</v>
      </c>
      <c r="BA136" s="685" t="s">
        <v>749</v>
      </c>
      <c r="BB136" s="685" t="s">
        <v>749</v>
      </c>
      <c r="BC136" s="685" t="s">
        <v>749</v>
      </c>
      <c r="BD136" s="685" t="s">
        <v>749</v>
      </c>
      <c r="BE136" s="685">
        <v>1</v>
      </c>
      <c r="BF136" s="685">
        <v>1</v>
      </c>
      <c r="BG136" s="685">
        <v>1</v>
      </c>
      <c r="BH136" s="685">
        <v>1</v>
      </c>
      <c r="BI136" s="685">
        <v>1</v>
      </c>
      <c r="BJ136" s="685">
        <v>1</v>
      </c>
      <c r="BK136" s="685">
        <v>1</v>
      </c>
      <c r="BL136" s="685" t="s">
        <v>749</v>
      </c>
      <c r="BM136" s="685">
        <v>1</v>
      </c>
      <c r="BN136" s="685" t="s">
        <v>749</v>
      </c>
      <c r="BO136" s="685" t="s">
        <v>749</v>
      </c>
      <c r="BP136" s="685" t="s">
        <v>749</v>
      </c>
      <c r="BQ136" s="685" t="s">
        <v>749</v>
      </c>
      <c r="BR136" s="685" t="s">
        <v>749</v>
      </c>
      <c r="BS136" s="685" t="s">
        <v>749</v>
      </c>
      <c r="BT136" s="685">
        <v>1</v>
      </c>
      <c r="BU136" s="685">
        <v>1</v>
      </c>
      <c r="BV136" s="685"/>
      <c r="BW136" s="685"/>
      <c r="BX136" s="685"/>
      <c r="BY136" s="685"/>
      <c r="BZ136" s="685"/>
      <c r="CA136" s="685"/>
      <c r="CB136" s="685"/>
      <c r="CC136" s="718" t="str">
        <f t="shared" si="19"/>
        <v>インターネットメール環境</v>
      </c>
      <c r="CD136" s="718"/>
      <c r="CE136" s="718"/>
      <c r="CF136" s="718"/>
      <c r="CG136" s="718"/>
      <c r="CH136" s="718"/>
    </row>
    <row r="137" s="258" customFormat="1" ht="360" spans="2:86">
      <c r="B137" s="448">
        <f t="shared" si="4"/>
        <v>90</v>
      </c>
      <c r="C137" s="449" t="s">
        <v>921</v>
      </c>
      <c r="D137" s="450" t="s">
        <v>743</v>
      </c>
      <c r="E137" s="451" t="s">
        <v>744</v>
      </c>
      <c r="F137" s="794" t="s">
        <v>922</v>
      </c>
      <c r="G137" s="453" t="s">
        <v>923</v>
      </c>
      <c r="H137" s="454" t="str">
        <f t="shared" ref="H137:H139" si="20">INDEX($AI$46:$AO$46,MATCH(1,$AI137:$AO137,0))</f>
        <v>端末
Terminal
(e.g., User terminal, operation terminal, etc.)</v>
      </c>
      <c r="I137" s="799" t="s">
        <v>924</v>
      </c>
      <c r="J137" s="320" t="s">
        <v>925</v>
      </c>
      <c r="K137" s="487" t="str">
        <f t="shared" si="13"/>
        <v>回答要
Answer Required</v>
      </c>
      <c r="L137" s="488">
        <v>3</v>
      </c>
      <c r="M137" s="489"/>
      <c r="N137" s="489"/>
      <c r="O137" s="490" t="s">
        <v>921</v>
      </c>
      <c r="P137" s="491">
        <v>3</v>
      </c>
      <c r="Q137" s="322"/>
      <c r="R137" s="322"/>
      <c r="S137" s="648">
        <v>3</v>
      </c>
      <c r="T137" s="487" t="str">
        <f t="shared" si="14"/>
        <v>回答不要
Not Applicable</v>
      </c>
      <c r="U137" s="488"/>
      <c r="V137" s="834"/>
      <c r="W137" s="487" t="str">
        <f t="shared" si="15"/>
        <v>回答不要
Not Applicable</v>
      </c>
      <c r="X137" s="488"/>
      <c r="Y137" s="834"/>
      <c r="Z137" s="669">
        <f>IF(OR('0.Work Content Judge'!$H$146=0,AND($BV137=99,COUNTIF('0.Work Content Judge'!$AJ$146:$AO$146,2)=0),AND($BX137=99,COUNTIF('0.Work Content Judge'!$AJ$146:$AO$146,2)&gt;0),AND($BY137=99,'0.Work Content Judge'!$AI$146=1),AND($BZ137=99,'0.Work Content Judge'!$AC$146=1),AND($K$27="N/A",$H137=$AJ$46),AND($K$28="N/A",$H137=$AK$46),AND($K$29="N/A",$H137=$AL$46),AND($K$30="N/A",$H137=$AM$46),AND($K$31="N/A",$H137=$AN$46),AND($K$32="N/A",$H137=$AO$46)),0,1)</f>
        <v>1</v>
      </c>
      <c r="AA137" s="670">
        <f t="shared" si="16"/>
        <v>1</v>
      </c>
      <c r="AB137" s="670">
        <f>IF(OR('0.Work Content Judge'!$I$146=0,AND($BV137=99,COUNTIF('0.Work Content Judge'!$AJ$146:$AO$146,2)=0),AND($BX137=99,COUNTIF('0.Work Content Judge'!$AJ$146:$AO$146,2)&gt;0),AND($BZ137=99,'0.Work Content Judge'!$Y$146=1),AND($T$27="N/A",$H137=$AJ$46),AND($T$28="N/A",$H137=$AK$46),AND($T$29="N/A",$H137=$AL$46),AND($T$30="N/A",$H137=$AM$46),AND($T$31="N/A",$H137=$AN$46),AND($T$32="N/A",$H137=$AO$46)),0,1)</f>
        <v>0</v>
      </c>
      <c r="AC137" s="670">
        <f t="shared" si="17"/>
        <v>1</v>
      </c>
      <c r="AD137" s="670">
        <f>IF(OR('0.Work Content Judge'!$J$146=0,AND($BV137=99,COUNTIF('0.Work Content Judge'!$AJ$146:$AO$146,2)=0),AND($BX137=99,COUNTIF('0.Work Content Judge'!$AJ$146:$AO$146,2)&gt;0),AND($BZ137=99,'0.Work Content Judge'!$AB$146=1),AND($W$27="N/A",$H137=$AJ$46),AND($W$28="N/A",$H137=$AK$46),AND($W$29="N/A",$H137=$AL$46),AND($W$30="N/A",$H137=$AM$46),AND($W$31="N/A",$H137=$AN$46),AND($W$32="N/A",$H137=$AO$46)),0,1)</f>
        <v>0</v>
      </c>
      <c r="AE137" s="669">
        <f t="shared" si="18"/>
        <v>1</v>
      </c>
      <c r="AF137" s="683">
        <f t="shared" ref="AF137:AF139" si="21">IF(SUM($AI137:$AO137)&gt;1,SUM($AI137:$AO137),1)</f>
        <v>3</v>
      </c>
      <c r="AG137" s="684">
        <v>1</v>
      </c>
      <c r="AH137" s="685">
        <v>1</v>
      </c>
      <c r="AI137" s="685" t="s">
        <v>749</v>
      </c>
      <c r="AJ137" s="685"/>
      <c r="AK137" s="685"/>
      <c r="AL137" s="685"/>
      <c r="AM137" s="685">
        <v>1</v>
      </c>
      <c r="AN137" s="685">
        <v>1</v>
      </c>
      <c r="AO137" s="685">
        <v>1</v>
      </c>
      <c r="AP137" s="685">
        <v>0</v>
      </c>
      <c r="AQ137" s="685">
        <v>1</v>
      </c>
      <c r="AR137" s="685">
        <v>1</v>
      </c>
      <c r="AS137" s="685">
        <v>1</v>
      </c>
      <c r="AT137" s="685">
        <v>1</v>
      </c>
      <c r="AU137" s="685">
        <v>1</v>
      </c>
      <c r="AV137" s="685">
        <v>1</v>
      </c>
      <c r="AW137" s="685">
        <v>1</v>
      </c>
      <c r="AX137" s="685" t="s">
        <v>749</v>
      </c>
      <c r="AY137" s="685" t="s">
        <v>749</v>
      </c>
      <c r="AZ137" s="685" t="s">
        <v>749</v>
      </c>
      <c r="BA137" s="685" t="s">
        <v>749</v>
      </c>
      <c r="BB137" s="685" t="s">
        <v>749</v>
      </c>
      <c r="BC137" s="685" t="s">
        <v>749</v>
      </c>
      <c r="BD137" s="685" t="s">
        <v>749</v>
      </c>
      <c r="BE137" s="685">
        <v>1</v>
      </c>
      <c r="BF137" s="685">
        <v>1</v>
      </c>
      <c r="BG137" s="685">
        <v>1</v>
      </c>
      <c r="BH137" s="685">
        <v>1</v>
      </c>
      <c r="BI137" s="685">
        <v>1</v>
      </c>
      <c r="BJ137" s="685">
        <v>1</v>
      </c>
      <c r="BK137" s="685">
        <v>1</v>
      </c>
      <c r="BL137" s="685" t="s">
        <v>749</v>
      </c>
      <c r="BM137" s="685">
        <v>1</v>
      </c>
      <c r="BN137" s="685" t="s">
        <v>749</v>
      </c>
      <c r="BO137" s="685" t="s">
        <v>749</v>
      </c>
      <c r="BP137" s="685" t="s">
        <v>749</v>
      </c>
      <c r="BQ137" s="685" t="s">
        <v>749</v>
      </c>
      <c r="BR137" s="685" t="s">
        <v>749</v>
      </c>
      <c r="BS137" s="685" t="s">
        <v>749</v>
      </c>
      <c r="BT137" s="685">
        <v>1</v>
      </c>
      <c r="BU137" s="685">
        <v>1</v>
      </c>
      <c r="BV137" s="685"/>
      <c r="BW137" s="685"/>
      <c r="BX137" s="685"/>
      <c r="BY137" s="685"/>
      <c r="BZ137" s="685"/>
      <c r="CA137" s="685"/>
      <c r="CB137" s="685"/>
      <c r="CC137" s="718" t="str">
        <f t="shared" si="19"/>
        <v>ユーザ端末・ネットワーク</v>
      </c>
      <c r="CD137" s="718"/>
      <c r="CE137" s="718"/>
      <c r="CF137" s="718"/>
      <c r="CG137" s="718"/>
      <c r="CH137" s="718"/>
    </row>
    <row r="138" s="258" customFormat="1" ht="360" spans="2:86">
      <c r="B138" s="448">
        <f t="shared" si="4"/>
        <v>91</v>
      </c>
      <c r="C138" s="449" t="s">
        <v>921</v>
      </c>
      <c r="D138" s="450" t="s">
        <v>743</v>
      </c>
      <c r="E138" s="451" t="s">
        <v>744</v>
      </c>
      <c r="F138" s="794" t="s">
        <v>922</v>
      </c>
      <c r="G138" s="453" t="s">
        <v>923</v>
      </c>
      <c r="H138" s="454" t="str">
        <f t="shared" si="5"/>
        <v>端末管理サーバ
Terminal management server
(e.g., Active Directory server)</v>
      </c>
      <c r="I138" s="799" t="s">
        <v>924</v>
      </c>
      <c r="J138" s="320" t="s">
        <v>925</v>
      </c>
      <c r="K138" s="487" t="str">
        <f t="shared" si="13"/>
        <v>回答不要
Not Applicable</v>
      </c>
      <c r="L138" s="488">
        <v>2</v>
      </c>
      <c r="M138" s="489"/>
      <c r="N138" s="489"/>
      <c r="O138" s="490" t="s">
        <v>921</v>
      </c>
      <c r="P138" s="491">
        <v>2</v>
      </c>
      <c r="Q138" s="322"/>
      <c r="R138" s="322"/>
      <c r="S138" s="648">
        <v>2</v>
      </c>
      <c r="T138" s="487" t="str">
        <f t="shared" si="14"/>
        <v>回答不要
Not Applicable</v>
      </c>
      <c r="U138" s="488"/>
      <c r="V138" s="834"/>
      <c r="W138" s="487" t="str">
        <f t="shared" si="15"/>
        <v>回答不要
Not Applicable</v>
      </c>
      <c r="X138" s="488"/>
      <c r="Y138" s="834"/>
      <c r="Z138" s="669">
        <f>IF(OR('0.Work Content Judge'!$H$146=0,AND($BV138=99,COUNTIF('0.Work Content Judge'!$AJ$146:$AO$146,2)=0),AND($BX138=99,COUNTIF('0.Work Content Judge'!$AJ$146:$AO$146,2)&gt;0),AND($BY138=99,'0.Work Content Judge'!$AI$146=1),AND($BZ138=99,'0.Work Content Judge'!$AC$146=1),AND($K$27="N/A",$H138=$AJ$46),AND($K$28="N/A",$H138=$AK$46),AND($K$29="N/A",$H138=$AL$46),AND($K$30="N/A",$H138=$AM$46),AND($K$31="N/A",$H138=$AN$46),AND($K$32="N/A",$H138=$AO$46)),0,1)</f>
        <v>0</v>
      </c>
      <c r="AA138" s="670">
        <f t="shared" si="16"/>
        <v>1</v>
      </c>
      <c r="AB138" s="670">
        <f>IF(OR('0.Work Content Judge'!$I$146=0,AND($BV138=99,COUNTIF('0.Work Content Judge'!$AJ$146:$AO$146,2)=0),AND($BX138=99,COUNTIF('0.Work Content Judge'!$AJ$146:$AO$146,2)&gt;0),AND($BZ138=99,'0.Work Content Judge'!$Y$146=1),AND($T$27="N/A",$H138=$AJ$46),AND($T$28="N/A",$H138=$AK$46),AND($T$29="N/A",$H138=$AL$46),AND($T$30="N/A",$H138=$AM$46),AND($T$31="N/A",$H138=$AN$46),AND($T$32="N/A",$H138=$AO$46)),0,1)</f>
        <v>0</v>
      </c>
      <c r="AC138" s="670">
        <f t="shared" si="17"/>
        <v>1</v>
      </c>
      <c r="AD138" s="670">
        <f>IF(OR('0.Work Content Judge'!$J$146=0,AND($BV138=99,COUNTIF('0.Work Content Judge'!$AJ$146:$AO$146,2)=0),AND($BX138=99,COUNTIF('0.Work Content Judge'!$AJ$146:$AO$146,2)&gt;0),AND($BZ138=99,'0.Work Content Judge'!$AB$146=1),AND($W$27="N/A",$H138=$AJ$46),AND($W$28="N/A",$H138=$AK$46),AND($W$29="N/A",$H138=$AL$46),AND($W$30="N/A",$H138=$AM$46),AND($W$31="N/A",$H138=$AN$46),AND($W$32="N/A",$H138=$AO$46)),0,1)</f>
        <v>0</v>
      </c>
      <c r="AE138" s="669">
        <f t="shared" si="18"/>
        <v>1</v>
      </c>
      <c r="AF138" s="683">
        <f t="shared" si="3"/>
        <v>2</v>
      </c>
      <c r="AG138" s="684">
        <v>1</v>
      </c>
      <c r="AH138" s="685">
        <v>1</v>
      </c>
      <c r="AI138" s="685" t="s">
        <v>749</v>
      </c>
      <c r="AJ138" s="685"/>
      <c r="AK138" s="685"/>
      <c r="AL138" s="685"/>
      <c r="AM138" s="685"/>
      <c r="AN138" s="685">
        <v>1</v>
      </c>
      <c r="AO138" s="685">
        <v>1</v>
      </c>
      <c r="AP138" s="685">
        <v>0</v>
      </c>
      <c r="AQ138" s="685">
        <v>1</v>
      </c>
      <c r="AR138" s="685">
        <v>1</v>
      </c>
      <c r="AS138" s="685">
        <v>1</v>
      </c>
      <c r="AT138" s="685">
        <v>1</v>
      </c>
      <c r="AU138" s="685">
        <v>1</v>
      </c>
      <c r="AV138" s="685">
        <v>1</v>
      </c>
      <c r="AW138" s="685">
        <v>1</v>
      </c>
      <c r="AX138" s="685" t="s">
        <v>749</v>
      </c>
      <c r="AY138" s="685" t="s">
        <v>749</v>
      </c>
      <c r="AZ138" s="685" t="s">
        <v>749</v>
      </c>
      <c r="BA138" s="685" t="s">
        <v>749</v>
      </c>
      <c r="BB138" s="685" t="s">
        <v>749</v>
      </c>
      <c r="BC138" s="685" t="s">
        <v>749</v>
      </c>
      <c r="BD138" s="685" t="s">
        <v>749</v>
      </c>
      <c r="BE138" s="685">
        <v>1</v>
      </c>
      <c r="BF138" s="685">
        <v>1</v>
      </c>
      <c r="BG138" s="685">
        <v>1</v>
      </c>
      <c r="BH138" s="685">
        <v>1</v>
      </c>
      <c r="BI138" s="685">
        <v>1</v>
      </c>
      <c r="BJ138" s="685">
        <v>1</v>
      </c>
      <c r="BK138" s="685">
        <v>1</v>
      </c>
      <c r="BL138" s="685" t="s">
        <v>749</v>
      </c>
      <c r="BM138" s="685">
        <v>1</v>
      </c>
      <c r="BN138" s="685" t="s">
        <v>749</v>
      </c>
      <c r="BO138" s="685" t="s">
        <v>749</v>
      </c>
      <c r="BP138" s="685" t="s">
        <v>749</v>
      </c>
      <c r="BQ138" s="685" t="s">
        <v>749</v>
      </c>
      <c r="BR138" s="685" t="s">
        <v>749</v>
      </c>
      <c r="BS138" s="685" t="s">
        <v>749</v>
      </c>
      <c r="BT138" s="685">
        <v>1</v>
      </c>
      <c r="BU138" s="685">
        <v>1</v>
      </c>
      <c r="BV138" s="685"/>
      <c r="BW138" s="685"/>
      <c r="BX138" s="685"/>
      <c r="BY138" s="685"/>
      <c r="BZ138" s="685"/>
      <c r="CA138" s="685"/>
      <c r="CB138" s="685"/>
      <c r="CC138" s="718" t="str">
        <f t="shared" si="19"/>
        <v>端末管理サーバ(Active Directory)</v>
      </c>
      <c r="CD138" s="718"/>
      <c r="CE138" s="718"/>
      <c r="CF138" s="718"/>
      <c r="CG138" s="718"/>
      <c r="CH138" s="718"/>
    </row>
    <row r="139" s="258" customFormat="1" ht="360" spans="2:86">
      <c r="B139" s="448">
        <f t="shared" si="4"/>
        <v>92</v>
      </c>
      <c r="C139" s="449" t="s">
        <v>921</v>
      </c>
      <c r="D139" s="450" t="s">
        <v>743</v>
      </c>
      <c r="E139" s="451" t="s">
        <v>744</v>
      </c>
      <c r="F139" s="794" t="s">
        <v>922</v>
      </c>
      <c r="G139" s="453" t="s">
        <v>923</v>
      </c>
      <c r="H139" s="454" t="str">
        <f t="shared" si="20"/>
        <v>ファイル共有システム(ファイルサーバ)
File sharing system
(e.g., File server)</v>
      </c>
      <c r="I139" s="799" t="s">
        <v>924</v>
      </c>
      <c r="J139" s="320" t="s">
        <v>925</v>
      </c>
      <c r="K139" s="487" t="str">
        <f t="shared" si="13"/>
        <v>回答不要
Not Applicable</v>
      </c>
      <c r="L139" s="488">
        <v>3</v>
      </c>
      <c r="M139" s="489"/>
      <c r="N139" s="489"/>
      <c r="O139" s="490" t="s">
        <v>921</v>
      </c>
      <c r="P139" s="491">
        <v>3</v>
      </c>
      <c r="Q139" s="322"/>
      <c r="R139" s="322"/>
      <c r="S139" s="648">
        <v>3</v>
      </c>
      <c r="T139" s="487" t="str">
        <f t="shared" si="14"/>
        <v>回答不要
Not Applicable</v>
      </c>
      <c r="U139" s="488"/>
      <c r="V139" s="834"/>
      <c r="W139" s="487" t="str">
        <f t="shared" si="15"/>
        <v>回答不要
Not Applicable</v>
      </c>
      <c r="X139" s="488"/>
      <c r="Y139" s="834"/>
      <c r="Z139" s="669">
        <f>IF(OR('0.Work Content Judge'!$H$146=0,AND($BV139=99,COUNTIF('0.Work Content Judge'!$AJ$146:$AO$146,2)=0),AND($BX139=99,COUNTIF('0.Work Content Judge'!$AJ$146:$AO$146,2)&gt;0),AND($BY139=99,'0.Work Content Judge'!$AI$146=1),AND($BZ139=99,'0.Work Content Judge'!$AC$146=1),AND($K$27="N/A",$H139=$AJ$46),AND($K$28="N/A",$H139=$AK$46),AND($K$29="N/A",$H139=$AL$46),AND($K$30="N/A",$H139=$AM$46),AND($K$31="N/A",$H139=$AN$46),AND($K$32="N/A",$H139=$AO$46)),0,1)</f>
        <v>0</v>
      </c>
      <c r="AA139" s="670">
        <f t="shared" si="16"/>
        <v>1</v>
      </c>
      <c r="AB139" s="670">
        <f>IF(OR('0.Work Content Judge'!$I$146=0,AND($BV139=99,COUNTIF('0.Work Content Judge'!$AJ$146:$AO$146,2)=0),AND($BX139=99,COUNTIF('0.Work Content Judge'!$AJ$146:$AO$146,2)&gt;0),AND($BZ139=99,'0.Work Content Judge'!$Y$146=1),AND($T$27="N/A",$H139=$AJ$46),AND($T$28="N/A",$H139=$AK$46),AND($T$29="N/A",$H139=$AL$46),AND($T$30="N/A",$H139=$AM$46),AND($T$31="N/A",$H139=$AN$46),AND($T$32="N/A",$H139=$AO$46)),0,1)</f>
        <v>0</v>
      </c>
      <c r="AC139" s="670">
        <f t="shared" si="17"/>
        <v>1</v>
      </c>
      <c r="AD139" s="670">
        <f>IF(OR('0.Work Content Judge'!$J$146=0,AND($BV139=99,COUNTIF('0.Work Content Judge'!$AJ$146:$AO$146,2)=0),AND($BX139=99,COUNTIF('0.Work Content Judge'!$AJ$146:$AO$146,2)&gt;0),AND($BZ139=99,'0.Work Content Judge'!$AB$146=1),AND($W$27="N/A",$H139=$AJ$46),AND($W$28="N/A",$H139=$AK$46),AND($W$29="N/A",$H139=$AL$46),AND($W$30="N/A",$H139=$AM$46),AND($W$31="N/A",$H139=$AN$46),AND($W$32="N/A",$H139=$AO$46)),0,1)</f>
        <v>0</v>
      </c>
      <c r="AE139" s="669">
        <f t="shared" si="18"/>
        <v>1</v>
      </c>
      <c r="AF139" s="683">
        <f t="shared" si="21"/>
        <v>1</v>
      </c>
      <c r="AG139" s="684">
        <v>1</v>
      </c>
      <c r="AH139" s="685">
        <v>1</v>
      </c>
      <c r="AI139" s="685" t="s">
        <v>749</v>
      </c>
      <c r="AJ139" s="685"/>
      <c r="AK139" s="685"/>
      <c r="AL139" s="685"/>
      <c r="AM139" s="685"/>
      <c r="AN139" s="685"/>
      <c r="AO139" s="685">
        <v>1</v>
      </c>
      <c r="AP139" s="685">
        <v>0</v>
      </c>
      <c r="AQ139" s="685">
        <v>1</v>
      </c>
      <c r="AR139" s="685">
        <v>1</v>
      </c>
      <c r="AS139" s="685">
        <v>1</v>
      </c>
      <c r="AT139" s="685">
        <v>1</v>
      </c>
      <c r="AU139" s="685">
        <v>1</v>
      </c>
      <c r="AV139" s="685">
        <v>1</v>
      </c>
      <c r="AW139" s="685">
        <v>1</v>
      </c>
      <c r="AX139" s="685" t="s">
        <v>749</v>
      </c>
      <c r="AY139" s="685" t="s">
        <v>749</v>
      </c>
      <c r="AZ139" s="685" t="s">
        <v>749</v>
      </c>
      <c r="BA139" s="685" t="s">
        <v>749</v>
      </c>
      <c r="BB139" s="685" t="s">
        <v>749</v>
      </c>
      <c r="BC139" s="685" t="s">
        <v>749</v>
      </c>
      <c r="BD139" s="685" t="s">
        <v>749</v>
      </c>
      <c r="BE139" s="685">
        <v>1</v>
      </c>
      <c r="BF139" s="685">
        <v>1</v>
      </c>
      <c r="BG139" s="685">
        <v>1</v>
      </c>
      <c r="BH139" s="685">
        <v>1</v>
      </c>
      <c r="BI139" s="685">
        <v>1</v>
      </c>
      <c r="BJ139" s="685">
        <v>1</v>
      </c>
      <c r="BK139" s="685">
        <v>1</v>
      </c>
      <c r="BL139" s="685" t="s">
        <v>749</v>
      </c>
      <c r="BM139" s="685">
        <v>1</v>
      </c>
      <c r="BN139" s="685" t="s">
        <v>749</v>
      </c>
      <c r="BO139" s="685" t="s">
        <v>749</v>
      </c>
      <c r="BP139" s="685" t="s">
        <v>749</v>
      </c>
      <c r="BQ139" s="685" t="s">
        <v>749</v>
      </c>
      <c r="BR139" s="685" t="s">
        <v>749</v>
      </c>
      <c r="BS139" s="685" t="s">
        <v>749</v>
      </c>
      <c r="BT139" s="685">
        <v>1</v>
      </c>
      <c r="BU139" s="685">
        <v>1</v>
      </c>
      <c r="BV139" s="685"/>
      <c r="BW139" s="685"/>
      <c r="BX139" s="685"/>
      <c r="BY139" s="685"/>
      <c r="BZ139" s="685"/>
      <c r="CA139" s="685"/>
      <c r="CB139" s="685"/>
      <c r="CC139" s="718" t="str">
        <f t="shared" si="19"/>
        <v>ファイル共有システム(ファイルサーバ)</v>
      </c>
      <c r="CD139" s="718"/>
      <c r="CE139" s="718"/>
      <c r="CF139" s="718"/>
      <c r="CG139" s="718"/>
      <c r="CH139" s="718"/>
    </row>
    <row r="140" s="258" customFormat="1" ht="230.4" spans="2:86">
      <c r="B140" s="448">
        <f t="shared" si="4"/>
        <v>93</v>
      </c>
      <c r="C140" s="449" t="s">
        <v>926</v>
      </c>
      <c r="D140" s="450" t="s">
        <v>743</v>
      </c>
      <c r="E140" s="451" t="s">
        <v>761</v>
      </c>
      <c r="F140" s="794" t="s">
        <v>927</v>
      </c>
      <c r="G140" s="453" t="s">
        <v>928</v>
      </c>
      <c r="H140" s="451" t="str">
        <f t="shared" ref="H140:H168" si="22">INDEX($AI$46:$AO$46,MATCH(1,$AI140:$AO140,0))</f>
        <v>インターネット接続環境
Internet connection environment
(e.g., Proxy server,etc.)</v>
      </c>
      <c r="I140" s="799" t="s">
        <v>785</v>
      </c>
      <c r="J140" s="320" t="s">
        <v>786</v>
      </c>
      <c r="K140" s="487" t="str">
        <f t="shared" si="13"/>
        <v>回答不要
Not Applicable</v>
      </c>
      <c r="L140" s="488">
        <v>3</v>
      </c>
      <c r="M140" s="489"/>
      <c r="N140" s="489"/>
      <c r="O140" s="490" t="s">
        <v>926</v>
      </c>
      <c r="P140" s="491">
        <v>3</v>
      </c>
      <c r="Q140" s="322" t="s">
        <v>813</v>
      </c>
      <c r="R140" s="322"/>
      <c r="S140" s="648">
        <v>3</v>
      </c>
      <c r="T140" s="487" t="str">
        <f t="shared" si="14"/>
        <v>回答不要
Not Applicable</v>
      </c>
      <c r="U140" s="488"/>
      <c r="V140" s="834"/>
      <c r="W140" s="487" t="str">
        <f t="shared" si="15"/>
        <v>回答不要
Not Applicable</v>
      </c>
      <c r="X140" s="488"/>
      <c r="Y140" s="834"/>
      <c r="Z140" s="669">
        <f>IF(OR('0.Work Content Judge'!$H$146=0,AND($BV140=99,COUNTIF('0.Work Content Judge'!$AJ$146:$AO$146,2)=0),AND($BX140=99,COUNTIF('0.Work Content Judge'!$AJ$146:$AO$146,2)&gt;0),AND($BY140=99,'0.Work Content Judge'!$AI$146=1),AND($BZ140=99,'0.Work Content Judge'!$AC$146=1),AND($K$27="N/A",$H140=$AJ$46),AND($K$28="N/A",$H140=$AK$46),AND($K$29="N/A",$H140=$AL$46),AND($K$30="N/A",$H140=$AM$46),AND($K$31="N/A",$H140=$AN$46),AND($K$32="N/A",$H140=$AO$46)),0,1)</f>
        <v>0</v>
      </c>
      <c r="AA140" s="670">
        <f t="shared" si="16"/>
        <v>1</v>
      </c>
      <c r="AB140" s="670">
        <f>IF(OR('0.Work Content Judge'!$I$146=0,AND($BV140=99,COUNTIF('0.Work Content Judge'!$AJ$146:$AO$146,2)=0),AND($BX140=99,COUNTIF('0.Work Content Judge'!$AJ$146:$AO$146,2)&gt;0),AND($BZ140=99,'0.Work Content Judge'!$Y$146=1),AND($T$27="N/A",$H140=$AJ$46),AND($T$28="N/A",$H140=$AK$46),AND($T$29="N/A",$H140=$AL$46),AND($T$30="N/A",$H140=$AM$46),AND($T$31="N/A",$H140=$AN$46),AND($T$32="N/A",$H140=$AO$46)),0,1)</f>
        <v>0</v>
      </c>
      <c r="AC140" s="670">
        <f t="shared" si="17"/>
        <v>1</v>
      </c>
      <c r="AD140" s="670">
        <f>IF(OR('0.Work Content Judge'!$J$146=0,AND($BV140=99,COUNTIF('0.Work Content Judge'!$AJ$146:$AO$146,2)=0),AND($BX140=99,COUNTIF('0.Work Content Judge'!$AJ$146:$AO$146,2)&gt;0),AND($BZ140=99,'0.Work Content Judge'!$AB$146=1),AND($W$27="N/A",$H140=$AJ$46),AND($W$28="N/A",$H140=$AK$46),AND($W$29="N/A",$H140=$AL$46),AND($W$30="N/A",$H140=$AM$46),AND($W$31="N/A",$H140=$AN$46),AND($W$32="N/A",$H140=$AO$46)),0,1)</f>
        <v>0</v>
      </c>
      <c r="AE140" s="669">
        <f t="shared" si="18"/>
        <v>1</v>
      </c>
      <c r="AF140" s="683">
        <f t="shared" ref="AF140:AF168" si="23">IF(SUM($AI140:$AO140)&gt;1,SUM($AI140:$AO140),1)</f>
        <v>4</v>
      </c>
      <c r="AG140" s="684">
        <v>1</v>
      </c>
      <c r="AH140" s="685">
        <v>1</v>
      </c>
      <c r="AI140" s="685" t="s">
        <v>749</v>
      </c>
      <c r="AJ140" s="685" t="s">
        <v>749</v>
      </c>
      <c r="AK140" s="685">
        <v>1</v>
      </c>
      <c r="AL140" s="685" t="s">
        <v>749</v>
      </c>
      <c r="AM140" s="685">
        <v>1</v>
      </c>
      <c r="AN140" s="685">
        <v>1</v>
      </c>
      <c r="AO140" s="685">
        <v>1</v>
      </c>
      <c r="AP140" s="685">
        <v>0</v>
      </c>
      <c r="AQ140" s="685" t="s">
        <v>749</v>
      </c>
      <c r="AR140" s="685">
        <v>1</v>
      </c>
      <c r="AS140" s="685" t="s">
        <v>749</v>
      </c>
      <c r="AT140" s="685">
        <v>1</v>
      </c>
      <c r="AU140" s="685">
        <v>1</v>
      </c>
      <c r="AV140" s="685">
        <v>1</v>
      </c>
      <c r="AW140" s="685">
        <v>1</v>
      </c>
      <c r="AX140" s="685" t="s">
        <v>749</v>
      </c>
      <c r="AY140" s="685" t="s">
        <v>749</v>
      </c>
      <c r="AZ140" s="685" t="s">
        <v>749</v>
      </c>
      <c r="BA140" s="685" t="s">
        <v>749</v>
      </c>
      <c r="BB140" s="685" t="s">
        <v>749</v>
      </c>
      <c r="BC140" s="685" t="s">
        <v>749</v>
      </c>
      <c r="BD140" s="685" t="s">
        <v>749</v>
      </c>
      <c r="BE140" s="685">
        <v>1</v>
      </c>
      <c r="BF140" s="685">
        <v>1</v>
      </c>
      <c r="BG140" s="685">
        <v>1</v>
      </c>
      <c r="BH140" s="685">
        <v>1</v>
      </c>
      <c r="BI140" s="685">
        <v>1</v>
      </c>
      <c r="BJ140" s="685">
        <v>1</v>
      </c>
      <c r="BK140" s="685">
        <v>1</v>
      </c>
      <c r="BL140" s="685">
        <v>1</v>
      </c>
      <c r="BM140" s="685">
        <v>1</v>
      </c>
      <c r="BN140" s="685">
        <v>1</v>
      </c>
      <c r="BO140" s="685" t="s">
        <v>749</v>
      </c>
      <c r="BP140" s="685" t="s">
        <v>749</v>
      </c>
      <c r="BQ140" s="685" t="s">
        <v>749</v>
      </c>
      <c r="BR140" s="685" t="s">
        <v>749</v>
      </c>
      <c r="BS140" s="685" t="s">
        <v>749</v>
      </c>
      <c r="BT140" s="685">
        <v>1</v>
      </c>
      <c r="BU140" s="685">
        <v>1</v>
      </c>
      <c r="BV140" s="685"/>
      <c r="BW140" s="685"/>
      <c r="BX140" s="685"/>
      <c r="BY140" s="685"/>
      <c r="BZ140" s="685"/>
      <c r="CA140" s="685"/>
      <c r="CB140" s="685"/>
      <c r="CC140" s="718" t="str">
        <f t="shared" si="19"/>
        <v>インターネット接続環境</v>
      </c>
      <c r="CD140" s="718"/>
      <c r="CE140" s="718"/>
      <c r="CF140" s="718"/>
      <c r="CG140" s="718"/>
      <c r="CH140" s="718"/>
    </row>
    <row r="141" s="258" customFormat="1" ht="230.4" spans="2:86">
      <c r="B141" s="448">
        <f t="shared" si="4"/>
        <v>94</v>
      </c>
      <c r="C141" s="449" t="s">
        <v>926</v>
      </c>
      <c r="D141" s="450" t="s">
        <v>743</v>
      </c>
      <c r="E141" s="451" t="s">
        <v>761</v>
      </c>
      <c r="F141" s="794" t="s">
        <v>927</v>
      </c>
      <c r="G141" s="453" t="s">
        <v>928</v>
      </c>
      <c r="H141" s="454" t="str">
        <f t="shared" si="22"/>
        <v>端末
Terminal
(e.g., User terminal, operation terminal, etc.)</v>
      </c>
      <c r="I141" s="799" t="s">
        <v>785</v>
      </c>
      <c r="J141" s="320" t="s">
        <v>786</v>
      </c>
      <c r="K141" s="487" t="str">
        <f t="shared" si="13"/>
        <v>回答要
Answer Required</v>
      </c>
      <c r="L141" s="488">
        <v>3</v>
      </c>
      <c r="M141" s="489"/>
      <c r="N141" s="489"/>
      <c r="O141" s="490" t="s">
        <v>926</v>
      </c>
      <c r="P141" s="491">
        <v>3</v>
      </c>
      <c r="Q141" s="322"/>
      <c r="R141" s="322"/>
      <c r="S141" s="648">
        <v>3</v>
      </c>
      <c r="T141" s="487" t="str">
        <f t="shared" si="14"/>
        <v>回答不要
Not Applicable</v>
      </c>
      <c r="U141" s="488"/>
      <c r="V141" s="834"/>
      <c r="W141" s="487" t="str">
        <f t="shared" si="15"/>
        <v>回答不要
Not Applicable</v>
      </c>
      <c r="X141" s="488"/>
      <c r="Y141" s="834"/>
      <c r="Z141" s="669">
        <f>IF(OR('0.Work Content Judge'!$H$146=0,AND($BV141=99,COUNTIF('0.Work Content Judge'!$AJ$146:$AO$146,2)=0),AND($BX141=99,COUNTIF('0.Work Content Judge'!$AJ$146:$AO$146,2)&gt;0),AND($BY141=99,'0.Work Content Judge'!$AI$146=1),AND($BZ141=99,'0.Work Content Judge'!$AC$146=1),AND($K$27="N/A",$H141=$AJ$46),AND($K$28="N/A",$H141=$AK$46),AND($K$29="N/A",$H141=$AL$46),AND($K$30="N/A",$H141=$AM$46),AND($K$31="N/A",$H141=$AN$46),AND($K$32="N/A",$H141=$AO$46)),0,1)</f>
        <v>1</v>
      </c>
      <c r="AA141" s="670">
        <f t="shared" si="16"/>
        <v>1</v>
      </c>
      <c r="AB141" s="670">
        <f>IF(OR('0.Work Content Judge'!$I$146=0,AND($BV141=99,COUNTIF('0.Work Content Judge'!$AJ$146:$AO$146,2)=0),AND($BX141=99,COUNTIF('0.Work Content Judge'!$AJ$146:$AO$146,2)&gt;0),AND($BZ141=99,'0.Work Content Judge'!$Y$146=1),AND($T$27="N/A",$H141=$AJ$46),AND($T$28="N/A",$H141=$AK$46),AND($T$29="N/A",$H141=$AL$46),AND($T$30="N/A",$H141=$AM$46),AND($T$31="N/A",$H141=$AN$46),AND($T$32="N/A",$H141=$AO$46)),0,1)</f>
        <v>0</v>
      </c>
      <c r="AC141" s="670">
        <f t="shared" si="17"/>
        <v>1</v>
      </c>
      <c r="AD141" s="670">
        <f>IF(OR('0.Work Content Judge'!$J$146=0,AND($BV141=99,COUNTIF('0.Work Content Judge'!$AJ$146:$AO$146,2)=0),AND($BX141=99,COUNTIF('0.Work Content Judge'!$AJ$146:$AO$146,2)&gt;0),AND($BZ141=99,'0.Work Content Judge'!$AB$146=1),AND($W$27="N/A",$H141=$AJ$46),AND($W$28="N/A",$H141=$AK$46),AND($W$29="N/A",$H141=$AL$46),AND($W$30="N/A",$H141=$AM$46),AND($W$31="N/A",$H141=$AN$46),AND($W$32="N/A",$H141=$AO$46)),0,1)</f>
        <v>0</v>
      </c>
      <c r="AE141" s="669">
        <f t="shared" si="18"/>
        <v>1</v>
      </c>
      <c r="AF141" s="683">
        <f t="shared" si="23"/>
        <v>3</v>
      </c>
      <c r="AG141" s="684">
        <v>1</v>
      </c>
      <c r="AH141" s="685">
        <v>1</v>
      </c>
      <c r="AI141" s="685" t="s">
        <v>749</v>
      </c>
      <c r="AJ141" s="685" t="s">
        <v>749</v>
      </c>
      <c r="AK141" s="685"/>
      <c r="AL141" s="685" t="s">
        <v>749</v>
      </c>
      <c r="AM141" s="685">
        <v>1</v>
      </c>
      <c r="AN141" s="685">
        <v>1</v>
      </c>
      <c r="AO141" s="685">
        <v>1</v>
      </c>
      <c r="AP141" s="685">
        <v>0</v>
      </c>
      <c r="AQ141" s="685" t="s">
        <v>749</v>
      </c>
      <c r="AR141" s="685">
        <v>1</v>
      </c>
      <c r="AS141" s="685" t="s">
        <v>749</v>
      </c>
      <c r="AT141" s="685">
        <v>1</v>
      </c>
      <c r="AU141" s="685">
        <v>1</v>
      </c>
      <c r="AV141" s="685">
        <v>1</v>
      </c>
      <c r="AW141" s="685">
        <v>1</v>
      </c>
      <c r="AX141" s="685" t="s">
        <v>749</v>
      </c>
      <c r="AY141" s="685" t="s">
        <v>749</v>
      </c>
      <c r="AZ141" s="685" t="s">
        <v>749</v>
      </c>
      <c r="BA141" s="685" t="s">
        <v>749</v>
      </c>
      <c r="BB141" s="685" t="s">
        <v>749</v>
      </c>
      <c r="BC141" s="685" t="s">
        <v>749</v>
      </c>
      <c r="BD141" s="685" t="s">
        <v>749</v>
      </c>
      <c r="BE141" s="685">
        <v>1</v>
      </c>
      <c r="BF141" s="685">
        <v>1</v>
      </c>
      <c r="BG141" s="685">
        <v>1</v>
      </c>
      <c r="BH141" s="685">
        <v>1</v>
      </c>
      <c r="BI141" s="685">
        <v>1</v>
      </c>
      <c r="BJ141" s="685">
        <v>1</v>
      </c>
      <c r="BK141" s="685">
        <v>1</v>
      </c>
      <c r="BL141" s="685">
        <v>1</v>
      </c>
      <c r="BM141" s="685">
        <v>1</v>
      </c>
      <c r="BN141" s="685">
        <v>1</v>
      </c>
      <c r="BO141" s="685" t="s">
        <v>749</v>
      </c>
      <c r="BP141" s="685" t="s">
        <v>749</v>
      </c>
      <c r="BQ141" s="685" t="s">
        <v>749</v>
      </c>
      <c r="BR141" s="685" t="s">
        <v>749</v>
      </c>
      <c r="BS141" s="685" t="s">
        <v>749</v>
      </c>
      <c r="BT141" s="685">
        <v>1</v>
      </c>
      <c r="BU141" s="685">
        <v>1</v>
      </c>
      <c r="BV141" s="685"/>
      <c r="BW141" s="685"/>
      <c r="BX141" s="685"/>
      <c r="BY141" s="685"/>
      <c r="BZ141" s="685"/>
      <c r="CA141" s="685"/>
      <c r="CB141" s="685"/>
      <c r="CC141" s="718" t="str">
        <f t="shared" si="19"/>
        <v>ユーザ端末・ネットワーク</v>
      </c>
      <c r="CD141" s="718"/>
      <c r="CE141" s="718"/>
      <c r="CF141" s="718"/>
      <c r="CG141" s="718"/>
      <c r="CH141" s="718"/>
    </row>
    <row r="142" s="258" customFormat="1" ht="230.4" spans="2:86">
      <c r="B142" s="448">
        <f t="shared" si="4"/>
        <v>95</v>
      </c>
      <c r="C142" s="449" t="s">
        <v>926</v>
      </c>
      <c r="D142" s="450" t="s">
        <v>743</v>
      </c>
      <c r="E142" s="451" t="s">
        <v>761</v>
      </c>
      <c r="F142" s="794" t="s">
        <v>927</v>
      </c>
      <c r="G142" s="453" t="s">
        <v>928</v>
      </c>
      <c r="H142" s="454" t="str">
        <f t="shared" si="22"/>
        <v>端末管理サーバ
Terminal management server
(e.g., Active Directory server)</v>
      </c>
      <c r="I142" s="799" t="s">
        <v>785</v>
      </c>
      <c r="J142" s="320" t="s">
        <v>786</v>
      </c>
      <c r="K142" s="487" t="str">
        <f t="shared" si="13"/>
        <v>回答不要
Not Applicable</v>
      </c>
      <c r="L142" s="488">
        <v>3</v>
      </c>
      <c r="M142" s="489"/>
      <c r="N142" s="489"/>
      <c r="O142" s="490" t="s">
        <v>926</v>
      </c>
      <c r="P142" s="491">
        <v>3</v>
      </c>
      <c r="Q142" s="322"/>
      <c r="R142" s="322"/>
      <c r="S142" s="648">
        <v>3</v>
      </c>
      <c r="T142" s="487" t="str">
        <f t="shared" si="14"/>
        <v>回答不要
Not Applicable</v>
      </c>
      <c r="U142" s="488"/>
      <c r="V142" s="834"/>
      <c r="W142" s="487" t="str">
        <f t="shared" si="15"/>
        <v>回答不要
Not Applicable</v>
      </c>
      <c r="X142" s="488"/>
      <c r="Y142" s="834"/>
      <c r="Z142" s="669">
        <f>IF(OR('0.Work Content Judge'!$H$146=0,AND($BV142=99,COUNTIF('0.Work Content Judge'!$AJ$146:$AO$146,2)=0),AND($BX142=99,COUNTIF('0.Work Content Judge'!$AJ$146:$AO$146,2)&gt;0),AND($BY142=99,'0.Work Content Judge'!$AI$146=1),AND($BZ142=99,'0.Work Content Judge'!$AC$146=1),AND($K$27="N/A",$H142=$AJ$46),AND($K$28="N/A",$H142=$AK$46),AND($K$29="N/A",$H142=$AL$46),AND($K$30="N/A",$H142=$AM$46),AND($K$31="N/A",$H142=$AN$46),AND($K$32="N/A",$H142=$AO$46)),0,1)</f>
        <v>0</v>
      </c>
      <c r="AA142" s="670">
        <f t="shared" si="16"/>
        <v>1</v>
      </c>
      <c r="AB142" s="670">
        <f>IF(OR('0.Work Content Judge'!$I$146=0,AND($BV142=99,COUNTIF('0.Work Content Judge'!$AJ$146:$AO$146,2)=0),AND($BX142=99,COUNTIF('0.Work Content Judge'!$AJ$146:$AO$146,2)&gt;0),AND($BZ142=99,'0.Work Content Judge'!$Y$146=1),AND($T$27="N/A",$H142=$AJ$46),AND($T$28="N/A",$H142=$AK$46),AND($T$29="N/A",$H142=$AL$46),AND($T$30="N/A",$H142=$AM$46),AND($T$31="N/A",$H142=$AN$46),AND($T$32="N/A",$H142=$AO$46)),0,1)</f>
        <v>0</v>
      </c>
      <c r="AC142" s="670">
        <f t="shared" si="17"/>
        <v>1</v>
      </c>
      <c r="AD142" s="670">
        <f>IF(OR('0.Work Content Judge'!$J$146=0,AND($BV142=99,COUNTIF('0.Work Content Judge'!$AJ$146:$AO$146,2)=0),AND($BX142=99,COUNTIF('0.Work Content Judge'!$AJ$146:$AO$146,2)&gt;0),AND($BZ142=99,'0.Work Content Judge'!$AB$146=1),AND($W$27="N/A",$H142=$AJ$46),AND($W$28="N/A",$H142=$AK$46),AND($W$29="N/A",$H142=$AL$46),AND($W$30="N/A",$H142=$AM$46),AND($W$31="N/A",$H142=$AN$46),AND($W$32="N/A",$H142=$AO$46)),0,1)</f>
        <v>0</v>
      </c>
      <c r="AE142" s="669">
        <f t="shared" si="18"/>
        <v>1</v>
      </c>
      <c r="AF142" s="683">
        <f t="shared" si="23"/>
        <v>2</v>
      </c>
      <c r="AG142" s="684">
        <v>1</v>
      </c>
      <c r="AH142" s="685">
        <v>1</v>
      </c>
      <c r="AI142" s="685" t="s">
        <v>749</v>
      </c>
      <c r="AJ142" s="685" t="s">
        <v>749</v>
      </c>
      <c r="AK142" s="685"/>
      <c r="AL142" s="685" t="s">
        <v>749</v>
      </c>
      <c r="AM142" s="685"/>
      <c r="AN142" s="685">
        <v>1</v>
      </c>
      <c r="AO142" s="685">
        <v>1</v>
      </c>
      <c r="AP142" s="685">
        <v>0</v>
      </c>
      <c r="AQ142" s="685" t="s">
        <v>749</v>
      </c>
      <c r="AR142" s="685">
        <v>1</v>
      </c>
      <c r="AS142" s="685" t="s">
        <v>749</v>
      </c>
      <c r="AT142" s="685">
        <v>1</v>
      </c>
      <c r="AU142" s="685">
        <v>1</v>
      </c>
      <c r="AV142" s="685">
        <v>1</v>
      </c>
      <c r="AW142" s="685">
        <v>1</v>
      </c>
      <c r="AX142" s="685" t="s">
        <v>749</v>
      </c>
      <c r="AY142" s="685" t="s">
        <v>749</v>
      </c>
      <c r="AZ142" s="685" t="s">
        <v>749</v>
      </c>
      <c r="BA142" s="685" t="s">
        <v>749</v>
      </c>
      <c r="BB142" s="685" t="s">
        <v>749</v>
      </c>
      <c r="BC142" s="685" t="s">
        <v>749</v>
      </c>
      <c r="BD142" s="685" t="s">
        <v>749</v>
      </c>
      <c r="BE142" s="685">
        <v>1</v>
      </c>
      <c r="BF142" s="685">
        <v>1</v>
      </c>
      <c r="BG142" s="685">
        <v>1</v>
      </c>
      <c r="BH142" s="685">
        <v>1</v>
      </c>
      <c r="BI142" s="685">
        <v>1</v>
      </c>
      <c r="BJ142" s="685">
        <v>1</v>
      </c>
      <c r="BK142" s="685">
        <v>1</v>
      </c>
      <c r="BL142" s="685">
        <v>1</v>
      </c>
      <c r="BM142" s="685">
        <v>1</v>
      </c>
      <c r="BN142" s="685">
        <v>1</v>
      </c>
      <c r="BO142" s="685" t="s">
        <v>749</v>
      </c>
      <c r="BP142" s="685" t="s">
        <v>749</v>
      </c>
      <c r="BQ142" s="685" t="s">
        <v>749</v>
      </c>
      <c r="BR142" s="685" t="s">
        <v>749</v>
      </c>
      <c r="BS142" s="685" t="s">
        <v>749</v>
      </c>
      <c r="BT142" s="685">
        <v>1</v>
      </c>
      <c r="BU142" s="685">
        <v>1</v>
      </c>
      <c r="BV142" s="685"/>
      <c r="BW142" s="685"/>
      <c r="BX142" s="685"/>
      <c r="BY142" s="685"/>
      <c r="BZ142" s="685"/>
      <c r="CA142" s="685"/>
      <c r="CB142" s="685"/>
      <c r="CC142" s="718" t="str">
        <f t="shared" si="19"/>
        <v>端末管理サーバ(Active Directory)</v>
      </c>
      <c r="CD142" s="718"/>
      <c r="CE142" s="718"/>
      <c r="CF142" s="718"/>
      <c r="CG142" s="718"/>
      <c r="CH142" s="718"/>
    </row>
    <row r="143" s="258" customFormat="1" ht="230.4" spans="2:86">
      <c r="B143" s="448">
        <f t="shared" si="4"/>
        <v>96</v>
      </c>
      <c r="C143" s="449" t="s">
        <v>926</v>
      </c>
      <c r="D143" s="450" t="s">
        <v>743</v>
      </c>
      <c r="E143" s="451" t="s">
        <v>761</v>
      </c>
      <c r="F143" s="794" t="s">
        <v>927</v>
      </c>
      <c r="G143" s="453" t="s">
        <v>928</v>
      </c>
      <c r="H143" s="454" t="str">
        <f t="shared" si="22"/>
        <v>ファイル共有システム(ファイルサーバ)
File sharing system
(e.g., File server)</v>
      </c>
      <c r="I143" s="799" t="s">
        <v>785</v>
      </c>
      <c r="J143" s="320" t="s">
        <v>786</v>
      </c>
      <c r="K143" s="487" t="str">
        <f t="shared" si="13"/>
        <v>回答不要
Not Applicable</v>
      </c>
      <c r="L143" s="488">
        <v>3</v>
      </c>
      <c r="M143" s="489"/>
      <c r="N143" s="489"/>
      <c r="O143" s="490" t="s">
        <v>926</v>
      </c>
      <c r="P143" s="491">
        <v>3</v>
      </c>
      <c r="Q143" s="322"/>
      <c r="R143" s="322"/>
      <c r="S143" s="648">
        <v>3</v>
      </c>
      <c r="T143" s="487" t="str">
        <f t="shared" si="14"/>
        <v>回答不要
Not Applicable</v>
      </c>
      <c r="U143" s="488"/>
      <c r="V143" s="834"/>
      <c r="W143" s="487" t="str">
        <f t="shared" si="15"/>
        <v>回答不要
Not Applicable</v>
      </c>
      <c r="X143" s="488"/>
      <c r="Y143" s="834"/>
      <c r="Z143" s="669">
        <f>IF(OR('0.Work Content Judge'!$H$146=0,AND($BV143=99,COUNTIF('0.Work Content Judge'!$AJ$146:$AO$146,2)=0),AND($BX143=99,COUNTIF('0.Work Content Judge'!$AJ$146:$AO$146,2)&gt;0),AND($BY143=99,'0.Work Content Judge'!$AI$146=1),AND($BZ143=99,'0.Work Content Judge'!$AC$146=1),AND($K$27="N/A",$H143=$AJ$46),AND($K$28="N/A",$H143=$AK$46),AND($K$29="N/A",$H143=$AL$46),AND($K$30="N/A",$H143=$AM$46),AND($K$31="N/A",$H143=$AN$46),AND($K$32="N/A",$H143=$AO$46)),0,1)</f>
        <v>0</v>
      </c>
      <c r="AA143" s="670">
        <f t="shared" si="16"/>
        <v>1</v>
      </c>
      <c r="AB143" s="670">
        <f>IF(OR('0.Work Content Judge'!$I$146=0,AND($BV143=99,COUNTIF('0.Work Content Judge'!$AJ$146:$AO$146,2)=0),AND($BX143=99,COUNTIF('0.Work Content Judge'!$AJ$146:$AO$146,2)&gt;0),AND($BZ143=99,'0.Work Content Judge'!$Y$146=1),AND($T$27="N/A",$H143=$AJ$46),AND($T$28="N/A",$H143=$AK$46),AND($T$29="N/A",$H143=$AL$46),AND($T$30="N/A",$H143=$AM$46),AND($T$31="N/A",$H143=$AN$46),AND($T$32="N/A",$H143=$AO$46)),0,1)</f>
        <v>0</v>
      </c>
      <c r="AC143" s="670">
        <f t="shared" si="17"/>
        <v>1</v>
      </c>
      <c r="AD143" s="670">
        <f>IF(OR('0.Work Content Judge'!$J$146=0,AND($BV143=99,COUNTIF('0.Work Content Judge'!$AJ$146:$AO$146,2)=0),AND($BX143=99,COUNTIF('0.Work Content Judge'!$AJ$146:$AO$146,2)&gt;0),AND($BZ143=99,'0.Work Content Judge'!$AB$146=1),AND($W$27="N/A",$H143=$AJ$46),AND($W$28="N/A",$H143=$AK$46),AND($W$29="N/A",$H143=$AL$46),AND($W$30="N/A",$H143=$AM$46),AND($W$31="N/A",$H143=$AN$46),AND($W$32="N/A",$H143=$AO$46)),0,1)</f>
        <v>0</v>
      </c>
      <c r="AE143" s="669">
        <f t="shared" si="18"/>
        <v>1</v>
      </c>
      <c r="AF143" s="683">
        <f t="shared" si="23"/>
        <v>1</v>
      </c>
      <c r="AG143" s="684">
        <v>1</v>
      </c>
      <c r="AH143" s="685">
        <v>1</v>
      </c>
      <c r="AI143" s="685" t="s">
        <v>749</v>
      </c>
      <c r="AJ143" s="685" t="s">
        <v>749</v>
      </c>
      <c r="AK143" s="685"/>
      <c r="AL143" s="685" t="s">
        <v>749</v>
      </c>
      <c r="AM143" s="685"/>
      <c r="AN143" s="685"/>
      <c r="AO143" s="685">
        <v>1</v>
      </c>
      <c r="AP143" s="685">
        <v>0</v>
      </c>
      <c r="AQ143" s="685" t="s">
        <v>749</v>
      </c>
      <c r="AR143" s="685">
        <v>1</v>
      </c>
      <c r="AS143" s="685" t="s">
        <v>749</v>
      </c>
      <c r="AT143" s="685">
        <v>1</v>
      </c>
      <c r="AU143" s="685">
        <v>1</v>
      </c>
      <c r="AV143" s="685">
        <v>1</v>
      </c>
      <c r="AW143" s="685">
        <v>1</v>
      </c>
      <c r="AX143" s="685" t="s">
        <v>749</v>
      </c>
      <c r="AY143" s="685" t="s">
        <v>749</v>
      </c>
      <c r="AZ143" s="685" t="s">
        <v>749</v>
      </c>
      <c r="BA143" s="685" t="s">
        <v>749</v>
      </c>
      <c r="BB143" s="685" t="s">
        <v>749</v>
      </c>
      <c r="BC143" s="685" t="s">
        <v>749</v>
      </c>
      <c r="BD143" s="685" t="s">
        <v>749</v>
      </c>
      <c r="BE143" s="685">
        <v>1</v>
      </c>
      <c r="BF143" s="685">
        <v>1</v>
      </c>
      <c r="BG143" s="685">
        <v>1</v>
      </c>
      <c r="BH143" s="685">
        <v>1</v>
      </c>
      <c r="BI143" s="685">
        <v>1</v>
      </c>
      <c r="BJ143" s="685">
        <v>1</v>
      </c>
      <c r="BK143" s="685">
        <v>1</v>
      </c>
      <c r="BL143" s="685">
        <v>1</v>
      </c>
      <c r="BM143" s="685">
        <v>1</v>
      </c>
      <c r="BN143" s="685">
        <v>1</v>
      </c>
      <c r="BO143" s="685" t="s">
        <v>749</v>
      </c>
      <c r="BP143" s="685" t="s">
        <v>749</v>
      </c>
      <c r="BQ143" s="685" t="s">
        <v>749</v>
      </c>
      <c r="BR143" s="685" t="s">
        <v>749</v>
      </c>
      <c r="BS143" s="685" t="s">
        <v>749</v>
      </c>
      <c r="BT143" s="685">
        <v>1</v>
      </c>
      <c r="BU143" s="685">
        <v>1</v>
      </c>
      <c r="BV143" s="685"/>
      <c r="BW143" s="685"/>
      <c r="BX143" s="685"/>
      <c r="BY143" s="685"/>
      <c r="BZ143" s="685"/>
      <c r="CA143" s="685"/>
      <c r="CB143" s="685"/>
      <c r="CC143" s="718" t="str">
        <f t="shared" si="19"/>
        <v>ファイル共有システム(ファイルサーバ)</v>
      </c>
      <c r="CD143" s="718"/>
      <c r="CE143" s="718"/>
      <c r="CF143" s="718"/>
      <c r="CG143" s="718"/>
      <c r="CH143" s="718"/>
    </row>
    <row r="144" s="258" customFormat="1" ht="172.8" spans="2:86">
      <c r="B144" s="448">
        <f t="shared" si="4"/>
        <v>97</v>
      </c>
      <c r="C144" s="455" t="s">
        <v>929</v>
      </c>
      <c r="D144" s="450" t="s">
        <v>743</v>
      </c>
      <c r="E144" s="451" t="s">
        <v>801</v>
      </c>
      <c r="F144" s="794" t="s">
        <v>930</v>
      </c>
      <c r="G144" s="453" t="s">
        <v>931</v>
      </c>
      <c r="H144" s="451" t="str">
        <f t="shared" si="22"/>
        <v>境界対策
Boundary Countermeasure
(e.g., Firewall, IDS, IPS)</v>
      </c>
      <c r="I144" s="799" t="s">
        <v>785</v>
      </c>
      <c r="J144" s="320" t="s">
        <v>786</v>
      </c>
      <c r="K144" s="487" t="str">
        <f t="shared" si="13"/>
        <v>回答不要
Not Applicable</v>
      </c>
      <c r="L144" s="488">
        <v>3</v>
      </c>
      <c r="M144" s="489"/>
      <c r="N144" s="489"/>
      <c r="O144" s="492" t="s">
        <v>287</v>
      </c>
      <c r="P144" s="493"/>
      <c r="Q144" s="494"/>
      <c r="R144" s="494"/>
      <c r="S144" s="648"/>
      <c r="T144" s="487" t="str">
        <f t="shared" si="14"/>
        <v>回答不要
Not Applicable</v>
      </c>
      <c r="U144" s="488"/>
      <c r="V144" s="834"/>
      <c r="W144" s="487" t="str">
        <f t="shared" si="15"/>
        <v>回答不要
Not Applicable</v>
      </c>
      <c r="X144" s="488"/>
      <c r="Y144" s="834"/>
      <c r="Z144" s="669">
        <f>IF(OR('0.Work Content Judge'!$H$146=0,AND($BV144=99,COUNTIF('0.Work Content Judge'!$AJ$146:$AO$146,2)=0),AND($BX144=99,COUNTIF('0.Work Content Judge'!$AJ$146:$AO$146,2)&gt;0),AND($BY144=99,'0.Work Content Judge'!$AI$146=1),AND($BZ144=99,'0.Work Content Judge'!$AC$146=1),AND($K$27="N/A",$H144=$AJ$46),AND($K$28="N/A",$H144=$AK$46),AND($K$29="N/A",$H144=$AL$46),AND($K$30="N/A",$H144=$AM$46),AND($K$31="N/A",$H144=$AN$46),AND($K$32="N/A",$H144=$AO$46)),0,1)</f>
        <v>0</v>
      </c>
      <c r="AA144" s="670">
        <f t="shared" si="16"/>
        <v>1</v>
      </c>
      <c r="AB144" s="670">
        <f>IF(OR('0.Work Content Judge'!$I$146=0,AND($BV144=99,COUNTIF('0.Work Content Judge'!$AJ$146:$AO$146,2)=0),AND($BX144=99,COUNTIF('0.Work Content Judge'!$AJ$146:$AO$146,2)&gt;0),AND($BZ144=99,'0.Work Content Judge'!$Y$146=1),AND($T$27="N/A",$H144=$AJ$46),AND($T$28="N/A",$H144=$AK$46),AND($T$29="N/A",$H144=$AL$46),AND($T$30="N/A",$H144=$AM$46),AND($T$31="N/A",$H144=$AN$46),AND($T$32="N/A",$H144=$AO$46)),0,1)</f>
        <v>0</v>
      </c>
      <c r="AC144" s="670">
        <f t="shared" si="17"/>
        <v>1</v>
      </c>
      <c r="AD144" s="670">
        <f>IF(OR('0.Work Content Judge'!$J$146=0,AND($BV144=99,COUNTIF('0.Work Content Judge'!$AJ$146:$AO$146,2)=0),AND($BX144=99,COUNTIF('0.Work Content Judge'!$AJ$146:$AO$146,2)&gt;0),AND($BZ144=99,'0.Work Content Judge'!$AB$146=1),AND($W$27="N/A",$H144=$AJ$46),AND($W$28="N/A",$H144=$AK$46),AND($W$29="N/A",$H144=$AL$46),AND($W$30="N/A",$H144=$AM$46),AND($W$31="N/A",$H144=$AN$46),AND($W$32="N/A",$H144=$AO$46)),0,1)</f>
        <v>0</v>
      </c>
      <c r="AE144" s="669">
        <f t="shared" si="18"/>
        <v>1</v>
      </c>
      <c r="AF144" s="683">
        <f t="shared" si="23"/>
        <v>1</v>
      </c>
      <c r="AG144" s="684">
        <v>1</v>
      </c>
      <c r="AH144" s="685">
        <v>0</v>
      </c>
      <c r="AI144" s="685" t="s">
        <v>749</v>
      </c>
      <c r="AJ144" s="685">
        <v>1</v>
      </c>
      <c r="AK144" s="685" t="s">
        <v>749</v>
      </c>
      <c r="AL144" s="685" t="s">
        <v>749</v>
      </c>
      <c r="AM144" s="685" t="s">
        <v>749</v>
      </c>
      <c r="AN144" s="685" t="s">
        <v>749</v>
      </c>
      <c r="AO144" s="685" t="s">
        <v>749</v>
      </c>
      <c r="AP144" s="685" t="e">
        <v>#N/A</v>
      </c>
      <c r="AQ144" s="685" t="e">
        <v>#N/A</v>
      </c>
      <c r="AR144" s="685" t="e">
        <v>#N/A</v>
      </c>
      <c r="AS144" s="685" t="e">
        <v>#N/A</v>
      </c>
      <c r="AT144" s="685" t="e">
        <v>#N/A</v>
      </c>
      <c r="AU144" s="685" t="e">
        <v>#N/A</v>
      </c>
      <c r="AV144" s="685" t="e">
        <v>#N/A</v>
      </c>
      <c r="AW144" s="685" t="s">
        <v>749</v>
      </c>
      <c r="AX144" s="685" t="s">
        <v>749</v>
      </c>
      <c r="AY144" s="685" t="s">
        <v>749</v>
      </c>
      <c r="AZ144" s="685" t="s">
        <v>749</v>
      </c>
      <c r="BA144" s="685" t="s">
        <v>749</v>
      </c>
      <c r="BB144" s="685" t="s">
        <v>749</v>
      </c>
      <c r="BC144" s="685" t="s">
        <v>749</v>
      </c>
      <c r="BD144" s="685" t="s">
        <v>749</v>
      </c>
      <c r="BE144" s="685" t="s">
        <v>749</v>
      </c>
      <c r="BF144" s="685">
        <v>1</v>
      </c>
      <c r="BG144" s="685">
        <v>1</v>
      </c>
      <c r="BH144" s="685">
        <v>1</v>
      </c>
      <c r="BI144" s="685">
        <v>1</v>
      </c>
      <c r="BJ144" s="685" t="s">
        <v>749</v>
      </c>
      <c r="BK144" s="685" t="s">
        <v>749</v>
      </c>
      <c r="BL144" s="685" t="s">
        <v>749</v>
      </c>
      <c r="BM144" s="685" t="s">
        <v>749</v>
      </c>
      <c r="BN144" s="685" t="s">
        <v>749</v>
      </c>
      <c r="BO144" s="685" t="s">
        <v>749</v>
      </c>
      <c r="BP144" s="685" t="s">
        <v>749</v>
      </c>
      <c r="BQ144" s="685" t="s">
        <v>749</v>
      </c>
      <c r="BR144" s="685" t="s">
        <v>749</v>
      </c>
      <c r="BS144" s="685" t="s">
        <v>749</v>
      </c>
      <c r="BT144" s="685">
        <v>1</v>
      </c>
      <c r="BU144" s="685" t="s">
        <v>749</v>
      </c>
      <c r="BV144" s="685">
        <v>99</v>
      </c>
      <c r="BW144" s="685"/>
      <c r="BX144" s="685"/>
      <c r="BY144" s="685"/>
      <c r="BZ144" s="685"/>
      <c r="CA144" s="685"/>
      <c r="CB144" s="685"/>
      <c r="CC144" s="718" t="str">
        <f t="shared" si="19"/>
        <v>境界対策</v>
      </c>
      <c r="CD144" s="718"/>
      <c r="CE144" s="718"/>
      <c r="CF144" s="718"/>
      <c r="CG144" s="718"/>
      <c r="CH144" s="718"/>
    </row>
    <row r="145" s="258" customFormat="1" ht="172.8" spans="2:86">
      <c r="B145" s="448">
        <f t="shared" si="4"/>
        <v>98</v>
      </c>
      <c r="C145" s="455" t="s">
        <v>932</v>
      </c>
      <c r="D145" s="450" t="s">
        <v>743</v>
      </c>
      <c r="E145" s="451" t="s">
        <v>801</v>
      </c>
      <c r="F145" s="794" t="s">
        <v>933</v>
      </c>
      <c r="G145" s="453" t="s">
        <v>934</v>
      </c>
      <c r="H145" s="451" t="str">
        <f t="shared" si="22"/>
        <v>インターネット接続環境
Internet connection environment
(e.g., Proxy server,etc.)</v>
      </c>
      <c r="I145" s="799" t="s">
        <v>785</v>
      </c>
      <c r="J145" s="320" t="s">
        <v>786</v>
      </c>
      <c r="K145" s="487" t="str">
        <f t="shared" si="13"/>
        <v>回答不要
Not Applicable</v>
      </c>
      <c r="L145" s="488">
        <v>3</v>
      </c>
      <c r="M145" s="489"/>
      <c r="N145" s="489"/>
      <c r="O145" s="492" t="s">
        <v>287</v>
      </c>
      <c r="P145" s="493"/>
      <c r="Q145" s="494"/>
      <c r="R145" s="494"/>
      <c r="S145" s="648"/>
      <c r="T145" s="487" t="str">
        <f t="shared" si="14"/>
        <v>回答不要
Not Applicable</v>
      </c>
      <c r="U145" s="488"/>
      <c r="V145" s="834"/>
      <c r="W145" s="487" t="str">
        <f t="shared" si="15"/>
        <v>回答不要
Not Applicable</v>
      </c>
      <c r="X145" s="488"/>
      <c r="Y145" s="834"/>
      <c r="Z145" s="669">
        <f>IF(OR('0.Work Content Judge'!$H$146=0,AND($BV145=99,COUNTIF('0.Work Content Judge'!$AJ$146:$AO$146,2)=0),AND($BX145=99,COUNTIF('0.Work Content Judge'!$AJ$146:$AO$146,2)&gt;0),AND($BY145=99,'0.Work Content Judge'!$AI$146=1),AND($BZ145=99,'0.Work Content Judge'!$AC$146=1),AND($K$27="N/A",$H145=$AJ$46),AND($K$28="N/A",$H145=$AK$46),AND($K$29="N/A",$H145=$AL$46),AND($K$30="N/A",$H145=$AM$46),AND($K$31="N/A",$H145=$AN$46),AND($K$32="N/A",$H145=$AO$46)),0,1)</f>
        <v>0</v>
      </c>
      <c r="AA145" s="670">
        <f t="shared" si="16"/>
        <v>1</v>
      </c>
      <c r="AB145" s="670">
        <f>IF(OR('0.Work Content Judge'!$I$146=0,AND($BV145=99,COUNTIF('0.Work Content Judge'!$AJ$146:$AO$146,2)=0),AND($BX145=99,COUNTIF('0.Work Content Judge'!$AJ$146:$AO$146,2)&gt;0),AND($BZ145=99,'0.Work Content Judge'!$Y$146=1),AND($T$27="N/A",$H145=$AJ$46),AND($T$28="N/A",$H145=$AK$46),AND($T$29="N/A",$H145=$AL$46),AND($T$30="N/A",$H145=$AM$46),AND($T$31="N/A",$H145=$AN$46),AND($T$32="N/A",$H145=$AO$46)),0,1)</f>
        <v>0</v>
      </c>
      <c r="AC145" s="670">
        <f t="shared" si="17"/>
        <v>1</v>
      </c>
      <c r="AD145" s="670">
        <f>IF(OR('0.Work Content Judge'!$J$146=0,AND($BV145=99,COUNTIF('0.Work Content Judge'!$AJ$146:$AO$146,2)=0),AND($BX145=99,COUNTIF('0.Work Content Judge'!$AJ$146:$AO$146,2)&gt;0),AND($BZ145=99,'0.Work Content Judge'!$AB$146=1),AND($W$27="N/A",$H145=$AJ$46),AND($W$28="N/A",$H145=$AK$46),AND($W$29="N/A",$H145=$AL$46),AND($W$30="N/A",$H145=$AM$46),AND($W$31="N/A",$H145=$AN$46),AND($W$32="N/A",$H145=$AO$46)),0,1)</f>
        <v>0</v>
      </c>
      <c r="AE145" s="669">
        <f t="shared" si="18"/>
        <v>1</v>
      </c>
      <c r="AF145" s="683">
        <f t="shared" si="23"/>
        <v>1</v>
      </c>
      <c r="AG145" s="684">
        <v>1</v>
      </c>
      <c r="AH145" s="685">
        <v>0</v>
      </c>
      <c r="AI145" s="685" t="s">
        <v>749</v>
      </c>
      <c r="AJ145" s="685" t="s">
        <v>749</v>
      </c>
      <c r="AK145" s="685">
        <v>1</v>
      </c>
      <c r="AL145" s="685" t="s">
        <v>749</v>
      </c>
      <c r="AM145" s="685" t="s">
        <v>749</v>
      </c>
      <c r="AN145" s="685" t="s">
        <v>749</v>
      </c>
      <c r="AO145" s="685" t="s">
        <v>749</v>
      </c>
      <c r="AP145" s="685" t="e">
        <v>#N/A</v>
      </c>
      <c r="AQ145" s="685" t="e">
        <v>#N/A</v>
      </c>
      <c r="AR145" s="685" t="e">
        <v>#N/A</v>
      </c>
      <c r="AS145" s="685" t="e">
        <v>#N/A</v>
      </c>
      <c r="AT145" s="685" t="e">
        <v>#N/A</v>
      </c>
      <c r="AU145" s="685" t="e">
        <v>#N/A</v>
      </c>
      <c r="AV145" s="685" t="e">
        <v>#N/A</v>
      </c>
      <c r="AW145" s="685" t="s">
        <v>749</v>
      </c>
      <c r="AX145" s="685" t="s">
        <v>749</v>
      </c>
      <c r="AY145" s="685" t="s">
        <v>749</v>
      </c>
      <c r="AZ145" s="685" t="s">
        <v>749</v>
      </c>
      <c r="BA145" s="685" t="s">
        <v>749</v>
      </c>
      <c r="BB145" s="685" t="s">
        <v>749</v>
      </c>
      <c r="BC145" s="685" t="s">
        <v>749</v>
      </c>
      <c r="BD145" s="685" t="s">
        <v>749</v>
      </c>
      <c r="BE145" s="685" t="s">
        <v>749</v>
      </c>
      <c r="BF145" s="685">
        <v>1</v>
      </c>
      <c r="BG145" s="685">
        <v>1</v>
      </c>
      <c r="BH145" s="685">
        <v>1</v>
      </c>
      <c r="BI145" s="685">
        <v>1</v>
      </c>
      <c r="BJ145" s="685" t="s">
        <v>749</v>
      </c>
      <c r="BK145" s="685" t="s">
        <v>749</v>
      </c>
      <c r="BL145" s="685" t="s">
        <v>749</v>
      </c>
      <c r="BM145" s="685" t="s">
        <v>749</v>
      </c>
      <c r="BN145" s="685" t="s">
        <v>749</v>
      </c>
      <c r="BO145" s="685" t="s">
        <v>749</v>
      </c>
      <c r="BP145" s="685" t="s">
        <v>749</v>
      </c>
      <c r="BQ145" s="685" t="s">
        <v>749</v>
      </c>
      <c r="BR145" s="685" t="s">
        <v>749</v>
      </c>
      <c r="BS145" s="685" t="s">
        <v>749</v>
      </c>
      <c r="BT145" s="685">
        <v>1</v>
      </c>
      <c r="BU145" s="685" t="s">
        <v>749</v>
      </c>
      <c r="BV145" s="685">
        <v>99</v>
      </c>
      <c r="BW145" s="685"/>
      <c r="BX145" s="685"/>
      <c r="BY145" s="685"/>
      <c r="BZ145" s="685"/>
      <c r="CA145" s="685"/>
      <c r="CB145" s="685"/>
      <c r="CC145" s="718" t="str">
        <f t="shared" si="19"/>
        <v>インターネット接続環境</v>
      </c>
      <c r="CD145" s="718"/>
      <c r="CE145" s="718"/>
      <c r="CF145" s="718"/>
      <c r="CG145" s="718"/>
      <c r="CH145" s="718"/>
    </row>
    <row r="146" s="258" customFormat="1" ht="172.8" spans="2:86">
      <c r="B146" s="448">
        <f t="shared" si="4"/>
        <v>99</v>
      </c>
      <c r="C146" s="455" t="s">
        <v>935</v>
      </c>
      <c r="D146" s="450" t="s">
        <v>743</v>
      </c>
      <c r="E146" s="451" t="s">
        <v>801</v>
      </c>
      <c r="F146" s="794" t="s">
        <v>936</v>
      </c>
      <c r="G146" s="453" t="s">
        <v>937</v>
      </c>
      <c r="H146" s="451" t="str">
        <f t="shared" si="22"/>
        <v>境界対策
Boundary Countermeasure
(e.g., Firewall, IDS, IPS)</v>
      </c>
      <c r="I146" s="799" t="s">
        <v>785</v>
      </c>
      <c r="J146" s="320" t="s">
        <v>786</v>
      </c>
      <c r="K146" s="487" t="str">
        <f t="shared" si="13"/>
        <v>回答不要
Not Applicable</v>
      </c>
      <c r="L146" s="488">
        <v>3</v>
      </c>
      <c r="M146" s="489"/>
      <c r="N146" s="489"/>
      <c r="O146" s="492" t="s">
        <v>287</v>
      </c>
      <c r="P146" s="493"/>
      <c r="Q146" s="494"/>
      <c r="R146" s="494"/>
      <c r="S146" s="648"/>
      <c r="T146" s="487" t="str">
        <f t="shared" si="14"/>
        <v>回答不要
Not Applicable</v>
      </c>
      <c r="U146" s="488"/>
      <c r="V146" s="834"/>
      <c r="W146" s="487" t="str">
        <f t="shared" si="15"/>
        <v>回答不要
Not Applicable</v>
      </c>
      <c r="X146" s="488"/>
      <c r="Y146" s="834"/>
      <c r="Z146" s="669">
        <f>IF(OR('0.Work Content Judge'!$H$146=0,AND($BV146=99,COUNTIF('0.Work Content Judge'!$AJ$146:$AO$146,2)=0),AND($BX146=99,COUNTIF('0.Work Content Judge'!$AJ$146:$AO$146,2)&gt;0),AND($BY146=99,'0.Work Content Judge'!$AI$146=1),AND($BZ146=99,'0.Work Content Judge'!$AC$146=1),AND($K$27="N/A",$H146=$AJ$46),AND($K$28="N/A",$H146=$AK$46),AND($K$29="N/A",$H146=$AL$46),AND($K$30="N/A",$H146=$AM$46),AND($K$31="N/A",$H146=$AN$46),AND($K$32="N/A",$H146=$AO$46)),0,1)</f>
        <v>0</v>
      </c>
      <c r="AA146" s="670">
        <f t="shared" si="16"/>
        <v>1</v>
      </c>
      <c r="AB146" s="670">
        <f>IF(OR('0.Work Content Judge'!$I$146=0,AND($BV146=99,COUNTIF('0.Work Content Judge'!$AJ$146:$AO$146,2)=0),AND($BX146=99,COUNTIF('0.Work Content Judge'!$AJ$146:$AO$146,2)&gt;0),AND($BZ146=99,'0.Work Content Judge'!$Y$146=1),AND($T$27="N/A",$H146=$AJ$46),AND($T$28="N/A",$H146=$AK$46),AND($T$29="N/A",$H146=$AL$46),AND($T$30="N/A",$H146=$AM$46),AND($T$31="N/A",$H146=$AN$46),AND($T$32="N/A",$H146=$AO$46)),0,1)</f>
        <v>0</v>
      </c>
      <c r="AC146" s="670">
        <f t="shared" si="17"/>
        <v>1</v>
      </c>
      <c r="AD146" s="670">
        <f>IF(OR('0.Work Content Judge'!$J$146=0,AND($BV146=99,COUNTIF('0.Work Content Judge'!$AJ$146:$AO$146,2)=0),AND($BX146=99,COUNTIF('0.Work Content Judge'!$AJ$146:$AO$146,2)&gt;0),AND($BZ146=99,'0.Work Content Judge'!$AB$146=1),AND($W$27="N/A",$H146=$AJ$46),AND($W$28="N/A",$H146=$AK$46),AND($W$29="N/A",$H146=$AL$46),AND($W$30="N/A",$H146=$AM$46),AND($W$31="N/A",$H146=$AN$46),AND($W$32="N/A",$H146=$AO$46)),0,1)</f>
        <v>0</v>
      </c>
      <c r="AE146" s="669">
        <f t="shared" si="18"/>
        <v>1</v>
      </c>
      <c r="AF146" s="683">
        <f t="shared" si="23"/>
        <v>1</v>
      </c>
      <c r="AG146" s="684">
        <v>1</v>
      </c>
      <c r="AH146" s="685">
        <v>0</v>
      </c>
      <c r="AI146" s="685" t="s">
        <v>749</v>
      </c>
      <c r="AJ146" s="685">
        <v>1</v>
      </c>
      <c r="AK146" s="685" t="s">
        <v>749</v>
      </c>
      <c r="AL146" s="685" t="s">
        <v>749</v>
      </c>
      <c r="AM146" s="685" t="s">
        <v>749</v>
      </c>
      <c r="AN146" s="685" t="s">
        <v>749</v>
      </c>
      <c r="AO146" s="685" t="s">
        <v>749</v>
      </c>
      <c r="AP146" s="685" t="e">
        <v>#N/A</v>
      </c>
      <c r="AQ146" s="685" t="e">
        <v>#N/A</v>
      </c>
      <c r="AR146" s="685" t="e">
        <v>#N/A</v>
      </c>
      <c r="AS146" s="685" t="e">
        <v>#N/A</v>
      </c>
      <c r="AT146" s="685" t="e">
        <v>#N/A</v>
      </c>
      <c r="AU146" s="685" t="e">
        <v>#N/A</v>
      </c>
      <c r="AV146" s="685" t="e">
        <v>#N/A</v>
      </c>
      <c r="AW146" s="685" t="s">
        <v>749</v>
      </c>
      <c r="AX146" s="685" t="s">
        <v>749</v>
      </c>
      <c r="AY146" s="685" t="s">
        <v>749</v>
      </c>
      <c r="AZ146" s="685" t="s">
        <v>749</v>
      </c>
      <c r="BA146" s="685" t="s">
        <v>749</v>
      </c>
      <c r="BB146" s="685" t="s">
        <v>749</v>
      </c>
      <c r="BC146" s="685" t="s">
        <v>749</v>
      </c>
      <c r="BD146" s="685" t="s">
        <v>749</v>
      </c>
      <c r="BE146" s="685" t="s">
        <v>749</v>
      </c>
      <c r="BF146" s="685">
        <v>1</v>
      </c>
      <c r="BG146" s="685">
        <v>1</v>
      </c>
      <c r="BH146" s="685">
        <v>1</v>
      </c>
      <c r="BI146" s="685">
        <v>1</v>
      </c>
      <c r="BJ146" s="685" t="s">
        <v>749</v>
      </c>
      <c r="BK146" s="685" t="s">
        <v>749</v>
      </c>
      <c r="BL146" s="685" t="s">
        <v>749</v>
      </c>
      <c r="BM146" s="685" t="s">
        <v>749</v>
      </c>
      <c r="BN146" s="685" t="s">
        <v>749</v>
      </c>
      <c r="BO146" s="685" t="s">
        <v>749</v>
      </c>
      <c r="BP146" s="685" t="s">
        <v>749</v>
      </c>
      <c r="BQ146" s="685" t="s">
        <v>749</v>
      </c>
      <c r="BR146" s="685" t="s">
        <v>749</v>
      </c>
      <c r="BS146" s="685" t="s">
        <v>749</v>
      </c>
      <c r="BT146" s="685">
        <v>1</v>
      </c>
      <c r="BU146" s="685" t="s">
        <v>749</v>
      </c>
      <c r="BV146" s="685">
        <v>99</v>
      </c>
      <c r="BW146" s="685"/>
      <c r="BX146" s="685"/>
      <c r="BY146" s="685"/>
      <c r="BZ146" s="685"/>
      <c r="CA146" s="685"/>
      <c r="CB146" s="685"/>
      <c r="CC146" s="718" t="str">
        <f t="shared" si="19"/>
        <v>境界対策</v>
      </c>
      <c r="CD146" s="718"/>
      <c r="CE146" s="718"/>
      <c r="CF146" s="718"/>
      <c r="CG146" s="718"/>
      <c r="CH146" s="718"/>
    </row>
    <row r="147" s="258" customFormat="1" ht="172.8" spans="2:86">
      <c r="B147" s="448">
        <f t="shared" si="4"/>
        <v>100</v>
      </c>
      <c r="C147" s="455" t="s">
        <v>938</v>
      </c>
      <c r="D147" s="450" t="s">
        <v>743</v>
      </c>
      <c r="E147" s="451" t="s">
        <v>801</v>
      </c>
      <c r="F147" s="794" t="s">
        <v>939</v>
      </c>
      <c r="G147" s="453" t="s">
        <v>940</v>
      </c>
      <c r="H147" s="451" t="str">
        <f t="shared" si="22"/>
        <v>インターネット接続環境
Internet connection environment
(e.g., Proxy server,etc.)</v>
      </c>
      <c r="I147" s="799" t="s">
        <v>785</v>
      </c>
      <c r="J147" s="320" t="s">
        <v>786</v>
      </c>
      <c r="K147" s="487" t="str">
        <f t="shared" si="13"/>
        <v>回答不要
Not Applicable</v>
      </c>
      <c r="L147" s="488">
        <v>3</v>
      </c>
      <c r="M147" s="489"/>
      <c r="N147" s="489"/>
      <c r="O147" s="492" t="s">
        <v>287</v>
      </c>
      <c r="P147" s="493"/>
      <c r="Q147" s="494"/>
      <c r="R147" s="494"/>
      <c r="S147" s="648"/>
      <c r="T147" s="487" t="str">
        <f t="shared" si="14"/>
        <v>回答不要
Not Applicable</v>
      </c>
      <c r="U147" s="488"/>
      <c r="V147" s="834"/>
      <c r="W147" s="487" t="str">
        <f t="shared" si="15"/>
        <v>回答不要
Not Applicable</v>
      </c>
      <c r="X147" s="488"/>
      <c r="Y147" s="834"/>
      <c r="Z147" s="669">
        <f>IF(OR('0.Work Content Judge'!$H$146=0,AND($BV147=99,COUNTIF('0.Work Content Judge'!$AJ$146:$AO$146,2)=0),AND($BX147=99,COUNTIF('0.Work Content Judge'!$AJ$146:$AO$146,2)&gt;0),AND($BY147=99,'0.Work Content Judge'!$AI$146=1),AND($BZ147=99,'0.Work Content Judge'!$AC$146=1),AND($K$27="N/A",$H147=$AJ$46),AND($K$28="N/A",$H147=$AK$46),AND($K$29="N/A",$H147=$AL$46),AND($K$30="N/A",$H147=$AM$46),AND($K$31="N/A",$H147=$AN$46),AND($K$32="N/A",$H147=$AO$46)),0,1)</f>
        <v>0</v>
      </c>
      <c r="AA147" s="670">
        <f t="shared" si="16"/>
        <v>1</v>
      </c>
      <c r="AB147" s="670">
        <f>IF(OR('0.Work Content Judge'!$I$146=0,AND($BV147=99,COUNTIF('0.Work Content Judge'!$AJ$146:$AO$146,2)=0),AND($BX147=99,COUNTIF('0.Work Content Judge'!$AJ$146:$AO$146,2)&gt;0),AND($BZ147=99,'0.Work Content Judge'!$Y$146=1),AND($T$27="N/A",$H147=$AJ$46),AND($T$28="N/A",$H147=$AK$46),AND($T$29="N/A",$H147=$AL$46),AND($T$30="N/A",$H147=$AM$46),AND($T$31="N/A",$H147=$AN$46),AND($T$32="N/A",$H147=$AO$46)),0,1)</f>
        <v>0</v>
      </c>
      <c r="AC147" s="670">
        <f t="shared" si="17"/>
        <v>1</v>
      </c>
      <c r="AD147" s="670">
        <f>IF(OR('0.Work Content Judge'!$J$146=0,AND($BV147=99,COUNTIF('0.Work Content Judge'!$AJ$146:$AO$146,2)=0),AND($BX147=99,COUNTIF('0.Work Content Judge'!$AJ$146:$AO$146,2)&gt;0),AND($BZ147=99,'0.Work Content Judge'!$AB$146=1),AND($W$27="N/A",$H147=$AJ$46),AND($W$28="N/A",$H147=$AK$46),AND($W$29="N/A",$H147=$AL$46),AND($W$30="N/A",$H147=$AM$46),AND($W$31="N/A",$H147=$AN$46),AND($W$32="N/A",$H147=$AO$46)),0,1)</f>
        <v>0</v>
      </c>
      <c r="AE147" s="669">
        <f t="shared" si="18"/>
        <v>1</v>
      </c>
      <c r="AF147" s="683">
        <f t="shared" si="23"/>
        <v>1</v>
      </c>
      <c r="AG147" s="684">
        <v>1</v>
      </c>
      <c r="AH147" s="685">
        <v>0</v>
      </c>
      <c r="AI147" s="685" t="s">
        <v>749</v>
      </c>
      <c r="AJ147" s="685" t="s">
        <v>749</v>
      </c>
      <c r="AK147" s="685">
        <v>1</v>
      </c>
      <c r="AL147" s="685" t="s">
        <v>749</v>
      </c>
      <c r="AM147" s="685" t="s">
        <v>749</v>
      </c>
      <c r="AN147" s="685" t="s">
        <v>749</v>
      </c>
      <c r="AO147" s="685" t="s">
        <v>749</v>
      </c>
      <c r="AP147" s="685" t="e">
        <v>#N/A</v>
      </c>
      <c r="AQ147" s="685" t="e">
        <v>#N/A</v>
      </c>
      <c r="AR147" s="685" t="e">
        <v>#N/A</v>
      </c>
      <c r="AS147" s="685" t="e">
        <v>#N/A</v>
      </c>
      <c r="AT147" s="685" t="e">
        <v>#N/A</v>
      </c>
      <c r="AU147" s="685" t="e">
        <v>#N/A</v>
      </c>
      <c r="AV147" s="685" t="e">
        <v>#N/A</v>
      </c>
      <c r="AW147" s="685" t="s">
        <v>749</v>
      </c>
      <c r="AX147" s="685" t="s">
        <v>749</v>
      </c>
      <c r="AY147" s="685" t="s">
        <v>749</v>
      </c>
      <c r="AZ147" s="685" t="s">
        <v>749</v>
      </c>
      <c r="BA147" s="685" t="s">
        <v>749</v>
      </c>
      <c r="BB147" s="685" t="s">
        <v>749</v>
      </c>
      <c r="BC147" s="685" t="s">
        <v>749</v>
      </c>
      <c r="BD147" s="685" t="s">
        <v>749</v>
      </c>
      <c r="BE147" s="685" t="s">
        <v>749</v>
      </c>
      <c r="BF147" s="685">
        <v>1</v>
      </c>
      <c r="BG147" s="685">
        <v>1</v>
      </c>
      <c r="BH147" s="685">
        <v>1</v>
      </c>
      <c r="BI147" s="685">
        <v>1</v>
      </c>
      <c r="BJ147" s="685" t="s">
        <v>749</v>
      </c>
      <c r="BK147" s="685" t="s">
        <v>749</v>
      </c>
      <c r="BL147" s="685" t="s">
        <v>749</v>
      </c>
      <c r="BM147" s="685" t="s">
        <v>749</v>
      </c>
      <c r="BN147" s="685" t="s">
        <v>749</v>
      </c>
      <c r="BO147" s="685" t="s">
        <v>749</v>
      </c>
      <c r="BP147" s="685" t="s">
        <v>749</v>
      </c>
      <c r="BQ147" s="685" t="s">
        <v>749</v>
      </c>
      <c r="BR147" s="685" t="s">
        <v>749</v>
      </c>
      <c r="BS147" s="685" t="s">
        <v>749</v>
      </c>
      <c r="BT147" s="685">
        <v>1</v>
      </c>
      <c r="BU147" s="685" t="s">
        <v>749</v>
      </c>
      <c r="BV147" s="685">
        <v>99</v>
      </c>
      <c r="BW147" s="685"/>
      <c r="BX147" s="685"/>
      <c r="BY147" s="685"/>
      <c r="BZ147" s="685"/>
      <c r="CA147" s="685"/>
      <c r="CB147" s="685"/>
      <c r="CC147" s="718" t="str">
        <f t="shared" si="19"/>
        <v>インターネット接続環境</v>
      </c>
      <c r="CD147" s="718"/>
      <c r="CE147" s="718"/>
      <c r="CF147" s="718"/>
      <c r="CG147" s="718"/>
      <c r="CH147" s="718"/>
    </row>
    <row r="148" s="258" customFormat="1" ht="360" spans="2:86">
      <c r="B148" s="448">
        <f t="shared" si="4"/>
        <v>101</v>
      </c>
      <c r="C148" s="455" t="s">
        <v>941</v>
      </c>
      <c r="D148" s="450" t="s">
        <v>743</v>
      </c>
      <c r="E148" s="451" t="s">
        <v>801</v>
      </c>
      <c r="F148" s="794" t="s">
        <v>942</v>
      </c>
      <c r="G148" s="453" t="s">
        <v>943</v>
      </c>
      <c r="H148" s="451" t="str">
        <f t="shared" si="22"/>
        <v>システム全体
Entire system</v>
      </c>
      <c r="I148" s="799" t="s">
        <v>785</v>
      </c>
      <c r="J148" s="320" t="s">
        <v>786</v>
      </c>
      <c r="K148" s="487" t="str">
        <f t="shared" si="13"/>
        <v>回答要
Answer Required</v>
      </c>
      <c r="L148" s="488">
        <v>3</v>
      </c>
      <c r="M148" s="489"/>
      <c r="N148" s="489"/>
      <c r="O148" s="492" t="s">
        <v>287</v>
      </c>
      <c r="P148" s="493"/>
      <c r="Q148" s="494"/>
      <c r="R148" s="494"/>
      <c r="S148" s="648"/>
      <c r="T148" s="487" t="str">
        <f t="shared" si="14"/>
        <v>回答不要
Not Applicable</v>
      </c>
      <c r="U148" s="488"/>
      <c r="V148" s="834"/>
      <c r="W148" s="487" t="str">
        <f t="shared" si="15"/>
        <v>回答不要
Not Applicable</v>
      </c>
      <c r="X148" s="488"/>
      <c r="Y148" s="834"/>
      <c r="Z148" s="669">
        <f>IF(OR('0.Work Content Judge'!$H$146=0,AND($BV148=99,COUNTIF('0.Work Content Judge'!$AJ$146:$AO$146,2)=0),AND($BX148=99,COUNTIF('0.Work Content Judge'!$AJ$146:$AO$146,2)&gt;0),AND($BY148=99,'0.Work Content Judge'!$AI$146=1),AND($BZ148=99,'0.Work Content Judge'!$AC$146=1),AND($K$27="N/A",$H148=$AJ$46),AND($K$28="N/A",$H148=$AK$46),AND($K$29="N/A",$H148=$AL$46),AND($K$30="N/A",$H148=$AM$46),AND($K$31="N/A",$H148=$AN$46),AND($K$32="N/A",$H148=$AO$46)),0,1)</f>
        <v>1</v>
      </c>
      <c r="AA148" s="670">
        <f t="shared" si="16"/>
        <v>1</v>
      </c>
      <c r="AB148" s="670">
        <f>IF(OR('0.Work Content Judge'!$I$146=0,AND($BV148=99,COUNTIF('0.Work Content Judge'!$AJ$146:$AO$146,2)=0),AND($BX148=99,COUNTIF('0.Work Content Judge'!$AJ$146:$AO$146,2)&gt;0),AND($BZ148=99,'0.Work Content Judge'!$Y$146=1),AND($T$27="N/A",$H148=$AJ$46),AND($T$28="N/A",$H148=$AK$46),AND($T$29="N/A",$H148=$AL$46),AND($T$30="N/A",$H148=$AM$46),AND($T$31="N/A",$H148=$AN$46),AND($T$32="N/A",$H148=$AO$46)),0,1)</f>
        <v>0</v>
      </c>
      <c r="AC148" s="670">
        <f t="shared" si="17"/>
        <v>1</v>
      </c>
      <c r="AD148" s="670">
        <f>IF(OR('0.Work Content Judge'!$J$146=0,AND($BV148=99,COUNTIF('0.Work Content Judge'!$AJ$146:$AO$146,2)=0),AND($BX148=99,COUNTIF('0.Work Content Judge'!$AJ$146:$AO$146,2)&gt;0),AND($BZ148=99,'0.Work Content Judge'!$AB$146=1),AND($W$27="N/A",$H148=$AJ$46),AND($W$28="N/A",$H148=$AK$46),AND($W$29="N/A",$H148=$AL$46),AND($W$30="N/A",$H148=$AM$46),AND($W$31="N/A",$H148=$AN$46),AND($W$32="N/A",$H148=$AO$46)),0,1)</f>
        <v>0</v>
      </c>
      <c r="AE148" s="669">
        <f t="shared" si="18"/>
        <v>1</v>
      </c>
      <c r="AF148" s="683">
        <f t="shared" si="23"/>
        <v>1</v>
      </c>
      <c r="AG148" s="684">
        <v>1</v>
      </c>
      <c r="AH148" s="685">
        <v>0</v>
      </c>
      <c r="AI148" s="685">
        <v>1</v>
      </c>
      <c r="AJ148" s="685" t="s">
        <v>749</v>
      </c>
      <c r="AK148" s="685" t="s">
        <v>749</v>
      </c>
      <c r="AL148" s="685" t="s">
        <v>749</v>
      </c>
      <c r="AM148" s="685" t="s">
        <v>749</v>
      </c>
      <c r="AN148" s="685" t="s">
        <v>749</v>
      </c>
      <c r="AO148" s="685" t="s">
        <v>749</v>
      </c>
      <c r="AP148" s="685" t="e">
        <v>#N/A</v>
      </c>
      <c r="AQ148" s="685" t="e">
        <v>#N/A</v>
      </c>
      <c r="AR148" s="685" t="e">
        <v>#N/A</v>
      </c>
      <c r="AS148" s="685" t="e">
        <v>#N/A</v>
      </c>
      <c r="AT148" s="685" t="e">
        <v>#N/A</v>
      </c>
      <c r="AU148" s="685" t="e">
        <v>#N/A</v>
      </c>
      <c r="AV148" s="685" t="e">
        <v>#N/A</v>
      </c>
      <c r="AW148" s="685" t="s">
        <v>749</v>
      </c>
      <c r="AX148" s="685" t="s">
        <v>749</v>
      </c>
      <c r="AY148" s="685" t="s">
        <v>749</v>
      </c>
      <c r="AZ148" s="685" t="s">
        <v>749</v>
      </c>
      <c r="BA148" s="685" t="s">
        <v>749</v>
      </c>
      <c r="BB148" s="685" t="s">
        <v>749</v>
      </c>
      <c r="BC148" s="685" t="s">
        <v>749</v>
      </c>
      <c r="BD148" s="685" t="s">
        <v>749</v>
      </c>
      <c r="BE148" s="685" t="s">
        <v>749</v>
      </c>
      <c r="BF148" s="685">
        <v>1</v>
      </c>
      <c r="BG148" s="685">
        <v>1</v>
      </c>
      <c r="BH148" s="685">
        <v>1</v>
      </c>
      <c r="BI148" s="685">
        <v>1</v>
      </c>
      <c r="BJ148" s="685" t="s">
        <v>749</v>
      </c>
      <c r="BK148" s="685" t="s">
        <v>749</v>
      </c>
      <c r="BL148" s="685" t="s">
        <v>749</v>
      </c>
      <c r="BM148" s="685" t="s">
        <v>749</v>
      </c>
      <c r="BN148" s="685" t="s">
        <v>749</v>
      </c>
      <c r="BO148" s="685" t="s">
        <v>749</v>
      </c>
      <c r="BP148" s="685" t="s">
        <v>749</v>
      </c>
      <c r="BQ148" s="685" t="s">
        <v>749</v>
      </c>
      <c r="BR148" s="685" t="s">
        <v>749</v>
      </c>
      <c r="BS148" s="685" t="s">
        <v>749</v>
      </c>
      <c r="BT148" s="685">
        <v>1</v>
      </c>
      <c r="BU148" s="685" t="s">
        <v>749</v>
      </c>
      <c r="BV148" s="685">
        <v>99</v>
      </c>
      <c r="BW148" s="685"/>
      <c r="BX148" s="685"/>
      <c r="BY148" s="685"/>
      <c r="BZ148" s="685"/>
      <c r="CA148" s="685"/>
      <c r="CB148" s="685"/>
      <c r="CC148" s="718" t="str">
        <f t="shared" si="19"/>
        <v>共通</v>
      </c>
      <c r="CD148" s="718"/>
      <c r="CE148" s="718"/>
      <c r="CF148" s="718"/>
      <c r="CG148" s="718"/>
      <c r="CH148" s="718"/>
    </row>
    <row r="149" s="258" customFormat="1" ht="201.6" spans="2:86">
      <c r="B149" s="448">
        <f t="shared" si="4"/>
        <v>102</v>
      </c>
      <c r="C149" s="455" t="s">
        <v>944</v>
      </c>
      <c r="D149" s="450" t="s">
        <v>743</v>
      </c>
      <c r="E149" s="451" t="s">
        <v>801</v>
      </c>
      <c r="F149" s="794" t="s">
        <v>945</v>
      </c>
      <c r="G149" s="453" t="s">
        <v>946</v>
      </c>
      <c r="H149" s="451" t="str">
        <f t="shared" si="22"/>
        <v>インターネットメール環境
Internet mail environment
(e.g., E-mail server)</v>
      </c>
      <c r="I149" s="799" t="s">
        <v>785</v>
      </c>
      <c r="J149" s="320" t="s">
        <v>786</v>
      </c>
      <c r="K149" s="487" t="str">
        <f t="shared" si="13"/>
        <v>回答不要
Not Applicable</v>
      </c>
      <c r="L149" s="488">
        <v>3</v>
      </c>
      <c r="M149" s="489"/>
      <c r="N149" s="489"/>
      <c r="O149" s="492" t="s">
        <v>287</v>
      </c>
      <c r="P149" s="493"/>
      <c r="Q149" s="494"/>
      <c r="R149" s="494"/>
      <c r="S149" s="648"/>
      <c r="T149" s="487" t="str">
        <f t="shared" si="14"/>
        <v>回答不要
Not Applicable</v>
      </c>
      <c r="U149" s="488"/>
      <c r="V149" s="834"/>
      <c r="W149" s="487" t="str">
        <f t="shared" si="15"/>
        <v>回答不要
Not Applicable</v>
      </c>
      <c r="X149" s="488"/>
      <c r="Y149" s="834"/>
      <c r="Z149" s="669">
        <f>IF(OR('0.Work Content Judge'!$H$146=0,AND($BV149=99,COUNTIF('0.Work Content Judge'!$AJ$146:$AO$146,2)=0),AND($BX149=99,COUNTIF('0.Work Content Judge'!$AJ$146:$AO$146,2)&gt;0),AND($BY149=99,'0.Work Content Judge'!$AI$146=1),AND($BZ149=99,'0.Work Content Judge'!$AC$146=1),AND($K$27="N/A",$H149=$AJ$46),AND($K$28="N/A",$H149=$AK$46),AND($K$29="N/A",$H149=$AL$46),AND($K$30="N/A",$H149=$AM$46),AND($K$31="N/A",$H149=$AN$46),AND($K$32="N/A",$H149=$AO$46)),0,1)</f>
        <v>0</v>
      </c>
      <c r="AA149" s="670">
        <f t="shared" si="16"/>
        <v>1</v>
      </c>
      <c r="AB149" s="670">
        <f>IF(OR('0.Work Content Judge'!$I$146=0,AND($BV149=99,COUNTIF('0.Work Content Judge'!$AJ$146:$AO$146,2)=0),AND($BX149=99,COUNTIF('0.Work Content Judge'!$AJ$146:$AO$146,2)&gt;0),AND($BZ149=99,'0.Work Content Judge'!$Y$146=1),AND($T$27="N/A",$H149=$AJ$46),AND($T$28="N/A",$H149=$AK$46),AND($T$29="N/A",$H149=$AL$46),AND($T$30="N/A",$H149=$AM$46),AND($T$31="N/A",$H149=$AN$46),AND($T$32="N/A",$H149=$AO$46)),0,1)</f>
        <v>0</v>
      </c>
      <c r="AC149" s="670">
        <f t="shared" si="17"/>
        <v>1</v>
      </c>
      <c r="AD149" s="670">
        <f>IF(OR('0.Work Content Judge'!$J$146=0,AND($BV149=99,COUNTIF('0.Work Content Judge'!$AJ$146:$AO$146,2)=0),AND($BX149=99,COUNTIF('0.Work Content Judge'!$AJ$146:$AO$146,2)&gt;0),AND($BZ149=99,'0.Work Content Judge'!$AB$146=1),AND($W$27="N/A",$H149=$AJ$46),AND($W$28="N/A",$H149=$AK$46),AND($W$29="N/A",$H149=$AL$46),AND($W$30="N/A",$H149=$AM$46),AND($W$31="N/A",$H149=$AN$46),AND($W$32="N/A",$H149=$AO$46)),0,1)</f>
        <v>0</v>
      </c>
      <c r="AE149" s="669">
        <f t="shared" si="18"/>
        <v>1</v>
      </c>
      <c r="AF149" s="683">
        <f t="shared" si="23"/>
        <v>1</v>
      </c>
      <c r="AG149" s="684">
        <v>1</v>
      </c>
      <c r="AH149" s="685">
        <v>0</v>
      </c>
      <c r="AI149" s="685" t="s">
        <v>749</v>
      </c>
      <c r="AJ149" s="685" t="s">
        <v>749</v>
      </c>
      <c r="AK149" s="685" t="s">
        <v>749</v>
      </c>
      <c r="AL149" s="685">
        <v>1</v>
      </c>
      <c r="AM149" s="685" t="s">
        <v>749</v>
      </c>
      <c r="AN149" s="685" t="s">
        <v>749</v>
      </c>
      <c r="AO149" s="685" t="s">
        <v>749</v>
      </c>
      <c r="AP149" s="685" t="e">
        <v>#N/A</v>
      </c>
      <c r="AQ149" s="685" t="e">
        <v>#N/A</v>
      </c>
      <c r="AR149" s="685" t="e">
        <v>#N/A</v>
      </c>
      <c r="AS149" s="685" t="e">
        <v>#N/A</v>
      </c>
      <c r="AT149" s="685" t="e">
        <v>#N/A</v>
      </c>
      <c r="AU149" s="685" t="e">
        <v>#N/A</v>
      </c>
      <c r="AV149" s="685" t="e">
        <v>#N/A</v>
      </c>
      <c r="AW149" s="685" t="s">
        <v>749</v>
      </c>
      <c r="AX149" s="685" t="s">
        <v>749</v>
      </c>
      <c r="AY149" s="685" t="s">
        <v>749</v>
      </c>
      <c r="AZ149" s="685" t="s">
        <v>749</v>
      </c>
      <c r="BA149" s="685" t="s">
        <v>749</v>
      </c>
      <c r="BB149" s="685" t="s">
        <v>749</v>
      </c>
      <c r="BC149" s="685" t="s">
        <v>749</v>
      </c>
      <c r="BD149" s="685" t="s">
        <v>749</v>
      </c>
      <c r="BE149" s="685" t="s">
        <v>749</v>
      </c>
      <c r="BF149" s="685">
        <v>1</v>
      </c>
      <c r="BG149" s="685">
        <v>1</v>
      </c>
      <c r="BH149" s="685">
        <v>1</v>
      </c>
      <c r="BI149" s="685">
        <v>1</v>
      </c>
      <c r="BJ149" s="685" t="s">
        <v>749</v>
      </c>
      <c r="BK149" s="685" t="s">
        <v>749</v>
      </c>
      <c r="BL149" s="685" t="s">
        <v>749</v>
      </c>
      <c r="BM149" s="685" t="s">
        <v>749</v>
      </c>
      <c r="BN149" s="685" t="s">
        <v>749</v>
      </c>
      <c r="BO149" s="685" t="s">
        <v>749</v>
      </c>
      <c r="BP149" s="685" t="s">
        <v>749</v>
      </c>
      <c r="BQ149" s="685" t="s">
        <v>749</v>
      </c>
      <c r="BR149" s="685" t="s">
        <v>749</v>
      </c>
      <c r="BS149" s="685" t="s">
        <v>749</v>
      </c>
      <c r="BT149" s="685">
        <v>1</v>
      </c>
      <c r="BU149" s="685" t="s">
        <v>749</v>
      </c>
      <c r="BV149" s="685">
        <v>99</v>
      </c>
      <c r="BW149" s="685"/>
      <c r="BX149" s="685"/>
      <c r="BY149" s="685"/>
      <c r="BZ149" s="685"/>
      <c r="CA149" s="685"/>
      <c r="CB149" s="685"/>
      <c r="CC149" s="718" t="str">
        <f t="shared" si="19"/>
        <v>インターネットメール環境</v>
      </c>
      <c r="CD149" s="718"/>
      <c r="CE149" s="718"/>
      <c r="CF149" s="718"/>
      <c r="CG149" s="718"/>
      <c r="CH149" s="718"/>
    </row>
    <row r="150" s="258" customFormat="1" ht="187.2" spans="2:86">
      <c r="B150" s="448">
        <f t="shared" si="4"/>
        <v>103</v>
      </c>
      <c r="C150" s="455" t="s">
        <v>947</v>
      </c>
      <c r="D150" s="450" t="s">
        <v>743</v>
      </c>
      <c r="E150" s="451" t="s">
        <v>801</v>
      </c>
      <c r="F150" s="794" t="s">
        <v>948</v>
      </c>
      <c r="G150" s="453" t="s">
        <v>949</v>
      </c>
      <c r="H150" s="451" t="str">
        <f t="shared" si="22"/>
        <v>端末
Terminal
(e.g., User terminal, operation terminal, etc.)</v>
      </c>
      <c r="I150" s="799" t="s">
        <v>785</v>
      </c>
      <c r="J150" s="320" t="s">
        <v>786</v>
      </c>
      <c r="K150" s="487" t="str">
        <f t="shared" si="13"/>
        <v>回答要
Answer Required</v>
      </c>
      <c r="L150" s="488">
        <v>3</v>
      </c>
      <c r="M150" s="489"/>
      <c r="N150" s="489"/>
      <c r="O150" s="492" t="s">
        <v>287</v>
      </c>
      <c r="P150" s="493"/>
      <c r="Q150" s="494"/>
      <c r="R150" s="494"/>
      <c r="S150" s="648"/>
      <c r="T150" s="487" t="str">
        <f t="shared" si="14"/>
        <v>回答不要
Not Applicable</v>
      </c>
      <c r="U150" s="488"/>
      <c r="V150" s="834"/>
      <c r="W150" s="487" t="str">
        <f t="shared" si="15"/>
        <v>回答不要
Not Applicable</v>
      </c>
      <c r="X150" s="488"/>
      <c r="Y150" s="834"/>
      <c r="Z150" s="669">
        <f>IF(OR('0.Work Content Judge'!$H$146=0,AND($BV150=99,COUNTIF('0.Work Content Judge'!$AJ$146:$AO$146,2)=0),AND($BX150=99,COUNTIF('0.Work Content Judge'!$AJ$146:$AO$146,2)&gt;0),AND($BY150=99,'0.Work Content Judge'!$AI$146=1),AND($BZ150=99,'0.Work Content Judge'!$AC$146=1),AND($K$27="N/A",$H150=$AJ$46),AND($K$28="N/A",$H150=$AK$46),AND($K$29="N/A",$H150=$AL$46),AND($K$30="N/A",$H150=$AM$46),AND($K$31="N/A",$H150=$AN$46),AND($K$32="N/A",$H150=$AO$46)),0,1)</f>
        <v>1</v>
      </c>
      <c r="AA150" s="670">
        <f t="shared" si="16"/>
        <v>1</v>
      </c>
      <c r="AB150" s="670">
        <f>IF(OR('0.Work Content Judge'!$I$146=0,AND($BV150=99,COUNTIF('0.Work Content Judge'!$AJ$146:$AO$146,2)=0),AND($BX150=99,COUNTIF('0.Work Content Judge'!$AJ$146:$AO$146,2)&gt;0),AND($BZ150=99,'0.Work Content Judge'!$Y$146=1),AND($T$27="N/A",$H150=$AJ$46),AND($T$28="N/A",$H150=$AK$46),AND($T$29="N/A",$H150=$AL$46),AND($T$30="N/A",$H150=$AM$46),AND($T$31="N/A",$H150=$AN$46),AND($T$32="N/A",$H150=$AO$46)),0,1)</f>
        <v>0</v>
      </c>
      <c r="AC150" s="670">
        <f t="shared" si="17"/>
        <v>1</v>
      </c>
      <c r="AD150" s="670">
        <f>IF(OR('0.Work Content Judge'!$J$146=0,AND($BV150=99,COUNTIF('0.Work Content Judge'!$AJ$146:$AO$146,2)=0),AND($BX150=99,COUNTIF('0.Work Content Judge'!$AJ$146:$AO$146,2)&gt;0),AND($BZ150=99,'0.Work Content Judge'!$AB$146=1),AND($W$27="N/A",$H150=$AJ$46),AND($W$28="N/A",$H150=$AK$46),AND($W$29="N/A",$H150=$AL$46),AND($W$30="N/A",$H150=$AM$46),AND($W$31="N/A",$H150=$AN$46),AND($W$32="N/A",$H150=$AO$46)),0,1)</f>
        <v>0</v>
      </c>
      <c r="AE150" s="669">
        <f t="shared" si="18"/>
        <v>1</v>
      </c>
      <c r="AF150" s="683">
        <f t="shared" si="23"/>
        <v>1</v>
      </c>
      <c r="AG150" s="684">
        <v>1</v>
      </c>
      <c r="AH150" s="685">
        <v>0</v>
      </c>
      <c r="AI150" s="685" t="s">
        <v>749</v>
      </c>
      <c r="AJ150" s="685" t="s">
        <v>749</v>
      </c>
      <c r="AK150" s="685" t="s">
        <v>749</v>
      </c>
      <c r="AL150" s="685" t="s">
        <v>749</v>
      </c>
      <c r="AM150" s="685">
        <v>1</v>
      </c>
      <c r="AN150" s="685" t="s">
        <v>749</v>
      </c>
      <c r="AO150" s="685" t="s">
        <v>749</v>
      </c>
      <c r="AP150" s="685" t="e">
        <v>#N/A</v>
      </c>
      <c r="AQ150" s="685" t="e">
        <v>#N/A</v>
      </c>
      <c r="AR150" s="685" t="e">
        <v>#N/A</v>
      </c>
      <c r="AS150" s="685" t="e">
        <v>#N/A</v>
      </c>
      <c r="AT150" s="685" t="e">
        <v>#N/A</v>
      </c>
      <c r="AU150" s="685" t="e">
        <v>#N/A</v>
      </c>
      <c r="AV150" s="685" t="e">
        <v>#N/A</v>
      </c>
      <c r="AW150" s="685" t="s">
        <v>749</v>
      </c>
      <c r="AX150" s="685" t="s">
        <v>749</v>
      </c>
      <c r="AY150" s="685" t="s">
        <v>749</v>
      </c>
      <c r="AZ150" s="685" t="s">
        <v>749</v>
      </c>
      <c r="BA150" s="685" t="s">
        <v>749</v>
      </c>
      <c r="BB150" s="685" t="s">
        <v>749</v>
      </c>
      <c r="BC150" s="685" t="s">
        <v>749</v>
      </c>
      <c r="BD150" s="685" t="s">
        <v>749</v>
      </c>
      <c r="BE150" s="685" t="s">
        <v>749</v>
      </c>
      <c r="BF150" s="685">
        <v>1</v>
      </c>
      <c r="BG150" s="685">
        <v>1</v>
      </c>
      <c r="BH150" s="685">
        <v>1</v>
      </c>
      <c r="BI150" s="685">
        <v>1</v>
      </c>
      <c r="BJ150" s="685" t="s">
        <v>749</v>
      </c>
      <c r="BK150" s="685" t="s">
        <v>749</v>
      </c>
      <c r="BL150" s="685" t="s">
        <v>749</v>
      </c>
      <c r="BM150" s="685" t="s">
        <v>749</v>
      </c>
      <c r="BN150" s="685" t="s">
        <v>749</v>
      </c>
      <c r="BO150" s="685" t="s">
        <v>749</v>
      </c>
      <c r="BP150" s="685" t="s">
        <v>749</v>
      </c>
      <c r="BQ150" s="685" t="s">
        <v>749</v>
      </c>
      <c r="BR150" s="685" t="s">
        <v>749</v>
      </c>
      <c r="BS150" s="685" t="s">
        <v>749</v>
      </c>
      <c r="BT150" s="685">
        <v>1</v>
      </c>
      <c r="BU150" s="685" t="s">
        <v>749</v>
      </c>
      <c r="BV150" s="685">
        <v>99</v>
      </c>
      <c r="BW150" s="685"/>
      <c r="BX150" s="685"/>
      <c r="BY150" s="685"/>
      <c r="BZ150" s="685"/>
      <c r="CA150" s="685"/>
      <c r="CB150" s="685"/>
      <c r="CC150" s="718" t="str">
        <f t="shared" si="19"/>
        <v>ユーザ端末・ネットワーク</v>
      </c>
      <c r="CD150" s="718"/>
      <c r="CE150" s="718"/>
      <c r="CF150" s="718"/>
      <c r="CG150" s="718"/>
      <c r="CH150" s="718"/>
    </row>
    <row r="151" s="258" customFormat="1" ht="172.8" spans="2:86">
      <c r="B151" s="448">
        <f t="shared" si="4"/>
        <v>104</v>
      </c>
      <c r="C151" s="455" t="s">
        <v>950</v>
      </c>
      <c r="D151" s="450" t="s">
        <v>743</v>
      </c>
      <c r="E151" s="451" t="s">
        <v>801</v>
      </c>
      <c r="F151" s="794" t="s">
        <v>951</v>
      </c>
      <c r="G151" s="453" t="s">
        <v>952</v>
      </c>
      <c r="H151" s="451" t="str">
        <f t="shared" si="22"/>
        <v>インターネット接続環境
Internet connection environment
(e.g., Proxy server,etc.)</v>
      </c>
      <c r="I151" s="799" t="s">
        <v>785</v>
      </c>
      <c r="J151" s="320" t="s">
        <v>786</v>
      </c>
      <c r="K151" s="487" t="str">
        <f t="shared" si="13"/>
        <v>回答不要
Not Applicable</v>
      </c>
      <c r="L151" s="488">
        <v>3</v>
      </c>
      <c r="M151" s="489"/>
      <c r="N151" s="489"/>
      <c r="O151" s="492" t="s">
        <v>287</v>
      </c>
      <c r="P151" s="493"/>
      <c r="Q151" s="494"/>
      <c r="R151" s="494"/>
      <c r="S151" s="648"/>
      <c r="T151" s="487" t="str">
        <f t="shared" si="14"/>
        <v>回答不要
Not Applicable</v>
      </c>
      <c r="U151" s="488"/>
      <c r="V151" s="834"/>
      <c r="W151" s="487" t="str">
        <f t="shared" si="15"/>
        <v>回答不要
Not Applicable</v>
      </c>
      <c r="X151" s="488"/>
      <c r="Y151" s="834"/>
      <c r="Z151" s="669">
        <f>IF(OR('0.Work Content Judge'!$H$146=0,AND($BV151=99,COUNTIF('0.Work Content Judge'!$AJ$146:$AO$146,2)=0),AND($BX151=99,COUNTIF('0.Work Content Judge'!$AJ$146:$AO$146,2)&gt;0),AND($BY151=99,'0.Work Content Judge'!$AI$146=1),AND($BZ151=99,'0.Work Content Judge'!$AC$146=1),AND($K$27="N/A",$H151=$AJ$46),AND($K$28="N/A",$H151=$AK$46),AND($K$29="N/A",$H151=$AL$46),AND($K$30="N/A",$H151=$AM$46),AND($K$31="N/A",$H151=$AN$46),AND($K$32="N/A",$H151=$AO$46)),0,1)</f>
        <v>0</v>
      </c>
      <c r="AA151" s="670">
        <f t="shared" si="16"/>
        <v>1</v>
      </c>
      <c r="AB151" s="670">
        <f>IF(OR('0.Work Content Judge'!$I$146=0,AND($BV151=99,COUNTIF('0.Work Content Judge'!$AJ$146:$AO$146,2)=0),AND($BX151=99,COUNTIF('0.Work Content Judge'!$AJ$146:$AO$146,2)&gt;0),AND($BZ151=99,'0.Work Content Judge'!$Y$146=1),AND($T$27="N/A",$H151=$AJ$46),AND($T$28="N/A",$H151=$AK$46),AND($T$29="N/A",$H151=$AL$46),AND($T$30="N/A",$H151=$AM$46),AND($T$31="N/A",$H151=$AN$46),AND($T$32="N/A",$H151=$AO$46)),0,1)</f>
        <v>0</v>
      </c>
      <c r="AC151" s="670">
        <f t="shared" si="17"/>
        <v>1</v>
      </c>
      <c r="AD151" s="670">
        <f>IF(OR('0.Work Content Judge'!$J$146=0,AND($BV151=99,COUNTIF('0.Work Content Judge'!$AJ$146:$AO$146,2)=0),AND($BX151=99,COUNTIF('0.Work Content Judge'!$AJ$146:$AO$146,2)&gt;0),AND($BZ151=99,'0.Work Content Judge'!$AB$146=1),AND($W$27="N/A",$H151=$AJ$46),AND($W$28="N/A",$H151=$AK$46),AND($W$29="N/A",$H151=$AL$46),AND($W$30="N/A",$H151=$AM$46),AND($W$31="N/A",$H151=$AN$46),AND($W$32="N/A",$H151=$AO$46)),0,1)</f>
        <v>0</v>
      </c>
      <c r="AE151" s="669">
        <f t="shared" si="18"/>
        <v>1</v>
      </c>
      <c r="AF151" s="683">
        <f t="shared" si="23"/>
        <v>5</v>
      </c>
      <c r="AG151" s="684">
        <v>1</v>
      </c>
      <c r="AH151" s="685">
        <v>0</v>
      </c>
      <c r="AI151" s="685" t="s">
        <v>749</v>
      </c>
      <c r="AJ151" s="685" t="s">
        <v>749</v>
      </c>
      <c r="AK151" s="685">
        <v>1</v>
      </c>
      <c r="AL151" s="685">
        <v>1</v>
      </c>
      <c r="AM151" s="685">
        <v>1</v>
      </c>
      <c r="AN151" s="685">
        <v>1</v>
      </c>
      <c r="AO151" s="685">
        <v>1</v>
      </c>
      <c r="AP151" s="685" t="e">
        <v>#N/A</v>
      </c>
      <c r="AQ151" s="685" t="e">
        <v>#N/A</v>
      </c>
      <c r="AR151" s="685" t="e">
        <v>#N/A</v>
      </c>
      <c r="AS151" s="685" t="e">
        <v>#N/A</v>
      </c>
      <c r="AT151" s="685" t="e">
        <v>#N/A</v>
      </c>
      <c r="AU151" s="685" t="e">
        <v>#N/A</v>
      </c>
      <c r="AV151" s="685" t="e">
        <v>#N/A</v>
      </c>
      <c r="AW151" s="685" t="s">
        <v>749</v>
      </c>
      <c r="AX151" s="685" t="s">
        <v>749</v>
      </c>
      <c r="AY151" s="685" t="s">
        <v>749</v>
      </c>
      <c r="AZ151" s="685" t="s">
        <v>749</v>
      </c>
      <c r="BA151" s="685" t="s">
        <v>749</v>
      </c>
      <c r="BB151" s="685" t="s">
        <v>749</v>
      </c>
      <c r="BC151" s="685" t="s">
        <v>749</v>
      </c>
      <c r="BD151" s="685" t="s">
        <v>749</v>
      </c>
      <c r="BE151" s="685" t="s">
        <v>749</v>
      </c>
      <c r="BF151" s="685">
        <v>1</v>
      </c>
      <c r="BG151" s="685">
        <v>1</v>
      </c>
      <c r="BH151" s="685">
        <v>1</v>
      </c>
      <c r="BI151" s="685">
        <v>1</v>
      </c>
      <c r="BJ151" s="685" t="s">
        <v>749</v>
      </c>
      <c r="BK151" s="685" t="s">
        <v>749</v>
      </c>
      <c r="BL151" s="685" t="s">
        <v>749</v>
      </c>
      <c r="BM151" s="685" t="s">
        <v>749</v>
      </c>
      <c r="BN151" s="685" t="s">
        <v>749</v>
      </c>
      <c r="BO151" s="685" t="s">
        <v>749</v>
      </c>
      <c r="BP151" s="685" t="s">
        <v>749</v>
      </c>
      <c r="BQ151" s="685" t="s">
        <v>749</v>
      </c>
      <c r="BR151" s="685" t="s">
        <v>749</v>
      </c>
      <c r="BS151" s="685" t="s">
        <v>749</v>
      </c>
      <c r="BT151" s="685">
        <v>1</v>
      </c>
      <c r="BU151" s="685" t="s">
        <v>749</v>
      </c>
      <c r="BV151" s="685">
        <v>99</v>
      </c>
      <c r="BW151" s="685"/>
      <c r="BX151" s="685"/>
      <c r="BY151" s="685"/>
      <c r="BZ151" s="685"/>
      <c r="CA151" s="685"/>
      <c r="CB151" s="685"/>
      <c r="CC151" s="718" t="str">
        <f t="shared" si="19"/>
        <v>インターネット接続環境</v>
      </c>
      <c r="CD151" s="718"/>
      <c r="CE151" s="718"/>
      <c r="CF151" s="718"/>
      <c r="CG151" s="718"/>
      <c r="CH151" s="718"/>
    </row>
    <row r="152" s="258" customFormat="1" ht="172.8" spans="2:86">
      <c r="B152" s="448">
        <f t="shared" si="4"/>
        <v>105</v>
      </c>
      <c r="C152" s="455" t="s">
        <v>950</v>
      </c>
      <c r="D152" s="450" t="s">
        <v>743</v>
      </c>
      <c r="E152" s="451" t="s">
        <v>801</v>
      </c>
      <c r="F152" s="794" t="s">
        <v>951</v>
      </c>
      <c r="G152" s="453" t="s">
        <v>952</v>
      </c>
      <c r="H152" s="454" t="str">
        <f t="shared" si="22"/>
        <v>インターネットメール環境
Internet mail environment
(e.g., E-mail server)</v>
      </c>
      <c r="I152" s="799" t="s">
        <v>785</v>
      </c>
      <c r="J152" s="320" t="s">
        <v>786</v>
      </c>
      <c r="K152" s="487" t="str">
        <f t="shared" si="13"/>
        <v>回答不要
Not Applicable</v>
      </c>
      <c r="L152" s="488">
        <v>3</v>
      </c>
      <c r="M152" s="489"/>
      <c r="N152" s="489"/>
      <c r="O152" s="492" t="s">
        <v>287</v>
      </c>
      <c r="P152" s="493"/>
      <c r="Q152" s="494"/>
      <c r="R152" s="494"/>
      <c r="S152" s="648"/>
      <c r="T152" s="487" t="str">
        <f t="shared" si="14"/>
        <v>回答不要
Not Applicable</v>
      </c>
      <c r="U152" s="488"/>
      <c r="V152" s="834"/>
      <c r="W152" s="487" t="str">
        <f t="shared" si="15"/>
        <v>回答不要
Not Applicable</v>
      </c>
      <c r="X152" s="488"/>
      <c r="Y152" s="834"/>
      <c r="Z152" s="669">
        <f>IF(OR('0.Work Content Judge'!$H$146=0,AND($BV152=99,COUNTIF('0.Work Content Judge'!$AJ$146:$AO$146,2)=0),AND($BX152=99,COUNTIF('0.Work Content Judge'!$AJ$146:$AO$146,2)&gt;0),AND($BY152=99,'0.Work Content Judge'!$AI$146=1),AND($BZ152=99,'0.Work Content Judge'!$AC$146=1),AND($K$27="N/A",$H152=$AJ$46),AND($K$28="N/A",$H152=$AK$46),AND($K$29="N/A",$H152=$AL$46),AND($K$30="N/A",$H152=$AM$46),AND($K$31="N/A",$H152=$AN$46),AND($K$32="N/A",$H152=$AO$46)),0,1)</f>
        <v>0</v>
      </c>
      <c r="AA152" s="670">
        <f t="shared" si="16"/>
        <v>1</v>
      </c>
      <c r="AB152" s="670">
        <f>IF(OR('0.Work Content Judge'!$I$146=0,AND($BV152=99,COUNTIF('0.Work Content Judge'!$AJ$146:$AO$146,2)=0),AND($BX152=99,COUNTIF('0.Work Content Judge'!$AJ$146:$AO$146,2)&gt;0),AND($BZ152=99,'0.Work Content Judge'!$Y$146=1),AND($T$27="N/A",$H152=$AJ$46),AND($T$28="N/A",$H152=$AK$46),AND($T$29="N/A",$H152=$AL$46),AND($T$30="N/A",$H152=$AM$46),AND($T$31="N/A",$H152=$AN$46),AND($T$32="N/A",$H152=$AO$46)),0,1)</f>
        <v>0</v>
      </c>
      <c r="AC152" s="670">
        <f t="shared" si="17"/>
        <v>1</v>
      </c>
      <c r="AD152" s="670">
        <f>IF(OR('0.Work Content Judge'!$J$146=0,AND($BV152=99,COUNTIF('0.Work Content Judge'!$AJ$146:$AO$146,2)=0),AND($BX152=99,COUNTIF('0.Work Content Judge'!$AJ$146:$AO$146,2)&gt;0),AND($BZ152=99,'0.Work Content Judge'!$AB$146=1),AND($W$27="N/A",$H152=$AJ$46),AND($W$28="N/A",$H152=$AK$46),AND($W$29="N/A",$H152=$AL$46),AND($W$30="N/A",$H152=$AM$46),AND($W$31="N/A",$H152=$AN$46),AND($W$32="N/A",$H152=$AO$46)),0,1)</f>
        <v>0</v>
      </c>
      <c r="AE152" s="669">
        <f t="shared" si="18"/>
        <v>1</v>
      </c>
      <c r="AF152" s="683">
        <f t="shared" si="23"/>
        <v>4</v>
      </c>
      <c r="AG152" s="684">
        <v>1</v>
      </c>
      <c r="AH152" s="685">
        <v>0</v>
      </c>
      <c r="AI152" s="685" t="s">
        <v>749</v>
      </c>
      <c r="AJ152" s="685" t="s">
        <v>749</v>
      </c>
      <c r="AK152" s="685"/>
      <c r="AL152" s="685">
        <v>1</v>
      </c>
      <c r="AM152" s="685">
        <v>1</v>
      </c>
      <c r="AN152" s="685">
        <v>1</v>
      </c>
      <c r="AO152" s="685">
        <v>1</v>
      </c>
      <c r="AP152" s="685" t="e">
        <v>#N/A</v>
      </c>
      <c r="AQ152" s="685" t="e">
        <v>#N/A</v>
      </c>
      <c r="AR152" s="685" t="e">
        <v>#N/A</v>
      </c>
      <c r="AS152" s="685" t="e">
        <v>#N/A</v>
      </c>
      <c r="AT152" s="685" t="e">
        <v>#N/A</v>
      </c>
      <c r="AU152" s="685" t="e">
        <v>#N/A</v>
      </c>
      <c r="AV152" s="685" t="e">
        <v>#N/A</v>
      </c>
      <c r="AW152" s="685" t="s">
        <v>749</v>
      </c>
      <c r="AX152" s="685" t="s">
        <v>749</v>
      </c>
      <c r="AY152" s="685" t="s">
        <v>749</v>
      </c>
      <c r="AZ152" s="685" t="s">
        <v>749</v>
      </c>
      <c r="BA152" s="685" t="s">
        <v>749</v>
      </c>
      <c r="BB152" s="685" t="s">
        <v>749</v>
      </c>
      <c r="BC152" s="685" t="s">
        <v>749</v>
      </c>
      <c r="BD152" s="685" t="s">
        <v>749</v>
      </c>
      <c r="BE152" s="685" t="s">
        <v>749</v>
      </c>
      <c r="BF152" s="685">
        <v>1</v>
      </c>
      <c r="BG152" s="685">
        <v>1</v>
      </c>
      <c r="BH152" s="685">
        <v>1</v>
      </c>
      <c r="BI152" s="685">
        <v>1</v>
      </c>
      <c r="BJ152" s="685" t="s">
        <v>749</v>
      </c>
      <c r="BK152" s="685" t="s">
        <v>749</v>
      </c>
      <c r="BL152" s="685" t="s">
        <v>749</v>
      </c>
      <c r="BM152" s="685" t="s">
        <v>749</v>
      </c>
      <c r="BN152" s="685" t="s">
        <v>749</v>
      </c>
      <c r="BO152" s="685" t="s">
        <v>749</v>
      </c>
      <c r="BP152" s="685" t="s">
        <v>749</v>
      </c>
      <c r="BQ152" s="685" t="s">
        <v>749</v>
      </c>
      <c r="BR152" s="685" t="s">
        <v>749</v>
      </c>
      <c r="BS152" s="685" t="s">
        <v>749</v>
      </c>
      <c r="BT152" s="685">
        <v>1</v>
      </c>
      <c r="BU152" s="685" t="s">
        <v>749</v>
      </c>
      <c r="BV152" s="685">
        <v>99</v>
      </c>
      <c r="BW152" s="685"/>
      <c r="BX152" s="685"/>
      <c r="BY152" s="685"/>
      <c r="BZ152" s="685"/>
      <c r="CA152" s="685"/>
      <c r="CB152" s="685"/>
      <c r="CC152" s="718" t="str">
        <f t="shared" si="19"/>
        <v>インターネットメール環境</v>
      </c>
      <c r="CD152" s="718"/>
      <c r="CE152" s="718"/>
      <c r="CF152" s="718"/>
      <c r="CG152" s="718"/>
      <c r="CH152" s="718"/>
    </row>
    <row r="153" s="258" customFormat="1" ht="172.8" spans="2:86">
      <c r="B153" s="448">
        <f t="shared" si="4"/>
        <v>106</v>
      </c>
      <c r="C153" s="455" t="s">
        <v>950</v>
      </c>
      <c r="D153" s="450" t="s">
        <v>743</v>
      </c>
      <c r="E153" s="451" t="s">
        <v>801</v>
      </c>
      <c r="F153" s="794" t="s">
        <v>951</v>
      </c>
      <c r="G153" s="453" t="s">
        <v>952</v>
      </c>
      <c r="H153" s="454" t="str">
        <f t="shared" si="22"/>
        <v>端末
Terminal
(e.g., User terminal, operation terminal, etc.)</v>
      </c>
      <c r="I153" s="799" t="s">
        <v>785</v>
      </c>
      <c r="J153" s="320" t="s">
        <v>786</v>
      </c>
      <c r="K153" s="487" t="str">
        <f t="shared" si="13"/>
        <v>回答要
Answer Required</v>
      </c>
      <c r="L153" s="488">
        <v>3</v>
      </c>
      <c r="M153" s="489"/>
      <c r="N153" s="489"/>
      <c r="O153" s="492" t="s">
        <v>287</v>
      </c>
      <c r="P153" s="493"/>
      <c r="Q153" s="494"/>
      <c r="R153" s="494"/>
      <c r="S153" s="648"/>
      <c r="T153" s="487" t="str">
        <f t="shared" si="14"/>
        <v>回答不要
Not Applicable</v>
      </c>
      <c r="U153" s="488"/>
      <c r="V153" s="834"/>
      <c r="W153" s="487" t="str">
        <f t="shared" si="15"/>
        <v>回答不要
Not Applicable</v>
      </c>
      <c r="X153" s="488"/>
      <c r="Y153" s="834"/>
      <c r="Z153" s="669">
        <f>IF(OR('0.Work Content Judge'!$H$146=0,AND($BV153=99,COUNTIF('0.Work Content Judge'!$AJ$146:$AO$146,2)=0),AND($BX153=99,COUNTIF('0.Work Content Judge'!$AJ$146:$AO$146,2)&gt;0),AND($BY153=99,'0.Work Content Judge'!$AI$146=1),AND($BZ153=99,'0.Work Content Judge'!$AC$146=1),AND($K$27="N/A",$H153=$AJ$46),AND($K$28="N/A",$H153=$AK$46),AND($K$29="N/A",$H153=$AL$46),AND($K$30="N/A",$H153=$AM$46),AND($K$31="N/A",$H153=$AN$46),AND($K$32="N/A",$H153=$AO$46)),0,1)</f>
        <v>1</v>
      </c>
      <c r="AA153" s="670">
        <f t="shared" si="16"/>
        <v>1</v>
      </c>
      <c r="AB153" s="670">
        <f>IF(OR('0.Work Content Judge'!$I$146=0,AND($BV153=99,COUNTIF('0.Work Content Judge'!$AJ$146:$AO$146,2)=0),AND($BX153=99,COUNTIF('0.Work Content Judge'!$AJ$146:$AO$146,2)&gt;0),AND($BZ153=99,'0.Work Content Judge'!$Y$146=1),AND($T$27="N/A",$H153=$AJ$46),AND($T$28="N/A",$H153=$AK$46),AND($T$29="N/A",$H153=$AL$46),AND($T$30="N/A",$H153=$AM$46),AND($T$31="N/A",$H153=$AN$46),AND($T$32="N/A",$H153=$AO$46)),0,1)</f>
        <v>0</v>
      </c>
      <c r="AC153" s="670">
        <f t="shared" si="17"/>
        <v>1</v>
      </c>
      <c r="AD153" s="670">
        <f>IF(OR('0.Work Content Judge'!$J$146=0,AND($BV153=99,COUNTIF('0.Work Content Judge'!$AJ$146:$AO$146,2)=0),AND($BX153=99,COUNTIF('0.Work Content Judge'!$AJ$146:$AO$146,2)&gt;0),AND($BZ153=99,'0.Work Content Judge'!$AB$146=1),AND($W$27="N/A",$H153=$AJ$46),AND($W$28="N/A",$H153=$AK$46),AND($W$29="N/A",$H153=$AL$46),AND($W$30="N/A",$H153=$AM$46),AND($W$31="N/A",$H153=$AN$46),AND($W$32="N/A",$H153=$AO$46)),0,1)</f>
        <v>0</v>
      </c>
      <c r="AE153" s="669">
        <f t="shared" si="18"/>
        <v>1</v>
      </c>
      <c r="AF153" s="683">
        <f t="shared" si="23"/>
        <v>3</v>
      </c>
      <c r="AG153" s="684">
        <v>1</v>
      </c>
      <c r="AH153" s="685">
        <v>0</v>
      </c>
      <c r="AI153" s="685" t="s">
        <v>749</v>
      </c>
      <c r="AJ153" s="685" t="s">
        <v>749</v>
      </c>
      <c r="AK153" s="685"/>
      <c r="AL153" s="685"/>
      <c r="AM153" s="685">
        <v>1</v>
      </c>
      <c r="AN153" s="685">
        <v>1</v>
      </c>
      <c r="AO153" s="685">
        <v>1</v>
      </c>
      <c r="AP153" s="685" t="e">
        <v>#N/A</v>
      </c>
      <c r="AQ153" s="685" t="e">
        <v>#N/A</v>
      </c>
      <c r="AR153" s="685" t="e">
        <v>#N/A</v>
      </c>
      <c r="AS153" s="685" t="e">
        <v>#N/A</v>
      </c>
      <c r="AT153" s="685" t="e">
        <v>#N/A</v>
      </c>
      <c r="AU153" s="685" t="e">
        <v>#N/A</v>
      </c>
      <c r="AV153" s="685" t="e">
        <v>#N/A</v>
      </c>
      <c r="AW153" s="685" t="s">
        <v>749</v>
      </c>
      <c r="AX153" s="685" t="s">
        <v>749</v>
      </c>
      <c r="AY153" s="685" t="s">
        <v>749</v>
      </c>
      <c r="AZ153" s="685" t="s">
        <v>749</v>
      </c>
      <c r="BA153" s="685" t="s">
        <v>749</v>
      </c>
      <c r="BB153" s="685" t="s">
        <v>749</v>
      </c>
      <c r="BC153" s="685" t="s">
        <v>749</v>
      </c>
      <c r="BD153" s="685" t="s">
        <v>749</v>
      </c>
      <c r="BE153" s="685" t="s">
        <v>749</v>
      </c>
      <c r="BF153" s="685">
        <v>1</v>
      </c>
      <c r="BG153" s="685">
        <v>1</v>
      </c>
      <c r="BH153" s="685">
        <v>1</v>
      </c>
      <c r="BI153" s="685">
        <v>1</v>
      </c>
      <c r="BJ153" s="685" t="s">
        <v>749</v>
      </c>
      <c r="BK153" s="685" t="s">
        <v>749</v>
      </c>
      <c r="BL153" s="685" t="s">
        <v>749</v>
      </c>
      <c r="BM153" s="685" t="s">
        <v>749</v>
      </c>
      <c r="BN153" s="685" t="s">
        <v>749</v>
      </c>
      <c r="BO153" s="685" t="s">
        <v>749</v>
      </c>
      <c r="BP153" s="685" t="s">
        <v>749</v>
      </c>
      <c r="BQ153" s="685" t="s">
        <v>749</v>
      </c>
      <c r="BR153" s="685" t="s">
        <v>749</v>
      </c>
      <c r="BS153" s="685" t="s">
        <v>749</v>
      </c>
      <c r="BT153" s="685">
        <v>1</v>
      </c>
      <c r="BU153" s="685" t="s">
        <v>749</v>
      </c>
      <c r="BV153" s="685">
        <v>99</v>
      </c>
      <c r="BW153" s="685"/>
      <c r="BX153" s="685"/>
      <c r="BY153" s="685"/>
      <c r="BZ153" s="685"/>
      <c r="CA153" s="685"/>
      <c r="CB153" s="685"/>
      <c r="CC153" s="718" t="str">
        <f t="shared" si="19"/>
        <v>ユーザ端末・ネットワーク</v>
      </c>
      <c r="CD153" s="718"/>
      <c r="CE153" s="718"/>
      <c r="CF153" s="718"/>
      <c r="CG153" s="718"/>
      <c r="CH153" s="718"/>
    </row>
    <row r="154" s="258" customFormat="1" ht="172.8" spans="2:86">
      <c r="B154" s="448">
        <f t="shared" si="4"/>
        <v>107</v>
      </c>
      <c r="C154" s="455" t="s">
        <v>950</v>
      </c>
      <c r="D154" s="450" t="s">
        <v>743</v>
      </c>
      <c r="E154" s="451" t="s">
        <v>801</v>
      </c>
      <c r="F154" s="794" t="s">
        <v>951</v>
      </c>
      <c r="G154" s="453" t="s">
        <v>952</v>
      </c>
      <c r="H154" s="454" t="str">
        <f t="shared" si="22"/>
        <v>端末管理サーバ
Terminal management server
(e.g., Active Directory server)</v>
      </c>
      <c r="I154" s="799" t="s">
        <v>785</v>
      </c>
      <c r="J154" s="320" t="s">
        <v>786</v>
      </c>
      <c r="K154" s="487" t="str">
        <f t="shared" si="13"/>
        <v>回答不要
Not Applicable</v>
      </c>
      <c r="L154" s="488">
        <v>3</v>
      </c>
      <c r="M154" s="489"/>
      <c r="N154" s="489"/>
      <c r="O154" s="492" t="s">
        <v>287</v>
      </c>
      <c r="P154" s="493"/>
      <c r="Q154" s="494"/>
      <c r="R154" s="494"/>
      <c r="S154" s="648"/>
      <c r="T154" s="487" t="str">
        <f t="shared" si="14"/>
        <v>回答不要
Not Applicable</v>
      </c>
      <c r="U154" s="488"/>
      <c r="V154" s="834"/>
      <c r="W154" s="487" t="str">
        <f t="shared" si="15"/>
        <v>回答不要
Not Applicable</v>
      </c>
      <c r="X154" s="488"/>
      <c r="Y154" s="834"/>
      <c r="Z154" s="669">
        <f>IF(OR('0.Work Content Judge'!$H$146=0,AND($BV154=99,COUNTIF('0.Work Content Judge'!$AJ$146:$AO$146,2)=0),AND($BX154=99,COUNTIF('0.Work Content Judge'!$AJ$146:$AO$146,2)&gt;0),AND($BY154=99,'0.Work Content Judge'!$AI$146=1),AND($BZ154=99,'0.Work Content Judge'!$AC$146=1),AND($K$27="N/A",$H154=$AJ$46),AND($K$28="N/A",$H154=$AK$46),AND($K$29="N/A",$H154=$AL$46),AND($K$30="N/A",$H154=$AM$46),AND($K$31="N/A",$H154=$AN$46),AND($K$32="N/A",$H154=$AO$46)),0,1)</f>
        <v>0</v>
      </c>
      <c r="AA154" s="670">
        <f t="shared" si="16"/>
        <v>1</v>
      </c>
      <c r="AB154" s="670">
        <f>IF(OR('0.Work Content Judge'!$I$146=0,AND($BV154=99,COUNTIF('0.Work Content Judge'!$AJ$146:$AO$146,2)=0),AND($BX154=99,COUNTIF('0.Work Content Judge'!$AJ$146:$AO$146,2)&gt;0),AND($BZ154=99,'0.Work Content Judge'!$Y$146=1),AND($T$27="N/A",$H154=$AJ$46),AND($T$28="N/A",$H154=$AK$46),AND($T$29="N/A",$H154=$AL$46),AND($T$30="N/A",$H154=$AM$46),AND($T$31="N/A",$H154=$AN$46),AND($T$32="N/A",$H154=$AO$46)),0,1)</f>
        <v>0</v>
      </c>
      <c r="AC154" s="670">
        <f t="shared" si="17"/>
        <v>1</v>
      </c>
      <c r="AD154" s="670">
        <f>IF(OR('0.Work Content Judge'!$J$146=0,AND($BV154=99,COUNTIF('0.Work Content Judge'!$AJ$146:$AO$146,2)=0),AND($BX154=99,COUNTIF('0.Work Content Judge'!$AJ$146:$AO$146,2)&gt;0),AND($BZ154=99,'0.Work Content Judge'!$AB$146=1),AND($W$27="N/A",$H154=$AJ$46),AND($W$28="N/A",$H154=$AK$46),AND($W$29="N/A",$H154=$AL$46),AND($W$30="N/A",$H154=$AM$46),AND($W$31="N/A",$H154=$AN$46),AND($W$32="N/A",$H154=$AO$46)),0,1)</f>
        <v>0</v>
      </c>
      <c r="AE154" s="669">
        <f t="shared" si="18"/>
        <v>1</v>
      </c>
      <c r="AF154" s="683">
        <f t="shared" si="23"/>
        <v>2</v>
      </c>
      <c r="AG154" s="684">
        <v>1</v>
      </c>
      <c r="AH154" s="685">
        <v>0</v>
      </c>
      <c r="AI154" s="685" t="s">
        <v>749</v>
      </c>
      <c r="AJ154" s="685" t="s">
        <v>749</v>
      </c>
      <c r="AK154" s="685"/>
      <c r="AL154" s="685"/>
      <c r="AM154" s="685"/>
      <c r="AN154" s="685">
        <v>1</v>
      </c>
      <c r="AO154" s="685">
        <v>1</v>
      </c>
      <c r="AP154" s="685" t="e">
        <v>#N/A</v>
      </c>
      <c r="AQ154" s="685" t="e">
        <v>#N/A</v>
      </c>
      <c r="AR154" s="685" t="e">
        <v>#N/A</v>
      </c>
      <c r="AS154" s="685" t="e">
        <v>#N/A</v>
      </c>
      <c r="AT154" s="685" t="e">
        <v>#N/A</v>
      </c>
      <c r="AU154" s="685" t="e">
        <v>#N/A</v>
      </c>
      <c r="AV154" s="685" t="e">
        <v>#N/A</v>
      </c>
      <c r="AW154" s="685" t="s">
        <v>749</v>
      </c>
      <c r="AX154" s="685" t="s">
        <v>749</v>
      </c>
      <c r="AY154" s="685" t="s">
        <v>749</v>
      </c>
      <c r="AZ154" s="685" t="s">
        <v>749</v>
      </c>
      <c r="BA154" s="685" t="s">
        <v>749</v>
      </c>
      <c r="BB154" s="685" t="s">
        <v>749</v>
      </c>
      <c r="BC154" s="685" t="s">
        <v>749</v>
      </c>
      <c r="BD154" s="685" t="s">
        <v>749</v>
      </c>
      <c r="BE154" s="685" t="s">
        <v>749</v>
      </c>
      <c r="BF154" s="685">
        <v>1</v>
      </c>
      <c r="BG154" s="685">
        <v>1</v>
      </c>
      <c r="BH154" s="685">
        <v>1</v>
      </c>
      <c r="BI154" s="685">
        <v>1</v>
      </c>
      <c r="BJ154" s="685" t="s">
        <v>749</v>
      </c>
      <c r="BK154" s="685" t="s">
        <v>749</v>
      </c>
      <c r="BL154" s="685" t="s">
        <v>749</v>
      </c>
      <c r="BM154" s="685" t="s">
        <v>749</v>
      </c>
      <c r="BN154" s="685" t="s">
        <v>749</v>
      </c>
      <c r="BO154" s="685" t="s">
        <v>749</v>
      </c>
      <c r="BP154" s="685" t="s">
        <v>749</v>
      </c>
      <c r="BQ154" s="685" t="s">
        <v>749</v>
      </c>
      <c r="BR154" s="685" t="s">
        <v>749</v>
      </c>
      <c r="BS154" s="685" t="s">
        <v>749</v>
      </c>
      <c r="BT154" s="685">
        <v>1</v>
      </c>
      <c r="BU154" s="685" t="s">
        <v>749</v>
      </c>
      <c r="BV154" s="685">
        <v>99</v>
      </c>
      <c r="BW154" s="685"/>
      <c r="BX154" s="685"/>
      <c r="BY154" s="685"/>
      <c r="BZ154" s="685"/>
      <c r="CA154" s="685"/>
      <c r="CB154" s="685"/>
      <c r="CC154" s="718" t="str">
        <f t="shared" si="19"/>
        <v>端末管理サーバ(Active Directory)</v>
      </c>
      <c r="CD154" s="718"/>
      <c r="CE154" s="718"/>
      <c r="CF154" s="718"/>
      <c r="CG154" s="718"/>
      <c r="CH154" s="718"/>
    </row>
    <row r="155" s="258" customFormat="1" ht="172.8" spans="2:86">
      <c r="B155" s="448">
        <f t="shared" si="4"/>
        <v>108</v>
      </c>
      <c r="C155" s="455" t="s">
        <v>950</v>
      </c>
      <c r="D155" s="450" t="s">
        <v>743</v>
      </c>
      <c r="E155" s="451" t="s">
        <v>801</v>
      </c>
      <c r="F155" s="794" t="s">
        <v>951</v>
      </c>
      <c r="G155" s="453" t="s">
        <v>952</v>
      </c>
      <c r="H155" s="454" t="str">
        <f t="shared" si="22"/>
        <v>ファイル共有システム(ファイルサーバ)
File sharing system
(e.g., File server)</v>
      </c>
      <c r="I155" s="799" t="s">
        <v>785</v>
      </c>
      <c r="J155" s="320" t="s">
        <v>786</v>
      </c>
      <c r="K155" s="487" t="str">
        <f t="shared" si="13"/>
        <v>回答不要
Not Applicable</v>
      </c>
      <c r="L155" s="488">
        <v>3</v>
      </c>
      <c r="M155" s="489"/>
      <c r="N155" s="489"/>
      <c r="O155" s="492" t="s">
        <v>287</v>
      </c>
      <c r="P155" s="493"/>
      <c r="Q155" s="494"/>
      <c r="R155" s="494"/>
      <c r="S155" s="648"/>
      <c r="T155" s="487" t="str">
        <f t="shared" si="14"/>
        <v>回答不要
Not Applicable</v>
      </c>
      <c r="U155" s="488"/>
      <c r="V155" s="834"/>
      <c r="W155" s="487" t="str">
        <f t="shared" si="15"/>
        <v>回答不要
Not Applicable</v>
      </c>
      <c r="X155" s="488"/>
      <c r="Y155" s="834"/>
      <c r="Z155" s="669">
        <f>IF(OR('0.Work Content Judge'!$H$146=0,AND($BV155=99,COUNTIF('0.Work Content Judge'!$AJ$146:$AO$146,2)=0),AND($BX155=99,COUNTIF('0.Work Content Judge'!$AJ$146:$AO$146,2)&gt;0),AND($BY155=99,'0.Work Content Judge'!$AI$146=1),AND($BZ155=99,'0.Work Content Judge'!$AC$146=1),AND($K$27="N/A",$H155=$AJ$46),AND($K$28="N/A",$H155=$AK$46),AND($K$29="N/A",$H155=$AL$46),AND($K$30="N/A",$H155=$AM$46),AND($K$31="N/A",$H155=$AN$46),AND($K$32="N/A",$H155=$AO$46)),0,1)</f>
        <v>0</v>
      </c>
      <c r="AA155" s="670">
        <f t="shared" si="16"/>
        <v>1</v>
      </c>
      <c r="AB155" s="670">
        <f>IF(OR('0.Work Content Judge'!$I$146=0,AND($BV155=99,COUNTIF('0.Work Content Judge'!$AJ$146:$AO$146,2)=0),AND($BX155=99,COUNTIF('0.Work Content Judge'!$AJ$146:$AO$146,2)&gt;0),AND($BZ155=99,'0.Work Content Judge'!$Y$146=1),AND($T$27="N/A",$H155=$AJ$46),AND($T$28="N/A",$H155=$AK$46),AND($T$29="N/A",$H155=$AL$46),AND($T$30="N/A",$H155=$AM$46),AND($T$31="N/A",$H155=$AN$46),AND($T$32="N/A",$H155=$AO$46)),0,1)</f>
        <v>0</v>
      </c>
      <c r="AC155" s="670">
        <f t="shared" si="17"/>
        <v>1</v>
      </c>
      <c r="AD155" s="670">
        <f>IF(OR('0.Work Content Judge'!$J$146=0,AND($BV155=99,COUNTIF('0.Work Content Judge'!$AJ$146:$AO$146,2)=0),AND($BX155=99,COUNTIF('0.Work Content Judge'!$AJ$146:$AO$146,2)&gt;0),AND($BZ155=99,'0.Work Content Judge'!$AB$146=1),AND($W$27="N/A",$H155=$AJ$46),AND($W$28="N/A",$H155=$AK$46),AND($W$29="N/A",$H155=$AL$46),AND($W$30="N/A",$H155=$AM$46),AND($W$31="N/A",$H155=$AN$46),AND($W$32="N/A",$H155=$AO$46)),0,1)</f>
        <v>0</v>
      </c>
      <c r="AE155" s="669">
        <f t="shared" si="18"/>
        <v>1</v>
      </c>
      <c r="AF155" s="683">
        <f t="shared" si="23"/>
        <v>1</v>
      </c>
      <c r="AG155" s="684">
        <v>1</v>
      </c>
      <c r="AH155" s="685">
        <v>0</v>
      </c>
      <c r="AI155" s="685" t="s">
        <v>749</v>
      </c>
      <c r="AJ155" s="685" t="s">
        <v>749</v>
      </c>
      <c r="AK155" s="685"/>
      <c r="AL155" s="685"/>
      <c r="AM155" s="685"/>
      <c r="AN155" s="685"/>
      <c r="AO155" s="685">
        <v>1</v>
      </c>
      <c r="AP155" s="685" t="e">
        <v>#N/A</v>
      </c>
      <c r="AQ155" s="685" t="e">
        <v>#N/A</v>
      </c>
      <c r="AR155" s="685" t="e">
        <v>#N/A</v>
      </c>
      <c r="AS155" s="685" t="e">
        <v>#N/A</v>
      </c>
      <c r="AT155" s="685" t="e">
        <v>#N/A</v>
      </c>
      <c r="AU155" s="685" t="e">
        <v>#N/A</v>
      </c>
      <c r="AV155" s="685" t="e">
        <v>#N/A</v>
      </c>
      <c r="AW155" s="685" t="s">
        <v>749</v>
      </c>
      <c r="AX155" s="685" t="s">
        <v>749</v>
      </c>
      <c r="AY155" s="685" t="s">
        <v>749</v>
      </c>
      <c r="AZ155" s="685" t="s">
        <v>749</v>
      </c>
      <c r="BA155" s="685" t="s">
        <v>749</v>
      </c>
      <c r="BB155" s="685" t="s">
        <v>749</v>
      </c>
      <c r="BC155" s="685" t="s">
        <v>749</v>
      </c>
      <c r="BD155" s="685" t="s">
        <v>749</v>
      </c>
      <c r="BE155" s="685" t="s">
        <v>749</v>
      </c>
      <c r="BF155" s="685">
        <v>1</v>
      </c>
      <c r="BG155" s="685">
        <v>1</v>
      </c>
      <c r="BH155" s="685">
        <v>1</v>
      </c>
      <c r="BI155" s="685">
        <v>1</v>
      </c>
      <c r="BJ155" s="685" t="s">
        <v>749</v>
      </c>
      <c r="BK155" s="685" t="s">
        <v>749</v>
      </c>
      <c r="BL155" s="685" t="s">
        <v>749</v>
      </c>
      <c r="BM155" s="685" t="s">
        <v>749</v>
      </c>
      <c r="BN155" s="685" t="s">
        <v>749</v>
      </c>
      <c r="BO155" s="685" t="s">
        <v>749</v>
      </c>
      <c r="BP155" s="685" t="s">
        <v>749</v>
      </c>
      <c r="BQ155" s="685" t="s">
        <v>749</v>
      </c>
      <c r="BR155" s="685" t="s">
        <v>749</v>
      </c>
      <c r="BS155" s="685" t="s">
        <v>749</v>
      </c>
      <c r="BT155" s="685">
        <v>1</v>
      </c>
      <c r="BU155" s="685" t="s">
        <v>749</v>
      </c>
      <c r="BV155" s="685">
        <v>99</v>
      </c>
      <c r="BW155" s="685"/>
      <c r="BX155" s="685"/>
      <c r="BY155" s="685"/>
      <c r="BZ155" s="685"/>
      <c r="CA155" s="685"/>
      <c r="CB155" s="685"/>
      <c r="CC155" s="718" t="str">
        <f t="shared" si="19"/>
        <v>ファイル共有システム(ファイルサーバ)</v>
      </c>
      <c r="CD155" s="718"/>
      <c r="CE155" s="718"/>
      <c r="CF155" s="718"/>
      <c r="CG155" s="718"/>
      <c r="CH155" s="718"/>
    </row>
    <row r="156" s="258" customFormat="1" ht="172.8" spans="2:86">
      <c r="B156" s="448">
        <f t="shared" si="4"/>
        <v>109</v>
      </c>
      <c r="C156" s="449" t="s">
        <v>953</v>
      </c>
      <c r="D156" s="450" t="s">
        <v>743</v>
      </c>
      <c r="E156" s="451" t="s">
        <v>801</v>
      </c>
      <c r="F156" s="794" t="s">
        <v>954</v>
      </c>
      <c r="G156" s="453" t="s">
        <v>955</v>
      </c>
      <c r="H156" s="451" t="str">
        <f t="shared" si="22"/>
        <v>インターネット接続環境
Internet connection environment
(e.g., Proxy server,etc.)</v>
      </c>
      <c r="I156" s="799" t="s">
        <v>785</v>
      </c>
      <c r="J156" s="320" t="s">
        <v>786</v>
      </c>
      <c r="K156" s="487" t="str">
        <f t="shared" si="13"/>
        <v>回答不要
Not Applicable</v>
      </c>
      <c r="L156" s="488"/>
      <c r="M156" s="489"/>
      <c r="N156" s="489"/>
      <c r="O156" s="492" t="s">
        <v>287</v>
      </c>
      <c r="P156" s="493"/>
      <c r="Q156" s="494"/>
      <c r="R156" s="494"/>
      <c r="S156" s="648"/>
      <c r="T156" s="487" t="str">
        <f t="shared" si="14"/>
        <v>回答不要
Not Applicable</v>
      </c>
      <c r="U156" s="488"/>
      <c r="V156" s="834"/>
      <c r="W156" s="487" t="str">
        <f t="shared" si="15"/>
        <v>回答不要
Not Applicable</v>
      </c>
      <c r="X156" s="488"/>
      <c r="Y156" s="834"/>
      <c r="Z156" s="669">
        <f>IF(OR('0.Work Content Judge'!$H$146=0,AND($BV156=99,COUNTIF('0.Work Content Judge'!$AJ$146:$AO$146,2)=0),AND($BX156=99,COUNTIF('0.Work Content Judge'!$AJ$146:$AO$146,2)&gt;0),AND($BY156=99,'0.Work Content Judge'!$AI$146=1),AND($BZ156=99,'0.Work Content Judge'!$AC$146=1),AND($K$27="N/A",$H156=$AJ$46),AND($K$28="N/A",$H156=$AK$46),AND($K$29="N/A",$H156=$AL$46),AND($K$30="N/A",$H156=$AM$46),AND($K$31="N/A",$H156=$AN$46),AND($K$32="N/A",$H156=$AO$46)),0,1)</f>
        <v>0</v>
      </c>
      <c r="AA156" s="670">
        <f t="shared" si="16"/>
        <v>1</v>
      </c>
      <c r="AB156" s="670">
        <f>IF(OR('0.Work Content Judge'!$I$146=0,AND($BV156=99,COUNTIF('0.Work Content Judge'!$AJ$146:$AO$146,2)=0),AND($BX156=99,COUNTIF('0.Work Content Judge'!$AJ$146:$AO$146,2)&gt;0),AND($BZ156=99,'0.Work Content Judge'!$Y$146=1),AND($T$27="N/A",$H156=$AJ$46),AND($T$28="N/A",$H156=$AK$46),AND($T$29="N/A",$H156=$AL$46),AND($T$30="N/A",$H156=$AM$46),AND($T$31="N/A",$H156=$AN$46),AND($T$32="N/A",$H156=$AO$46)),0,1)</f>
        <v>0</v>
      </c>
      <c r="AC156" s="670">
        <f t="shared" si="17"/>
        <v>1</v>
      </c>
      <c r="AD156" s="670">
        <f>IF(OR('0.Work Content Judge'!$J$146=0,AND($BV156=99,COUNTIF('0.Work Content Judge'!$AJ$146:$AO$146,2)=0),AND($BX156=99,COUNTIF('0.Work Content Judge'!$AJ$146:$AO$146,2)&gt;0),AND($BZ156=99,'0.Work Content Judge'!$AB$146=1),AND($W$27="N/A",$H156=$AJ$46),AND($W$28="N/A",$H156=$AK$46),AND($W$29="N/A",$H156=$AL$46),AND($W$30="N/A",$H156=$AM$46),AND($W$31="N/A",$H156=$AN$46),AND($W$32="N/A",$H156=$AO$46)),0,1)</f>
        <v>0</v>
      </c>
      <c r="AE156" s="669">
        <f t="shared" si="18"/>
        <v>1</v>
      </c>
      <c r="AF156" s="683">
        <f t="shared" si="23"/>
        <v>1</v>
      </c>
      <c r="AG156" s="684">
        <v>1</v>
      </c>
      <c r="AH156" s="685">
        <v>0</v>
      </c>
      <c r="AI156" s="685" t="s">
        <v>749</v>
      </c>
      <c r="AJ156" s="685" t="s">
        <v>749</v>
      </c>
      <c r="AK156" s="685">
        <v>1</v>
      </c>
      <c r="AL156" s="685" t="s">
        <v>749</v>
      </c>
      <c r="AM156" s="685" t="s">
        <v>749</v>
      </c>
      <c r="AN156" s="685" t="s">
        <v>749</v>
      </c>
      <c r="AO156" s="685" t="s">
        <v>749</v>
      </c>
      <c r="AP156" s="685" t="e">
        <v>#N/A</v>
      </c>
      <c r="AQ156" s="685" t="e">
        <v>#N/A</v>
      </c>
      <c r="AR156" s="685" t="e">
        <v>#N/A</v>
      </c>
      <c r="AS156" s="685" t="e">
        <v>#N/A</v>
      </c>
      <c r="AT156" s="685" t="e">
        <v>#N/A</v>
      </c>
      <c r="AU156" s="685" t="e">
        <v>#N/A</v>
      </c>
      <c r="AV156" s="685" t="e">
        <v>#N/A</v>
      </c>
      <c r="AW156" s="685" t="s">
        <v>749</v>
      </c>
      <c r="AX156" s="685" t="s">
        <v>749</v>
      </c>
      <c r="AY156" s="685" t="s">
        <v>749</v>
      </c>
      <c r="AZ156" s="685" t="s">
        <v>749</v>
      </c>
      <c r="BA156" s="685" t="s">
        <v>749</v>
      </c>
      <c r="BB156" s="685" t="s">
        <v>749</v>
      </c>
      <c r="BC156" s="685" t="s">
        <v>749</v>
      </c>
      <c r="BD156" s="685" t="s">
        <v>749</v>
      </c>
      <c r="BE156" s="685" t="s">
        <v>749</v>
      </c>
      <c r="BF156" s="685">
        <v>1</v>
      </c>
      <c r="BG156" s="685">
        <v>1</v>
      </c>
      <c r="BH156" s="685">
        <v>1</v>
      </c>
      <c r="BI156" s="685">
        <v>1</v>
      </c>
      <c r="BJ156" s="685" t="s">
        <v>749</v>
      </c>
      <c r="BK156" s="685" t="s">
        <v>749</v>
      </c>
      <c r="BL156" s="685" t="s">
        <v>749</v>
      </c>
      <c r="BM156" s="685" t="s">
        <v>749</v>
      </c>
      <c r="BN156" s="685" t="s">
        <v>749</v>
      </c>
      <c r="BO156" s="685" t="s">
        <v>749</v>
      </c>
      <c r="BP156" s="685" t="s">
        <v>749</v>
      </c>
      <c r="BQ156" s="685" t="s">
        <v>749</v>
      </c>
      <c r="BR156" s="685" t="s">
        <v>749</v>
      </c>
      <c r="BS156" s="685" t="s">
        <v>749</v>
      </c>
      <c r="BT156" s="685">
        <v>1</v>
      </c>
      <c r="BU156" s="685" t="s">
        <v>749</v>
      </c>
      <c r="BV156" s="685"/>
      <c r="BW156" s="685"/>
      <c r="BX156" s="685">
        <v>99</v>
      </c>
      <c r="BY156" s="685"/>
      <c r="BZ156" s="685"/>
      <c r="CA156" s="685"/>
      <c r="CB156" s="685"/>
      <c r="CC156" s="718" t="str">
        <f t="shared" si="19"/>
        <v>インターネット接続環境</v>
      </c>
      <c r="CD156" s="718"/>
      <c r="CE156" s="718"/>
      <c r="CF156" s="718"/>
      <c r="CG156" s="718"/>
      <c r="CH156" s="718"/>
    </row>
    <row r="157" s="258" customFormat="1" ht="172.8" spans="2:86">
      <c r="B157" s="448">
        <f t="shared" si="4"/>
        <v>110</v>
      </c>
      <c r="C157" s="449" t="s">
        <v>956</v>
      </c>
      <c r="D157" s="450" t="s">
        <v>743</v>
      </c>
      <c r="E157" s="451" t="s">
        <v>801</v>
      </c>
      <c r="F157" s="794" t="s">
        <v>957</v>
      </c>
      <c r="G157" s="453" t="s">
        <v>958</v>
      </c>
      <c r="H157" s="451" t="str">
        <f t="shared" si="22"/>
        <v>境界対策
Boundary Countermeasure
(e.g., Firewall, IDS, IPS)</v>
      </c>
      <c r="I157" s="799" t="s">
        <v>785</v>
      </c>
      <c r="J157" s="320" t="s">
        <v>786</v>
      </c>
      <c r="K157" s="487" t="str">
        <f t="shared" si="13"/>
        <v>回答不要
Not Applicable</v>
      </c>
      <c r="L157" s="488"/>
      <c r="M157" s="489"/>
      <c r="N157" s="489"/>
      <c r="O157" s="492" t="s">
        <v>287</v>
      </c>
      <c r="P157" s="493"/>
      <c r="Q157" s="494"/>
      <c r="R157" s="494"/>
      <c r="S157" s="648"/>
      <c r="T157" s="487" t="str">
        <f t="shared" si="14"/>
        <v>回答不要
Not Applicable</v>
      </c>
      <c r="U157" s="488"/>
      <c r="V157" s="834"/>
      <c r="W157" s="487" t="str">
        <f t="shared" si="15"/>
        <v>回答不要
Not Applicable</v>
      </c>
      <c r="X157" s="488"/>
      <c r="Y157" s="834"/>
      <c r="Z157" s="669">
        <f>IF(OR('0.Work Content Judge'!$H$146=0,AND($BV157=99,COUNTIF('0.Work Content Judge'!$AJ$146:$AO$146,2)=0),AND($BX157=99,COUNTIF('0.Work Content Judge'!$AJ$146:$AO$146,2)&gt;0),AND($BY157=99,'0.Work Content Judge'!$AI$146=1),AND($BZ157=99,'0.Work Content Judge'!$AC$146=1),AND($K$27="N/A",$H157=$AJ$46),AND($K$28="N/A",$H157=$AK$46),AND($K$29="N/A",$H157=$AL$46),AND($K$30="N/A",$H157=$AM$46),AND($K$31="N/A",$H157=$AN$46),AND($K$32="N/A",$H157=$AO$46)),0,1)</f>
        <v>0</v>
      </c>
      <c r="AA157" s="670">
        <f t="shared" si="16"/>
        <v>1</v>
      </c>
      <c r="AB157" s="670">
        <f>IF(OR('0.Work Content Judge'!$I$146=0,AND($BV157=99,COUNTIF('0.Work Content Judge'!$AJ$146:$AO$146,2)=0),AND($BX157=99,COUNTIF('0.Work Content Judge'!$AJ$146:$AO$146,2)&gt;0),AND($BZ157=99,'0.Work Content Judge'!$Y$146=1),AND($T$27="N/A",$H157=$AJ$46),AND($T$28="N/A",$H157=$AK$46),AND($T$29="N/A",$H157=$AL$46),AND($T$30="N/A",$H157=$AM$46),AND($T$31="N/A",$H157=$AN$46),AND($T$32="N/A",$H157=$AO$46)),0,1)</f>
        <v>0</v>
      </c>
      <c r="AC157" s="670">
        <f t="shared" si="17"/>
        <v>1</v>
      </c>
      <c r="AD157" s="670">
        <f>IF(OR('0.Work Content Judge'!$J$146=0,AND($BV157=99,COUNTIF('0.Work Content Judge'!$AJ$146:$AO$146,2)=0),AND($BX157=99,COUNTIF('0.Work Content Judge'!$AJ$146:$AO$146,2)&gt;0),AND($BZ157=99,'0.Work Content Judge'!$AB$146=1),AND($W$27="N/A",$H157=$AJ$46),AND($W$28="N/A",$H157=$AK$46),AND($W$29="N/A",$H157=$AL$46),AND($W$30="N/A",$H157=$AM$46),AND($W$31="N/A",$H157=$AN$46),AND($W$32="N/A",$H157=$AO$46)),0,1)</f>
        <v>0</v>
      </c>
      <c r="AE157" s="669">
        <f t="shared" si="18"/>
        <v>1</v>
      </c>
      <c r="AF157" s="683">
        <f t="shared" si="23"/>
        <v>1</v>
      </c>
      <c r="AG157" s="684">
        <v>1</v>
      </c>
      <c r="AH157" s="685">
        <v>0</v>
      </c>
      <c r="AI157" s="685" t="s">
        <v>749</v>
      </c>
      <c r="AJ157" s="685">
        <v>1</v>
      </c>
      <c r="AK157" s="685" t="s">
        <v>749</v>
      </c>
      <c r="AL157" s="685" t="s">
        <v>749</v>
      </c>
      <c r="AM157" s="685" t="s">
        <v>749</v>
      </c>
      <c r="AN157" s="685" t="s">
        <v>749</v>
      </c>
      <c r="AO157" s="685" t="s">
        <v>749</v>
      </c>
      <c r="AP157" s="685" t="e">
        <v>#N/A</v>
      </c>
      <c r="AQ157" s="685" t="e">
        <v>#N/A</v>
      </c>
      <c r="AR157" s="685" t="e">
        <v>#N/A</v>
      </c>
      <c r="AS157" s="685" t="e">
        <v>#N/A</v>
      </c>
      <c r="AT157" s="685" t="e">
        <v>#N/A</v>
      </c>
      <c r="AU157" s="685" t="e">
        <v>#N/A</v>
      </c>
      <c r="AV157" s="685" t="e">
        <v>#N/A</v>
      </c>
      <c r="AW157" s="685" t="s">
        <v>749</v>
      </c>
      <c r="AX157" s="685" t="s">
        <v>749</v>
      </c>
      <c r="AY157" s="685" t="s">
        <v>749</v>
      </c>
      <c r="AZ157" s="685" t="s">
        <v>749</v>
      </c>
      <c r="BA157" s="685" t="s">
        <v>749</v>
      </c>
      <c r="BB157" s="685" t="s">
        <v>749</v>
      </c>
      <c r="BC157" s="685" t="s">
        <v>749</v>
      </c>
      <c r="BD157" s="685" t="s">
        <v>749</v>
      </c>
      <c r="BE157" s="685" t="s">
        <v>749</v>
      </c>
      <c r="BF157" s="685">
        <v>1</v>
      </c>
      <c r="BG157" s="685">
        <v>1</v>
      </c>
      <c r="BH157" s="685">
        <v>1</v>
      </c>
      <c r="BI157" s="685">
        <v>1</v>
      </c>
      <c r="BJ157" s="685" t="s">
        <v>749</v>
      </c>
      <c r="BK157" s="685" t="s">
        <v>749</v>
      </c>
      <c r="BL157" s="685" t="s">
        <v>749</v>
      </c>
      <c r="BM157" s="685" t="s">
        <v>749</v>
      </c>
      <c r="BN157" s="685" t="s">
        <v>749</v>
      </c>
      <c r="BO157" s="685" t="s">
        <v>749</v>
      </c>
      <c r="BP157" s="685" t="s">
        <v>749</v>
      </c>
      <c r="BQ157" s="685" t="s">
        <v>749</v>
      </c>
      <c r="BR157" s="685" t="s">
        <v>749</v>
      </c>
      <c r="BS157" s="685" t="s">
        <v>749</v>
      </c>
      <c r="BT157" s="685">
        <v>1</v>
      </c>
      <c r="BU157" s="685" t="s">
        <v>749</v>
      </c>
      <c r="BV157" s="685"/>
      <c r="BW157" s="685"/>
      <c r="BX157" s="685">
        <v>99</v>
      </c>
      <c r="BY157" s="685"/>
      <c r="BZ157" s="685"/>
      <c r="CA157" s="685"/>
      <c r="CB157" s="685"/>
      <c r="CC157" s="718" t="str">
        <f t="shared" si="19"/>
        <v>境界対策</v>
      </c>
      <c r="CD157" s="718"/>
      <c r="CE157" s="718"/>
      <c r="CF157" s="718"/>
      <c r="CG157" s="718"/>
      <c r="CH157" s="718"/>
    </row>
    <row r="158" s="258" customFormat="1" ht="201.6" spans="2:86">
      <c r="B158" s="448">
        <f t="shared" si="4"/>
        <v>111</v>
      </c>
      <c r="C158" s="449" t="s">
        <v>959</v>
      </c>
      <c r="D158" s="450" t="s">
        <v>743</v>
      </c>
      <c r="E158" s="451" t="s">
        <v>801</v>
      </c>
      <c r="F158" s="794" t="s">
        <v>960</v>
      </c>
      <c r="G158" s="453" t="s">
        <v>961</v>
      </c>
      <c r="H158" s="451" t="str">
        <f t="shared" si="22"/>
        <v>インターネットメール環境
Internet mail environment
(e.g., E-mail server)</v>
      </c>
      <c r="I158" s="799" t="s">
        <v>785</v>
      </c>
      <c r="J158" s="320" t="s">
        <v>786</v>
      </c>
      <c r="K158" s="487" t="str">
        <f t="shared" si="13"/>
        <v>回答不要
Not Applicable</v>
      </c>
      <c r="L158" s="488"/>
      <c r="M158" s="489"/>
      <c r="N158" s="489"/>
      <c r="O158" s="492" t="s">
        <v>287</v>
      </c>
      <c r="P158" s="493"/>
      <c r="Q158" s="494"/>
      <c r="R158" s="494"/>
      <c r="S158" s="648"/>
      <c r="T158" s="487" t="str">
        <f t="shared" si="14"/>
        <v>回答不要
Not Applicable</v>
      </c>
      <c r="U158" s="488"/>
      <c r="V158" s="834"/>
      <c r="W158" s="487" t="str">
        <f t="shared" si="15"/>
        <v>回答不要
Not Applicable</v>
      </c>
      <c r="X158" s="488"/>
      <c r="Y158" s="834"/>
      <c r="Z158" s="669">
        <f>IF(OR('0.Work Content Judge'!$H$146=0,AND($BV158=99,COUNTIF('0.Work Content Judge'!$AJ$146:$AO$146,2)=0),AND($BX158=99,COUNTIF('0.Work Content Judge'!$AJ$146:$AO$146,2)&gt;0),AND($BY158=99,'0.Work Content Judge'!$AI$146=1),AND($BZ158=99,'0.Work Content Judge'!$AC$146=1),AND($K$27="N/A",$H158=$AJ$46),AND($K$28="N/A",$H158=$AK$46),AND($K$29="N/A",$H158=$AL$46),AND($K$30="N/A",$H158=$AM$46),AND($K$31="N/A",$H158=$AN$46),AND($K$32="N/A",$H158=$AO$46)),0,1)</f>
        <v>0</v>
      </c>
      <c r="AA158" s="670">
        <f t="shared" si="16"/>
        <v>1</v>
      </c>
      <c r="AB158" s="670">
        <f>IF(OR('0.Work Content Judge'!$I$146=0,AND($BV158=99,COUNTIF('0.Work Content Judge'!$AJ$146:$AO$146,2)=0),AND($BX158=99,COUNTIF('0.Work Content Judge'!$AJ$146:$AO$146,2)&gt;0),AND($BZ158=99,'0.Work Content Judge'!$Y$146=1),AND($T$27="N/A",$H158=$AJ$46),AND($T$28="N/A",$H158=$AK$46),AND($T$29="N/A",$H158=$AL$46),AND($T$30="N/A",$H158=$AM$46),AND($T$31="N/A",$H158=$AN$46),AND($T$32="N/A",$H158=$AO$46)),0,1)</f>
        <v>0</v>
      </c>
      <c r="AC158" s="670">
        <f t="shared" si="17"/>
        <v>1</v>
      </c>
      <c r="AD158" s="670">
        <f>IF(OR('0.Work Content Judge'!$J$146=0,AND($BV158=99,COUNTIF('0.Work Content Judge'!$AJ$146:$AO$146,2)=0),AND($BX158=99,COUNTIF('0.Work Content Judge'!$AJ$146:$AO$146,2)&gt;0),AND($BZ158=99,'0.Work Content Judge'!$AB$146=1),AND($W$27="N/A",$H158=$AJ$46),AND($W$28="N/A",$H158=$AK$46),AND($W$29="N/A",$H158=$AL$46),AND($W$30="N/A",$H158=$AM$46),AND($W$31="N/A",$H158=$AN$46),AND($W$32="N/A",$H158=$AO$46)),0,1)</f>
        <v>0</v>
      </c>
      <c r="AE158" s="669">
        <f t="shared" si="18"/>
        <v>1</v>
      </c>
      <c r="AF158" s="683">
        <f t="shared" si="23"/>
        <v>1</v>
      </c>
      <c r="AG158" s="684">
        <v>1</v>
      </c>
      <c r="AH158" s="685">
        <v>0</v>
      </c>
      <c r="AI158" s="685" t="s">
        <v>749</v>
      </c>
      <c r="AJ158" s="685" t="s">
        <v>749</v>
      </c>
      <c r="AK158" s="685" t="s">
        <v>749</v>
      </c>
      <c r="AL158" s="685">
        <v>1</v>
      </c>
      <c r="AM158" s="685" t="s">
        <v>749</v>
      </c>
      <c r="AN158" s="685" t="s">
        <v>749</v>
      </c>
      <c r="AO158" s="685" t="s">
        <v>749</v>
      </c>
      <c r="AP158" s="685" t="e">
        <v>#N/A</v>
      </c>
      <c r="AQ158" s="685" t="e">
        <v>#N/A</v>
      </c>
      <c r="AR158" s="685" t="e">
        <v>#N/A</v>
      </c>
      <c r="AS158" s="685" t="e">
        <v>#N/A</v>
      </c>
      <c r="AT158" s="685" t="e">
        <v>#N/A</v>
      </c>
      <c r="AU158" s="685" t="e">
        <v>#N/A</v>
      </c>
      <c r="AV158" s="685" t="e">
        <v>#N/A</v>
      </c>
      <c r="AW158" s="685" t="s">
        <v>749</v>
      </c>
      <c r="AX158" s="685" t="s">
        <v>749</v>
      </c>
      <c r="AY158" s="685" t="s">
        <v>749</v>
      </c>
      <c r="AZ158" s="685" t="s">
        <v>749</v>
      </c>
      <c r="BA158" s="685" t="s">
        <v>749</v>
      </c>
      <c r="BB158" s="685" t="s">
        <v>749</v>
      </c>
      <c r="BC158" s="685" t="s">
        <v>749</v>
      </c>
      <c r="BD158" s="685" t="s">
        <v>749</v>
      </c>
      <c r="BE158" s="685" t="s">
        <v>749</v>
      </c>
      <c r="BF158" s="685">
        <v>1</v>
      </c>
      <c r="BG158" s="685">
        <v>1</v>
      </c>
      <c r="BH158" s="685">
        <v>1</v>
      </c>
      <c r="BI158" s="685">
        <v>1</v>
      </c>
      <c r="BJ158" s="685" t="s">
        <v>749</v>
      </c>
      <c r="BK158" s="685" t="s">
        <v>749</v>
      </c>
      <c r="BL158" s="685" t="s">
        <v>749</v>
      </c>
      <c r="BM158" s="685" t="s">
        <v>749</v>
      </c>
      <c r="BN158" s="685" t="s">
        <v>749</v>
      </c>
      <c r="BO158" s="685" t="s">
        <v>749</v>
      </c>
      <c r="BP158" s="685" t="s">
        <v>749</v>
      </c>
      <c r="BQ158" s="685" t="s">
        <v>749</v>
      </c>
      <c r="BR158" s="685" t="s">
        <v>749</v>
      </c>
      <c r="BS158" s="685" t="s">
        <v>749</v>
      </c>
      <c r="BT158" s="685">
        <v>1</v>
      </c>
      <c r="BU158" s="685" t="s">
        <v>749</v>
      </c>
      <c r="BV158" s="685"/>
      <c r="BW158" s="685"/>
      <c r="BX158" s="685">
        <v>99</v>
      </c>
      <c r="BY158" s="685"/>
      <c r="BZ158" s="685"/>
      <c r="CA158" s="685"/>
      <c r="CB158" s="685"/>
      <c r="CC158" s="718" t="str">
        <f t="shared" si="19"/>
        <v>インターネットメール環境</v>
      </c>
      <c r="CD158" s="718"/>
      <c r="CE158" s="718"/>
      <c r="CF158" s="718"/>
      <c r="CG158" s="718"/>
      <c r="CH158" s="718"/>
    </row>
    <row r="159" s="258" customFormat="1" ht="187.2" spans="2:86">
      <c r="B159" s="448">
        <f t="shared" si="4"/>
        <v>112</v>
      </c>
      <c r="C159" s="449" t="s">
        <v>962</v>
      </c>
      <c r="D159" s="450" t="s">
        <v>743</v>
      </c>
      <c r="E159" s="451" t="s">
        <v>801</v>
      </c>
      <c r="F159" s="794" t="s">
        <v>963</v>
      </c>
      <c r="G159" s="453" t="s">
        <v>964</v>
      </c>
      <c r="H159" s="451" t="str">
        <f t="shared" si="22"/>
        <v>インターネット接続環境
Internet connection environment
(e.g., Proxy server,etc.)</v>
      </c>
      <c r="I159" s="799" t="s">
        <v>785</v>
      </c>
      <c r="J159" s="320" t="s">
        <v>786</v>
      </c>
      <c r="K159" s="487" t="str">
        <f t="shared" si="13"/>
        <v>回答不要
Not Applicable</v>
      </c>
      <c r="L159" s="488"/>
      <c r="M159" s="489"/>
      <c r="N159" s="489"/>
      <c r="O159" s="492" t="s">
        <v>287</v>
      </c>
      <c r="P159" s="493"/>
      <c r="Q159" s="494"/>
      <c r="R159" s="494"/>
      <c r="S159" s="648"/>
      <c r="T159" s="487" t="str">
        <f t="shared" si="14"/>
        <v>回答不要
Not Applicable</v>
      </c>
      <c r="U159" s="488"/>
      <c r="V159" s="834"/>
      <c r="W159" s="487" t="str">
        <f t="shared" si="15"/>
        <v>回答不要
Not Applicable</v>
      </c>
      <c r="X159" s="488"/>
      <c r="Y159" s="834"/>
      <c r="Z159" s="669">
        <f>IF(OR('0.Work Content Judge'!$H$146=0,AND($BV159=99,COUNTIF('0.Work Content Judge'!$AJ$146:$AO$146,2)=0),AND($BX159=99,COUNTIF('0.Work Content Judge'!$AJ$146:$AO$146,2)&gt;0),AND($BY159=99,'0.Work Content Judge'!$AI$146=1),AND($BZ159=99,'0.Work Content Judge'!$AC$146=1),AND($K$27="N/A",$H159=$AJ$46),AND($K$28="N/A",$H159=$AK$46),AND($K$29="N/A",$H159=$AL$46),AND($K$30="N/A",$H159=$AM$46),AND($K$31="N/A",$H159=$AN$46),AND($K$32="N/A",$H159=$AO$46)),0,1)</f>
        <v>0</v>
      </c>
      <c r="AA159" s="670">
        <f t="shared" si="16"/>
        <v>1</v>
      </c>
      <c r="AB159" s="670">
        <f>IF(OR('0.Work Content Judge'!$I$146=0,AND($BV159=99,COUNTIF('0.Work Content Judge'!$AJ$146:$AO$146,2)=0),AND($BX159=99,COUNTIF('0.Work Content Judge'!$AJ$146:$AO$146,2)&gt;0),AND($BZ159=99,'0.Work Content Judge'!$Y$146=1),AND($T$27="N/A",$H159=$AJ$46),AND($T$28="N/A",$H159=$AK$46),AND($T$29="N/A",$H159=$AL$46),AND($T$30="N/A",$H159=$AM$46),AND($T$31="N/A",$H159=$AN$46),AND($T$32="N/A",$H159=$AO$46)),0,1)</f>
        <v>0</v>
      </c>
      <c r="AC159" s="670">
        <f t="shared" si="17"/>
        <v>1</v>
      </c>
      <c r="AD159" s="670">
        <f>IF(OR('0.Work Content Judge'!$J$146=0,AND($BV159=99,COUNTIF('0.Work Content Judge'!$AJ$146:$AO$146,2)=0),AND($BX159=99,COUNTIF('0.Work Content Judge'!$AJ$146:$AO$146,2)&gt;0),AND($BZ159=99,'0.Work Content Judge'!$AB$146=1),AND($W$27="N/A",$H159=$AJ$46),AND($W$28="N/A",$H159=$AK$46),AND($W$29="N/A",$H159=$AL$46),AND($W$30="N/A",$H159=$AM$46),AND($W$31="N/A",$H159=$AN$46),AND($W$32="N/A",$H159=$AO$46)),0,1)</f>
        <v>0</v>
      </c>
      <c r="AE159" s="669">
        <f t="shared" si="18"/>
        <v>1</v>
      </c>
      <c r="AF159" s="683">
        <f t="shared" si="23"/>
        <v>5</v>
      </c>
      <c r="AG159" s="684">
        <v>1</v>
      </c>
      <c r="AH159" s="685">
        <v>0</v>
      </c>
      <c r="AI159" s="685" t="s">
        <v>749</v>
      </c>
      <c r="AJ159" s="685" t="s">
        <v>749</v>
      </c>
      <c r="AK159" s="685">
        <v>1</v>
      </c>
      <c r="AL159" s="685">
        <v>1</v>
      </c>
      <c r="AM159" s="685">
        <v>1</v>
      </c>
      <c r="AN159" s="685">
        <v>1</v>
      </c>
      <c r="AO159" s="685">
        <v>1</v>
      </c>
      <c r="AP159" s="685" t="e">
        <v>#N/A</v>
      </c>
      <c r="AQ159" s="685" t="e">
        <v>#N/A</v>
      </c>
      <c r="AR159" s="685" t="e">
        <v>#N/A</v>
      </c>
      <c r="AS159" s="685" t="e">
        <v>#N/A</v>
      </c>
      <c r="AT159" s="685" t="e">
        <v>#N/A</v>
      </c>
      <c r="AU159" s="685" t="e">
        <v>#N/A</v>
      </c>
      <c r="AV159" s="685" t="e">
        <v>#N/A</v>
      </c>
      <c r="AW159" s="685" t="s">
        <v>749</v>
      </c>
      <c r="AX159" s="685" t="s">
        <v>749</v>
      </c>
      <c r="AY159" s="685" t="s">
        <v>749</v>
      </c>
      <c r="AZ159" s="685" t="s">
        <v>749</v>
      </c>
      <c r="BA159" s="685" t="s">
        <v>749</v>
      </c>
      <c r="BB159" s="685" t="s">
        <v>749</v>
      </c>
      <c r="BC159" s="685" t="s">
        <v>749</v>
      </c>
      <c r="BD159" s="685" t="s">
        <v>749</v>
      </c>
      <c r="BE159" s="685" t="s">
        <v>749</v>
      </c>
      <c r="BF159" s="685">
        <v>1</v>
      </c>
      <c r="BG159" s="685">
        <v>1</v>
      </c>
      <c r="BH159" s="685">
        <v>1</v>
      </c>
      <c r="BI159" s="685">
        <v>1</v>
      </c>
      <c r="BJ159" s="685" t="s">
        <v>749</v>
      </c>
      <c r="BK159" s="685" t="s">
        <v>749</v>
      </c>
      <c r="BL159" s="685" t="s">
        <v>749</v>
      </c>
      <c r="BM159" s="685" t="s">
        <v>749</v>
      </c>
      <c r="BN159" s="685" t="s">
        <v>749</v>
      </c>
      <c r="BO159" s="685" t="s">
        <v>749</v>
      </c>
      <c r="BP159" s="685" t="s">
        <v>749</v>
      </c>
      <c r="BQ159" s="685" t="s">
        <v>749</v>
      </c>
      <c r="BR159" s="685" t="s">
        <v>749</v>
      </c>
      <c r="BS159" s="685" t="s">
        <v>749</v>
      </c>
      <c r="BT159" s="685">
        <v>1</v>
      </c>
      <c r="BU159" s="685" t="s">
        <v>749</v>
      </c>
      <c r="BV159" s="685"/>
      <c r="BW159" s="685"/>
      <c r="BX159" s="685">
        <v>99</v>
      </c>
      <c r="BY159" s="685"/>
      <c r="BZ159" s="685"/>
      <c r="CA159" s="685"/>
      <c r="CB159" s="685"/>
      <c r="CC159" s="718" t="str">
        <f t="shared" si="19"/>
        <v>インターネット接続環境</v>
      </c>
      <c r="CD159" s="718"/>
      <c r="CE159" s="718"/>
      <c r="CF159" s="718"/>
      <c r="CG159" s="718"/>
      <c r="CH159" s="718"/>
    </row>
    <row r="160" s="258" customFormat="1" ht="187.2" spans="2:86">
      <c r="B160" s="448">
        <f t="shared" si="4"/>
        <v>113</v>
      </c>
      <c r="C160" s="449" t="s">
        <v>962</v>
      </c>
      <c r="D160" s="450" t="s">
        <v>743</v>
      </c>
      <c r="E160" s="451" t="s">
        <v>801</v>
      </c>
      <c r="F160" s="794" t="s">
        <v>963</v>
      </c>
      <c r="G160" s="453" t="s">
        <v>964</v>
      </c>
      <c r="H160" s="454" t="str">
        <f t="shared" si="22"/>
        <v>インターネットメール環境
Internet mail environment
(e.g., E-mail server)</v>
      </c>
      <c r="I160" s="799" t="s">
        <v>785</v>
      </c>
      <c r="J160" s="320" t="s">
        <v>786</v>
      </c>
      <c r="K160" s="487" t="str">
        <f t="shared" si="13"/>
        <v>回答不要
Not Applicable</v>
      </c>
      <c r="L160" s="488"/>
      <c r="M160" s="489"/>
      <c r="N160" s="489"/>
      <c r="O160" s="492" t="s">
        <v>287</v>
      </c>
      <c r="P160" s="493"/>
      <c r="Q160" s="494"/>
      <c r="R160" s="494"/>
      <c r="S160" s="648"/>
      <c r="T160" s="487" t="str">
        <f t="shared" si="14"/>
        <v>回答不要
Not Applicable</v>
      </c>
      <c r="U160" s="488"/>
      <c r="V160" s="834"/>
      <c r="W160" s="487" t="str">
        <f t="shared" si="15"/>
        <v>回答不要
Not Applicable</v>
      </c>
      <c r="X160" s="488"/>
      <c r="Y160" s="834"/>
      <c r="Z160" s="669">
        <f>IF(OR('0.Work Content Judge'!$H$146=0,AND($BV160=99,COUNTIF('0.Work Content Judge'!$AJ$146:$AO$146,2)=0),AND($BX160=99,COUNTIF('0.Work Content Judge'!$AJ$146:$AO$146,2)&gt;0),AND($BY160=99,'0.Work Content Judge'!$AI$146=1),AND($BZ160=99,'0.Work Content Judge'!$AC$146=1),AND($K$27="N/A",$H160=$AJ$46),AND($K$28="N/A",$H160=$AK$46),AND($K$29="N/A",$H160=$AL$46),AND($K$30="N/A",$H160=$AM$46),AND($K$31="N/A",$H160=$AN$46),AND($K$32="N/A",$H160=$AO$46)),0,1)</f>
        <v>0</v>
      </c>
      <c r="AA160" s="670">
        <f t="shared" si="16"/>
        <v>1</v>
      </c>
      <c r="AB160" s="670">
        <f>IF(OR('0.Work Content Judge'!$I$146=0,AND($BV160=99,COUNTIF('0.Work Content Judge'!$AJ$146:$AO$146,2)=0),AND($BX160=99,COUNTIF('0.Work Content Judge'!$AJ$146:$AO$146,2)&gt;0),AND($BZ160=99,'0.Work Content Judge'!$Y$146=1),AND($T$27="N/A",$H160=$AJ$46),AND($T$28="N/A",$H160=$AK$46),AND($T$29="N/A",$H160=$AL$46),AND($T$30="N/A",$H160=$AM$46),AND($T$31="N/A",$H160=$AN$46),AND($T$32="N/A",$H160=$AO$46)),0,1)</f>
        <v>0</v>
      </c>
      <c r="AC160" s="670">
        <f t="shared" si="17"/>
        <v>1</v>
      </c>
      <c r="AD160" s="670">
        <f>IF(OR('0.Work Content Judge'!$J$146=0,AND($BV160=99,COUNTIF('0.Work Content Judge'!$AJ$146:$AO$146,2)=0),AND($BX160=99,COUNTIF('0.Work Content Judge'!$AJ$146:$AO$146,2)&gt;0),AND($BZ160=99,'0.Work Content Judge'!$AB$146=1),AND($W$27="N/A",$H160=$AJ$46),AND($W$28="N/A",$H160=$AK$46),AND($W$29="N/A",$H160=$AL$46),AND($W$30="N/A",$H160=$AM$46),AND($W$31="N/A",$H160=$AN$46),AND($W$32="N/A",$H160=$AO$46)),0,1)</f>
        <v>0</v>
      </c>
      <c r="AE160" s="669">
        <f t="shared" si="18"/>
        <v>1</v>
      </c>
      <c r="AF160" s="683">
        <f t="shared" si="23"/>
        <v>4</v>
      </c>
      <c r="AG160" s="684">
        <v>1</v>
      </c>
      <c r="AH160" s="685">
        <v>0</v>
      </c>
      <c r="AI160" s="685" t="s">
        <v>749</v>
      </c>
      <c r="AJ160" s="685" t="s">
        <v>749</v>
      </c>
      <c r="AK160" s="685"/>
      <c r="AL160" s="685">
        <v>1</v>
      </c>
      <c r="AM160" s="685">
        <v>1</v>
      </c>
      <c r="AN160" s="685">
        <v>1</v>
      </c>
      <c r="AO160" s="685">
        <v>1</v>
      </c>
      <c r="AP160" s="685" t="e">
        <v>#N/A</v>
      </c>
      <c r="AQ160" s="685" t="e">
        <v>#N/A</v>
      </c>
      <c r="AR160" s="685" t="e">
        <v>#N/A</v>
      </c>
      <c r="AS160" s="685" t="e">
        <v>#N/A</v>
      </c>
      <c r="AT160" s="685" t="e">
        <v>#N/A</v>
      </c>
      <c r="AU160" s="685" t="e">
        <v>#N/A</v>
      </c>
      <c r="AV160" s="685" t="e">
        <v>#N/A</v>
      </c>
      <c r="AW160" s="685" t="s">
        <v>749</v>
      </c>
      <c r="AX160" s="685" t="s">
        <v>749</v>
      </c>
      <c r="AY160" s="685" t="s">
        <v>749</v>
      </c>
      <c r="AZ160" s="685" t="s">
        <v>749</v>
      </c>
      <c r="BA160" s="685" t="s">
        <v>749</v>
      </c>
      <c r="BB160" s="685" t="s">
        <v>749</v>
      </c>
      <c r="BC160" s="685" t="s">
        <v>749</v>
      </c>
      <c r="BD160" s="685" t="s">
        <v>749</v>
      </c>
      <c r="BE160" s="685" t="s">
        <v>749</v>
      </c>
      <c r="BF160" s="685">
        <v>1</v>
      </c>
      <c r="BG160" s="685">
        <v>1</v>
      </c>
      <c r="BH160" s="685">
        <v>1</v>
      </c>
      <c r="BI160" s="685">
        <v>1</v>
      </c>
      <c r="BJ160" s="685" t="s">
        <v>749</v>
      </c>
      <c r="BK160" s="685" t="s">
        <v>749</v>
      </c>
      <c r="BL160" s="685" t="s">
        <v>749</v>
      </c>
      <c r="BM160" s="685" t="s">
        <v>749</v>
      </c>
      <c r="BN160" s="685" t="s">
        <v>749</v>
      </c>
      <c r="BO160" s="685" t="s">
        <v>749</v>
      </c>
      <c r="BP160" s="685" t="s">
        <v>749</v>
      </c>
      <c r="BQ160" s="685" t="s">
        <v>749</v>
      </c>
      <c r="BR160" s="685" t="s">
        <v>749</v>
      </c>
      <c r="BS160" s="685" t="s">
        <v>749</v>
      </c>
      <c r="BT160" s="685">
        <v>1</v>
      </c>
      <c r="BU160" s="685" t="s">
        <v>749</v>
      </c>
      <c r="BV160" s="685"/>
      <c r="BW160" s="685"/>
      <c r="BX160" s="685">
        <v>99</v>
      </c>
      <c r="BY160" s="685"/>
      <c r="BZ160" s="685"/>
      <c r="CA160" s="685"/>
      <c r="CB160" s="685"/>
      <c r="CC160" s="718" t="str">
        <f t="shared" si="19"/>
        <v>インターネットメール環境</v>
      </c>
      <c r="CD160" s="718"/>
      <c r="CE160" s="718"/>
      <c r="CF160" s="718"/>
      <c r="CG160" s="718"/>
      <c r="CH160" s="718"/>
    </row>
    <row r="161" s="258" customFormat="1" ht="187.2" spans="2:86">
      <c r="B161" s="448">
        <f t="shared" si="4"/>
        <v>114</v>
      </c>
      <c r="C161" s="449" t="s">
        <v>962</v>
      </c>
      <c r="D161" s="450" t="s">
        <v>743</v>
      </c>
      <c r="E161" s="451" t="s">
        <v>801</v>
      </c>
      <c r="F161" s="794" t="s">
        <v>963</v>
      </c>
      <c r="G161" s="453" t="s">
        <v>964</v>
      </c>
      <c r="H161" s="454" t="str">
        <f t="shared" si="22"/>
        <v>端末
Terminal
(e.g., User terminal, operation terminal, etc.)</v>
      </c>
      <c r="I161" s="799" t="s">
        <v>785</v>
      </c>
      <c r="J161" s="320" t="s">
        <v>786</v>
      </c>
      <c r="K161" s="487" t="str">
        <f t="shared" si="13"/>
        <v>回答不要
Not Applicable</v>
      </c>
      <c r="L161" s="488"/>
      <c r="M161" s="489"/>
      <c r="N161" s="489"/>
      <c r="O161" s="492" t="s">
        <v>287</v>
      </c>
      <c r="P161" s="493"/>
      <c r="Q161" s="494"/>
      <c r="R161" s="494"/>
      <c r="S161" s="648"/>
      <c r="T161" s="487" t="str">
        <f t="shared" si="14"/>
        <v>回答不要
Not Applicable</v>
      </c>
      <c r="U161" s="488"/>
      <c r="V161" s="834"/>
      <c r="W161" s="487" t="str">
        <f t="shared" si="15"/>
        <v>回答不要
Not Applicable</v>
      </c>
      <c r="X161" s="488"/>
      <c r="Y161" s="834"/>
      <c r="Z161" s="669">
        <f>IF(OR('0.Work Content Judge'!$H$146=0,AND($BV161=99,COUNTIF('0.Work Content Judge'!$AJ$146:$AO$146,2)=0),AND($BX161=99,COUNTIF('0.Work Content Judge'!$AJ$146:$AO$146,2)&gt;0),AND($BY161=99,'0.Work Content Judge'!$AI$146=1),AND($BZ161=99,'0.Work Content Judge'!$AC$146=1),AND($K$27="N/A",$H161=$AJ$46),AND($K$28="N/A",$H161=$AK$46),AND($K$29="N/A",$H161=$AL$46),AND($K$30="N/A",$H161=$AM$46),AND($K$31="N/A",$H161=$AN$46),AND($K$32="N/A",$H161=$AO$46)),0,1)</f>
        <v>0</v>
      </c>
      <c r="AA161" s="670">
        <f t="shared" si="16"/>
        <v>1</v>
      </c>
      <c r="AB161" s="670">
        <f>IF(OR('0.Work Content Judge'!$I$146=0,AND($BV161=99,COUNTIF('0.Work Content Judge'!$AJ$146:$AO$146,2)=0),AND($BX161=99,COUNTIF('0.Work Content Judge'!$AJ$146:$AO$146,2)&gt;0),AND($BZ161=99,'0.Work Content Judge'!$Y$146=1),AND($T$27="N/A",$H161=$AJ$46),AND($T$28="N/A",$H161=$AK$46),AND($T$29="N/A",$H161=$AL$46),AND($T$30="N/A",$H161=$AM$46),AND($T$31="N/A",$H161=$AN$46),AND($T$32="N/A",$H161=$AO$46)),0,1)</f>
        <v>0</v>
      </c>
      <c r="AC161" s="670">
        <f t="shared" si="17"/>
        <v>1</v>
      </c>
      <c r="AD161" s="670">
        <f>IF(OR('0.Work Content Judge'!$J$146=0,AND($BV161=99,COUNTIF('0.Work Content Judge'!$AJ$146:$AO$146,2)=0),AND($BX161=99,COUNTIF('0.Work Content Judge'!$AJ$146:$AO$146,2)&gt;0),AND($BZ161=99,'0.Work Content Judge'!$AB$146=1),AND($W$27="N/A",$H161=$AJ$46),AND($W$28="N/A",$H161=$AK$46),AND($W$29="N/A",$H161=$AL$46),AND($W$30="N/A",$H161=$AM$46),AND($W$31="N/A",$H161=$AN$46),AND($W$32="N/A",$H161=$AO$46)),0,1)</f>
        <v>0</v>
      </c>
      <c r="AE161" s="669">
        <f t="shared" si="18"/>
        <v>1</v>
      </c>
      <c r="AF161" s="683">
        <f t="shared" si="23"/>
        <v>3</v>
      </c>
      <c r="AG161" s="684">
        <v>1</v>
      </c>
      <c r="AH161" s="685">
        <v>0</v>
      </c>
      <c r="AI161" s="685" t="s">
        <v>749</v>
      </c>
      <c r="AJ161" s="685" t="s">
        <v>749</v>
      </c>
      <c r="AK161" s="685"/>
      <c r="AL161" s="685"/>
      <c r="AM161" s="685">
        <v>1</v>
      </c>
      <c r="AN161" s="685">
        <v>1</v>
      </c>
      <c r="AO161" s="685">
        <v>1</v>
      </c>
      <c r="AP161" s="685" t="e">
        <v>#N/A</v>
      </c>
      <c r="AQ161" s="685" t="e">
        <v>#N/A</v>
      </c>
      <c r="AR161" s="685" t="e">
        <v>#N/A</v>
      </c>
      <c r="AS161" s="685" t="e">
        <v>#N/A</v>
      </c>
      <c r="AT161" s="685" t="e">
        <v>#N/A</v>
      </c>
      <c r="AU161" s="685" t="e">
        <v>#N/A</v>
      </c>
      <c r="AV161" s="685" t="e">
        <v>#N/A</v>
      </c>
      <c r="AW161" s="685" t="s">
        <v>749</v>
      </c>
      <c r="AX161" s="685" t="s">
        <v>749</v>
      </c>
      <c r="AY161" s="685" t="s">
        <v>749</v>
      </c>
      <c r="AZ161" s="685" t="s">
        <v>749</v>
      </c>
      <c r="BA161" s="685" t="s">
        <v>749</v>
      </c>
      <c r="BB161" s="685" t="s">
        <v>749</v>
      </c>
      <c r="BC161" s="685" t="s">
        <v>749</v>
      </c>
      <c r="BD161" s="685" t="s">
        <v>749</v>
      </c>
      <c r="BE161" s="685" t="s">
        <v>749</v>
      </c>
      <c r="BF161" s="685">
        <v>1</v>
      </c>
      <c r="BG161" s="685">
        <v>1</v>
      </c>
      <c r="BH161" s="685">
        <v>1</v>
      </c>
      <c r="BI161" s="685">
        <v>1</v>
      </c>
      <c r="BJ161" s="685" t="s">
        <v>749</v>
      </c>
      <c r="BK161" s="685" t="s">
        <v>749</v>
      </c>
      <c r="BL161" s="685" t="s">
        <v>749</v>
      </c>
      <c r="BM161" s="685" t="s">
        <v>749</v>
      </c>
      <c r="BN161" s="685" t="s">
        <v>749</v>
      </c>
      <c r="BO161" s="685" t="s">
        <v>749</v>
      </c>
      <c r="BP161" s="685" t="s">
        <v>749</v>
      </c>
      <c r="BQ161" s="685" t="s">
        <v>749</v>
      </c>
      <c r="BR161" s="685" t="s">
        <v>749</v>
      </c>
      <c r="BS161" s="685" t="s">
        <v>749</v>
      </c>
      <c r="BT161" s="685">
        <v>1</v>
      </c>
      <c r="BU161" s="685" t="s">
        <v>749</v>
      </c>
      <c r="BV161" s="685"/>
      <c r="BW161" s="685"/>
      <c r="BX161" s="685">
        <v>99</v>
      </c>
      <c r="BY161" s="685"/>
      <c r="BZ161" s="685"/>
      <c r="CA161" s="685"/>
      <c r="CB161" s="685"/>
      <c r="CC161" s="718" t="str">
        <f t="shared" si="19"/>
        <v>ユーザ端末・ネットワーク</v>
      </c>
      <c r="CD161" s="718"/>
      <c r="CE161" s="718"/>
      <c r="CF161" s="718"/>
      <c r="CG161" s="718"/>
      <c r="CH161" s="718"/>
    </row>
    <row r="162" s="258" customFormat="1" ht="187.2" spans="2:86">
      <c r="B162" s="448">
        <f t="shared" si="4"/>
        <v>115</v>
      </c>
      <c r="C162" s="449" t="s">
        <v>962</v>
      </c>
      <c r="D162" s="450" t="s">
        <v>743</v>
      </c>
      <c r="E162" s="451" t="s">
        <v>801</v>
      </c>
      <c r="F162" s="794" t="s">
        <v>963</v>
      </c>
      <c r="G162" s="453" t="s">
        <v>964</v>
      </c>
      <c r="H162" s="454" t="str">
        <f t="shared" si="22"/>
        <v>端末管理サーバ
Terminal management server
(e.g., Active Directory server)</v>
      </c>
      <c r="I162" s="799" t="s">
        <v>785</v>
      </c>
      <c r="J162" s="320" t="s">
        <v>786</v>
      </c>
      <c r="K162" s="487" t="str">
        <f t="shared" si="13"/>
        <v>回答不要
Not Applicable</v>
      </c>
      <c r="L162" s="488"/>
      <c r="M162" s="489"/>
      <c r="N162" s="489"/>
      <c r="O162" s="492" t="s">
        <v>287</v>
      </c>
      <c r="P162" s="493"/>
      <c r="Q162" s="494"/>
      <c r="R162" s="494"/>
      <c r="S162" s="648"/>
      <c r="T162" s="487" t="str">
        <f t="shared" si="14"/>
        <v>回答不要
Not Applicable</v>
      </c>
      <c r="U162" s="488"/>
      <c r="V162" s="834"/>
      <c r="W162" s="487" t="str">
        <f t="shared" si="15"/>
        <v>回答不要
Not Applicable</v>
      </c>
      <c r="X162" s="488"/>
      <c r="Y162" s="834"/>
      <c r="Z162" s="669">
        <f>IF(OR('0.Work Content Judge'!$H$146=0,AND($BV162=99,COUNTIF('0.Work Content Judge'!$AJ$146:$AO$146,2)=0),AND($BX162=99,COUNTIF('0.Work Content Judge'!$AJ$146:$AO$146,2)&gt;0),AND($BY162=99,'0.Work Content Judge'!$AI$146=1),AND($BZ162=99,'0.Work Content Judge'!$AC$146=1),AND($K$27="N/A",$H162=$AJ$46),AND($K$28="N/A",$H162=$AK$46),AND($K$29="N/A",$H162=$AL$46),AND($K$30="N/A",$H162=$AM$46),AND($K$31="N/A",$H162=$AN$46),AND($K$32="N/A",$H162=$AO$46)),0,1)</f>
        <v>0</v>
      </c>
      <c r="AA162" s="670">
        <f t="shared" si="16"/>
        <v>1</v>
      </c>
      <c r="AB162" s="670">
        <f>IF(OR('0.Work Content Judge'!$I$146=0,AND($BV162=99,COUNTIF('0.Work Content Judge'!$AJ$146:$AO$146,2)=0),AND($BX162=99,COUNTIF('0.Work Content Judge'!$AJ$146:$AO$146,2)&gt;0),AND($BZ162=99,'0.Work Content Judge'!$Y$146=1),AND($T$27="N/A",$H162=$AJ$46),AND($T$28="N/A",$H162=$AK$46),AND($T$29="N/A",$H162=$AL$46),AND($T$30="N/A",$H162=$AM$46),AND($T$31="N/A",$H162=$AN$46),AND($T$32="N/A",$H162=$AO$46)),0,1)</f>
        <v>0</v>
      </c>
      <c r="AC162" s="670">
        <f t="shared" si="17"/>
        <v>1</v>
      </c>
      <c r="AD162" s="670">
        <f>IF(OR('0.Work Content Judge'!$J$146=0,AND($BV162=99,COUNTIF('0.Work Content Judge'!$AJ$146:$AO$146,2)=0),AND($BX162=99,COUNTIF('0.Work Content Judge'!$AJ$146:$AO$146,2)&gt;0),AND($BZ162=99,'0.Work Content Judge'!$AB$146=1),AND($W$27="N/A",$H162=$AJ$46),AND($W$28="N/A",$H162=$AK$46),AND($W$29="N/A",$H162=$AL$46),AND($W$30="N/A",$H162=$AM$46),AND($W$31="N/A",$H162=$AN$46),AND($W$32="N/A",$H162=$AO$46)),0,1)</f>
        <v>0</v>
      </c>
      <c r="AE162" s="669">
        <f t="shared" si="18"/>
        <v>1</v>
      </c>
      <c r="AF162" s="683">
        <f t="shared" si="23"/>
        <v>2</v>
      </c>
      <c r="AG162" s="684">
        <v>1</v>
      </c>
      <c r="AH162" s="685">
        <v>0</v>
      </c>
      <c r="AI162" s="685" t="s">
        <v>749</v>
      </c>
      <c r="AJ162" s="685" t="s">
        <v>749</v>
      </c>
      <c r="AK162" s="685"/>
      <c r="AL162" s="685"/>
      <c r="AM162" s="685"/>
      <c r="AN162" s="685">
        <v>1</v>
      </c>
      <c r="AO162" s="685">
        <v>1</v>
      </c>
      <c r="AP162" s="685" t="e">
        <v>#N/A</v>
      </c>
      <c r="AQ162" s="685" t="e">
        <v>#N/A</v>
      </c>
      <c r="AR162" s="685" t="e">
        <v>#N/A</v>
      </c>
      <c r="AS162" s="685" t="e">
        <v>#N/A</v>
      </c>
      <c r="AT162" s="685" t="e">
        <v>#N/A</v>
      </c>
      <c r="AU162" s="685" t="e">
        <v>#N/A</v>
      </c>
      <c r="AV162" s="685" t="e">
        <v>#N/A</v>
      </c>
      <c r="AW162" s="685" t="s">
        <v>749</v>
      </c>
      <c r="AX162" s="685" t="s">
        <v>749</v>
      </c>
      <c r="AY162" s="685" t="s">
        <v>749</v>
      </c>
      <c r="AZ162" s="685" t="s">
        <v>749</v>
      </c>
      <c r="BA162" s="685" t="s">
        <v>749</v>
      </c>
      <c r="BB162" s="685" t="s">
        <v>749</v>
      </c>
      <c r="BC162" s="685" t="s">
        <v>749</v>
      </c>
      <c r="BD162" s="685" t="s">
        <v>749</v>
      </c>
      <c r="BE162" s="685" t="s">
        <v>749</v>
      </c>
      <c r="BF162" s="685">
        <v>1</v>
      </c>
      <c r="BG162" s="685">
        <v>1</v>
      </c>
      <c r="BH162" s="685">
        <v>1</v>
      </c>
      <c r="BI162" s="685">
        <v>1</v>
      </c>
      <c r="BJ162" s="685" t="s">
        <v>749</v>
      </c>
      <c r="BK162" s="685" t="s">
        <v>749</v>
      </c>
      <c r="BL162" s="685" t="s">
        <v>749</v>
      </c>
      <c r="BM162" s="685" t="s">
        <v>749</v>
      </c>
      <c r="BN162" s="685" t="s">
        <v>749</v>
      </c>
      <c r="BO162" s="685" t="s">
        <v>749</v>
      </c>
      <c r="BP162" s="685" t="s">
        <v>749</v>
      </c>
      <c r="BQ162" s="685" t="s">
        <v>749</v>
      </c>
      <c r="BR162" s="685" t="s">
        <v>749</v>
      </c>
      <c r="BS162" s="685" t="s">
        <v>749</v>
      </c>
      <c r="BT162" s="685">
        <v>1</v>
      </c>
      <c r="BU162" s="685" t="s">
        <v>749</v>
      </c>
      <c r="BV162" s="685"/>
      <c r="BW162" s="685"/>
      <c r="BX162" s="685">
        <v>99</v>
      </c>
      <c r="BY162" s="685"/>
      <c r="BZ162" s="685"/>
      <c r="CA162" s="685"/>
      <c r="CB162" s="685"/>
      <c r="CC162" s="718" t="str">
        <f t="shared" si="19"/>
        <v>端末管理サーバ(Active Directory)</v>
      </c>
      <c r="CD162" s="718"/>
      <c r="CE162" s="718"/>
      <c r="CF162" s="718"/>
      <c r="CG162" s="718"/>
      <c r="CH162" s="718"/>
    </row>
    <row r="163" s="258" customFormat="1" ht="187.2" spans="2:86">
      <c r="B163" s="448">
        <f t="shared" si="4"/>
        <v>116</v>
      </c>
      <c r="C163" s="449" t="s">
        <v>962</v>
      </c>
      <c r="D163" s="450" t="s">
        <v>743</v>
      </c>
      <c r="E163" s="451" t="s">
        <v>801</v>
      </c>
      <c r="F163" s="794" t="s">
        <v>963</v>
      </c>
      <c r="G163" s="453" t="s">
        <v>964</v>
      </c>
      <c r="H163" s="454" t="str">
        <f t="shared" si="22"/>
        <v>ファイル共有システム(ファイルサーバ)
File sharing system
(e.g., File server)</v>
      </c>
      <c r="I163" s="799" t="s">
        <v>785</v>
      </c>
      <c r="J163" s="320" t="s">
        <v>786</v>
      </c>
      <c r="K163" s="487" t="str">
        <f t="shared" si="13"/>
        <v>回答不要
Not Applicable</v>
      </c>
      <c r="L163" s="488"/>
      <c r="M163" s="489"/>
      <c r="N163" s="489"/>
      <c r="O163" s="492" t="s">
        <v>287</v>
      </c>
      <c r="P163" s="493"/>
      <c r="Q163" s="494"/>
      <c r="R163" s="494"/>
      <c r="S163" s="648"/>
      <c r="T163" s="487" t="str">
        <f t="shared" si="14"/>
        <v>回答不要
Not Applicable</v>
      </c>
      <c r="U163" s="488"/>
      <c r="V163" s="834"/>
      <c r="W163" s="487" t="str">
        <f t="shared" si="15"/>
        <v>回答不要
Not Applicable</v>
      </c>
      <c r="X163" s="488"/>
      <c r="Y163" s="834"/>
      <c r="Z163" s="669">
        <f>IF(OR('0.Work Content Judge'!$H$146=0,AND($BV163=99,COUNTIF('0.Work Content Judge'!$AJ$146:$AO$146,2)=0),AND($BX163=99,COUNTIF('0.Work Content Judge'!$AJ$146:$AO$146,2)&gt;0),AND($BY163=99,'0.Work Content Judge'!$AI$146=1),AND($BZ163=99,'0.Work Content Judge'!$AC$146=1),AND($K$27="N/A",$H163=$AJ$46),AND($K$28="N/A",$H163=$AK$46),AND($K$29="N/A",$H163=$AL$46),AND($K$30="N/A",$H163=$AM$46),AND($K$31="N/A",$H163=$AN$46),AND($K$32="N/A",$H163=$AO$46)),0,1)</f>
        <v>0</v>
      </c>
      <c r="AA163" s="670">
        <f t="shared" si="16"/>
        <v>1</v>
      </c>
      <c r="AB163" s="670">
        <f>IF(OR('0.Work Content Judge'!$I$146=0,AND($BV163=99,COUNTIF('0.Work Content Judge'!$AJ$146:$AO$146,2)=0),AND($BX163=99,COUNTIF('0.Work Content Judge'!$AJ$146:$AO$146,2)&gt;0),AND($BZ163=99,'0.Work Content Judge'!$Y$146=1),AND($T$27="N/A",$H163=$AJ$46),AND($T$28="N/A",$H163=$AK$46),AND($T$29="N/A",$H163=$AL$46),AND($T$30="N/A",$H163=$AM$46),AND($T$31="N/A",$H163=$AN$46),AND($T$32="N/A",$H163=$AO$46)),0,1)</f>
        <v>0</v>
      </c>
      <c r="AC163" s="670">
        <f t="shared" si="17"/>
        <v>1</v>
      </c>
      <c r="AD163" s="670">
        <f>IF(OR('0.Work Content Judge'!$J$146=0,AND($BV163=99,COUNTIF('0.Work Content Judge'!$AJ$146:$AO$146,2)=0),AND($BX163=99,COUNTIF('0.Work Content Judge'!$AJ$146:$AO$146,2)&gt;0),AND($BZ163=99,'0.Work Content Judge'!$AB$146=1),AND($W$27="N/A",$H163=$AJ$46),AND($W$28="N/A",$H163=$AK$46),AND($W$29="N/A",$H163=$AL$46),AND($W$30="N/A",$H163=$AM$46),AND($W$31="N/A",$H163=$AN$46),AND($W$32="N/A",$H163=$AO$46)),0,1)</f>
        <v>0</v>
      </c>
      <c r="AE163" s="669">
        <f t="shared" si="18"/>
        <v>1</v>
      </c>
      <c r="AF163" s="683">
        <f t="shared" si="23"/>
        <v>1</v>
      </c>
      <c r="AG163" s="684">
        <v>1</v>
      </c>
      <c r="AH163" s="685">
        <v>0</v>
      </c>
      <c r="AI163" s="685" t="s">
        <v>749</v>
      </c>
      <c r="AJ163" s="685" t="s">
        <v>749</v>
      </c>
      <c r="AK163" s="685"/>
      <c r="AL163" s="685"/>
      <c r="AM163" s="685"/>
      <c r="AN163" s="685"/>
      <c r="AO163" s="685">
        <v>1</v>
      </c>
      <c r="AP163" s="685" t="e">
        <v>#N/A</v>
      </c>
      <c r="AQ163" s="685" t="e">
        <v>#N/A</v>
      </c>
      <c r="AR163" s="685" t="e">
        <v>#N/A</v>
      </c>
      <c r="AS163" s="685" t="e">
        <v>#N/A</v>
      </c>
      <c r="AT163" s="685" t="e">
        <v>#N/A</v>
      </c>
      <c r="AU163" s="685" t="e">
        <v>#N/A</v>
      </c>
      <c r="AV163" s="685" t="e">
        <v>#N/A</v>
      </c>
      <c r="AW163" s="685" t="s">
        <v>749</v>
      </c>
      <c r="AX163" s="685" t="s">
        <v>749</v>
      </c>
      <c r="AY163" s="685" t="s">
        <v>749</v>
      </c>
      <c r="AZ163" s="685" t="s">
        <v>749</v>
      </c>
      <c r="BA163" s="685" t="s">
        <v>749</v>
      </c>
      <c r="BB163" s="685" t="s">
        <v>749</v>
      </c>
      <c r="BC163" s="685" t="s">
        <v>749</v>
      </c>
      <c r="BD163" s="685" t="s">
        <v>749</v>
      </c>
      <c r="BE163" s="685" t="s">
        <v>749</v>
      </c>
      <c r="BF163" s="685">
        <v>1</v>
      </c>
      <c r="BG163" s="685">
        <v>1</v>
      </c>
      <c r="BH163" s="685">
        <v>1</v>
      </c>
      <c r="BI163" s="685">
        <v>1</v>
      </c>
      <c r="BJ163" s="685" t="s">
        <v>749</v>
      </c>
      <c r="BK163" s="685" t="s">
        <v>749</v>
      </c>
      <c r="BL163" s="685" t="s">
        <v>749</v>
      </c>
      <c r="BM163" s="685" t="s">
        <v>749</v>
      </c>
      <c r="BN163" s="685" t="s">
        <v>749</v>
      </c>
      <c r="BO163" s="685" t="s">
        <v>749</v>
      </c>
      <c r="BP163" s="685" t="s">
        <v>749</v>
      </c>
      <c r="BQ163" s="685" t="s">
        <v>749</v>
      </c>
      <c r="BR163" s="685" t="s">
        <v>749</v>
      </c>
      <c r="BS163" s="685" t="s">
        <v>749</v>
      </c>
      <c r="BT163" s="685">
        <v>1</v>
      </c>
      <c r="BU163" s="685" t="s">
        <v>749</v>
      </c>
      <c r="BV163" s="685"/>
      <c r="BW163" s="685"/>
      <c r="BX163" s="685">
        <v>99</v>
      </c>
      <c r="BY163" s="685"/>
      <c r="BZ163" s="685"/>
      <c r="CA163" s="685"/>
      <c r="CB163" s="685"/>
      <c r="CC163" s="718" t="str">
        <f t="shared" si="19"/>
        <v>ファイル共有システム(ファイルサーバ)</v>
      </c>
      <c r="CD163" s="718"/>
      <c r="CE163" s="718"/>
      <c r="CF163" s="718"/>
      <c r="CG163" s="718"/>
      <c r="CH163" s="718"/>
    </row>
    <row r="164" s="258" customFormat="1" ht="144" spans="2:86">
      <c r="B164" s="448">
        <f t="shared" si="4"/>
        <v>117</v>
      </c>
      <c r="C164" s="449" t="s">
        <v>965</v>
      </c>
      <c r="D164" s="450" t="s">
        <v>743</v>
      </c>
      <c r="E164" s="451" t="s">
        <v>801</v>
      </c>
      <c r="F164" s="794" t="s">
        <v>966</v>
      </c>
      <c r="G164" s="453" t="s">
        <v>967</v>
      </c>
      <c r="H164" s="454" t="str">
        <f t="shared" si="22"/>
        <v>システム全体
Entire system</v>
      </c>
      <c r="I164" s="799" t="s">
        <v>785</v>
      </c>
      <c r="J164" s="320" t="s">
        <v>786</v>
      </c>
      <c r="K164" s="487" t="str">
        <f t="shared" si="13"/>
        <v>回答要
Answer Required</v>
      </c>
      <c r="L164" s="488">
        <v>3</v>
      </c>
      <c r="M164" s="489"/>
      <c r="N164" s="489"/>
      <c r="O164" s="492" t="s">
        <v>287</v>
      </c>
      <c r="P164" s="493"/>
      <c r="Q164" s="494"/>
      <c r="R164" s="494"/>
      <c r="S164" s="648"/>
      <c r="T164" s="487" t="str">
        <f t="shared" si="14"/>
        <v>回答不要
Not Applicable</v>
      </c>
      <c r="U164" s="488"/>
      <c r="V164" s="834"/>
      <c r="W164" s="487" t="str">
        <f t="shared" si="15"/>
        <v>回答不要
Not Applicable</v>
      </c>
      <c r="X164" s="488"/>
      <c r="Y164" s="834"/>
      <c r="Z164" s="669">
        <f>IF(OR('0.Work Content Judge'!$H$146=0,AND($BV164=99,COUNTIF('0.Work Content Judge'!$AJ$146:$AO$146,2)=0),AND($BX164=99,COUNTIF('0.Work Content Judge'!$AJ$146:$AO$146,2)&gt;0),AND($BY164=99,'0.Work Content Judge'!$AI$146=1),AND($BZ164=99,'0.Work Content Judge'!$AC$146=1),AND($K$27="N/A",$H164=$AJ$46),AND($K$28="N/A",$H164=$AK$46),AND($K$29="N/A",$H164=$AL$46),AND($K$30="N/A",$H164=$AM$46),AND($K$31="N/A",$H164=$AN$46),AND($K$32="N/A",$H164=$AO$46)),0,1)</f>
        <v>1</v>
      </c>
      <c r="AA164" s="670">
        <f t="shared" si="16"/>
        <v>1</v>
      </c>
      <c r="AB164" s="670">
        <f>IF(OR('0.Work Content Judge'!$I$146=0,AND($BV164=99,COUNTIF('0.Work Content Judge'!$AJ$146:$AO$146,2)=0),AND($BX164=99,COUNTIF('0.Work Content Judge'!$AJ$146:$AO$146,2)&gt;0),AND($BZ164=99,'0.Work Content Judge'!$Y$146=1),AND($T$27="N/A",$H164=$AJ$46),AND($T$28="N/A",$H164=$AK$46),AND($T$29="N/A",$H164=$AL$46),AND($T$30="N/A",$H164=$AM$46),AND($T$31="N/A",$H164=$AN$46),AND($T$32="N/A",$H164=$AO$46)),0,1)</f>
        <v>0</v>
      </c>
      <c r="AC164" s="670">
        <f t="shared" si="17"/>
        <v>1</v>
      </c>
      <c r="AD164" s="670">
        <f>IF(OR('0.Work Content Judge'!$J$146=0,AND($BV164=99,COUNTIF('0.Work Content Judge'!$AJ$146:$AO$146,2)=0),AND($BX164=99,COUNTIF('0.Work Content Judge'!$AJ$146:$AO$146,2)&gt;0),AND($BZ164=99,'0.Work Content Judge'!$AB$146=1),AND($W$27="N/A",$H164=$AJ$46),AND($W$28="N/A",$H164=$AK$46),AND($W$29="N/A",$H164=$AL$46),AND($W$30="N/A",$H164=$AM$46),AND($W$31="N/A",$H164=$AN$46),AND($W$32="N/A",$H164=$AO$46)),0,1)</f>
        <v>0</v>
      </c>
      <c r="AE164" s="669">
        <f t="shared" si="18"/>
        <v>1</v>
      </c>
      <c r="AF164" s="683">
        <f t="shared" si="23"/>
        <v>1</v>
      </c>
      <c r="AG164" s="684">
        <v>1</v>
      </c>
      <c r="AH164" s="685">
        <v>0</v>
      </c>
      <c r="AI164" s="685">
        <v>1</v>
      </c>
      <c r="AJ164" s="685" t="s">
        <v>749</v>
      </c>
      <c r="AK164" s="685" t="s">
        <v>749</v>
      </c>
      <c r="AL164" s="685" t="s">
        <v>749</v>
      </c>
      <c r="AM164" s="685" t="s">
        <v>749</v>
      </c>
      <c r="AN164" s="685" t="s">
        <v>749</v>
      </c>
      <c r="AO164" s="685" t="s">
        <v>749</v>
      </c>
      <c r="AP164" s="685" t="e">
        <v>#N/A</v>
      </c>
      <c r="AQ164" s="685" t="e">
        <v>#N/A</v>
      </c>
      <c r="AR164" s="685" t="e">
        <v>#N/A</v>
      </c>
      <c r="AS164" s="685" t="e">
        <v>#N/A</v>
      </c>
      <c r="AT164" s="685" t="e">
        <v>#N/A</v>
      </c>
      <c r="AU164" s="685" t="e">
        <v>#N/A</v>
      </c>
      <c r="AV164" s="685" t="e">
        <v>#N/A</v>
      </c>
      <c r="AW164" s="685">
        <v>1</v>
      </c>
      <c r="AX164" s="685" t="s">
        <v>749</v>
      </c>
      <c r="AY164" s="685" t="s">
        <v>749</v>
      </c>
      <c r="AZ164" s="685" t="s">
        <v>749</v>
      </c>
      <c r="BA164" s="685" t="s">
        <v>749</v>
      </c>
      <c r="BB164" s="685" t="s">
        <v>749</v>
      </c>
      <c r="BC164" s="685" t="s">
        <v>749</v>
      </c>
      <c r="BD164" s="685" t="s">
        <v>749</v>
      </c>
      <c r="BE164" s="685">
        <v>1</v>
      </c>
      <c r="BF164" s="685">
        <v>1</v>
      </c>
      <c r="BG164" s="685">
        <v>1</v>
      </c>
      <c r="BH164" s="685">
        <v>1</v>
      </c>
      <c r="BI164" s="685">
        <v>1</v>
      </c>
      <c r="BJ164" s="685">
        <v>1</v>
      </c>
      <c r="BK164" s="685">
        <v>1</v>
      </c>
      <c r="BL164" s="685">
        <v>1</v>
      </c>
      <c r="BM164" s="685">
        <v>1</v>
      </c>
      <c r="BN164" s="685">
        <v>1</v>
      </c>
      <c r="BO164" s="685" t="s">
        <v>749</v>
      </c>
      <c r="BP164" s="685" t="s">
        <v>749</v>
      </c>
      <c r="BQ164" s="685" t="s">
        <v>749</v>
      </c>
      <c r="BR164" s="685">
        <v>1</v>
      </c>
      <c r="BS164" s="685" t="s">
        <v>749</v>
      </c>
      <c r="BT164" s="685">
        <v>1</v>
      </c>
      <c r="BU164" s="685">
        <v>1</v>
      </c>
      <c r="BV164" s="685">
        <v>99</v>
      </c>
      <c r="BW164" s="685"/>
      <c r="BX164" s="685"/>
      <c r="BY164" s="685"/>
      <c r="BZ164" s="685"/>
      <c r="CA164" s="685"/>
      <c r="CB164" s="685"/>
      <c r="CC164" s="718" t="str">
        <f t="shared" si="19"/>
        <v>共通</v>
      </c>
      <c r="CD164" s="718"/>
      <c r="CE164" s="718"/>
      <c r="CF164" s="718"/>
      <c r="CG164" s="718"/>
      <c r="CH164" s="718"/>
    </row>
    <row r="165" s="258" customFormat="1" ht="144" spans="2:86">
      <c r="B165" s="448">
        <f t="shared" si="4"/>
        <v>118</v>
      </c>
      <c r="C165" s="449" t="s">
        <v>968</v>
      </c>
      <c r="D165" s="450" t="s">
        <v>743</v>
      </c>
      <c r="E165" s="451" t="s">
        <v>801</v>
      </c>
      <c r="F165" s="794" t="s">
        <v>969</v>
      </c>
      <c r="G165" s="453" t="s">
        <v>970</v>
      </c>
      <c r="H165" s="454" t="str">
        <f t="shared" si="22"/>
        <v>システム全体
Entire system</v>
      </c>
      <c r="I165" s="799" t="s">
        <v>785</v>
      </c>
      <c r="J165" s="320" t="s">
        <v>786</v>
      </c>
      <c r="K165" s="487" t="str">
        <f t="shared" si="13"/>
        <v>回答不要
Not Applicable</v>
      </c>
      <c r="L165" s="488"/>
      <c r="M165" s="489"/>
      <c r="N165" s="489"/>
      <c r="O165" s="492" t="s">
        <v>287</v>
      </c>
      <c r="P165" s="493"/>
      <c r="Q165" s="494"/>
      <c r="R165" s="494"/>
      <c r="S165" s="648"/>
      <c r="T165" s="487" t="str">
        <f t="shared" si="14"/>
        <v>回答不要
Not Applicable</v>
      </c>
      <c r="U165" s="488"/>
      <c r="V165" s="834"/>
      <c r="W165" s="487" t="str">
        <f t="shared" si="15"/>
        <v>回答不要
Not Applicable</v>
      </c>
      <c r="X165" s="488"/>
      <c r="Y165" s="834"/>
      <c r="Z165" s="669">
        <f>IF(OR('0.Work Content Judge'!$H$146=0,AND($BV165=99,COUNTIF('0.Work Content Judge'!$AJ$146:$AO$146,2)=0),AND($BX165=99,COUNTIF('0.Work Content Judge'!$AJ$146:$AO$146,2)&gt;0),AND($BY165=99,'0.Work Content Judge'!$AI$146=1),AND($BZ165=99,'0.Work Content Judge'!$AC$146=1),AND($K$27="N/A",$H165=$AJ$46),AND($K$28="N/A",$H165=$AK$46),AND($K$29="N/A",$H165=$AL$46),AND($K$30="N/A",$H165=$AM$46),AND($K$31="N/A",$H165=$AN$46),AND($K$32="N/A",$H165=$AO$46)),0,1)</f>
        <v>0</v>
      </c>
      <c r="AA165" s="670">
        <f t="shared" si="16"/>
        <v>1</v>
      </c>
      <c r="AB165" s="670">
        <f>IF(OR('0.Work Content Judge'!$I$146=0,AND($BV165=99,COUNTIF('0.Work Content Judge'!$AJ$146:$AO$146,2)=0),AND($BX165=99,COUNTIF('0.Work Content Judge'!$AJ$146:$AO$146,2)&gt;0),AND($BZ165=99,'0.Work Content Judge'!$Y$146=1),AND($T$27="N/A",$H165=$AJ$46),AND($T$28="N/A",$H165=$AK$46),AND($T$29="N/A",$H165=$AL$46),AND($T$30="N/A",$H165=$AM$46),AND($T$31="N/A",$H165=$AN$46),AND($T$32="N/A",$H165=$AO$46)),0,1)</f>
        <v>0</v>
      </c>
      <c r="AC165" s="670">
        <f t="shared" si="17"/>
        <v>1</v>
      </c>
      <c r="AD165" s="670">
        <f>IF(OR('0.Work Content Judge'!$J$146=0,AND($BV165=99,COUNTIF('0.Work Content Judge'!$AJ$146:$AO$146,2)=0),AND($BX165=99,COUNTIF('0.Work Content Judge'!$AJ$146:$AO$146,2)&gt;0),AND($BZ165=99,'0.Work Content Judge'!$AB$146=1),AND($W$27="N/A",$H165=$AJ$46),AND($W$28="N/A",$H165=$AK$46),AND($W$29="N/A",$H165=$AL$46),AND($W$30="N/A",$H165=$AM$46),AND($W$31="N/A",$H165=$AN$46),AND($W$32="N/A",$H165=$AO$46)),0,1)</f>
        <v>0</v>
      </c>
      <c r="AE165" s="669">
        <f t="shared" si="18"/>
        <v>1</v>
      </c>
      <c r="AF165" s="683">
        <f t="shared" si="23"/>
        <v>1</v>
      </c>
      <c r="AG165" s="684">
        <v>1</v>
      </c>
      <c r="AH165" s="685">
        <v>0</v>
      </c>
      <c r="AI165" s="685">
        <v>1</v>
      </c>
      <c r="AJ165" s="685" t="s">
        <v>749</v>
      </c>
      <c r="AK165" s="685" t="s">
        <v>749</v>
      </c>
      <c r="AL165" s="685" t="s">
        <v>749</v>
      </c>
      <c r="AM165" s="685" t="s">
        <v>749</v>
      </c>
      <c r="AN165" s="685" t="s">
        <v>749</v>
      </c>
      <c r="AO165" s="685" t="s">
        <v>749</v>
      </c>
      <c r="AP165" s="685" t="e">
        <v>#N/A</v>
      </c>
      <c r="AQ165" s="685" t="e">
        <v>#N/A</v>
      </c>
      <c r="AR165" s="685" t="e">
        <v>#N/A</v>
      </c>
      <c r="AS165" s="685" t="e">
        <v>#N/A</v>
      </c>
      <c r="AT165" s="685" t="e">
        <v>#N/A</v>
      </c>
      <c r="AU165" s="685" t="e">
        <v>#N/A</v>
      </c>
      <c r="AV165" s="685" t="e">
        <v>#N/A</v>
      </c>
      <c r="AW165" s="685">
        <v>1</v>
      </c>
      <c r="AX165" s="685" t="s">
        <v>749</v>
      </c>
      <c r="AY165" s="685" t="s">
        <v>749</v>
      </c>
      <c r="AZ165" s="685" t="s">
        <v>749</v>
      </c>
      <c r="BA165" s="685" t="s">
        <v>749</v>
      </c>
      <c r="BB165" s="685" t="s">
        <v>749</v>
      </c>
      <c r="BC165" s="685" t="s">
        <v>749</v>
      </c>
      <c r="BD165" s="685" t="s">
        <v>749</v>
      </c>
      <c r="BE165" s="685">
        <v>1</v>
      </c>
      <c r="BF165" s="685">
        <v>1</v>
      </c>
      <c r="BG165" s="685">
        <v>1</v>
      </c>
      <c r="BH165" s="685">
        <v>1</v>
      </c>
      <c r="BI165" s="685">
        <v>1</v>
      </c>
      <c r="BJ165" s="685">
        <v>1</v>
      </c>
      <c r="BK165" s="685">
        <v>1</v>
      </c>
      <c r="BL165" s="685">
        <v>1</v>
      </c>
      <c r="BM165" s="685">
        <v>1</v>
      </c>
      <c r="BN165" s="685">
        <v>1</v>
      </c>
      <c r="BO165" s="685" t="s">
        <v>749</v>
      </c>
      <c r="BP165" s="685" t="s">
        <v>749</v>
      </c>
      <c r="BQ165" s="685" t="s">
        <v>749</v>
      </c>
      <c r="BR165" s="685">
        <v>1</v>
      </c>
      <c r="BS165" s="685" t="s">
        <v>749</v>
      </c>
      <c r="BT165" s="685">
        <v>1</v>
      </c>
      <c r="BU165" s="685">
        <v>1</v>
      </c>
      <c r="BV165" s="685"/>
      <c r="BW165" s="685"/>
      <c r="BX165" s="685">
        <v>99</v>
      </c>
      <c r="BY165" s="685"/>
      <c r="BZ165" s="685"/>
      <c r="CA165" s="685"/>
      <c r="CB165" s="685"/>
      <c r="CC165" s="718" t="str">
        <f t="shared" si="19"/>
        <v>共通</v>
      </c>
      <c r="CD165" s="718"/>
      <c r="CE165" s="718"/>
      <c r="CF165" s="718"/>
      <c r="CG165" s="718"/>
      <c r="CH165" s="718"/>
    </row>
    <row r="166" s="258" customFormat="1" ht="145.2" spans="2:86">
      <c r="B166" s="448">
        <f t="shared" si="4"/>
        <v>119</v>
      </c>
      <c r="C166" s="449" t="s">
        <v>971</v>
      </c>
      <c r="D166" s="450" t="s">
        <v>743</v>
      </c>
      <c r="E166" s="451" t="s">
        <v>744</v>
      </c>
      <c r="F166" s="794" t="s">
        <v>972</v>
      </c>
      <c r="G166" s="453" t="s">
        <v>973</v>
      </c>
      <c r="H166" s="451" t="str">
        <f t="shared" si="22"/>
        <v>インターネット接続環境
Internet connection environment
(e.g., Proxy server,etc.)</v>
      </c>
      <c r="I166" s="799" t="s">
        <v>785</v>
      </c>
      <c r="J166" s="320" t="s">
        <v>786</v>
      </c>
      <c r="K166" s="487" t="str">
        <f t="shared" si="13"/>
        <v>回答不要
Not Applicable</v>
      </c>
      <c r="L166" s="488">
        <v>3</v>
      </c>
      <c r="M166" s="489"/>
      <c r="N166" s="489"/>
      <c r="O166" s="492" t="s">
        <v>287</v>
      </c>
      <c r="P166" s="491"/>
      <c r="Q166" s="322"/>
      <c r="R166" s="322"/>
      <c r="S166" s="648"/>
      <c r="T166" s="487" t="str">
        <f t="shared" si="14"/>
        <v>回答不要
Not Applicable</v>
      </c>
      <c r="U166" s="488"/>
      <c r="V166" s="834"/>
      <c r="W166" s="487" t="str">
        <f t="shared" si="15"/>
        <v>回答不要
Not Applicable</v>
      </c>
      <c r="X166" s="488"/>
      <c r="Y166" s="834"/>
      <c r="Z166" s="669">
        <f>IF(OR('0.Work Content Judge'!$H$146=0,AND($BV166=99,COUNTIF('0.Work Content Judge'!$AJ$146:$AO$146,2)=0),AND($BX166=99,COUNTIF('0.Work Content Judge'!$AJ$146:$AO$146,2)&gt;0),AND($BY166=99,'0.Work Content Judge'!$AI$146=1),AND($BZ166=99,'0.Work Content Judge'!$AC$146=1),AND($K$27="N/A",$H166=$AJ$46),AND($K$28="N/A",$H166=$AK$46),AND($K$29="N/A",$H166=$AL$46),AND($K$30="N/A",$H166=$AM$46),AND($K$31="N/A",$H166=$AN$46),AND($K$32="N/A",$H166=$AO$46)),0,1)</f>
        <v>0</v>
      </c>
      <c r="AA166" s="670">
        <f t="shared" si="16"/>
        <v>1</v>
      </c>
      <c r="AB166" s="670">
        <f>IF(OR('0.Work Content Judge'!$I$146=0,AND($BV166=99,COUNTIF('0.Work Content Judge'!$AJ$146:$AO$146,2)=0),AND($BX166=99,COUNTIF('0.Work Content Judge'!$AJ$146:$AO$146,2)&gt;0),AND($BZ166=99,'0.Work Content Judge'!$Y$146=1),AND($T$27="N/A",$H166=$AJ$46),AND($T$28="N/A",$H166=$AK$46),AND($T$29="N/A",$H166=$AL$46),AND($T$30="N/A",$H166=$AM$46),AND($T$31="N/A",$H166=$AN$46),AND($T$32="N/A",$H166=$AO$46)),0,1)</f>
        <v>0</v>
      </c>
      <c r="AC166" s="670">
        <f t="shared" si="17"/>
        <v>1</v>
      </c>
      <c r="AD166" s="670">
        <f>IF(OR('0.Work Content Judge'!$J$146=0,AND($BV166=99,COUNTIF('0.Work Content Judge'!$AJ$146:$AO$146,2)=0),AND($BX166=99,COUNTIF('0.Work Content Judge'!$AJ$146:$AO$146,2)&gt;0),AND($BZ166=99,'0.Work Content Judge'!$AB$146=1),AND($W$27="N/A",$H166=$AJ$46),AND($W$28="N/A",$H166=$AK$46),AND($W$29="N/A",$H166=$AL$46),AND($W$30="N/A",$H166=$AM$46),AND($W$31="N/A",$H166=$AN$46),AND($W$32="N/A",$H166=$AO$46)),0,1)</f>
        <v>0</v>
      </c>
      <c r="AE166" s="669">
        <f t="shared" si="18"/>
        <v>1</v>
      </c>
      <c r="AF166" s="683">
        <f t="shared" si="23"/>
        <v>1</v>
      </c>
      <c r="AG166" s="684">
        <v>1</v>
      </c>
      <c r="AH166" s="685">
        <v>1</v>
      </c>
      <c r="AI166" s="685" t="s">
        <v>749</v>
      </c>
      <c r="AJ166" s="685" t="s">
        <v>749</v>
      </c>
      <c r="AK166" s="685">
        <v>1</v>
      </c>
      <c r="AL166" s="685" t="s">
        <v>749</v>
      </c>
      <c r="AM166" s="685" t="s">
        <v>749</v>
      </c>
      <c r="AN166" s="685" t="s">
        <v>749</v>
      </c>
      <c r="AO166" s="685" t="s">
        <v>749</v>
      </c>
      <c r="AP166" s="685">
        <v>1</v>
      </c>
      <c r="AQ166" s="685" t="s">
        <v>749</v>
      </c>
      <c r="AR166" s="685" t="s">
        <v>749</v>
      </c>
      <c r="AS166" s="685" t="s">
        <v>749</v>
      </c>
      <c r="AT166" s="685" t="s">
        <v>749</v>
      </c>
      <c r="AU166" s="685" t="s">
        <v>749</v>
      </c>
      <c r="AV166" s="685" t="s">
        <v>749</v>
      </c>
      <c r="AW166" s="685" t="s">
        <v>749</v>
      </c>
      <c r="AX166" s="685" t="s">
        <v>749</v>
      </c>
      <c r="AY166" s="685" t="s">
        <v>749</v>
      </c>
      <c r="AZ166" s="685" t="s">
        <v>749</v>
      </c>
      <c r="BA166" s="685" t="s">
        <v>749</v>
      </c>
      <c r="BB166" s="685" t="s">
        <v>749</v>
      </c>
      <c r="BC166" s="685" t="s">
        <v>749</v>
      </c>
      <c r="BD166" s="685" t="s">
        <v>749</v>
      </c>
      <c r="BE166" s="685">
        <v>1</v>
      </c>
      <c r="BF166" s="685">
        <v>1</v>
      </c>
      <c r="BG166" s="685">
        <v>1</v>
      </c>
      <c r="BH166" s="685">
        <v>1</v>
      </c>
      <c r="BI166" s="685">
        <v>1</v>
      </c>
      <c r="BJ166" s="685">
        <v>1</v>
      </c>
      <c r="BK166" s="685" t="s">
        <v>749</v>
      </c>
      <c r="BL166" s="685" t="s">
        <v>749</v>
      </c>
      <c r="BM166" s="685" t="s">
        <v>749</v>
      </c>
      <c r="BN166" s="685" t="s">
        <v>749</v>
      </c>
      <c r="BO166" s="685" t="s">
        <v>749</v>
      </c>
      <c r="BP166" s="685" t="s">
        <v>749</v>
      </c>
      <c r="BQ166" s="685" t="s">
        <v>749</v>
      </c>
      <c r="BR166" s="685">
        <v>1</v>
      </c>
      <c r="BS166" s="685" t="s">
        <v>749</v>
      </c>
      <c r="BT166" s="685">
        <v>1</v>
      </c>
      <c r="BU166" s="685">
        <v>1</v>
      </c>
      <c r="BV166" s="685"/>
      <c r="BW166" s="685"/>
      <c r="BX166" s="685"/>
      <c r="BY166" s="685"/>
      <c r="BZ166" s="685"/>
      <c r="CA166" s="685"/>
      <c r="CB166" s="685"/>
      <c r="CC166" s="718" t="str">
        <f t="shared" si="19"/>
        <v>インターネット接続環境</v>
      </c>
      <c r="CD166" s="718"/>
      <c r="CE166" s="718"/>
      <c r="CF166" s="718"/>
      <c r="CG166" s="718"/>
      <c r="CH166" s="718"/>
    </row>
    <row r="167" s="258" customFormat="1" ht="144" spans="2:86">
      <c r="B167" s="448">
        <f t="shared" si="4"/>
        <v>120</v>
      </c>
      <c r="C167" s="449" t="s">
        <v>974</v>
      </c>
      <c r="D167" s="450" t="s">
        <v>743</v>
      </c>
      <c r="E167" s="451" t="s">
        <v>744</v>
      </c>
      <c r="F167" s="794" t="s">
        <v>975</v>
      </c>
      <c r="G167" s="453" t="s">
        <v>976</v>
      </c>
      <c r="H167" s="451" t="str">
        <f t="shared" si="22"/>
        <v>インターネット接続環境
Internet connection environment
(e.g., Proxy server,etc.)</v>
      </c>
      <c r="I167" s="799" t="s">
        <v>785</v>
      </c>
      <c r="J167" s="320" t="s">
        <v>786</v>
      </c>
      <c r="K167" s="487" t="str">
        <f t="shared" si="13"/>
        <v>回答不要
Not Applicable</v>
      </c>
      <c r="L167" s="488">
        <v>3</v>
      </c>
      <c r="M167" s="489"/>
      <c r="N167" s="489"/>
      <c r="O167" s="492" t="s">
        <v>287</v>
      </c>
      <c r="P167" s="491"/>
      <c r="Q167" s="322"/>
      <c r="R167" s="322"/>
      <c r="S167" s="648"/>
      <c r="T167" s="487" t="str">
        <f t="shared" si="14"/>
        <v>回答不要
Not Applicable</v>
      </c>
      <c r="U167" s="488"/>
      <c r="V167" s="834"/>
      <c r="W167" s="487" t="str">
        <f t="shared" si="15"/>
        <v>回答不要
Not Applicable</v>
      </c>
      <c r="X167" s="488"/>
      <c r="Y167" s="834"/>
      <c r="Z167" s="669">
        <f>IF(OR('0.Work Content Judge'!$H$146=0,AND($BV167=99,COUNTIF('0.Work Content Judge'!$AJ$146:$AO$146,2)=0),AND($BX167=99,COUNTIF('0.Work Content Judge'!$AJ$146:$AO$146,2)&gt;0),AND($BY167=99,'0.Work Content Judge'!$AI$146=1),AND($BZ167=99,'0.Work Content Judge'!$AC$146=1),AND($K$27="N/A",$H167=$AJ$46),AND($K$28="N/A",$H167=$AK$46),AND($K$29="N/A",$H167=$AL$46),AND($K$30="N/A",$H167=$AM$46),AND($K$31="N/A",$H167=$AN$46),AND($K$32="N/A",$H167=$AO$46)),0,1)</f>
        <v>0</v>
      </c>
      <c r="AA167" s="670">
        <f t="shared" si="16"/>
        <v>1</v>
      </c>
      <c r="AB167" s="670">
        <f>IF(OR('0.Work Content Judge'!$I$146=0,AND($BV167=99,COUNTIF('0.Work Content Judge'!$AJ$146:$AO$146,2)=0),AND($BX167=99,COUNTIF('0.Work Content Judge'!$AJ$146:$AO$146,2)&gt;0),AND($BZ167=99,'0.Work Content Judge'!$Y$146=1),AND($T$27="N/A",$H167=$AJ$46),AND($T$28="N/A",$H167=$AK$46),AND($T$29="N/A",$H167=$AL$46),AND($T$30="N/A",$H167=$AM$46),AND($T$31="N/A",$H167=$AN$46),AND($T$32="N/A",$H167=$AO$46)),0,1)</f>
        <v>0</v>
      </c>
      <c r="AC167" s="670">
        <f t="shared" si="17"/>
        <v>1</v>
      </c>
      <c r="AD167" s="670">
        <f>IF(OR('0.Work Content Judge'!$J$146=0,AND($BV167=99,COUNTIF('0.Work Content Judge'!$AJ$146:$AO$146,2)=0),AND($BX167=99,COUNTIF('0.Work Content Judge'!$AJ$146:$AO$146,2)&gt;0),AND($BZ167=99,'0.Work Content Judge'!$AB$146=1),AND($W$27="N/A",$H167=$AJ$46),AND($W$28="N/A",$H167=$AK$46),AND($W$29="N/A",$H167=$AL$46),AND($W$30="N/A",$H167=$AM$46),AND($W$31="N/A",$H167=$AN$46),AND($W$32="N/A",$H167=$AO$46)),0,1)</f>
        <v>0</v>
      </c>
      <c r="AE167" s="669">
        <f t="shared" si="18"/>
        <v>1</v>
      </c>
      <c r="AF167" s="683">
        <f t="shared" si="23"/>
        <v>1</v>
      </c>
      <c r="AG167" s="684">
        <v>1</v>
      </c>
      <c r="AH167" s="685">
        <v>1</v>
      </c>
      <c r="AI167" s="685" t="s">
        <v>749</v>
      </c>
      <c r="AJ167" s="685" t="s">
        <v>749</v>
      </c>
      <c r="AK167" s="685">
        <v>1</v>
      </c>
      <c r="AL167" s="685" t="s">
        <v>749</v>
      </c>
      <c r="AM167" s="685" t="s">
        <v>749</v>
      </c>
      <c r="AN167" s="685" t="s">
        <v>749</v>
      </c>
      <c r="AO167" s="685" t="s">
        <v>749</v>
      </c>
      <c r="AP167" s="685">
        <v>1</v>
      </c>
      <c r="AQ167" s="685" t="s">
        <v>749</v>
      </c>
      <c r="AR167" s="685" t="s">
        <v>749</v>
      </c>
      <c r="AS167" s="685" t="s">
        <v>749</v>
      </c>
      <c r="AT167" s="685" t="s">
        <v>749</v>
      </c>
      <c r="AU167" s="685" t="s">
        <v>749</v>
      </c>
      <c r="AV167" s="685" t="s">
        <v>749</v>
      </c>
      <c r="AW167" s="685" t="s">
        <v>749</v>
      </c>
      <c r="AX167" s="685" t="s">
        <v>749</v>
      </c>
      <c r="AY167" s="685" t="s">
        <v>749</v>
      </c>
      <c r="AZ167" s="685" t="s">
        <v>749</v>
      </c>
      <c r="BA167" s="685" t="s">
        <v>749</v>
      </c>
      <c r="BB167" s="685" t="s">
        <v>749</v>
      </c>
      <c r="BC167" s="685" t="s">
        <v>749</v>
      </c>
      <c r="BD167" s="685" t="s">
        <v>749</v>
      </c>
      <c r="BE167" s="685">
        <v>1</v>
      </c>
      <c r="BF167" s="685">
        <v>1</v>
      </c>
      <c r="BG167" s="685">
        <v>1</v>
      </c>
      <c r="BH167" s="685">
        <v>1</v>
      </c>
      <c r="BI167" s="685">
        <v>1</v>
      </c>
      <c r="BJ167" s="685">
        <v>1</v>
      </c>
      <c r="BK167" s="685" t="s">
        <v>749</v>
      </c>
      <c r="BL167" s="685" t="s">
        <v>749</v>
      </c>
      <c r="BM167" s="685" t="s">
        <v>749</v>
      </c>
      <c r="BN167" s="685" t="s">
        <v>749</v>
      </c>
      <c r="BO167" s="685" t="s">
        <v>749</v>
      </c>
      <c r="BP167" s="685" t="s">
        <v>749</v>
      </c>
      <c r="BQ167" s="685" t="s">
        <v>749</v>
      </c>
      <c r="BR167" s="685" t="s">
        <v>749</v>
      </c>
      <c r="BS167" s="685" t="s">
        <v>749</v>
      </c>
      <c r="BT167" s="685">
        <v>1</v>
      </c>
      <c r="BU167" s="685">
        <v>1</v>
      </c>
      <c r="BV167" s="685"/>
      <c r="BW167" s="685"/>
      <c r="BX167" s="685"/>
      <c r="BY167" s="685"/>
      <c r="BZ167" s="685"/>
      <c r="CA167" s="685"/>
      <c r="CB167" s="685"/>
      <c r="CC167" s="718" t="str">
        <f t="shared" si="19"/>
        <v>インターネット接続環境</v>
      </c>
      <c r="CD167" s="718"/>
      <c r="CE167" s="718"/>
      <c r="CF167" s="718"/>
      <c r="CG167" s="718"/>
      <c r="CH167" s="718"/>
    </row>
    <row r="168" s="258" customFormat="1" ht="144" spans="2:86">
      <c r="B168" s="448">
        <f t="shared" si="4"/>
        <v>121</v>
      </c>
      <c r="C168" s="449" t="s">
        <v>977</v>
      </c>
      <c r="D168" s="450" t="s">
        <v>743</v>
      </c>
      <c r="E168" s="451" t="s">
        <v>744</v>
      </c>
      <c r="F168" s="794" t="s">
        <v>978</v>
      </c>
      <c r="G168" s="453" t="s">
        <v>979</v>
      </c>
      <c r="H168" s="451" t="str">
        <f t="shared" si="22"/>
        <v>インターネット接続環境
Internet connection environment
(e.g., Proxy server,etc.)</v>
      </c>
      <c r="I168" s="799" t="s">
        <v>785</v>
      </c>
      <c r="J168" s="320" t="s">
        <v>786</v>
      </c>
      <c r="K168" s="487" t="str">
        <f t="shared" si="13"/>
        <v>回答不要
Not Applicable</v>
      </c>
      <c r="L168" s="488">
        <v>3</v>
      </c>
      <c r="M168" s="489"/>
      <c r="N168" s="489"/>
      <c r="O168" s="490" t="s">
        <v>977</v>
      </c>
      <c r="P168" s="491">
        <v>3</v>
      </c>
      <c r="Q168" s="322" t="s">
        <v>813</v>
      </c>
      <c r="R168" s="322"/>
      <c r="S168" s="648">
        <v>3</v>
      </c>
      <c r="T168" s="487" t="str">
        <f t="shared" si="14"/>
        <v>回答不要
Not Applicable</v>
      </c>
      <c r="U168" s="488"/>
      <c r="V168" s="834"/>
      <c r="W168" s="487" t="str">
        <f t="shared" si="15"/>
        <v>回答不要
Not Applicable</v>
      </c>
      <c r="X168" s="488"/>
      <c r="Y168" s="834"/>
      <c r="Z168" s="669">
        <f>IF(OR('0.Work Content Judge'!$H$146=0,AND($BV168=99,COUNTIF('0.Work Content Judge'!$AJ$146:$AO$146,2)=0),AND($BX168=99,COUNTIF('0.Work Content Judge'!$AJ$146:$AO$146,2)&gt;0),AND($BY168=99,'0.Work Content Judge'!$AI$146=1),AND($BZ168=99,'0.Work Content Judge'!$AC$146=1),AND($K$27="N/A",$H168=$AJ$46),AND($K$28="N/A",$H168=$AK$46),AND($K$29="N/A",$H168=$AL$46),AND($K$30="N/A",$H168=$AM$46),AND($K$31="N/A",$H168=$AN$46),AND($K$32="N/A",$H168=$AO$46)),0,1)</f>
        <v>0</v>
      </c>
      <c r="AA168" s="670">
        <f t="shared" si="16"/>
        <v>1</v>
      </c>
      <c r="AB168" s="670">
        <f>IF(OR('0.Work Content Judge'!$I$146=0,AND($BV168=99,COUNTIF('0.Work Content Judge'!$AJ$146:$AO$146,2)=0),AND($BX168=99,COUNTIF('0.Work Content Judge'!$AJ$146:$AO$146,2)&gt;0),AND($BZ168=99,'0.Work Content Judge'!$Y$146=1),AND($T$27="N/A",$H168=$AJ$46),AND($T$28="N/A",$H168=$AK$46),AND($T$29="N/A",$H168=$AL$46),AND($T$30="N/A",$H168=$AM$46),AND($T$31="N/A",$H168=$AN$46),AND($T$32="N/A",$H168=$AO$46)),0,1)</f>
        <v>0</v>
      </c>
      <c r="AC168" s="670">
        <f t="shared" si="17"/>
        <v>1</v>
      </c>
      <c r="AD168" s="670">
        <f>IF(OR('0.Work Content Judge'!$J$146=0,AND($BV168=99,COUNTIF('0.Work Content Judge'!$AJ$146:$AO$146,2)=0),AND($BX168=99,COUNTIF('0.Work Content Judge'!$AJ$146:$AO$146,2)&gt;0),AND($BZ168=99,'0.Work Content Judge'!$AB$146=1),AND($W$27="N/A",$H168=$AJ$46),AND($W$28="N/A",$H168=$AK$46),AND($W$29="N/A",$H168=$AL$46),AND($W$30="N/A",$H168=$AM$46),AND($W$31="N/A",$H168=$AN$46),AND($W$32="N/A",$H168=$AO$46)),0,1)</f>
        <v>0</v>
      </c>
      <c r="AE168" s="669">
        <f t="shared" si="18"/>
        <v>1</v>
      </c>
      <c r="AF168" s="683">
        <f t="shared" si="23"/>
        <v>1</v>
      </c>
      <c r="AG168" s="684">
        <v>1</v>
      </c>
      <c r="AH168" s="685">
        <v>1</v>
      </c>
      <c r="AI168" s="685" t="s">
        <v>749</v>
      </c>
      <c r="AJ168" s="685" t="s">
        <v>749</v>
      </c>
      <c r="AK168" s="685">
        <v>1</v>
      </c>
      <c r="AL168" s="685" t="s">
        <v>749</v>
      </c>
      <c r="AM168" s="685" t="s">
        <v>749</v>
      </c>
      <c r="AN168" s="685" t="s">
        <v>749</v>
      </c>
      <c r="AO168" s="685" t="s">
        <v>749</v>
      </c>
      <c r="AP168" s="685">
        <v>0</v>
      </c>
      <c r="AQ168" s="685" t="s">
        <v>749</v>
      </c>
      <c r="AR168" s="685">
        <v>1</v>
      </c>
      <c r="AS168" s="685" t="s">
        <v>749</v>
      </c>
      <c r="AT168" s="685" t="s">
        <v>749</v>
      </c>
      <c r="AU168" s="685" t="s">
        <v>749</v>
      </c>
      <c r="AV168" s="685" t="s">
        <v>749</v>
      </c>
      <c r="AW168" s="685" t="s">
        <v>749</v>
      </c>
      <c r="AX168" s="685" t="s">
        <v>749</v>
      </c>
      <c r="AY168" s="685" t="s">
        <v>749</v>
      </c>
      <c r="AZ168" s="685" t="s">
        <v>749</v>
      </c>
      <c r="BA168" s="685" t="s">
        <v>749</v>
      </c>
      <c r="BB168" s="685" t="s">
        <v>749</v>
      </c>
      <c r="BC168" s="685" t="s">
        <v>749</v>
      </c>
      <c r="BD168" s="685" t="s">
        <v>749</v>
      </c>
      <c r="BE168" s="685" t="s">
        <v>749</v>
      </c>
      <c r="BF168" s="685">
        <v>1</v>
      </c>
      <c r="BG168" s="685">
        <v>1</v>
      </c>
      <c r="BH168" s="685">
        <v>1</v>
      </c>
      <c r="BI168" s="685">
        <v>1</v>
      </c>
      <c r="BJ168" s="685" t="s">
        <v>749</v>
      </c>
      <c r="BK168" s="685" t="s">
        <v>749</v>
      </c>
      <c r="BL168" s="685" t="s">
        <v>749</v>
      </c>
      <c r="BM168" s="685" t="s">
        <v>749</v>
      </c>
      <c r="BN168" s="685" t="s">
        <v>749</v>
      </c>
      <c r="BO168" s="685" t="s">
        <v>749</v>
      </c>
      <c r="BP168" s="685" t="s">
        <v>749</v>
      </c>
      <c r="BQ168" s="685" t="s">
        <v>749</v>
      </c>
      <c r="BR168" s="685" t="s">
        <v>749</v>
      </c>
      <c r="BS168" s="685" t="s">
        <v>749</v>
      </c>
      <c r="BT168" s="685">
        <v>1</v>
      </c>
      <c r="BU168" s="685" t="s">
        <v>749</v>
      </c>
      <c r="BV168" s="685"/>
      <c r="BW168" s="685"/>
      <c r="BX168" s="685"/>
      <c r="BY168" s="685"/>
      <c r="BZ168" s="685"/>
      <c r="CA168" s="685"/>
      <c r="CB168" s="685"/>
      <c r="CC168" s="718" t="str">
        <f t="shared" si="19"/>
        <v>インターネット接続環境</v>
      </c>
      <c r="CD168" s="718"/>
      <c r="CE168" s="718"/>
      <c r="CF168" s="718"/>
      <c r="CG168" s="718"/>
      <c r="CH168" s="718"/>
    </row>
    <row r="169" s="258" customFormat="1" ht="316.8" spans="2:86">
      <c r="B169" s="448">
        <f t="shared" si="4"/>
        <v>122</v>
      </c>
      <c r="C169" s="449" t="s">
        <v>980</v>
      </c>
      <c r="D169" s="450" t="s">
        <v>743</v>
      </c>
      <c r="E169" s="451" t="s">
        <v>744</v>
      </c>
      <c r="F169" s="794" t="s">
        <v>981</v>
      </c>
      <c r="G169" s="453" t="s">
        <v>982</v>
      </c>
      <c r="H169" s="451" t="str">
        <f t="shared" ref="H169:H178" si="24">INDEX($AI$46:$AO$46,MATCH(1,$AI169:$AO169,0))</f>
        <v>インターネット接続環境
Internet connection environment
(e.g., Proxy server,etc.)</v>
      </c>
      <c r="I169" s="799" t="s">
        <v>775</v>
      </c>
      <c r="J169" s="320" t="s">
        <v>776</v>
      </c>
      <c r="K169" s="487" t="str">
        <f t="shared" si="13"/>
        <v>回答不要
Not Applicable</v>
      </c>
      <c r="L169" s="488">
        <v>3</v>
      </c>
      <c r="M169" s="489"/>
      <c r="N169" s="489"/>
      <c r="O169" s="492" t="s">
        <v>287</v>
      </c>
      <c r="P169" s="491"/>
      <c r="Q169" s="322"/>
      <c r="R169" s="322"/>
      <c r="S169" s="648"/>
      <c r="T169" s="487" t="str">
        <f t="shared" si="14"/>
        <v>回答不要
Not Applicable</v>
      </c>
      <c r="U169" s="488"/>
      <c r="V169" s="834"/>
      <c r="W169" s="487" t="str">
        <f t="shared" si="15"/>
        <v>回答不要
Not Applicable</v>
      </c>
      <c r="X169" s="488"/>
      <c r="Y169" s="834"/>
      <c r="Z169" s="669">
        <f>IF(OR('0.Work Content Judge'!$H$146=0,AND($BV169=99,COUNTIF('0.Work Content Judge'!$AJ$146:$AO$146,2)=0),AND($BX169=99,COUNTIF('0.Work Content Judge'!$AJ$146:$AO$146,2)&gt;0),AND($BY169=99,'0.Work Content Judge'!$AI$146=1),AND($BZ169=99,'0.Work Content Judge'!$AC$146=1),AND($K$27="N/A",$H169=$AJ$46),AND($K$28="N/A",$H169=$AK$46),AND($K$29="N/A",$H169=$AL$46),AND($K$30="N/A",$H169=$AM$46),AND($K$31="N/A",$H169=$AN$46),AND($K$32="N/A",$H169=$AO$46)),0,1)</f>
        <v>0</v>
      </c>
      <c r="AA169" s="670">
        <f t="shared" si="16"/>
        <v>1</v>
      </c>
      <c r="AB169" s="670">
        <f>IF(OR('0.Work Content Judge'!$I$146=0,AND($BV169=99,COUNTIF('0.Work Content Judge'!$AJ$146:$AO$146,2)=0),AND($BX169=99,COUNTIF('0.Work Content Judge'!$AJ$146:$AO$146,2)&gt;0),AND($BZ169=99,'0.Work Content Judge'!$Y$146=1),AND($T$27="N/A",$H169=$AJ$46),AND($T$28="N/A",$H169=$AK$46),AND($T$29="N/A",$H169=$AL$46),AND($T$30="N/A",$H169=$AM$46),AND($T$31="N/A",$H169=$AN$46),AND($T$32="N/A",$H169=$AO$46)),0,1)</f>
        <v>0</v>
      </c>
      <c r="AC169" s="670">
        <f t="shared" si="17"/>
        <v>1</v>
      </c>
      <c r="AD169" s="670">
        <f>IF(OR('0.Work Content Judge'!$J$146=0,AND($BV169=99,COUNTIF('0.Work Content Judge'!$AJ$146:$AO$146,2)=0),AND($BX169=99,COUNTIF('0.Work Content Judge'!$AJ$146:$AO$146,2)&gt;0),AND($BZ169=99,'0.Work Content Judge'!$AB$146=1),AND($W$27="N/A",$H169=$AJ$46),AND($W$28="N/A",$H169=$AK$46),AND($W$29="N/A",$H169=$AL$46),AND($W$30="N/A",$H169=$AM$46),AND($W$31="N/A",$H169=$AN$46),AND($W$32="N/A",$H169=$AO$46)),0,1)</f>
        <v>0</v>
      </c>
      <c r="AE169" s="669">
        <f t="shared" si="18"/>
        <v>1</v>
      </c>
      <c r="AF169" s="683">
        <f t="shared" ref="AF169:AF178" si="25">IF(SUM($AI169:$AO169)&gt;1,SUM($AI169:$AO169),1)</f>
        <v>4</v>
      </c>
      <c r="AG169" s="684">
        <v>1</v>
      </c>
      <c r="AH169" s="685">
        <v>1</v>
      </c>
      <c r="AI169" s="685" t="s">
        <v>749</v>
      </c>
      <c r="AJ169" s="685" t="s">
        <v>749</v>
      </c>
      <c r="AK169" s="685">
        <v>1</v>
      </c>
      <c r="AL169" s="685">
        <v>1</v>
      </c>
      <c r="AM169" s="685" t="s">
        <v>749</v>
      </c>
      <c r="AN169" s="685">
        <v>1</v>
      </c>
      <c r="AO169" s="685">
        <v>1</v>
      </c>
      <c r="AP169" s="685">
        <v>1</v>
      </c>
      <c r="AQ169" s="685" t="s">
        <v>749</v>
      </c>
      <c r="AR169" s="685" t="s">
        <v>749</v>
      </c>
      <c r="AS169" s="685" t="s">
        <v>749</v>
      </c>
      <c r="AT169" s="685" t="s">
        <v>749</v>
      </c>
      <c r="AU169" s="685" t="s">
        <v>749</v>
      </c>
      <c r="AV169" s="685" t="s">
        <v>749</v>
      </c>
      <c r="AW169" s="685">
        <v>1</v>
      </c>
      <c r="AX169" s="685" t="s">
        <v>749</v>
      </c>
      <c r="AY169" s="685" t="s">
        <v>749</v>
      </c>
      <c r="AZ169" s="685" t="s">
        <v>749</v>
      </c>
      <c r="BA169" s="685" t="s">
        <v>749</v>
      </c>
      <c r="BB169" s="685" t="s">
        <v>749</v>
      </c>
      <c r="BC169" s="685" t="s">
        <v>749</v>
      </c>
      <c r="BD169" s="685" t="s">
        <v>749</v>
      </c>
      <c r="BE169" s="685" t="s">
        <v>749</v>
      </c>
      <c r="BF169" s="685">
        <v>1</v>
      </c>
      <c r="BG169" s="685">
        <v>1</v>
      </c>
      <c r="BH169" s="685">
        <v>1</v>
      </c>
      <c r="BI169" s="685">
        <v>1</v>
      </c>
      <c r="BJ169" s="685">
        <v>1</v>
      </c>
      <c r="BK169" s="685" t="s">
        <v>749</v>
      </c>
      <c r="BL169" s="685" t="s">
        <v>749</v>
      </c>
      <c r="BM169" s="685" t="s">
        <v>749</v>
      </c>
      <c r="BN169" s="685" t="s">
        <v>749</v>
      </c>
      <c r="BO169" s="685" t="s">
        <v>749</v>
      </c>
      <c r="BP169" s="685" t="s">
        <v>749</v>
      </c>
      <c r="BQ169" s="685" t="s">
        <v>749</v>
      </c>
      <c r="BR169" s="685" t="s">
        <v>749</v>
      </c>
      <c r="BS169" s="685" t="s">
        <v>749</v>
      </c>
      <c r="BT169" s="685">
        <v>1</v>
      </c>
      <c r="BU169" s="685">
        <v>1</v>
      </c>
      <c r="BV169" s="685"/>
      <c r="BW169" s="685"/>
      <c r="BX169" s="685"/>
      <c r="BY169" s="685"/>
      <c r="BZ169" s="685"/>
      <c r="CA169" s="685"/>
      <c r="CB169" s="685"/>
      <c r="CC169" s="718" t="str">
        <f t="shared" si="19"/>
        <v>インターネット接続環境</v>
      </c>
      <c r="CD169" s="718"/>
      <c r="CE169" s="718"/>
      <c r="CF169" s="718"/>
      <c r="CG169" s="718"/>
      <c r="CH169" s="718"/>
    </row>
    <row r="170" s="258" customFormat="1" ht="316.8" spans="2:86">
      <c r="B170" s="448">
        <f t="shared" si="4"/>
        <v>123</v>
      </c>
      <c r="C170" s="449" t="s">
        <v>980</v>
      </c>
      <c r="D170" s="450" t="s">
        <v>743</v>
      </c>
      <c r="E170" s="451" t="s">
        <v>744</v>
      </c>
      <c r="F170" s="794" t="s">
        <v>981</v>
      </c>
      <c r="G170" s="453" t="s">
        <v>982</v>
      </c>
      <c r="H170" s="454" t="str">
        <f t="shared" si="24"/>
        <v>インターネットメール環境
Internet mail environment
(e.g., E-mail server)</v>
      </c>
      <c r="I170" s="799" t="s">
        <v>775</v>
      </c>
      <c r="J170" s="320" t="s">
        <v>776</v>
      </c>
      <c r="K170" s="487" t="str">
        <f t="shared" si="13"/>
        <v>回答不要
Not Applicable</v>
      </c>
      <c r="L170" s="488">
        <v>3</v>
      </c>
      <c r="M170" s="489"/>
      <c r="N170" s="489"/>
      <c r="O170" s="492" t="s">
        <v>287</v>
      </c>
      <c r="P170" s="491"/>
      <c r="Q170" s="322"/>
      <c r="R170" s="322"/>
      <c r="S170" s="648"/>
      <c r="T170" s="487" t="str">
        <f t="shared" si="14"/>
        <v>回答不要
Not Applicable</v>
      </c>
      <c r="U170" s="488"/>
      <c r="V170" s="834"/>
      <c r="W170" s="487" t="str">
        <f t="shared" si="15"/>
        <v>回答不要
Not Applicable</v>
      </c>
      <c r="X170" s="488"/>
      <c r="Y170" s="834"/>
      <c r="Z170" s="669">
        <f>IF(OR('0.Work Content Judge'!$H$146=0,AND($BV170=99,COUNTIF('0.Work Content Judge'!$AJ$146:$AO$146,2)=0),AND($BX170=99,COUNTIF('0.Work Content Judge'!$AJ$146:$AO$146,2)&gt;0),AND($BY170=99,'0.Work Content Judge'!$AI$146=1),AND($BZ170=99,'0.Work Content Judge'!$AC$146=1),AND($K$27="N/A",$H170=$AJ$46),AND($K$28="N/A",$H170=$AK$46),AND($K$29="N/A",$H170=$AL$46),AND($K$30="N/A",$H170=$AM$46),AND($K$31="N/A",$H170=$AN$46),AND($K$32="N/A",$H170=$AO$46)),0,1)</f>
        <v>0</v>
      </c>
      <c r="AA170" s="670">
        <f t="shared" si="16"/>
        <v>1</v>
      </c>
      <c r="AB170" s="670">
        <f>IF(OR('0.Work Content Judge'!$I$146=0,AND($BV170=99,COUNTIF('0.Work Content Judge'!$AJ$146:$AO$146,2)=0),AND($BX170=99,COUNTIF('0.Work Content Judge'!$AJ$146:$AO$146,2)&gt;0),AND($BZ170=99,'0.Work Content Judge'!$Y$146=1),AND($T$27="N/A",$H170=$AJ$46),AND($T$28="N/A",$H170=$AK$46),AND($T$29="N/A",$H170=$AL$46),AND($T$30="N/A",$H170=$AM$46),AND($T$31="N/A",$H170=$AN$46),AND($T$32="N/A",$H170=$AO$46)),0,1)</f>
        <v>0</v>
      </c>
      <c r="AC170" s="670">
        <f t="shared" si="17"/>
        <v>1</v>
      </c>
      <c r="AD170" s="670">
        <f>IF(OR('0.Work Content Judge'!$J$146=0,AND($BV170=99,COUNTIF('0.Work Content Judge'!$AJ$146:$AO$146,2)=0),AND($BX170=99,COUNTIF('0.Work Content Judge'!$AJ$146:$AO$146,2)&gt;0),AND($BZ170=99,'0.Work Content Judge'!$AB$146=1),AND($W$27="N/A",$H170=$AJ$46),AND($W$28="N/A",$H170=$AK$46),AND($W$29="N/A",$H170=$AL$46),AND($W$30="N/A",$H170=$AM$46),AND($W$31="N/A",$H170=$AN$46),AND($W$32="N/A",$H170=$AO$46)),0,1)</f>
        <v>0</v>
      </c>
      <c r="AE170" s="669">
        <f t="shared" si="18"/>
        <v>1</v>
      </c>
      <c r="AF170" s="683">
        <f t="shared" si="25"/>
        <v>3</v>
      </c>
      <c r="AG170" s="684">
        <v>1</v>
      </c>
      <c r="AH170" s="685">
        <v>1</v>
      </c>
      <c r="AI170" s="685" t="s">
        <v>749</v>
      </c>
      <c r="AJ170" s="685" t="s">
        <v>749</v>
      </c>
      <c r="AK170" s="685"/>
      <c r="AL170" s="685">
        <v>1</v>
      </c>
      <c r="AM170" s="685" t="s">
        <v>749</v>
      </c>
      <c r="AN170" s="685">
        <v>1</v>
      </c>
      <c r="AO170" s="685">
        <v>1</v>
      </c>
      <c r="AP170" s="685">
        <v>1</v>
      </c>
      <c r="AQ170" s="685" t="s">
        <v>749</v>
      </c>
      <c r="AR170" s="685" t="s">
        <v>749</v>
      </c>
      <c r="AS170" s="685" t="s">
        <v>749</v>
      </c>
      <c r="AT170" s="685" t="s">
        <v>749</v>
      </c>
      <c r="AU170" s="685" t="s">
        <v>749</v>
      </c>
      <c r="AV170" s="685" t="s">
        <v>749</v>
      </c>
      <c r="AW170" s="685">
        <v>1</v>
      </c>
      <c r="AX170" s="685" t="s">
        <v>749</v>
      </c>
      <c r="AY170" s="685" t="s">
        <v>749</v>
      </c>
      <c r="AZ170" s="685" t="s">
        <v>749</v>
      </c>
      <c r="BA170" s="685" t="s">
        <v>749</v>
      </c>
      <c r="BB170" s="685" t="s">
        <v>749</v>
      </c>
      <c r="BC170" s="685" t="s">
        <v>749</v>
      </c>
      <c r="BD170" s="685" t="s">
        <v>749</v>
      </c>
      <c r="BE170" s="685" t="s">
        <v>749</v>
      </c>
      <c r="BF170" s="685">
        <v>1</v>
      </c>
      <c r="BG170" s="685">
        <v>1</v>
      </c>
      <c r="BH170" s="685">
        <v>1</v>
      </c>
      <c r="BI170" s="685">
        <v>1</v>
      </c>
      <c r="BJ170" s="685">
        <v>1</v>
      </c>
      <c r="BK170" s="685" t="s">
        <v>749</v>
      </c>
      <c r="BL170" s="685" t="s">
        <v>749</v>
      </c>
      <c r="BM170" s="685" t="s">
        <v>749</v>
      </c>
      <c r="BN170" s="685" t="s">
        <v>749</v>
      </c>
      <c r="BO170" s="685" t="s">
        <v>749</v>
      </c>
      <c r="BP170" s="685" t="s">
        <v>749</v>
      </c>
      <c r="BQ170" s="685" t="s">
        <v>749</v>
      </c>
      <c r="BR170" s="685" t="s">
        <v>749</v>
      </c>
      <c r="BS170" s="685" t="s">
        <v>749</v>
      </c>
      <c r="BT170" s="685">
        <v>1</v>
      </c>
      <c r="BU170" s="685">
        <v>1</v>
      </c>
      <c r="BV170" s="685"/>
      <c r="BW170" s="685"/>
      <c r="BX170" s="685"/>
      <c r="BY170" s="685"/>
      <c r="BZ170" s="685"/>
      <c r="CA170" s="685"/>
      <c r="CB170" s="685"/>
      <c r="CC170" s="718" t="str">
        <f t="shared" si="19"/>
        <v>インターネットメール環境</v>
      </c>
      <c r="CD170" s="718"/>
      <c r="CE170" s="718"/>
      <c r="CF170" s="718"/>
      <c r="CG170" s="718"/>
      <c r="CH170" s="718"/>
    </row>
    <row r="171" s="258" customFormat="1" ht="316.8" spans="2:86">
      <c r="B171" s="448">
        <f t="shared" si="4"/>
        <v>124</v>
      </c>
      <c r="C171" s="449" t="s">
        <v>980</v>
      </c>
      <c r="D171" s="450" t="s">
        <v>743</v>
      </c>
      <c r="E171" s="451" t="s">
        <v>744</v>
      </c>
      <c r="F171" s="794" t="s">
        <v>981</v>
      </c>
      <c r="G171" s="453" t="s">
        <v>982</v>
      </c>
      <c r="H171" s="454" t="str">
        <f t="shared" si="24"/>
        <v>端末管理サーバ
Terminal management server
(e.g., Active Directory server)</v>
      </c>
      <c r="I171" s="799" t="s">
        <v>775</v>
      </c>
      <c r="J171" s="320" t="s">
        <v>776</v>
      </c>
      <c r="K171" s="487" t="str">
        <f t="shared" si="13"/>
        <v>回答不要
Not Applicable</v>
      </c>
      <c r="L171" s="488">
        <v>3</v>
      </c>
      <c r="M171" s="489"/>
      <c r="N171" s="489"/>
      <c r="O171" s="492" t="s">
        <v>287</v>
      </c>
      <c r="P171" s="491"/>
      <c r="Q171" s="322"/>
      <c r="R171" s="322"/>
      <c r="S171" s="648"/>
      <c r="T171" s="487" t="str">
        <f t="shared" si="14"/>
        <v>回答不要
Not Applicable</v>
      </c>
      <c r="U171" s="488"/>
      <c r="V171" s="834"/>
      <c r="W171" s="487" t="str">
        <f t="shared" si="15"/>
        <v>回答不要
Not Applicable</v>
      </c>
      <c r="X171" s="488"/>
      <c r="Y171" s="834"/>
      <c r="Z171" s="669">
        <f>IF(OR('0.Work Content Judge'!$H$146=0,AND($BV171=99,COUNTIF('0.Work Content Judge'!$AJ$146:$AO$146,2)=0),AND($BX171=99,COUNTIF('0.Work Content Judge'!$AJ$146:$AO$146,2)&gt;0),AND($BY171=99,'0.Work Content Judge'!$AI$146=1),AND($BZ171=99,'0.Work Content Judge'!$AC$146=1),AND($K$27="N/A",$H171=$AJ$46),AND($K$28="N/A",$H171=$AK$46),AND($K$29="N/A",$H171=$AL$46),AND($K$30="N/A",$H171=$AM$46),AND($K$31="N/A",$H171=$AN$46),AND($K$32="N/A",$H171=$AO$46)),0,1)</f>
        <v>0</v>
      </c>
      <c r="AA171" s="670">
        <f t="shared" si="16"/>
        <v>1</v>
      </c>
      <c r="AB171" s="670">
        <f>IF(OR('0.Work Content Judge'!$I$146=0,AND($BV171=99,COUNTIF('0.Work Content Judge'!$AJ$146:$AO$146,2)=0),AND($BX171=99,COUNTIF('0.Work Content Judge'!$AJ$146:$AO$146,2)&gt;0),AND($BZ171=99,'0.Work Content Judge'!$Y$146=1),AND($T$27="N/A",$H171=$AJ$46),AND($T$28="N/A",$H171=$AK$46),AND($T$29="N/A",$H171=$AL$46),AND($T$30="N/A",$H171=$AM$46),AND($T$31="N/A",$H171=$AN$46),AND($T$32="N/A",$H171=$AO$46)),0,1)</f>
        <v>0</v>
      </c>
      <c r="AC171" s="670">
        <f t="shared" si="17"/>
        <v>1</v>
      </c>
      <c r="AD171" s="670">
        <f>IF(OR('0.Work Content Judge'!$J$146=0,AND($BV171=99,COUNTIF('0.Work Content Judge'!$AJ$146:$AO$146,2)=0),AND($BX171=99,COUNTIF('0.Work Content Judge'!$AJ$146:$AO$146,2)&gt;0),AND($BZ171=99,'0.Work Content Judge'!$AB$146=1),AND($W$27="N/A",$H171=$AJ$46),AND($W$28="N/A",$H171=$AK$46),AND($W$29="N/A",$H171=$AL$46),AND($W$30="N/A",$H171=$AM$46),AND($W$31="N/A",$H171=$AN$46),AND($W$32="N/A",$H171=$AO$46)),0,1)</f>
        <v>0</v>
      </c>
      <c r="AE171" s="669">
        <f t="shared" si="18"/>
        <v>1</v>
      </c>
      <c r="AF171" s="683">
        <f t="shared" si="25"/>
        <v>2</v>
      </c>
      <c r="AG171" s="684">
        <v>1</v>
      </c>
      <c r="AH171" s="685">
        <v>1</v>
      </c>
      <c r="AI171" s="685" t="s">
        <v>749</v>
      </c>
      <c r="AJ171" s="685" t="s">
        <v>749</v>
      </c>
      <c r="AK171" s="685"/>
      <c r="AL171" s="685"/>
      <c r="AM171" s="685" t="s">
        <v>749</v>
      </c>
      <c r="AN171" s="685">
        <v>1</v>
      </c>
      <c r="AO171" s="685">
        <v>1</v>
      </c>
      <c r="AP171" s="685">
        <v>1</v>
      </c>
      <c r="AQ171" s="685" t="s">
        <v>749</v>
      </c>
      <c r="AR171" s="685" t="s">
        <v>749</v>
      </c>
      <c r="AS171" s="685" t="s">
        <v>749</v>
      </c>
      <c r="AT171" s="685" t="s">
        <v>749</v>
      </c>
      <c r="AU171" s="685" t="s">
        <v>749</v>
      </c>
      <c r="AV171" s="685" t="s">
        <v>749</v>
      </c>
      <c r="AW171" s="685">
        <v>1</v>
      </c>
      <c r="AX171" s="685" t="s">
        <v>749</v>
      </c>
      <c r="AY171" s="685" t="s">
        <v>749</v>
      </c>
      <c r="AZ171" s="685" t="s">
        <v>749</v>
      </c>
      <c r="BA171" s="685" t="s">
        <v>749</v>
      </c>
      <c r="BB171" s="685" t="s">
        <v>749</v>
      </c>
      <c r="BC171" s="685" t="s">
        <v>749</v>
      </c>
      <c r="BD171" s="685" t="s">
        <v>749</v>
      </c>
      <c r="BE171" s="685" t="s">
        <v>749</v>
      </c>
      <c r="BF171" s="685">
        <v>1</v>
      </c>
      <c r="BG171" s="685">
        <v>1</v>
      </c>
      <c r="BH171" s="685">
        <v>1</v>
      </c>
      <c r="BI171" s="685">
        <v>1</v>
      </c>
      <c r="BJ171" s="685">
        <v>1</v>
      </c>
      <c r="BK171" s="685" t="s">
        <v>749</v>
      </c>
      <c r="BL171" s="685" t="s">
        <v>749</v>
      </c>
      <c r="BM171" s="685" t="s">
        <v>749</v>
      </c>
      <c r="BN171" s="685" t="s">
        <v>749</v>
      </c>
      <c r="BO171" s="685" t="s">
        <v>749</v>
      </c>
      <c r="BP171" s="685" t="s">
        <v>749</v>
      </c>
      <c r="BQ171" s="685" t="s">
        <v>749</v>
      </c>
      <c r="BR171" s="685" t="s">
        <v>749</v>
      </c>
      <c r="BS171" s="685" t="s">
        <v>749</v>
      </c>
      <c r="BT171" s="685">
        <v>1</v>
      </c>
      <c r="BU171" s="685">
        <v>1</v>
      </c>
      <c r="BV171" s="685"/>
      <c r="BW171" s="685"/>
      <c r="BX171" s="685"/>
      <c r="BY171" s="685"/>
      <c r="BZ171" s="685"/>
      <c r="CA171" s="685"/>
      <c r="CB171" s="685"/>
      <c r="CC171" s="718" t="str">
        <f t="shared" si="19"/>
        <v>端末管理サーバ(Active Directory)</v>
      </c>
      <c r="CD171" s="718"/>
      <c r="CE171" s="718"/>
      <c r="CF171" s="718"/>
      <c r="CG171" s="718"/>
      <c r="CH171" s="718"/>
    </row>
    <row r="172" s="258" customFormat="1" ht="316.8" spans="2:86">
      <c r="B172" s="448">
        <f t="shared" si="4"/>
        <v>125</v>
      </c>
      <c r="C172" s="449" t="s">
        <v>980</v>
      </c>
      <c r="D172" s="450" t="s">
        <v>743</v>
      </c>
      <c r="E172" s="451" t="s">
        <v>744</v>
      </c>
      <c r="F172" s="794" t="s">
        <v>981</v>
      </c>
      <c r="G172" s="453" t="s">
        <v>982</v>
      </c>
      <c r="H172" s="454" t="str">
        <f t="shared" si="24"/>
        <v>ファイル共有システム(ファイルサーバ)
File sharing system
(e.g., File server)</v>
      </c>
      <c r="I172" s="799" t="s">
        <v>775</v>
      </c>
      <c r="J172" s="320" t="s">
        <v>776</v>
      </c>
      <c r="K172" s="487" t="str">
        <f t="shared" si="13"/>
        <v>回答不要
Not Applicable</v>
      </c>
      <c r="L172" s="488">
        <v>3</v>
      </c>
      <c r="M172" s="489"/>
      <c r="N172" s="489"/>
      <c r="O172" s="492" t="s">
        <v>287</v>
      </c>
      <c r="P172" s="491"/>
      <c r="Q172" s="322"/>
      <c r="R172" s="322"/>
      <c r="S172" s="648"/>
      <c r="T172" s="487" t="str">
        <f t="shared" si="14"/>
        <v>回答不要
Not Applicable</v>
      </c>
      <c r="U172" s="488"/>
      <c r="V172" s="834"/>
      <c r="W172" s="487" t="str">
        <f t="shared" si="15"/>
        <v>回答不要
Not Applicable</v>
      </c>
      <c r="X172" s="488"/>
      <c r="Y172" s="834"/>
      <c r="Z172" s="669">
        <f>IF(OR('0.Work Content Judge'!$H$146=0,AND($BV172=99,COUNTIF('0.Work Content Judge'!$AJ$146:$AO$146,2)=0),AND($BX172=99,COUNTIF('0.Work Content Judge'!$AJ$146:$AO$146,2)&gt;0),AND($BY172=99,'0.Work Content Judge'!$AI$146=1),AND($BZ172=99,'0.Work Content Judge'!$AC$146=1),AND($K$27="N/A",$H172=$AJ$46),AND($K$28="N/A",$H172=$AK$46),AND($K$29="N/A",$H172=$AL$46),AND($K$30="N/A",$H172=$AM$46),AND($K$31="N/A",$H172=$AN$46),AND($K$32="N/A",$H172=$AO$46)),0,1)</f>
        <v>0</v>
      </c>
      <c r="AA172" s="670">
        <f t="shared" si="16"/>
        <v>1</v>
      </c>
      <c r="AB172" s="670">
        <f>IF(OR('0.Work Content Judge'!$I$146=0,AND($BV172=99,COUNTIF('0.Work Content Judge'!$AJ$146:$AO$146,2)=0),AND($BX172=99,COUNTIF('0.Work Content Judge'!$AJ$146:$AO$146,2)&gt;0),AND($BZ172=99,'0.Work Content Judge'!$Y$146=1),AND($T$27="N/A",$H172=$AJ$46),AND($T$28="N/A",$H172=$AK$46),AND($T$29="N/A",$H172=$AL$46),AND($T$30="N/A",$H172=$AM$46),AND($T$31="N/A",$H172=$AN$46),AND($T$32="N/A",$H172=$AO$46)),0,1)</f>
        <v>0</v>
      </c>
      <c r="AC172" s="670">
        <f t="shared" si="17"/>
        <v>1</v>
      </c>
      <c r="AD172" s="670">
        <f>IF(OR('0.Work Content Judge'!$J$146=0,AND($BV172=99,COUNTIF('0.Work Content Judge'!$AJ$146:$AO$146,2)=0),AND($BX172=99,COUNTIF('0.Work Content Judge'!$AJ$146:$AO$146,2)&gt;0),AND($BZ172=99,'0.Work Content Judge'!$AB$146=1),AND($W$27="N/A",$H172=$AJ$46),AND($W$28="N/A",$H172=$AK$46),AND($W$29="N/A",$H172=$AL$46),AND($W$30="N/A",$H172=$AM$46),AND($W$31="N/A",$H172=$AN$46),AND($W$32="N/A",$H172=$AO$46)),0,1)</f>
        <v>0</v>
      </c>
      <c r="AE172" s="669">
        <f t="shared" si="18"/>
        <v>1</v>
      </c>
      <c r="AF172" s="683">
        <f t="shared" si="25"/>
        <v>1</v>
      </c>
      <c r="AG172" s="684">
        <v>1</v>
      </c>
      <c r="AH172" s="685">
        <v>1</v>
      </c>
      <c r="AI172" s="685" t="s">
        <v>749</v>
      </c>
      <c r="AJ172" s="685" t="s">
        <v>749</v>
      </c>
      <c r="AK172" s="685"/>
      <c r="AL172" s="685"/>
      <c r="AM172" s="685" t="s">
        <v>749</v>
      </c>
      <c r="AN172" s="685"/>
      <c r="AO172" s="685">
        <v>1</v>
      </c>
      <c r="AP172" s="685">
        <v>1</v>
      </c>
      <c r="AQ172" s="685" t="s">
        <v>749</v>
      </c>
      <c r="AR172" s="685" t="s">
        <v>749</v>
      </c>
      <c r="AS172" s="685" t="s">
        <v>749</v>
      </c>
      <c r="AT172" s="685" t="s">
        <v>749</v>
      </c>
      <c r="AU172" s="685" t="s">
        <v>749</v>
      </c>
      <c r="AV172" s="685" t="s">
        <v>749</v>
      </c>
      <c r="AW172" s="685">
        <v>1</v>
      </c>
      <c r="AX172" s="685" t="s">
        <v>749</v>
      </c>
      <c r="AY172" s="685" t="s">
        <v>749</v>
      </c>
      <c r="AZ172" s="685" t="s">
        <v>749</v>
      </c>
      <c r="BA172" s="685" t="s">
        <v>749</v>
      </c>
      <c r="BB172" s="685" t="s">
        <v>749</v>
      </c>
      <c r="BC172" s="685" t="s">
        <v>749</v>
      </c>
      <c r="BD172" s="685" t="s">
        <v>749</v>
      </c>
      <c r="BE172" s="685" t="s">
        <v>749</v>
      </c>
      <c r="BF172" s="685">
        <v>1</v>
      </c>
      <c r="BG172" s="685">
        <v>1</v>
      </c>
      <c r="BH172" s="685">
        <v>1</v>
      </c>
      <c r="BI172" s="685">
        <v>1</v>
      </c>
      <c r="BJ172" s="685">
        <v>1</v>
      </c>
      <c r="BK172" s="685" t="s">
        <v>749</v>
      </c>
      <c r="BL172" s="685" t="s">
        <v>749</v>
      </c>
      <c r="BM172" s="685" t="s">
        <v>749</v>
      </c>
      <c r="BN172" s="685" t="s">
        <v>749</v>
      </c>
      <c r="BO172" s="685" t="s">
        <v>749</v>
      </c>
      <c r="BP172" s="685" t="s">
        <v>749</v>
      </c>
      <c r="BQ172" s="685" t="s">
        <v>749</v>
      </c>
      <c r="BR172" s="685" t="s">
        <v>749</v>
      </c>
      <c r="BS172" s="685" t="s">
        <v>749</v>
      </c>
      <c r="BT172" s="685">
        <v>1</v>
      </c>
      <c r="BU172" s="685">
        <v>1</v>
      </c>
      <c r="BV172" s="685"/>
      <c r="BW172" s="685"/>
      <c r="BX172" s="685"/>
      <c r="BY172" s="685"/>
      <c r="BZ172" s="685"/>
      <c r="CA172" s="685"/>
      <c r="CB172" s="685"/>
      <c r="CC172" s="718" t="str">
        <f t="shared" si="19"/>
        <v>ファイル共有システム(ファイルサーバ)</v>
      </c>
      <c r="CD172" s="718"/>
      <c r="CE172" s="718"/>
      <c r="CF172" s="718"/>
      <c r="CG172" s="718"/>
      <c r="CH172" s="718"/>
    </row>
    <row r="173" s="258" customFormat="1" ht="144" spans="2:86">
      <c r="B173" s="448">
        <f t="shared" si="4"/>
        <v>126</v>
      </c>
      <c r="C173" s="449" t="s">
        <v>983</v>
      </c>
      <c r="D173" s="450" t="s">
        <v>743</v>
      </c>
      <c r="E173" s="451" t="s">
        <v>801</v>
      </c>
      <c r="F173" s="794" t="s">
        <v>984</v>
      </c>
      <c r="G173" s="453" t="s">
        <v>985</v>
      </c>
      <c r="H173" s="451" t="str">
        <f t="shared" si="24"/>
        <v>システム全体
Entire system</v>
      </c>
      <c r="I173" s="799" t="s">
        <v>785</v>
      </c>
      <c r="J173" s="320" t="s">
        <v>786</v>
      </c>
      <c r="K173" s="487" t="str">
        <f t="shared" si="13"/>
        <v>回答要
Answer Required</v>
      </c>
      <c r="L173" s="488">
        <v>3</v>
      </c>
      <c r="M173" s="489"/>
      <c r="N173" s="489"/>
      <c r="O173" s="490" t="s">
        <v>983</v>
      </c>
      <c r="P173" s="491"/>
      <c r="Q173" s="322"/>
      <c r="R173" s="322"/>
      <c r="S173" s="648"/>
      <c r="T173" s="487" t="str">
        <f t="shared" si="14"/>
        <v>回答不要
Not Applicable</v>
      </c>
      <c r="U173" s="488"/>
      <c r="V173" s="834"/>
      <c r="W173" s="487" t="str">
        <f t="shared" si="15"/>
        <v>回答不要
Not Applicable</v>
      </c>
      <c r="X173" s="488"/>
      <c r="Y173" s="834"/>
      <c r="Z173" s="669">
        <f>IF(OR('0.Work Content Judge'!$H$146=0,AND($BV173=99,COUNTIF('0.Work Content Judge'!$AJ$146:$AO$146,2)=0),AND($BX173=99,COUNTIF('0.Work Content Judge'!$AJ$146:$AO$146,2)&gt;0),AND($BY173=99,'0.Work Content Judge'!$AI$146=1),AND($BZ173=99,'0.Work Content Judge'!$AC$146=1),AND($K$27="N/A",$H173=$AJ$46),AND($K$28="N/A",$H173=$AK$46),AND($K$29="N/A",$H173=$AL$46),AND($K$30="N/A",$H173=$AM$46),AND($K$31="N/A",$H173=$AN$46),AND($K$32="N/A",$H173=$AO$46)),0,1)</f>
        <v>1</v>
      </c>
      <c r="AA173" s="670">
        <f t="shared" si="16"/>
        <v>1</v>
      </c>
      <c r="AB173" s="670">
        <f>IF(OR('0.Work Content Judge'!$I$146=0,AND($BV173=99,COUNTIF('0.Work Content Judge'!$AJ$146:$AO$146,2)=0),AND($BX173=99,COUNTIF('0.Work Content Judge'!$AJ$146:$AO$146,2)&gt;0),AND($BZ173=99,'0.Work Content Judge'!$Y$146=1),AND($T$27="N/A",$H173=$AJ$46),AND($T$28="N/A",$H173=$AK$46),AND($T$29="N/A",$H173=$AL$46),AND($T$30="N/A",$H173=$AM$46),AND($T$31="N/A",$H173=$AN$46),AND($T$32="N/A",$H173=$AO$46)),0,1)</f>
        <v>0</v>
      </c>
      <c r="AC173" s="670">
        <f t="shared" si="17"/>
        <v>1</v>
      </c>
      <c r="AD173" s="670">
        <f>IF(OR('0.Work Content Judge'!$J$146=0,AND($BV173=99,COUNTIF('0.Work Content Judge'!$AJ$146:$AO$146,2)=0),AND($BX173=99,COUNTIF('0.Work Content Judge'!$AJ$146:$AO$146,2)&gt;0),AND($BZ173=99,'0.Work Content Judge'!$AB$146=1),AND($W$27="N/A",$H173=$AJ$46),AND($W$28="N/A",$H173=$AK$46),AND($W$29="N/A",$H173=$AL$46),AND($W$30="N/A",$H173=$AM$46),AND($W$31="N/A",$H173=$AN$46),AND($W$32="N/A",$H173=$AO$46)),0,1)</f>
        <v>0</v>
      </c>
      <c r="AE173" s="669">
        <f t="shared" si="18"/>
        <v>1</v>
      </c>
      <c r="AF173" s="683">
        <f t="shared" si="25"/>
        <v>1</v>
      </c>
      <c r="AG173" s="684">
        <v>1</v>
      </c>
      <c r="AH173" s="685">
        <v>1</v>
      </c>
      <c r="AI173" s="685">
        <v>1</v>
      </c>
      <c r="AJ173" s="685" t="s">
        <v>749</v>
      </c>
      <c r="AK173" s="685" t="s">
        <v>749</v>
      </c>
      <c r="AL173" s="685" t="s">
        <v>749</v>
      </c>
      <c r="AM173" s="685" t="s">
        <v>749</v>
      </c>
      <c r="AN173" s="685" t="s">
        <v>749</v>
      </c>
      <c r="AO173" s="685" t="s">
        <v>749</v>
      </c>
      <c r="AP173" s="685">
        <v>0</v>
      </c>
      <c r="AQ173" s="685" t="s">
        <v>749</v>
      </c>
      <c r="AR173" s="685" t="s">
        <v>749</v>
      </c>
      <c r="AS173" s="685" t="s">
        <v>749</v>
      </c>
      <c r="AT173" s="685" t="s">
        <v>749</v>
      </c>
      <c r="AU173" s="685" t="s">
        <v>749</v>
      </c>
      <c r="AV173" s="685" t="s">
        <v>749</v>
      </c>
      <c r="AW173" s="685">
        <v>1</v>
      </c>
      <c r="AX173" s="685" t="s">
        <v>749</v>
      </c>
      <c r="AY173" s="685" t="s">
        <v>749</v>
      </c>
      <c r="AZ173" s="685" t="s">
        <v>749</v>
      </c>
      <c r="BA173" s="685" t="s">
        <v>749</v>
      </c>
      <c r="BB173" s="685" t="s">
        <v>749</v>
      </c>
      <c r="BC173" s="685" t="s">
        <v>749</v>
      </c>
      <c r="BD173" s="685" t="s">
        <v>749</v>
      </c>
      <c r="BE173" s="685" t="s">
        <v>749</v>
      </c>
      <c r="BF173" s="685">
        <v>1</v>
      </c>
      <c r="BG173" s="685">
        <v>1</v>
      </c>
      <c r="BH173" s="685">
        <v>1</v>
      </c>
      <c r="BI173" s="685">
        <v>1</v>
      </c>
      <c r="BJ173" s="685">
        <v>1</v>
      </c>
      <c r="BK173" s="685" t="s">
        <v>749</v>
      </c>
      <c r="BL173" s="685">
        <v>1</v>
      </c>
      <c r="BM173" s="685" t="s">
        <v>749</v>
      </c>
      <c r="BN173" s="685">
        <v>1</v>
      </c>
      <c r="BO173" s="685" t="s">
        <v>749</v>
      </c>
      <c r="BP173" s="685" t="s">
        <v>749</v>
      </c>
      <c r="BQ173" s="685" t="s">
        <v>749</v>
      </c>
      <c r="BR173" s="685" t="s">
        <v>749</v>
      </c>
      <c r="BS173" s="685" t="s">
        <v>749</v>
      </c>
      <c r="BT173" s="685">
        <v>1</v>
      </c>
      <c r="BU173" s="685">
        <v>1</v>
      </c>
      <c r="BV173" s="685"/>
      <c r="BW173" s="685"/>
      <c r="BX173" s="685"/>
      <c r="BY173" s="685"/>
      <c r="BZ173" s="685"/>
      <c r="CA173" s="685"/>
      <c r="CB173" s="685"/>
      <c r="CC173" s="718" t="str">
        <f t="shared" si="19"/>
        <v>共通</v>
      </c>
      <c r="CD173" s="718"/>
      <c r="CE173" s="718"/>
      <c r="CF173" s="718"/>
      <c r="CG173" s="718"/>
      <c r="CH173" s="718"/>
    </row>
    <row r="174" s="258" customFormat="1" ht="158.4" spans="2:86">
      <c r="B174" s="448">
        <f t="shared" si="4"/>
        <v>127</v>
      </c>
      <c r="C174" s="449" t="s">
        <v>986</v>
      </c>
      <c r="D174" s="450" t="s">
        <v>743</v>
      </c>
      <c r="E174" s="451" t="s">
        <v>744</v>
      </c>
      <c r="F174" s="794" t="s">
        <v>987</v>
      </c>
      <c r="G174" s="453" t="s">
        <v>988</v>
      </c>
      <c r="H174" s="451" t="str">
        <f t="shared" si="24"/>
        <v>インターネットメール環境
Internet mail environment
(e.g., E-mail server)</v>
      </c>
      <c r="I174" s="799" t="s">
        <v>989</v>
      </c>
      <c r="J174" s="320" t="s">
        <v>990</v>
      </c>
      <c r="K174" s="487" t="str">
        <f t="shared" si="13"/>
        <v>回答不要
Not Applicable</v>
      </c>
      <c r="L174" s="488"/>
      <c r="M174" s="489"/>
      <c r="N174" s="489"/>
      <c r="O174" s="490" t="s">
        <v>986</v>
      </c>
      <c r="P174" s="491">
        <v>3</v>
      </c>
      <c r="Q174" s="322" t="s">
        <v>813</v>
      </c>
      <c r="R174" s="322"/>
      <c r="S174" s="648">
        <v>3</v>
      </c>
      <c r="T174" s="487" t="str">
        <f t="shared" si="14"/>
        <v>回答不要
Not Applicable</v>
      </c>
      <c r="U174" s="488"/>
      <c r="V174" s="834"/>
      <c r="W174" s="487" t="str">
        <f t="shared" si="15"/>
        <v>回答不要
Not Applicable</v>
      </c>
      <c r="X174" s="488"/>
      <c r="Y174" s="834"/>
      <c r="Z174" s="669">
        <f>IF(OR('0.Work Content Judge'!$H$146=0,AND($BV174=99,COUNTIF('0.Work Content Judge'!$AJ$146:$AO$146,2)=0),AND($BX174=99,COUNTIF('0.Work Content Judge'!$AJ$146:$AO$146,2)&gt;0),AND($BY174=99,'0.Work Content Judge'!$AI$146=1),AND($BZ174=99,'0.Work Content Judge'!$AC$146=1),AND($K$27="N/A",$H174=$AJ$46),AND($K$28="N/A",$H174=$AK$46),AND($K$29="N/A",$H174=$AL$46),AND($K$30="N/A",$H174=$AM$46),AND($K$31="N/A",$H174=$AN$46),AND($K$32="N/A",$H174=$AO$46)),0,1)</f>
        <v>0</v>
      </c>
      <c r="AA174" s="670">
        <f t="shared" si="16"/>
        <v>1</v>
      </c>
      <c r="AB174" s="670">
        <f>IF(OR('0.Work Content Judge'!$I$146=0,AND($BV174=99,COUNTIF('0.Work Content Judge'!$AJ$146:$AO$146,2)=0),AND($BX174=99,COUNTIF('0.Work Content Judge'!$AJ$146:$AO$146,2)&gt;0),AND($BZ174=99,'0.Work Content Judge'!$Y$146=1),AND($T$27="N/A",$H174=$AJ$46),AND($T$28="N/A",$H174=$AK$46),AND($T$29="N/A",$H174=$AL$46),AND($T$30="N/A",$H174=$AM$46),AND($T$31="N/A",$H174=$AN$46),AND($T$32="N/A",$H174=$AO$46)),0,1)</f>
        <v>0</v>
      </c>
      <c r="AC174" s="670">
        <f t="shared" si="17"/>
        <v>1</v>
      </c>
      <c r="AD174" s="670">
        <f>IF(OR('0.Work Content Judge'!$J$146=0,AND($BV174=99,COUNTIF('0.Work Content Judge'!$AJ$146:$AO$146,2)=0),AND($BX174=99,COUNTIF('0.Work Content Judge'!$AJ$146:$AO$146,2)&gt;0),AND($BZ174=99,'0.Work Content Judge'!$AB$146=1),AND($W$27="N/A",$H174=$AJ$46),AND($W$28="N/A",$H174=$AK$46),AND($W$29="N/A",$H174=$AL$46),AND($W$30="N/A",$H174=$AM$46),AND($W$31="N/A",$H174=$AN$46),AND($W$32="N/A",$H174=$AO$46)),0,1)</f>
        <v>0</v>
      </c>
      <c r="AE174" s="669">
        <f t="shared" si="18"/>
        <v>1</v>
      </c>
      <c r="AF174" s="683">
        <f t="shared" si="25"/>
        <v>1</v>
      </c>
      <c r="AG174" s="684">
        <v>1</v>
      </c>
      <c r="AH174" s="685">
        <v>1</v>
      </c>
      <c r="AI174" s="685" t="s">
        <v>749</v>
      </c>
      <c r="AJ174" s="685" t="s">
        <v>749</v>
      </c>
      <c r="AK174" s="685" t="s">
        <v>749</v>
      </c>
      <c r="AL174" s="685">
        <v>1</v>
      </c>
      <c r="AM174" s="685" t="s">
        <v>749</v>
      </c>
      <c r="AN174" s="685" t="s">
        <v>749</v>
      </c>
      <c r="AO174" s="685" t="s">
        <v>749</v>
      </c>
      <c r="AP174" s="685">
        <v>0</v>
      </c>
      <c r="AQ174" s="685" t="s">
        <v>749</v>
      </c>
      <c r="AR174" s="685" t="s">
        <v>749</v>
      </c>
      <c r="AS174" s="685">
        <v>1</v>
      </c>
      <c r="AT174" s="685" t="s">
        <v>749</v>
      </c>
      <c r="AU174" s="685" t="s">
        <v>749</v>
      </c>
      <c r="AV174" s="685" t="s">
        <v>749</v>
      </c>
      <c r="AW174" s="685" t="s">
        <v>749</v>
      </c>
      <c r="AX174" s="685" t="s">
        <v>749</v>
      </c>
      <c r="AY174" s="685" t="s">
        <v>749</v>
      </c>
      <c r="AZ174" s="685" t="s">
        <v>749</v>
      </c>
      <c r="BA174" s="685" t="s">
        <v>749</v>
      </c>
      <c r="BB174" s="685" t="s">
        <v>749</v>
      </c>
      <c r="BC174" s="685" t="s">
        <v>749</v>
      </c>
      <c r="BD174" s="685" t="s">
        <v>749</v>
      </c>
      <c r="BE174" s="685" t="s">
        <v>749</v>
      </c>
      <c r="BF174" s="685">
        <v>1</v>
      </c>
      <c r="BG174" s="685">
        <v>1</v>
      </c>
      <c r="BH174" s="685">
        <v>1</v>
      </c>
      <c r="BI174" s="685">
        <v>1</v>
      </c>
      <c r="BJ174" s="685" t="s">
        <v>749</v>
      </c>
      <c r="BK174" s="685" t="s">
        <v>749</v>
      </c>
      <c r="BL174" s="685" t="s">
        <v>749</v>
      </c>
      <c r="BM174" s="685" t="s">
        <v>749</v>
      </c>
      <c r="BN174" s="685" t="s">
        <v>749</v>
      </c>
      <c r="BO174" s="685" t="s">
        <v>749</v>
      </c>
      <c r="BP174" s="685" t="s">
        <v>749</v>
      </c>
      <c r="BQ174" s="685" t="s">
        <v>749</v>
      </c>
      <c r="BR174" s="685" t="s">
        <v>749</v>
      </c>
      <c r="BS174" s="685" t="s">
        <v>749</v>
      </c>
      <c r="BT174" s="685">
        <v>1</v>
      </c>
      <c r="BU174" s="685" t="s">
        <v>749</v>
      </c>
      <c r="BV174" s="685"/>
      <c r="BW174" s="685"/>
      <c r="BX174" s="685"/>
      <c r="BY174" s="685">
        <v>99</v>
      </c>
      <c r="BZ174" s="685"/>
      <c r="CA174" s="685"/>
      <c r="CB174" s="685"/>
      <c r="CC174" s="718" t="str">
        <f t="shared" si="19"/>
        <v>インターネットメール環境</v>
      </c>
      <c r="CD174" s="718"/>
      <c r="CE174" s="718"/>
      <c r="CF174" s="718"/>
      <c r="CG174" s="718"/>
      <c r="CH174" s="718"/>
    </row>
    <row r="175" s="258" customFormat="1" ht="158.4" spans="2:86">
      <c r="B175" s="448">
        <f t="shared" si="4"/>
        <v>128</v>
      </c>
      <c r="C175" s="449" t="s">
        <v>991</v>
      </c>
      <c r="D175" s="450" t="s">
        <v>743</v>
      </c>
      <c r="E175" s="451" t="s">
        <v>744</v>
      </c>
      <c r="F175" s="794" t="s">
        <v>992</v>
      </c>
      <c r="G175" s="453" t="s">
        <v>993</v>
      </c>
      <c r="H175" s="451" t="str">
        <f t="shared" si="24"/>
        <v>インターネットメール環境
Internet mail environment
(e.g., E-mail server)</v>
      </c>
      <c r="I175" s="799" t="s">
        <v>989</v>
      </c>
      <c r="J175" s="320" t="s">
        <v>990</v>
      </c>
      <c r="K175" s="487" t="str">
        <f t="shared" si="13"/>
        <v>回答不要
Not Applicable</v>
      </c>
      <c r="L175" s="488"/>
      <c r="M175" s="489"/>
      <c r="N175" s="489"/>
      <c r="O175" s="490" t="s">
        <v>991</v>
      </c>
      <c r="P175" s="491">
        <v>3</v>
      </c>
      <c r="Q175" s="322" t="s">
        <v>813</v>
      </c>
      <c r="R175" s="322"/>
      <c r="S175" s="648">
        <v>3</v>
      </c>
      <c r="T175" s="487" t="str">
        <f t="shared" si="14"/>
        <v>回答不要
Not Applicable</v>
      </c>
      <c r="U175" s="488"/>
      <c r="V175" s="834"/>
      <c r="W175" s="487" t="str">
        <f t="shared" si="15"/>
        <v>回答不要
Not Applicable</v>
      </c>
      <c r="X175" s="488"/>
      <c r="Y175" s="834"/>
      <c r="Z175" s="669">
        <f>IF(OR('0.Work Content Judge'!$H$146=0,AND($BV175=99,COUNTIF('0.Work Content Judge'!$AJ$146:$AO$146,2)=0),AND($BX175=99,COUNTIF('0.Work Content Judge'!$AJ$146:$AO$146,2)&gt;0),AND($BY175=99,'0.Work Content Judge'!$AI$146=1),AND($BZ175=99,'0.Work Content Judge'!$AC$146=1),AND($K$27="N/A",$H175=$AJ$46),AND($K$28="N/A",$H175=$AK$46),AND($K$29="N/A",$H175=$AL$46),AND($K$30="N/A",$H175=$AM$46),AND($K$31="N/A",$H175=$AN$46),AND($K$32="N/A",$H175=$AO$46)),0,1)</f>
        <v>0</v>
      </c>
      <c r="AA175" s="670">
        <f t="shared" si="16"/>
        <v>1</v>
      </c>
      <c r="AB175" s="670">
        <f>IF(OR('0.Work Content Judge'!$I$146=0,AND($BV175=99,COUNTIF('0.Work Content Judge'!$AJ$146:$AO$146,2)=0),AND($BX175=99,COUNTIF('0.Work Content Judge'!$AJ$146:$AO$146,2)&gt;0),AND($BZ175=99,'0.Work Content Judge'!$Y$146=1),AND($T$27="N/A",$H175=$AJ$46),AND($T$28="N/A",$H175=$AK$46),AND($T$29="N/A",$H175=$AL$46),AND($T$30="N/A",$H175=$AM$46),AND($T$31="N/A",$H175=$AN$46),AND($T$32="N/A",$H175=$AO$46)),0,1)</f>
        <v>0</v>
      </c>
      <c r="AC175" s="670">
        <f t="shared" si="17"/>
        <v>1</v>
      </c>
      <c r="AD175" s="670">
        <f>IF(OR('0.Work Content Judge'!$J$146=0,AND($BV175=99,COUNTIF('0.Work Content Judge'!$AJ$146:$AO$146,2)=0),AND($BX175=99,COUNTIF('0.Work Content Judge'!$AJ$146:$AO$146,2)&gt;0),AND($BZ175=99,'0.Work Content Judge'!$AB$146=1),AND($W$27="N/A",$H175=$AJ$46),AND($W$28="N/A",$H175=$AK$46),AND($W$29="N/A",$H175=$AL$46),AND($W$30="N/A",$H175=$AM$46),AND($W$31="N/A",$H175=$AN$46),AND($W$32="N/A",$H175=$AO$46)),0,1)</f>
        <v>0</v>
      </c>
      <c r="AE175" s="669">
        <f t="shared" si="18"/>
        <v>1</v>
      </c>
      <c r="AF175" s="683">
        <f t="shared" si="25"/>
        <v>1</v>
      </c>
      <c r="AG175" s="684">
        <v>1</v>
      </c>
      <c r="AH175" s="685">
        <v>1</v>
      </c>
      <c r="AI175" s="685" t="s">
        <v>749</v>
      </c>
      <c r="AJ175" s="685" t="s">
        <v>749</v>
      </c>
      <c r="AK175" s="685" t="s">
        <v>749</v>
      </c>
      <c r="AL175" s="685">
        <v>1</v>
      </c>
      <c r="AM175" s="685" t="s">
        <v>749</v>
      </c>
      <c r="AN175" s="685" t="s">
        <v>749</v>
      </c>
      <c r="AO175" s="685" t="s">
        <v>749</v>
      </c>
      <c r="AP175" s="685">
        <v>0</v>
      </c>
      <c r="AQ175" s="685" t="s">
        <v>749</v>
      </c>
      <c r="AR175" s="685" t="s">
        <v>749</v>
      </c>
      <c r="AS175" s="685">
        <v>1</v>
      </c>
      <c r="AT175" s="685" t="s">
        <v>749</v>
      </c>
      <c r="AU175" s="685" t="s">
        <v>749</v>
      </c>
      <c r="AV175" s="685" t="s">
        <v>749</v>
      </c>
      <c r="AW175" s="685" t="s">
        <v>749</v>
      </c>
      <c r="AX175" s="685" t="s">
        <v>749</v>
      </c>
      <c r="AY175" s="685" t="s">
        <v>749</v>
      </c>
      <c r="AZ175" s="685" t="s">
        <v>749</v>
      </c>
      <c r="BA175" s="685" t="s">
        <v>749</v>
      </c>
      <c r="BB175" s="685" t="s">
        <v>749</v>
      </c>
      <c r="BC175" s="685" t="s">
        <v>749</v>
      </c>
      <c r="BD175" s="685" t="s">
        <v>749</v>
      </c>
      <c r="BE175" s="685" t="s">
        <v>749</v>
      </c>
      <c r="BF175" s="685">
        <v>1</v>
      </c>
      <c r="BG175" s="685">
        <v>1</v>
      </c>
      <c r="BH175" s="685">
        <v>1</v>
      </c>
      <c r="BI175" s="685">
        <v>1</v>
      </c>
      <c r="BJ175" s="685" t="s">
        <v>749</v>
      </c>
      <c r="BK175" s="685" t="s">
        <v>749</v>
      </c>
      <c r="BL175" s="685" t="s">
        <v>749</v>
      </c>
      <c r="BM175" s="685" t="s">
        <v>749</v>
      </c>
      <c r="BN175" s="685" t="s">
        <v>749</v>
      </c>
      <c r="BO175" s="685" t="s">
        <v>749</v>
      </c>
      <c r="BP175" s="685" t="s">
        <v>749</v>
      </c>
      <c r="BQ175" s="685" t="s">
        <v>749</v>
      </c>
      <c r="BR175" s="685" t="s">
        <v>749</v>
      </c>
      <c r="BS175" s="685" t="s">
        <v>749</v>
      </c>
      <c r="BT175" s="685">
        <v>1</v>
      </c>
      <c r="BU175" s="685" t="s">
        <v>749</v>
      </c>
      <c r="BV175" s="685"/>
      <c r="BW175" s="685"/>
      <c r="BX175" s="685"/>
      <c r="BY175" s="685">
        <v>99</v>
      </c>
      <c r="BZ175" s="685"/>
      <c r="CA175" s="685"/>
      <c r="CB175" s="685"/>
      <c r="CC175" s="718" t="str">
        <f t="shared" si="19"/>
        <v>インターネットメール環境</v>
      </c>
      <c r="CD175" s="718"/>
      <c r="CE175" s="718"/>
      <c r="CF175" s="718"/>
      <c r="CG175" s="718"/>
      <c r="CH175" s="718"/>
    </row>
    <row r="176" s="258" customFormat="1" ht="187.2" spans="2:86">
      <c r="B176" s="448">
        <f t="shared" si="4"/>
        <v>129</v>
      </c>
      <c r="C176" s="449" t="s">
        <v>994</v>
      </c>
      <c r="D176" s="450" t="s">
        <v>743</v>
      </c>
      <c r="E176" s="451" t="s">
        <v>744</v>
      </c>
      <c r="F176" s="794" t="s">
        <v>995</v>
      </c>
      <c r="G176" s="453" t="s">
        <v>996</v>
      </c>
      <c r="H176" s="451" t="str">
        <f t="shared" si="24"/>
        <v>インターネットメール環境
Internet mail environment
(e.g., E-mail server)</v>
      </c>
      <c r="I176" s="799" t="s">
        <v>997</v>
      </c>
      <c r="J176" s="320" t="s">
        <v>998</v>
      </c>
      <c r="K176" s="487" t="str">
        <f t="shared" si="13"/>
        <v>回答不要
Not Applicable</v>
      </c>
      <c r="L176" s="488"/>
      <c r="M176" s="489"/>
      <c r="N176" s="489"/>
      <c r="O176" s="490" t="s">
        <v>994</v>
      </c>
      <c r="P176" s="491">
        <v>3</v>
      </c>
      <c r="Q176" s="322" t="s">
        <v>813</v>
      </c>
      <c r="R176" s="322"/>
      <c r="S176" s="648">
        <v>3</v>
      </c>
      <c r="T176" s="487" t="str">
        <f t="shared" si="14"/>
        <v>回答不要
Not Applicable</v>
      </c>
      <c r="U176" s="488"/>
      <c r="V176" s="834"/>
      <c r="W176" s="487" t="str">
        <f t="shared" si="15"/>
        <v>回答不要
Not Applicable</v>
      </c>
      <c r="X176" s="488"/>
      <c r="Y176" s="834"/>
      <c r="Z176" s="669">
        <f>IF(OR('0.Work Content Judge'!$H$146=0,AND($BV176=99,COUNTIF('0.Work Content Judge'!$AJ$146:$AO$146,2)=0),AND($BX176=99,COUNTIF('0.Work Content Judge'!$AJ$146:$AO$146,2)&gt;0),AND($BY176=99,'0.Work Content Judge'!$AI$146=1),AND($BZ176=99,'0.Work Content Judge'!$AC$146=1),AND($K$27="N/A",$H176=$AJ$46),AND($K$28="N/A",$H176=$AK$46),AND($K$29="N/A",$H176=$AL$46),AND($K$30="N/A",$H176=$AM$46),AND($K$31="N/A",$H176=$AN$46),AND($K$32="N/A",$H176=$AO$46)),0,1)</f>
        <v>0</v>
      </c>
      <c r="AA176" s="670">
        <f t="shared" si="16"/>
        <v>1</v>
      </c>
      <c r="AB176" s="670">
        <f>IF(OR('0.Work Content Judge'!$I$146=0,AND($BV176=99,COUNTIF('0.Work Content Judge'!$AJ$146:$AO$146,2)=0),AND($BX176=99,COUNTIF('0.Work Content Judge'!$AJ$146:$AO$146,2)&gt;0),AND($BZ176=99,'0.Work Content Judge'!$Y$146=1),AND($T$27="N/A",$H176=$AJ$46),AND($T$28="N/A",$H176=$AK$46),AND($T$29="N/A",$H176=$AL$46),AND($T$30="N/A",$H176=$AM$46),AND($T$31="N/A",$H176=$AN$46),AND($T$32="N/A",$H176=$AO$46)),0,1)</f>
        <v>0</v>
      </c>
      <c r="AC176" s="670">
        <f t="shared" si="17"/>
        <v>1</v>
      </c>
      <c r="AD176" s="670">
        <f>IF(OR('0.Work Content Judge'!$J$146=0,AND($BV176=99,COUNTIF('0.Work Content Judge'!$AJ$146:$AO$146,2)=0),AND($BX176=99,COUNTIF('0.Work Content Judge'!$AJ$146:$AO$146,2)&gt;0),AND($BZ176=99,'0.Work Content Judge'!$AB$146=1),AND($W$27="N/A",$H176=$AJ$46),AND($W$28="N/A",$H176=$AK$46),AND($W$29="N/A",$H176=$AL$46),AND($W$30="N/A",$H176=$AM$46),AND($W$31="N/A",$H176=$AN$46),AND($W$32="N/A",$H176=$AO$46)),0,1)</f>
        <v>0</v>
      </c>
      <c r="AE176" s="669">
        <f t="shared" si="18"/>
        <v>1</v>
      </c>
      <c r="AF176" s="683">
        <f t="shared" si="25"/>
        <v>1</v>
      </c>
      <c r="AG176" s="684">
        <v>1</v>
      </c>
      <c r="AH176" s="685">
        <v>1</v>
      </c>
      <c r="AI176" s="685" t="s">
        <v>749</v>
      </c>
      <c r="AJ176" s="685" t="s">
        <v>749</v>
      </c>
      <c r="AK176" s="685" t="s">
        <v>749</v>
      </c>
      <c r="AL176" s="685">
        <v>1</v>
      </c>
      <c r="AM176" s="685" t="s">
        <v>749</v>
      </c>
      <c r="AN176" s="685" t="s">
        <v>749</v>
      </c>
      <c r="AO176" s="685" t="s">
        <v>749</v>
      </c>
      <c r="AP176" s="685">
        <v>0</v>
      </c>
      <c r="AQ176" s="685" t="s">
        <v>749</v>
      </c>
      <c r="AR176" s="685" t="s">
        <v>749</v>
      </c>
      <c r="AS176" s="685">
        <v>1</v>
      </c>
      <c r="AT176" s="685" t="s">
        <v>749</v>
      </c>
      <c r="AU176" s="685" t="s">
        <v>749</v>
      </c>
      <c r="AV176" s="685" t="s">
        <v>749</v>
      </c>
      <c r="AW176" s="685" t="s">
        <v>749</v>
      </c>
      <c r="AX176" s="685" t="s">
        <v>749</v>
      </c>
      <c r="AY176" s="685" t="s">
        <v>749</v>
      </c>
      <c r="AZ176" s="685" t="s">
        <v>749</v>
      </c>
      <c r="BA176" s="685" t="s">
        <v>749</v>
      </c>
      <c r="BB176" s="685" t="s">
        <v>749</v>
      </c>
      <c r="BC176" s="685" t="s">
        <v>749</v>
      </c>
      <c r="BD176" s="685" t="s">
        <v>749</v>
      </c>
      <c r="BE176" s="685" t="s">
        <v>749</v>
      </c>
      <c r="BF176" s="685">
        <v>1</v>
      </c>
      <c r="BG176" s="685">
        <v>1</v>
      </c>
      <c r="BH176" s="685">
        <v>1</v>
      </c>
      <c r="BI176" s="685">
        <v>1</v>
      </c>
      <c r="BJ176" s="685" t="s">
        <v>749</v>
      </c>
      <c r="BK176" s="685" t="s">
        <v>749</v>
      </c>
      <c r="BL176" s="685" t="s">
        <v>749</v>
      </c>
      <c r="BM176" s="685" t="s">
        <v>749</v>
      </c>
      <c r="BN176" s="685" t="s">
        <v>749</v>
      </c>
      <c r="BO176" s="685" t="s">
        <v>749</v>
      </c>
      <c r="BP176" s="685" t="s">
        <v>749</v>
      </c>
      <c r="BQ176" s="685" t="s">
        <v>749</v>
      </c>
      <c r="BR176" s="685" t="s">
        <v>749</v>
      </c>
      <c r="BS176" s="685" t="s">
        <v>749</v>
      </c>
      <c r="BT176" s="685">
        <v>1</v>
      </c>
      <c r="BU176" s="685" t="s">
        <v>749</v>
      </c>
      <c r="BV176" s="685"/>
      <c r="BW176" s="685"/>
      <c r="BX176" s="685"/>
      <c r="BY176" s="685">
        <v>99</v>
      </c>
      <c r="BZ176" s="685"/>
      <c r="CA176" s="685"/>
      <c r="CB176" s="685"/>
      <c r="CC176" s="718" t="str">
        <f t="shared" si="19"/>
        <v>インターネットメール環境</v>
      </c>
      <c r="CD176" s="718"/>
      <c r="CE176" s="718"/>
      <c r="CF176" s="718"/>
      <c r="CG176" s="718"/>
      <c r="CH176" s="718"/>
    </row>
    <row r="177" s="258" customFormat="1" ht="158.4" spans="2:86">
      <c r="B177" s="448">
        <f t="shared" si="4"/>
        <v>130</v>
      </c>
      <c r="C177" s="449" t="s">
        <v>999</v>
      </c>
      <c r="D177" s="450" t="s">
        <v>743</v>
      </c>
      <c r="E177" s="451" t="s">
        <v>744</v>
      </c>
      <c r="F177" s="794" t="s">
        <v>1000</v>
      </c>
      <c r="G177" s="453" t="s">
        <v>1001</v>
      </c>
      <c r="H177" s="451" t="str">
        <f t="shared" si="24"/>
        <v>端末
Terminal
(e.g., User terminal, operation terminal, etc.)</v>
      </c>
      <c r="I177" s="799" t="s">
        <v>1002</v>
      </c>
      <c r="J177" s="320" t="s">
        <v>1003</v>
      </c>
      <c r="K177" s="487" t="str">
        <f t="shared" ref="K177:K231" si="26">IF($Z177=1,"回答要"&amp;CHAR(10)&amp;"Answer Required","回答不要"&amp;CHAR(10)&amp;"Not Applicable")</f>
        <v>回答要
Answer Required</v>
      </c>
      <c r="L177" s="488">
        <v>3</v>
      </c>
      <c r="M177" s="489"/>
      <c r="N177" s="489"/>
      <c r="O177" s="490" t="s">
        <v>999</v>
      </c>
      <c r="P177" s="491">
        <v>2</v>
      </c>
      <c r="Q177" s="322"/>
      <c r="R177" s="322"/>
      <c r="S177" s="648">
        <v>2</v>
      </c>
      <c r="T177" s="487" t="str">
        <f t="shared" ref="T177:T231" si="27">IF($AB177=1,"回答要"&amp;CHAR(10)&amp;"Answer Required","回答不要"&amp;CHAR(10)&amp;"Not Applicable")</f>
        <v>回答不要
Not Applicable</v>
      </c>
      <c r="U177" s="488"/>
      <c r="V177" s="834"/>
      <c r="W177" s="487" t="str">
        <f t="shared" ref="W177:W231" si="28">IF($AD177=1,"回答要"&amp;CHAR(10)&amp;"Answer Required","回答不要"&amp;CHAR(10)&amp;"Not Applicable")</f>
        <v>回答不要
Not Applicable</v>
      </c>
      <c r="X177" s="488"/>
      <c r="Y177" s="834"/>
      <c r="Z177" s="669">
        <f>IF(OR('0.Work Content Judge'!$H$146=0,AND($BV177=99,COUNTIF('0.Work Content Judge'!$AJ$146:$AO$146,2)=0),AND($BX177=99,COUNTIF('0.Work Content Judge'!$AJ$146:$AO$146,2)&gt;0),AND($BY177=99,'0.Work Content Judge'!$AI$146=1),AND($BZ177=99,'0.Work Content Judge'!$AC$146=1),AND($K$27="N/A",$H177=$AJ$46),AND($K$28="N/A",$H177=$AK$46),AND($K$29="N/A",$H177=$AL$46),AND($K$30="N/A",$H177=$AM$46),AND($K$31="N/A",$H177=$AN$46),AND($K$32="N/A",$H177=$AO$46)),0,1)</f>
        <v>1</v>
      </c>
      <c r="AA177" s="670">
        <f t="shared" ref="AA177:AA231" si="29">IF(AND($Z177=1,$L177=""),0,1)</f>
        <v>1</v>
      </c>
      <c r="AB177" s="670">
        <f>IF(OR('0.Work Content Judge'!$I$146=0,AND($BV177=99,COUNTIF('0.Work Content Judge'!$AJ$146:$AO$146,2)=0),AND($BX177=99,COUNTIF('0.Work Content Judge'!$AJ$146:$AO$146,2)&gt;0),AND($BZ177=99,'0.Work Content Judge'!$Y$146=1),AND($T$27="N/A",$H177=$AJ$46),AND($T$28="N/A",$H177=$AK$46),AND($T$29="N/A",$H177=$AL$46),AND($T$30="N/A",$H177=$AM$46),AND($T$31="N/A",$H177=$AN$46),AND($T$32="N/A",$H177=$AO$46)),0,1)</f>
        <v>0</v>
      </c>
      <c r="AC177" s="670">
        <f t="shared" ref="AC177:AC231" si="30">IF(AND($AB177=1,$U177=""),0,1)</f>
        <v>1</v>
      </c>
      <c r="AD177" s="670">
        <f>IF(OR('0.Work Content Judge'!$J$146=0,AND($BV177=99,COUNTIF('0.Work Content Judge'!$AJ$146:$AO$146,2)=0),AND($BX177=99,COUNTIF('0.Work Content Judge'!$AJ$146:$AO$146,2)&gt;0),AND($BZ177=99,'0.Work Content Judge'!$AB$146=1),AND($W$27="N/A",$H177=$AJ$46),AND($W$28="N/A",$H177=$AK$46),AND($W$29="N/A",$H177=$AL$46),AND($W$30="N/A",$H177=$AM$46),AND($W$31="N/A",$H177=$AN$46),AND($W$32="N/A",$H177=$AO$46)),0,1)</f>
        <v>0</v>
      </c>
      <c r="AE177" s="669">
        <f t="shared" ref="AE177:AE231" si="31">IF(AND($AD177=1,$X177=""),0,1)</f>
        <v>1</v>
      </c>
      <c r="AF177" s="683">
        <f t="shared" si="25"/>
        <v>1</v>
      </c>
      <c r="AG177" s="684">
        <v>1</v>
      </c>
      <c r="AH177" s="685">
        <v>1</v>
      </c>
      <c r="AI177" s="685" t="s">
        <v>749</v>
      </c>
      <c r="AJ177" s="685" t="s">
        <v>749</v>
      </c>
      <c r="AK177" s="685" t="s">
        <v>749</v>
      </c>
      <c r="AL177" s="685" t="s">
        <v>749</v>
      </c>
      <c r="AM177" s="685">
        <v>1</v>
      </c>
      <c r="AN177" s="685" t="s">
        <v>749</v>
      </c>
      <c r="AO177" s="685" t="s">
        <v>749</v>
      </c>
      <c r="AP177" s="685">
        <v>0</v>
      </c>
      <c r="AQ177" s="685" t="s">
        <v>749</v>
      </c>
      <c r="AR177" s="685" t="s">
        <v>749</v>
      </c>
      <c r="AS177" s="685" t="s">
        <v>749</v>
      </c>
      <c r="AT177" s="685">
        <v>1</v>
      </c>
      <c r="AU177" s="685" t="s">
        <v>749</v>
      </c>
      <c r="AV177" s="685" t="s">
        <v>749</v>
      </c>
      <c r="AW177" s="685" t="s">
        <v>749</v>
      </c>
      <c r="AX177" s="685" t="s">
        <v>749</v>
      </c>
      <c r="AY177" s="685" t="s">
        <v>749</v>
      </c>
      <c r="AZ177" s="685" t="s">
        <v>749</v>
      </c>
      <c r="BA177" s="685" t="s">
        <v>749</v>
      </c>
      <c r="BB177" s="685" t="s">
        <v>749</v>
      </c>
      <c r="BC177" s="685" t="s">
        <v>749</v>
      </c>
      <c r="BD177" s="685" t="s">
        <v>749</v>
      </c>
      <c r="BE177" s="685" t="s">
        <v>749</v>
      </c>
      <c r="BF177" s="685">
        <v>1</v>
      </c>
      <c r="BG177" s="685">
        <v>1</v>
      </c>
      <c r="BH177" s="685">
        <v>1</v>
      </c>
      <c r="BI177" s="685">
        <v>1</v>
      </c>
      <c r="BJ177" s="685" t="s">
        <v>749</v>
      </c>
      <c r="BK177" s="685" t="s">
        <v>749</v>
      </c>
      <c r="BL177" s="685" t="s">
        <v>749</v>
      </c>
      <c r="BM177" s="685" t="s">
        <v>749</v>
      </c>
      <c r="BN177" s="685" t="s">
        <v>749</v>
      </c>
      <c r="BO177" s="685" t="s">
        <v>749</v>
      </c>
      <c r="BP177" s="685" t="s">
        <v>749</v>
      </c>
      <c r="BQ177" s="685" t="s">
        <v>749</v>
      </c>
      <c r="BR177" s="685" t="s">
        <v>749</v>
      </c>
      <c r="BS177" s="685" t="s">
        <v>749</v>
      </c>
      <c r="BT177" s="685">
        <v>1</v>
      </c>
      <c r="BU177" s="685" t="s">
        <v>749</v>
      </c>
      <c r="BV177" s="685"/>
      <c r="BW177" s="685"/>
      <c r="BX177" s="685"/>
      <c r="BY177" s="685"/>
      <c r="BZ177" s="685"/>
      <c r="CA177" s="685"/>
      <c r="CB177" s="685"/>
      <c r="CC177" s="718" t="str">
        <f t="shared" ref="CC177:CC231" si="32">VLOOKUP($H177,$CD$41:$CE$47,2,FALSE)</f>
        <v>ユーザ端末・ネットワーク</v>
      </c>
      <c r="CD177" s="718"/>
      <c r="CE177" s="718"/>
      <c r="CF177" s="718"/>
      <c r="CG177" s="718"/>
      <c r="CH177" s="718"/>
    </row>
    <row r="178" s="258" customFormat="1" ht="158.4" spans="2:86">
      <c r="B178" s="448">
        <f t="shared" si="4"/>
        <v>131</v>
      </c>
      <c r="C178" s="449" t="s">
        <v>1004</v>
      </c>
      <c r="D178" s="450" t="s">
        <v>743</v>
      </c>
      <c r="E178" s="451" t="s">
        <v>744</v>
      </c>
      <c r="F178" s="794" t="s">
        <v>1005</v>
      </c>
      <c r="G178" s="453" t="s">
        <v>1006</v>
      </c>
      <c r="H178" s="451" t="str">
        <f t="shared" si="24"/>
        <v>端末
Terminal
(e.g., User terminal, operation terminal, etc.)</v>
      </c>
      <c r="I178" s="799" t="s">
        <v>1002</v>
      </c>
      <c r="J178" s="320" t="s">
        <v>1003</v>
      </c>
      <c r="K178" s="487" t="str">
        <f t="shared" si="26"/>
        <v>回答要
Answer Required</v>
      </c>
      <c r="L178" s="488">
        <v>3</v>
      </c>
      <c r="M178" s="489"/>
      <c r="N178" s="489"/>
      <c r="O178" s="492" t="s">
        <v>287</v>
      </c>
      <c r="P178" s="493"/>
      <c r="Q178" s="494"/>
      <c r="R178" s="494"/>
      <c r="S178" s="648"/>
      <c r="T178" s="487" t="str">
        <f t="shared" si="27"/>
        <v>回答不要
Not Applicable</v>
      </c>
      <c r="U178" s="488"/>
      <c r="V178" s="834"/>
      <c r="W178" s="487" t="str">
        <f t="shared" si="28"/>
        <v>回答不要
Not Applicable</v>
      </c>
      <c r="X178" s="488"/>
      <c r="Y178" s="834"/>
      <c r="Z178" s="669">
        <f>IF(OR('0.Work Content Judge'!$H$146=0,AND($BV178=99,COUNTIF('0.Work Content Judge'!$AJ$146:$AO$146,2)=0),AND($BX178=99,COUNTIF('0.Work Content Judge'!$AJ$146:$AO$146,2)&gt;0),AND($BY178=99,'0.Work Content Judge'!$AI$146=1),AND($BZ178=99,'0.Work Content Judge'!$AC$146=1),AND($K$27="N/A",$H178=$AJ$46),AND($K$28="N/A",$H178=$AK$46),AND($K$29="N/A",$H178=$AL$46),AND($K$30="N/A",$H178=$AM$46),AND($K$31="N/A",$H178=$AN$46),AND($K$32="N/A",$H178=$AO$46)),0,1)</f>
        <v>1</v>
      </c>
      <c r="AA178" s="670">
        <f t="shared" si="29"/>
        <v>1</v>
      </c>
      <c r="AB178" s="670">
        <f>IF(OR('0.Work Content Judge'!$I$146=0,AND($BV178=99,COUNTIF('0.Work Content Judge'!$AJ$146:$AO$146,2)=0),AND($BX178=99,COUNTIF('0.Work Content Judge'!$AJ$146:$AO$146,2)&gt;0),AND($BZ178=99,'0.Work Content Judge'!$Y$146=1),AND($T$27="N/A",$H178=$AJ$46),AND($T$28="N/A",$H178=$AK$46),AND($T$29="N/A",$H178=$AL$46),AND($T$30="N/A",$H178=$AM$46),AND($T$31="N/A",$H178=$AN$46),AND($T$32="N/A",$H178=$AO$46)),0,1)</f>
        <v>0</v>
      </c>
      <c r="AC178" s="670">
        <f t="shared" si="30"/>
        <v>1</v>
      </c>
      <c r="AD178" s="670">
        <f>IF(OR('0.Work Content Judge'!$J$146=0,AND($BV178=99,COUNTIF('0.Work Content Judge'!$AJ$146:$AO$146,2)=0),AND($BX178=99,COUNTIF('0.Work Content Judge'!$AJ$146:$AO$146,2)&gt;0),AND($BZ178=99,'0.Work Content Judge'!$AB$146=1),AND($W$27="N/A",$H178=$AJ$46),AND($W$28="N/A",$H178=$AK$46),AND($W$29="N/A",$H178=$AL$46),AND($W$30="N/A",$H178=$AM$46),AND($W$31="N/A",$H178=$AN$46),AND($W$32="N/A",$H178=$AO$46)),0,1)</f>
        <v>0</v>
      </c>
      <c r="AE178" s="669">
        <f t="shared" si="31"/>
        <v>1</v>
      </c>
      <c r="AF178" s="683">
        <f t="shared" si="25"/>
        <v>1</v>
      </c>
      <c r="AG178" s="684">
        <v>1</v>
      </c>
      <c r="AH178" s="685">
        <v>1</v>
      </c>
      <c r="AI178" s="685" t="s">
        <v>749</v>
      </c>
      <c r="AJ178" s="685" t="s">
        <v>749</v>
      </c>
      <c r="AK178" s="685" t="s">
        <v>749</v>
      </c>
      <c r="AL178" s="685" t="s">
        <v>749</v>
      </c>
      <c r="AM178" s="685">
        <v>1</v>
      </c>
      <c r="AN178" s="685" t="s">
        <v>749</v>
      </c>
      <c r="AO178" s="685" t="s">
        <v>749</v>
      </c>
      <c r="AP178" s="685"/>
      <c r="AQ178" s="685"/>
      <c r="AR178" s="685"/>
      <c r="AS178" s="685" t="s">
        <v>749</v>
      </c>
      <c r="AT178" s="685" t="s">
        <v>749</v>
      </c>
      <c r="AU178" s="685" t="s">
        <v>749</v>
      </c>
      <c r="AV178" s="685" t="s">
        <v>749</v>
      </c>
      <c r="AW178" s="685" t="s">
        <v>749</v>
      </c>
      <c r="AX178" s="685" t="s">
        <v>749</v>
      </c>
      <c r="AY178" s="685" t="s">
        <v>749</v>
      </c>
      <c r="AZ178" s="685" t="s">
        <v>749</v>
      </c>
      <c r="BA178" s="685" t="s">
        <v>749</v>
      </c>
      <c r="BB178" s="685" t="s">
        <v>749</v>
      </c>
      <c r="BC178" s="685" t="s">
        <v>749</v>
      </c>
      <c r="BD178" s="685" t="s">
        <v>749</v>
      </c>
      <c r="BE178" s="685" t="s">
        <v>749</v>
      </c>
      <c r="BF178" s="685">
        <v>1</v>
      </c>
      <c r="BG178" s="685">
        <v>1</v>
      </c>
      <c r="BH178" s="685">
        <v>1</v>
      </c>
      <c r="BI178" s="685">
        <v>1</v>
      </c>
      <c r="BJ178" s="685" t="s">
        <v>749</v>
      </c>
      <c r="BK178" s="685" t="s">
        <v>749</v>
      </c>
      <c r="BL178" s="685" t="s">
        <v>749</v>
      </c>
      <c r="BM178" s="685" t="s">
        <v>749</v>
      </c>
      <c r="BN178" s="685" t="s">
        <v>749</v>
      </c>
      <c r="BO178" s="685" t="s">
        <v>749</v>
      </c>
      <c r="BP178" s="685" t="s">
        <v>749</v>
      </c>
      <c r="BQ178" s="685" t="s">
        <v>749</v>
      </c>
      <c r="BR178" s="685" t="s">
        <v>749</v>
      </c>
      <c r="BS178" s="685" t="s">
        <v>749</v>
      </c>
      <c r="BT178" s="685">
        <v>1</v>
      </c>
      <c r="BU178" s="685" t="s">
        <v>749</v>
      </c>
      <c r="BV178" s="685"/>
      <c r="BW178" s="685"/>
      <c r="BX178" s="685"/>
      <c r="BY178" s="685"/>
      <c r="BZ178" s="685"/>
      <c r="CA178" s="685"/>
      <c r="CB178" s="685"/>
      <c r="CC178" s="718" t="str">
        <f t="shared" si="32"/>
        <v>ユーザ端末・ネットワーク</v>
      </c>
      <c r="CD178" s="718"/>
      <c r="CE178" s="718"/>
      <c r="CF178" s="718"/>
      <c r="CG178" s="718"/>
      <c r="CH178" s="718"/>
    </row>
    <row r="179" s="258" customFormat="1" ht="144" spans="2:86">
      <c r="B179" s="448">
        <f t="shared" si="4"/>
        <v>132</v>
      </c>
      <c r="C179" s="449" t="s">
        <v>1007</v>
      </c>
      <c r="D179" s="450" t="s">
        <v>743</v>
      </c>
      <c r="E179" s="451" t="s">
        <v>744</v>
      </c>
      <c r="F179" s="794" t="s">
        <v>1008</v>
      </c>
      <c r="G179" s="453" t="s">
        <v>1009</v>
      </c>
      <c r="H179" s="451" t="str">
        <f t="shared" ref="H179:H180" si="33">INDEX($AI$46:$AO$46,MATCH(1,$AI179:$AO179,0))</f>
        <v>境界対策
Boundary Countermeasure
(e.g., Firewall, IDS, IPS)</v>
      </c>
      <c r="I179" s="799" t="s">
        <v>785</v>
      </c>
      <c r="J179" s="320" t="s">
        <v>786</v>
      </c>
      <c r="K179" s="487" t="str">
        <f t="shared" si="26"/>
        <v>回答不要
Not Applicable</v>
      </c>
      <c r="L179" s="488">
        <v>3</v>
      </c>
      <c r="M179" s="489"/>
      <c r="N179" s="489"/>
      <c r="O179" s="492" t="s">
        <v>287</v>
      </c>
      <c r="P179" s="493"/>
      <c r="Q179" s="494"/>
      <c r="R179" s="494"/>
      <c r="S179" s="648"/>
      <c r="T179" s="487" t="str">
        <f t="shared" si="27"/>
        <v>回答不要
Not Applicable</v>
      </c>
      <c r="U179" s="488"/>
      <c r="V179" s="834"/>
      <c r="W179" s="487" t="str">
        <f t="shared" si="28"/>
        <v>回答不要
Not Applicable</v>
      </c>
      <c r="X179" s="488"/>
      <c r="Y179" s="834"/>
      <c r="Z179" s="669">
        <f>IF(OR('0.Work Content Judge'!$H$146=0,AND($BV179=99,COUNTIF('0.Work Content Judge'!$AJ$146:$AO$146,2)=0),AND($BX179=99,COUNTIF('0.Work Content Judge'!$AJ$146:$AO$146,2)&gt;0),AND($BY179=99,'0.Work Content Judge'!$AI$146=1),AND($BZ179=99,'0.Work Content Judge'!$AC$146=1),AND($K$27="N/A",$H179=$AJ$46),AND($K$28="N/A",$H179=$AK$46),AND($K$29="N/A",$H179=$AL$46),AND($K$30="N/A",$H179=$AM$46),AND($K$31="N/A",$H179=$AN$46),AND($K$32="N/A",$H179=$AO$46)),0,1)</f>
        <v>0</v>
      </c>
      <c r="AA179" s="670">
        <f t="shared" si="29"/>
        <v>1</v>
      </c>
      <c r="AB179" s="670">
        <f>IF(OR('0.Work Content Judge'!$I$146=0,AND($BV179=99,COUNTIF('0.Work Content Judge'!$AJ$146:$AO$146,2)=0),AND($BX179=99,COUNTIF('0.Work Content Judge'!$AJ$146:$AO$146,2)&gt;0),AND($BZ179=99,'0.Work Content Judge'!$Y$146=1),AND($T$27="N/A",$H179=$AJ$46),AND($T$28="N/A",$H179=$AK$46),AND($T$29="N/A",$H179=$AL$46),AND($T$30="N/A",$H179=$AM$46),AND($T$31="N/A",$H179=$AN$46),AND($T$32="N/A",$H179=$AO$46)),0,1)</f>
        <v>0</v>
      </c>
      <c r="AC179" s="670">
        <f t="shared" si="30"/>
        <v>1</v>
      </c>
      <c r="AD179" s="670">
        <f>IF(OR('0.Work Content Judge'!$J$146=0,AND($BV179=99,COUNTIF('0.Work Content Judge'!$AJ$146:$AO$146,2)=0),AND($BX179=99,COUNTIF('0.Work Content Judge'!$AJ$146:$AO$146,2)&gt;0),AND($BZ179=99,'0.Work Content Judge'!$AB$146=1),AND($W$27="N/A",$H179=$AJ$46),AND($W$28="N/A",$H179=$AK$46),AND($W$29="N/A",$H179=$AL$46),AND($W$30="N/A",$H179=$AM$46),AND($W$31="N/A",$H179=$AN$46),AND($W$32="N/A",$H179=$AO$46)),0,1)</f>
        <v>0</v>
      </c>
      <c r="AE179" s="669">
        <f t="shared" si="31"/>
        <v>1</v>
      </c>
      <c r="AF179" s="683">
        <f t="shared" ref="AF179:AF180" si="34">IF(SUM($AI179:$AO179)&gt;1,SUM($AI179:$AO179),1)</f>
        <v>1</v>
      </c>
      <c r="AG179" s="684">
        <v>1</v>
      </c>
      <c r="AH179" s="685">
        <v>1</v>
      </c>
      <c r="AI179" s="685" t="s">
        <v>749</v>
      </c>
      <c r="AJ179" s="685">
        <v>1</v>
      </c>
      <c r="AK179" s="685" t="s">
        <v>749</v>
      </c>
      <c r="AL179" s="685" t="s">
        <v>749</v>
      </c>
      <c r="AM179" s="685" t="s">
        <v>749</v>
      </c>
      <c r="AN179" s="685" t="s">
        <v>749</v>
      </c>
      <c r="AO179" s="685" t="s">
        <v>749</v>
      </c>
      <c r="AP179" s="685" t="e">
        <v>#N/A</v>
      </c>
      <c r="AQ179" s="685" t="e">
        <v>#N/A</v>
      </c>
      <c r="AR179" s="685" t="e">
        <v>#N/A</v>
      </c>
      <c r="AS179" s="685" t="e">
        <v>#N/A</v>
      </c>
      <c r="AT179" s="685" t="e">
        <v>#N/A</v>
      </c>
      <c r="AU179" s="685" t="e">
        <v>#N/A</v>
      </c>
      <c r="AV179" s="685" t="e">
        <v>#N/A</v>
      </c>
      <c r="AW179" s="685" t="s">
        <v>749</v>
      </c>
      <c r="AX179" s="685" t="s">
        <v>749</v>
      </c>
      <c r="AY179" s="685" t="s">
        <v>749</v>
      </c>
      <c r="AZ179" s="685" t="s">
        <v>749</v>
      </c>
      <c r="BA179" s="685" t="s">
        <v>749</v>
      </c>
      <c r="BB179" s="685" t="s">
        <v>749</v>
      </c>
      <c r="BC179" s="685" t="s">
        <v>749</v>
      </c>
      <c r="BD179" s="685" t="s">
        <v>749</v>
      </c>
      <c r="BE179" s="685">
        <v>1</v>
      </c>
      <c r="BF179" s="685">
        <v>1</v>
      </c>
      <c r="BG179" s="685">
        <v>1</v>
      </c>
      <c r="BH179" s="685">
        <v>1</v>
      </c>
      <c r="BI179" s="685">
        <v>1</v>
      </c>
      <c r="BJ179" s="685">
        <v>1</v>
      </c>
      <c r="BK179" s="685" t="s">
        <v>749</v>
      </c>
      <c r="BL179" s="685" t="s">
        <v>749</v>
      </c>
      <c r="BM179" s="685">
        <v>1</v>
      </c>
      <c r="BN179" s="685" t="s">
        <v>749</v>
      </c>
      <c r="BO179" s="685" t="s">
        <v>749</v>
      </c>
      <c r="BP179" s="685" t="s">
        <v>749</v>
      </c>
      <c r="BQ179" s="685" t="s">
        <v>749</v>
      </c>
      <c r="BR179" s="685" t="s">
        <v>749</v>
      </c>
      <c r="BS179" s="685" t="s">
        <v>749</v>
      </c>
      <c r="BT179" s="685">
        <v>1</v>
      </c>
      <c r="BU179" s="685">
        <v>1</v>
      </c>
      <c r="BV179" s="685"/>
      <c r="BW179" s="685"/>
      <c r="BX179" s="685"/>
      <c r="BY179" s="685"/>
      <c r="BZ179" s="685"/>
      <c r="CA179" s="685"/>
      <c r="CB179" s="685"/>
      <c r="CC179" s="718" t="str">
        <f t="shared" si="32"/>
        <v>境界対策</v>
      </c>
      <c r="CD179" s="718"/>
      <c r="CE179" s="718"/>
      <c r="CF179" s="718"/>
      <c r="CG179" s="718"/>
      <c r="CH179" s="718"/>
    </row>
    <row r="180" s="258" customFormat="1" ht="172.8" spans="2:86">
      <c r="B180" s="448">
        <f t="shared" si="4"/>
        <v>133</v>
      </c>
      <c r="C180" s="449" t="s">
        <v>1010</v>
      </c>
      <c r="D180" s="450" t="s">
        <v>743</v>
      </c>
      <c r="E180" s="451" t="s">
        <v>744</v>
      </c>
      <c r="F180" s="794" t="s">
        <v>1011</v>
      </c>
      <c r="G180" s="453" t="s">
        <v>1012</v>
      </c>
      <c r="H180" s="451" t="str">
        <f t="shared" si="33"/>
        <v>インターネット接続環境
Internet connection environment
(e.g., Proxy server,etc.)</v>
      </c>
      <c r="I180" s="799" t="s">
        <v>1013</v>
      </c>
      <c r="J180" s="320" t="s">
        <v>912</v>
      </c>
      <c r="K180" s="487" t="str">
        <f t="shared" si="26"/>
        <v>回答不要
Not Applicable</v>
      </c>
      <c r="L180" s="488">
        <v>3</v>
      </c>
      <c r="M180" s="489"/>
      <c r="N180" s="489"/>
      <c r="O180" s="492" t="s">
        <v>287</v>
      </c>
      <c r="P180" s="493"/>
      <c r="Q180" s="494"/>
      <c r="R180" s="494"/>
      <c r="S180" s="648"/>
      <c r="T180" s="487" t="str">
        <f t="shared" si="27"/>
        <v>回答不要
Not Applicable</v>
      </c>
      <c r="U180" s="488"/>
      <c r="V180" s="834"/>
      <c r="W180" s="487" t="str">
        <f t="shared" si="28"/>
        <v>回答不要
Not Applicable</v>
      </c>
      <c r="X180" s="488"/>
      <c r="Y180" s="834"/>
      <c r="Z180" s="669">
        <f>IF(OR('0.Work Content Judge'!$H$146=0,AND($BV180=99,COUNTIF('0.Work Content Judge'!$AJ$146:$AO$146,2)=0),AND($BX180=99,COUNTIF('0.Work Content Judge'!$AJ$146:$AO$146,2)&gt;0),AND($BY180=99,'0.Work Content Judge'!$AI$146=1),AND($BZ180=99,'0.Work Content Judge'!$AC$146=1),AND($K$27="N/A",$H180=$AJ$46),AND($K$28="N/A",$H180=$AK$46),AND($K$29="N/A",$H180=$AL$46),AND($K$30="N/A",$H180=$AM$46),AND($K$31="N/A",$H180=$AN$46),AND($K$32="N/A",$H180=$AO$46)),0,1)</f>
        <v>0</v>
      </c>
      <c r="AA180" s="670">
        <f t="shared" si="29"/>
        <v>1</v>
      </c>
      <c r="AB180" s="670">
        <f>IF(OR('0.Work Content Judge'!$I$146=0,AND($BV180=99,COUNTIF('0.Work Content Judge'!$AJ$146:$AO$146,2)=0),AND($BX180=99,COUNTIF('0.Work Content Judge'!$AJ$146:$AO$146,2)&gt;0),AND($BZ180=99,'0.Work Content Judge'!$Y$146=1),AND($T$27="N/A",$H180=$AJ$46),AND($T$28="N/A",$H180=$AK$46),AND($T$29="N/A",$H180=$AL$46),AND($T$30="N/A",$H180=$AM$46),AND($T$31="N/A",$H180=$AN$46),AND($T$32="N/A",$H180=$AO$46)),0,1)</f>
        <v>0</v>
      </c>
      <c r="AC180" s="670">
        <f t="shared" si="30"/>
        <v>1</v>
      </c>
      <c r="AD180" s="670">
        <f>IF(OR('0.Work Content Judge'!$J$146=0,AND($BV180=99,COUNTIF('0.Work Content Judge'!$AJ$146:$AO$146,2)=0),AND($BX180=99,COUNTIF('0.Work Content Judge'!$AJ$146:$AO$146,2)&gt;0),AND($BZ180=99,'0.Work Content Judge'!$AB$146=1),AND($W$27="N/A",$H180=$AJ$46),AND($W$28="N/A",$H180=$AK$46),AND($W$29="N/A",$H180=$AL$46),AND($W$30="N/A",$H180=$AM$46),AND($W$31="N/A",$H180=$AN$46),AND($W$32="N/A",$H180=$AO$46)),0,1)</f>
        <v>0</v>
      </c>
      <c r="AE180" s="669">
        <f t="shared" si="31"/>
        <v>1</v>
      </c>
      <c r="AF180" s="683">
        <f t="shared" si="34"/>
        <v>1</v>
      </c>
      <c r="AG180" s="684">
        <v>1</v>
      </c>
      <c r="AH180" s="685">
        <v>1</v>
      </c>
      <c r="AI180" s="685" t="s">
        <v>749</v>
      </c>
      <c r="AJ180" s="685" t="s">
        <v>749</v>
      </c>
      <c r="AK180" s="685">
        <v>1</v>
      </c>
      <c r="AL180" s="685" t="s">
        <v>749</v>
      </c>
      <c r="AM180" s="685" t="s">
        <v>749</v>
      </c>
      <c r="AN180" s="685" t="s">
        <v>749</v>
      </c>
      <c r="AO180" s="685" t="s">
        <v>749</v>
      </c>
      <c r="AP180" s="685" t="e">
        <v>#N/A</v>
      </c>
      <c r="AQ180" s="685" t="e">
        <v>#N/A</v>
      </c>
      <c r="AR180" s="685" t="e">
        <v>#N/A</v>
      </c>
      <c r="AS180" s="685" t="e">
        <v>#N/A</v>
      </c>
      <c r="AT180" s="685" t="e">
        <v>#N/A</v>
      </c>
      <c r="AU180" s="685" t="e">
        <v>#N/A</v>
      </c>
      <c r="AV180" s="685" t="e">
        <v>#N/A</v>
      </c>
      <c r="AW180" s="685" t="s">
        <v>749</v>
      </c>
      <c r="AX180" s="685" t="s">
        <v>749</v>
      </c>
      <c r="AY180" s="685" t="s">
        <v>749</v>
      </c>
      <c r="AZ180" s="685" t="s">
        <v>749</v>
      </c>
      <c r="BA180" s="685" t="s">
        <v>749</v>
      </c>
      <c r="BB180" s="685" t="s">
        <v>749</v>
      </c>
      <c r="BC180" s="685" t="s">
        <v>749</v>
      </c>
      <c r="BD180" s="685" t="s">
        <v>749</v>
      </c>
      <c r="BE180" s="685" t="s">
        <v>749</v>
      </c>
      <c r="BF180" s="685">
        <v>1</v>
      </c>
      <c r="BG180" s="685">
        <v>1</v>
      </c>
      <c r="BH180" s="685">
        <v>1</v>
      </c>
      <c r="BI180" s="685">
        <v>1</v>
      </c>
      <c r="BJ180" s="685" t="s">
        <v>749</v>
      </c>
      <c r="BK180" s="685" t="s">
        <v>749</v>
      </c>
      <c r="BL180" s="685" t="s">
        <v>749</v>
      </c>
      <c r="BM180" s="685" t="s">
        <v>749</v>
      </c>
      <c r="BN180" s="685" t="s">
        <v>749</v>
      </c>
      <c r="BO180" s="685" t="s">
        <v>749</v>
      </c>
      <c r="BP180" s="685" t="s">
        <v>749</v>
      </c>
      <c r="BQ180" s="685" t="s">
        <v>749</v>
      </c>
      <c r="BR180" s="685" t="s">
        <v>749</v>
      </c>
      <c r="BS180" s="685" t="s">
        <v>749</v>
      </c>
      <c r="BT180" s="685">
        <v>1</v>
      </c>
      <c r="BU180" s="685" t="s">
        <v>749</v>
      </c>
      <c r="BV180" s="685"/>
      <c r="BW180" s="685"/>
      <c r="BX180" s="685"/>
      <c r="BY180" s="685"/>
      <c r="BZ180" s="685"/>
      <c r="CA180" s="685"/>
      <c r="CB180" s="685"/>
      <c r="CC180" s="718" t="str">
        <f t="shared" si="32"/>
        <v>インターネット接続環境</v>
      </c>
      <c r="CD180" s="718"/>
      <c r="CE180" s="718"/>
      <c r="CF180" s="718"/>
      <c r="CG180" s="718"/>
      <c r="CH180" s="718"/>
    </row>
    <row r="181" s="258" customFormat="1" ht="129.6" spans="2:86">
      <c r="B181" s="448">
        <f t="shared" si="4"/>
        <v>134</v>
      </c>
      <c r="C181" s="449" t="s">
        <v>1014</v>
      </c>
      <c r="D181" s="450" t="s">
        <v>1015</v>
      </c>
      <c r="E181" s="451" t="s">
        <v>744</v>
      </c>
      <c r="F181" s="794" t="s">
        <v>1016</v>
      </c>
      <c r="G181" s="453" t="s">
        <v>1017</v>
      </c>
      <c r="H181" s="451" t="str">
        <f t="shared" ref="H181:H207" si="35">INDEX($AI$46:$AO$46,MATCH(1,$AI181:$AO181,0))</f>
        <v>インターネットメール環境
Internet mail environment
(e.g., E-mail server)</v>
      </c>
      <c r="I181" s="799" t="s">
        <v>1018</v>
      </c>
      <c r="J181" s="320" t="s">
        <v>1019</v>
      </c>
      <c r="K181" s="487" t="str">
        <f t="shared" si="26"/>
        <v>回答不要
Not Applicable</v>
      </c>
      <c r="L181" s="488">
        <v>1</v>
      </c>
      <c r="M181" s="489"/>
      <c r="N181" s="489"/>
      <c r="O181" s="490" t="s">
        <v>1014</v>
      </c>
      <c r="P181" s="491">
        <v>1</v>
      </c>
      <c r="Q181" s="322" t="s">
        <v>813</v>
      </c>
      <c r="R181" s="322"/>
      <c r="S181" s="648">
        <v>1</v>
      </c>
      <c r="T181" s="487" t="str">
        <f t="shared" si="27"/>
        <v>回答不要
Not Applicable</v>
      </c>
      <c r="U181" s="488"/>
      <c r="V181" s="834"/>
      <c r="W181" s="487" t="str">
        <f t="shared" si="28"/>
        <v>回答不要
Not Applicable</v>
      </c>
      <c r="X181" s="488"/>
      <c r="Y181" s="834"/>
      <c r="Z181" s="669">
        <f>IF(OR('0.Work Content Judge'!$H$146=0,AND($BV181=99,COUNTIF('0.Work Content Judge'!$AJ$146:$AO$146,2)=0),AND($BX181=99,COUNTIF('0.Work Content Judge'!$AJ$146:$AO$146,2)&gt;0),AND($BY181=99,'0.Work Content Judge'!$AI$146=1),AND($BZ181=99,'0.Work Content Judge'!$AC$146=1),AND($K$27="N/A",$H181=$AJ$46),AND($K$28="N/A",$H181=$AK$46),AND($K$29="N/A",$H181=$AL$46),AND($K$30="N/A",$H181=$AM$46),AND($K$31="N/A",$H181=$AN$46),AND($K$32="N/A",$H181=$AO$46)),0,1)</f>
        <v>0</v>
      </c>
      <c r="AA181" s="670">
        <f t="shared" si="29"/>
        <v>1</v>
      </c>
      <c r="AB181" s="670">
        <f>IF(OR('0.Work Content Judge'!$I$146=0,AND($BV181=99,COUNTIF('0.Work Content Judge'!$AJ$146:$AO$146,2)=0),AND($BX181=99,COUNTIF('0.Work Content Judge'!$AJ$146:$AO$146,2)&gt;0),AND($BZ181=99,'0.Work Content Judge'!$Y$146=1),AND($T$27="N/A",$H181=$AJ$46),AND($T$28="N/A",$H181=$AK$46),AND($T$29="N/A",$H181=$AL$46),AND($T$30="N/A",$H181=$AM$46),AND($T$31="N/A",$H181=$AN$46),AND($T$32="N/A",$H181=$AO$46)),0,1)</f>
        <v>0</v>
      </c>
      <c r="AC181" s="670">
        <f t="shared" si="30"/>
        <v>1</v>
      </c>
      <c r="AD181" s="670">
        <f>IF(OR('0.Work Content Judge'!$J$146=0,AND($BV181=99,COUNTIF('0.Work Content Judge'!$AJ$146:$AO$146,2)=0),AND($BX181=99,COUNTIF('0.Work Content Judge'!$AJ$146:$AO$146,2)&gt;0),AND($BZ181=99,'0.Work Content Judge'!$AB$146=1),AND($W$27="N/A",$H181=$AJ$46),AND($W$28="N/A",$H181=$AK$46),AND($W$29="N/A",$H181=$AL$46),AND($W$30="N/A",$H181=$AM$46),AND($W$31="N/A",$H181=$AN$46),AND($W$32="N/A",$H181=$AO$46)),0,1)</f>
        <v>0</v>
      </c>
      <c r="AE181" s="669">
        <f t="shared" si="31"/>
        <v>1</v>
      </c>
      <c r="AF181" s="683">
        <f t="shared" ref="AF181:AF207" si="36">IF(SUM($AI181:$AO181)&gt;1,SUM($AI181:$AO181),1)</f>
        <v>1</v>
      </c>
      <c r="AG181" s="684">
        <v>1</v>
      </c>
      <c r="AH181" s="685">
        <v>1</v>
      </c>
      <c r="AI181" s="685" t="s">
        <v>749</v>
      </c>
      <c r="AJ181" s="685" t="s">
        <v>749</v>
      </c>
      <c r="AK181" s="685" t="s">
        <v>749</v>
      </c>
      <c r="AL181" s="685">
        <v>1</v>
      </c>
      <c r="AM181" s="685" t="s">
        <v>749</v>
      </c>
      <c r="AN181" s="685" t="s">
        <v>749</v>
      </c>
      <c r="AO181" s="685" t="s">
        <v>749</v>
      </c>
      <c r="AP181" s="685">
        <v>0</v>
      </c>
      <c r="AQ181" s="685"/>
      <c r="AR181" s="685"/>
      <c r="AS181" s="685"/>
      <c r="AT181" s="685"/>
      <c r="AU181" s="685"/>
      <c r="AV181" s="685"/>
      <c r="AW181" s="685" t="s">
        <v>749</v>
      </c>
      <c r="AX181" s="685" t="s">
        <v>749</v>
      </c>
      <c r="AY181" s="685" t="s">
        <v>749</v>
      </c>
      <c r="AZ181" s="685" t="s">
        <v>749</v>
      </c>
      <c r="BA181" s="685" t="s">
        <v>749</v>
      </c>
      <c r="BB181" s="685" t="s">
        <v>749</v>
      </c>
      <c r="BC181" s="685" t="s">
        <v>749</v>
      </c>
      <c r="BD181" s="685" t="s">
        <v>749</v>
      </c>
      <c r="BE181" s="685" t="s">
        <v>749</v>
      </c>
      <c r="BF181" s="685">
        <v>1</v>
      </c>
      <c r="BG181" s="685">
        <v>1</v>
      </c>
      <c r="BH181" s="685">
        <v>1</v>
      </c>
      <c r="BI181" s="685">
        <v>1</v>
      </c>
      <c r="BJ181" s="685" t="s">
        <v>749</v>
      </c>
      <c r="BK181" s="685" t="s">
        <v>749</v>
      </c>
      <c r="BL181" s="685" t="s">
        <v>749</v>
      </c>
      <c r="BM181" s="685" t="s">
        <v>749</v>
      </c>
      <c r="BN181" s="685" t="s">
        <v>749</v>
      </c>
      <c r="BO181" s="685" t="s">
        <v>749</v>
      </c>
      <c r="BP181" s="685" t="s">
        <v>749</v>
      </c>
      <c r="BQ181" s="685" t="s">
        <v>749</v>
      </c>
      <c r="BR181" s="685" t="s">
        <v>749</v>
      </c>
      <c r="BS181" s="685" t="s">
        <v>749</v>
      </c>
      <c r="BT181" s="685">
        <v>1</v>
      </c>
      <c r="BU181" s="685" t="s">
        <v>749</v>
      </c>
      <c r="BV181" s="685"/>
      <c r="BW181" s="685"/>
      <c r="BX181" s="685"/>
      <c r="BY181" s="685"/>
      <c r="BZ181" s="685"/>
      <c r="CA181" s="685"/>
      <c r="CB181" s="685"/>
      <c r="CC181" s="718" t="str">
        <f t="shared" si="32"/>
        <v>インターネットメール環境</v>
      </c>
      <c r="CD181" s="718"/>
      <c r="CE181" s="718"/>
      <c r="CF181" s="718"/>
      <c r="CG181" s="718"/>
      <c r="CH181" s="718"/>
    </row>
    <row r="182" s="258" customFormat="1" ht="129.6" spans="2:86">
      <c r="B182" s="448">
        <f t="shared" si="4"/>
        <v>135</v>
      </c>
      <c r="C182" s="449" t="s">
        <v>1020</v>
      </c>
      <c r="D182" s="450" t="s">
        <v>1015</v>
      </c>
      <c r="E182" s="451" t="s">
        <v>744</v>
      </c>
      <c r="F182" s="794" t="s">
        <v>1021</v>
      </c>
      <c r="G182" s="453" t="s">
        <v>1022</v>
      </c>
      <c r="H182" s="451" t="str">
        <f t="shared" si="35"/>
        <v>インターネットメール環境
Internet mail environment
(e.g., E-mail server)</v>
      </c>
      <c r="I182" s="799" t="s">
        <v>1018</v>
      </c>
      <c r="J182" s="320" t="s">
        <v>1019</v>
      </c>
      <c r="K182" s="487" t="str">
        <f t="shared" si="26"/>
        <v>回答不要
Not Applicable</v>
      </c>
      <c r="L182" s="488">
        <v>1</v>
      </c>
      <c r="M182" s="489"/>
      <c r="N182" s="489"/>
      <c r="O182" s="490" t="s">
        <v>1020</v>
      </c>
      <c r="P182" s="491">
        <v>1</v>
      </c>
      <c r="Q182" s="322" t="s">
        <v>813</v>
      </c>
      <c r="R182" s="322"/>
      <c r="S182" s="648">
        <v>1</v>
      </c>
      <c r="T182" s="487" t="str">
        <f t="shared" si="27"/>
        <v>回答不要
Not Applicable</v>
      </c>
      <c r="U182" s="488"/>
      <c r="V182" s="834"/>
      <c r="W182" s="487" t="str">
        <f t="shared" si="28"/>
        <v>回答不要
Not Applicable</v>
      </c>
      <c r="X182" s="488"/>
      <c r="Y182" s="834"/>
      <c r="Z182" s="669">
        <f>IF(OR('0.Work Content Judge'!$H$146=0,AND($BV182=99,COUNTIF('0.Work Content Judge'!$AJ$146:$AO$146,2)=0),AND($BX182=99,COUNTIF('0.Work Content Judge'!$AJ$146:$AO$146,2)&gt;0),AND($BY182=99,'0.Work Content Judge'!$AI$146=1),AND($BZ182=99,'0.Work Content Judge'!$AC$146=1),AND($K$27="N/A",$H182=$AJ$46),AND($K$28="N/A",$H182=$AK$46),AND($K$29="N/A",$H182=$AL$46),AND($K$30="N/A",$H182=$AM$46),AND($K$31="N/A",$H182=$AN$46),AND($K$32="N/A",$H182=$AO$46)),0,1)</f>
        <v>0</v>
      </c>
      <c r="AA182" s="670">
        <f t="shared" si="29"/>
        <v>1</v>
      </c>
      <c r="AB182" s="670">
        <f>IF(OR('0.Work Content Judge'!$I$146=0,AND($BV182=99,COUNTIF('0.Work Content Judge'!$AJ$146:$AO$146,2)=0),AND($BX182=99,COUNTIF('0.Work Content Judge'!$AJ$146:$AO$146,2)&gt;0),AND($BZ182=99,'0.Work Content Judge'!$Y$146=1),AND($T$27="N/A",$H182=$AJ$46),AND($T$28="N/A",$H182=$AK$46),AND($T$29="N/A",$H182=$AL$46),AND($T$30="N/A",$H182=$AM$46),AND($T$31="N/A",$H182=$AN$46),AND($T$32="N/A",$H182=$AO$46)),0,1)</f>
        <v>0</v>
      </c>
      <c r="AC182" s="670">
        <f t="shared" si="30"/>
        <v>1</v>
      </c>
      <c r="AD182" s="670">
        <f>IF(OR('0.Work Content Judge'!$J$146=0,AND($BV182=99,COUNTIF('0.Work Content Judge'!$AJ$146:$AO$146,2)=0),AND($BX182=99,COUNTIF('0.Work Content Judge'!$AJ$146:$AO$146,2)&gt;0),AND($BZ182=99,'0.Work Content Judge'!$AB$146=1),AND($W$27="N/A",$H182=$AJ$46),AND($W$28="N/A",$H182=$AK$46),AND($W$29="N/A",$H182=$AL$46),AND($W$30="N/A",$H182=$AM$46),AND($W$31="N/A",$H182=$AN$46),AND($W$32="N/A",$H182=$AO$46)),0,1)</f>
        <v>0</v>
      </c>
      <c r="AE182" s="669">
        <f t="shared" si="31"/>
        <v>1</v>
      </c>
      <c r="AF182" s="683">
        <f t="shared" si="36"/>
        <v>1</v>
      </c>
      <c r="AG182" s="684">
        <v>1</v>
      </c>
      <c r="AH182" s="685">
        <v>1</v>
      </c>
      <c r="AI182" s="685" t="s">
        <v>749</v>
      </c>
      <c r="AJ182" s="685" t="s">
        <v>749</v>
      </c>
      <c r="AK182" s="685" t="s">
        <v>749</v>
      </c>
      <c r="AL182" s="685">
        <v>1</v>
      </c>
      <c r="AM182" s="685" t="s">
        <v>749</v>
      </c>
      <c r="AN182" s="685" t="s">
        <v>749</v>
      </c>
      <c r="AO182" s="685" t="s">
        <v>749</v>
      </c>
      <c r="AP182" s="685">
        <v>0</v>
      </c>
      <c r="AQ182" s="685"/>
      <c r="AR182" s="685"/>
      <c r="AS182" s="685"/>
      <c r="AT182" s="685"/>
      <c r="AU182" s="685"/>
      <c r="AV182" s="685"/>
      <c r="AW182" s="685" t="s">
        <v>749</v>
      </c>
      <c r="AX182" s="685" t="s">
        <v>749</v>
      </c>
      <c r="AY182" s="685" t="s">
        <v>749</v>
      </c>
      <c r="AZ182" s="685" t="s">
        <v>749</v>
      </c>
      <c r="BA182" s="685" t="s">
        <v>749</v>
      </c>
      <c r="BB182" s="685" t="s">
        <v>749</v>
      </c>
      <c r="BC182" s="685" t="s">
        <v>749</v>
      </c>
      <c r="BD182" s="685" t="s">
        <v>749</v>
      </c>
      <c r="BE182" s="685" t="s">
        <v>749</v>
      </c>
      <c r="BF182" s="685">
        <v>1</v>
      </c>
      <c r="BG182" s="685">
        <v>1</v>
      </c>
      <c r="BH182" s="685">
        <v>1</v>
      </c>
      <c r="BI182" s="685">
        <v>1</v>
      </c>
      <c r="BJ182" s="685" t="s">
        <v>749</v>
      </c>
      <c r="BK182" s="685" t="s">
        <v>749</v>
      </c>
      <c r="BL182" s="685" t="s">
        <v>749</v>
      </c>
      <c r="BM182" s="685" t="s">
        <v>749</v>
      </c>
      <c r="BN182" s="685" t="s">
        <v>749</v>
      </c>
      <c r="BO182" s="685" t="s">
        <v>749</v>
      </c>
      <c r="BP182" s="685" t="s">
        <v>749</v>
      </c>
      <c r="BQ182" s="685" t="s">
        <v>749</v>
      </c>
      <c r="BR182" s="685" t="s">
        <v>749</v>
      </c>
      <c r="BS182" s="685" t="s">
        <v>749</v>
      </c>
      <c r="BT182" s="685">
        <v>1</v>
      </c>
      <c r="BU182" s="685" t="s">
        <v>749</v>
      </c>
      <c r="BV182" s="685"/>
      <c r="BW182" s="685"/>
      <c r="BX182" s="685"/>
      <c r="BY182" s="685"/>
      <c r="BZ182" s="685"/>
      <c r="CA182" s="685"/>
      <c r="CB182" s="685"/>
      <c r="CC182" s="718" t="str">
        <f t="shared" si="32"/>
        <v>インターネットメール環境</v>
      </c>
      <c r="CD182" s="718"/>
      <c r="CE182" s="718"/>
      <c r="CF182" s="718"/>
      <c r="CG182" s="718"/>
      <c r="CH182" s="718"/>
    </row>
    <row r="183" s="258" customFormat="1" ht="129.6" spans="2:86">
      <c r="B183" s="448">
        <f t="shared" si="4"/>
        <v>136</v>
      </c>
      <c r="C183" s="449" t="s">
        <v>1023</v>
      </c>
      <c r="D183" s="450" t="s">
        <v>1015</v>
      </c>
      <c r="E183" s="451" t="s">
        <v>744</v>
      </c>
      <c r="F183" s="794" t="s">
        <v>1024</v>
      </c>
      <c r="G183" s="453" t="s">
        <v>1025</v>
      </c>
      <c r="H183" s="451" t="str">
        <f t="shared" si="35"/>
        <v>インターネットメール環境
Internet mail environment
(e.g., E-mail server)</v>
      </c>
      <c r="I183" s="799" t="s">
        <v>1018</v>
      </c>
      <c r="J183" s="320" t="s">
        <v>1019</v>
      </c>
      <c r="K183" s="487" t="str">
        <f t="shared" si="26"/>
        <v>回答不要
Not Applicable</v>
      </c>
      <c r="L183" s="488">
        <v>1</v>
      </c>
      <c r="M183" s="489"/>
      <c r="N183" s="489"/>
      <c r="O183" s="490" t="s">
        <v>1023</v>
      </c>
      <c r="P183" s="491">
        <v>3</v>
      </c>
      <c r="Q183" s="322" t="s">
        <v>813</v>
      </c>
      <c r="R183" s="322"/>
      <c r="S183" s="648">
        <v>3</v>
      </c>
      <c r="T183" s="487" t="str">
        <f t="shared" si="27"/>
        <v>回答不要
Not Applicable</v>
      </c>
      <c r="U183" s="488"/>
      <c r="V183" s="834"/>
      <c r="W183" s="487" t="str">
        <f t="shared" si="28"/>
        <v>回答不要
Not Applicable</v>
      </c>
      <c r="X183" s="488"/>
      <c r="Y183" s="834"/>
      <c r="Z183" s="669">
        <f>IF(OR('0.Work Content Judge'!$H$146=0,AND($BV183=99,COUNTIF('0.Work Content Judge'!$AJ$146:$AO$146,2)=0),AND($BX183=99,COUNTIF('0.Work Content Judge'!$AJ$146:$AO$146,2)&gt;0),AND($BY183=99,'0.Work Content Judge'!$AI$146=1),AND($BZ183=99,'0.Work Content Judge'!$AC$146=1),AND($K$27="N/A",$H183=$AJ$46),AND($K$28="N/A",$H183=$AK$46),AND($K$29="N/A",$H183=$AL$46),AND($K$30="N/A",$H183=$AM$46),AND($K$31="N/A",$H183=$AN$46),AND($K$32="N/A",$H183=$AO$46)),0,1)</f>
        <v>0</v>
      </c>
      <c r="AA183" s="670">
        <f t="shared" si="29"/>
        <v>1</v>
      </c>
      <c r="AB183" s="670">
        <f>IF(OR('0.Work Content Judge'!$I$146=0,AND($BV183=99,COUNTIF('0.Work Content Judge'!$AJ$146:$AO$146,2)=0),AND($BX183=99,COUNTIF('0.Work Content Judge'!$AJ$146:$AO$146,2)&gt;0),AND($BZ183=99,'0.Work Content Judge'!$Y$146=1),AND($T$27="N/A",$H183=$AJ$46),AND($T$28="N/A",$H183=$AK$46),AND($T$29="N/A",$H183=$AL$46),AND($T$30="N/A",$H183=$AM$46),AND($T$31="N/A",$H183=$AN$46),AND($T$32="N/A",$H183=$AO$46)),0,1)</f>
        <v>0</v>
      </c>
      <c r="AC183" s="670">
        <f t="shared" si="30"/>
        <v>1</v>
      </c>
      <c r="AD183" s="670">
        <f>IF(OR('0.Work Content Judge'!$J$146=0,AND($BV183=99,COUNTIF('0.Work Content Judge'!$AJ$146:$AO$146,2)=0),AND($BX183=99,COUNTIF('0.Work Content Judge'!$AJ$146:$AO$146,2)&gt;0),AND($BZ183=99,'0.Work Content Judge'!$AB$146=1),AND($W$27="N/A",$H183=$AJ$46),AND($W$28="N/A",$H183=$AK$46),AND($W$29="N/A",$H183=$AL$46),AND($W$30="N/A",$H183=$AM$46),AND($W$31="N/A",$H183=$AN$46),AND($W$32="N/A",$H183=$AO$46)),0,1)</f>
        <v>0</v>
      </c>
      <c r="AE183" s="669">
        <f t="shared" si="31"/>
        <v>1</v>
      </c>
      <c r="AF183" s="683">
        <f t="shared" si="36"/>
        <v>1</v>
      </c>
      <c r="AG183" s="684">
        <v>1</v>
      </c>
      <c r="AH183" s="685">
        <v>1</v>
      </c>
      <c r="AI183" s="685" t="s">
        <v>749</v>
      </c>
      <c r="AJ183" s="685" t="s">
        <v>749</v>
      </c>
      <c r="AK183" s="685" t="s">
        <v>749</v>
      </c>
      <c r="AL183" s="685">
        <v>1</v>
      </c>
      <c r="AM183" s="685" t="s">
        <v>749</v>
      </c>
      <c r="AN183" s="685" t="s">
        <v>749</v>
      </c>
      <c r="AO183" s="685" t="s">
        <v>749</v>
      </c>
      <c r="AP183" s="685">
        <v>0</v>
      </c>
      <c r="AQ183" s="685"/>
      <c r="AR183" s="685"/>
      <c r="AS183" s="685"/>
      <c r="AT183" s="685"/>
      <c r="AU183" s="685"/>
      <c r="AV183" s="685"/>
      <c r="AW183" s="685" t="s">
        <v>749</v>
      </c>
      <c r="AX183" s="685" t="s">
        <v>749</v>
      </c>
      <c r="AY183" s="685" t="s">
        <v>749</v>
      </c>
      <c r="AZ183" s="685" t="s">
        <v>749</v>
      </c>
      <c r="BA183" s="685" t="s">
        <v>749</v>
      </c>
      <c r="BB183" s="685" t="s">
        <v>749</v>
      </c>
      <c r="BC183" s="685" t="s">
        <v>749</v>
      </c>
      <c r="BD183" s="685" t="s">
        <v>749</v>
      </c>
      <c r="BE183" s="685" t="s">
        <v>749</v>
      </c>
      <c r="BF183" s="685">
        <v>1</v>
      </c>
      <c r="BG183" s="685"/>
      <c r="BH183" s="685"/>
      <c r="BI183" s="685">
        <v>1</v>
      </c>
      <c r="BJ183" s="685" t="s">
        <v>749</v>
      </c>
      <c r="BK183" s="685" t="s">
        <v>749</v>
      </c>
      <c r="BL183" s="685" t="s">
        <v>749</v>
      </c>
      <c r="BM183" s="685" t="s">
        <v>749</v>
      </c>
      <c r="BN183" s="685" t="s">
        <v>749</v>
      </c>
      <c r="BO183" s="685" t="s">
        <v>749</v>
      </c>
      <c r="BP183" s="685" t="s">
        <v>749</v>
      </c>
      <c r="BQ183" s="685" t="s">
        <v>749</v>
      </c>
      <c r="BR183" s="685" t="s">
        <v>749</v>
      </c>
      <c r="BS183" s="685" t="s">
        <v>749</v>
      </c>
      <c r="BT183" s="685">
        <v>1</v>
      </c>
      <c r="BU183" s="685" t="s">
        <v>749</v>
      </c>
      <c r="BV183" s="685"/>
      <c r="BW183" s="685"/>
      <c r="BX183" s="685"/>
      <c r="BY183" s="685"/>
      <c r="BZ183" s="685"/>
      <c r="CA183" s="685"/>
      <c r="CB183" s="685"/>
      <c r="CC183" s="718" t="str">
        <f t="shared" si="32"/>
        <v>インターネットメール環境</v>
      </c>
      <c r="CD183" s="718"/>
      <c r="CE183" s="718"/>
      <c r="CF183" s="718"/>
      <c r="CG183" s="718"/>
      <c r="CH183" s="718"/>
    </row>
    <row r="184" s="258" customFormat="1" ht="201.6" spans="2:86">
      <c r="B184" s="448">
        <f t="shared" si="4"/>
        <v>137</v>
      </c>
      <c r="C184" s="449" t="s">
        <v>1026</v>
      </c>
      <c r="D184" s="450" t="s">
        <v>1015</v>
      </c>
      <c r="E184" s="451" t="s">
        <v>744</v>
      </c>
      <c r="F184" s="794" t="s">
        <v>1027</v>
      </c>
      <c r="G184" s="453" t="s">
        <v>1028</v>
      </c>
      <c r="H184" s="451" t="str">
        <f t="shared" si="35"/>
        <v>インターネットメール環境
Internet mail environment
(e.g., E-mail server)</v>
      </c>
      <c r="I184" s="799" t="s">
        <v>1018</v>
      </c>
      <c r="J184" s="320" t="s">
        <v>1019</v>
      </c>
      <c r="K184" s="487" t="str">
        <f t="shared" si="26"/>
        <v>回答不要
Not Applicable</v>
      </c>
      <c r="L184" s="488">
        <v>1</v>
      </c>
      <c r="M184" s="489"/>
      <c r="N184" s="489"/>
      <c r="O184" s="490" t="s">
        <v>1026</v>
      </c>
      <c r="P184" s="491">
        <v>1</v>
      </c>
      <c r="Q184" s="322" t="s">
        <v>813</v>
      </c>
      <c r="R184" s="322"/>
      <c r="S184" s="648">
        <v>1</v>
      </c>
      <c r="T184" s="487" t="str">
        <f t="shared" si="27"/>
        <v>回答不要
Not Applicable</v>
      </c>
      <c r="U184" s="488"/>
      <c r="V184" s="834"/>
      <c r="W184" s="487" t="str">
        <f t="shared" si="28"/>
        <v>回答不要
Not Applicable</v>
      </c>
      <c r="X184" s="488"/>
      <c r="Y184" s="834"/>
      <c r="Z184" s="669">
        <f>IF(OR('0.Work Content Judge'!$H$146=0,AND($BV184=99,COUNTIF('0.Work Content Judge'!$AJ$146:$AO$146,2)=0),AND($BX184=99,COUNTIF('0.Work Content Judge'!$AJ$146:$AO$146,2)&gt;0),AND($BY184=99,'0.Work Content Judge'!$AI$146=1),AND($BZ184=99,'0.Work Content Judge'!$AC$146=1),AND($K$27="N/A",$H184=$AJ$46),AND($K$28="N/A",$H184=$AK$46),AND($K$29="N/A",$H184=$AL$46),AND($K$30="N/A",$H184=$AM$46),AND($K$31="N/A",$H184=$AN$46),AND($K$32="N/A",$H184=$AO$46)),0,1)</f>
        <v>0</v>
      </c>
      <c r="AA184" s="670">
        <f t="shared" si="29"/>
        <v>1</v>
      </c>
      <c r="AB184" s="670">
        <f>IF(OR('0.Work Content Judge'!$I$146=0,AND($BV184=99,COUNTIF('0.Work Content Judge'!$AJ$146:$AO$146,2)=0),AND($BX184=99,COUNTIF('0.Work Content Judge'!$AJ$146:$AO$146,2)&gt;0),AND($BZ184=99,'0.Work Content Judge'!$Y$146=1),AND($T$27="N/A",$H184=$AJ$46),AND($T$28="N/A",$H184=$AK$46),AND($T$29="N/A",$H184=$AL$46),AND($T$30="N/A",$H184=$AM$46),AND($T$31="N/A",$H184=$AN$46),AND($T$32="N/A",$H184=$AO$46)),0,1)</f>
        <v>0</v>
      </c>
      <c r="AC184" s="670">
        <f t="shared" si="30"/>
        <v>1</v>
      </c>
      <c r="AD184" s="670">
        <f>IF(OR('0.Work Content Judge'!$J$146=0,AND($BV184=99,COUNTIF('0.Work Content Judge'!$AJ$146:$AO$146,2)=0),AND($BX184=99,COUNTIF('0.Work Content Judge'!$AJ$146:$AO$146,2)&gt;0),AND($BZ184=99,'0.Work Content Judge'!$AB$146=1),AND($W$27="N/A",$H184=$AJ$46),AND($W$28="N/A",$H184=$AK$46),AND($W$29="N/A",$H184=$AL$46),AND($W$30="N/A",$H184=$AM$46),AND($W$31="N/A",$H184=$AN$46),AND($W$32="N/A",$H184=$AO$46)),0,1)</f>
        <v>0</v>
      </c>
      <c r="AE184" s="669">
        <f t="shared" si="31"/>
        <v>1</v>
      </c>
      <c r="AF184" s="683">
        <f t="shared" si="36"/>
        <v>1</v>
      </c>
      <c r="AG184" s="684">
        <v>1</v>
      </c>
      <c r="AH184" s="685">
        <v>1</v>
      </c>
      <c r="AI184" s="685" t="s">
        <v>749</v>
      </c>
      <c r="AJ184" s="685" t="s">
        <v>749</v>
      </c>
      <c r="AK184" s="685" t="s">
        <v>749</v>
      </c>
      <c r="AL184" s="685">
        <v>1</v>
      </c>
      <c r="AM184" s="685" t="s">
        <v>749</v>
      </c>
      <c r="AN184" s="685" t="s">
        <v>749</v>
      </c>
      <c r="AO184" s="685" t="s">
        <v>749</v>
      </c>
      <c r="AP184" s="685">
        <v>0</v>
      </c>
      <c r="AQ184" s="685"/>
      <c r="AR184" s="685"/>
      <c r="AS184" s="685"/>
      <c r="AT184" s="685"/>
      <c r="AU184" s="685"/>
      <c r="AV184" s="685"/>
      <c r="AW184" s="685" t="s">
        <v>749</v>
      </c>
      <c r="AX184" s="685" t="s">
        <v>749</v>
      </c>
      <c r="AY184" s="685" t="s">
        <v>749</v>
      </c>
      <c r="AZ184" s="685" t="s">
        <v>749</v>
      </c>
      <c r="BA184" s="685" t="s">
        <v>749</v>
      </c>
      <c r="BB184" s="685" t="s">
        <v>749</v>
      </c>
      <c r="BC184" s="685" t="s">
        <v>749</v>
      </c>
      <c r="BD184" s="685" t="s">
        <v>749</v>
      </c>
      <c r="BE184" s="685" t="s">
        <v>749</v>
      </c>
      <c r="BF184" s="685">
        <v>1</v>
      </c>
      <c r="BG184" s="685">
        <v>1</v>
      </c>
      <c r="BH184" s="685">
        <v>1</v>
      </c>
      <c r="BI184" s="685">
        <v>1</v>
      </c>
      <c r="BJ184" s="685" t="s">
        <v>749</v>
      </c>
      <c r="BK184" s="685" t="s">
        <v>749</v>
      </c>
      <c r="BL184" s="685" t="s">
        <v>749</v>
      </c>
      <c r="BM184" s="685" t="s">
        <v>749</v>
      </c>
      <c r="BN184" s="685" t="s">
        <v>749</v>
      </c>
      <c r="BO184" s="685" t="s">
        <v>749</v>
      </c>
      <c r="BP184" s="685" t="s">
        <v>749</v>
      </c>
      <c r="BQ184" s="685" t="s">
        <v>749</v>
      </c>
      <c r="BR184" s="685" t="s">
        <v>749</v>
      </c>
      <c r="BS184" s="685" t="s">
        <v>749</v>
      </c>
      <c r="BT184" s="685">
        <v>1</v>
      </c>
      <c r="BU184" s="685" t="s">
        <v>749</v>
      </c>
      <c r="BV184" s="685"/>
      <c r="BW184" s="685"/>
      <c r="BX184" s="685"/>
      <c r="BY184" s="685"/>
      <c r="BZ184" s="685"/>
      <c r="CA184" s="685"/>
      <c r="CB184" s="685"/>
      <c r="CC184" s="718" t="str">
        <f t="shared" si="32"/>
        <v>インターネットメール環境</v>
      </c>
      <c r="CD184" s="718"/>
      <c r="CE184" s="718"/>
      <c r="CF184" s="718"/>
      <c r="CG184" s="718"/>
      <c r="CH184" s="718"/>
    </row>
    <row r="185" s="258" customFormat="1" ht="129.6" spans="2:86">
      <c r="B185" s="448">
        <f t="shared" si="4"/>
        <v>138</v>
      </c>
      <c r="C185" s="449" t="s">
        <v>1029</v>
      </c>
      <c r="D185" s="450" t="s">
        <v>1015</v>
      </c>
      <c r="E185" s="451" t="s">
        <v>744</v>
      </c>
      <c r="F185" s="794" t="s">
        <v>1030</v>
      </c>
      <c r="G185" s="453" t="s">
        <v>1031</v>
      </c>
      <c r="H185" s="451" t="str">
        <f t="shared" si="35"/>
        <v>インターネット接続環境
Internet connection environment
(e.g., Proxy server,etc.)</v>
      </c>
      <c r="I185" s="799" t="s">
        <v>1018</v>
      </c>
      <c r="J185" s="320" t="s">
        <v>1019</v>
      </c>
      <c r="K185" s="487" t="str">
        <f t="shared" si="26"/>
        <v>回答不要
Not Applicable</v>
      </c>
      <c r="L185" s="488">
        <v>3</v>
      </c>
      <c r="M185" s="489"/>
      <c r="N185" s="489"/>
      <c r="O185" s="490" t="s">
        <v>1029</v>
      </c>
      <c r="P185" s="491">
        <v>3</v>
      </c>
      <c r="Q185" s="322" t="s">
        <v>813</v>
      </c>
      <c r="R185" s="322"/>
      <c r="S185" s="648">
        <v>3</v>
      </c>
      <c r="T185" s="487" t="str">
        <f t="shared" si="27"/>
        <v>回答不要
Not Applicable</v>
      </c>
      <c r="U185" s="488"/>
      <c r="V185" s="834"/>
      <c r="W185" s="487" t="str">
        <f t="shared" si="28"/>
        <v>回答不要
Not Applicable</v>
      </c>
      <c r="X185" s="488"/>
      <c r="Y185" s="834"/>
      <c r="Z185" s="669">
        <f>IF(OR('0.Work Content Judge'!$H$146=0,AND($BV185=99,COUNTIF('0.Work Content Judge'!$AJ$146:$AO$146,2)=0),AND($BX185=99,COUNTIF('0.Work Content Judge'!$AJ$146:$AO$146,2)&gt;0),AND($BY185=99,'0.Work Content Judge'!$AI$146=1),AND($BZ185=99,'0.Work Content Judge'!$AC$146=1),AND($K$27="N/A",$H185=$AJ$46),AND($K$28="N/A",$H185=$AK$46),AND($K$29="N/A",$H185=$AL$46),AND($K$30="N/A",$H185=$AM$46),AND($K$31="N/A",$H185=$AN$46),AND($K$32="N/A",$H185=$AO$46)),0,1)</f>
        <v>0</v>
      </c>
      <c r="AA185" s="670">
        <f t="shared" si="29"/>
        <v>1</v>
      </c>
      <c r="AB185" s="670">
        <f>IF(OR('0.Work Content Judge'!$I$146=0,AND($BV185=99,COUNTIF('0.Work Content Judge'!$AJ$146:$AO$146,2)=0),AND($BX185=99,COUNTIF('0.Work Content Judge'!$AJ$146:$AO$146,2)&gt;0),AND($BZ185=99,'0.Work Content Judge'!$Y$146=1),AND($T$27="N/A",$H185=$AJ$46),AND($T$28="N/A",$H185=$AK$46),AND($T$29="N/A",$H185=$AL$46),AND($T$30="N/A",$H185=$AM$46),AND($T$31="N/A",$H185=$AN$46),AND($T$32="N/A",$H185=$AO$46)),0,1)</f>
        <v>0</v>
      </c>
      <c r="AC185" s="670">
        <f t="shared" si="30"/>
        <v>1</v>
      </c>
      <c r="AD185" s="670">
        <f>IF(OR('0.Work Content Judge'!$J$146=0,AND($BV185=99,COUNTIF('0.Work Content Judge'!$AJ$146:$AO$146,2)=0),AND($BX185=99,COUNTIF('0.Work Content Judge'!$AJ$146:$AO$146,2)&gt;0),AND($BZ185=99,'0.Work Content Judge'!$AB$146=1),AND($W$27="N/A",$H185=$AJ$46),AND($W$28="N/A",$H185=$AK$46),AND($W$29="N/A",$H185=$AL$46),AND($W$30="N/A",$H185=$AM$46),AND($W$31="N/A",$H185=$AN$46),AND($W$32="N/A",$H185=$AO$46)),0,1)</f>
        <v>0</v>
      </c>
      <c r="AE185" s="669">
        <f t="shared" si="31"/>
        <v>1</v>
      </c>
      <c r="AF185" s="683">
        <f t="shared" si="36"/>
        <v>2</v>
      </c>
      <c r="AG185" s="684">
        <v>1</v>
      </c>
      <c r="AH185" s="685">
        <v>1</v>
      </c>
      <c r="AI185" s="685" t="s">
        <v>749</v>
      </c>
      <c r="AJ185" s="685" t="s">
        <v>749</v>
      </c>
      <c r="AK185" s="685">
        <v>1</v>
      </c>
      <c r="AL185" s="685">
        <v>1</v>
      </c>
      <c r="AM185" s="685" t="s">
        <v>749</v>
      </c>
      <c r="AN185" s="685" t="s">
        <v>749</v>
      </c>
      <c r="AO185" s="685" t="s">
        <v>749</v>
      </c>
      <c r="AP185" s="685">
        <v>0</v>
      </c>
      <c r="AQ185" s="685"/>
      <c r="AR185" s="685"/>
      <c r="AS185" s="685"/>
      <c r="AT185" s="685"/>
      <c r="AU185" s="685"/>
      <c r="AV185" s="685"/>
      <c r="AW185" s="685" t="s">
        <v>749</v>
      </c>
      <c r="AX185" s="685" t="s">
        <v>749</v>
      </c>
      <c r="AY185" s="685" t="s">
        <v>749</v>
      </c>
      <c r="AZ185" s="685" t="s">
        <v>749</v>
      </c>
      <c r="BA185" s="685" t="s">
        <v>749</v>
      </c>
      <c r="BB185" s="685" t="s">
        <v>749</v>
      </c>
      <c r="BC185" s="685" t="s">
        <v>749</v>
      </c>
      <c r="BD185" s="685" t="s">
        <v>749</v>
      </c>
      <c r="BE185" s="685" t="s">
        <v>749</v>
      </c>
      <c r="BF185" s="685">
        <v>1</v>
      </c>
      <c r="BG185" s="685">
        <v>1</v>
      </c>
      <c r="BH185" s="685">
        <v>1</v>
      </c>
      <c r="BI185" s="685">
        <v>1</v>
      </c>
      <c r="BJ185" s="685" t="s">
        <v>749</v>
      </c>
      <c r="BK185" s="685" t="s">
        <v>749</v>
      </c>
      <c r="BL185" s="685" t="s">
        <v>749</v>
      </c>
      <c r="BM185" s="685" t="s">
        <v>749</v>
      </c>
      <c r="BN185" s="685" t="s">
        <v>749</v>
      </c>
      <c r="BO185" s="685" t="s">
        <v>749</v>
      </c>
      <c r="BP185" s="685" t="s">
        <v>749</v>
      </c>
      <c r="BQ185" s="685" t="s">
        <v>749</v>
      </c>
      <c r="BR185" s="685" t="s">
        <v>749</v>
      </c>
      <c r="BS185" s="685" t="s">
        <v>749</v>
      </c>
      <c r="BT185" s="685">
        <v>1</v>
      </c>
      <c r="BU185" s="685" t="s">
        <v>749</v>
      </c>
      <c r="BV185" s="685"/>
      <c r="BW185" s="685"/>
      <c r="BX185" s="685"/>
      <c r="BY185" s="685"/>
      <c r="BZ185" s="685"/>
      <c r="CA185" s="685"/>
      <c r="CB185" s="685"/>
      <c r="CC185" s="718" t="str">
        <f t="shared" si="32"/>
        <v>インターネット接続環境</v>
      </c>
      <c r="CD185" s="718"/>
      <c r="CE185" s="718"/>
      <c r="CF185" s="718"/>
      <c r="CG185" s="718"/>
      <c r="CH185" s="718"/>
    </row>
    <row r="186" s="258" customFormat="1" ht="129.6" spans="2:86">
      <c r="B186" s="448">
        <f t="shared" si="4"/>
        <v>139</v>
      </c>
      <c r="C186" s="449" t="s">
        <v>1029</v>
      </c>
      <c r="D186" s="450" t="s">
        <v>1015</v>
      </c>
      <c r="E186" s="451" t="s">
        <v>744</v>
      </c>
      <c r="F186" s="794" t="s">
        <v>1030</v>
      </c>
      <c r="G186" s="453" t="s">
        <v>1031</v>
      </c>
      <c r="H186" s="454" t="str">
        <f t="shared" si="35"/>
        <v>インターネットメール環境
Internet mail environment
(e.g., E-mail server)</v>
      </c>
      <c r="I186" s="799" t="s">
        <v>1018</v>
      </c>
      <c r="J186" s="320" t="s">
        <v>1019</v>
      </c>
      <c r="K186" s="487" t="str">
        <f t="shared" si="26"/>
        <v>回答不要
Not Applicable</v>
      </c>
      <c r="L186" s="488">
        <v>1</v>
      </c>
      <c r="M186" s="489"/>
      <c r="N186" s="489"/>
      <c r="O186" s="490" t="s">
        <v>1029</v>
      </c>
      <c r="P186" s="491">
        <v>1</v>
      </c>
      <c r="Q186" s="322" t="s">
        <v>813</v>
      </c>
      <c r="R186" s="322"/>
      <c r="S186" s="648">
        <v>1</v>
      </c>
      <c r="T186" s="487" t="str">
        <f t="shared" si="27"/>
        <v>回答不要
Not Applicable</v>
      </c>
      <c r="U186" s="488"/>
      <c r="V186" s="834"/>
      <c r="W186" s="487" t="str">
        <f t="shared" si="28"/>
        <v>回答不要
Not Applicable</v>
      </c>
      <c r="X186" s="488"/>
      <c r="Y186" s="834"/>
      <c r="Z186" s="669">
        <f>IF(OR('0.Work Content Judge'!$H$146=0,AND($BV186=99,COUNTIF('0.Work Content Judge'!$AJ$146:$AO$146,2)=0),AND($BX186=99,COUNTIF('0.Work Content Judge'!$AJ$146:$AO$146,2)&gt;0),AND($BY186=99,'0.Work Content Judge'!$AI$146=1),AND($BZ186=99,'0.Work Content Judge'!$AC$146=1),AND($K$27="N/A",$H186=$AJ$46),AND($K$28="N/A",$H186=$AK$46),AND($K$29="N/A",$H186=$AL$46),AND($K$30="N/A",$H186=$AM$46),AND($K$31="N/A",$H186=$AN$46),AND($K$32="N/A",$H186=$AO$46)),0,1)</f>
        <v>0</v>
      </c>
      <c r="AA186" s="670">
        <f t="shared" si="29"/>
        <v>1</v>
      </c>
      <c r="AB186" s="670">
        <f>IF(OR('0.Work Content Judge'!$I$146=0,AND($BV186=99,COUNTIF('0.Work Content Judge'!$AJ$146:$AO$146,2)=0),AND($BX186=99,COUNTIF('0.Work Content Judge'!$AJ$146:$AO$146,2)&gt;0),AND($BZ186=99,'0.Work Content Judge'!$Y$146=1),AND($T$27="N/A",$H186=$AJ$46),AND($T$28="N/A",$H186=$AK$46),AND($T$29="N/A",$H186=$AL$46),AND($T$30="N/A",$H186=$AM$46),AND($T$31="N/A",$H186=$AN$46),AND($T$32="N/A",$H186=$AO$46)),0,1)</f>
        <v>0</v>
      </c>
      <c r="AC186" s="670">
        <f t="shared" si="30"/>
        <v>1</v>
      </c>
      <c r="AD186" s="670">
        <f>IF(OR('0.Work Content Judge'!$J$146=0,AND($BV186=99,COUNTIF('0.Work Content Judge'!$AJ$146:$AO$146,2)=0),AND($BX186=99,COUNTIF('0.Work Content Judge'!$AJ$146:$AO$146,2)&gt;0),AND($BZ186=99,'0.Work Content Judge'!$AB$146=1),AND($W$27="N/A",$H186=$AJ$46),AND($W$28="N/A",$H186=$AK$46),AND($W$29="N/A",$H186=$AL$46),AND($W$30="N/A",$H186=$AM$46),AND($W$31="N/A",$H186=$AN$46),AND($W$32="N/A",$H186=$AO$46)),0,1)</f>
        <v>0</v>
      </c>
      <c r="AE186" s="669">
        <f t="shared" si="31"/>
        <v>1</v>
      </c>
      <c r="AF186" s="683">
        <f t="shared" si="36"/>
        <v>1</v>
      </c>
      <c r="AG186" s="684">
        <v>1</v>
      </c>
      <c r="AH186" s="685">
        <v>1</v>
      </c>
      <c r="AI186" s="685" t="s">
        <v>749</v>
      </c>
      <c r="AJ186" s="685" t="s">
        <v>749</v>
      </c>
      <c r="AK186" s="685"/>
      <c r="AL186" s="685">
        <v>1</v>
      </c>
      <c r="AM186" s="685" t="s">
        <v>749</v>
      </c>
      <c r="AN186" s="685" t="s">
        <v>749</v>
      </c>
      <c r="AO186" s="685" t="s">
        <v>749</v>
      </c>
      <c r="AP186" s="685">
        <v>0</v>
      </c>
      <c r="AQ186" s="685"/>
      <c r="AR186" s="685"/>
      <c r="AS186" s="685"/>
      <c r="AT186" s="685"/>
      <c r="AU186" s="685"/>
      <c r="AV186" s="685"/>
      <c r="AW186" s="685" t="s">
        <v>749</v>
      </c>
      <c r="AX186" s="685" t="s">
        <v>749</v>
      </c>
      <c r="AY186" s="685" t="s">
        <v>749</v>
      </c>
      <c r="AZ186" s="685" t="s">
        <v>749</v>
      </c>
      <c r="BA186" s="685" t="s">
        <v>749</v>
      </c>
      <c r="BB186" s="685" t="s">
        <v>749</v>
      </c>
      <c r="BC186" s="685" t="s">
        <v>749</v>
      </c>
      <c r="BD186" s="685" t="s">
        <v>749</v>
      </c>
      <c r="BE186" s="685" t="s">
        <v>749</v>
      </c>
      <c r="BF186" s="685">
        <v>1</v>
      </c>
      <c r="BG186" s="685">
        <v>1</v>
      </c>
      <c r="BH186" s="685">
        <v>1</v>
      </c>
      <c r="BI186" s="685">
        <v>1</v>
      </c>
      <c r="BJ186" s="685" t="s">
        <v>749</v>
      </c>
      <c r="BK186" s="685" t="s">
        <v>749</v>
      </c>
      <c r="BL186" s="685" t="s">
        <v>749</v>
      </c>
      <c r="BM186" s="685" t="s">
        <v>749</v>
      </c>
      <c r="BN186" s="685" t="s">
        <v>749</v>
      </c>
      <c r="BO186" s="685" t="s">
        <v>749</v>
      </c>
      <c r="BP186" s="685" t="s">
        <v>749</v>
      </c>
      <c r="BQ186" s="685" t="s">
        <v>749</v>
      </c>
      <c r="BR186" s="685" t="s">
        <v>749</v>
      </c>
      <c r="BS186" s="685" t="s">
        <v>749</v>
      </c>
      <c r="BT186" s="685">
        <v>1</v>
      </c>
      <c r="BU186" s="685" t="s">
        <v>749</v>
      </c>
      <c r="BV186" s="685"/>
      <c r="BW186" s="685"/>
      <c r="BX186" s="685"/>
      <c r="BY186" s="685"/>
      <c r="BZ186" s="685"/>
      <c r="CA186" s="685"/>
      <c r="CB186" s="685"/>
      <c r="CC186" s="718" t="str">
        <f t="shared" si="32"/>
        <v>インターネットメール環境</v>
      </c>
      <c r="CD186" s="718"/>
      <c r="CE186" s="718"/>
      <c r="CF186" s="718"/>
      <c r="CG186" s="718"/>
      <c r="CH186" s="718"/>
    </row>
    <row r="187" s="258" customFormat="1" ht="129.6" spans="2:86">
      <c r="B187" s="448">
        <f t="shared" si="4"/>
        <v>140</v>
      </c>
      <c r="C187" s="449" t="s">
        <v>1032</v>
      </c>
      <c r="D187" s="450" t="s">
        <v>1015</v>
      </c>
      <c r="E187" s="451" t="s">
        <v>744</v>
      </c>
      <c r="F187" s="794" t="s">
        <v>1033</v>
      </c>
      <c r="G187" s="453" t="s">
        <v>1034</v>
      </c>
      <c r="H187" s="451" t="str">
        <f t="shared" si="35"/>
        <v>端末
Terminal
(e.g., User terminal, operation terminal, etc.)</v>
      </c>
      <c r="I187" s="799" t="s">
        <v>1018</v>
      </c>
      <c r="J187" s="320" t="s">
        <v>1019</v>
      </c>
      <c r="K187" s="487" t="str">
        <f t="shared" si="26"/>
        <v>回答要
Answer Required</v>
      </c>
      <c r="L187" s="488">
        <v>3</v>
      </c>
      <c r="M187" s="489"/>
      <c r="N187" s="489"/>
      <c r="O187" s="490" t="s">
        <v>1032</v>
      </c>
      <c r="P187" s="491">
        <v>3</v>
      </c>
      <c r="Q187" s="322"/>
      <c r="R187" s="322"/>
      <c r="S187" s="648">
        <v>3</v>
      </c>
      <c r="T187" s="487" t="str">
        <f t="shared" si="27"/>
        <v>回答不要
Not Applicable</v>
      </c>
      <c r="U187" s="488"/>
      <c r="V187" s="834"/>
      <c r="W187" s="487" t="str">
        <f t="shared" si="28"/>
        <v>回答不要
Not Applicable</v>
      </c>
      <c r="X187" s="488"/>
      <c r="Y187" s="834"/>
      <c r="Z187" s="669">
        <f>IF(OR('0.Work Content Judge'!$H$146=0,AND($BV187=99,COUNTIF('0.Work Content Judge'!$AJ$146:$AO$146,2)=0),AND($BX187=99,COUNTIF('0.Work Content Judge'!$AJ$146:$AO$146,2)&gt;0),AND($BY187=99,'0.Work Content Judge'!$AI$146=1),AND($BZ187=99,'0.Work Content Judge'!$AC$146=1),AND($K$27="N/A",$H187=$AJ$46),AND($K$28="N/A",$H187=$AK$46),AND($K$29="N/A",$H187=$AL$46),AND($K$30="N/A",$H187=$AM$46),AND($K$31="N/A",$H187=$AN$46),AND($K$32="N/A",$H187=$AO$46)),0,1)</f>
        <v>1</v>
      </c>
      <c r="AA187" s="670">
        <f t="shared" si="29"/>
        <v>1</v>
      </c>
      <c r="AB187" s="670">
        <f>IF(OR('0.Work Content Judge'!$I$146=0,AND($BV187=99,COUNTIF('0.Work Content Judge'!$AJ$146:$AO$146,2)=0),AND($BX187=99,COUNTIF('0.Work Content Judge'!$AJ$146:$AO$146,2)&gt;0),AND($BZ187=99,'0.Work Content Judge'!$Y$146=1),AND($T$27="N/A",$H187=$AJ$46),AND($T$28="N/A",$H187=$AK$46),AND($T$29="N/A",$H187=$AL$46),AND($T$30="N/A",$H187=$AM$46),AND($T$31="N/A",$H187=$AN$46),AND($T$32="N/A",$H187=$AO$46)),0,1)</f>
        <v>0</v>
      </c>
      <c r="AC187" s="670">
        <f t="shared" si="30"/>
        <v>1</v>
      </c>
      <c r="AD187" s="670">
        <f>IF(OR('0.Work Content Judge'!$J$146=0,AND($BV187=99,COUNTIF('0.Work Content Judge'!$AJ$146:$AO$146,2)=0),AND($BX187=99,COUNTIF('0.Work Content Judge'!$AJ$146:$AO$146,2)&gt;0),AND($BZ187=99,'0.Work Content Judge'!$AB$146=1),AND($W$27="N/A",$H187=$AJ$46),AND($W$28="N/A",$H187=$AK$46),AND($W$29="N/A",$H187=$AL$46),AND($W$30="N/A",$H187=$AM$46),AND($W$31="N/A",$H187=$AN$46),AND($W$32="N/A",$H187=$AO$46)),0,1)</f>
        <v>0</v>
      </c>
      <c r="AE187" s="669">
        <f t="shared" si="31"/>
        <v>1</v>
      </c>
      <c r="AF187" s="683">
        <f t="shared" si="36"/>
        <v>1</v>
      </c>
      <c r="AG187" s="684">
        <v>1</v>
      </c>
      <c r="AH187" s="685">
        <v>1</v>
      </c>
      <c r="AI187" s="685" t="s">
        <v>749</v>
      </c>
      <c r="AJ187" s="685" t="s">
        <v>749</v>
      </c>
      <c r="AK187" s="685" t="s">
        <v>749</v>
      </c>
      <c r="AL187" s="685" t="s">
        <v>749</v>
      </c>
      <c r="AM187" s="685">
        <v>1</v>
      </c>
      <c r="AN187" s="685" t="s">
        <v>749</v>
      </c>
      <c r="AO187" s="685" t="s">
        <v>749</v>
      </c>
      <c r="AP187" s="685">
        <v>0</v>
      </c>
      <c r="AQ187" s="685"/>
      <c r="AR187" s="685"/>
      <c r="AS187" s="685"/>
      <c r="AT187" s="685"/>
      <c r="AU187" s="685"/>
      <c r="AV187" s="685"/>
      <c r="AW187" s="685" t="s">
        <v>749</v>
      </c>
      <c r="AX187" s="685" t="s">
        <v>749</v>
      </c>
      <c r="AY187" s="685" t="s">
        <v>749</v>
      </c>
      <c r="AZ187" s="685" t="s">
        <v>749</v>
      </c>
      <c r="BA187" s="685" t="s">
        <v>749</v>
      </c>
      <c r="BB187" s="685" t="s">
        <v>749</v>
      </c>
      <c r="BC187" s="685" t="s">
        <v>749</v>
      </c>
      <c r="BD187" s="685" t="s">
        <v>749</v>
      </c>
      <c r="BE187" s="685" t="s">
        <v>749</v>
      </c>
      <c r="BF187" s="685"/>
      <c r="BG187" s="685"/>
      <c r="BH187" s="685">
        <v>1</v>
      </c>
      <c r="BI187" s="685">
        <v>1</v>
      </c>
      <c r="BJ187" s="685" t="s">
        <v>749</v>
      </c>
      <c r="BK187" s="685" t="s">
        <v>749</v>
      </c>
      <c r="BL187" s="685" t="s">
        <v>749</v>
      </c>
      <c r="BM187" s="685" t="s">
        <v>749</v>
      </c>
      <c r="BN187" s="685" t="s">
        <v>749</v>
      </c>
      <c r="BO187" s="685" t="s">
        <v>749</v>
      </c>
      <c r="BP187" s="685" t="s">
        <v>749</v>
      </c>
      <c r="BQ187" s="685" t="s">
        <v>749</v>
      </c>
      <c r="BR187" s="685" t="s">
        <v>749</v>
      </c>
      <c r="BS187" s="685" t="s">
        <v>749</v>
      </c>
      <c r="BT187" s="685">
        <v>1</v>
      </c>
      <c r="BU187" s="685" t="s">
        <v>749</v>
      </c>
      <c r="BV187" s="685"/>
      <c r="BW187" s="685"/>
      <c r="BX187" s="685"/>
      <c r="BY187" s="685"/>
      <c r="BZ187" s="685"/>
      <c r="CA187" s="685"/>
      <c r="CB187" s="685"/>
      <c r="CC187" s="718" t="str">
        <f t="shared" si="32"/>
        <v>ユーザ端末・ネットワーク</v>
      </c>
      <c r="CD187" s="718"/>
      <c r="CE187" s="718"/>
      <c r="CF187" s="718"/>
      <c r="CG187" s="718"/>
      <c r="CH187" s="718"/>
    </row>
    <row r="188" s="258" customFormat="1" ht="129.6" spans="2:86">
      <c r="B188" s="448">
        <f t="shared" si="4"/>
        <v>141</v>
      </c>
      <c r="C188" s="449" t="s">
        <v>1035</v>
      </c>
      <c r="D188" s="450" t="s">
        <v>1015</v>
      </c>
      <c r="E188" s="451" t="s">
        <v>744</v>
      </c>
      <c r="F188" s="794" t="s">
        <v>1036</v>
      </c>
      <c r="G188" s="453" t="s">
        <v>1037</v>
      </c>
      <c r="H188" s="451" t="str">
        <f t="shared" si="35"/>
        <v>ファイル共有システム(ファイルサーバ)
File sharing system
(e.g., File server)</v>
      </c>
      <c r="I188" s="799" t="s">
        <v>1018</v>
      </c>
      <c r="J188" s="320" t="s">
        <v>1019</v>
      </c>
      <c r="K188" s="487" t="str">
        <f t="shared" si="26"/>
        <v>回答不要
Not Applicable</v>
      </c>
      <c r="L188" s="488">
        <v>3</v>
      </c>
      <c r="M188" s="489"/>
      <c r="N188" s="489"/>
      <c r="O188" s="490" t="s">
        <v>1035</v>
      </c>
      <c r="P188" s="491">
        <v>3</v>
      </c>
      <c r="Q188" s="322"/>
      <c r="R188" s="322"/>
      <c r="S188" s="648">
        <v>3</v>
      </c>
      <c r="T188" s="487" t="str">
        <f t="shared" si="27"/>
        <v>回答不要
Not Applicable</v>
      </c>
      <c r="U188" s="488"/>
      <c r="V188" s="834"/>
      <c r="W188" s="487" t="str">
        <f t="shared" si="28"/>
        <v>回答不要
Not Applicable</v>
      </c>
      <c r="X188" s="488"/>
      <c r="Y188" s="834"/>
      <c r="Z188" s="669">
        <f>IF(OR('0.Work Content Judge'!$H$146=0,AND($BV188=99,COUNTIF('0.Work Content Judge'!$AJ$146:$AO$146,2)=0),AND($BX188=99,COUNTIF('0.Work Content Judge'!$AJ$146:$AO$146,2)&gt;0),AND($BY188=99,'0.Work Content Judge'!$AI$146=1),AND($BZ188=99,'0.Work Content Judge'!$AC$146=1),AND($K$27="N/A",$H188=$AJ$46),AND($K$28="N/A",$H188=$AK$46),AND($K$29="N/A",$H188=$AL$46),AND($K$30="N/A",$H188=$AM$46),AND($K$31="N/A",$H188=$AN$46),AND($K$32="N/A",$H188=$AO$46)),0,1)</f>
        <v>0</v>
      </c>
      <c r="AA188" s="670">
        <f t="shared" si="29"/>
        <v>1</v>
      </c>
      <c r="AB188" s="670">
        <f>IF(OR('0.Work Content Judge'!$I$146=0,AND($BV188=99,COUNTIF('0.Work Content Judge'!$AJ$146:$AO$146,2)=0),AND($BX188=99,COUNTIF('0.Work Content Judge'!$AJ$146:$AO$146,2)&gt;0),AND($BZ188=99,'0.Work Content Judge'!$Y$146=1),AND($T$27="N/A",$H188=$AJ$46),AND($T$28="N/A",$H188=$AK$46),AND($T$29="N/A",$H188=$AL$46),AND($T$30="N/A",$H188=$AM$46),AND($T$31="N/A",$H188=$AN$46),AND($T$32="N/A",$H188=$AO$46)),0,1)</f>
        <v>0</v>
      </c>
      <c r="AC188" s="670">
        <f t="shared" si="30"/>
        <v>1</v>
      </c>
      <c r="AD188" s="670">
        <f>IF(OR('0.Work Content Judge'!$J$146=0,AND($BV188=99,COUNTIF('0.Work Content Judge'!$AJ$146:$AO$146,2)=0),AND($BX188=99,COUNTIF('0.Work Content Judge'!$AJ$146:$AO$146,2)&gt;0),AND($BZ188=99,'0.Work Content Judge'!$AB$146=1),AND($W$27="N/A",$H188=$AJ$46),AND($W$28="N/A",$H188=$AK$46),AND($W$29="N/A",$H188=$AL$46),AND($W$30="N/A",$H188=$AM$46),AND($W$31="N/A",$H188=$AN$46),AND($W$32="N/A",$H188=$AO$46)),0,1)</f>
        <v>0</v>
      </c>
      <c r="AE188" s="669">
        <f t="shared" si="31"/>
        <v>1</v>
      </c>
      <c r="AF188" s="683">
        <f t="shared" si="36"/>
        <v>1</v>
      </c>
      <c r="AG188" s="684">
        <v>1</v>
      </c>
      <c r="AH188" s="685">
        <v>1</v>
      </c>
      <c r="AI188" s="685" t="s">
        <v>749</v>
      </c>
      <c r="AJ188" s="685" t="s">
        <v>749</v>
      </c>
      <c r="AK188" s="685" t="s">
        <v>749</v>
      </c>
      <c r="AL188" s="685" t="s">
        <v>749</v>
      </c>
      <c r="AM188" s="685" t="s">
        <v>749</v>
      </c>
      <c r="AN188" s="685" t="s">
        <v>749</v>
      </c>
      <c r="AO188" s="685">
        <v>1</v>
      </c>
      <c r="AP188" s="685">
        <v>0</v>
      </c>
      <c r="AQ188" s="685"/>
      <c r="AR188" s="685"/>
      <c r="AS188" s="685"/>
      <c r="AT188" s="685"/>
      <c r="AU188" s="685"/>
      <c r="AV188" s="685"/>
      <c r="AW188" s="685" t="s">
        <v>749</v>
      </c>
      <c r="AX188" s="685" t="s">
        <v>749</v>
      </c>
      <c r="AY188" s="685" t="s">
        <v>749</v>
      </c>
      <c r="AZ188" s="685" t="s">
        <v>749</v>
      </c>
      <c r="BA188" s="685" t="s">
        <v>749</v>
      </c>
      <c r="BB188" s="685" t="s">
        <v>749</v>
      </c>
      <c r="BC188" s="685" t="s">
        <v>749</v>
      </c>
      <c r="BD188" s="685" t="s">
        <v>749</v>
      </c>
      <c r="BE188" s="685" t="s">
        <v>749</v>
      </c>
      <c r="BF188" s="685"/>
      <c r="BG188" s="685"/>
      <c r="BH188" s="685">
        <v>1</v>
      </c>
      <c r="BI188" s="685">
        <v>1</v>
      </c>
      <c r="BJ188" s="685" t="s">
        <v>749</v>
      </c>
      <c r="BK188" s="685" t="s">
        <v>749</v>
      </c>
      <c r="BL188" s="685" t="s">
        <v>749</v>
      </c>
      <c r="BM188" s="685" t="s">
        <v>749</v>
      </c>
      <c r="BN188" s="685" t="s">
        <v>749</v>
      </c>
      <c r="BO188" s="685" t="s">
        <v>749</v>
      </c>
      <c r="BP188" s="685" t="s">
        <v>749</v>
      </c>
      <c r="BQ188" s="685" t="s">
        <v>749</v>
      </c>
      <c r="BR188" s="685" t="s">
        <v>749</v>
      </c>
      <c r="BS188" s="685" t="s">
        <v>749</v>
      </c>
      <c r="BT188" s="685">
        <v>1</v>
      </c>
      <c r="BU188" s="685" t="s">
        <v>749</v>
      </c>
      <c r="BV188" s="685"/>
      <c r="BW188" s="685"/>
      <c r="BX188" s="685"/>
      <c r="BY188" s="685"/>
      <c r="BZ188" s="685"/>
      <c r="CA188" s="685"/>
      <c r="CB188" s="685"/>
      <c r="CC188" s="718" t="str">
        <f t="shared" si="32"/>
        <v>ファイル共有システム(ファイルサーバ)</v>
      </c>
      <c r="CD188" s="718"/>
      <c r="CE188" s="718"/>
      <c r="CF188" s="718"/>
      <c r="CG188" s="718"/>
      <c r="CH188" s="718"/>
    </row>
    <row r="189" s="258" customFormat="1" ht="158.4" spans="2:86">
      <c r="B189" s="448">
        <f t="shared" si="4"/>
        <v>142</v>
      </c>
      <c r="C189" s="449" t="s">
        <v>1038</v>
      </c>
      <c r="D189" s="450" t="s">
        <v>1015</v>
      </c>
      <c r="E189" s="451" t="s">
        <v>744</v>
      </c>
      <c r="F189" s="794" t="s">
        <v>1039</v>
      </c>
      <c r="G189" s="453" t="s">
        <v>1040</v>
      </c>
      <c r="H189" s="451" t="str">
        <f t="shared" si="35"/>
        <v>端末
Terminal
(e.g., User terminal, operation terminal, etc.)</v>
      </c>
      <c r="I189" s="799" t="s">
        <v>1018</v>
      </c>
      <c r="J189" s="320" t="s">
        <v>1019</v>
      </c>
      <c r="K189" s="487" t="str">
        <f t="shared" si="26"/>
        <v>回答要
Answer Required</v>
      </c>
      <c r="L189" s="488">
        <v>1</v>
      </c>
      <c r="M189" s="489"/>
      <c r="N189" s="489"/>
      <c r="O189" s="490" t="s">
        <v>1038</v>
      </c>
      <c r="P189" s="491">
        <v>1</v>
      </c>
      <c r="Q189" s="322"/>
      <c r="R189" s="322"/>
      <c r="S189" s="648">
        <v>1</v>
      </c>
      <c r="T189" s="487" t="str">
        <f t="shared" si="27"/>
        <v>回答不要
Not Applicable</v>
      </c>
      <c r="U189" s="488"/>
      <c r="V189" s="834"/>
      <c r="W189" s="487" t="str">
        <f t="shared" si="28"/>
        <v>回答不要
Not Applicable</v>
      </c>
      <c r="X189" s="488"/>
      <c r="Y189" s="834"/>
      <c r="Z189" s="669">
        <f>IF(OR('0.Work Content Judge'!$H$146=0,AND($BV189=99,COUNTIF('0.Work Content Judge'!$AJ$146:$AO$146,2)=0),AND($BX189=99,COUNTIF('0.Work Content Judge'!$AJ$146:$AO$146,2)&gt;0),AND($BY189=99,'0.Work Content Judge'!$AI$146=1),AND($BZ189=99,'0.Work Content Judge'!$AC$146=1),AND($K$27="N/A",$H189=$AJ$46),AND($K$28="N/A",$H189=$AK$46),AND($K$29="N/A",$H189=$AL$46),AND($K$30="N/A",$H189=$AM$46),AND($K$31="N/A",$H189=$AN$46),AND($K$32="N/A",$H189=$AO$46)),0,1)</f>
        <v>1</v>
      </c>
      <c r="AA189" s="670">
        <f t="shared" si="29"/>
        <v>1</v>
      </c>
      <c r="AB189" s="670">
        <f>IF(OR('0.Work Content Judge'!$I$146=0,AND($BV189=99,COUNTIF('0.Work Content Judge'!$AJ$146:$AO$146,2)=0),AND($BX189=99,COUNTIF('0.Work Content Judge'!$AJ$146:$AO$146,2)&gt;0),AND($BZ189=99,'0.Work Content Judge'!$Y$146=1),AND($T$27="N/A",$H189=$AJ$46),AND($T$28="N/A",$H189=$AK$46),AND($T$29="N/A",$H189=$AL$46),AND($T$30="N/A",$H189=$AM$46),AND($T$31="N/A",$H189=$AN$46),AND($T$32="N/A",$H189=$AO$46)),0,1)</f>
        <v>0</v>
      </c>
      <c r="AC189" s="670">
        <f t="shared" si="30"/>
        <v>1</v>
      </c>
      <c r="AD189" s="670">
        <f>IF(OR('0.Work Content Judge'!$J$146=0,AND($BV189=99,COUNTIF('0.Work Content Judge'!$AJ$146:$AO$146,2)=0),AND($BX189=99,COUNTIF('0.Work Content Judge'!$AJ$146:$AO$146,2)&gt;0),AND($BZ189=99,'0.Work Content Judge'!$AB$146=1),AND($W$27="N/A",$H189=$AJ$46),AND($W$28="N/A",$H189=$AK$46),AND($W$29="N/A",$H189=$AL$46),AND($W$30="N/A",$H189=$AM$46),AND($W$31="N/A",$H189=$AN$46),AND($W$32="N/A",$H189=$AO$46)),0,1)</f>
        <v>0</v>
      </c>
      <c r="AE189" s="669">
        <f t="shared" si="31"/>
        <v>1</v>
      </c>
      <c r="AF189" s="683">
        <f t="shared" si="36"/>
        <v>1</v>
      </c>
      <c r="AG189" s="684">
        <v>1</v>
      </c>
      <c r="AH189" s="685">
        <v>1</v>
      </c>
      <c r="AI189" s="685" t="s">
        <v>749</v>
      </c>
      <c r="AJ189" s="685" t="s">
        <v>749</v>
      </c>
      <c r="AK189" s="685" t="s">
        <v>749</v>
      </c>
      <c r="AL189" s="685" t="s">
        <v>749</v>
      </c>
      <c r="AM189" s="685">
        <v>1</v>
      </c>
      <c r="AN189" s="685" t="s">
        <v>749</v>
      </c>
      <c r="AO189" s="685" t="s">
        <v>749</v>
      </c>
      <c r="AP189" s="685">
        <v>0</v>
      </c>
      <c r="AQ189" s="685"/>
      <c r="AR189" s="685"/>
      <c r="AS189" s="685"/>
      <c r="AT189" s="685"/>
      <c r="AU189" s="685"/>
      <c r="AV189" s="685"/>
      <c r="AW189" s="685" t="s">
        <v>749</v>
      </c>
      <c r="AX189" s="685" t="s">
        <v>749</v>
      </c>
      <c r="AY189" s="685" t="s">
        <v>749</v>
      </c>
      <c r="AZ189" s="685" t="s">
        <v>749</v>
      </c>
      <c r="BA189" s="685" t="s">
        <v>749</v>
      </c>
      <c r="BB189" s="685" t="s">
        <v>749</v>
      </c>
      <c r="BC189" s="685" t="s">
        <v>749</v>
      </c>
      <c r="BD189" s="685" t="s">
        <v>749</v>
      </c>
      <c r="BE189" s="685" t="s">
        <v>749</v>
      </c>
      <c r="BF189" s="685">
        <v>1</v>
      </c>
      <c r="BG189" s="685">
        <v>1</v>
      </c>
      <c r="BH189" s="685">
        <v>1</v>
      </c>
      <c r="BI189" s="685">
        <v>1</v>
      </c>
      <c r="BJ189" s="685" t="s">
        <v>749</v>
      </c>
      <c r="BK189" s="685" t="s">
        <v>749</v>
      </c>
      <c r="BL189" s="685" t="s">
        <v>749</v>
      </c>
      <c r="BM189" s="685" t="s">
        <v>749</v>
      </c>
      <c r="BN189" s="685" t="s">
        <v>749</v>
      </c>
      <c r="BO189" s="685" t="s">
        <v>749</v>
      </c>
      <c r="BP189" s="685" t="s">
        <v>749</v>
      </c>
      <c r="BQ189" s="685" t="s">
        <v>749</v>
      </c>
      <c r="BR189" s="685" t="s">
        <v>749</v>
      </c>
      <c r="BS189" s="685" t="s">
        <v>749</v>
      </c>
      <c r="BT189" s="685">
        <v>1</v>
      </c>
      <c r="BU189" s="685" t="s">
        <v>749</v>
      </c>
      <c r="BV189" s="685"/>
      <c r="BW189" s="685"/>
      <c r="BX189" s="685"/>
      <c r="BY189" s="685"/>
      <c r="BZ189" s="685"/>
      <c r="CA189" s="685"/>
      <c r="CB189" s="685"/>
      <c r="CC189" s="718" t="str">
        <f t="shared" si="32"/>
        <v>ユーザ端末・ネットワーク</v>
      </c>
      <c r="CD189" s="718"/>
      <c r="CE189" s="718"/>
      <c r="CF189" s="718"/>
      <c r="CG189" s="718"/>
      <c r="CH189" s="718"/>
    </row>
    <row r="190" s="258" customFormat="1" ht="187.2" spans="2:86">
      <c r="B190" s="448">
        <f t="shared" ref="B190:B231" si="37">ROW(B190)-47</f>
        <v>143</v>
      </c>
      <c r="C190" s="449" t="s">
        <v>1041</v>
      </c>
      <c r="D190" s="450" t="s">
        <v>1015</v>
      </c>
      <c r="E190" s="451" t="s">
        <v>744</v>
      </c>
      <c r="F190" s="794" t="s">
        <v>1042</v>
      </c>
      <c r="G190" s="453" t="s">
        <v>1043</v>
      </c>
      <c r="H190" s="451" t="str">
        <f t="shared" si="35"/>
        <v>端末管理サーバ
Terminal management server
(e.g., Active Directory server)</v>
      </c>
      <c r="I190" s="799" t="s">
        <v>1018</v>
      </c>
      <c r="J190" s="320" t="s">
        <v>1019</v>
      </c>
      <c r="K190" s="487" t="str">
        <f t="shared" si="26"/>
        <v>回答不要
Not Applicable</v>
      </c>
      <c r="L190" s="488">
        <v>3</v>
      </c>
      <c r="M190" s="489"/>
      <c r="N190" s="489"/>
      <c r="O190" s="490" t="s">
        <v>1041</v>
      </c>
      <c r="P190" s="491">
        <v>3</v>
      </c>
      <c r="Q190" s="322"/>
      <c r="R190" s="322"/>
      <c r="S190" s="648">
        <v>3</v>
      </c>
      <c r="T190" s="487" t="str">
        <f t="shared" si="27"/>
        <v>回答不要
Not Applicable</v>
      </c>
      <c r="U190" s="488"/>
      <c r="V190" s="834"/>
      <c r="W190" s="487" t="str">
        <f t="shared" si="28"/>
        <v>回答不要
Not Applicable</v>
      </c>
      <c r="X190" s="488"/>
      <c r="Y190" s="834"/>
      <c r="Z190" s="669">
        <f>IF(OR('0.Work Content Judge'!$H$146=0,AND($BV190=99,COUNTIF('0.Work Content Judge'!$AJ$146:$AO$146,2)=0),AND($BX190=99,COUNTIF('0.Work Content Judge'!$AJ$146:$AO$146,2)&gt;0),AND($BY190=99,'0.Work Content Judge'!$AI$146=1),AND($BZ190=99,'0.Work Content Judge'!$AC$146=1),AND($K$27="N/A",$H190=$AJ$46),AND($K$28="N/A",$H190=$AK$46),AND($K$29="N/A",$H190=$AL$46),AND($K$30="N/A",$H190=$AM$46),AND($K$31="N/A",$H190=$AN$46),AND($K$32="N/A",$H190=$AO$46)),0,1)</f>
        <v>0</v>
      </c>
      <c r="AA190" s="670">
        <f t="shared" si="29"/>
        <v>1</v>
      </c>
      <c r="AB190" s="670">
        <f>IF(OR('0.Work Content Judge'!$I$146=0,AND($BV190=99,COUNTIF('0.Work Content Judge'!$AJ$146:$AO$146,2)=0),AND($BX190=99,COUNTIF('0.Work Content Judge'!$AJ$146:$AO$146,2)&gt;0),AND($BZ190=99,'0.Work Content Judge'!$Y$146=1),AND($T$27="N/A",$H190=$AJ$46),AND($T$28="N/A",$H190=$AK$46),AND($T$29="N/A",$H190=$AL$46),AND($T$30="N/A",$H190=$AM$46),AND($T$31="N/A",$H190=$AN$46),AND($T$32="N/A",$H190=$AO$46)),0,1)</f>
        <v>0</v>
      </c>
      <c r="AC190" s="670">
        <f t="shared" si="30"/>
        <v>1</v>
      </c>
      <c r="AD190" s="670">
        <f>IF(OR('0.Work Content Judge'!$J$146=0,AND($BV190=99,COUNTIF('0.Work Content Judge'!$AJ$146:$AO$146,2)=0),AND($BX190=99,COUNTIF('0.Work Content Judge'!$AJ$146:$AO$146,2)&gt;0),AND($BZ190=99,'0.Work Content Judge'!$AB$146=1),AND($W$27="N/A",$H190=$AJ$46),AND($W$28="N/A",$H190=$AK$46),AND($W$29="N/A",$H190=$AL$46),AND($W$30="N/A",$H190=$AM$46),AND($W$31="N/A",$H190=$AN$46),AND($W$32="N/A",$H190=$AO$46)),0,1)</f>
        <v>0</v>
      </c>
      <c r="AE190" s="669">
        <f t="shared" si="31"/>
        <v>1</v>
      </c>
      <c r="AF190" s="683">
        <f t="shared" si="36"/>
        <v>1</v>
      </c>
      <c r="AG190" s="684">
        <v>1</v>
      </c>
      <c r="AH190" s="685">
        <v>1</v>
      </c>
      <c r="AI190" s="685" t="s">
        <v>749</v>
      </c>
      <c r="AJ190" s="685" t="s">
        <v>749</v>
      </c>
      <c r="AK190" s="685" t="s">
        <v>749</v>
      </c>
      <c r="AL190" s="685" t="s">
        <v>749</v>
      </c>
      <c r="AM190" s="685" t="s">
        <v>749</v>
      </c>
      <c r="AN190" s="685">
        <v>1</v>
      </c>
      <c r="AO190" s="685" t="s">
        <v>749</v>
      </c>
      <c r="AP190" s="685">
        <v>0</v>
      </c>
      <c r="AQ190" s="685"/>
      <c r="AR190" s="685"/>
      <c r="AS190" s="685"/>
      <c r="AT190" s="685"/>
      <c r="AU190" s="685"/>
      <c r="AV190" s="685"/>
      <c r="AW190" s="685" t="s">
        <v>749</v>
      </c>
      <c r="AX190" s="685" t="s">
        <v>749</v>
      </c>
      <c r="AY190" s="685" t="s">
        <v>749</v>
      </c>
      <c r="AZ190" s="685" t="s">
        <v>749</v>
      </c>
      <c r="BA190" s="685" t="s">
        <v>749</v>
      </c>
      <c r="BB190" s="685" t="s">
        <v>749</v>
      </c>
      <c r="BC190" s="685" t="s">
        <v>749</v>
      </c>
      <c r="BD190" s="685" t="s">
        <v>749</v>
      </c>
      <c r="BE190" s="685" t="s">
        <v>749</v>
      </c>
      <c r="BF190" s="685">
        <v>1</v>
      </c>
      <c r="BG190" s="685">
        <v>1</v>
      </c>
      <c r="BH190" s="685">
        <v>1</v>
      </c>
      <c r="BI190" s="685">
        <v>1</v>
      </c>
      <c r="BJ190" s="685" t="s">
        <v>749</v>
      </c>
      <c r="BK190" s="685" t="s">
        <v>749</v>
      </c>
      <c r="BL190" s="685" t="s">
        <v>749</v>
      </c>
      <c r="BM190" s="685" t="s">
        <v>749</v>
      </c>
      <c r="BN190" s="685" t="s">
        <v>749</v>
      </c>
      <c r="BO190" s="685" t="s">
        <v>749</v>
      </c>
      <c r="BP190" s="685" t="s">
        <v>749</v>
      </c>
      <c r="BQ190" s="685" t="s">
        <v>749</v>
      </c>
      <c r="BR190" s="685" t="s">
        <v>749</v>
      </c>
      <c r="BS190" s="685" t="s">
        <v>749</v>
      </c>
      <c r="BT190" s="685">
        <v>1</v>
      </c>
      <c r="BU190" s="685" t="s">
        <v>749</v>
      </c>
      <c r="BV190" s="685"/>
      <c r="BW190" s="685"/>
      <c r="BX190" s="685"/>
      <c r="BY190" s="685"/>
      <c r="BZ190" s="685"/>
      <c r="CA190" s="685"/>
      <c r="CB190" s="685"/>
      <c r="CC190" s="718" t="str">
        <f t="shared" si="32"/>
        <v>端末管理サーバ(Active Directory)</v>
      </c>
      <c r="CD190" s="718"/>
      <c r="CE190" s="718"/>
      <c r="CF190" s="718"/>
      <c r="CG190" s="718"/>
      <c r="CH190" s="718"/>
    </row>
    <row r="191" s="258" customFormat="1" ht="144" spans="2:86">
      <c r="B191" s="448">
        <f t="shared" si="37"/>
        <v>144</v>
      </c>
      <c r="C191" s="449" t="s">
        <v>1044</v>
      </c>
      <c r="D191" s="450" t="s">
        <v>1015</v>
      </c>
      <c r="E191" s="451" t="s">
        <v>744</v>
      </c>
      <c r="F191" s="794" t="s">
        <v>1045</v>
      </c>
      <c r="G191" s="453" t="s">
        <v>1046</v>
      </c>
      <c r="H191" s="451" t="str">
        <f t="shared" si="35"/>
        <v>境界対策
Boundary Countermeasure
(e.g., Firewall, IDS, IPS)</v>
      </c>
      <c r="I191" s="799" t="s">
        <v>1018</v>
      </c>
      <c r="J191" s="320" t="s">
        <v>1019</v>
      </c>
      <c r="K191" s="487" t="str">
        <f t="shared" si="26"/>
        <v>回答不要
Not Applicable</v>
      </c>
      <c r="L191" s="488">
        <v>3</v>
      </c>
      <c r="M191" s="489"/>
      <c r="N191" s="489"/>
      <c r="O191" s="490" t="s">
        <v>1047</v>
      </c>
      <c r="P191" s="491">
        <v>3</v>
      </c>
      <c r="Q191" s="322" t="s">
        <v>813</v>
      </c>
      <c r="R191" s="322"/>
      <c r="S191" s="648">
        <v>3</v>
      </c>
      <c r="T191" s="487" t="str">
        <f t="shared" si="27"/>
        <v>回答不要
Not Applicable</v>
      </c>
      <c r="U191" s="488"/>
      <c r="V191" s="834"/>
      <c r="W191" s="487" t="str">
        <f t="shared" si="28"/>
        <v>回答不要
Not Applicable</v>
      </c>
      <c r="X191" s="488"/>
      <c r="Y191" s="834"/>
      <c r="Z191" s="669">
        <f>IF(OR('0.Work Content Judge'!$H$146=0,AND($BV191=99,COUNTIF('0.Work Content Judge'!$AJ$146:$AO$146,2)=0),AND($BX191=99,COUNTIF('0.Work Content Judge'!$AJ$146:$AO$146,2)&gt;0),AND($BY191=99,'0.Work Content Judge'!$AI$146=1),AND($BZ191=99,'0.Work Content Judge'!$AC$146=1),AND($K$27="N/A",$H191=$AJ$46),AND($K$28="N/A",$H191=$AK$46),AND($K$29="N/A",$H191=$AL$46),AND($K$30="N/A",$H191=$AM$46),AND($K$31="N/A",$H191=$AN$46),AND($K$32="N/A",$H191=$AO$46)),0,1)</f>
        <v>0</v>
      </c>
      <c r="AA191" s="670">
        <f t="shared" si="29"/>
        <v>1</v>
      </c>
      <c r="AB191" s="670">
        <f>IF(OR('0.Work Content Judge'!$I$146=0,AND($BV191=99,COUNTIF('0.Work Content Judge'!$AJ$146:$AO$146,2)=0),AND($BX191=99,COUNTIF('0.Work Content Judge'!$AJ$146:$AO$146,2)&gt;0),AND($BZ191=99,'0.Work Content Judge'!$Y$146=1),AND($T$27="N/A",$H191=$AJ$46),AND($T$28="N/A",$H191=$AK$46),AND($T$29="N/A",$H191=$AL$46),AND($T$30="N/A",$H191=$AM$46),AND($T$31="N/A",$H191=$AN$46),AND($T$32="N/A",$H191=$AO$46)),0,1)</f>
        <v>0</v>
      </c>
      <c r="AC191" s="670">
        <f t="shared" si="30"/>
        <v>1</v>
      </c>
      <c r="AD191" s="670">
        <f>IF(OR('0.Work Content Judge'!$J$146=0,AND($BV191=99,COUNTIF('0.Work Content Judge'!$AJ$146:$AO$146,2)=0),AND($BX191=99,COUNTIF('0.Work Content Judge'!$AJ$146:$AO$146,2)&gt;0),AND($BZ191=99,'0.Work Content Judge'!$AB$146=1),AND($W$27="N/A",$H191=$AJ$46),AND($W$28="N/A",$H191=$AK$46),AND($W$29="N/A",$H191=$AL$46),AND($W$30="N/A",$H191=$AM$46),AND($W$31="N/A",$H191=$AN$46),AND($W$32="N/A",$H191=$AO$46)),0,1)</f>
        <v>0</v>
      </c>
      <c r="AE191" s="669">
        <f t="shared" si="31"/>
        <v>1</v>
      </c>
      <c r="AF191" s="683">
        <f t="shared" si="36"/>
        <v>1</v>
      </c>
      <c r="AG191" s="684">
        <v>1</v>
      </c>
      <c r="AH191" s="685">
        <v>1</v>
      </c>
      <c r="AI191" s="685" t="s">
        <v>749</v>
      </c>
      <c r="AJ191" s="685">
        <v>1</v>
      </c>
      <c r="AK191" s="685" t="s">
        <v>749</v>
      </c>
      <c r="AL191" s="685" t="s">
        <v>749</v>
      </c>
      <c r="AM191" s="685" t="s">
        <v>749</v>
      </c>
      <c r="AN191" s="685" t="s">
        <v>749</v>
      </c>
      <c r="AO191" s="685" t="s">
        <v>749</v>
      </c>
      <c r="AP191" s="685">
        <v>0</v>
      </c>
      <c r="AQ191" s="685"/>
      <c r="AR191" s="685"/>
      <c r="AS191" s="685"/>
      <c r="AT191" s="685"/>
      <c r="AU191" s="685"/>
      <c r="AV191" s="685"/>
      <c r="AW191" s="685" t="s">
        <v>749</v>
      </c>
      <c r="AX191" s="685" t="s">
        <v>749</v>
      </c>
      <c r="AY191" s="685" t="s">
        <v>749</v>
      </c>
      <c r="AZ191" s="685" t="s">
        <v>749</v>
      </c>
      <c r="BA191" s="685" t="s">
        <v>749</v>
      </c>
      <c r="BB191" s="685" t="s">
        <v>749</v>
      </c>
      <c r="BC191" s="685" t="s">
        <v>749</v>
      </c>
      <c r="BD191" s="685" t="s">
        <v>749</v>
      </c>
      <c r="BE191" s="685" t="s">
        <v>749</v>
      </c>
      <c r="BF191" s="685">
        <v>1</v>
      </c>
      <c r="BG191" s="685">
        <v>1</v>
      </c>
      <c r="BH191" s="685">
        <v>1</v>
      </c>
      <c r="BI191" s="685">
        <v>1</v>
      </c>
      <c r="BJ191" s="685" t="s">
        <v>749</v>
      </c>
      <c r="BK191" s="685" t="s">
        <v>749</v>
      </c>
      <c r="BL191" s="685" t="s">
        <v>749</v>
      </c>
      <c r="BM191" s="685" t="s">
        <v>749</v>
      </c>
      <c r="BN191" s="685" t="s">
        <v>749</v>
      </c>
      <c r="BO191" s="685" t="s">
        <v>749</v>
      </c>
      <c r="BP191" s="685" t="s">
        <v>749</v>
      </c>
      <c r="BQ191" s="685" t="s">
        <v>749</v>
      </c>
      <c r="BR191" s="685" t="s">
        <v>749</v>
      </c>
      <c r="BS191" s="685" t="s">
        <v>749</v>
      </c>
      <c r="BT191" s="685">
        <v>1</v>
      </c>
      <c r="BU191" s="685" t="s">
        <v>749</v>
      </c>
      <c r="BV191" s="685"/>
      <c r="BW191" s="685"/>
      <c r="BX191" s="685"/>
      <c r="BY191" s="685"/>
      <c r="BZ191" s="685"/>
      <c r="CA191" s="685"/>
      <c r="CB191" s="685"/>
      <c r="CC191" s="718" t="str">
        <f t="shared" si="32"/>
        <v>境界対策</v>
      </c>
      <c r="CD191" s="718"/>
      <c r="CE191" s="718"/>
      <c r="CF191" s="718"/>
      <c r="CG191" s="718"/>
      <c r="CH191" s="718"/>
    </row>
    <row r="192" s="258" customFormat="1" ht="144" spans="2:86">
      <c r="B192" s="448">
        <f t="shared" si="37"/>
        <v>145</v>
      </c>
      <c r="C192" s="449" t="s">
        <v>1048</v>
      </c>
      <c r="D192" s="450" t="s">
        <v>1015</v>
      </c>
      <c r="E192" s="451" t="s">
        <v>744</v>
      </c>
      <c r="F192" s="794" t="s">
        <v>1049</v>
      </c>
      <c r="G192" s="453" t="s">
        <v>1050</v>
      </c>
      <c r="H192" s="451" t="str">
        <f t="shared" si="35"/>
        <v>インターネット接続環境
Internet connection environment
(e.g., Proxy server,etc.)</v>
      </c>
      <c r="I192" s="799" t="s">
        <v>1018</v>
      </c>
      <c r="J192" s="320" t="s">
        <v>1019</v>
      </c>
      <c r="K192" s="487" t="str">
        <f t="shared" si="26"/>
        <v>回答不要
Not Applicable</v>
      </c>
      <c r="L192" s="488">
        <v>3</v>
      </c>
      <c r="M192" s="489"/>
      <c r="N192" s="489"/>
      <c r="O192" s="490" t="s">
        <v>1051</v>
      </c>
      <c r="P192" s="491">
        <v>3</v>
      </c>
      <c r="Q192" s="322" t="s">
        <v>813</v>
      </c>
      <c r="R192" s="322"/>
      <c r="S192" s="648">
        <v>3</v>
      </c>
      <c r="T192" s="487" t="str">
        <f t="shared" si="27"/>
        <v>回答不要
Not Applicable</v>
      </c>
      <c r="U192" s="488"/>
      <c r="V192" s="834"/>
      <c r="W192" s="487" t="str">
        <f t="shared" si="28"/>
        <v>回答不要
Not Applicable</v>
      </c>
      <c r="X192" s="488"/>
      <c r="Y192" s="834"/>
      <c r="Z192" s="669">
        <f>IF(OR('0.Work Content Judge'!$H$146=0,AND($BV192=99,COUNTIF('0.Work Content Judge'!$AJ$146:$AO$146,2)=0),AND($BX192=99,COUNTIF('0.Work Content Judge'!$AJ$146:$AO$146,2)&gt;0),AND($BY192=99,'0.Work Content Judge'!$AI$146=1),AND($BZ192=99,'0.Work Content Judge'!$AC$146=1),AND($K$27="N/A",$H192=$AJ$46),AND($K$28="N/A",$H192=$AK$46),AND($K$29="N/A",$H192=$AL$46),AND($K$30="N/A",$H192=$AM$46),AND($K$31="N/A",$H192=$AN$46),AND($K$32="N/A",$H192=$AO$46)),0,1)</f>
        <v>0</v>
      </c>
      <c r="AA192" s="670">
        <f t="shared" si="29"/>
        <v>1</v>
      </c>
      <c r="AB192" s="670">
        <f>IF(OR('0.Work Content Judge'!$I$146=0,AND($BV192=99,COUNTIF('0.Work Content Judge'!$AJ$146:$AO$146,2)=0),AND($BX192=99,COUNTIF('0.Work Content Judge'!$AJ$146:$AO$146,2)&gt;0),AND($BZ192=99,'0.Work Content Judge'!$Y$146=1),AND($T$27="N/A",$H192=$AJ$46),AND($T$28="N/A",$H192=$AK$46),AND($T$29="N/A",$H192=$AL$46),AND($T$30="N/A",$H192=$AM$46),AND($T$31="N/A",$H192=$AN$46),AND($T$32="N/A",$H192=$AO$46)),0,1)</f>
        <v>0</v>
      </c>
      <c r="AC192" s="670">
        <f t="shared" si="30"/>
        <v>1</v>
      </c>
      <c r="AD192" s="670">
        <f>IF(OR('0.Work Content Judge'!$J$146=0,AND($BV192=99,COUNTIF('0.Work Content Judge'!$AJ$146:$AO$146,2)=0),AND($BX192=99,COUNTIF('0.Work Content Judge'!$AJ$146:$AO$146,2)&gt;0),AND($BZ192=99,'0.Work Content Judge'!$AB$146=1),AND($W$27="N/A",$H192=$AJ$46),AND($W$28="N/A",$H192=$AK$46),AND($W$29="N/A",$H192=$AL$46),AND($W$30="N/A",$H192=$AM$46),AND($W$31="N/A",$H192=$AN$46),AND($W$32="N/A",$H192=$AO$46)),0,1)</f>
        <v>0</v>
      </c>
      <c r="AE192" s="669">
        <f t="shared" si="31"/>
        <v>1</v>
      </c>
      <c r="AF192" s="683">
        <f t="shared" si="36"/>
        <v>1</v>
      </c>
      <c r="AG192" s="684">
        <v>1</v>
      </c>
      <c r="AH192" s="685">
        <v>1</v>
      </c>
      <c r="AI192" s="685" t="s">
        <v>749</v>
      </c>
      <c r="AJ192" s="685" t="s">
        <v>749</v>
      </c>
      <c r="AK192" s="685">
        <v>1</v>
      </c>
      <c r="AL192" s="685" t="s">
        <v>749</v>
      </c>
      <c r="AM192" s="685" t="s">
        <v>749</v>
      </c>
      <c r="AN192" s="685" t="s">
        <v>749</v>
      </c>
      <c r="AO192" s="685" t="s">
        <v>749</v>
      </c>
      <c r="AP192" s="685">
        <v>0</v>
      </c>
      <c r="AQ192" s="685"/>
      <c r="AR192" s="685"/>
      <c r="AS192" s="685"/>
      <c r="AT192" s="685"/>
      <c r="AU192" s="685"/>
      <c r="AV192" s="685"/>
      <c r="AW192" s="685" t="s">
        <v>749</v>
      </c>
      <c r="AX192" s="685" t="s">
        <v>749</v>
      </c>
      <c r="AY192" s="685" t="s">
        <v>749</v>
      </c>
      <c r="AZ192" s="685" t="s">
        <v>749</v>
      </c>
      <c r="BA192" s="685" t="s">
        <v>749</v>
      </c>
      <c r="BB192" s="685" t="s">
        <v>749</v>
      </c>
      <c r="BC192" s="685" t="s">
        <v>749</v>
      </c>
      <c r="BD192" s="685" t="s">
        <v>749</v>
      </c>
      <c r="BE192" s="685" t="s">
        <v>749</v>
      </c>
      <c r="BF192" s="685">
        <v>1</v>
      </c>
      <c r="BG192" s="685">
        <v>1</v>
      </c>
      <c r="BH192" s="685">
        <v>1</v>
      </c>
      <c r="BI192" s="685">
        <v>1</v>
      </c>
      <c r="BJ192" s="685" t="s">
        <v>749</v>
      </c>
      <c r="BK192" s="685" t="s">
        <v>749</v>
      </c>
      <c r="BL192" s="685" t="s">
        <v>749</v>
      </c>
      <c r="BM192" s="685" t="s">
        <v>749</v>
      </c>
      <c r="BN192" s="685" t="s">
        <v>749</v>
      </c>
      <c r="BO192" s="685" t="s">
        <v>749</v>
      </c>
      <c r="BP192" s="685" t="s">
        <v>749</v>
      </c>
      <c r="BQ192" s="685" t="s">
        <v>749</v>
      </c>
      <c r="BR192" s="685" t="s">
        <v>749</v>
      </c>
      <c r="BS192" s="685" t="s">
        <v>749</v>
      </c>
      <c r="BT192" s="685">
        <v>1</v>
      </c>
      <c r="BU192" s="685" t="s">
        <v>749</v>
      </c>
      <c r="BV192" s="685"/>
      <c r="BW192" s="685"/>
      <c r="BX192" s="685"/>
      <c r="BY192" s="685"/>
      <c r="BZ192" s="685"/>
      <c r="CA192" s="685"/>
      <c r="CB192" s="685"/>
      <c r="CC192" s="718" t="str">
        <f t="shared" si="32"/>
        <v>インターネット接続環境</v>
      </c>
      <c r="CD192" s="718"/>
      <c r="CE192" s="718"/>
      <c r="CF192" s="718"/>
      <c r="CG192" s="718"/>
      <c r="CH192" s="718"/>
    </row>
    <row r="193" s="258" customFormat="1" ht="129.6" spans="2:86">
      <c r="B193" s="448">
        <f t="shared" si="37"/>
        <v>146</v>
      </c>
      <c r="C193" s="449" t="s">
        <v>1052</v>
      </c>
      <c r="D193" s="450" t="s">
        <v>1015</v>
      </c>
      <c r="E193" s="451" t="s">
        <v>744</v>
      </c>
      <c r="F193" s="794" t="s">
        <v>1053</v>
      </c>
      <c r="G193" s="453" t="s">
        <v>1054</v>
      </c>
      <c r="H193" s="451" t="str">
        <f t="shared" si="35"/>
        <v>インターネット接続環境
Internet connection environment
(e.g., Proxy server,etc.)</v>
      </c>
      <c r="I193" s="799" t="s">
        <v>1018</v>
      </c>
      <c r="J193" s="320" t="s">
        <v>1019</v>
      </c>
      <c r="K193" s="487" t="str">
        <f t="shared" si="26"/>
        <v>回答不要
Not Applicable</v>
      </c>
      <c r="L193" s="488">
        <v>3</v>
      </c>
      <c r="M193" s="489"/>
      <c r="N193" s="489"/>
      <c r="O193" s="490" t="s">
        <v>1055</v>
      </c>
      <c r="P193" s="491">
        <v>3</v>
      </c>
      <c r="Q193" s="322" t="s">
        <v>813</v>
      </c>
      <c r="R193" s="322"/>
      <c r="S193" s="648">
        <v>3</v>
      </c>
      <c r="T193" s="487" t="str">
        <f t="shared" si="27"/>
        <v>回答不要
Not Applicable</v>
      </c>
      <c r="U193" s="488"/>
      <c r="V193" s="834"/>
      <c r="W193" s="487" t="str">
        <f t="shared" si="28"/>
        <v>回答不要
Not Applicable</v>
      </c>
      <c r="X193" s="488"/>
      <c r="Y193" s="834"/>
      <c r="Z193" s="669">
        <f>IF(OR('0.Work Content Judge'!$H$146=0,AND($BV193=99,COUNTIF('0.Work Content Judge'!$AJ$146:$AO$146,2)=0),AND($BX193=99,COUNTIF('0.Work Content Judge'!$AJ$146:$AO$146,2)&gt;0),AND($BY193=99,'0.Work Content Judge'!$AI$146=1),AND($BZ193=99,'0.Work Content Judge'!$AC$146=1),AND($K$27="N/A",$H193=$AJ$46),AND($K$28="N/A",$H193=$AK$46),AND($K$29="N/A",$H193=$AL$46),AND($K$30="N/A",$H193=$AM$46),AND($K$31="N/A",$H193=$AN$46),AND($K$32="N/A",$H193=$AO$46)),0,1)</f>
        <v>0</v>
      </c>
      <c r="AA193" s="670">
        <f t="shared" si="29"/>
        <v>1</v>
      </c>
      <c r="AB193" s="670">
        <f>IF(OR('0.Work Content Judge'!$I$146=0,AND($BV193=99,COUNTIF('0.Work Content Judge'!$AJ$146:$AO$146,2)=0),AND($BX193=99,COUNTIF('0.Work Content Judge'!$AJ$146:$AO$146,2)&gt;0),AND($BZ193=99,'0.Work Content Judge'!$Y$146=1),AND($T$27="N/A",$H193=$AJ$46),AND($T$28="N/A",$H193=$AK$46),AND($T$29="N/A",$H193=$AL$46),AND($T$30="N/A",$H193=$AM$46),AND($T$31="N/A",$H193=$AN$46),AND($T$32="N/A",$H193=$AO$46)),0,1)</f>
        <v>0</v>
      </c>
      <c r="AC193" s="670">
        <f t="shared" si="30"/>
        <v>1</v>
      </c>
      <c r="AD193" s="670">
        <f>IF(OR('0.Work Content Judge'!$J$146=0,AND($BV193=99,COUNTIF('0.Work Content Judge'!$AJ$146:$AO$146,2)=0),AND($BX193=99,COUNTIF('0.Work Content Judge'!$AJ$146:$AO$146,2)&gt;0),AND($BZ193=99,'0.Work Content Judge'!$AB$146=1),AND($W$27="N/A",$H193=$AJ$46),AND($W$28="N/A",$H193=$AK$46),AND($W$29="N/A",$H193=$AL$46),AND($W$30="N/A",$H193=$AM$46),AND($W$31="N/A",$H193=$AN$46),AND($W$32="N/A",$H193=$AO$46)),0,1)</f>
        <v>0</v>
      </c>
      <c r="AE193" s="669">
        <f t="shared" si="31"/>
        <v>1</v>
      </c>
      <c r="AF193" s="683">
        <f t="shared" si="36"/>
        <v>1</v>
      </c>
      <c r="AG193" s="684">
        <v>1</v>
      </c>
      <c r="AH193" s="685">
        <v>1</v>
      </c>
      <c r="AI193" s="685" t="s">
        <v>749</v>
      </c>
      <c r="AJ193" s="685" t="s">
        <v>749</v>
      </c>
      <c r="AK193" s="685">
        <v>1</v>
      </c>
      <c r="AL193" s="685" t="s">
        <v>749</v>
      </c>
      <c r="AM193" s="685" t="s">
        <v>749</v>
      </c>
      <c r="AN193" s="685" t="s">
        <v>749</v>
      </c>
      <c r="AO193" s="685" t="s">
        <v>749</v>
      </c>
      <c r="AP193" s="685">
        <v>0</v>
      </c>
      <c r="AQ193" s="685"/>
      <c r="AR193" s="685"/>
      <c r="AS193" s="685"/>
      <c r="AT193" s="685"/>
      <c r="AU193" s="685"/>
      <c r="AV193" s="685"/>
      <c r="AW193" s="685" t="s">
        <v>749</v>
      </c>
      <c r="AX193" s="685" t="s">
        <v>749</v>
      </c>
      <c r="AY193" s="685" t="s">
        <v>749</v>
      </c>
      <c r="AZ193" s="685" t="s">
        <v>749</v>
      </c>
      <c r="BA193" s="685" t="s">
        <v>749</v>
      </c>
      <c r="BB193" s="685" t="s">
        <v>749</v>
      </c>
      <c r="BC193" s="685" t="s">
        <v>749</v>
      </c>
      <c r="BD193" s="685" t="s">
        <v>749</v>
      </c>
      <c r="BE193" s="685" t="s">
        <v>749</v>
      </c>
      <c r="BF193" s="685">
        <v>1</v>
      </c>
      <c r="BG193" s="685">
        <v>1</v>
      </c>
      <c r="BH193" s="685">
        <v>1</v>
      </c>
      <c r="BI193" s="685">
        <v>1</v>
      </c>
      <c r="BJ193" s="685" t="s">
        <v>749</v>
      </c>
      <c r="BK193" s="685" t="s">
        <v>749</v>
      </c>
      <c r="BL193" s="685" t="s">
        <v>749</v>
      </c>
      <c r="BM193" s="685" t="s">
        <v>749</v>
      </c>
      <c r="BN193" s="685" t="s">
        <v>749</v>
      </c>
      <c r="BO193" s="685" t="s">
        <v>749</v>
      </c>
      <c r="BP193" s="685" t="s">
        <v>749</v>
      </c>
      <c r="BQ193" s="685" t="s">
        <v>749</v>
      </c>
      <c r="BR193" s="685" t="s">
        <v>749</v>
      </c>
      <c r="BS193" s="685" t="s">
        <v>749</v>
      </c>
      <c r="BT193" s="685">
        <v>1</v>
      </c>
      <c r="BU193" s="685" t="s">
        <v>749</v>
      </c>
      <c r="BV193" s="685"/>
      <c r="BW193" s="685">
        <v>99</v>
      </c>
      <c r="BX193" s="685"/>
      <c r="BY193" s="685"/>
      <c r="BZ193" s="685"/>
      <c r="CA193" s="685"/>
      <c r="CB193" s="685"/>
      <c r="CC193" s="718" t="str">
        <f t="shared" si="32"/>
        <v>インターネット接続環境</v>
      </c>
      <c r="CD193" s="718"/>
      <c r="CE193" s="718"/>
      <c r="CF193" s="718"/>
      <c r="CG193" s="718"/>
      <c r="CH193" s="718"/>
    </row>
    <row r="194" s="258" customFormat="1" ht="129.6" spans="2:86">
      <c r="B194" s="448">
        <f t="shared" si="37"/>
        <v>147</v>
      </c>
      <c r="C194" s="449" t="s">
        <v>1056</v>
      </c>
      <c r="D194" s="450" t="s">
        <v>1015</v>
      </c>
      <c r="E194" s="451" t="s">
        <v>744</v>
      </c>
      <c r="F194" s="794" t="s">
        <v>1057</v>
      </c>
      <c r="G194" s="453" t="s">
        <v>1058</v>
      </c>
      <c r="H194" s="451" t="str">
        <f t="shared" si="35"/>
        <v>インターネット接続環境
Internet connection environment
(e.g., Proxy server,etc.)</v>
      </c>
      <c r="I194" s="799" t="s">
        <v>1018</v>
      </c>
      <c r="J194" s="320" t="s">
        <v>1019</v>
      </c>
      <c r="K194" s="487" t="str">
        <f t="shared" si="26"/>
        <v>回答不要
Not Applicable</v>
      </c>
      <c r="L194" s="488">
        <v>3</v>
      </c>
      <c r="M194" s="489"/>
      <c r="N194" s="489"/>
      <c r="O194" s="490" t="s">
        <v>1056</v>
      </c>
      <c r="P194" s="491">
        <v>3</v>
      </c>
      <c r="Q194" s="322" t="s">
        <v>813</v>
      </c>
      <c r="R194" s="322"/>
      <c r="S194" s="648">
        <v>3</v>
      </c>
      <c r="T194" s="487" t="str">
        <f t="shared" si="27"/>
        <v>回答不要
Not Applicable</v>
      </c>
      <c r="U194" s="488"/>
      <c r="V194" s="834"/>
      <c r="W194" s="487" t="str">
        <f t="shared" si="28"/>
        <v>回答不要
Not Applicable</v>
      </c>
      <c r="X194" s="488"/>
      <c r="Y194" s="834"/>
      <c r="Z194" s="669">
        <f>IF(OR('0.Work Content Judge'!$H$146=0,AND($BV194=99,COUNTIF('0.Work Content Judge'!$AJ$146:$AO$146,2)=0),AND($BX194=99,COUNTIF('0.Work Content Judge'!$AJ$146:$AO$146,2)&gt;0),AND($BY194=99,'0.Work Content Judge'!$AI$146=1),AND($BZ194=99,'0.Work Content Judge'!$AC$146=1),AND($K$27="N/A",$H194=$AJ$46),AND($K$28="N/A",$H194=$AK$46),AND($K$29="N/A",$H194=$AL$46),AND($K$30="N/A",$H194=$AM$46),AND($K$31="N/A",$H194=$AN$46),AND($K$32="N/A",$H194=$AO$46)),0,1)</f>
        <v>0</v>
      </c>
      <c r="AA194" s="670">
        <f t="shared" si="29"/>
        <v>1</v>
      </c>
      <c r="AB194" s="670">
        <f>IF(OR('0.Work Content Judge'!$I$146=0,AND($BV194=99,COUNTIF('0.Work Content Judge'!$AJ$146:$AO$146,2)=0),AND($BX194=99,COUNTIF('0.Work Content Judge'!$AJ$146:$AO$146,2)&gt;0),AND($BZ194=99,'0.Work Content Judge'!$Y$146=1),AND($T$27="N/A",$H194=$AJ$46),AND($T$28="N/A",$H194=$AK$46),AND($T$29="N/A",$H194=$AL$46),AND($T$30="N/A",$H194=$AM$46),AND($T$31="N/A",$H194=$AN$46),AND($T$32="N/A",$H194=$AO$46)),0,1)</f>
        <v>0</v>
      </c>
      <c r="AC194" s="670">
        <f t="shared" si="30"/>
        <v>1</v>
      </c>
      <c r="AD194" s="670">
        <f>IF(OR('0.Work Content Judge'!$J$146=0,AND($BV194=99,COUNTIF('0.Work Content Judge'!$AJ$146:$AO$146,2)=0),AND($BX194=99,COUNTIF('0.Work Content Judge'!$AJ$146:$AO$146,2)&gt;0),AND($BZ194=99,'0.Work Content Judge'!$AB$146=1),AND($W$27="N/A",$H194=$AJ$46),AND($W$28="N/A",$H194=$AK$46),AND($W$29="N/A",$H194=$AL$46),AND($W$30="N/A",$H194=$AM$46),AND($W$31="N/A",$H194=$AN$46),AND($W$32="N/A",$H194=$AO$46)),0,1)</f>
        <v>0</v>
      </c>
      <c r="AE194" s="669">
        <f t="shared" si="31"/>
        <v>1</v>
      </c>
      <c r="AF194" s="683">
        <f t="shared" si="36"/>
        <v>1</v>
      </c>
      <c r="AG194" s="684">
        <v>1</v>
      </c>
      <c r="AH194" s="685">
        <v>1</v>
      </c>
      <c r="AI194" s="685" t="s">
        <v>749</v>
      </c>
      <c r="AJ194" s="685" t="s">
        <v>749</v>
      </c>
      <c r="AK194" s="685">
        <v>1</v>
      </c>
      <c r="AL194" s="685" t="s">
        <v>749</v>
      </c>
      <c r="AM194" s="685" t="s">
        <v>749</v>
      </c>
      <c r="AN194" s="685" t="s">
        <v>749</v>
      </c>
      <c r="AO194" s="685" t="s">
        <v>749</v>
      </c>
      <c r="AP194" s="685">
        <v>0</v>
      </c>
      <c r="AQ194" s="685"/>
      <c r="AR194" s="685"/>
      <c r="AS194" s="685"/>
      <c r="AT194" s="685"/>
      <c r="AU194" s="685"/>
      <c r="AV194" s="685"/>
      <c r="AW194" s="685" t="s">
        <v>749</v>
      </c>
      <c r="AX194" s="685" t="s">
        <v>749</v>
      </c>
      <c r="AY194" s="685" t="s">
        <v>749</v>
      </c>
      <c r="AZ194" s="685" t="s">
        <v>749</v>
      </c>
      <c r="BA194" s="685" t="s">
        <v>749</v>
      </c>
      <c r="BB194" s="685" t="s">
        <v>749</v>
      </c>
      <c r="BC194" s="685" t="s">
        <v>749</v>
      </c>
      <c r="BD194" s="685" t="s">
        <v>749</v>
      </c>
      <c r="BE194" s="685" t="s">
        <v>749</v>
      </c>
      <c r="BF194" s="685">
        <v>1</v>
      </c>
      <c r="BG194" s="685">
        <v>1</v>
      </c>
      <c r="BH194" s="685">
        <v>1</v>
      </c>
      <c r="BI194" s="685">
        <v>1</v>
      </c>
      <c r="BJ194" s="685" t="s">
        <v>749</v>
      </c>
      <c r="BK194" s="685" t="s">
        <v>749</v>
      </c>
      <c r="BL194" s="685" t="s">
        <v>749</v>
      </c>
      <c r="BM194" s="685" t="s">
        <v>749</v>
      </c>
      <c r="BN194" s="685" t="s">
        <v>749</v>
      </c>
      <c r="BO194" s="685" t="s">
        <v>749</v>
      </c>
      <c r="BP194" s="685" t="s">
        <v>749</v>
      </c>
      <c r="BQ194" s="685" t="s">
        <v>749</v>
      </c>
      <c r="BR194" s="685" t="s">
        <v>749</v>
      </c>
      <c r="BS194" s="685" t="s">
        <v>749</v>
      </c>
      <c r="BT194" s="685">
        <v>1</v>
      </c>
      <c r="BU194" s="685" t="s">
        <v>749</v>
      </c>
      <c r="BV194" s="685"/>
      <c r="BW194" s="685"/>
      <c r="BX194" s="685"/>
      <c r="BY194" s="685"/>
      <c r="BZ194" s="685"/>
      <c r="CA194" s="685"/>
      <c r="CB194" s="685"/>
      <c r="CC194" s="718" t="str">
        <f t="shared" si="32"/>
        <v>インターネット接続環境</v>
      </c>
      <c r="CD194" s="718"/>
      <c r="CE194" s="718"/>
      <c r="CF194" s="718"/>
      <c r="CG194" s="718"/>
      <c r="CH194" s="718"/>
    </row>
    <row r="195" s="258" customFormat="1" ht="129.6" spans="2:86">
      <c r="B195" s="448">
        <f t="shared" si="37"/>
        <v>148</v>
      </c>
      <c r="C195" s="449" t="s">
        <v>1059</v>
      </c>
      <c r="D195" s="450" t="s">
        <v>1015</v>
      </c>
      <c r="E195" s="451" t="s">
        <v>744</v>
      </c>
      <c r="F195" s="794" t="s">
        <v>1060</v>
      </c>
      <c r="G195" s="453" t="s">
        <v>1061</v>
      </c>
      <c r="H195" s="451" t="str">
        <f t="shared" si="35"/>
        <v>インターネット接続環境
Internet connection environment
(e.g., Proxy server,etc.)</v>
      </c>
      <c r="I195" s="799" t="s">
        <v>1018</v>
      </c>
      <c r="J195" s="320" t="s">
        <v>1019</v>
      </c>
      <c r="K195" s="487" t="str">
        <f t="shared" si="26"/>
        <v>回答不要
Not Applicable</v>
      </c>
      <c r="L195" s="488">
        <v>3</v>
      </c>
      <c r="M195" s="489"/>
      <c r="N195" s="489"/>
      <c r="O195" s="490" t="s">
        <v>1059</v>
      </c>
      <c r="P195" s="491">
        <v>3</v>
      </c>
      <c r="Q195" s="322" t="s">
        <v>813</v>
      </c>
      <c r="R195" s="322"/>
      <c r="S195" s="648">
        <v>3</v>
      </c>
      <c r="T195" s="487" t="str">
        <f t="shared" si="27"/>
        <v>回答不要
Not Applicable</v>
      </c>
      <c r="U195" s="488"/>
      <c r="V195" s="834"/>
      <c r="W195" s="487" t="str">
        <f t="shared" si="28"/>
        <v>回答不要
Not Applicable</v>
      </c>
      <c r="X195" s="488"/>
      <c r="Y195" s="834"/>
      <c r="Z195" s="669">
        <f>IF(OR('0.Work Content Judge'!$H$146=0,AND($BV195=99,COUNTIF('0.Work Content Judge'!$AJ$146:$AO$146,2)=0),AND($BX195=99,COUNTIF('0.Work Content Judge'!$AJ$146:$AO$146,2)&gt;0),AND($BY195=99,'0.Work Content Judge'!$AI$146=1),AND($BZ195=99,'0.Work Content Judge'!$AC$146=1),AND($K$27="N/A",$H195=$AJ$46),AND($K$28="N/A",$H195=$AK$46),AND($K$29="N/A",$H195=$AL$46),AND($K$30="N/A",$H195=$AM$46),AND($K$31="N/A",$H195=$AN$46),AND($K$32="N/A",$H195=$AO$46)),0,1)</f>
        <v>0</v>
      </c>
      <c r="AA195" s="670">
        <f t="shared" si="29"/>
        <v>1</v>
      </c>
      <c r="AB195" s="670">
        <f>IF(OR('0.Work Content Judge'!$I$146=0,AND($BV195=99,COUNTIF('0.Work Content Judge'!$AJ$146:$AO$146,2)=0),AND($BX195=99,COUNTIF('0.Work Content Judge'!$AJ$146:$AO$146,2)&gt;0),AND($BZ195=99,'0.Work Content Judge'!$Y$146=1),AND($T$27="N/A",$H195=$AJ$46),AND($T$28="N/A",$H195=$AK$46),AND($T$29="N/A",$H195=$AL$46),AND($T$30="N/A",$H195=$AM$46),AND($T$31="N/A",$H195=$AN$46),AND($T$32="N/A",$H195=$AO$46)),0,1)</f>
        <v>0</v>
      </c>
      <c r="AC195" s="670">
        <f t="shared" si="30"/>
        <v>1</v>
      </c>
      <c r="AD195" s="670">
        <f>IF(OR('0.Work Content Judge'!$J$146=0,AND($BV195=99,COUNTIF('0.Work Content Judge'!$AJ$146:$AO$146,2)=0),AND($BX195=99,COUNTIF('0.Work Content Judge'!$AJ$146:$AO$146,2)&gt;0),AND($BZ195=99,'0.Work Content Judge'!$AB$146=1),AND($W$27="N/A",$H195=$AJ$46),AND($W$28="N/A",$H195=$AK$46),AND($W$29="N/A",$H195=$AL$46),AND($W$30="N/A",$H195=$AM$46),AND($W$31="N/A",$H195=$AN$46),AND($W$32="N/A",$H195=$AO$46)),0,1)</f>
        <v>0</v>
      </c>
      <c r="AE195" s="669">
        <f t="shared" si="31"/>
        <v>1</v>
      </c>
      <c r="AF195" s="683">
        <f t="shared" si="36"/>
        <v>1</v>
      </c>
      <c r="AG195" s="684">
        <v>1</v>
      </c>
      <c r="AH195" s="685">
        <v>1</v>
      </c>
      <c r="AI195" s="685" t="s">
        <v>749</v>
      </c>
      <c r="AJ195" s="685" t="s">
        <v>749</v>
      </c>
      <c r="AK195" s="685">
        <v>1</v>
      </c>
      <c r="AL195" s="685" t="s">
        <v>749</v>
      </c>
      <c r="AM195" s="685" t="s">
        <v>749</v>
      </c>
      <c r="AN195" s="685" t="s">
        <v>749</v>
      </c>
      <c r="AO195" s="685" t="s">
        <v>749</v>
      </c>
      <c r="AP195" s="685">
        <v>0</v>
      </c>
      <c r="AQ195" s="685"/>
      <c r="AR195" s="685"/>
      <c r="AS195" s="685"/>
      <c r="AT195" s="685"/>
      <c r="AU195" s="685"/>
      <c r="AV195" s="685"/>
      <c r="AW195" s="685" t="s">
        <v>749</v>
      </c>
      <c r="AX195" s="685" t="s">
        <v>749</v>
      </c>
      <c r="AY195" s="685" t="s">
        <v>749</v>
      </c>
      <c r="AZ195" s="685" t="s">
        <v>749</v>
      </c>
      <c r="BA195" s="685" t="s">
        <v>749</v>
      </c>
      <c r="BB195" s="685" t="s">
        <v>749</v>
      </c>
      <c r="BC195" s="685" t="s">
        <v>749</v>
      </c>
      <c r="BD195" s="685" t="s">
        <v>749</v>
      </c>
      <c r="BE195" s="685" t="s">
        <v>749</v>
      </c>
      <c r="BF195" s="685">
        <v>1</v>
      </c>
      <c r="BG195" s="685"/>
      <c r="BH195" s="685"/>
      <c r="BI195" s="685">
        <v>1</v>
      </c>
      <c r="BJ195" s="685" t="s">
        <v>749</v>
      </c>
      <c r="BK195" s="685" t="s">
        <v>749</v>
      </c>
      <c r="BL195" s="685" t="s">
        <v>749</v>
      </c>
      <c r="BM195" s="685" t="s">
        <v>749</v>
      </c>
      <c r="BN195" s="685" t="s">
        <v>749</v>
      </c>
      <c r="BO195" s="685" t="s">
        <v>749</v>
      </c>
      <c r="BP195" s="685" t="s">
        <v>749</v>
      </c>
      <c r="BQ195" s="685" t="s">
        <v>749</v>
      </c>
      <c r="BR195" s="685" t="s">
        <v>749</v>
      </c>
      <c r="BS195" s="685" t="s">
        <v>749</v>
      </c>
      <c r="BT195" s="685">
        <v>1</v>
      </c>
      <c r="BU195" s="685" t="s">
        <v>749</v>
      </c>
      <c r="BV195" s="685"/>
      <c r="BW195" s="685"/>
      <c r="BX195" s="685"/>
      <c r="BY195" s="685"/>
      <c r="BZ195" s="685"/>
      <c r="CA195" s="685"/>
      <c r="CB195" s="685"/>
      <c r="CC195" s="718" t="str">
        <f t="shared" si="32"/>
        <v>インターネット接続環境</v>
      </c>
      <c r="CD195" s="718"/>
      <c r="CE195" s="718"/>
      <c r="CF195" s="718"/>
      <c r="CG195" s="718"/>
      <c r="CH195" s="718"/>
    </row>
    <row r="196" s="258" customFormat="1" ht="129.6" spans="2:86">
      <c r="B196" s="448">
        <f t="shared" si="37"/>
        <v>149</v>
      </c>
      <c r="C196" s="449" t="s">
        <v>1062</v>
      </c>
      <c r="D196" s="450" t="s">
        <v>1015</v>
      </c>
      <c r="E196" s="451" t="s">
        <v>744</v>
      </c>
      <c r="F196" s="794" t="s">
        <v>1063</v>
      </c>
      <c r="G196" s="453" t="s">
        <v>1064</v>
      </c>
      <c r="H196" s="451" t="str">
        <f t="shared" si="35"/>
        <v>インターネット接続環境
Internet connection environment
(e.g., Proxy server,etc.)</v>
      </c>
      <c r="I196" s="799" t="s">
        <v>1018</v>
      </c>
      <c r="J196" s="320" t="s">
        <v>1019</v>
      </c>
      <c r="K196" s="487" t="str">
        <f t="shared" si="26"/>
        <v>回答不要
Not Applicable</v>
      </c>
      <c r="L196" s="488">
        <v>3</v>
      </c>
      <c r="M196" s="489"/>
      <c r="N196" s="489"/>
      <c r="O196" s="490" t="s">
        <v>1062</v>
      </c>
      <c r="P196" s="491">
        <v>1</v>
      </c>
      <c r="Q196" s="322" t="s">
        <v>813</v>
      </c>
      <c r="R196" s="322"/>
      <c r="S196" s="648">
        <v>1</v>
      </c>
      <c r="T196" s="487" t="str">
        <f t="shared" si="27"/>
        <v>回答不要
Not Applicable</v>
      </c>
      <c r="U196" s="488"/>
      <c r="V196" s="834"/>
      <c r="W196" s="487" t="str">
        <f t="shared" si="28"/>
        <v>回答不要
Not Applicable</v>
      </c>
      <c r="X196" s="488"/>
      <c r="Y196" s="834"/>
      <c r="Z196" s="669">
        <f>IF(OR('0.Work Content Judge'!$H$146=0,AND($BV196=99,COUNTIF('0.Work Content Judge'!$AJ$146:$AO$146,2)=0),AND($BX196=99,COUNTIF('0.Work Content Judge'!$AJ$146:$AO$146,2)&gt;0),AND($BY196=99,'0.Work Content Judge'!$AI$146=1),AND($BZ196=99,'0.Work Content Judge'!$AC$146=1),AND($K$27="N/A",$H196=$AJ$46),AND($K$28="N/A",$H196=$AK$46),AND($K$29="N/A",$H196=$AL$46),AND($K$30="N/A",$H196=$AM$46),AND($K$31="N/A",$H196=$AN$46),AND($K$32="N/A",$H196=$AO$46)),0,1)</f>
        <v>0</v>
      </c>
      <c r="AA196" s="670">
        <f t="shared" si="29"/>
        <v>1</v>
      </c>
      <c r="AB196" s="670">
        <f>IF(OR('0.Work Content Judge'!$I$146=0,AND($BV196=99,COUNTIF('0.Work Content Judge'!$AJ$146:$AO$146,2)=0),AND($BX196=99,COUNTIF('0.Work Content Judge'!$AJ$146:$AO$146,2)&gt;0),AND($BZ196=99,'0.Work Content Judge'!$Y$146=1),AND($T$27="N/A",$H196=$AJ$46),AND($T$28="N/A",$H196=$AK$46),AND($T$29="N/A",$H196=$AL$46),AND($T$30="N/A",$H196=$AM$46),AND($T$31="N/A",$H196=$AN$46),AND($T$32="N/A",$H196=$AO$46)),0,1)</f>
        <v>0</v>
      </c>
      <c r="AC196" s="670">
        <f t="shared" si="30"/>
        <v>1</v>
      </c>
      <c r="AD196" s="670">
        <f>IF(OR('0.Work Content Judge'!$J$146=0,AND($BV196=99,COUNTIF('0.Work Content Judge'!$AJ$146:$AO$146,2)=0),AND($BX196=99,COUNTIF('0.Work Content Judge'!$AJ$146:$AO$146,2)&gt;0),AND($BZ196=99,'0.Work Content Judge'!$AB$146=1),AND($W$27="N/A",$H196=$AJ$46),AND($W$28="N/A",$H196=$AK$46),AND($W$29="N/A",$H196=$AL$46),AND($W$30="N/A",$H196=$AM$46),AND($W$31="N/A",$H196=$AN$46),AND($W$32="N/A",$H196=$AO$46)),0,1)</f>
        <v>0</v>
      </c>
      <c r="AE196" s="669">
        <f t="shared" si="31"/>
        <v>1</v>
      </c>
      <c r="AF196" s="683">
        <f t="shared" si="36"/>
        <v>1</v>
      </c>
      <c r="AG196" s="684">
        <v>1</v>
      </c>
      <c r="AH196" s="685">
        <v>1</v>
      </c>
      <c r="AI196" s="685" t="s">
        <v>749</v>
      </c>
      <c r="AJ196" s="685" t="s">
        <v>749</v>
      </c>
      <c r="AK196" s="685">
        <v>1</v>
      </c>
      <c r="AL196" s="685" t="s">
        <v>749</v>
      </c>
      <c r="AM196" s="685" t="s">
        <v>749</v>
      </c>
      <c r="AN196" s="685" t="s">
        <v>749</v>
      </c>
      <c r="AO196" s="685" t="s">
        <v>749</v>
      </c>
      <c r="AP196" s="685">
        <v>0</v>
      </c>
      <c r="AQ196" s="685"/>
      <c r="AR196" s="685"/>
      <c r="AS196" s="685"/>
      <c r="AT196" s="685"/>
      <c r="AU196" s="685"/>
      <c r="AV196" s="685"/>
      <c r="AW196" s="685" t="s">
        <v>749</v>
      </c>
      <c r="AX196" s="685" t="s">
        <v>749</v>
      </c>
      <c r="AY196" s="685" t="s">
        <v>749</v>
      </c>
      <c r="AZ196" s="685" t="s">
        <v>749</v>
      </c>
      <c r="BA196" s="685" t="s">
        <v>749</v>
      </c>
      <c r="BB196" s="685" t="s">
        <v>749</v>
      </c>
      <c r="BC196" s="685" t="s">
        <v>749</v>
      </c>
      <c r="BD196" s="685" t="s">
        <v>749</v>
      </c>
      <c r="BE196" s="685" t="s">
        <v>749</v>
      </c>
      <c r="BF196" s="685">
        <v>1</v>
      </c>
      <c r="BG196" s="685">
        <v>1</v>
      </c>
      <c r="BH196" s="685">
        <v>1</v>
      </c>
      <c r="BI196" s="685">
        <v>1</v>
      </c>
      <c r="BJ196" s="685" t="s">
        <v>749</v>
      </c>
      <c r="BK196" s="685" t="s">
        <v>749</v>
      </c>
      <c r="BL196" s="685" t="s">
        <v>749</v>
      </c>
      <c r="BM196" s="685" t="s">
        <v>749</v>
      </c>
      <c r="BN196" s="685" t="s">
        <v>749</v>
      </c>
      <c r="BO196" s="685" t="s">
        <v>749</v>
      </c>
      <c r="BP196" s="685" t="s">
        <v>749</v>
      </c>
      <c r="BQ196" s="685" t="s">
        <v>749</v>
      </c>
      <c r="BR196" s="685" t="s">
        <v>749</v>
      </c>
      <c r="BS196" s="685" t="s">
        <v>749</v>
      </c>
      <c r="BT196" s="685">
        <v>1</v>
      </c>
      <c r="BU196" s="685" t="s">
        <v>749</v>
      </c>
      <c r="BV196" s="685"/>
      <c r="BW196" s="685"/>
      <c r="BX196" s="685"/>
      <c r="BY196" s="685"/>
      <c r="BZ196" s="685"/>
      <c r="CA196" s="685"/>
      <c r="CB196" s="685"/>
      <c r="CC196" s="718" t="str">
        <f t="shared" si="32"/>
        <v>インターネット接続環境</v>
      </c>
      <c r="CD196" s="718"/>
      <c r="CE196" s="718"/>
      <c r="CF196" s="718"/>
      <c r="CG196" s="718"/>
      <c r="CH196" s="718"/>
    </row>
    <row r="197" s="258" customFormat="1" ht="129.6" spans="2:86">
      <c r="B197" s="448">
        <f t="shared" si="37"/>
        <v>150</v>
      </c>
      <c r="C197" s="449" t="s">
        <v>1065</v>
      </c>
      <c r="D197" s="450" t="s">
        <v>1015</v>
      </c>
      <c r="E197" s="451" t="s">
        <v>744</v>
      </c>
      <c r="F197" s="794" t="s">
        <v>1066</v>
      </c>
      <c r="G197" s="453" t="s">
        <v>1067</v>
      </c>
      <c r="H197" s="451" t="str">
        <f t="shared" si="35"/>
        <v>端末管理サーバ
Terminal management server
(e.g., Active Directory server)</v>
      </c>
      <c r="I197" s="799" t="s">
        <v>1018</v>
      </c>
      <c r="J197" s="320" t="s">
        <v>1019</v>
      </c>
      <c r="K197" s="487" t="str">
        <f t="shared" si="26"/>
        <v>回答不要
Not Applicable</v>
      </c>
      <c r="L197" s="488">
        <v>3</v>
      </c>
      <c r="M197" s="489"/>
      <c r="N197" s="489"/>
      <c r="O197" s="490" t="s">
        <v>1065</v>
      </c>
      <c r="P197" s="491">
        <v>3</v>
      </c>
      <c r="Q197" s="322"/>
      <c r="R197" s="322"/>
      <c r="S197" s="648">
        <v>3</v>
      </c>
      <c r="T197" s="487" t="str">
        <f t="shared" si="27"/>
        <v>回答不要
Not Applicable</v>
      </c>
      <c r="U197" s="488"/>
      <c r="V197" s="834"/>
      <c r="W197" s="487" t="str">
        <f t="shared" si="28"/>
        <v>回答不要
Not Applicable</v>
      </c>
      <c r="X197" s="488"/>
      <c r="Y197" s="834"/>
      <c r="Z197" s="669">
        <f>IF(OR('0.Work Content Judge'!$H$146=0,AND($BV197=99,COUNTIF('0.Work Content Judge'!$AJ$146:$AO$146,2)=0),AND($BX197=99,COUNTIF('0.Work Content Judge'!$AJ$146:$AO$146,2)&gt;0),AND($BY197=99,'0.Work Content Judge'!$AI$146=1),AND($BZ197=99,'0.Work Content Judge'!$AC$146=1),AND($K$27="N/A",$H197=$AJ$46),AND($K$28="N/A",$H197=$AK$46),AND($K$29="N/A",$H197=$AL$46),AND($K$30="N/A",$H197=$AM$46),AND($K$31="N/A",$H197=$AN$46),AND($K$32="N/A",$H197=$AO$46)),0,1)</f>
        <v>0</v>
      </c>
      <c r="AA197" s="670">
        <f t="shared" si="29"/>
        <v>1</v>
      </c>
      <c r="AB197" s="670">
        <f>IF(OR('0.Work Content Judge'!$I$146=0,AND($BV197=99,COUNTIF('0.Work Content Judge'!$AJ$146:$AO$146,2)=0),AND($BX197=99,COUNTIF('0.Work Content Judge'!$AJ$146:$AO$146,2)&gt;0),AND($BZ197=99,'0.Work Content Judge'!$Y$146=1),AND($T$27="N/A",$H197=$AJ$46),AND($T$28="N/A",$H197=$AK$46),AND($T$29="N/A",$H197=$AL$46),AND($T$30="N/A",$H197=$AM$46),AND($T$31="N/A",$H197=$AN$46),AND($T$32="N/A",$H197=$AO$46)),0,1)</f>
        <v>0</v>
      </c>
      <c r="AC197" s="670">
        <f t="shared" si="30"/>
        <v>1</v>
      </c>
      <c r="AD197" s="670">
        <f>IF(OR('0.Work Content Judge'!$J$146=0,AND($BV197=99,COUNTIF('0.Work Content Judge'!$AJ$146:$AO$146,2)=0),AND($BX197=99,COUNTIF('0.Work Content Judge'!$AJ$146:$AO$146,2)&gt;0),AND($BZ197=99,'0.Work Content Judge'!$AB$146=1),AND($W$27="N/A",$H197=$AJ$46),AND($W$28="N/A",$H197=$AK$46),AND($W$29="N/A",$H197=$AL$46),AND($W$30="N/A",$H197=$AM$46),AND($W$31="N/A",$H197=$AN$46),AND($W$32="N/A",$H197=$AO$46)),0,1)</f>
        <v>0</v>
      </c>
      <c r="AE197" s="669">
        <f t="shared" si="31"/>
        <v>1</v>
      </c>
      <c r="AF197" s="683">
        <f t="shared" si="36"/>
        <v>1</v>
      </c>
      <c r="AG197" s="684">
        <v>1</v>
      </c>
      <c r="AH197" s="685">
        <v>1</v>
      </c>
      <c r="AI197" s="685" t="s">
        <v>749</v>
      </c>
      <c r="AJ197" s="685" t="s">
        <v>749</v>
      </c>
      <c r="AK197" s="685" t="s">
        <v>749</v>
      </c>
      <c r="AL197" s="685" t="s">
        <v>749</v>
      </c>
      <c r="AM197" s="685" t="s">
        <v>749</v>
      </c>
      <c r="AN197" s="685">
        <v>1</v>
      </c>
      <c r="AO197" s="685" t="s">
        <v>749</v>
      </c>
      <c r="AP197" s="685">
        <v>0</v>
      </c>
      <c r="AQ197" s="685"/>
      <c r="AR197" s="685"/>
      <c r="AS197" s="685"/>
      <c r="AT197" s="685"/>
      <c r="AU197" s="685"/>
      <c r="AV197" s="685"/>
      <c r="AW197" s="685" t="s">
        <v>749</v>
      </c>
      <c r="AX197" s="685" t="s">
        <v>749</v>
      </c>
      <c r="AY197" s="685" t="s">
        <v>749</v>
      </c>
      <c r="AZ197" s="685" t="s">
        <v>749</v>
      </c>
      <c r="BA197" s="685" t="s">
        <v>749</v>
      </c>
      <c r="BB197" s="685" t="s">
        <v>749</v>
      </c>
      <c r="BC197" s="685" t="s">
        <v>749</v>
      </c>
      <c r="BD197" s="685" t="s">
        <v>749</v>
      </c>
      <c r="BE197" s="685" t="s">
        <v>749</v>
      </c>
      <c r="BF197" s="685">
        <v>1</v>
      </c>
      <c r="BG197" s="685">
        <v>1</v>
      </c>
      <c r="BH197" s="685">
        <v>1</v>
      </c>
      <c r="BI197" s="685">
        <v>1</v>
      </c>
      <c r="BJ197" s="685" t="s">
        <v>749</v>
      </c>
      <c r="BK197" s="685" t="s">
        <v>749</v>
      </c>
      <c r="BL197" s="685" t="s">
        <v>749</v>
      </c>
      <c r="BM197" s="685" t="s">
        <v>749</v>
      </c>
      <c r="BN197" s="685" t="s">
        <v>749</v>
      </c>
      <c r="BO197" s="685" t="s">
        <v>749</v>
      </c>
      <c r="BP197" s="685" t="s">
        <v>749</v>
      </c>
      <c r="BQ197" s="685" t="s">
        <v>749</v>
      </c>
      <c r="BR197" s="685" t="s">
        <v>749</v>
      </c>
      <c r="BS197" s="685" t="s">
        <v>749</v>
      </c>
      <c r="BT197" s="685">
        <v>1</v>
      </c>
      <c r="BU197" s="685" t="s">
        <v>749</v>
      </c>
      <c r="BV197" s="685"/>
      <c r="BW197" s="685"/>
      <c r="BX197" s="685"/>
      <c r="BY197" s="685"/>
      <c r="BZ197" s="685"/>
      <c r="CA197" s="685"/>
      <c r="CB197" s="685"/>
      <c r="CC197" s="718" t="str">
        <f t="shared" si="32"/>
        <v>端末管理サーバ(Active Directory)</v>
      </c>
      <c r="CD197" s="718"/>
      <c r="CE197" s="718"/>
      <c r="CF197" s="718"/>
      <c r="CG197" s="718"/>
      <c r="CH197" s="718"/>
    </row>
    <row r="198" s="258" customFormat="1" ht="129.6" spans="2:86">
      <c r="B198" s="448">
        <f t="shared" si="37"/>
        <v>151</v>
      </c>
      <c r="C198" s="449" t="s">
        <v>1068</v>
      </c>
      <c r="D198" s="450" t="s">
        <v>1015</v>
      </c>
      <c r="E198" s="451" t="s">
        <v>744</v>
      </c>
      <c r="F198" s="794" t="s">
        <v>1069</v>
      </c>
      <c r="G198" s="453" t="s">
        <v>1070</v>
      </c>
      <c r="H198" s="451" t="str">
        <f t="shared" si="35"/>
        <v>境界対策
Boundary Countermeasure
(e.g., Firewall, IDS, IPS)</v>
      </c>
      <c r="I198" s="799" t="s">
        <v>1018</v>
      </c>
      <c r="J198" s="320" t="s">
        <v>1019</v>
      </c>
      <c r="K198" s="487" t="str">
        <f t="shared" si="26"/>
        <v>回答不要
Not Applicable</v>
      </c>
      <c r="L198" s="488">
        <v>3</v>
      </c>
      <c r="M198" s="489"/>
      <c r="N198" s="489"/>
      <c r="O198" s="490" t="s">
        <v>1068</v>
      </c>
      <c r="P198" s="491">
        <v>3</v>
      </c>
      <c r="Q198" s="322" t="s">
        <v>813</v>
      </c>
      <c r="R198" s="322"/>
      <c r="S198" s="648">
        <v>3</v>
      </c>
      <c r="T198" s="487" t="str">
        <f t="shared" si="27"/>
        <v>回答不要
Not Applicable</v>
      </c>
      <c r="U198" s="488"/>
      <c r="V198" s="834"/>
      <c r="W198" s="487" t="str">
        <f t="shared" si="28"/>
        <v>回答不要
Not Applicable</v>
      </c>
      <c r="X198" s="488"/>
      <c r="Y198" s="834"/>
      <c r="Z198" s="669">
        <f>IF(OR('0.Work Content Judge'!$H$146=0,AND($BV198=99,COUNTIF('0.Work Content Judge'!$AJ$146:$AO$146,2)=0),AND($BX198=99,COUNTIF('0.Work Content Judge'!$AJ$146:$AO$146,2)&gt;0),AND($BY198=99,'0.Work Content Judge'!$AI$146=1),AND($BZ198=99,'0.Work Content Judge'!$AC$146=1),AND($K$27="N/A",$H198=$AJ$46),AND($K$28="N/A",$H198=$AK$46),AND($K$29="N/A",$H198=$AL$46),AND($K$30="N/A",$H198=$AM$46),AND($K$31="N/A",$H198=$AN$46),AND($K$32="N/A",$H198=$AO$46)),0,1)</f>
        <v>0</v>
      </c>
      <c r="AA198" s="670">
        <f t="shared" si="29"/>
        <v>1</v>
      </c>
      <c r="AB198" s="670">
        <f>IF(OR('0.Work Content Judge'!$I$146=0,AND($BV198=99,COUNTIF('0.Work Content Judge'!$AJ$146:$AO$146,2)=0),AND($BX198=99,COUNTIF('0.Work Content Judge'!$AJ$146:$AO$146,2)&gt;0),AND($BZ198=99,'0.Work Content Judge'!$Y$146=1),AND($T$27="N/A",$H198=$AJ$46),AND($T$28="N/A",$H198=$AK$46),AND($T$29="N/A",$H198=$AL$46),AND($T$30="N/A",$H198=$AM$46),AND($T$31="N/A",$H198=$AN$46),AND($T$32="N/A",$H198=$AO$46)),0,1)</f>
        <v>0</v>
      </c>
      <c r="AC198" s="670">
        <f t="shared" si="30"/>
        <v>1</v>
      </c>
      <c r="AD198" s="670">
        <f>IF(OR('0.Work Content Judge'!$J$146=0,AND($BV198=99,COUNTIF('0.Work Content Judge'!$AJ$146:$AO$146,2)=0),AND($BX198=99,COUNTIF('0.Work Content Judge'!$AJ$146:$AO$146,2)&gt;0),AND($BZ198=99,'0.Work Content Judge'!$AB$146=1),AND($W$27="N/A",$H198=$AJ$46),AND($W$28="N/A",$H198=$AK$46),AND($W$29="N/A",$H198=$AL$46),AND($W$30="N/A",$H198=$AM$46),AND($W$31="N/A",$H198=$AN$46),AND($W$32="N/A",$H198=$AO$46)),0,1)</f>
        <v>0</v>
      </c>
      <c r="AE198" s="669">
        <f t="shared" si="31"/>
        <v>1</v>
      </c>
      <c r="AF198" s="683">
        <f t="shared" si="36"/>
        <v>1</v>
      </c>
      <c r="AG198" s="684">
        <v>1</v>
      </c>
      <c r="AH198" s="685">
        <v>1</v>
      </c>
      <c r="AI198" s="685" t="s">
        <v>749</v>
      </c>
      <c r="AJ198" s="685">
        <v>1</v>
      </c>
      <c r="AK198" s="685" t="s">
        <v>749</v>
      </c>
      <c r="AL198" s="685" t="s">
        <v>749</v>
      </c>
      <c r="AM198" s="685" t="s">
        <v>749</v>
      </c>
      <c r="AN198" s="685" t="s">
        <v>749</v>
      </c>
      <c r="AO198" s="685" t="s">
        <v>749</v>
      </c>
      <c r="AP198" s="685">
        <v>0</v>
      </c>
      <c r="AQ198" s="685"/>
      <c r="AR198" s="685"/>
      <c r="AS198" s="685"/>
      <c r="AT198" s="685"/>
      <c r="AU198" s="685"/>
      <c r="AV198" s="685"/>
      <c r="AW198" s="685" t="s">
        <v>749</v>
      </c>
      <c r="AX198" s="685" t="s">
        <v>749</v>
      </c>
      <c r="AY198" s="685" t="s">
        <v>749</v>
      </c>
      <c r="AZ198" s="685" t="s">
        <v>749</v>
      </c>
      <c r="BA198" s="685" t="s">
        <v>749</v>
      </c>
      <c r="BB198" s="685" t="s">
        <v>749</v>
      </c>
      <c r="BC198" s="685" t="s">
        <v>749</v>
      </c>
      <c r="BD198" s="685" t="s">
        <v>749</v>
      </c>
      <c r="BE198" s="685" t="s">
        <v>749</v>
      </c>
      <c r="BF198" s="685">
        <v>1</v>
      </c>
      <c r="BG198" s="685">
        <v>1</v>
      </c>
      <c r="BH198" s="685">
        <v>1</v>
      </c>
      <c r="BI198" s="685">
        <v>1</v>
      </c>
      <c r="BJ198" s="685" t="s">
        <v>749</v>
      </c>
      <c r="BK198" s="685" t="s">
        <v>749</v>
      </c>
      <c r="BL198" s="685" t="s">
        <v>749</v>
      </c>
      <c r="BM198" s="685" t="s">
        <v>749</v>
      </c>
      <c r="BN198" s="685" t="s">
        <v>749</v>
      </c>
      <c r="BO198" s="685" t="s">
        <v>749</v>
      </c>
      <c r="BP198" s="685" t="s">
        <v>749</v>
      </c>
      <c r="BQ198" s="685" t="s">
        <v>749</v>
      </c>
      <c r="BR198" s="685" t="s">
        <v>749</v>
      </c>
      <c r="BS198" s="685" t="s">
        <v>749</v>
      </c>
      <c r="BT198" s="685">
        <v>1</v>
      </c>
      <c r="BU198" s="685" t="s">
        <v>749</v>
      </c>
      <c r="BV198" s="685"/>
      <c r="BW198" s="685"/>
      <c r="BX198" s="685"/>
      <c r="BY198" s="685"/>
      <c r="BZ198" s="685"/>
      <c r="CA198" s="685"/>
      <c r="CB198" s="685"/>
      <c r="CC198" s="718" t="str">
        <f t="shared" si="32"/>
        <v>境界対策</v>
      </c>
      <c r="CD198" s="718"/>
      <c r="CE198" s="718"/>
      <c r="CF198" s="718"/>
      <c r="CG198" s="718"/>
      <c r="CH198" s="718"/>
    </row>
    <row r="199" s="258" customFormat="1" ht="187.2" spans="2:86">
      <c r="B199" s="448">
        <f t="shared" si="37"/>
        <v>152</v>
      </c>
      <c r="C199" s="449" t="s">
        <v>1071</v>
      </c>
      <c r="D199" s="450" t="s">
        <v>1072</v>
      </c>
      <c r="E199" s="451" t="s">
        <v>744</v>
      </c>
      <c r="F199" s="794" t="s">
        <v>1073</v>
      </c>
      <c r="G199" s="453" t="s">
        <v>1074</v>
      </c>
      <c r="H199" s="451" t="str">
        <f t="shared" si="35"/>
        <v>端末
Terminal
(e.g., User terminal, operation terminal, etc.)</v>
      </c>
      <c r="I199" s="799" t="s">
        <v>1018</v>
      </c>
      <c r="J199" s="320" t="s">
        <v>1019</v>
      </c>
      <c r="K199" s="487" t="str">
        <f t="shared" si="26"/>
        <v>回答不要
Not Applicable</v>
      </c>
      <c r="L199" s="488"/>
      <c r="M199" s="489"/>
      <c r="N199" s="489"/>
      <c r="O199" s="490" t="s">
        <v>1071</v>
      </c>
      <c r="P199" s="491">
        <v>3</v>
      </c>
      <c r="Q199" s="322"/>
      <c r="R199" s="322"/>
      <c r="S199" s="648">
        <v>3</v>
      </c>
      <c r="T199" s="487" t="str">
        <f t="shared" si="27"/>
        <v>回答不要
Not Applicable</v>
      </c>
      <c r="U199" s="488"/>
      <c r="V199" s="834"/>
      <c r="W199" s="487" t="str">
        <f t="shared" si="28"/>
        <v>回答不要
Not Applicable</v>
      </c>
      <c r="X199" s="488"/>
      <c r="Y199" s="834"/>
      <c r="Z199" s="669">
        <f>IF(OR('0.Work Content Judge'!$H$146=0,AND($BV199=99,COUNTIF('0.Work Content Judge'!$AJ$146:$AO$146,2)=0),AND($BX199=99,COUNTIF('0.Work Content Judge'!$AJ$146:$AO$146,2)&gt;0),AND($BY199=99,'0.Work Content Judge'!$AI$146=1),AND($BZ199=99,'0.Work Content Judge'!$AC$146=1),AND($K$27="N/A",$H199=$AJ$46),AND($K$28="N/A",$H199=$AK$46),AND($K$29="N/A",$H199=$AL$46),AND($K$30="N/A",$H199=$AM$46),AND($K$31="N/A",$H199=$AN$46),AND($K$32="N/A",$H199=$AO$46)),0,1)</f>
        <v>0</v>
      </c>
      <c r="AA199" s="670">
        <f t="shared" si="29"/>
        <v>1</v>
      </c>
      <c r="AB199" s="670">
        <f>IF(OR('0.Work Content Judge'!$I$146=0,AND($BV199=99,COUNTIF('0.Work Content Judge'!$AJ$146:$AO$146,2)=0),AND($BX199=99,COUNTIF('0.Work Content Judge'!$AJ$146:$AO$146,2)&gt;0),AND($BZ199=99,'0.Work Content Judge'!$Y$146=1),AND($T$27="N/A",$H199=$AJ$46),AND($T$28="N/A",$H199=$AK$46),AND($T$29="N/A",$H199=$AL$46),AND($T$30="N/A",$H199=$AM$46),AND($T$31="N/A",$H199=$AN$46),AND($T$32="N/A",$H199=$AO$46)),0,1)</f>
        <v>0</v>
      </c>
      <c r="AC199" s="670">
        <f t="shared" si="30"/>
        <v>1</v>
      </c>
      <c r="AD199" s="670">
        <f>IF(OR('0.Work Content Judge'!$J$146=0,AND($BV199=99,COUNTIF('0.Work Content Judge'!$AJ$146:$AO$146,2)=0),AND($BX199=99,COUNTIF('0.Work Content Judge'!$AJ$146:$AO$146,2)&gt;0),AND($BZ199=99,'0.Work Content Judge'!$AB$146=1),AND($W$27="N/A",$H199=$AJ$46),AND($W$28="N/A",$H199=$AK$46),AND($W$29="N/A",$H199=$AL$46),AND($W$30="N/A",$H199=$AM$46),AND($W$31="N/A",$H199=$AN$46),AND($W$32="N/A",$H199=$AO$46)),0,1)</f>
        <v>0</v>
      </c>
      <c r="AE199" s="669">
        <f t="shared" si="31"/>
        <v>1</v>
      </c>
      <c r="AF199" s="683">
        <f t="shared" si="36"/>
        <v>1</v>
      </c>
      <c r="AG199" s="684">
        <v>1</v>
      </c>
      <c r="AH199" s="685">
        <v>1</v>
      </c>
      <c r="AI199" s="685" t="s">
        <v>749</v>
      </c>
      <c r="AJ199" s="685" t="s">
        <v>749</v>
      </c>
      <c r="AK199" s="685" t="s">
        <v>749</v>
      </c>
      <c r="AL199" s="685" t="s">
        <v>749</v>
      </c>
      <c r="AM199" s="685">
        <v>1</v>
      </c>
      <c r="AN199" s="685" t="s">
        <v>749</v>
      </c>
      <c r="AO199" s="685" t="s">
        <v>749</v>
      </c>
      <c r="AP199" s="685">
        <v>0</v>
      </c>
      <c r="AQ199" s="685"/>
      <c r="AR199" s="685"/>
      <c r="AS199" s="685"/>
      <c r="AT199" s="685"/>
      <c r="AU199" s="685"/>
      <c r="AV199" s="685"/>
      <c r="AW199" s="685" t="s">
        <v>749</v>
      </c>
      <c r="AX199" s="685" t="s">
        <v>749</v>
      </c>
      <c r="AY199" s="685" t="s">
        <v>749</v>
      </c>
      <c r="AZ199" s="685" t="s">
        <v>749</v>
      </c>
      <c r="BA199" s="685" t="s">
        <v>749</v>
      </c>
      <c r="BB199" s="685" t="s">
        <v>749</v>
      </c>
      <c r="BC199" s="685" t="s">
        <v>749</v>
      </c>
      <c r="BD199" s="685" t="s">
        <v>749</v>
      </c>
      <c r="BE199" s="685" t="s">
        <v>749</v>
      </c>
      <c r="BF199" s="685">
        <v>1</v>
      </c>
      <c r="BG199" s="685">
        <v>1</v>
      </c>
      <c r="BH199" s="685">
        <v>1</v>
      </c>
      <c r="BI199" s="685">
        <v>1</v>
      </c>
      <c r="BJ199" s="685" t="s">
        <v>749</v>
      </c>
      <c r="BK199" s="685" t="s">
        <v>749</v>
      </c>
      <c r="BL199" s="685" t="s">
        <v>749</v>
      </c>
      <c r="BM199" s="685" t="s">
        <v>749</v>
      </c>
      <c r="BN199" s="685" t="s">
        <v>749</v>
      </c>
      <c r="BO199" s="685" t="s">
        <v>749</v>
      </c>
      <c r="BP199" s="685" t="s">
        <v>749</v>
      </c>
      <c r="BQ199" s="685" t="s">
        <v>749</v>
      </c>
      <c r="BR199" s="685" t="s">
        <v>749</v>
      </c>
      <c r="BS199" s="685" t="s">
        <v>749</v>
      </c>
      <c r="BT199" s="685">
        <v>1</v>
      </c>
      <c r="BU199" s="685" t="s">
        <v>749</v>
      </c>
      <c r="BV199" s="685"/>
      <c r="BW199" s="685"/>
      <c r="BX199" s="685"/>
      <c r="BY199" s="685"/>
      <c r="BZ199" s="685">
        <v>99</v>
      </c>
      <c r="CA199" s="685"/>
      <c r="CB199" s="685"/>
      <c r="CC199" s="718" t="str">
        <f t="shared" si="32"/>
        <v>ユーザ端末・ネットワーク</v>
      </c>
      <c r="CD199" s="718"/>
      <c r="CE199" s="718"/>
      <c r="CF199" s="718"/>
      <c r="CG199" s="718"/>
      <c r="CH199" s="718"/>
    </row>
    <row r="200" s="258" customFormat="1" ht="201.6" spans="2:86">
      <c r="B200" s="448">
        <f t="shared" si="37"/>
        <v>153</v>
      </c>
      <c r="C200" s="449" t="s">
        <v>1075</v>
      </c>
      <c r="D200" s="450" t="s">
        <v>1015</v>
      </c>
      <c r="E200" s="451" t="s">
        <v>744</v>
      </c>
      <c r="F200" s="794" t="s">
        <v>1076</v>
      </c>
      <c r="G200" s="453" t="s">
        <v>1077</v>
      </c>
      <c r="H200" s="451" t="str">
        <f t="shared" si="35"/>
        <v>端末
Terminal
(e.g., User terminal, operation terminal, etc.)</v>
      </c>
      <c r="I200" s="799" t="s">
        <v>1018</v>
      </c>
      <c r="J200" s="320" t="s">
        <v>1019</v>
      </c>
      <c r="K200" s="487" t="str">
        <f t="shared" si="26"/>
        <v>回答不要
Not Applicable</v>
      </c>
      <c r="L200" s="488"/>
      <c r="M200" s="489"/>
      <c r="N200" s="489"/>
      <c r="O200" s="490" t="s">
        <v>1075</v>
      </c>
      <c r="P200" s="491">
        <v>99</v>
      </c>
      <c r="Q200" s="322" t="s">
        <v>1078</v>
      </c>
      <c r="R200" s="322"/>
      <c r="S200" s="648">
        <v>99</v>
      </c>
      <c r="T200" s="487" t="str">
        <f t="shared" si="27"/>
        <v>回答不要
Not Applicable</v>
      </c>
      <c r="U200" s="488"/>
      <c r="V200" s="834"/>
      <c r="W200" s="487" t="str">
        <f t="shared" si="28"/>
        <v>回答不要
Not Applicable</v>
      </c>
      <c r="X200" s="488"/>
      <c r="Y200" s="834"/>
      <c r="Z200" s="669">
        <f>IF(OR('0.Work Content Judge'!$H$146=0,AND($BV200=99,COUNTIF('0.Work Content Judge'!$AJ$146:$AO$146,2)=0),AND($BX200=99,COUNTIF('0.Work Content Judge'!$AJ$146:$AO$146,2)&gt;0),AND($BY200=99,'0.Work Content Judge'!$AI$146=1),AND($BZ200=99,'0.Work Content Judge'!$AC$146=1),AND($K$27="N/A",$H200=$AJ$46),AND($K$28="N/A",$H200=$AK$46),AND($K$29="N/A",$H200=$AL$46),AND($K$30="N/A",$H200=$AM$46),AND($K$31="N/A",$H200=$AN$46),AND($K$32="N/A",$H200=$AO$46)),0,1)</f>
        <v>0</v>
      </c>
      <c r="AA200" s="670">
        <f t="shared" si="29"/>
        <v>1</v>
      </c>
      <c r="AB200" s="670">
        <f>IF(OR('0.Work Content Judge'!$I$146=0,AND($BV200=99,COUNTIF('0.Work Content Judge'!$AJ$146:$AO$146,2)=0),AND($BX200=99,COUNTIF('0.Work Content Judge'!$AJ$146:$AO$146,2)&gt;0),AND($BZ200=99,'0.Work Content Judge'!$Y$146=1),AND($T$27="N/A",$H200=$AJ$46),AND($T$28="N/A",$H200=$AK$46),AND($T$29="N/A",$H200=$AL$46),AND($T$30="N/A",$H200=$AM$46),AND($T$31="N/A",$H200=$AN$46),AND($T$32="N/A",$H200=$AO$46)),0,1)</f>
        <v>0</v>
      </c>
      <c r="AC200" s="670">
        <f t="shared" si="30"/>
        <v>1</v>
      </c>
      <c r="AD200" s="670">
        <f>IF(OR('0.Work Content Judge'!$J$146=0,AND($BV200=99,COUNTIF('0.Work Content Judge'!$AJ$146:$AO$146,2)=0),AND($BX200=99,COUNTIF('0.Work Content Judge'!$AJ$146:$AO$146,2)&gt;0),AND($BZ200=99,'0.Work Content Judge'!$AB$146=1),AND($W$27="N/A",$H200=$AJ$46),AND($W$28="N/A",$H200=$AK$46),AND($W$29="N/A",$H200=$AL$46),AND($W$30="N/A",$H200=$AM$46),AND($W$31="N/A",$H200=$AN$46),AND($W$32="N/A",$H200=$AO$46)),0,1)</f>
        <v>0</v>
      </c>
      <c r="AE200" s="669">
        <f t="shared" si="31"/>
        <v>1</v>
      </c>
      <c r="AF200" s="683">
        <f t="shared" si="36"/>
        <v>1</v>
      </c>
      <c r="AG200" s="684">
        <v>1</v>
      </c>
      <c r="AH200" s="685">
        <v>1</v>
      </c>
      <c r="AI200" s="685" t="s">
        <v>749</v>
      </c>
      <c r="AJ200" s="685" t="s">
        <v>749</v>
      </c>
      <c r="AK200" s="685" t="s">
        <v>749</v>
      </c>
      <c r="AL200" s="685" t="s">
        <v>749</v>
      </c>
      <c r="AM200" s="685">
        <v>1</v>
      </c>
      <c r="AN200" s="685" t="s">
        <v>749</v>
      </c>
      <c r="AO200" s="685" t="s">
        <v>749</v>
      </c>
      <c r="AP200" s="685">
        <v>0</v>
      </c>
      <c r="AQ200" s="685"/>
      <c r="AR200" s="685"/>
      <c r="AS200" s="685"/>
      <c r="AT200" s="685"/>
      <c r="AU200" s="685"/>
      <c r="AV200" s="685"/>
      <c r="AW200" s="685" t="s">
        <v>749</v>
      </c>
      <c r="AX200" s="685" t="s">
        <v>749</v>
      </c>
      <c r="AY200" s="685" t="s">
        <v>749</v>
      </c>
      <c r="AZ200" s="685" t="s">
        <v>749</v>
      </c>
      <c r="BA200" s="685" t="s">
        <v>749</v>
      </c>
      <c r="BB200" s="685" t="s">
        <v>749</v>
      </c>
      <c r="BC200" s="685" t="s">
        <v>749</v>
      </c>
      <c r="BD200" s="685" t="s">
        <v>749</v>
      </c>
      <c r="BE200" s="685" t="s">
        <v>749</v>
      </c>
      <c r="BF200" s="685">
        <v>1</v>
      </c>
      <c r="BG200" s="685">
        <v>1</v>
      </c>
      <c r="BH200" s="685">
        <v>1</v>
      </c>
      <c r="BI200" s="685">
        <v>1</v>
      </c>
      <c r="BJ200" s="685" t="s">
        <v>749</v>
      </c>
      <c r="BK200" s="685" t="s">
        <v>749</v>
      </c>
      <c r="BL200" s="685" t="s">
        <v>749</v>
      </c>
      <c r="BM200" s="685" t="s">
        <v>749</v>
      </c>
      <c r="BN200" s="685" t="s">
        <v>749</v>
      </c>
      <c r="BO200" s="685" t="s">
        <v>749</v>
      </c>
      <c r="BP200" s="685" t="s">
        <v>749</v>
      </c>
      <c r="BQ200" s="685" t="s">
        <v>749</v>
      </c>
      <c r="BR200" s="685" t="s">
        <v>749</v>
      </c>
      <c r="BS200" s="685" t="s">
        <v>749</v>
      </c>
      <c r="BT200" s="685">
        <v>1</v>
      </c>
      <c r="BU200" s="685" t="s">
        <v>749</v>
      </c>
      <c r="BV200" s="685"/>
      <c r="BW200" s="685"/>
      <c r="BX200" s="685"/>
      <c r="BY200" s="685"/>
      <c r="BZ200" s="685">
        <v>99</v>
      </c>
      <c r="CA200" s="685"/>
      <c r="CB200" s="685"/>
      <c r="CC200" s="718" t="str">
        <f t="shared" si="32"/>
        <v>ユーザ端末・ネットワーク</v>
      </c>
      <c r="CD200" s="718"/>
      <c r="CE200" s="718"/>
      <c r="CF200" s="718"/>
      <c r="CG200" s="718"/>
      <c r="CH200" s="718"/>
    </row>
    <row r="201" s="258" customFormat="1" ht="129.6" spans="2:86">
      <c r="B201" s="448">
        <f t="shared" si="37"/>
        <v>154</v>
      </c>
      <c r="C201" s="449" t="s">
        <v>1079</v>
      </c>
      <c r="D201" s="450" t="s">
        <v>1015</v>
      </c>
      <c r="E201" s="451" t="s">
        <v>744</v>
      </c>
      <c r="F201" s="794" t="s">
        <v>1080</v>
      </c>
      <c r="G201" s="453" t="s">
        <v>1081</v>
      </c>
      <c r="H201" s="451" t="str">
        <f t="shared" si="35"/>
        <v>インターネット接続環境
Internet connection environment
(e.g., Proxy server,etc.)</v>
      </c>
      <c r="I201" s="799" t="s">
        <v>1018</v>
      </c>
      <c r="J201" s="320" t="s">
        <v>1019</v>
      </c>
      <c r="K201" s="487" t="str">
        <f t="shared" si="26"/>
        <v>回答不要
Not Applicable</v>
      </c>
      <c r="L201" s="488">
        <v>3</v>
      </c>
      <c r="M201" s="489"/>
      <c r="N201" s="489"/>
      <c r="O201" s="490" t="s">
        <v>1079</v>
      </c>
      <c r="P201" s="491">
        <v>1</v>
      </c>
      <c r="Q201" s="322" t="s">
        <v>813</v>
      </c>
      <c r="R201" s="322"/>
      <c r="S201" s="648">
        <v>1</v>
      </c>
      <c r="T201" s="487" t="str">
        <f t="shared" si="27"/>
        <v>回答不要
Not Applicable</v>
      </c>
      <c r="U201" s="488"/>
      <c r="V201" s="834"/>
      <c r="W201" s="487" t="str">
        <f t="shared" si="28"/>
        <v>回答不要
Not Applicable</v>
      </c>
      <c r="X201" s="488"/>
      <c r="Y201" s="834"/>
      <c r="Z201" s="669">
        <f>IF(OR('0.Work Content Judge'!$H$146=0,AND($BV201=99,COUNTIF('0.Work Content Judge'!$AJ$146:$AO$146,2)=0),AND($BX201=99,COUNTIF('0.Work Content Judge'!$AJ$146:$AO$146,2)&gt;0),AND($BY201=99,'0.Work Content Judge'!$AI$146=1),AND($BZ201=99,'0.Work Content Judge'!$AC$146=1),AND($K$27="N/A",$H201=$AJ$46),AND($K$28="N/A",$H201=$AK$46),AND($K$29="N/A",$H201=$AL$46),AND($K$30="N/A",$H201=$AM$46),AND($K$31="N/A",$H201=$AN$46),AND($K$32="N/A",$H201=$AO$46)),0,1)</f>
        <v>0</v>
      </c>
      <c r="AA201" s="670">
        <f t="shared" si="29"/>
        <v>1</v>
      </c>
      <c r="AB201" s="670">
        <f>IF(OR('0.Work Content Judge'!$I$146=0,AND($BV201=99,COUNTIF('0.Work Content Judge'!$AJ$146:$AO$146,2)=0),AND($BX201=99,COUNTIF('0.Work Content Judge'!$AJ$146:$AO$146,2)&gt;0),AND($BZ201=99,'0.Work Content Judge'!$Y$146=1),AND($T$27="N/A",$H201=$AJ$46),AND($T$28="N/A",$H201=$AK$46),AND($T$29="N/A",$H201=$AL$46),AND($T$30="N/A",$H201=$AM$46),AND($T$31="N/A",$H201=$AN$46),AND($T$32="N/A",$H201=$AO$46)),0,1)</f>
        <v>0</v>
      </c>
      <c r="AC201" s="670">
        <f t="shared" si="30"/>
        <v>1</v>
      </c>
      <c r="AD201" s="670">
        <f>IF(OR('0.Work Content Judge'!$J$146=0,AND($BV201=99,COUNTIF('0.Work Content Judge'!$AJ$146:$AO$146,2)=0),AND($BX201=99,COUNTIF('0.Work Content Judge'!$AJ$146:$AO$146,2)&gt;0),AND($BZ201=99,'0.Work Content Judge'!$AB$146=1),AND($W$27="N/A",$H201=$AJ$46),AND($W$28="N/A",$H201=$AK$46),AND($W$29="N/A",$H201=$AL$46),AND($W$30="N/A",$H201=$AM$46),AND($W$31="N/A",$H201=$AN$46),AND($W$32="N/A",$H201=$AO$46)),0,1)</f>
        <v>0</v>
      </c>
      <c r="AE201" s="669">
        <f t="shared" si="31"/>
        <v>1</v>
      </c>
      <c r="AF201" s="683">
        <f t="shared" si="36"/>
        <v>1</v>
      </c>
      <c r="AG201" s="684">
        <v>1</v>
      </c>
      <c r="AH201" s="685">
        <v>1</v>
      </c>
      <c r="AI201" s="685" t="s">
        <v>749</v>
      </c>
      <c r="AJ201" s="685" t="s">
        <v>749</v>
      </c>
      <c r="AK201" s="685">
        <v>1</v>
      </c>
      <c r="AL201" s="685" t="s">
        <v>749</v>
      </c>
      <c r="AM201" s="685" t="s">
        <v>749</v>
      </c>
      <c r="AN201" s="685" t="s">
        <v>749</v>
      </c>
      <c r="AO201" s="685" t="s">
        <v>749</v>
      </c>
      <c r="AP201" s="685">
        <v>0</v>
      </c>
      <c r="AQ201" s="685"/>
      <c r="AR201" s="685"/>
      <c r="AS201" s="685"/>
      <c r="AT201" s="685"/>
      <c r="AU201" s="685"/>
      <c r="AV201" s="685"/>
      <c r="AW201" s="685" t="s">
        <v>749</v>
      </c>
      <c r="AX201" s="685" t="s">
        <v>749</v>
      </c>
      <c r="AY201" s="685" t="s">
        <v>749</v>
      </c>
      <c r="AZ201" s="685" t="s">
        <v>749</v>
      </c>
      <c r="BA201" s="685" t="s">
        <v>749</v>
      </c>
      <c r="BB201" s="685" t="s">
        <v>749</v>
      </c>
      <c r="BC201" s="685" t="s">
        <v>749</v>
      </c>
      <c r="BD201" s="685" t="s">
        <v>749</v>
      </c>
      <c r="BE201" s="685" t="s">
        <v>749</v>
      </c>
      <c r="BF201" s="685">
        <v>1</v>
      </c>
      <c r="BG201" s="685"/>
      <c r="BH201" s="685"/>
      <c r="BI201" s="685">
        <v>1</v>
      </c>
      <c r="BJ201" s="685" t="s">
        <v>749</v>
      </c>
      <c r="BK201" s="685" t="s">
        <v>749</v>
      </c>
      <c r="BL201" s="685" t="s">
        <v>749</v>
      </c>
      <c r="BM201" s="685" t="s">
        <v>749</v>
      </c>
      <c r="BN201" s="685" t="s">
        <v>749</v>
      </c>
      <c r="BO201" s="685" t="s">
        <v>749</v>
      </c>
      <c r="BP201" s="685" t="s">
        <v>749</v>
      </c>
      <c r="BQ201" s="685" t="s">
        <v>749</v>
      </c>
      <c r="BR201" s="685" t="s">
        <v>749</v>
      </c>
      <c r="BS201" s="685" t="s">
        <v>749</v>
      </c>
      <c r="BT201" s="685">
        <v>1</v>
      </c>
      <c r="BU201" s="685" t="s">
        <v>749</v>
      </c>
      <c r="BV201" s="685"/>
      <c r="BW201" s="685"/>
      <c r="BX201" s="685"/>
      <c r="BY201" s="685"/>
      <c r="BZ201" s="685"/>
      <c r="CA201" s="685"/>
      <c r="CB201" s="685"/>
      <c r="CC201" s="718" t="str">
        <f t="shared" si="32"/>
        <v>インターネット接続環境</v>
      </c>
      <c r="CD201" s="718"/>
      <c r="CE201" s="718"/>
      <c r="CF201" s="718"/>
      <c r="CG201" s="718"/>
      <c r="CH201" s="718"/>
    </row>
    <row r="202" s="258" customFormat="1" ht="129.6" spans="2:86">
      <c r="B202" s="448">
        <f t="shared" si="37"/>
        <v>155</v>
      </c>
      <c r="C202" s="449" t="s">
        <v>1082</v>
      </c>
      <c r="D202" s="450" t="s">
        <v>1015</v>
      </c>
      <c r="E202" s="451" t="s">
        <v>744</v>
      </c>
      <c r="F202" s="794" t="s">
        <v>1083</v>
      </c>
      <c r="G202" s="453" t="s">
        <v>1084</v>
      </c>
      <c r="H202" s="451" t="str">
        <f t="shared" si="35"/>
        <v>端末
Terminal
(e.g., User terminal, operation terminal, etc.)</v>
      </c>
      <c r="I202" s="799" t="s">
        <v>1018</v>
      </c>
      <c r="J202" s="320" t="s">
        <v>1019</v>
      </c>
      <c r="K202" s="487" t="str">
        <f t="shared" si="26"/>
        <v>回答要
Answer Required</v>
      </c>
      <c r="L202" s="488">
        <v>3</v>
      </c>
      <c r="M202" s="489"/>
      <c r="N202" s="489"/>
      <c r="O202" s="490" t="s">
        <v>1082</v>
      </c>
      <c r="P202" s="491">
        <v>3</v>
      </c>
      <c r="Q202" s="322"/>
      <c r="R202" s="322"/>
      <c r="S202" s="648">
        <v>3</v>
      </c>
      <c r="T202" s="487" t="str">
        <f t="shared" si="27"/>
        <v>回答不要
Not Applicable</v>
      </c>
      <c r="U202" s="488"/>
      <c r="V202" s="834"/>
      <c r="W202" s="487" t="str">
        <f t="shared" si="28"/>
        <v>回答不要
Not Applicable</v>
      </c>
      <c r="X202" s="488"/>
      <c r="Y202" s="834"/>
      <c r="Z202" s="669">
        <f>IF(OR('0.Work Content Judge'!$H$146=0,AND($BV202=99,COUNTIF('0.Work Content Judge'!$AJ$146:$AO$146,2)=0),AND($BX202=99,COUNTIF('0.Work Content Judge'!$AJ$146:$AO$146,2)&gt;0),AND($BY202=99,'0.Work Content Judge'!$AI$146=1),AND($BZ202=99,'0.Work Content Judge'!$AC$146=1),AND($K$27="N/A",$H202=$AJ$46),AND($K$28="N/A",$H202=$AK$46),AND($K$29="N/A",$H202=$AL$46),AND($K$30="N/A",$H202=$AM$46),AND($K$31="N/A",$H202=$AN$46),AND($K$32="N/A",$H202=$AO$46)),0,1)</f>
        <v>1</v>
      </c>
      <c r="AA202" s="670">
        <f t="shared" si="29"/>
        <v>1</v>
      </c>
      <c r="AB202" s="670">
        <f>IF(OR('0.Work Content Judge'!$I$146=0,AND($BV202=99,COUNTIF('0.Work Content Judge'!$AJ$146:$AO$146,2)=0),AND($BX202=99,COUNTIF('0.Work Content Judge'!$AJ$146:$AO$146,2)&gt;0),AND($BZ202=99,'0.Work Content Judge'!$Y$146=1),AND($T$27="N/A",$H202=$AJ$46),AND($T$28="N/A",$H202=$AK$46),AND($T$29="N/A",$H202=$AL$46),AND($T$30="N/A",$H202=$AM$46),AND($T$31="N/A",$H202=$AN$46),AND($T$32="N/A",$H202=$AO$46)),0,1)</f>
        <v>0</v>
      </c>
      <c r="AC202" s="670">
        <f t="shared" si="30"/>
        <v>1</v>
      </c>
      <c r="AD202" s="670">
        <f>IF(OR('0.Work Content Judge'!$J$146=0,AND($BV202=99,COUNTIF('0.Work Content Judge'!$AJ$146:$AO$146,2)=0),AND($BX202=99,COUNTIF('0.Work Content Judge'!$AJ$146:$AO$146,2)&gt;0),AND($BZ202=99,'0.Work Content Judge'!$AB$146=1),AND($W$27="N/A",$H202=$AJ$46),AND($W$28="N/A",$H202=$AK$46),AND($W$29="N/A",$H202=$AL$46),AND($W$30="N/A",$H202=$AM$46),AND($W$31="N/A",$H202=$AN$46),AND($W$32="N/A",$H202=$AO$46)),0,1)</f>
        <v>0</v>
      </c>
      <c r="AE202" s="669">
        <f t="shared" si="31"/>
        <v>1</v>
      </c>
      <c r="AF202" s="683">
        <f t="shared" si="36"/>
        <v>1</v>
      </c>
      <c r="AG202" s="684">
        <v>1</v>
      </c>
      <c r="AH202" s="685">
        <v>1</v>
      </c>
      <c r="AI202" s="685" t="s">
        <v>749</v>
      </c>
      <c r="AJ202" s="685" t="s">
        <v>749</v>
      </c>
      <c r="AK202" s="685" t="s">
        <v>749</v>
      </c>
      <c r="AL202" s="685" t="s">
        <v>749</v>
      </c>
      <c r="AM202" s="685">
        <v>1</v>
      </c>
      <c r="AN202" s="685" t="s">
        <v>749</v>
      </c>
      <c r="AO202" s="685" t="s">
        <v>749</v>
      </c>
      <c r="AP202" s="685">
        <v>0</v>
      </c>
      <c r="AQ202" s="685"/>
      <c r="AR202" s="685"/>
      <c r="AS202" s="685"/>
      <c r="AT202" s="685"/>
      <c r="AU202" s="685"/>
      <c r="AV202" s="685"/>
      <c r="AW202" s="685" t="s">
        <v>749</v>
      </c>
      <c r="AX202" s="685" t="s">
        <v>749</v>
      </c>
      <c r="AY202" s="685" t="s">
        <v>749</v>
      </c>
      <c r="AZ202" s="685" t="s">
        <v>749</v>
      </c>
      <c r="BA202" s="685" t="s">
        <v>749</v>
      </c>
      <c r="BB202" s="685" t="s">
        <v>749</v>
      </c>
      <c r="BC202" s="685" t="s">
        <v>749</v>
      </c>
      <c r="BD202" s="685" t="s">
        <v>749</v>
      </c>
      <c r="BE202" s="685" t="s">
        <v>749</v>
      </c>
      <c r="BF202" s="685">
        <v>1</v>
      </c>
      <c r="BG202" s="685">
        <v>1</v>
      </c>
      <c r="BH202" s="685">
        <v>1</v>
      </c>
      <c r="BI202" s="685">
        <v>1</v>
      </c>
      <c r="BJ202" s="685" t="s">
        <v>749</v>
      </c>
      <c r="BK202" s="685" t="s">
        <v>749</v>
      </c>
      <c r="BL202" s="685" t="s">
        <v>749</v>
      </c>
      <c r="BM202" s="685" t="s">
        <v>749</v>
      </c>
      <c r="BN202" s="685" t="s">
        <v>749</v>
      </c>
      <c r="BO202" s="685" t="s">
        <v>749</v>
      </c>
      <c r="BP202" s="685" t="s">
        <v>749</v>
      </c>
      <c r="BQ202" s="685" t="s">
        <v>749</v>
      </c>
      <c r="BR202" s="685" t="s">
        <v>749</v>
      </c>
      <c r="BS202" s="685" t="s">
        <v>749</v>
      </c>
      <c r="BT202" s="685">
        <v>1</v>
      </c>
      <c r="BU202" s="685" t="s">
        <v>749</v>
      </c>
      <c r="BV202" s="685"/>
      <c r="BW202" s="685"/>
      <c r="BX202" s="685"/>
      <c r="BY202" s="685"/>
      <c r="BZ202" s="685"/>
      <c r="CA202" s="685"/>
      <c r="CB202" s="685"/>
      <c r="CC202" s="718" t="str">
        <f t="shared" si="32"/>
        <v>ユーザ端末・ネットワーク</v>
      </c>
      <c r="CD202" s="718"/>
      <c r="CE202" s="718"/>
      <c r="CF202" s="718"/>
      <c r="CG202" s="718"/>
      <c r="CH202" s="718"/>
    </row>
    <row r="203" s="258" customFormat="1" ht="129.6" spans="2:86">
      <c r="B203" s="448">
        <f t="shared" si="37"/>
        <v>156</v>
      </c>
      <c r="C203" s="449" t="s">
        <v>1085</v>
      </c>
      <c r="D203" s="450" t="s">
        <v>1015</v>
      </c>
      <c r="E203" s="451" t="s">
        <v>744</v>
      </c>
      <c r="F203" s="794" t="s">
        <v>1086</v>
      </c>
      <c r="G203" s="453" t="s">
        <v>1087</v>
      </c>
      <c r="H203" s="451" t="str">
        <f t="shared" si="35"/>
        <v>端末
Terminal
(e.g., User terminal, operation terminal, etc.)</v>
      </c>
      <c r="I203" s="799" t="s">
        <v>1018</v>
      </c>
      <c r="J203" s="320" t="s">
        <v>1019</v>
      </c>
      <c r="K203" s="487" t="str">
        <f t="shared" si="26"/>
        <v>回答要
Answer Required</v>
      </c>
      <c r="L203" s="488">
        <v>3</v>
      </c>
      <c r="M203" s="489"/>
      <c r="N203" s="489"/>
      <c r="O203" s="490" t="s">
        <v>1085</v>
      </c>
      <c r="P203" s="491">
        <v>3</v>
      </c>
      <c r="Q203" s="322"/>
      <c r="R203" s="322"/>
      <c r="S203" s="648">
        <v>3</v>
      </c>
      <c r="T203" s="487" t="str">
        <f t="shared" si="27"/>
        <v>回答不要
Not Applicable</v>
      </c>
      <c r="U203" s="488"/>
      <c r="V203" s="834"/>
      <c r="W203" s="487" t="str">
        <f t="shared" si="28"/>
        <v>回答不要
Not Applicable</v>
      </c>
      <c r="X203" s="488"/>
      <c r="Y203" s="834"/>
      <c r="Z203" s="669">
        <f>IF(OR('0.Work Content Judge'!$H$146=0,AND($BV203=99,COUNTIF('0.Work Content Judge'!$AJ$146:$AO$146,2)=0),AND($BX203=99,COUNTIF('0.Work Content Judge'!$AJ$146:$AO$146,2)&gt;0),AND($BY203=99,'0.Work Content Judge'!$AI$146=1),AND($BZ203=99,'0.Work Content Judge'!$AC$146=1),AND($K$27="N/A",$H203=$AJ$46),AND($K$28="N/A",$H203=$AK$46),AND($K$29="N/A",$H203=$AL$46),AND($K$30="N/A",$H203=$AM$46),AND($K$31="N/A",$H203=$AN$46),AND($K$32="N/A",$H203=$AO$46)),0,1)</f>
        <v>1</v>
      </c>
      <c r="AA203" s="670">
        <f t="shared" si="29"/>
        <v>1</v>
      </c>
      <c r="AB203" s="670">
        <f>IF(OR('0.Work Content Judge'!$I$146=0,AND($BV203=99,COUNTIF('0.Work Content Judge'!$AJ$146:$AO$146,2)=0),AND($BX203=99,COUNTIF('0.Work Content Judge'!$AJ$146:$AO$146,2)&gt;0),AND($BZ203=99,'0.Work Content Judge'!$Y$146=1),AND($T$27="N/A",$H203=$AJ$46),AND($T$28="N/A",$H203=$AK$46),AND($T$29="N/A",$H203=$AL$46),AND($T$30="N/A",$H203=$AM$46),AND($T$31="N/A",$H203=$AN$46),AND($T$32="N/A",$H203=$AO$46)),0,1)</f>
        <v>0</v>
      </c>
      <c r="AC203" s="670">
        <f t="shared" si="30"/>
        <v>1</v>
      </c>
      <c r="AD203" s="670">
        <f>IF(OR('0.Work Content Judge'!$J$146=0,AND($BV203=99,COUNTIF('0.Work Content Judge'!$AJ$146:$AO$146,2)=0),AND($BX203=99,COUNTIF('0.Work Content Judge'!$AJ$146:$AO$146,2)&gt;0),AND($BZ203=99,'0.Work Content Judge'!$AB$146=1),AND($W$27="N/A",$H203=$AJ$46),AND($W$28="N/A",$H203=$AK$46),AND($W$29="N/A",$H203=$AL$46),AND($W$30="N/A",$H203=$AM$46),AND($W$31="N/A",$H203=$AN$46),AND($W$32="N/A",$H203=$AO$46)),0,1)</f>
        <v>0</v>
      </c>
      <c r="AE203" s="669">
        <f t="shared" si="31"/>
        <v>1</v>
      </c>
      <c r="AF203" s="683">
        <f t="shared" si="36"/>
        <v>1</v>
      </c>
      <c r="AG203" s="684">
        <v>1</v>
      </c>
      <c r="AH203" s="685">
        <v>1</v>
      </c>
      <c r="AI203" s="685" t="s">
        <v>749</v>
      </c>
      <c r="AJ203" s="685" t="s">
        <v>749</v>
      </c>
      <c r="AK203" s="685" t="s">
        <v>749</v>
      </c>
      <c r="AL203" s="685" t="s">
        <v>749</v>
      </c>
      <c r="AM203" s="685">
        <v>1</v>
      </c>
      <c r="AN203" s="685" t="s">
        <v>749</v>
      </c>
      <c r="AO203" s="685" t="s">
        <v>749</v>
      </c>
      <c r="AP203" s="685">
        <v>0</v>
      </c>
      <c r="AQ203" s="685"/>
      <c r="AR203" s="685"/>
      <c r="AS203" s="685"/>
      <c r="AT203" s="685"/>
      <c r="AU203" s="685"/>
      <c r="AV203" s="685"/>
      <c r="AW203" s="685" t="s">
        <v>749</v>
      </c>
      <c r="AX203" s="685" t="s">
        <v>749</v>
      </c>
      <c r="AY203" s="685" t="s">
        <v>749</v>
      </c>
      <c r="AZ203" s="685" t="s">
        <v>749</v>
      </c>
      <c r="BA203" s="685" t="s">
        <v>749</v>
      </c>
      <c r="BB203" s="685" t="s">
        <v>749</v>
      </c>
      <c r="BC203" s="685" t="s">
        <v>749</v>
      </c>
      <c r="BD203" s="685" t="s">
        <v>749</v>
      </c>
      <c r="BE203" s="685" t="s">
        <v>749</v>
      </c>
      <c r="BF203" s="685">
        <v>1</v>
      </c>
      <c r="BG203" s="685">
        <v>1</v>
      </c>
      <c r="BH203" s="685">
        <v>1</v>
      </c>
      <c r="BI203" s="685">
        <v>1</v>
      </c>
      <c r="BJ203" s="685" t="s">
        <v>749</v>
      </c>
      <c r="BK203" s="685" t="s">
        <v>749</v>
      </c>
      <c r="BL203" s="685" t="s">
        <v>749</v>
      </c>
      <c r="BM203" s="685" t="s">
        <v>749</v>
      </c>
      <c r="BN203" s="685" t="s">
        <v>749</v>
      </c>
      <c r="BO203" s="685" t="s">
        <v>749</v>
      </c>
      <c r="BP203" s="685" t="s">
        <v>749</v>
      </c>
      <c r="BQ203" s="685" t="s">
        <v>749</v>
      </c>
      <c r="BR203" s="685" t="s">
        <v>749</v>
      </c>
      <c r="BS203" s="685" t="s">
        <v>749</v>
      </c>
      <c r="BT203" s="685">
        <v>1</v>
      </c>
      <c r="BU203" s="685" t="s">
        <v>749</v>
      </c>
      <c r="BV203" s="685"/>
      <c r="BW203" s="685"/>
      <c r="BX203" s="685"/>
      <c r="BY203" s="685"/>
      <c r="BZ203" s="685"/>
      <c r="CA203" s="685"/>
      <c r="CB203" s="685"/>
      <c r="CC203" s="718" t="str">
        <f t="shared" si="32"/>
        <v>ユーザ端末・ネットワーク</v>
      </c>
      <c r="CD203" s="718"/>
      <c r="CE203" s="718"/>
      <c r="CF203" s="718"/>
      <c r="CG203" s="718"/>
      <c r="CH203" s="718"/>
    </row>
    <row r="204" s="258" customFormat="1" ht="129.6" spans="2:86">
      <c r="B204" s="448">
        <f t="shared" si="37"/>
        <v>157</v>
      </c>
      <c r="C204" s="449" t="s">
        <v>1088</v>
      </c>
      <c r="D204" s="450" t="s">
        <v>1015</v>
      </c>
      <c r="E204" s="451" t="s">
        <v>744</v>
      </c>
      <c r="F204" s="794" t="s">
        <v>1089</v>
      </c>
      <c r="G204" s="453" t="s">
        <v>1090</v>
      </c>
      <c r="H204" s="451" t="str">
        <f t="shared" si="35"/>
        <v>ファイル共有システム(ファイルサーバ)
File sharing system
(e.g., File server)</v>
      </c>
      <c r="I204" s="799" t="s">
        <v>1018</v>
      </c>
      <c r="J204" s="320" t="s">
        <v>1019</v>
      </c>
      <c r="K204" s="487" t="str">
        <f t="shared" si="26"/>
        <v>回答不要
Not Applicable</v>
      </c>
      <c r="L204" s="488">
        <v>3</v>
      </c>
      <c r="M204" s="489"/>
      <c r="N204" s="489"/>
      <c r="O204" s="490" t="s">
        <v>1088</v>
      </c>
      <c r="P204" s="491">
        <v>3</v>
      </c>
      <c r="Q204" s="322"/>
      <c r="R204" s="322"/>
      <c r="S204" s="648">
        <v>3</v>
      </c>
      <c r="T204" s="487" t="str">
        <f t="shared" si="27"/>
        <v>回答不要
Not Applicable</v>
      </c>
      <c r="U204" s="488"/>
      <c r="V204" s="834"/>
      <c r="W204" s="487" t="str">
        <f t="shared" si="28"/>
        <v>回答不要
Not Applicable</v>
      </c>
      <c r="X204" s="488"/>
      <c r="Y204" s="834"/>
      <c r="Z204" s="669">
        <f>IF(OR('0.Work Content Judge'!$H$146=0,AND($BV204=99,COUNTIF('0.Work Content Judge'!$AJ$146:$AO$146,2)=0),AND($BX204=99,COUNTIF('0.Work Content Judge'!$AJ$146:$AO$146,2)&gt;0),AND($BY204=99,'0.Work Content Judge'!$AI$146=1),AND($BZ204=99,'0.Work Content Judge'!$AC$146=1),AND($K$27="N/A",$H204=$AJ$46),AND($K$28="N/A",$H204=$AK$46),AND($K$29="N/A",$H204=$AL$46),AND($K$30="N/A",$H204=$AM$46),AND($K$31="N/A",$H204=$AN$46),AND($K$32="N/A",$H204=$AO$46)),0,1)</f>
        <v>0</v>
      </c>
      <c r="AA204" s="670">
        <f t="shared" si="29"/>
        <v>1</v>
      </c>
      <c r="AB204" s="670">
        <f>IF(OR('0.Work Content Judge'!$I$146=0,AND($BV204=99,COUNTIF('0.Work Content Judge'!$AJ$146:$AO$146,2)=0),AND($BX204=99,COUNTIF('0.Work Content Judge'!$AJ$146:$AO$146,2)&gt;0),AND($BZ204=99,'0.Work Content Judge'!$Y$146=1),AND($T$27="N/A",$H204=$AJ$46),AND($T$28="N/A",$H204=$AK$46),AND($T$29="N/A",$H204=$AL$46),AND($T$30="N/A",$H204=$AM$46),AND($T$31="N/A",$H204=$AN$46),AND($T$32="N/A",$H204=$AO$46)),0,1)</f>
        <v>0</v>
      </c>
      <c r="AC204" s="670">
        <f t="shared" si="30"/>
        <v>1</v>
      </c>
      <c r="AD204" s="670">
        <f>IF(OR('0.Work Content Judge'!$J$146=0,AND($BV204=99,COUNTIF('0.Work Content Judge'!$AJ$146:$AO$146,2)=0),AND($BX204=99,COUNTIF('0.Work Content Judge'!$AJ$146:$AO$146,2)&gt;0),AND($BZ204=99,'0.Work Content Judge'!$AB$146=1),AND($W$27="N/A",$H204=$AJ$46),AND($W$28="N/A",$H204=$AK$46),AND($W$29="N/A",$H204=$AL$46),AND($W$30="N/A",$H204=$AM$46),AND($W$31="N/A",$H204=$AN$46),AND($W$32="N/A",$H204=$AO$46)),0,1)</f>
        <v>0</v>
      </c>
      <c r="AE204" s="669">
        <f t="shared" si="31"/>
        <v>1</v>
      </c>
      <c r="AF204" s="683">
        <f t="shared" si="36"/>
        <v>1</v>
      </c>
      <c r="AG204" s="684">
        <v>1</v>
      </c>
      <c r="AH204" s="685">
        <v>1</v>
      </c>
      <c r="AI204" s="685" t="s">
        <v>749</v>
      </c>
      <c r="AJ204" s="685" t="s">
        <v>749</v>
      </c>
      <c r="AK204" s="685" t="s">
        <v>749</v>
      </c>
      <c r="AL204" s="685" t="s">
        <v>749</v>
      </c>
      <c r="AM204" s="685" t="s">
        <v>749</v>
      </c>
      <c r="AN204" s="685" t="s">
        <v>749</v>
      </c>
      <c r="AO204" s="685">
        <v>1</v>
      </c>
      <c r="AP204" s="685">
        <v>0</v>
      </c>
      <c r="AQ204" s="685"/>
      <c r="AR204" s="685"/>
      <c r="AS204" s="685"/>
      <c r="AT204" s="685"/>
      <c r="AU204" s="685"/>
      <c r="AV204" s="685"/>
      <c r="AW204" s="685" t="s">
        <v>749</v>
      </c>
      <c r="AX204" s="685" t="s">
        <v>749</v>
      </c>
      <c r="AY204" s="685" t="s">
        <v>749</v>
      </c>
      <c r="AZ204" s="685" t="s">
        <v>749</v>
      </c>
      <c r="BA204" s="685" t="s">
        <v>749</v>
      </c>
      <c r="BB204" s="685" t="s">
        <v>749</v>
      </c>
      <c r="BC204" s="685" t="s">
        <v>749</v>
      </c>
      <c r="BD204" s="685" t="s">
        <v>749</v>
      </c>
      <c r="BE204" s="685" t="s">
        <v>749</v>
      </c>
      <c r="BF204" s="685">
        <v>1</v>
      </c>
      <c r="BG204" s="685">
        <v>1</v>
      </c>
      <c r="BH204" s="685">
        <v>1</v>
      </c>
      <c r="BI204" s="685">
        <v>1</v>
      </c>
      <c r="BJ204" s="685" t="s">
        <v>749</v>
      </c>
      <c r="BK204" s="685" t="s">
        <v>749</v>
      </c>
      <c r="BL204" s="685" t="s">
        <v>749</v>
      </c>
      <c r="BM204" s="685" t="s">
        <v>749</v>
      </c>
      <c r="BN204" s="685" t="s">
        <v>749</v>
      </c>
      <c r="BO204" s="685" t="s">
        <v>749</v>
      </c>
      <c r="BP204" s="685" t="s">
        <v>749</v>
      </c>
      <c r="BQ204" s="685" t="s">
        <v>749</v>
      </c>
      <c r="BR204" s="685" t="s">
        <v>749</v>
      </c>
      <c r="BS204" s="685" t="s">
        <v>749</v>
      </c>
      <c r="BT204" s="685">
        <v>1</v>
      </c>
      <c r="BU204" s="685" t="s">
        <v>749</v>
      </c>
      <c r="BV204" s="685"/>
      <c r="BW204" s="685"/>
      <c r="BX204" s="685"/>
      <c r="BY204" s="685"/>
      <c r="BZ204" s="685"/>
      <c r="CA204" s="685"/>
      <c r="CB204" s="685"/>
      <c r="CC204" s="718" t="str">
        <f t="shared" si="32"/>
        <v>ファイル共有システム(ファイルサーバ)</v>
      </c>
      <c r="CD204" s="718"/>
      <c r="CE204" s="718"/>
      <c r="CF204" s="718"/>
      <c r="CG204" s="718"/>
      <c r="CH204" s="718"/>
    </row>
    <row r="205" s="258" customFormat="1" ht="129.6" spans="2:86">
      <c r="B205" s="448">
        <f t="shared" si="37"/>
        <v>158</v>
      </c>
      <c r="C205" s="455" t="s">
        <v>1091</v>
      </c>
      <c r="D205" s="450" t="s">
        <v>1015</v>
      </c>
      <c r="E205" s="451" t="s">
        <v>801</v>
      </c>
      <c r="F205" s="794" t="s">
        <v>1092</v>
      </c>
      <c r="G205" s="453" t="s">
        <v>1093</v>
      </c>
      <c r="H205" s="451" t="str">
        <f t="shared" si="35"/>
        <v>境界対策
Boundary Countermeasure
(e.g., Firewall, IDS, IPS)</v>
      </c>
      <c r="I205" s="799" t="s">
        <v>1018</v>
      </c>
      <c r="J205" s="320" t="s">
        <v>1019</v>
      </c>
      <c r="K205" s="487" t="str">
        <f t="shared" si="26"/>
        <v>回答不要
Not Applicable</v>
      </c>
      <c r="L205" s="488">
        <v>3</v>
      </c>
      <c r="M205" s="489"/>
      <c r="N205" s="489"/>
      <c r="O205" s="492" t="s">
        <v>287</v>
      </c>
      <c r="P205" s="491"/>
      <c r="Q205" s="322"/>
      <c r="R205" s="322"/>
      <c r="S205" s="648"/>
      <c r="T205" s="487" t="str">
        <f t="shared" si="27"/>
        <v>回答不要
Not Applicable</v>
      </c>
      <c r="U205" s="488"/>
      <c r="V205" s="834"/>
      <c r="W205" s="487" t="str">
        <f t="shared" si="28"/>
        <v>回答不要
Not Applicable</v>
      </c>
      <c r="X205" s="488"/>
      <c r="Y205" s="834"/>
      <c r="Z205" s="669">
        <f>IF(OR('0.Work Content Judge'!$H$146=0,AND($BV205=99,COUNTIF('0.Work Content Judge'!$AJ$146:$AO$146,2)=0),AND($BX205=99,COUNTIF('0.Work Content Judge'!$AJ$146:$AO$146,2)&gt;0),AND($BY205=99,'0.Work Content Judge'!$AI$146=1),AND($BZ205=99,'0.Work Content Judge'!$AC$146=1),AND($K$27="N/A",$H205=$AJ$46),AND($K$28="N/A",$H205=$AK$46),AND($K$29="N/A",$H205=$AL$46),AND($K$30="N/A",$H205=$AM$46),AND($K$31="N/A",$H205=$AN$46),AND($K$32="N/A",$H205=$AO$46)),0,1)</f>
        <v>0</v>
      </c>
      <c r="AA205" s="670">
        <f t="shared" si="29"/>
        <v>1</v>
      </c>
      <c r="AB205" s="670">
        <f>IF(OR('0.Work Content Judge'!$I$146=0,AND($BV205=99,COUNTIF('0.Work Content Judge'!$AJ$146:$AO$146,2)=0),AND($BX205=99,COUNTIF('0.Work Content Judge'!$AJ$146:$AO$146,2)&gt;0),AND($BZ205=99,'0.Work Content Judge'!$Y$146=1),AND($T$27="N/A",$H205=$AJ$46),AND($T$28="N/A",$H205=$AK$46),AND($T$29="N/A",$H205=$AL$46),AND($T$30="N/A",$H205=$AM$46),AND($T$31="N/A",$H205=$AN$46),AND($T$32="N/A",$H205=$AO$46)),0,1)</f>
        <v>0</v>
      </c>
      <c r="AC205" s="670">
        <f t="shared" si="30"/>
        <v>1</v>
      </c>
      <c r="AD205" s="670">
        <f>IF(OR('0.Work Content Judge'!$J$146=0,AND($BV205=99,COUNTIF('0.Work Content Judge'!$AJ$146:$AO$146,2)=0),AND($BX205=99,COUNTIF('0.Work Content Judge'!$AJ$146:$AO$146,2)&gt;0),AND($BZ205=99,'0.Work Content Judge'!$AB$146=1),AND($W$27="N/A",$H205=$AJ$46),AND($W$28="N/A",$H205=$AK$46),AND($W$29="N/A",$H205=$AL$46),AND($W$30="N/A",$H205=$AM$46),AND($W$31="N/A",$H205=$AN$46),AND($W$32="N/A",$H205=$AO$46)),0,1)</f>
        <v>0</v>
      </c>
      <c r="AE205" s="669">
        <f t="shared" si="31"/>
        <v>1</v>
      </c>
      <c r="AF205" s="683">
        <f t="shared" si="36"/>
        <v>1</v>
      </c>
      <c r="AG205" s="684">
        <v>1</v>
      </c>
      <c r="AH205" s="685">
        <v>1</v>
      </c>
      <c r="AI205" s="685" t="s">
        <v>749</v>
      </c>
      <c r="AJ205" s="685">
        <v>1</v>
      </c>
      <c r="AK205" s="685" t="s">
        <v>749</v>
      </c>
      <c r="AL205" s="685" t="s">
        <v>749</v>
      </c>
      <c r="AM205" s="685" t="s">
        <v>749</v>
      </c>
      <c r="AN205" s="685" t="s">
        <v>749</v>
      </c>
      <c r="AO205" s="685" t="s">
        <v>749</v>
      </c>
      <c r="AP205" s="685">
        <v>0</v>
      </c>
      <c r="AQ205" s="685"/>
      <c r="AR205" s="685"/>
      <c r="AS205" s="685"/>
      <c r="AT205" s="685"/>
      <c r="AU205" s="685"/>
      <c r="AV205" s="685"/>
      <c r="AW205" s="685" t="s">
        <v>749</v>
      </c>
      <c r="AX205" s="685" t="s">
        <v>749</v>
      </c>
      <c r="AY205" s="685" t="s">
        <v>749</v>
      </c>
      <c r="AZ205" s="685" t="s">
        <v>749</v>
      </c>
      <c r="BA205" s="685" t="s">
        <v>749</v>
      </c>
      <c r="BB205" s="685" t="s">
        <v>749</v>
      </c>
      <c r="BC205" s="685" t="s">
        <v>749</v>
      </c>
      <c r="BD205" s="685" t="s">
        <v>749</v>
      </c>
      <c r="BE205" s="685">
        <v>1</v>
      </c>
      <c r="BF205" s="685">
        <v>1</v>
      </c>
      <c r="BG205" s="685">
        <v>1</v>
      </c>
      <c r="BH205" s="685">
        <v>1</v>
      </c>
      <c r="BI205" s="685">
        <v>1</v>
      </c>
      <c r="BJ205" s="685">
        <v>1</v>
      </c>
      <c r="BK205" s="685" t="s">
        <v>749</v>
      </c>
      <c r="BL205" s="685">
        <v>1</v>
      </c>
      <c r="BM205" s="685">
        <v>1</v>
      </c>
      <c r="BN205" s="685" t="s">
        <v>749</v>
      </c>
      <c r="BO205" s="685" t="s">
        <v>749</v>
      </c>
      <c r="BP205" s="685" t="s">
        <v>749</v>
      </c>
      <c r="BQ205" s="685" t="s">
        <v>749</v>
      </c>
      <c r="BR205" s="685" t="s">
        <v>749</v>
      </c>
      <c r="BS205" s="685" t="s">
        <v>749</v>
      </c>
      <c r="BT205" s="685">
        <v>1</v>
      </c>
      <c r="BU205" s="685">
        <v>1</v>
      </c>
      <c r="BV205" s="685"/>
      <c r="BW205" s="685"/>
      <c r="BX205" s="685"/>
      <c r="BY205" s="685"/>
      <c r="BZ205" s="685"/>
      <c r="CA205" s="685"/>
      <c r="CB205" s="685"/>
      <c r="CC205" s="718" t="str">
        <f t="shared" si="32"/>
        <v>境界対策</v>
      </c>
      <c r="CD205" s="718"/>
      <c r="CE205" s="718"/>
      <c r="CF205" s="718"/>
      <c r="CG205" s="718"/>
      <c r="CH205" s="718"/>
    </row>
    <row r="206" s="258" customFormat="1" ht="144" spans="2:86">
      <c r="B206" s="448">
        <f t="shared" si="37"/>
        <v>159</v>
      </c>
      <c r="C206" s="449" t="s">
        <v>1094</v>
      </c>
      <c r="D206" s="450" t="s">
        <v>1015</v>
      </c>
      <c r="E206" s="451" t="s">
        <v>744</v>
      </c>
      <c r="F206" s="794" t="s">
        <v>1095</v>
      </c>
      <c r="G206" s="453" t="s">
        <v>1096</v>
      </c>
      <c r="H206" s="451" t="str">
        <f t="shared" si="35"/>
        <v>端末管理サーバ
Terminal management server
(e.g., Active Directory server)</v>
      </c>
      <c r="I206" s="799" t="s">
        <v>1018</v>
      </c>
      <c r="J206" s="320" t="s">
        <v>1019</v>
      </c>
      <c r="K206" s="487" t="str">
        <f t="shared" si="26"/>
        <v>回答不要
Not Applicable</v>
      </c>
      <c r="L206" s="488">
        <v>3</v>
      </c>
      <c r="M206" s="489"/>
      <c r="N206" s="489"/>
      <c r="O206" s="490" t="s">
        <v>1094</v>
      </c>
      <c r="P206" s="491">
        <v>3</v>
      </c>
      <c r="Q206" s="322"/>
      <c r="R206" s="322"/>
      <c r="S206" s="648">
        <v>3</v>
      </c>
      <c r="T206" s="487" t="str">
        <f t="shared" si="27"/>
        <v>回答不要
Not Applicable</v>
      </c>
      <c r="U206" s="488"/>
      <c r="V206" s="834"/>
      <c r="W206" s="487" t="str">
        <f t="shared" si="28"/>
        <v>回答不要
Not Applicable</v>
      </c>
      <c r="X206" s="488"/>
      <c r="Y206" s="834"/>
      <c r="Z206" s="669">
        <f>IF(OR('0.Work Content Judge'!$H$146=0,AND($BV206=99,COUNTIF('0.Work Content Judge'!$AJ$146:$AO$146,2)=0),AND($BX206=99,COUNTIF('0.Work Content Judge'!$AJ$146:$AO$146,2)&gt;0),AND($BY206=99,'0.Work Content Judge'!$AI$146=1),AND($BZ206=99,'0.Work Content Judge'!$AC$146=1),AND($K$27="N/A",$H206=$AJ$46),AND($K$28="N/A",$H206=$AK$46),AND($K$29="N/A",$H206=$AL$46),AND($K$30="N/A",$H206=$AM$46),AND($K$31="N/A",$H206=$AN$46),AND($K$32="N/A",$H206=$AO$46)),0,1)</f>
        <v>0</v>
      </c>
      <c r="AA206" s="670">
        <f t="shared" si="29"/>
        <v>1</v>
      </c>
      <c r="AB206" s="670">
        <f>IF(OR('0.Work Content Judge'!$I$146=0,AND($BV206=99,COUNTIF('0.Work Content Judge'!$AJ$146:$AO$146,2)=0),AND($BX206=99,COUNTIF('0.Work Content Judge'!$AJ$146:$AO$146,2)&gt;0),AND($BZ206=99,'0.Work Content Judge'!$Y$146=1),AND($T$27="N/A",$H206=$AJ$46),AND($T$28="N/A",$H206=$AK$46),AND($T$29="N/A",$H206=$AL$46),AND($T$30="N/A",$H206=$AM$46),AND($T$31="N/A",$H206=$AN$46),AND($T$32="N/A",$H206=$AO$46)),0,1)</f>
        <v>0</v>
      </c>
      <c r="AC206" s="670">
        <f t="shared" si="30"/>
        <v>1</v>
      </c>
      <c r="AD206" s="670">
        <f>IF(OR('0.Work Content Judge'!$J$146=0,AND($BV206=99,COUNTIF('0.Work Content Judge'!$AJ$146:$AO$146,2)=0),AND($BX206=99,COUNTIF('0.Work Content Judge'!$AJ$146:$AO$146,2)&gt;0),AND($BZ206=99,'0.Work Content Judge'!$AB$146=1),AND($W$27="N/A",$H206=$AJ$46),AND($W$28="N/A",$H206=$AK$46),AND($W$29="N/A",$H206=$AL$46),AND($W$30="N/A",$H206=$AM$46),AND($W$31="N/A",$H206=$AN$46),AND($W$32="N/A",$H206=$AO$46)),0,1)</f>
        <v>0</v>
      </c>
      <c r="AE206" s="669">
        <f t="shared" si="31"/>
        <v>1</v>
      </c>
      <c r="AF206" s="683">
        <f t="shared" si="36"/>
        <v>1</v>
      </c>
      <c r="AG206" s="684">
        <v>1</v>
      </c>
      <c r="AH206" s="685">
        <v>1</v>
      </c>
      <c r="AI206" s="685" t="s">
        <v>749</v>
      </c>
      <c r="AJ206" s="685" t="s">
        <v>749</v>
      </c>
      <c r="AK206" s="685" t="s">
        <v>749</v>
      </c>
      <c r="AL206" s="685" t="s">
        <v>749</v>
      </c>
      <c r="AM206" s="685" t="s">
        <v>749</v>
      </c>
      <c r="AN206" s="685">
        <v>1</v>
      </c>
      <c r="AO206" s="685" t="s">
        <v>749</v>
      </c>
      <c r="AP206" s="685">
        <v>0</v>
      </c>
      <c r="AQ206" s="685"/>
      <c r="AR206" s="685"/>
      <c r="AS206" s="685"/>
      <c r="AT206" s="685"/>
      <c r="AU206" s="685"/>
      <c r="AV206" s="685"/>
      <c r="AW206" s="685" t="s">
        <v>749</v>
      </c>
      <c r="AX206" s="685" t="s">
        <v>749</v>
      </c>
      <c r="AY206" s="685" t="s">
        <v>749</v>
      </c>
      <c r="AZ206" s="685" t="s">
        <v>749</v>
      </c>
      <c r="BA206" s="685" t="s">
        <v>749</v>
      </c>
      <c r="BB206" s="685" t="s">
        <v>749</v>
      </c>
      <c r="BC206" s="685" t="s">
        <v>749</v>
      </c>
      <c r="BD206" s="685" t="s">
        <v>749</v>
      </c>
      <c r="BE206" s="685" t="s">
        <v>749</v>
      </c>
      <c r="BF206" s="685">
        <v>1</v>
      </c>
      <c r="BG206" s="685">
        <v>1</v>
      </c>
      <c r="BH206" s="685">
        <v>1</v>
      </c>
      <c r="BI206" s="685">
        <v>1</v>
      </c>
      <c r="BJ206" s="685" t="s">
        <v>749</v>
      </c>
      <c r="BK206" s="685" t="s">
        <v>749</v>
      </c>
      <c r="BL206" s="685" t="s">
        <v>749</v>
      </c>
      <c r="BM206" s="685" t="s">
        <v>749</v>
      </c>
      <c r="BN206" s="685" t="s">
        <v>749</v>
      </c>
      <c r="BO206" s="685" t="s">
        <v>749</v>
      </c>
      <c r="BP206" s="685" t="s">
        <v>749</v>
      </c>
      <c r="BQ206" s="685" t="s">
        <v>749</v>
      </c>
      <c r="BR206" s="685" t="s">
        <v>749</v>
      </c>
      <c r="BS206" s="685" t="s">
        <v>749</v>
      </c>
      <c r="BT206" s="685">
        <v>1</v>
      </c>
      <c r="BU206" s="685" t="s">
        <v>749</v>
      </c>
      <c r="BV206" s="685"/>
      <c r="BW206" s="685"/>
      <c r="BX206" s="685"/>
      <c r="BY206" s="685"/>
      <c r="BZ206" s="685"/>
      <c r="CA206" s="685"/>
      <c r="CB206" s="685"/>
      <c r="CC206" s="718" t="str">
        <f t="shared" si="32"/>
        <v>端末管理サーバ(Active Directory)</v>
      </c>
      <c r="CD206" s="718"/>
      <c r="CE206" s="718"/>
      <c r="CF206" s="718"/>
      <c r="CG206" s="718"/>
      <c r="CH206" s="718"/>
    </row>
    <row r="207" s="258" customFormat="1" ht="129.6" spans="2:86">
      <c r="B207" s="448">
        <f t="shared" si="37"/>
        <v>160</v>
      </c>
      <c r="C207" s="449" t="s">
        <v>1097</v>
      </c>
      <c r="D207" s="450" t="s">
        <v>1015</v>
      </c>
      <c r="E207" s="451" t="s">
        <v>744</v>
      </c>
      <c r="F207" s="794" t="s">
        <v>1098</v>
      </c>
      <c r="G207" s="453" t="s">
        <v>1099</v>
      </c>
      <c r="H207" s="451" t="str">
        <f t="shared" si="35"/>
        <v>端末
Terminal
(e.g., User terminal, operation terminal, etc.)</v>
      </c>
      <c r="I207" s="799" t="s">
        <v>1018</v>
      </c>
      <c r="J207" s="320" t="s">
        <v>1019</v>
      </c>
      <c r="K207" s="487" t="str">
        <f t="shared" si="26"/>
        <v>回答要
Answer Required</v>
      </c>
      <c r="L207" s="488">
        <v>3</v>
      </c>
      <c r="M207" s="489"/>
      <c r="N207" s="489"/>
      <c r="O207" s="490" t="s">
        <v>1097</v>
      </c>
      <c r="P207" s="491">
        <v>3</v>
      </c>
      <c r="Q207" s="322"/>
      <c r="R207" s="322"/>
      <c r="S207" s="648">
        <v>3</v>
      </c>
      <c r="T207" s="487" t="str">
        <f t="shared" si="27"/>
        <v>回答不要
Not Applicable</v>
      </c>
      <c r="U207" s="488"/>
      <c r="V207" s="834"/>
      <c r="W207" s="487" t="str">
        <f t="shared" si="28"/>
        <v>回答不要
Not Applicable</v>
      </c>
      <c r="X207" s="488"/>
      <c r="Y207" s="834"/>
      <c r="Z207" s="669">
        <f>IF(OR('0.Work Content Judge'!$H$146=0,AND($BV207=99,COUNTIF('0.Work Content Judge'!$AJ$146:$AO$146,2)=0),AND($BX207=99,COUNTIF('0.Work Content Judge'!$AJ$146:$AO$146,2)&gt;0),AND($BY207=99,'0.Work Content Judge'!$AI$146=1),AND($BZ207=99,'0.Work Content Judge'!$AC$146=1),AND($K$27="N/A",$H207=$AJ$46),AND($K$28="N/A",$H207=$AK$46),AND($K$29="N/A",$H207=$AL$46),AND($K$30="N/A",$H207=$AM$46),AND($K$31="N/A",$H207=$AN$46),AND($K$32="N/A",$H207=$AO$46)),0,1)</f>
        <v>1</v>
      </c>
      <c r="AA207" s="670">
        <f t="shared" si="29"/>
        <v>1</v>
      </c>
      <c r="AB207" s="670">
        <f>IF(OR('0.Work Content Judge'!$I$146=0,AND($BV207=99,COUNTIF('0.Work Content Judge'!$AJ$146:$AO$146,2)=0),AND($BX207=99,COUNTIF('0.Work Content Judge'!$AJ$146:$AO$146,2)&gt;0),AND($BZ207=99,'0.Work Content Judge'!$Y$146=1),AND($T$27="N/A",$H207=$AJ$46),AND($T$28="N/A",$H207=$AK$46),AND($T$29="N/A",$H207=$AL$46),AND($T$30="N/A",$H207=$AM$46),AND($T$31="N/A",$H207=$AN$46),AND($T$32="N/A",$H207=$AO$46)),0,1)</f>
        <v>0</v>
      </c>
      <c r="AC207" s="670">
        <f t="shared" si="30"/>
        <v>1</v>
      </c>
      <c r="AD207" s="670">
        <f>IF(OR('0.Work Content Judge'!$J$146=0,AND($BV207=99,COUNTIF('0.Work Content Judge'!$AJ$146:$AO$146,2)=0),AND($BX207=99,COUNTIF('0.Work Content Judge'!$AJ$146:$AO$146,2)&gt;0),AND($BZ207=99,'0.Work Content Judge'!$AB$146=1),AND($W$27="N/A",$H207=$AJ$46),AND($W$28="N/A",$H207=$AK$46),AND($W$29="N/A",$H207=$AL$46),AND($W$30="N/A",$H207=$AM$46),AND($W$31="N/A",$H207=$AN$46),AND($W$32="N/A",$H207=$AO$46)),0,1)</f>
        <v>0</v>
      </c>
      <c r="AE207" s="669">
        <f t="shared" si="31"/>
        <v>1</v>
      </c>
      <c r="AF207" s="683">
        <f t="shared" si="36"/>
        <v>1</v>
      </c>
      <c r="AG207" s="684">
        <v>1</v>
      </c>
      <c r="AH207" s="685">
        <v>1</v>
      </c>
      <c r="AI207" s="685" t="s">
        <v>749</v>
      </c>
      <c r="AJ207" s="685" t="s">
        <v>749</v>
      </c>
      <c r="AK207" s="685" t="s">
        <v>749</v>
      </c>
      <c r="AL207" s="685" t="s">
        <v>749</v>
      </c>
      <c r="AM207" s="685">
        <v>1</v>
      </c>
      <c r="AN207" s="685" t="s">
        <v>749</v>
      </c>
      <c r="AO207" s="685" t="s">
        <v>749</v>
      </c>
      <c r="AP207" s="685">
        <v>0</v>
      </c>
      <c r="AQ207" s="685"/>
      <c r="AR207" s="685"/>
      <c r="AS207" s="685"/>
      <c r="AT207" s="685"/>
      <c r="AU207" s="685"/>
      <c r="AV207" s="685"/>
      <c r="AW207" s="685" t="s">
        <v>749</v>
      </c>
      <c r="AX207" s="685" t="s">
        <v>749</v>
      </c>
      <c r="AY207" s="685" t="s">
        <v>749</v>
      </c>
      <c r="AZ207" s="685" t="s">
        <v>749</v>
      </c>
      <c r="BA207" s="685" t="s">
        <v>749</v>
      </c>
      <c r="BB207" s="685" t="s">
        <v>749</v>
      </c>
      <c r="BC207" s="685" t="s">
        <v>749</v>
      </c>
      <c r="BD207" s="685" t="s">
        <v>749</v>
      </c>
      <c r="BE207" s="685" t="s">
        <v>749</v>
      </c>
      <c r="BF207" s="685">
        <v>1</v>
      </c>
      <c r="BG207" s="685">
        <v>1</v>
      </c>
      <c r="BH207" s="685">
        <v>1</v>
      </c>
      <c r="BI207" s="685">
        <v>1</v>
      </c>
      <c r="BJ207" s="685" t="s">
        <v>749</v>
      </c>
      <c r="BK207" s="685" t="s">
        <v>749</v>
      </c>
      <c r="BL207" s="685" t="s">
        <v>749</v>
      </c>
      <c r="BM207" s="685" t="s">
        <v>749</v>
      </c>
      <c r="BN207" s="685" t="s">
        <v>749</v>
      </c>
      <c r="BO207" s="685" t="s">
        <v>749</v>
      </c>
      <c r="BP207" s="685" t="s">
        <v>749</v>
      </c>
      <c r="BQ207" s="685" t="s">
        <v>749</v>
      </c>
      <c r="BR207" s="685" t="s">
        <v>749</v>
      </c>
      <c r="BS207" s="685" t="s">
        <v>749</v>
      </c>
      <c r="BT207" s="685">
        <v>1</v>
      </c>
      <c r="BU207" s="685" t="s">
        <v>749</v>
      </c>
      <c r="BV207" s="685"/>
      <c r="BW207" s="685"/>
      <c r="BX207" s="685"/>
      <c r="BY207" s="685"/>
      <c r="BZ207" s="685"/>
      <c r="CA207" s="685"/>
      <c r="CB207" s="685"/>
      <c r="CC207" s="718" t="str">
        <f t="shared" si="32"/>
        <v>ユーザ端末・ネットワーク</v>
      </c>
      <c r="CD207" s="718"/>
      <c r="CE207" s="718"/>
      <c r="CF207" s="718"/>
      <c r="CG207" s="718"/>
      <c r="CH207" s="718"/>
    </row>
    <row r="208" s="258" customFormat="1" ht="129.6" spans="2:86">
      <c r="B208" s="448">
        <f t="shared" si="37"/>
        <v>161</v>
      </c>
      <c r="C208" s="449" t="s">
        <v>1100</v>
      </c>
      <c r="D208" s="450" t="s">
        <v>1015</v>
      </c>
      <c r="E208" s="451" t="s">
        <v>801</v>
      </c>
      <c r="F208" s="794" t="s">
        <v>1101</v>
      </c>
      <c r="G208" s="453" t="s">
        <v>1102</v>
      </c>
      <c r="H208" s="451" t="str">
        <f t="shared" ref="H208:H231" si="38">INDEX($AI$46:$AO$46,MATCH(1,$AI208:$AO208,0))</f>
        <v>インターネット接続環境
Internet connection environment
(e.g., Proxy server,etc.)</v>
      </c>
      <c r="I208" s="799" t="s">
        <v>1018</v>
      </c>
      <c r="J208" s="320" t="s">
        <v>1019</v>
      </c>
      <c r="K208" s="487" t="str">
        <f t="shared" si="26"/>
        <v>回答不要
Not Applicable</v>
      </c>
      <c r="L208" s="488">
        <v>3</v>
      </c>
      <c r="M208" s="489"/>
      <c r="N208" s="489"/>
      <c r="O208" s="490" t="s">
        <v>1100</v>
      </c>
      <c r="P208" s="491">
        <v>3</v>
      </c>
      <c r="Q208" s="322" t="s">
        <v>813</v>
      </c>
      <c r="R208" s="322"/>
      <c r="S208" s="648">
        <v>3</v>
      </c>
      <c r="T208" s="487" t="str">
        <f t="shared" si="27"/>
        <v>回答不要
Not Applicable</v>
      </c>
      <c r="U208" s="488"/>
      <c r="V208" s="834"/>
      <c r="W208" s="487" t="str">
        <f t="shared" si="28"/>
        <v>回答不要
Not Applicable</v>
      </c>
      <c r="X208" s="488"/>
      <c r="Y208" s="834"/>
      <c r="Z208" s="669">
        <f>IF(OR('0.Work Content Judge'!$H$146=0,AND($BV208=99,COUNTIF('0.Work Content Judge'!$AJ$146:$AO$146,2)=0),AND($BX208=99,COUNTIF('0.Work Content Judge'!$AJ$146:$AO$146,2)&gt;0),AND($BY208=99,'0.Work Content Judge'!$AI$146=1),AND($BZ208=99,'0.Work Content Judge'!$AC$146=1),AND($K$27="N/A",$H208=$AJ$46),AND($K$28="N/A",$H208=$AK$46),AND($K$29="N/A",$H208=$AL$46),AND($K$30="N/A",$H208=$AM$46),AND($K$31="N/A",$H208=$AN$46),AND($K$32="N/A",$H208=$AO$46)),0,1)</f>
        <v>0</v>
      </c>
      <c r="AA208" s="670">
        <f t="shared" si="29"/>
        <v>1</v>
      </c>
      <c r="AB208" s="670">
        <f>IF(OR('0.Work Content Judge'!$I$146=0,AND($BV208=99,COUNTIF('0.Work Content Judge'!$AJ$146:$AO$146,2)=0),AND($BX208=99,COUNTIF('0.Work Content Judge'!$AJ$146:$AO$146,2)&gt;0),AND($BZ208=99,'0.Work Content Judge'!$Y$146=1),AND($T$27="N/A",$H208=$AJ$46),AND($T$28="N/A",$H208=$AK$46),AND($T$29="N/A",$H208=$AL$46),AND($T$30="N/A",$H208=$AM$46),AND($T$31="N/A",$H208=$AN$46),AND($T$32="N/A",$H208=$AO$46)),0,1)</f>
        <v>0</v>
      </c>
      <c r="AC208" s="670">
        <f t="shared" si="30"/>
        <v>1</v>
      </c>
      <c r="AD208" s="670">
        <f>IF(OR('0.Work Content Judge'!$J$146=0,AND($BV208=99,COUNTIF('0.Work Content Judge'!$AJ$146:$AO$146,2)=0),AND($BX208=99,COUNTIF('0.Work Content Judge'!$AJ$146:$AO$146,2)&gt;0),AND($BZ208=99,'0.Work Content Judge'!$AB$146=1),AND($W$27="N/A",$H208=$AJ$46),AND($W$28="N/A",$H208=$AK$46),AND($W$29="N/A",$H208=$AL$46),AND($W$30="N/A",$H208=$AM$46),AND($W$31="N/A",$H208=$AN$46),AND($W$32="N/A",$H208=$AO$46)),0,1)</f>
        <v>0</v>
      </c>
      <c r="AE208" s="669">
        <f t="shared" si="31"/>
        <v>1</v>
      </c>
      <c r="AF208" s="683">
        <f t="shared" ref="AF208:AF231" si="39">IF(SUM($AI208:$AO208)&gt;1,SUM($AI208:$AO208),1)</f>
        <v>1</v>
      </c>
      <c r="AG208" s="684">
        <v>1</v>
      </c>
      <c r="AH208" s="685">
        <v>1</v>
      </c>
      <c r="AI208" s="685" t="s">
        <v>749</v>
      </c>
      <c r="AJ208" s="685" t="s">
        <v>749</v>
      </c>
      <c r="AK208" s="685">
        <v>1</v>
      </c>
      <c r="AL208" s="685" t="s">
        <v>749</v>
      </c>
      <c r="AM208" s="685" t="s">
        <v>749</v>
      </c>
      <c r="AN208" s="685" t="s">
        <v>749</v>
      </c>
      <c r="AO208" s="685" t="s">
        <v>749</v>
      </c>
      <c r="AP208" s="685">
        <v>0</v>
      </c>
      <c r="AQ208" s="685"/>
      <c r="AR208" s="685"/>
      <c r="AS208" s="685"/>
      <c r="AT208" s="685"/>
      <c r="AU208" s="685"/>
      <c r="AV208" s="685"/>
      <c r="AW208" s="685" t="s">
        <v>749</v>
      </c>
      <c r="AX208" s="685" t="s">
        <v>749</v>
      </c>
      <c r="AY208" s="685" t="s">
        <v>749</v>
      </c>
      <c r="AZ208" s="685" t="s">
        <v>749</v>
      </c>
      <c r="BA208" s="685" t="s">
        <v>749</v>
      </c>
      <c r="BB208" s="685" t="s">
        <v>749</v>
      </c>
      <c r="BC208" s="685" t="s">
        <v>749</v>
      </c>
      <c r="BD208" s="685" t="s">
        <v>749</v>
      </c>
      <c r="BE208" s="685" t="s">
        <v>749</v>
      </c>
      <c r="BF208" s="685">
        <v>1</v>
      </c>
      <c r="BG208" s="685">
        <v>1</v>
      </c>
      <c r="BH208" s="685">
        <v>1</v>
      </c>
      <c r="BI208" s="685">
        <v>1</v>
      </c>
      <c r="BJ208" s="685" t="s">
        <v>749</v>
      </c>
      <c r="BK208" s="685" t="s">
        <v>749</v>
      </c>
      <c r="BL208" s="685" t="s">
        <v>749</v>
      </c>
      <c r="BM208" s="685" t="s">
        <v>749</v>
      </c>
      <c r="BN208" s="685" t="s">
        <v>749</v>
      </c>
      <c r="BO208" s="685" t="s">
        <v>749</v>
      </c>
      <c r="BP208" s="685" t="s">
        <v>749</v>
      </c>
      <c r="BQ208" s="685" t="s">
        <v>749</v>
      </c>
      <c r="BR208" s="685" t="s">
        <v>749</v>
      </c>
      <c r="BS208" s="685" t="s">
        <v>749</v>
      </c>
      <c r="BT208" s="685">
        <v>1</v>
      </c>
      <c r="BU208" s="685" t="s">
        <v>749</v>
      </c>
      <c r="BV208" s="685"/>
      <c r="BW208" s="685"/>
      <c r="BX208" s="685"/>
      <c r="BY208" s="685"/>
      <c r="BZ208" s="685"/>
      <c r="CA208" s="685"/>
      <c r="CB208" s="685"/>
      <c r="CC208" s="718" t="str">
        <f t="shared" si="32"/>
        <v>インターネット接続環境</v>
      </c>
      <c r="CD208" s="718"/>
      <c r="CE208" s="718"/>
      <c r="CF208" s="718"/>
      <c r="CG208" s="718"/>
      <c r="CH208" s="718"/>
    </row>
    <row r="209" s="258" customFormat="1" ht="129.6" spans="2:86">
      <c r="B209" s="448">
        <f t="shared" si="37"/>
        <v>162</v>
      </c>
      <c r="C209" s="449" t="s">
        <v>1103</v>
      </c>
      <c r="D209" s="450" t="s">
        <v>1015</v>
      </c>
      <c r="E209" s="451" t="s">
        <v>801</v>
      </c>
      <c r="F209" s="794" t="s">
        <v>1101</v>
      </c>
      <c r="G209" s="453" t="s">
        <v>1104</v>
      </c>
      <c r="H209" s="451" t="str">
        <f t="shared" si="38"/>
        <v>インターネットメール環境
Internet mail environment
(e.g., E-mail server)</v>
      </c>
      <c r="I209" s="799" t="s">
        <v>1018</v>
      </c>
      <c r="J209" s="320" t="s">
        <v>1019</v>
      </c>
      <c r="K209" s="487" t="str">
        <f t="shared" si="26"/>
        <v>回答不要
Not Applicable</v>
      </c>
      <c r="L209" s="488">
        <v>3</v>
      </c>
      <c r="M209" s="489"/>
      <c r="N209" s="489"/>
      <c r="O209" s="490" t="s">
        <v>1103</v>
      </c>
      <c r="P209" s="491">
        <v>1</v>
      </c>
      <c r="Q209" s="322" t="s">
        <v>813</v>
      </c>
      <c r="R209" s="322"/>
      <c r="S209" s="648">
        <v>1</v>
      </c>
      <c r="T209" s="487" t="str">
        <f t="shared" si="27"/>
        <v>回答不要
Not Applicable</v>
      </c>
      <c r="U209" s="488"/>
      <c r="V209" s="834"/>
      <c r="W209" s="487" t="str">
        <f t="shared" si="28"/>
        <v>回答不要
Not Applicable</v>
      </c>
      <c r="X209" s="488"/>
      <c r="Y209" s="834"/>
      <c r="Z209" s="669">
        <f>IF(OR('0.Work Content Judge'!$H$146=0,AND($BV209=99,COUNTIF('0.Work Content Judge'!$AJ$146:$AO$146,2)=0),AND($BX209=99,COUNTIF('0.Work Content Judge'!$AJ$146:$AO$146,2)&gt;0),AND($BY209=99,'0.Work Content Judge'!$AI$146=1),AND($BZ209=99,'0.Work Content Judge'!$AC$146=1),AND($K$27="N/A",$H209=$AJ$46),AND($K$28="N/A",$H209=$AK$46),AND($K$29="N/A",$H209=$AL$46),AND($K$30="N/A",$H209=$AM$46),AND($K$31="N/A",$H209=$AN$46),AND($K$32="N/A",$H209=$AO$46)),0,1)</f>
        <v>0</v>
      </c>
      <c r="AA209" s="670">
        <f t="shared" si="29"/>
        <v>1</v>
      </c>
      <c r="AB209" s="670">
        <f>IF(OR('0.Work Content Judge'!$I$146=0,AND($BV209=99,COUNTIF('0.Work Content Judge'!$AJ$146:$AO$146,2)=0),AND($BX209=99,COUNTIF('0.Work Content Judge'!$AJ$146:$AO$146,2)&gt;0),AND($BZ209=99,'0.Work Content Judge'!$Y$146=1),AND($T$27="N/A",$H209=$AJ$46),AND($T$28="N/A",$H209=$AK$46),AND($T$29="N/A",$H209=$AL$46),AND($T$30="N/A",$H209=$AM$46),AND($T$31="N/A",$H209=$AN$46),AND($T$32="N/A",$H209=$AO$46)),0,1)</f>
        <v>0</v>
      </c>
      <c r="AC209" s="670">
        <f t="shared" si="30"/>
        <v>1</v>
      </c>
      <c r="AD209" s="670">
        <f>IF(OR('0.Work Content Judge'!$J$146=0,AND($BV209=99,COUNTIF('0.Work Content Judge'!$AJ$146:$AO$146,2)=0),AND($BX209=99,COUNTIF('0.Work Content Judge'!$AJ$146:$AO$146,2)&gt;0),AND($BZ209=99,'0.Work Content Judge'!$AB$146=1),AND($W$27="N/A",$H209=$AJ$46),AND($W$28="N/A",$H209=$AK$46),AND($W$29="N/A",$H209=$AL$46),AND($W$30="N/A",$H209=$AM$46),AND($W$31="N/A",$H209=$AN$46),AND($W$32="N/A",$H209=$AO$46)),0,1)</f>
        <v>0</v>
      </c>
      <c r="AE209" s="669">
        <f t="shared" si="31"/>
        <v>1</v>
      </c>
      <c r="AF209" s="683">
        <f t="shared" si="39"/>
        <v>1</v>
      </c>
      <c r="AG209" s="684">
        <v>1</v>
      </c>
      <c r="AH209" s="685">
        <v>1</v>
      </c>
      <c r="AI209" s="685" t="s">
        <v>749</v>
      </c>
      <c r="AJ209" s="685" t="s">
        <v>749</v>
      </c>
      <c r="AK209" s="685" t="s">
        <v>749</v>
      </c>
      <c r="AL209" s="685">
        <v>1</v>
      </c>
      <c r="AM209" s="685" t="s">
        <v>749</v>
      </c>
      <c r="AN209" s="685" t="s">
        <v>749</v>
      </c>
      <c r="AO209" s="685" t="s">
        <v>749</v>
      </c>
      <c r="AP209" s="685">
        <v>0</v>
      </c>
      <c r="AQ209" s="685"/>
      <c r="AR209" s="685"/>
      <c r="AS209" s="685"/>
      <c r="AT209" s="685"/>
      <c r="AU209" s="685"/>
      <c r="AV209" s="685"/>
      <c r="AW209" s="685" t="s">
        <v>749</v>
      </c>
      <c r="AX209" s="685" t="s">
        <v>749</v>
      </c>
      <c r="AY209" s="685" t="s">
        <v>749</v>
      </c>
      <c r="AZ209" s="685" t="s">
        <v>749</v>
      </c>
      <c r="BA209" s="685" t="s">
        <v>749</v>
      </c>
      <c r="BB209" s="685" t="s">
        <v>749</v>
      </c>
      <c r="BC209" s="685" t="s">
        <v>749</v>
      </c>
      <c r="BD209" s="685" t="s">
        <v>749</v>
      </c>
      <c r="BE209" s="685" t="s">
        <v>749</v>
      </c>
      <c r="BF209" s="685">
        <v>1</v>
      </c>
      <c r="BG209" s="685">
        <v>1</v>
      </c>
      <c r="BH209" s="685">
        <v>1</v>
      </c>
      <c r="BI209" s="685">
        <v>1</v>
      </c>
      <c r="BJ209" s="685" t="s">
        <v>749</v>
      </c>
      <c r="BK209" s="685" t="s">
        <v>749</v>
      </c>
      <c r="BL209" s="685" t="s">
        <v>749</v>
      </c>
      <c r="BM209" s="685" t="s">
        <v>749</v>
      </c>
      <c r="BN209" s="685" t="s">
        <v>749</v>
      </c>
      <c r="BO209" s="685" t="s">
        <v>749</v>
      </c>
      <c r="BP209" s="685" t="s">
        <v>749</v>
      </c>
      <c r="BQ209" s="685" t="s">
        <v>749</v>
      </c>
      <c r="BR209" s="685" t="s">
        <v>749</v>
      </c>
      <c r="BS209" s="685" t="s">
        <v>749</v>
      </c>
      <c r="BT209" s="685">
        <v>1</v>
      </c>
      <c r="BU209" s="685" t="s">
        <v>749</v>
      </c>
      <c r="BV209" s="685"/>
      <c r="BW209" s="685"/>
      <c r="BX209" s="685"/>
      <c r="BY209" s="685"/>
      <c r="BZ209" s="685"/>
      <c r="CA209" s="685"/>
      <c r="CB209" s="685"/>
      <c r="CC209" s="718" t="str">
        <f t="shared" si="32"/>
        <v>インターネットメール環境</v>
      </c>
      <c r="CD209" s="718"/>
      <c r="CE209" s="718"/>
      <c r="CF209" s="718"/>
      <c r="CG209" s="718"/>
      <c r="CH209" s="718"/>
    </row>
    <row r="210" s="258" customFormat="1" ht="144" spans="2:86">
      <c r="B210" s="448">
        <f t="shared" si="37"/>
        <v>163</v>
      </c>
      <c r="C210" s="449" t="s">
        <v>1105</v>
      </c>
      <c r="D210" s="450" t="s">
        <v>1015</v>
      </c>
      <c r="E210" s="451" t="s">
        <v>801</v>
      </c>
      <c r="F210" s="794" t="s">
        <v>1106</v>
      </c>
      <c r="G210" s="453" t="s">
        <v>1107</v>
      </c>
      <c r="H210" s="451" t="str">
        <f t="shared" si="38"/>
        <v>端末
Terminal
(e.g., User terminal, operation terminal, etc.)</v>
      </c>
      <c r="I210" s="799" t="s">
        <v>1018</v>
      </c>
      <c r="J210" s="320" t="s">
        <v>1019</v>
      </c>
      <c r="K210" s="487" t="str">
        <f t="shared" si="26"/>
        <v>回答要
Answer Required</v>
      </c>
      <c r="L210" s="488">
        <v>3</v>
      </c>
      <c r="M210" s="489"/>
      <c r="N210" s="489"/>
      <c r="O210" s="490" t="s">
        <v>1105</v>
      </c>
      <c r="P210" s="491">
        <v>1</v>
      </c>
      <c r="Q210" s="322"/>
      <c r="R210" s="322"/>
      <c r="S210" s="648">
        <v>1</v>
      </c>
      <c r="T210" s="487" t="str">
        <f t="shared" si="27"/>
        <v>回答不要
Not Applicable</v>
      </c>
      <c r="U210" s="488"/>
      <c r="V210" s="834"/>
      <c r="W210" s="487" t="str">
        <f t="shared" si="28"/>
        <v>回答不要
Not Applicable</v>
      </c>
      <c r="X210" s="488"/>
      <c r="Y210" s="834"/>
      <c r="Z210" s="669">
        <f>IF(OR('0.Work Content Judge'!$H$146=0,AND($BV210=99,COUNTIF('0.Work Content Judge'!$AJ$146:$AO$146,2)=0),AND($BX210=99,COUNTIF('0.Work Content Judge'!$AJ$146:$AO$146,2)&gt;0),AND($BY210=99,'0.Work Content Judge'!$AI$146=1),AND($BZ210=99,'0.Work Content Judge'!$AC$146=1),AND($K$27="N/A",$H210=$AJ$46),AND($K$28="N/A",$H210=$AK$46),AND($K$29="N/A",$H210=$AL$46),AND($K$30="N/A",$H210=$AM$46),AND($K$31="N/A",$H210=$AN$46),AND($K$32="N/A",$H210=$AO$46)),0,1)</f>
        <v>1</v>
      </c>
      <c r="AA210" s="670">
        <f t="shared" si="29"/>
        <v>1</v>
      </c>
      <c r="AB210" s="670">
        <f>IF(OR('0.Work Content Judge'!$I$146=0,AND($BV210=99,COUNTIF('0.Work Content Judge'!$AJ$146:$AO$146,2)=0),AND($BX210=99,COUNTIF('0.Work Content Judge'!$AJ$146:$AO$146,2)&gt;0),AND($BZ210=99,'0.Work Content Judge'!$Y$146=1),AND($T$27="N/A",$H210=$AJ$46),AND($T$28="N/A",$H210=$AK$46),AND($T$29="N/A",$H210=$AL$46),AND($T$30="N/A",$H210=$AM$46),AND($T$31="N/A",$H210=$AN$46),AND($T$32="N/A",$H210=$AO$46)),0,1)</f>
        <v>0</v>
      </c>
      <c r="AC210" s="670">
        <f t="shared" si="30"/>
        <v>1</v>
      </c>
      <c r="AD210" s="670">
        <f>IF(OR('0.Work Content Judge'!$J$146=0,AND($BV210=99,COUNTIF('0.Work Content Judge'!$AJ$146:$AO$146,2)=0),AND($BX210=99,COUNTIF('0.Work Content Judge'!$AJ$146:$AO$146,2)&gt;0),AND($BZ210=99,'0.Work Content Judge'!$AB$146=1),AND($W$27="N/A",$H210=$AJ$46),AND($W$28="N/A",$H210=$AK$46),AND($W$29="N/A",$H210=$AL$46),AND($W$30="N/A",$H210=$AM$46),AND($W$31="N/A",$H210=$AN$46),AND($W$32="N/A",$H210=$AO$46)),0,1)</f>
        <v>0</v>
      </c>
      <c r="AE210" s="669">
        <f t="shared" si="31"/>
        <v>1</v>
      </c>
      <c r="AF210" s="683">
        <f t="shared" si="39"/>
        <v>1</v>
      </c>
      <c r="AG210" s="684">
        <v>1</v>
      </c>
      <c r="AH210" s="685">
        <v>1</v>
      </c>
      <c r="AI210" s="685" t="s">
        <v>749</v>
      </c>
      <c r="AJ210" s="685" t="s">
        <v>749</v>
      </c>
      <c r="AK210" s="685" t="s">
        <v>749</v>
      </c>
      <c r="AL210" s="685" t="s">
        <v>749</v>
      </c>
      <c r="AM210" s="685">
        <v>1</v>
      </c>
      <c r="AN210" s="685" t="s">
        <v>749</v>
      </c>
      <c r="AO210" s="685" t="s">
        <v>749</v>
      </c>
      <c r="AP210" s="685">
        <v>0</v>
      </c>
      <c r="AQ210" s="685"/>
      <c r="AR210" s="685"/>
      <c r="AS210" s="685"/>
      <c r="AT210" s="685"/>
      <c r="AU210" s="685"/>
      <c r="AV210" s="685"/>
      <c r="AW210" s="685" t="s">
        <v>749</v>
      </c>
      <c r="AX210" s="685" t="s">
        <v>749</v>
      </c>
      <c r="AY210" s="685" t="s">
        <v>749</v>
      </c>
      <c r="AZ210" s="685" t="s">
        <v>749</v>
      </c>
      <c r="BA210" s="685" t="s">
        <v>749</v>
      </c>
      <c r="BB210" s="685" t="s">
        <v>749</v>
      </c>
      <c r="BC210" s="685" t="s">
        <v>749</v>
      </c>
      <c r="BD210" s="685" t="s">
        <v>749</v>
      </c>
      <c r="BE210" s="685" t="s">
        <v>749</v>
      </c>
      <c r="BF210" s="685">
        <v>1</v>
      </c>
      <c r="BG210" s="685">
        <v>1</v>
      </c>
      <c r="BH210" s="685">
        <v>1</v>
      </c>
      <c r="BI210" s="685">
        <v>1</v>
      </c>
      <c r="BJ210" s="685" t="s">
        <v>749</v>
      </c>
      <c r="BK210" s="685" t="s">
        <v>749</v>
      </c>
      <c r="BL210" s="685" t="s">
        <v>749</v>
      </c>
      <c r="BM210" s="685" t="s">
        <v>749</v>
      </c>
      <c r="BN210" s="685" t="s">
        <v>749</v>
      </c>
      <c r="BO210" s="685" t="s">
        <v>749</v>
      </c>
      <c r="BP210" s="685" t="s">
        <v>749</v>
      </c>
      <c r="BQ210" s="685" t="s">
        <v>749</v>
      </c>
      <c r="BR210" s="685" t="s">
        <v>749</v>
      </c>
      <c r="BS210" s="685" t="s">
        <v>749</v>
      </c>
      <c r="BT210" s="685">
        <v>1</v>
      </c>
      <c r="BU210" s="685" t="s">
        <v>749</v>
      </c>
      <c r="BV210" s="685"/>
      <c r="BW210" s="685"/>
      <c r="BX210" s="685"/>
      <c r="BY210" s="685"/>
      <c r="BZ210" s="685"/>
      <c r="CA210" s="685"/>
      <c r="CB210" s="685"/>
      <c r="CC210" s="718" t="str">
        <f t="shared" si="32"/>
        <v>ユーザ端末・ネットワーク</v>
      </c>
      <c r="CD210" s="718"/>
      <c r="CE210" s="718"/>
      <c r="CF210" s="718"/>
      <c r="CG210" s="718"/>
      <c r="CH210" s="718"/>
    </row>
    <row r="211" s="258" customFormat="1" ht="129.6" spans="2:86">
      <c r="B211" s="448">
        <f t="shared" si="37"/>
        <v>164</v>
      </c>
      <c r="C211" s="449" t="s">
        <v>1108</v>
      </c>
      <c r="D211" s="450" t="s">
        <v>1015</v>
      </c>
      <c r="E211" s="451" t="s">
        <v>801</v>
      </c>
      <c r="F211" s="794" t="s">
        <v>1109</v>
      </c>
      <c r="G211" s="453" t="s">
        <v>1110</v>
      </c>
      <c r="H211" s="451" t="str">
        <f t="shared" si="38"/>
        <v>端末
Terminal
(e.g., User terminal, operation terminal, etc.)</v>
      </c>
      <c r="I211" s="799" t="s">
        <v>1018</v>
      </c>
      <c r="J211" s="320" t="s">
        <v>1019</v>
      </c>
      <c r="K211" s="487" t="str">
        <f t="shared" si="26"/>
        <v>回答要
Answer Required</v>
      </c>
      <c r="L211" s="488">
        <v>3</v>
      </c>
      <c r="M211" s="489"/>
      <c r="N211" s="489"/>
      <c r="O211" s="490" t="s">
        <v>1108</v>
      </c>
      <c r="P211" s="491">
        <v>1</v>
      </c>
      <c r="Q211" s="322"/>
      <c r="R211" s="322"/>
      <c r="S211" s="648">
        <v>1</v>
      </c>
      <c r="T211" s="487" t="str">
        <f t="shared" si="27"/>
        <v>回答不要
Not Applicable</v>
      </c>
      <c r="U211" s="488"/>
      <c r="V211" s="834"/>
      <c r="W211" s="487" t="str">
        <f t="shared" si="28"/>
        <v>回答不要
Not Applicable</v>
      </c>
      <c r="X211" s="488"/>
      <c r="Y211" s="834"/>
      <c r="Z211" s="669">
        <f>IF(OR('0.Work Content Judge'!$H$146=0,AND($BV211=99,COUNTIF('0.Work Content Judge'!$AJ$146:$AO$146,2)=0),AND($BX211=99,COUNTIF('0.Work Content Judge'!$AJ$146:$AO$146,2)&gt;0),AND($BY211=99,'0.Work Content Judge'!$AI$146=1),AND($BZ211=99,'0.Work Content Judge'!$AC$146=1),AND($K$27="N/A",$H211=$AJ$46),AND($K$28="N/A",$H211=$AK$46),AND($K$29="N/A",$H211=$AL$46),AND($K$30="N/A",$H211=$AM$46),AND($K$31="N/A",$H211=$AN$46),AND($K$32="N/A",$H211=$AO$46)),0,1)</f>
        <v>1</v>
      </c>
      <c r="AA211" s="670">
        <f t="shared" si="29"/>
        <v>1</v>
      </c>
      <c r="AB211" s="670">
        <f>IF(OR('0.Work Content Judge'!$I$146=0,AND($BV211=99,COUNTIF('0.Work Content Judge'!$AJ$146:$AO$146,2)=0),AND($BX211=99,COUNTIF('0.Work Content Judge'!$AJ$146:$AO$146,2)&gt;0),AND($BZ211=99,'0.Work Content Judge'!$Y$146=1),AND($T$27="N/A",$H211=$AJ$46),AND($T$28="N/A",$H211=$AK$46),AND($T$29="N/A",$H211=$AL$46),AND($T$30="N/A",$H211=$AM$46),AND($T$31="N/A",$H211=$AN$46),AND($T$32="N/A",$H211=$AO$46)),0,1)</f>
        <v>0</v>
      </c>
      <c r="AC211" s="670">
        <f t="shared" si="30"/>
        <v>1</v>
      </c>
      <c r="AD211" s="670">
        <f>IF(OR('0.Work Content Judge'!$J$146=0,AND($BV211=99,COUNTIF('0.Work Content Judge'!$AJ$146:$AO$146,2)=0),AND($BX211=99,COUNTIF('0.Work Content Judge'!$AJ$146:$AO$146,2)&gt;0),AND($BZ211=99,'0.Work Content Judge'!$AB$146=1),AND($W$27="N/A",$H211=$AJ$46),AND($W$28="N/A",$H211=$AK$46),AND($W$29="N/A",$H211=$AL$46),AND($W$30="N/A",$H211=$AM$46),AND($W$31="N/A",$H211=$AN$46),AND($W$32="N/A",$H211=$AO$46)),0,1)</f>
        <v>0</v>
      </c>
      <c r="AE211" s="669">
        <f t="shared" si="31"/>
        <v>1</v>
      </c>
      <c r="AF211" s="683">
        <f t="shared" si="39"/>
        <v>1</v>
      </c>
      <c r="AG211" s="684">
        <v>1</v>
      </c>
      <c r="AH211" s="685">
        <v>1</v>
      </c>
      <c r="AI211" s="685" t="s">
        <v>749</v>
      </c>
      <c r="AJ211" s="685" t="s">
        <v>749</v>
      </c>
      <c r="AK211" s="685" t="s">
        <v>749</v>
      </c>
      <c r="AL211" s="685" t="s">
        <v>749</v>
      </c>
      <c r="AM211" s="685">
        <v>1</v>
      </c>
      <c r="AN211" s="685" t="s">
        <v>749</v>
      </c>
      <c r="AO211" s="685" t="s">
        <v>749</v>
      </c>
      <c r="AP211" s="685">
        <v>0</v>
      </c>
      <c r="AQ211" s="685"/>
      <c r="AR211" s="685"/>
      <c r="AS211" s="685"/>
      <c r="AT211" s="685"/>
      <c r="AU211" s="685"/>
      <c r="AV211" s="685"/>
      <c r="AW211" s="685" t="s">
        <v>749</v>
      </c>
      <c r="AX211" s="685" t="s">
        <v>749</v>
      </c>
      <c r="AY211" s="685" t="s">
        <v>749</v>
      </c>
      <c r="AZ211" s="685" t="s">
        <v>749</v>
      </c>
      <c r="BA211" s="685" t="s">
        <v>749</v>
      </c>
      <c r="BB211" s="685" t="s">
        <v>749</v>
      </c>
      <c r="BC211" s="685" t="s">
        <v>749</v>
      </c>
      <c r="BD211" s="685" t="s">
        <v>749</v>
      </c>
      <c r="BE211" s="685" t="s">
        <v>749</v>
      </c>
      <c r="BF211" s="685">
        <v>1</v>
      </c>
      <c r="BG211" s="685">
        <v>1</v>
      </c>
      <c r="BH211" s="685">
        <v>1</v>
      </c>
      <c r="BI211" s="685">
        <v>1</v>
      </c>
      <c r="BJ211" s="685" t="s">
        <v>749</v>
      </c>
      <c r="BK211" s="685" t="s">
        <v>749</v>
      </c>
      <c r="BL211" s="685" t="s">
        <v>749</v>
      </c>
      <c r="BM211" s="685" t="s">
        <v>749</v>
      </c>
      <c r="BN211" s="685" t="s">
        <v>749</v>
      </c>
      <c r="BO211" s="685" t="s">
        <v>749</v>
      </c>
      <c r="BP211" s="685" t="s">
        <v>749</v>
      </c>
      <c r="BQ211" s="685" t="s">
        <v>749</v>
      </c>
      <c r="BR211" s="685" t="s">
        <v>749</v>
      </c>
      <c r="BS211" s="685" t="s">
        <v>749</v>
      </c>
      <c r="BT211" s="685">
        <v>1</v>
      </c>
      <c r="BU211" s="685" t="s">
        <v>749</v>
      </c>
      <c r="BV211" s="685"/>
      <c r="BW211" s="685"/>
      <c r="BX211" s="685"/>
      <c r="BY211" s="685"/>
      <c r="BZ211" s="685"/>
      <c r="CA211" s="685"/>
      <c r="CB211" s="685"/>
      <c r="CC211" s="718" t="str">
        <f t="shared" si="32"/>
        <v>ユーザ端末・ネットワーク</v>
      </c>
      <c r="CD211" s="718"/>
      <c r="CE211" s="718"/>
      <c r="CF211" s="718"/>
      <c r="CG211" s="718"/>
      <c r="CH211" s="718"/>
    </row>
    <row r="212" s="258" customFormat="1" ht="129.6" spans="2:86">
      <c r="B212" s="448">
        <f t="shared" si="37"/>
        <v>165</v>
      </c>
      <c r="C212" s="449" t="s">
        <v>1111</v>
      </c>
      <c r="D212" s="450" t="s">
        <v>1015</v>
      </c>
      <c r="E212" s="451" t="s">
        <v>801</v>
      </c>
      <c r="F212" s="794" t="s">
        <v>1112</v>
      </c>
      <c r="G212" s="453" t="s">
        <v>1113</v>
      </c>
      <c r="H212" s="451" t="str">
        <f t="shared" si="38"/>
        <v>端末
Terminal
(e.g., User terminal, operation terminal, etc.)</v>
      </c>
      <c r="I212" s="799" t="s">
        <v>1018</v>
      </c>
      <c r="J212" s="320" t="s">
        <v>1019</v>
      </c>
      <c r="K212" s="487" t="str">
        <f t="shared" si="26"/>
        <v>回答要
Answer Required</v>
      </c>
      <c r="L212" s="488">
        <v>3</v>
      </c>
      <c r="M212" s="489"/>
      <c r="N212" s="489"/>
      <c r="O212" s="490" t="s">
        <v>1111</v>
      </c>
      <c r="P212" s="491">
        <v>1</v>
      </c>
      <c r="Q212" s="322"/>
      <c r="R212" s="322"/>
      <c r="S212" s="648">
        <v>1</v>
      </c>
      <c r="T212" s="487" t="str">
        <f t="shared" si="27"/>
        <v>回答不要
Not Applicable</v>
      </c>
      <c r="U212" s="488"/>
      <c r="V212" s="834"/>
      <c r="W212" s="487" t="str">
        <f t="shared" si="28"/>
        <v>回答不要
Not Applicable</v>
      </c>
      <c r="X212" s="488"/>
      <c r="Y212" s="834"/>
      <c r="Z212" s="669">
        <f>IF(OR('0.Work Content Judge'!$H$146=0,AND($BV212=99,COUNTIF('0.Work Content Judge'!$AJ$146:$AO$146,2)=0),AND($BX212=99,COUNTIF('0.Work Content Judge'!$AJ$146:$AO$146,2)&gt;0),AND($BY212=99,'0.Work Content Judge'!$AI$146=1),AND($BZ212=99,'0.Work Content Judge'!$AC$146=1),AND($K$27="N/A",$H212=$AJ$46),AND($K$28="N/A",$H212=$AK$46),AND($K$29="N/A",$H212=$AL$46),AND($K$30="N/A",$H212=$AM$46),AND($K$31="N/A",$H212=$AN$46),AND($K$32="N/A",$H212=$AO$46)),0,1)</f>
        <v>1</v>
      </c>
      <c r="AA212" s="670">
        <f t="shared" si="29"/>
        <v>1</v>
      </c>
      <c r="AB212" s="670">
        <f>IF(OR('0.Work Content Judge'!$I$146=0,AND($BV212=99,COUNTIF('0.Work Content Judge'!$AJ$146:$AO$146,2)=0),AND($BX212=99,COUNTIF('0.Work Content Judge'!$AJ$146:$AO$146,2)&gt;0),AND($BZ212=99,'0.Work Content Judge'!$Y$146=1),AND($T$27="N/A",$H212=$AJ$46),AND($T$28="N/A",$H212=$AK$46),AND($T$29="N/A",$H212=$AL$46),AND($T$30="N/A",$H212=$AM$46),AND($T$31="N/A",$H212=$AN$46),AND($T$32="N/A",$H212=$AO$46)),0,1)</f>
        <v>0</v>
      </c>
      <c r="AC212" s="670">
        <f t="shared" si="30"/>
        <v>1</v>
      </c>
      <c r="AD212" s="670">
        <f>IF(OR('0.Work Content Judge'!$J$146=0,AND($BV212=99,COUNTIF('0.Work Content Judge'!$AJ$146:$AO$146,2)=0),AND($BX212=99,COUNTIF('0.Work Content Judge'!$AJ$146:$AO$146,2)&gt;0),AND($BZ212=99,'0.Work Content Judge'!$AB$146=1),AND($W$27="N/A",$H212=$AJ$46),AND($W$28="N/A",$H212=$AK$46),AND($W$29="N/A",$H212=$AL$46),AND($W$30="N/A",$H212=$AM$46),AND($W$31="N/A",$H212=$AN$46),AND($W$32="N/A",$H212=$AO$46)),0,1)</f>
        <v>0</v>
      </c>
      <c r="AE212" s="669">
        <f t="shared" si="31"/>
        <v>1</v>
      </c>
      <c r="AF212" s="683">
        <f t="shared" si="39"/>
        <v>1</v>
      </c>
      <c r="AG212" s="684">
        <v>1</v>
      </c>
      <c r="AH212" s="685">
        <v>1</v>
      </c>
      <c r="AI212" s="685" t="s">
        <v>749</v>
      </c>
      <c r="AJ212" s="685" t="s">
        <v>749</v>
      </c>
      <c r="AK212" s="685" t="s">
        <v>749</v>
      </c>
      <c r="AL212" s="685" t="s">
        <v>749</v>
      </c>
      <c r="AM212" s="685">
        <v>1</v>
      </c>
      <c r="AN212" s="685" t="s">
        <v>749</v>
      </c>
      <c r="AO212" s="685" t="s">
        <v>749</v>
      </c>
      <c r="AP212" s="685">
        <v>0</v>
      </c>
      <c r="AQ212" s="685"/>
      <c r="AR212" s="685"/>
      <c r="AS212" s="685"/>
      <c r="AT212" s="685"/>
      <c r="AU212" s="685"/>
      <c r="AV212" s="685"/>
      <c r="AW212" s="685" t="s">
        <v>749</v>
      </c>
      <c r="AX212" s="685" t="s">
        <v>749</v>
      </c>
      <c r="AY212" s="685" t="s">
        <v>749</v>
      </c>
      <c r="AZ212" s="685" t="s">
        <v>749</v>
      </c>
      <c r="BA212" s="685" t="s">
        <v>749</v>
      </c>
      <c r="BB212" s="685" t="s">
        <v>749</v>
      </c>
      <c r="BC212" s="685" t="s">
        <v>749</v>
      </c>
      <c r="BD212" s="685" t="s">
        <v>749</v>
      </c>
      <c r="BE212" s="685" t="s">
        <v>749</v>
      </c>
      <c r="BF212" s="685">
        <v>1</v>
      </c>
      <c r="BG212" s="685">
        <v>1</v>
      </c>
      <c r="BH212" s="685">
        <v>1</v>
      </c>
      <c r="BI212" s="685">
        <v>1</v>
      </c>
      <c r="BJ212" s="685" t="s">
        <v>749</v>
      </c>
      <c r="BK212" s="685" t="s">
        <v>749</v>
      </c>
      <c r="BL212" s="685" t="s">
        <v>749</v>
      </c>
      <c r="BM212" s="685" t="s">
        <v>749</v>
      </c>
      <c r="BN212" s="685" t="s">
        <v>749</v>
      </c>
      <c r="BO212" s="685" t="s">
        <v>749</v>
      </c>
      <c r="BP212" s="685" t="s">
        <v>749</v>
      </c>
      <c r="BQ212" s="685" t="s">
        <v>749</v>
      </c>
      <c r="BR212" s="685" t="s">
        <v>749</v>
      </c>
      <c r="BS212" s="685" t="s">
        <v>749</v>
      </c>
      <c r="BT212" s="685">
        <v>1</v>
      </c>
      <c r="BU212" s="685" t="s">
        <v>749</v>
      </c>
      <c r="BV212" s="685"/>
      <c r="BW212" s="685"/>
      <c r="BX212" s="685"/>
      <c r="BY212" s="685"/>
      <c r="BZ212" s="685"/>
      <c r="CA212" s="685"/>
      <c r="CB212" s="685"/>
      <c r="CC212" s="718" t="str">
        <f t="shared" si="32"/>
        <v>ユーザ端末・ネットワーク</v>
      </c>
      <c r="CD212" s="718"/>
      <c r="CE212" s="718"/>
      <c r="CF212" s="718"/>
      <c r="CG212" s="718"/>
      <c r="CH212" s="718"/>
    </row>
    <row r="213" s="258" customFormat="1" ht="129.6" spans="2:86">
      <c r="B213" s="448">
        <f t="shared" si="37"/>
        <v>166</v>
      </c>
      <c r="C213" s="449" t="s">
        <v>1114</v>
      </c>
      <c r="D213" s="450" t="s">
        <v>1015</v>
      </c>
      <c r="E213" s="451" t="s">
        <v>801</v>
      </c>
      <c r="F213" s="794" t="s">
        <v>1115</v>
      </c>
      <c r="G213" s="453" t="s">
        <v>1116</v>
      </c>
      <c r="H213" s="451" t="str">
        <f t="shared" si="38"/>
        <v>端末
Terminal
(e.g., User terminal, operation terminal, etc.)</v>
      </c>
      <c r="I213" s="799" t="s">
        <v>1018</v>
      </c>
      <c r="J213" s="320" t="s">
        <v>1019</v>
      </c>
      <c r="K213" s="487" t="str">
        <f t="shared" si="26"/>
        <v>回答要
Answer Required</v>
      </c>
      <c r="L213" s="488">
        <v>3</v>
      </c>
      <c r="M213" s="489"/>
      <c r="N213" s="489"/>
      <c r="O213" s="490" t="s">
        <v>1114</v>
      </c>
      <c r="P213" s="491">
        <v>1</v>
      </c>
      <c r="Q213" s="322"/>
      <c r="R213" s="322"/>
      <c r="S213" s="648">
        <v>1</v>
      </c>
      <c r="T213" s="487" t="str">
        <f t="shared" si="27"/>
        <v>回答不要
Not Applicable</v>
      </c>
      <c r="U213" s="488"/>
      <c r="V213" s="834"/>
      <c r="W213" s="487" t="str">
        <f t="shared" si="28"/>
        <v>回答不要
Not Applicable</v>
      </c>
      <c r="X213" s="488"/>
      <c r="Y213" s="834"/>
      <c r="Z213" s="669">
        <f>IF(OR('0.Work Content Judge'!$H$146=0,AND($BV213=99,COUNTIF('0.Work Content Judge'!$AJ$146:$AO$146,2)=0),AND($BX213=99,COUNTIF('0.Work Content Judge'!$AJ$146:$AO$146,2)&gt;0),AND($BY213=99,'0.Work Content Judge'!$AI$146=1),AND($BZ213=99,'0.Work Content Judge'!$AC$146=1),AND($K$27="N/A",$H213=$AJ$46),AND($K$28="N/A",$H213=$AK$46),AND($K$29="N/A",$H213=$AL$46),AND($K$30="N/A",$H213=$AM$46),AND($K$31="N/A",$H213=$AN$46),AND($K$32="N/A",$H213=$AO$46)),0,1)</f>
        <v>1</v>
      </c>
      <c r="AA213" s="670">
        <f t="shared" si="29"/>
        <v>1</v>
      </c>
      <c r="AB213" s="670">
        <f>IF(OR('0.Work Content Judge'!$I$146=0,AND($BV213=99,COUNTIF('0.Work Content Judge'!$AJ$146:$AO$146,2)=0),AND($BX213=99,COUNTIF('0.Work Content Judge'!$AJ$146:$AO$146,2)&gt;0),AND($BZ213=99,'0.Work Content Judge'!$Y$146=1),AND($T$27="N/A",$H213=$AJ$46),AND($T$28="N/A",$H213=$AK$46),AND($T$29="N/A",$H213=$AL$46),AND($T$30="N/A",$H213=$AM$46),AND($T$31="N/A",$H213=$AN$46),AND($T$32="N/A",$H213=$AO$46)),0,1)</f>
        <v>0</v>
      </c>
      <c r="AC213" s="670">
        <f t="shared" si="30"/>
        <v>1</v>
      </c>
      <c r="AD213" s="670">
        <f>IF(OR('0.Work Content Judge'!$J$146=0,AND($BV213=99,COUNTIF('0.Work Content Judge'!$AJ$146:$AO$146,2)=0),AND($BX213=99,COUNTIF('0.Work Content Judge'!$AJ$146:$AO$146,2)&gt;0),AND($BZ213=99,'0.Work Content Judge'!$AB$146=1),AND($W$27="N/A",$H213=$AJ$46),AND($W$28="N/A",$H213=$AK$46),AND($W$29="N/A",$H213=$AL$46),AND($W$30="N/A",$H213=$AM$46),AND($W$31="N/A",$H213=$AN$46),AND($W$32="N/A",$H213=$AO$46)),0,1)</f>
        <v>0</v>
      </c>
      <c r="AE213" s="669">
        <f t="shared" si="31"/>
        <v>1</v>
      </c>
      <c r="AF213" s="683">
        <f t="shared" si="39"/>
        <v>1</v>
      </c>
      <c r="AG213" s="684">
        <v>1</v>
      </c>
      <c r="AH213" s="685">
        <v>1</v>
      </c>
      <c r="AI213" s="685" t="s">
        <v>749</v>
      </c>
      <c r="AJ213" s="685" t="s">
        <v>749</v>
      </c>
      <c r="AK213" s="685" t="s">
        <v>749</v>
      </c>
      <c r="AL213" s="685" t="s">
        <v>749</v>
      </c>
      <c r="AM213" s="685">
        <v>1</v>
      </c>
      <c r="AN213" s="685" t="s">
        <v>749</v>
      </c>
      <c r="AO213" s="685" t="s">
        <v>749</v>
      </c>
      <c r="AP213" s="685">
        <v>0</v>
      </c>
      <c r="AQ213" s="685"/>
      <c r="AR213" s="685"/>
      <c r="AS213" s="685"/>
      <c r="AT213" s="685"/>
      <c r="AU213" s="685"/>
      <c r="AV213" s="685"/>
      <c r="AW213" s="685" t="s">
        <v>749</v>
      </c>
      <c r="AX213" s="685" t="s">
        <v>749</v>
      </c>
      <c r="AY213" s="685" t="s">
        <v>749</v>
      </c>
      <c r="AZ213" s="685" t="s">
        <v>749</v>
      </c>
      <c r="BA213" s="685" t="s">
        <v>749</v>
      </c>
      <c r="BB213" s="685" t="s">
        <v>749</v>
      </c>
      <c r="BC213" s="685" t="s">
        <v>749</v>
      </c>
      <c r="BD213" s="685" t="s">
        <v>749</v>
      </c>
      <c r="BE213" s="685" t="s">
        <v>749</v>
      </c>
      <c r="BF213" s="685"/>
      <c r="BG213" s="685"/>
      <c r="BH213" s="685">
        <v>1</v>
      </c>
      <c r="BI213" s="685">
        <v>1</v>
      </c>
      <c r="BJ213" s="685" t="s">
        <v>749</v>
      </c>
      <c r="BK213" s="685" t="s">
        <v>749</v>
      </c>
      <c r="BL213" s="685" t="s">
        <v>749</v>
      </c>
      <c r="BM213" s="685" t="s">
        <v>749</v>
      </c>
      <c r="BN213" s="685" t="s">
        <v>749</v>
      </c>
      <c r="BO213" s="685" t="s">
        <v>749</v>
      </c>
      <c r="BP213" s="685" t="s">
        <v>749</v>
      </c>
      <c r="BQ213" s="685" t="s">
        <v>749</v>
      </c>
      <c r="BR213" s="685" t="s">
        <v>749</v>
      </c>
      <c r="BS213" s="685" t="s">
        <v>749</v>
      </c>
      <c r="BT213" s="685">
        <v>1</v>
      </c>
      <c r="BU213" s="685" t="s">
        <v>749</v>
      </c>
      <c r="BV213" s="685"/>
      <c r="BW213" s="685"/>
      <c r="BX213" s="685"/>
      <c r="BY213" s="685"/>
      <c r="BZ213" s="685"/>
      <c r="CA213" s="685"/>
      <c r="CB213" s="685"/>
      <c r="CC213" s="718" t="str">
        <f t="shared" si="32"/>
        <v>ユーザ端末・ネットワーク</v>
      </c>
      <c r="CD213" s="718"/>
      <c r="CE213" s="718"/>
      <c r="CF213" s="718"/>
      <c r="CG213" s="718"/>
      <c r="CH213" s="718"/>
    </row>
    <row r="214" s="258" customFormat="1" ht="129.6" spans="2:86">
      <c r="B214" s="448">
        <f t="shared" si="37"/>
        <v>167</v>
      </c>
      <c r="C214" s="449" t="s">
        <v>1117</v>
      </c>
      <c r="D214" s="450" t="s">
        <v>1015</v>
      </c>
      <c r="E214" s="451" t="s">
        <v>801</v>
      </c>
      <c r="F214" s="794" t="s">
        <v>1118</v>
      </c>
      <c r="G214" s="453" t="s">
        <v>1119</v>
      </c>
      <c r="H214" s="451" t="str">
        <f t="shared" si="38"/>
        <v>インターネット接続環境
Internet connection environment
(e.g., Proxy server,etc.)</v>
      </c>
      <c r="I214" s="799" t="s">
        <v>1018</v>
      </c>
      <c r="J214" s="320" t="s">
        <v>1019</v>
      </c>
      <c r="K214" s="487" t="str">
        <f t="shared" si="26"/>
        <v>回答不要
Not Applicable</v>
      </c>
      <c r="L214" s="488">
        <v>3</v>
      </c>
      <c r="M214" s="489"/>
      <c r="N214" s="489"/>
      <c r="O214" s="490" t="s">
        <v>1117</v>
      </c>
      <c r="P214" s="491">
        <v>3</v>
      </c>
      <c r="Q214" s="322" t="s">
        <v>813</v>
      </c>
      <c r="R214" s="322"/>
      <c r="S214" s="648">
        <v>3</v>
      </c>
      <c r="T214" s="487" t="str">
        <f t="shared" si="27"/>
        <v>回答不要
Not Applicable</v>
      </c>
      <c r="U214" s="488"/>
      <c r="V214" s="834"/>
      <c r="W214" s="487" t="str">
        <f t="shared" si="28"/>
        <v>回答不要
Not Applicable</v>
      </c>
      <c r="X214" s="488"/>
      <c r="Y214" s="834"/>
      <c r="Z214" s="669">
        <f>IF(OR('0.Work Content Judge'!$H$146=0,AND($BV214=99,COUNTIF('0.Work Content Judge'!$AJ$146:$AO$146,2)=0),AND($BX214=99,COUNTIF('0.Work Content Judge'!$AJ$146:$AO$146,2)&gt;0),AND($BY214=99,'0.Work Content Judge'!$AI$146=1),AND($BZ214=99,'0.Work Content Judge'!$AC$146=1),AND($K$27="N/A",$H214=$AJ$46),AND($K$28="N/A",$H214=$AK$46),AND($K$29="N/A",$H214=$AL$46),AND($K$30="N/A",$H214=$AM$46),AND($K$31="N/A",$H214=$AN$46),AND($K$32="N/A",$H214=$AO$46)),0,1)</f>
        <v>0</v>
      </c>
      <c r="AA214" s="670">
        <f t="shared" si="29"/>
        <v>1</v>
      </c>
      <c r="AB214" s="670">
        <f>IF(OR('0.Work Content Judge'!$I$146=0,AND($BV214=99,COUNTIF('0.Work Content Judge'!$AJ$146:$AO$146,2)=0),AND($BX214=99,COUNTIF('0.Work Content Judge'!$AJ$146:$AO$146,2)&gt;0),AND($BZ214=99,'0.Work Content Judge'!$Y$146=1),AND($T$27="N/A",$H214=$AJ$46),AND($T$28="N/A",$H214=$AK$46),AND($T$29="N/A",$H214=$AL$46),AND($T$30="N/A",$H214=$AM$46),AND($T$31="N/A",$H214=$AN$46),AND($T$32="N/A",$H214=$AO$46)),0,1)</f>
        <v>0</v>
      </c>
      <c r="AC214" s="670">
        <f t="shared" si="30"/>
        <v>1</v>
      </c>
      <c r="AD214" s="670">
        <f>IF(OR('0.Work Content Judge'!$J$146=0,AND($BV214=99,COUNTIF('0.Work Content Judge'!$AJ$146:$AO$146,2)=0),AND($BX214=99,COUNTIF('0.Work Content Judge'!$AJ$146:$AO$146,2)&gt;0),AND($BZ214=99,'0.Work Content Judge'!$AB$146=1),AND($W$27="N/A",$H214=$AJ$46),AND($W$28="N/A",$H214=$AK$46),AND($W$29="N/A",$H214=$AL$46),AND($W$30="N/A",$H214=$AM$46),AND($W$31="N/A",$H214=$AN$46),AND($W$32="N/A",$H214=$AO$46)),0,1)</f>
        <v>0</v>
      </c>
      <c r="AE214" s="669">
        <f t="shared" si="31"/>
        <v>1</v>
      </c>
      <c r="AF214" s="683">
        <f t="shared" si="39"/>
        <v>1</v>
      </c>
      <c r="AG214" s="684">
        <v>1</v>
      </c>
      <c r="AH214" s="685">
        <v>1</v>
      </c>
      <c r="AI214" s="685" t="s">
        <v>749</v>
      </c>
      <c r="AJ214" s="685" t="s">
        <v>749</v>
      </c>
      <c r="AK214" s="685">
        <v>1</v>
      </c>
      <c r="AL214" s="685" t="s">
        <v>749</v>
      </c>
      <c r="AM214" s="685" t="s">
        <v>749</v>
      </c>
      <c r="AN214" s="685" t="s">
        <v>749</v>
      </c>
      <c r="AO214" s="685" t="s">
        <v>749</v>
      </c>
      <c r="AP214" s="685">
        <v>0</v>
      </c>
      <c r="AQ214" s="685"/>
      <c r="AR214" s="685"/>
      <c r="AS214" s="685"/>
      <c r="AT214" s="685"/>
      <c r="AU214" s="685"/>
      <c r="AV214" s="685"/>
      <c r="AW214" s="685" t="s">
        <v>749</v>
      </c>
      <c r="AX214" s="685" t="s">
        <v>749</v>
      </c>
      <c r="AY214" s="685" t="s">
        <v>749</v>
      </c>
      <c r="AZ214" s="685" t="s">
        <v>749</v>
      </c>
      <c r="BA214" s="685" t="s">
        <v>749</v>
      </c>
      <c r="BB214" s="685" t="s">
        <v>749</v>
      </c>
      <c r="BC214" s="685" t="s">
        <v>749</v>
      </c>
      <c r="BD214" s="685" t="s">
        <v>749</v>
      </c>
      <c r="BE214" s="685" t="s">
        <v>749</v>
      </c>
      <c r="BF214" s="685">
        <v>1</v>
      </c>
      <c r="BG214" s="685"/>
      <c r="BH214" s="685"/>
      <c r="BI214" s="685">
        <v>1</v>
      </c>
      <c r="BJ214" s="685" t="s">
        <v>749</v>
      </c>
      <c r="BK214" s="685" t="s">
        <v>749</v>
      </c>
      <c r="BL214" s="685" t="s">
        <v>749</v>
      </c>
      <c r="BM214" s="685" t="s">
        <v>749</v>
      </c>
      <c r="BN214" s="685" t="s">
        <v>749</v>
      </c>
      <c r="BO214" s="685" t="s">
        <v>749</v>
      </c>
      <c r="BP214" s="685" t="s">
        <v>749</v>
      </c>
      <c r="BQ214" s="685" t="s">
        <v>749</v>
      </c>
      <c r="BR214" s="685" t="s">
        <v>749</v>
      </c>
      <c r="BS214" s="685" t="s">
        <v>749</v>
      </c>
      <c r="BT214" s="685">
        <v>1</v>
      </c>
      <c r="BU214" s="685" t="s">
        <v>749</v>
      </c>
      <c r="BV214" s="685"/>
      <c r="BW214" s="685"/>
      <c r="BX214" s="685"/>
      <c r="BY214" s="685"/>
      <c r="BZ214" s="685"/>
      <c r="CA214" s="685"/>
      <c r="CB214" s="685"/>
      <c r="CC214" s="718" t="str">
        <f t="shared" si="32"/>
        <v>インターネット接続環境</v>
      </c>
      <c r="CD214" s="718"/>
      <c r="CE214" s="718"/>
      <c r="CF214" s="718"/>
      <c r="CG214" s="718"/>
      <c r="CH214" s="718"/>
    </row>
    <row r="215" s="258" customFormat="1" ht="158.4" spans="2:86">
      <c r="B215" s="448">
        <f t="shared" si="37"/>
        <v>168</v>
      </c>
      <c r="C215" s="449" t="s">
        <v>1120</v>
      </c>
      <c r="D215" s="450" t="s">
        <v>1015</v>
      </c>
      <c r="E215" s="451" t="s">
        <v>801</v>
      </c>
      <c r="F215" s="794" t="s">
        <v>1121</v>
      </c>
      <c r="G215" s="453" t="s">
        <v>1122</v>
      </c>
      <c r="H215" s="451" t="str">
        <f t="shared" si="38"/>
        <v>ファイル共有システム(ファイルサーバ)
File sharing system
(e.g., File server)</v>
      </c>
      <c r="I215" s="799" t="s">
        <v>1018</v>
      </c>
      <c r="J215" s="320" t="s">
        <v>1019</v>
      </c>
      <c r="K215" s="487" t="str">
        <f t="shared" si="26"/>
        <v>回答不要
Not Applicable</v>
      </c>
      <c r="L215" s="488">
        <v>3</v>
      </c>
      <c r="M215" s="489"/>
      <c r="N215" s="489"/>
      <c r="O215" s="490" t="s">
        <v>1120</v>
      </c>
      <c r="P215" s="491">
        <v>1</v>
      </c>
      <c r="Q215" s="322"/>
      <c r="R215" s="322"/>
      <c r="S215" s="648">
        <v>1</v>
      </c>
      <c r="T215" s="487" t="str">
        <f t="shared" si="27"/>
        <v>回答不要
Not Applicable</v>
      </c>
      <c r="U215" s="488"/>
      <c r="V215" s="834"/>
      <c r="W215" s="487" t="str">
        <f t="shared" si="28"/>
        <v>回答不要
Not Applicable</v>
      </c>
      <c r="X215" s="488"/>
      <c r="Y215" s="834"/>
      <c r="Z215" s="669">
        <f>IF(OR('0.Work Content Judge'!$H$146=0,AND($BV215=99,COUNTIF('0.Work Content Judge'!$AJ$146:$AO$146,2)=0),AND($BX215=99,COUNTIF('0.Work Content Judge'!$AJ$146:$AO$146,2)&gt;0),AND($BY215=99,'0.Work Content Judge'!$AI$146=1),AND($BZ215=99,'0.Work Content Judge'!$AC$146=1),AND($K$27="N/A",$H215=$AJ$46),AND($K$28="N/A",$H215=$AK$46),AND($K$29="N/A",$H215=$AL$46),AND($K$30="N/A",$H215=$AM$46),AND($K$31="N/A",$H215=$AN$46),AND($K$32="N/A",$H215=$AO$46)),0,1)</f>
        <v>0</v>
      </c>
      <c r="AA215" s="670">
        <f t="shared" si="29"/>
        <v>1</v>
      </c>
      <c r="AB215" s="670">
        <f>IF(OR('0.Work Content Judge'!$I$146=0,AND($BV215=99,COUNTIF('0.Work Content Judge'!$AJ$146:$AO$146,2)=0),AND($BX215=99,COUNTIF('0.Work Content Judge'!$AJ$146:$AO$146,2)&gt;0),AND($BZ215=99,'0.Work Content Judge'!$Y$146=1),AND($T$27="N/A",$H215=$AJ$46),AND($T$28="N/A",$H215=$AK$46),AND($T$29="N/A",$H215=$AL$46),AND($T$30="N/A",$H215=$AM$46),AND($T$31="N/A",$H215=$AN$46),AND($T$32="N/A",$H215=$AO$46)),0,1)</f>
        <v>0</v>
      </c>
      <c r="AC215" s="670">
        <f t="shared" si="30"/>
        <v>1</v>
      </c>
      <c r="AD215" s="670">
        <f>IF(OR('0.Work Content Judge'!$J$146=0,AND($BV215=99,COUNTIF('0.Work Content Judge'!$AJ$146:$AO$146,2)=0),AND($BX215=99,COUNTIF('0.Work Content Judge'!$AJ$146:$AO$146,2)&gt;0),AND($BZ215=99,'0.Work Content Judge'!$AB$146=1),AND($W$27="N/A",$H215=$AJ$46),AND($W$28="N/A",$H215=$AK$46),AND($W$29="N/A",$H215=$AL$46),AND($W$30="N/A",$H215=$AM$46),AND($W$31="N/A",$H215=$AN$46),AND($W$32="N/A",$H215=$AO$46)),0,1)</f>
        <v>0</v>
      </c>
      <c r="AE215" s="669">
        <f t="shared" si="31"/>
        <v>1</v>
      </c>
      <c r="AF215" s="683">
        <f t="shared" si="39"/>
        <v>1</v>
      </c>
      <c r="AG215" s="684">
        <v>1</v>
      </c>
      <c r="AH215" s="685">
        <v>1</v>
      </c>
      <c r="AI215" s="685" t="s">
        <v>749</v>
      </c>
      <c r="AJ215" s="685" t="s">
        <v>749</v>
      </c>
      <c r="AK215" s="685" t="s">
        <v>749</v>
      </c>
      <c r="AL215" s="685" t="s">
        <v>749</v>
      </c>
      <c r="AM215" s="685" t="s">
        <v>749</v>
      </c>
      <c r="AN215" s="685" t="s">
        <v>749</v>
      </c>
      <c r="AO215" s="685">
        <v>1</v>
      </c>
      <c r="AP215" s="685">
        <v>0</v>
      </c>
      <c r="AQ215" s="685"/>
      <c r="AR215" s="685"/>
      <c r="AS215" s="685"/>
      <c r="AT215" s="685"/>
      <c r="AU215" s="685"/>
      <c r="AV215" s="685"/>
      <c r="AW215" s="685" t="s">
        <v>749</v>
      </c>
      <c r="AX215" s="685" t="s">
        <v>749</v>
      </c>
      <c r="AY215" s="685" t="s">
        <v>749</v>
      </c>
      <c r="AZ215" s="685" t="s">
        <v>749</v>
      </c>
      <c r="BA215" s="685" t="s">
        <v>749</v>
      </c>
      <c r="BB215" s="685" t="s">
        <v>749</v>
      </c>
      <c r="BC215" s="685" t="s">
        <v>749</v>
      </c>
      <c r="BD215" s="685" t="s">
        <v>749</v>
      </c>
      <c r="BE215" s="685" t="s">
        <v>749</v>
      </c>
      <c r="BF215" s="685">
        <v>1</v>
      </c>
      <c r="BG215" s="685">
        <v>1</v>
      </c>
      <c r="BH215" s="685">
        <v>1</v>
      </c>
      <c r="BI215" s="685">
        <v>1</v>
      </c>
      <c r="BJ215" s="685" t="s">
        <v>749</v>
      </c>
      <c r="BK215" s="685" t="s">
        <v>749</v>
      </c>
      <c r="BL215" s="685" t="s">
        <v>749</v>
      </c>
      <c r="BM215" s="685" t="s">
        <v>749</v>
      </c>
      <c r="BN215" s="685" t="s">
        <v>749</v>
      </c>
      <c r="BO215" s="685" t="s">
        <v>749</v>
      </c>
      <c r="BP215" s="685" t="s">
        <v>749</v>
      </c>
      <c r="BQ215" s="685" t="s">
        <v>749</v>
      </c>
      <c r="BR215" s="685" t="s">
        <v>749</v>
      </c>
      <c r="BS215" s="685" t="s">
        <v>749</v>
      </c>
      <c r="BT215" s="685">
        <v>1</v>
      </c>
      <c r="BU215" s="685" t="s">
        <v>749</v>
      </c>
      <c r="BV215" s="685"/>
      <c r="BW215" s="685"/>
      <c r="BX215" s="685"/>
      <c r="BY215" s="685"/>
      <c r="BZ215" s="685"/>
      <c r="CA215" s="685"/>
      <c r="CB215" s="685"/>
      <c r="CC215" s="718" t="str">
        <f t="shared" si="32"/>
        <v>ファイル共有システム(ファイルサーバ)</v>
      </c>
      <c r="CD215" s="718"/>
      <c r="CE215" s="718"/>
      <c r="CF215" s="718"/>
      <c r="CG215" s="718"/>
      <c r="CH215" s="718"/>
    </row>
    <row r="216" s="258" customFormat="1" ht="144" spans="2:86">
      <c r="B216" s="448">
        <f t="shared" si="37"/>
        <v>169</v>
      </c>
      <c r="C216" s="449" t="s">
        <v>1123</v>
      </c>
      <c r="D216" s="450" t="s">
        <v>1015</v>
      </c>
      <c r="E216" s="451" t="s">
        <v>801</v>
      </c>
      <c r="F216" s="794" t="s">
        <v>1124</v>
      </c>
      <c r="G216" s="453" t="s">
        <v>1125</v>
      </c>
      <c r="H216" s="451" t="str">
        <f t="shared" si="38"/>
        <v>ファイル共有システム(ファイルサーバ)
File sharing system
(e.g., File server)</v>
      </c>
      <c r="I216" s="799" t="s">
        <v>1018</v>
      </c>
      <c r="J216" s="320" t="s">
        <v>1019</v>
      </c>
      <c r="K216" s="487" t="str">
        <f t="shared" si="26"/>
        <v>回答不要
Not Applicable</v>
      </c>
      <c r="L216" s="488">
        <v>3</v>
      </c>
      <c r="M216" s="489"/>
      <c r="N216" s="489"/>
      <c r="O216" s="490" t="s">
        <v>1123</v>
      </c>
      <c r="P216" s="491">
        <v>1</v>
      </c>
      <c r="Q216" s="322"/>
      <c r="R216" s="322"/>
      <c r="S216" s="648">
        <v>1</v>
      </c>
      <c r="T216" s="487" t="str">
        <f t="shared" si="27"/>
        <v>回答不要
Not Applicable</v>
      </c>
      <c r="U216" s="488"/>
      <c r="V216" s="834"/>
      <c r="W216" s="487" t="str">
        <f t="shared" si="28"/>
        <v>回答不要
Not Applicable</v>
      </c>
      <c r="X216" s="488"/>
      <c r="Y216" s="834"/>
      <c r="Z216" s="669">
        <f>IF(OR('0.Work Content Judge'!$H$146=0,AND($BV216=99,COUNTIF('0.Work Content Judge'!$AJ$146:$AO$146,2)=0),AND($BX216=99,COUNTIF('0.Work Content Judge'!$AJ$146:$AO$146,2)&gt;0),AND($BY216=99,'0.Work Content Judge'!$AI$146=1),AND($BZ216=99,'0.Work Content Judge'!$AC$146=1),AND($K$27="N/A",$H216=$AJ$46),AND($K$28="N/A",$H216=$AK$46),AND($K$29="N/A",$H216=$AL$46),AND($K$30="N/A",$H216=$AM$46),AND($K$31="N/A",$H216=$AN$46),AND($K$32="N/A",$H216=$AO$46)),0,1)</f>
        <v>0</v>
      </c>
      <c r="AA216" s="670">
        <f t="shared" si="29"/>
        <v>1</v>
      </c>
      <c r="AB216" s="670">
        <f>IF(OR('0.Work Content Judge'!$I$146=0,AND($BV216=99,COUNTIF('0.Work Content Judge'!$AJ$146:$AO$146,2)=0),AND($BX216=99,COUNTIF('0.Work Content Judge'!$AJ$146:$AO$146,2)&gt;0),AND($BZ216=99,'0.Work Content Judge'!$Y$146=1),AND($T$27="N/A",$H216=$AJ$46),AND($T$28="N/A",$H216=$AK$46),AND($T$29="N/A",$H216=$AL$46),AND($T$30="N/A",$H216=$AM$46),AND($T$31="N/A",$H216=$AN$46),AND($T$32="N/A",$H216=$AO$46)),0,1)</f>
        <v>0</v>
      </c>
      <c r="AC216" s="670">
        <f t="shared" si="30"/>
        <v>1</v>
      </c>
      <c r="AD216" s="670">
        <f>IF(OR('0.Work Content Judge'!$J$146=0,AND($BV216=99,COUNTIF('0.Work Content Judge'!$AJ$146:$AO$146,2)=0),AND($BX216=99,COUNTIF('0.Work Content Judge'!$AJ$146:$AO$146,2)&gt;0),AND($BZ216=99,'0.Work Content Judge'!$AB$146=1),AND($W$27="N/A",$H216=$AJ$46),AND($W$28="N/A",$H216=$AK$46),AND($W$29="N/A",$H216=$AL$46),AND($W$30="N/A",$H216=$AM$46),AND($W$31="N/A",$H216=$AN$46),AND($W$32="N/A",$H216=$AO$46)),0,1)</f>
        <v>0</v>
      </c>
      <c r="AE216" s="669">
        <f t="shared" si="31"/>
        <v>1</v>
      </c>
      <c r="AF216" s="683">
        <f t="shared" si="39"/>
        <v>1</v>
      </c>
      <c r="AG216" s="684">
        <v>1</v>
      </c>
      <c r="AH216" s="685">
        <v>1</v>
      </c>
      <c r="AI216" s="685" t="s">
        <v>749</v>
      </c>
      <c r="AJ216" s="685" t="s">
        <v>749</v>
      </c>
      <c r="AK216" s="685" t="s">
        <v>749</v>
      </c>
      <c r="AL216" s="685" t="s">
        <v>749</v>
      </c>
      <c r="AM216" s="685" t="s">
        <v>749</v>
      </c>
      <c r="AN216" s="685" t="s">
        <v>749</v>
      </c>
      <c r="AO216" s="685">
        <v>1</v>
      </c>
      <c r="AP216" s="685">
        <v>0</v>
      </c>
      <c r="AQ216" s="685"/>
      <c r="AR216" s="685"/>
      <c r="AS216" s="685"/>
      <c r="AT216" s="685"/>
      <c r="AU216" s="685"/>
      <c r="AV216" s="685"/>
      <c r="AW216" s="685" t="s">
        <v>749</v>
      </c>
      <c r="AX216" s="685" t="s">
        <v>749</v>
      </c>
      <c r="AY216" s="685" t="s">
        <v>749</v>
      </c>
      <c r="AZ216" s="685" t="s">
        <v>749</v>
      </c>
      <c r="BA216" s="685" t="s">
        <v>749</v>
      </c>
      <c r="BB216" s="685" t="s">
        <v>749</v>
      </c>
      <c r="BC216" s="685" t="s">
        <v>749</v>
      </c>
      <c r="BD216" s="685" t="s">
        <v>749</v>
      </c>
      <c r="BE216" s="685" t="s">
        <v>749</v>
      </c>
      <c r="BF216" s="685">
        <v>1</v>
      </c>
      <c r="BG216" s="685">
        <v>1</v>
      </c>
      <c r="BH216" s="685">
        <v>1</v>
      </c>
      <c r="BI216" s="685">
        <v>1</v>
      </c>
      <c r="BJ216" s="685" t="s">
        <v>749</v>
      </c>
      <c r="BK216" s="685" t="s">
        <v>749</v>
      </c>
      <c r="BL216" s="685" t="s">
        <v>749</v>
      </c>
      <c r="BM216" s="685" t="s">
        <v>749</v>
      </c>
      <c r="BN216" s="685" t="s">
        <v>749</v>
      </c>
      <c r="BO216" s="685" t="s">
        <v>749</v>
      </c>
      <c r="BP216" s="685" t="s">
        <v>749</v>
      </c>
      <c r="BQ216" s="685" t="s">
        <v>749</v>
      </c>
      <c r="BR216" s="685" t="s">
        <v>749</v>
      </c>
      <c r="BS216" s="685" t="s">
        <v>749</v>
      </c>
      <c r="BT216" s="685">
        <v>1</v>
      </c>
      <c r="BU216" s="685" t="s">
        <v>749</v>
      </c>
      <c r="BV216" s="685"/>
      <c r="BW216" s="685"/>
      <c r="BX216" s="685"/>
      <c r="BY216" s="685"/>
      <c r="BZ216" s="685"/>
      <c r="CA216" s="685"/>
      <c r="CB216" s="685"/>
      <c r="CC216" s="718" t="str">
        <f t="shared" si="32"/>
        <v>ファイル共有システム(ファイルサーバ)</v>
      </c>
      <c r="CD216" s="718"/>
      <c r="CE216" s="718"/>
      <c r="CF216" s="718"/>
      <c r="CG216" s="718"/>
      <c r="CH216" s="718"/>
    </row>
    <row r="217" s="258" customFormat="1" ht="158.4" spans="2:86">
      <c r="B217" s="448">
        <f t="shared" si="37"/>
        <v>170</v>
      </c>
      <c r="C217" s="449" t="s">
        <v>1126</v>
      </c>
      <c r="D217" s="450" t="s">
        <v>1015</v>
      </c>
      <c r="E217" s="451" t="s">
        <v>801</v>
      </c>
      <c r="F217" s="794" t="s">
        <v>1127</v>
      </c>
      <c r="G217" s="453" t="s">
        <v>1128</v>
      </c>
      <c r="H217" s="451" t="str">
        <f t="shared" si="38"/>
        <v>ファイル共有システム(ファイルサーバ)
File sharing system
(e.g., File server)</v>
      </c>
      <c r="I217" s="799" t="s">
        <v>1018</v>
      </c>
      <c r="J217" s="320" t="s">
        <v>1019</v>
      </c>
      <c r="K217" s="487" t="str">
        <f t="shared" si="26"/>
        <v>回答不要
Not Applicable</v>
      </c>
      <c r="L217" s="488">
        <v>3</v>
      </c>
      <c r="M217" s="489"/>
      <c r="N217" s="489"/>
      <c r="O217" s="490" t="s">
        <v>1126</v>
      </c>
      <c r="P217" s="491">
        <v>1</v>
      </c>
      <c r="Q217" s="322"/>
      <c r="R217" s="322"/>
      <c r="S217" s="648">
        <v>1</v>
      </c>
      <c r="T217" s="487" t="str">
        <f t="shared" si="27"/>
        <v>回答不要
Not Applicable</v>
      </c>
      <c r="U217" s="488"/>
      <c r="V217" s="834"/>
      <c r="W217" s="487" t="str">
        <f t="shared" si="28"/>
        <v>回答不要
Not Applicable</v>
      </c>
      <c r="X217" s="488"/>
      <c r="Y217" s="834"/>
      <c r="Z217" s="669">
        <f>IF(OR('0.Work Content Judge'!$H$146=0,AND($BV217=99,COUNTIF('0.Work Content Judge'!$AJ$146:$AO$146,2)=0),AND($BX217=99,COUNTIF('0.Work Content Judge'!$AJ$146:$AO$146,2)&gt;0),AND($BY217=99,'0.Work Content Judge'!$AI$146=1),AND($BZ217=99,'0.Work Content Judge'!$AC$146=1),AND($K$27="N/A",$H217=$AJ$46),AND($K$28="N/A",$H217=$AK$46),AND($K$29="N/A",$H217=$AL$46),AND($K$30="N/A",$H217=$AM$46),AND($K$31="N/A",$H217=$AN$46),AND($K$32="N/A",$H217=$AO$46)),0,1)</f>
        <v>0</v>
      </c>
      <c r="AA217" s="670">
        <f t="shared" si="29"/>
        <v>1</v>
      </c>
      <c r="AB217" s="670">
        <f>IF(OR('0.Work Content Judge'!$I$146=0,AND($BV217=99,COUNTIF('0.Work Content Judge'!$AJ$146:$AO$146,2)=0),AND($BX217=99,COUNTIF('0.Work Content Judge'!$AJ$146:$AO$146,2)&gt;0),AND($BZ217=99,'0.Work Content Judge'!$Y$146=1),AND($T$27="N/A",$H217=$AJ$46),AND($T$28="N/A",$H217=$AK$46),AND($T$29="N/A",$H217=$AL$46),AND($T$30="N/A",$H217=$AM$46),AND($T$31="N/A",$H217=$AN$46),AND($T$32="N/A",$H217=$AO$46)),0,1)</f>
        <v>0</v>
      </c>
      <c r="AC217" s="670">
        <f t="shared" si="30"/>
        <v>1</v>
      </c>
      <c r="AD217" s="670">
        <f>IF(OR('0.Work Content Judge'!$J$146=0,AND($BV217=99,COUNTIF('0.Work Content Judge'!$AJ$146:$AO$146,2)=0),AND($BX217=99,COUNTIF('0.Work Content Judge'!$AJ$146:$AO$146,2)&gt;0),AND($BZ217=99,'0.Work Content Judge'!$AB$146=1),AND($W$27="N/A",$H217=$AJ$46),AND($W$28="N/A",$H217=$AK$46),AND($W$29="N/A",$H217=$AL$46),AND($W$30="N/A",$H217=$AM$46),AND($W$31="N/A",$H217=$AN$46),AND($W$32="N/A",$H217=$AO$46)),0,1)</f>
        <v>0</v>
      </c>
      <c r="AE217" s="669">
        <f t="shared" si="31"/>
        <v>1</v>
      </c>
      <c r="AF217" s="683">
        <f t="shared" si="39"/>
        <v>1</v>
      </c>
      <c r="AG217" s="684">
        <v>1</v>
      </c>
      <c r="AH217" s="685">
        <v>1</v>
      </c>
      <c r="AI217" s="685" t="s">
        <v>749</v>
      </c>
      <c r="AJ217" s="685" t="s">
        <v>749</v>
      </c>
      <c r="AK217" s="685" t="s">
        <v>749</v>
      </c>
      <c r="AL217" s="685" t="s">
        <v>749</v>
      </c>
      <c r="AM217" s="685" t="s">
        <v>749</v>
      </c>
      <c r="AN217" s="685" t="s">
        <v>749</v>
      </c>
      <c r="AO217" s="685">
        <v>1</v>
      </c>
      <c r="AP217" s="685">
        <v>0</v>
      </c>
      <c r="AQ217" s="685"/>
      <c r="AR217" s="685"/>
      <c r="AS217" s="685"/>
      <c r="AT217" s="685"/>
      <c r="AU217" s="685"/>
      <c r="AV217" s="685"/>
      <c r="AW217" s="685" t="s">
        <v>749</v>
      </c>
      <c r="AX217" s="685" t="s">
        <v>749</v>
      </c>
      <c r="AY217" s="685" t="s">
        <v>749</v>
      </c>
      <c r="AZ217" s="685" t="s">
        <v>749</v>
      </c>
      <c r="BA217" s="685" t="s">
        <v>749</v>
      </c>
      <c r="BB217" s="685" t="s">
        <v>749</v>
      </c>
      <c r="BC217" s="685" t="s">
        <v>749</v>
      </c>
      <c r="BD217" s="685" t="s">
        <v>749</v>
      </c>
      <c r="BE217" s="685" t="s">
        <v>749</v>
      </c>
      <c r="BF217" s="685">
        <v>1</v>
      </c>
      <c r="BG217" s="685">
        <v>1</v>
      </c>
      <c r="BH217" s="685">
        <v>1</v>
      </c>
      <c r="BI217" s="685">
        <v>1</v>
      </c>
      <c r="BJ217" s="685" t="s">
        <v>749</v>
      </c>
      <c r="BK217" s="685" t="s">
        <v>749</v>
      </c>
      <c r="BL217" s="685" t="s">
        <v>749</v>
      </c>
      <c r="BM217" s="685" t="s">
        <v>749</v>
      </c>
      <c r="BN217" s="685" t="s">
        <v>749</v>
      </c>
      <c r="BO217" s="685" t="s">
        <v>749</v>
      </c>
      <c r="BP217" s="685" t="s">
        <v>749</v>
      </c>
      <c r="BQ217" s="685" t="s">
        <v>749</v>
      </c>
      <c r="BR217" s="685" t="s">
        <v>749</v>
      </c>
      <c r="BS217" s="685" t="s">
        <v>749</v>
      </c>
      <c r="BT217" s="685">
        <v>1</v>
      </c>
      <c r="BU217" s="685" t="s">
        <v>749</v>
      </c>
      <c r="BV217" s="685"/>
      <c r="BW217" s="685"/>
      <c r="BX217" s="685"/>
      <c r="BY217" s="685"/>
      <c r="BZ217" s="685"/>
      <c r="CA217" s="685"/>
      <c r="CB217" s="685"/>
      <c r="CC217" s="718" t="str">
        <f t="shared" si="32"/>
        <v>ファイル共有システム(ファイルサーバ)</v>
      </c>
      <c r="CD217" s="718"/>
      <c r="CE217" s="718"/>
      <c r="CF217" s="718"/>
      <c r="CG217" s="718"/>
      <c r="CH217" s="718"/>
    </row>
    <row r="218" s="258" customFormat="1" ht="144" spans="2:86">
      <c r="B218" s="448">
        <f t="shared" si="37"/>
        <v>171</v>
      </c>
      <c r="C218" s="449" t="s">
        <v>1129</v>
      </c>
      <c r="D218" s="450" t="s">
        <v>1015</v>
      </c>
      <c r="E218" s="451" t="s">
        <v>801</v>
      </c>
      <c r="F218" s="794" t="s">
        <v>1130</v>
      </c>
      <c r="G218" s="453" t="s">
        <v>1131</v>
      </c>
      <c r="H218" s="451" t="str">
        <f t="shared" si="38"/>
        <v>ファイル共有システム(ファイルサーバ)
File sharing system
(e.g., File server)</v>
      </c>
      <c r="I218" s="799" t="s">
        <v>1018</v>
      </c>
      <c r="J218" s="320" t="s">
        <v>1019</v>
      </c>
      <c r="K218" s="487" t="str">
        <f t="shared" si="26"/>
        <v>回答不要
Not Applicable</v>
      </c>
      <c r="L218" s="488">
        <v>3</v>
      </c>
      <c r="M218" s="489"/>
      <c r="N218" s="489"/>
      <c r="O218" s="490" t="s">
        <v>1129</v>
      </c>
      <c r="P218" s="491">
        <v>1</v>
      </c>
      <c r="Q218" s="322"/>
      <c r="R218" s="322"/>
      <c r="S218" s="648">
        <v>1</v>
      </c>
      <c r="T218" s="487" t="str">
        <f t="shared" si="27"/>
        <v>回答不要
Not Applicable</v>
      </c>
      <c r="U218" s="488"/>
      <c r="V218" s="834"/>
      <c r="W218" s="487" t="str">
        <f t="shared" si="28"/>
        <v>回答不要
Not Applicable</v>
      </c>
      <c r="X218" s="488"/>
      <c r="Y218" s="834"/>
      <c r="Z218" s="669">
        <f>IF(OR('0.Work Content Judge'!$H$146=0,AND($BV218=99,COUNTIF('0.Work Content Judge'!$AJ$146:$AO$146,2)=0),AND($BX218=99,COUNTIF('0.Work Content Judge'!$AJ$146:$AO$146,2)&gt;0),AND($BY218=99,'0.Work Content Judge'!$AI$146=1),AND($BZ218=99,'0.Work Content Judge'!$AC$146=1),AND($K$27="N/A",$H218=$AJ$46),AND($K$28="N/A",$H218=$AK$46),AND($K$29="N/A",$H218=$AL$46),AND($K$30="N/A",$H218=$AM$46),AND($K$31="N/A",$H218=$AN$46),AND($K$32="N/A",$H218=$AO$46)),0,1)</f>
        <v>0</v>
      </c>
      <c r="AA218" s="670">
        <f t="shared" si="29"/>
        <v>1</v>
      </c>
      <c r="AB218" s="670">
        <f>IF(OR('0.Work Content Judge'!$I$146=0,AND($BV218=99,COUNTIF('0.Work Content Judge'!$AJ$146:$AO$146,2)=0),AND($BX218=99,COUNTIF('0.Work Content Judge'!$AJ$146:$AO$146,2)&gt;0),AND($BZ218=99,'0.Work Content Judge'!$Y$146=1),AND($T$27="N/A",$H218=$AJ$46),AND($T$28="N/A",$H218=$AK$46),AND($T$29="N/A",$H218=$AL$46),AND($T$30="N/A",$H218=$AM$46),AND($T$31="N/A",$H218=$AN$46),AND($T$32="N/A",$H218=$AO$46)),0,1)</f>
        <v>0</v>
      </c>
      <c r="AC218" s="670">
        <f t="shared" si="30"/>
        <v>1</v>
      </c>
      <c r="AD218" s="670">
        <f>IF(OR('0.Work Content Judge'!$J$146=0,AND($BV218=99,COUNTIF('0.Work Content Judge'!$AJ$146:$AO$146,2)=0),AND($BX218=99,COUNTIF('0.Work Content Judge'!$AJ$146:$AO$146,2)&gt;0),AND($BZ218=99,'0.Work Content Judge'!$AB$146=1),AND($W$27="N/A",$H218=$AJ$46),AND($W$28="N/A",$H218=$AK$46),AND($W$29="N/A",$H218=$AL$46),AND($W$30="N/A",$H218=$AM$46),AND($W$31="N/A",$H218=$AN$46),AND($W$32="N/A",$H218=$AO$46)),0,1)</f>
        <v>0</v>
      </c>
      <c r="AE218" s="669">
        <f t="shared" si="31"/>
        <v>1</v>
      </c>
      <c r="AF218" s="683">
        <f t="shared" si="39"/>
        <v>1</v>
      </c>
      <c r="AG218" s="684">
        <v>1</v>
      </c>
      <c r="AH218" s="685">
        <v>1</v>
      </c>
      <c r="AI218" s="685" t="s">
        <v>749</v>
      </c>
      <c r="AJ218" s="685" t="s">
        <v>749</v>
      </c>
      <c r="AK218" s="685" t="s">
        <v>749</v>
      </c>
      <c r="AL218" s="685" t="s">
        <v>749</v>
      </c>
      <c r="AM218" s="685" t="s">
        <v>749</v>
      </c>
      <c r="AN218" s="685" t="s">
        <v>749</v>
      </c>
      <c r="AO218" s="685">
        <v>1</v>
      </c>
      <c r="AP218" s="685">
        <v>0</v>
      </c>
      <c r="AQ218" s="685"/>
      <c r="AR218" s="685"/>
      <c r="AS218" s="685"/>
      <c r="AT218" s="685"/>
      <c r="AU218" s="685"/>
      <c r="AV218" s="685"/>
      <c r="AW218" s="685" t="s">
        <v>749</v>
      </c>
      <c r="AX218" s="685" t="s">
        <v>749</v>
      </c>
      <c r="AY218" s="685" t="s">
        <v>749</v>
      </c>
      <c r="AZ218" s="685" t="s">
        <v>749</v>
      </c>
      <c r="BA218" s="685" t="s">
        <v>749</v>
      </c>
      <c r="BB218" s="685" t="s">
        <v>749</v>
      </c>
      <c r="BC218" s="685" t="s">
        <v>749</v>
      </c>
      <c r="BD218" s="685" t="s">
        <v>749</v>
      </c>
      <c r="BE218" s="685" t="s">
        <v>749</v>
      </c>
      <c r="BF218" s="685">
        <v>1</v>
      </c>
      <c r="BG218" s="685">
        <v>1</v>
      </c>
      <c r="BH218" s="685">
        <v>1</v>
      </c>
      <c r="BI218" s="685">
        <v>1</v>
      </c>
      <c r="BJ218" s="685" t="s">
        <v>749</v>
      </c>
      <c r="BK218" s="685" t="s">
        <v>749</v>
      </c>
      <c r="BL218" s="685" t="s">
        <v>749</v>
      </c>
      <c r="BM218" s="685" t="s">
        <v>749</v>
      </c>
      <c r="BN218" s="685" t="s">
        <v>749</v>
      </c>
      <c r="BO218" s="685" t="s">
        <v>749</v>
      </c>
      <c r="BP218" s="685" t="s">
        <v>749</v>
      </c>
      <c r="BQ218" s="685" t="s">
        <v>749</v>
      </c>
      <c r="BR218" s="685" t="s">
        <v>749</v>
      </c>
      <c r="BS218" s="685" t="s">
        <v>749</v>
      </c>
      <c r="BT218" s="685">
        <v>1</v>
      </c>
      <c r="BU218" s="685" t="s">
        <v>749</v>
      </c>
      <c r="BV218" s="685"/>
      <c r="BW218" s="685"/>
      <c r="BX218" s="685"/>
      <c r="BY218" s="685"/>
      <c r="BZ218" s="685"/>
      <c r="CA218" s="685"/>
      <c r="CB218" s="685"/>
      <c r="CC218" s="718" t="str">
        <f t="shared" si="32"/>
        <v>ファイル共有システム(ファイルサーバ)</v>
      </c>
      <c r="CD218" s="718"/>
      <c r="CE218" s="718"/>
      <c r="CF218" s="718"/>
      <c r="CG218" s="718"/>
      <c r="CH218" s="718"/>
    </row>
    <row r="219" s="258" customFormat="1" ht="158.4" spans="2:86">
      <c r="B219" s="448">
        <f t="shared" si="37"/>
        <v>172</v>
      </c>
      <c r="C219" s="449" t="s">
        <v>1132</v>
      </c>
      <c r="D219" s="450" t="s">
        <v>1015</v>
      </c>
      <c r="E219" s="451" t="s">
        <v>801</v>
      </c>
      <c r="F219" s="794" t="s">
        <v>1133</v>
      </c>
      <c r="G219" s="453" t="s">
        <v>1134</v>
      </c>
      <c r="H219" s="451" t="str">
        <f t="shared" si="38"/>
        <v>ファイル共有システム(ファイルサーバ)
File sharing system
(e.g., File server)</v>
      </c>
      <c r="I219" s="799" t="s">
        <v>1018</v>
      </c>
      <c r="J219" s="320" t="s">
        <v>1019</v>
      </c>
      <c r="K219" s="487" t="str">
        <f t="shared" si="26"/>
        <v>回答不要
Not Applicable</v>
      </c>
      <c r="L219" s="488">
        <v>3</v>
      </c>
      <c r="M219" s="489"/>
      <c r="N219" s="489"/>
      <c r="O219" s="490" t="s">
        <v>1132</v>
      </c>
      <c r="P219" s="491">
        <v>1</v>
      </c>
      <c r="Q219" s="322"/>
      <c r="R219" s="322"/>
      <c r="S219" s="648">
        <v>1</v>
      </c>
      <c r="T219" s="487" t="str">
        <f t="shared" si="27"/>
        <v>回答不要
Not Applicable</v>
      </c>
      <c r="U219" s="488"/>
      <c r="V219" s="834"/>
      <c r="W219" s="487" t="str">
        <f t="shared" si="28"/>
        <v>回答不要
Not Applicable</v>
      </c>
      <c r="X219" s="488"/>
      <c r="Y219" s="834"/>
      <c r="Z219" s="669">
        <f>IF(OR('0.Work Content Judge'!$H$146=0,AND($BV219=99,COUNTIF('0.Work Content Judge'!$AJ$146:$AO$146,2)=0),AND($BX219=99,COUNTIF('0.Work Content Judge'!$AJ$146:$AO$146,2)&gt;0),AND($BY219=99,'0.Work Content Judge'!$AI$146=1),AND($BZ219=99,'0.Work Content Judge'!$AC$146=1),AND($K$27="N/A",$H219=$AJ$46),AND($K$28="N/A",$H219=$AK$46),AND($K$29="N/A",$H219=$AL$46),AND($K$30="N/A",$H219=$AM$46),AND($K$31="N/A",$H219=$AN$46),AND($K$32="N/A",$H219=$AO$46)),0,1)</f>
        <v>0</v>
      </c>
      <c r="AA219" s="670">
        <f t="shared" si="29"/>
        <v>1</v>
      </c>
      <c r="AB219" s="670">
        <f>IF(OR('0.Work Content Judge'!$I$146=0,AND($BV219=99,COUNTIF('0.Work Content Judge'!$AJ$146:$AO$146,2)=0),AND($BX219=99,COUNTIF('0.Work Content Judge'!$AJ$146:$AO$146,2)&gt;0),AND($BZ219=99,'0.Work Content Judge'!$Y$146=1),AND($T$27="N/A",$H219=$AJ$46),AND($T$28="N/A",$H219=$AK$46),AND($T$29="N/A",$H219=$AL$46),AND($T$30="N/A",$H219=$AM$46),AND($T$31="N/A",$H219=$AN$46),AND($T$32="N/A",$H219=$AO$46)),0,1)</f>
        <v>0</v>
      </c>
      <c r="AC219" s="670">
        <f t="shared" si="30"/>
        <v>1</v>
      </c>
      <c r="AD219" s="670">
        <f>IF(OR('0.Work Content Judge'!$J$146=0,AND($BV219=99,COUNTIF('0.Work Content Judge'!$AJ$146:$AO$146,2)=0),AND($BX219=99,COUNTIF('0.Work Content Judge'!$AJ$146:$AO$146,2)&gt;0),AND($BZ219=99,'0.Work Content Judge'!$AB$146=1),AND($W$27="N/A",$H219=$AJ$46),AND($W$28="N/A",$H219=$AK$46),AND($W$29="N/A",$H219=$AL$46),AND($W$30="N/A",$H219=$AM$46),AND($W$31="N/A",$H219=$AN$46),AND($W$32="N/A",$H219=$AO$46)),0,1)</f>
        <v>0</v>
      </c>
      <c r="AE219" s="669">
        <f t="shared" si="31"/>
        <v>1</v>
      </c>
      <c r="AF219" s="683">
        <f t="shared" si="39"/>
        <v>1</v>
      </c>
      <c r="AG219" s="684">
        <v>1</v>
      </c>
      <c r="AH219" s="685">
        <v>1</v>
      </c>
      <c r="AI219" s="685" t="s">
        <v>749</v>
      </c>
      <c r="AJ219" s="685" t="s">
        <v>749</v>
      </c>
      <c r="AK219" s="685" t="s">
        <v>749</v>
      </c>
      <c r="AL219" s="685" t="s">
        <v>749</v>
      </c>
      <c r="AM219" s="685" t="s">
        <v>749</v>
      </c>
      <c r="AN219" s="685" t="s">
        <v>749</v>
      </c>
      <c r="AO219" s="685">
        <v>1</v>
      </c>
      <c r="AP219" s="685">
        <v>0</v>
      </c>
      <c r="AQ219" s="685"/>
      <c r="AR219" s="685"/>
      <c r="AS219" s="685"/>
      <c r="AT219" s="685"/>
      <c r="AU219" s="685"/>
      <c r="AV219" s="685"/>
      <c r="AW219" s="685" t="s">
        <v>749</v>
      </c>
      <c r="AX219" s="685" t="s">
        <v>749</v>
      </c>
      <c r="AY219" s="685" t="s">
        <v>749</v>
      </c>
      <c r="AZ219" s="685" t="s">
        <v>749</v>
      </c>
      <c r="BA219" s="685" t="s">
        <v>749</v>
      </c>
      <c r="BB219" s="685" t="s">
        <v>749</v>
      </c>
      <c r="BC219" s="685" t="s">
        <v>749</v>
      </c>
      <c r="BD219" s="685" t="s">
        <v>749</v>
      </c>
      <c r="BE219" s="685" t="s">
        <v>749</v>
      </c>
      <c r="BF219" s="685">
        <v>1</v>
      </c>
      <c r="BG219" s="685">
        <v>1</v>
      </c>
      <c r="BH219" s="685">
        <v>1</v>
      </c>
      <c r="BI219" s="685">
        <v>1</v>
      </c>
      <c r="BJ219" s="685" t="s">
        <v>749</v>
      </c>
      <c r="BK219" s="685" t="s">
        <v>749</v>
      </c>
      <c r="BL219" s="685" t="s">
        <v>749</v>
      </c>
      <c r="BM219" s="685" t="s">
        <v>749</v>
      </c>
      <c r="BN219" s="685" t="s">
        <v>749</v>
      </c>
      <c r="BO219" s="685" t="s">
        <v>749</v>
      </c>
      <c r="BP219" s="685" t="s">
        <v>749</v>
      </c>
      <c r="BQ219" s="685" t="s">
        <v>749</v>
      </c>
      <c r="BR219" s="685" t="s">
        <v>749</v>
      </c>
      <c r="BS219" s="685" t="s">
        <v>749</v>
      </c>
      <c r="BT219" s="685">
        <v>1</v>
      </c>
      <c r="BU219" s="685" t="s">
        <v>749</v>
      </c>
      <c r="BV219" s="685"/>
      <c r="BW219" s="685"/>
      <c r="BX219" s="685"/>
      <c r="BY219" s="685"/>
      <c r="BZ219" s="685"/>
      <c r="CA219" s="685"/>
      <c r="CB219" s="685"/>
      <c r="CC219" s="718" t="str">
        <f t="shared" si="32"/>
        <v>ファイル共有システム(ファイルサーバ)</v>
      </c>
      <c r="CD219" s="718"/>
      <c r="CE219" s="718"/>
      <c r="CF219" s="718"/>
      <c r="CG219" s="718"/>
      <c r="CH219" s="718"/>
    </row>
    <row r="220" s="258" customFormat="1" ht="158.4" spans="2:86">
      <c r="B220" s="448">
        <f t="shared" si="37"/>
        <v>173</v>
      </c>
      <c r="C220" s="449" t="s">
        <v>1135</v>
      </c>
      <c r="D220" s="450" t="s">
        <v>1015</v>
      </c>
      <c r="E220" s="451" t="s">
        <v>801</v>
      </c>
      <c r="F220" s="794" t="s">
        <v>1136</v>
      </c>
      <c r="G220" s="453" t="s">
        <v>1137</v>
      </c>
      <c r="H220" s="451" t="str">
        <f t="shared" si="38"/>
        <v>ファイル共有システム(ファイルサーバ)
File sharing system
(e.g., File server)</v>
      </c>
      <c r="I220" s="799" t="s">
        <v>1018</v>
      </c>
      <c r="J220" s="320" t="s">
        <v>1019</v>
      </c>
      <c r="K220" s="487" t="str">
        <f t="shared" si="26"/>
        <v>回答不要
Not Applicable</v>
      </c>
      <c r="L220" s="488">
        <v>3</v>
      </c>
      <c r="M220" s="489"/>
      <c r="N220" s="489"/>
      <c r="O220" s="490" t="s">
        <v>1135</v>
      </c>
      <c r="P220" s="491">
        <v>1</v>
      </c>
      <c r="Q220" s="322"/>
      <c r="R220" s="322"/>
      <c r="S220" s="648">
        <v>1</v>
      </c>
      <c r="T220" s="487" t="str">
        <f t="shared" si="27"/>
        <v>回答不要
Not Applicable</v>
      </c>
      <c r="U220" s="488"/>
      <c r="V220" s="834"/>
      <c r="W220" s="487" t="str">
        <f t="shared" si="28"/>
        <v>回答不要
Not Applicable</v>
      </c>
      <c r="X220" s="488"/>
      <c r="Y220" s="834"/>
      <c r="Z220" s="669">
        <f>IF(OR('0.Work Content Judge'!$H$146=0,AND($BV220=99,COUNTIF('0.Work Content Judge'!$AJ$146:$AO$146,2)=0),AND($BX220=99,COUNTIF('0.Work Content Judge'!$AJ$146:$AO$146,2)&gt;0),AND($BY220=99,'0.Work Content Judge'!$AI$146=1),AND($BZ220=99,'0.Work Content Judge'!$AC$146=1),AND($K$27="N/A",$H220=$AJ$46),AND($K$28="N/A",$H220=$AK$46),AND($K$29="N/A",$H220=$AL$46),AND($K$30="N/A",$H220=$AM$46),AND($K$31="N/A",$H220=$AN$46),AND($K$32="N/A",$H220=$AO$46)),0,1)</f>
        <v>0</v>
      </c>
      <c r="AA220" s="670">
        <f t="shared" si="29"/>
        <v>1</v>
      </c>
      <c r="AB220" s="670">
        <f>IF(OR('0.Work Content Judge'!$I$146=0,AND($BV220=99,COUNTIF('0.Work Content Judge'!$AJ$146:$AO$146,2)=0),AND($BX220=99,COUNTIF('0.Work Content Judge'!$AJ$146:$AO$146,2)&gt;0),AND($BZ220=99,'0.Work Content Judge'!$Y$146=1),AND($T$27="N/A",$H220=$AJ$46),AND($T$28="N/A",$H220=$AK$46),AND($T$29="N/A",$H220=$AL$46),AND($T$30="N/A",$H220=$AM$46),AND($T$31="N/A",$H220=$AN$46),AND($T$32="N/A",$H220=$AO$46)),0,1)</f>
        <v>0</v>
      </c>
      <c r="AC220" s="670">
        <f t="shared" si="30"/>
        <v>1</v>
      </c>
      <c r="AD220" s="670">
        <f>IF(OR('0.Work Content Judge'!$J$146=0,AND($BV220=99,COUNTIF('0.Work Content Judge'!$AJ$146:$AO$146,2)=0),AND($BX220=99,COUNTIF('0.Work Content Judge'!$AJ$146:$AO$146,2)&gt;0),AND($BZ220=99,'0.Work Content Judge'!$AB$146=1),AND($W$27="N/A",$H220=$AJ$46),AND($W$28="N/A",$H220=$AK$46),AND($W$29="N/A",$H220=$AL$46),AND($W$30="N/A",$H220=$AM$46),AND($W$31="N/A",$H220=$AN$46),AND($W$32="N/A",$H220=$AO$46)),0,1)</f>
        <v>0</v>
      </c>
      <c r="AE220" s="669">
        <f t="shared" si="31"/>
        <v>1</v>
      </c>
      <c r="AF220" s="683">
        <f t="shared" si="39"/>
        <v>1</v>
      </c>
      <c r="AG220" s="684">
        <v>1</v>
      </c>
      <c r="AH220" s="685">
        <v>1</v>
      </c>
      <c r="AI220" s="685" t="s">
        <v>749</v>
      </c>
      <c r="AJ220" s="685" t="s">
        <v>749</v>
      </c>
      <c r="AK220" s="685" t="s">
        <v>749</v>
      </c>
      <c r="AL220" s="685" t="s">
        <v>749</v>
      </c>
      <c r="AM220" s="685" t="s">
        <v>749</v>
      </c>
      <c r="AN220" s="685" t="s">
        <v>749</v>
      </c>
      <c r="AO220" s="685">
        <v>1</v>
      </c>
      <c r="AP220" s="685">
        <v>0</v>
      </c>
      <c r="AQ220" s="685"/>
      <c r="AR220" s="685"/>
      <c r="AS220" s="685"/>
      <c r="AT220" s="685"/>
      <c r="AU220" s="685"/>
      <c r="AV220" s="685"/>
      <c r="AW220" s="685" t="s">
        <v>749</v>
      </c>
      <c r="AX220" s="685" t="s">
        <v>749</v>
      </c>
      <c r="AY220" s="685" t="s">
        <v>749</v>
      </c>
      <c r="AZ220" s="685" t="s">
        <v>749</v>
      </c>
      <c r="BA220" s="685" t="s">
        <v>749</v>
      </c>
      <c r="BB220" s="685" t="s">
        <v>749</v>
      </c>
      <c r="BC220" s="685" t="s">
        <v>749</v>
      </c>
      <c r="BD220" s="685" t="s">
        <v>749</v>
      </c>
      <c r="BE220" s="685" t="s">
        <v>749</v>
      </c>
      <c r="BF220" s="685">
        <v>1</v>
      </c>
      <c r="BG220" s="685">
        <v>1</v>
      </c>
      <c r="BH220" s="685">
        <v>1</v>
      </c>
      <c r="BI220" s="685">
        <v>1</v>
      </c>
      <c r="BJ220" s="685" t="s">
        <v>749</v>
      </c>
      <c r="BK220" s="685" t="s">
        <v>749</v>
      </c>
      <c r="BL220" s="685" t="s">
        <v>749</v>
      </c>
      <c r="BM220" s="685" t="s">
        <v>749</v>
      </c>
      <c r="BN220" s="685" t="s">
        <v>749</v>
      </c>
      <c r="BO220" s="685" t="s">
        <v>749</v>
      </c>
      <c r="BP220" s="685" t="s">
        <v>749</v>
      </c>
      <c r="BQ220" s="685" t="s">
        <v>749</v>
      </c>
      <c r="BR220" s="685" t="s">
        <v>749</v>
      </c>
      <c r="BS220" s="685" t="s">
        <v>749</v>
      </c>
      <c r="BT220" s="685">
        <v>1</v>
      </c>
      <c r="BU220" s="685" t="s">
        <v>749</v>
      </c>
      <c r="BV220" s="685"/>
      <c r="BW220" s="685"/>
      <c r="BX220" s="685"/>
      <c r="BY220" s="685"/>
      <c r="BZ220" s="685"/>
      <c r="CA220" s="685"/>
      <c r="CB220" s="685"/>
      <c r="CC220" s="718" t="str">
        <f t="shared" si="32"/>
        <v>ファイル共有システム(ファイルサーバ)</v>
      </c>
      <c r="CD220" s="718"/>
      <c r="CE220" s="718"/>
      <c r="CF220" s="718"/>
      <c r="CG220" s="718"/>
      <c r="CH220" s="718"/>
    </row>
    <row r="221" s="258" customFormat="1" ht="158.4" spans="2:86">
      <c r="B221" s="448">
        <f t="shared" si="37"/>
        <v>174</v>
      </c>
      <c r="C221" s="449" t="s">
        <v>1138</v>
      </c>
      <c r="D221" s="450" t="s">
        <v>1015</v>
      </c>
      <c r="E221" s="451" t="s">
        <v>801</v>
      </c>
      <c r="F221" s="794" t="s">
        <v>1139</v>
      </c>
      <c r="G221" s="453" t="s">
        <v>1140</v>
      </c>
      <c r="H221" s="451" t="str">
        <f t="shared" si="38"/>
        <v>端末管理サーバ
Terminal management server
(e.g., Active Directory server)</v>
      </c>
      <c r="I221" s="799" t="s">
        <v>1018</v>
      </c>
      <c r="J221" s="320" t="s">
        <v>1019</v>
      </c>
      <c r="K221" s="487" t="str">
        <f t="shared" si="26"/>
        <v>回答不要
Not Applicable</v>
      </c>
      <c r="L221" s="488">
        <v>3</v>
      </c>
      <c r="M221" s="489"/>
      <c r="N221" s="489"/>
      <c r="O221" s="490" t="s">
        <v>1138</v>
      </c>
      <c r="P221" s="491">
        <v>1</v>
      </c>
      <c r="Q221" s="322"/>
      <c r="R221" s="322"/>
      <c r="S221" s="648">
        <v>1</v>
      </c>
      <c r="T221" s="487" t="str">
        <f t="shared" si="27"/>
        <v>回答不要
Not Applicable</v>
      </c>
      <c r="U221" s="488"/>
      <c r="V221" s="834"/>
      <c r="W221" s="487" t="str">
        <f t="shared" si="28"/>
        <v>回答不要
Not Applicable</v>
      </c>
      <c r="X221" s="488"/>
      <c r="Y221" s="834"/>
      <c r="Z221" s="669">
        <f>IF(OR('0.Work Content Judge'!$H$146=0,AND($BV221=99,COUNTIF('0.Work Content Judge'!$AJ$146:$AO$146,2)=0),AND($BX221=99,COUNTIF('0.Work Content Judge'!$AJ$146:$AO$146,2)&gt;0),AND($BY221=99,'0.Work Content Judge'!$AI$146=1),AND($BZ221=99,'0.Work Content Judge'!$AC$146=1),AND($K$27="N/A",$H221=$AJ$46),AND($K$28="N/A",$H221=$AK$46),AND($K$29="N/A",$H221=$AL$46),AND($K$30="N/A",$H221=$AM$46),AND($K$31="N/A",$H221=$AN$46),AND($K$32="N/A",$H221=$AO$46)),0,1)</f>
        <v>0</v>
      </c>
      <c r="AA221" s="670">
        <f t="shared" si="29"/>
        <v>1</v>
      </c>
      <c r="AB221" s="670">
        <f>IF(OR('0.Work Content Judge'!$I$146=0,AND($BV221=99,COUNTIF('0.Work Content Judge'!$AJ$146:$AO$146,2)=0),AND($BX221=99,COUNTIF('0.Work Content Judge'!$AJ$146:$AO$146,2)&gt;0),AND($BZ221=99,'0.Work Content Judge'!$Y$146=1),AND($T$27="N/A",$H221=$AJ$46),AND($T$28="N/A",$H221=$AK$46),AND($T$29="N/A",$H221=$AL$46),AND($T$30="N/A",$H221=$AM$46),AND($T$31="N/A",$H221=$AN$46),AND($T$32="N/A",$H221=$AO$46)),0,1)</f>
        <v>0</v>
      </c>
      <c r="AC221" s="670">
        <f t="shared" si="30"/>
        <v>1</v>
      </c>
      <c r="AD221" s="670">
        <f>IF(OR('0.Work Content Judge'!$J$146=0,AND($BV221=99,COUNTIF('0.Work Content Judge'!$AJ$146:$AO$146,2)=0),AND($BX221=99,COUNTIF('0.Work Content Judge'!$AJ$146:$AO$146,2)&gt;0),AND($BZ221=99,'0.Work Content Judge'!$AB$146=1),AND($W$27="N/A",$H221=$AJ$46),AND($W$28="N/A",$H221=$AK$46),AND($W$29="N/A",$H221=$AL$46),AND($W$30="N/A",$H221=$AM$46),AND($W$31="N/A",$H221=$AN$46),AND($W$32="N/A",$H221=$AO$46)),0,1)</f>
        <v>0</v>
      </c>
      <c r="AE221" s="669">
        <f t="shared" si="31"/>
        <v>1</v>
      </c>
      <c r="AF221" s="683">
        <f t="shared" si="39"/>
        <v>1</v>
      </c>
      <c r="AG221" s="684">
        <v>1</v>
      </c>
      <c r="AH221" s="685">
        <v>1</v>
      </c>
      <c r="AI221" s="685" t="s">
        <v>749</v>
      </c>
      <c r="AJ221" s="685" t="s">
        <v>749</v>
      </c>
      <c r="AK221" s="685" t="s">
        <v>749</v>
      </c>
      <c r="AL221" s="685" t="s">
        <v>749</v>
      </c>
      <c r="AM221" s="685" t="s">
        <v>749</v>
      </c>
      <c r="AN221" s="685">
        <v>1</v>
      </c>
      <c r="AO221" s="685" t="s">
        <v>749</v>
      </c>
      <c r="AP221" s="685">
        <v>0</v>
      </c>
      <c r="AQ221" s="685"/>
      <c r="AR221" s="685"/>
      <c r="AS221" s="685"/>
      <c r="AT221" s="685"/>
      <c r="AU221" s="685"/>
      <c r="AV221" s="685"/>
      <c r="AW221" s="685" t="s">
        <v>749</v>
      </c>
      <c r="AX221" s="685" t="s">
        <v>749</v>
      </c>
      <c r="AY221" s="685" t="s">
        <v>749</v>
      </c>
      <c r="AZ221" s="685" t="s">
        <v>749</v>
      </c>
      <c r="BA221" s="685" t="s">
        <v>749</v>
      </c>
      <c r="BB221" s="685" t="s">
        <v>749</v>
      </c>
      <c r="BC221" s="685" t="s">
        <v>749</v>
      </c>
      <c r="BD221" s="685" t="s">
        <v>749</v>
      </c>
      <c r="BE221" s="685" t="s">
        <v>749</v>
      </c>
      <c r="BF221" s="685">
        <v>1</v>
      </c>
      <c r="BG221" s="685">
        <v>1</v>
      </c>
      <c r="BH221" s="685">
        <v>1</v>
      </c>
      <c r="BI221" s="685">
        <v>1</v>
      </c>
      <c r="BJ221" s="685" t="s">
        <v>749</v>
      </c>
      <c r="BK221" s="685" t="s">
        <v>749</v>
      </c>
      <c r="BL221" s="685" t="s">
        <v>749</v>
      </c>
      <c r="BM221" s="685" t="s">
        <v>749</v>
      </c>
      <c r="BN221" s="685" t="s">
        <v>749</v>
      </c>
      <c r="BO221" s="685" t="s">
        <v>749</v>
      </c>
      <c r="BP221" s="685" t="s">
        <v>749</v>
      </c>
      <c r="BQ221" s="685" t="s">
        <v>749</v>
      </c>
      <c r="BR221" s="685" t="s">
        <v>749</v>
      </c>
      <c r="BS221" s="685" t="s">
        <v>749</v>
      </c>
      <c r="BT221" s="685">
        <v>1</v>
      </c>
      <c r="BU221" s="685" t="s">
        <v>749</v>
      </c>
      <c r="BV221" s="685"/>
      <c r="BW221" s="685"/>
      <c r="BX221" s="685"/>
      <c r="BY221" s="685"/>
      <c r="BZ221" s="685"/>
      <c r="CA221" s="685"/>
      <c r="CB221" s="685"/>
      <c r="CC221" s="718" t="str">
        <f t="shared" si="32"/>
        <v>端末管理サーバ(Active Directory)</v>
      </c>
      <c r="CD221" s="718"/>
      <c r="CE221" s="718"/>
      <c r="CF221" s="718"/>
      <c r="CG221" s="718"/>
      <c r="CH221" s="718"/>
    </row>
    <row r="222" s="258" customFormat="1" ht="158.4" spans="2:86">
      <c r="B222" s="448">
        <f t="shared" si="37"/>
        <v>175</v>
      </c>
      <c r="C222" s="449" t="s">
        <v>1141</v>
      </c>
      <c r="D222" s="450" t="s">
        <v>1015</v>
      </c>
      <c r="E222" s="451" t="s">
        <v>801</v>
      </c>
      <c r="F222" s="794" t="s">
        <v>1142</v>
      </c>
      <c r="G222" s="453" t="s">
        <v>1143</v>
      </c>
      <c r="H222" s="451" t="str">
        <f t="shared" si="38"/>
        <v>端末管理サーバ
Terminal management server
(e.g., Active Directory server)</v>
      </c>
      <c r="I222" s="799" t="s">
        <v>1018</v>
      </c>
      <c r="J222" s="320" t="s">
        <v>1019</v>
      </c>
      <c r="K222" s="487" t="str">
        <f t="shared" si="26"/>
        <v>回答不要
Not Applicable</v>
      </c>
      <c r="L222" s="488">
        <v>3</v>
      </c>
      <c r="M222" s="489"/>
      <c r="N222" s="489"/>
      <c r="O222" s="490" t="s">
        <v>1141</v>
      </c>
      <c r="P222" s="491">
        <v>1</v>
      </c>
      <c r="Q222" s="322"/>
      <c r="R222" s="322"/>
      <c r="S222" s="648">
        <v>1</v>
      </c>
      <c r="T222" s="487" t="str">
        <f t="shared" si="27"/>
        <v>回答不要
Not Applicable</v>
      </c>
      <c r="U222" s="488"/>
      <c r="V222" s="834"/>
      <c r="W222" s="487" t="str">
        <f t="shared" si="28"/>
        <v>回答不要
Not Applicable</v>
      </c>
      <c r="X222" s="488"/>
      <c r="Y222" s="834"/>
      <c r="Z222" s="669">
        <f>IF(OR('0.Work Content Judge'!$H$146=0,AND($BV222=99,COUNTIF('0.Work Content Judge'!$AJ$146:$AO$146,2)=0),AND($BX222=99,COUNTIF('0.Work Content Judge'!$AJ$146:$AO$146,2)&gt;0),AND($BY222=99,'0.Work Content Judge'!$AI$146=1),AND($BZ222=99,'0.Work Content Judge'!$AC$146=1),AND($K$27="N/A",$H222=$AJ$46),AND($K$28="N/A",$H222=$AK$46),AND($K$29="N/A",$H222=$AL$46),AND($K$30="N/A",$H222=$AM$46),AND($K$31="N/A",$H222=$AN$46),AND($K$32="N/A",$H222=$AO$46)),0,1)</f>
        <v>0</v>
      </c>
      <c r="AA222" s="670">
        <f t="shared" si="29"/>
        <v>1</v>
      </c>
      <c r="AB222" s="670">
        <f>IF(OR('0.Work Content Judge'!$I$146=0,AND($BV222=99,COUNTIF('0.Work Content Judge'!$AJ$146:$AO$146,2)=0),AND($BX222=99,COUNTIF('0.Work Content Judge'!$AJ$146:$AO$146,2)&gt;0),AND($BZ222=99,'0.Work Content Judge'!$Y$146=1),AND($T$27="N/A",$H222=$AJ$46),AND($T$28="N/A",$H222=$AK$46),AND($T$29="N/A",$H222=$AL$46),AND($T$30="N/A",$H222=$AM$46),AND($T$31="N/A",$H222=$AN$46),AND($T$32="N/A",$H222=$AO$46)),0,1)</f>
        <v>0</v>
      </c>
      <c r="AC222" s="670">
        <f t="shared" si="30"/>
        <v>1</v>
      </c>
      <c r="AD222" s="670">
        <f>IF(OR('0.Work Content Judge'!$J$146=0,AND($BV222=99,COUNTIF('0.Work Content Judge'!$AJ$146:$AO$146,2)=0),AND($BX222=99,COUNTIF('0.Work Content Judge'!$AJ$146:$AO$146,2)&gt;0),AND($BZ222=99,'0.Work Content Judge'!$AB$146=1),AND($W$27="N/A",$H222=$AJ$46),AND($W$28="N/A",$H222=$AK$46),AND($W$29="N/A",$H222=$AL$46),AND($W$30="N/A",$H222=$AM$46),AND($W$31="N/A",$H222=$AN$46),AND($W$32="N/A",$H222=$AO$46)),0,1)</f>
        <v>0</v>
      </c>
      <c r="AE222" s="669">
        <f t="shared" si="31"/>
        <v>1</v>
      </c>
      <c r="AF222" s="683">
        <f t="shared" si="39"/>
        <v>1</v>
      </c>
      <c r="AG222" s="684">
        <v>1</v>
      </c>
      <c r="AH222" s="685">
        <v>1</v>
      </c>
      <c r="AI222" s="685" t="s">
        <v>749</v>
      </c>
      <c r="AJ222" s="685" t="s">
        <v>749</v>
      </c>
      <c r="AK222" s="685" t="s">
        <v>749</v>
      </c>
      <c r="AL222" s="685" t="s">
        <v>749</v>
      </c>
      <c r="AM222" s="685" t="s">
        <v>749</v>
      </c>
      <c r="AN222" s="685">
        <v>1</v>
      </c>
      <c r="AO222" s="685" t="s">
        <v>749</v>
      </c>
      <c r="AP222" s="685">
        <v>0</v>
      </c>
      <c r="AQ222" s="685"/>
      <c r="AR222" s="685"/>
      <c r="AS222" s="685"/>
      <c r="AT222" s="685"/>
      <c r="AU222" s="685"/>
      <c r="AV222" s="685"/>
      <c r="AW222" s="685" t="s">
        <v>749</v>
      </c>
      <c r="AX222" s="685" t="s">
        <v>749</v>
      </c>
      <c r="AY222" s="685" t="s">
        <v>749</v>
      </c>
      <c r="AZ222" s="685" t="s">
        <v>749</v>
      </c>
      <c r="BA222" s="685" t="s">
        <v>749</v>
      </c>
      <c r="BB222" s="685" t="s">
        <v>749</v>
      </c>
      <c r="BC222" s="685" t="s">
        <v>749</v>
      </c>
      <c r="BD222" s="685" t="s">
        <v>749</v>
      </c>
      <c r="BE222" s="685" t="s">
        <v>749</v>
      </c>
      <c r="BF222" s="685">
        <v>1</v>
      </c>
      <c r="BG222" s="685">
        <v>1</v>
      </c>
      <c r="BH222" s="685">
        <v>1</v>
      </c>
      <c r="BI222" s="685">
        <v>1</v>
      </c>
      <c r="BJ222" s="685" t="s">
        <v>749</v>
      </c>
      <c r="BK222" s="685" t="s">
        <v>749</v>
      </c>
      <c r="BL222" s="685" t="s">
        <v>749</v>
      </c>
      <c r="BM222" s="685" t="s">
        <v>749</v>
      </c>
      <c r="BN222" s="685" t="s">
        <v>749</v>
      </c>
      <c r="BO222" s="685" t="s">
        <v>749</v>
      </c>
      <c r="BP222" s="685" t="s">
        <v>749</v>
      </c>
      <c r="BQ222" s="685" t="s">
        <v>749</v>
      </c>
      <c r="BR222" s="685" t="s">
        <v>749</v>
      </c>
      <c r="BS222" s="685" t="s">
        <v>749</v>
      </c>
      <c r="BT222" s="685">
        <v>1</v>
      </c>
      <c r="BU222" s="685" t="s">
        <v>749</v>
      </c>
      <c r="BV222" s="685"/>
      <c r="BW222" s="685"/>
      <c r="BX222" s="685"/>
      <c r="BY222" s="685"/>
      <c r="BZ222" s="685"/>
      <c r="CA222" s="685"/>
      <c r="CB222" s="685"/>
      <c r="CC222" s="718" t="str">
        <f t="shared" si="32"/>
        <v>端末管理サーバ(Active Directory)</v>
      </c>
      <c r="CD222" s="718"/>
      <c r="CE222" s="718"/>
      <c r="CF222" s="718"/>
      <c r="CG222" s="718"/>
      <c r="CH222" s="718"/>
    </row>
    <row r="223" s="258" customFormat="1" ht="158.4" spans="2:86">
      <c r="B223" s="448">
        <f t="shared" si="37"/>
        <v>176</v>
      </c>
      <c r="C223" s="449" t="s">
        <v>1144</v>
      </c>
      <c r="D223" s="450" t="s">
        <v>1015</v>
      </c>
      <c r="E223" s="451" t="s">
        <v>801</v>
      </c>
      <c r="F223" s="794" t="s">
        <v>1145</v>
      </c>
      <c r="G223" s="453" t="s">
        <v>1146</v>
      </c>
      <c r="H223" s="451" t="str">
        <f t="shared" si="38"/>
        <v>端末管理サーバ
Terminal management server
(e.g., Active Directory server)</v>
      </c>
      <c r="I223" s="799" t="s">
        <v>1018</v>
      </c>
      <c r="J223" s="320" t="s">
        <v>1019</v>
      </c>
      <c r="K223" s="487" t="str">
        <f t="shared" si="26"/>
        <v>回答不要
Not Applicable</v>
      </c>
      <c r="L223" s="488">
        <v>3</v>
      </c>
      <c r="M223" s="489"/>
      <c r="N223" s="489"/>
      <c r="O223" s="490" t="s">
        <v>1144</v>
      </c>
      <c r="P223" s="491">
        <v>1</v>
      </c>
      <c r="Q223" s="322"/>
      <c r="R223" s="322"/>
      <c r="S223" s="648">
        <v>1</v>
      </c>
      <c r="T223" s="487" t="str">
        <f t="shared" si="27"/>
        <v>回答不要
Not Applicable</v>
      </c>
      <c r="U223" s="488"/>
      <c r="V223" s="834"/>
      <c r="W223" s="487" t="str">
        <f t="shared" si="28"/>
        <v>回答不要
Not Applicable</v>
      </c>
      <c r="X223" s="488"/>
      <c r="Y223" s="834"/>
      <c r="Z223" s="669">
        <f>IF(OR('0.Work Content Judge'!$H$146=0,AND($BV223=99,COUNTIF('0.Work Content Judge'!$AJ$146:$AO$146,2)=0),AND($BX223=99,COUNTIF('0.Work Content Judge'!$AJ$146:$AO$146,2)&gt;0),AND($BY223=99,'0.Work Content Judge'!$AI$146=1),AND($BZ223=99,'0.Work Content Judge'!$AC$146=1),AND($K$27="N/A",$H223=$AJ$46),AND($K$28="N/A",$H223=$AK$46),AND($K$29="N/A",$H223=$AL$46),AND($K$30="N/A",$H223=$AM$46),AND($K$31="N/A",$H223=$AN$46),AND($K$32="N/A",$H223=$AO$46)),0,1)</f>
        <v>0</v>
      </c>
      <c r="AA223" s="670">
        <f t="shared" si="29"/>
        <v>1</v>
      </c>
      <c r="AB223" s="670">
        <f>IF(OR('0.Work Content Judge'!$I$146=0,AND($BV223=99,COUNTIF('0.Work Content Judge'!$AJ$146:$AO$146,2)=0),AND($BX223=99,COUNTIF('0.Work Content Judge'!$AJ$146:$AO$146,2)&gt;0),AND($BZ223=99,'0.Work Content Judge'!$Y$146=1),AND($T$27="N/A",$H223=$AJ$46),AND($T$28="N/A",$H223=$AK$46),AND($T$29="N/A",$H223=$AL$46),AND($T$30="N/A",$H223=$AM$46),AND($T$31="N/A",$H223=$AN$46),AND($T$32="N/A",$H223=$AO$46)),0,1)</f>
        <v>0</v>
      </c>
      <c r="AC223" s="670">
        <f t="shared" si="30"/>
        <v>1</v>
      </c>
      <c r="AD223" s="670">
        <f>IF(OR('0.Work Content Judge'!$J$146=0,AND($BV223=99,COUNTIF('0.Work Content Judge'!$AJ$146:$AO$146,2)=0),AND($BX223=99,COUNTIF('0.Work Content Judge'!$AJ$146:$AO$146,2)&gt;0),AND($BZ223=99,'0.Work Content Judge'!$AB$146=1),AND($W$27="N/A",$H223=$AJ$46),AND($W$28="N/A",$H223=$AK$46),AND($W$29="N/A",$H223=$AL$46),AND($W$30="N/A",$H223=$AM$46),AND($W$31="N/A",$H223=$AN$46),AND($W$32="N/A",$H223=$AO$46)),0,1)</f>
        <v>0</v>
      </c>
      <c r="AE223" s="669">
        <f t="shared" si="31"/>
        <v>1</v>
      </c>
      <c r="AF223" s="683">
        <f t="shared" si="39"/>
        <v>1</v>
      </c>
      <c r="AG223" s="684">
        <v>1</v>
      </c>
      <c r="AH223" s="685">
        <v>1</v>
      </c>
      <c r="AI223" s="685" t="s">
        <v>749</v>
      </c>
      <c r="AJ223" s="685" t="s">
        <v>749</v>
      </c>
      <c r="AK223" s="685" t="s">
        <v>749</v>
      </c>
      <c r="AL223" s="685" t="s">
        <v>749</v>
      </c>
      <c r="AM223" s="685" t="s">
        <v>749</v>
      </c>
      <c r="AN223" s="685">
        <v>1</v>
      </c>
      <c r="AO223" s="685" t="s">
        <v>749</v>
      </c>
      <c r="AP223" s="685">
        <v>0</v>
      </c>
      <c r="AQ223" s="685"/>
      <c r="AR223" s="685"/>
      <c r="AS223" s="685"/>
      <c r="AT223" s="685"/>
      <c r="AU223" s="685"/>
      <c r="AV223" s="685"/>
      <c r="AW223" s="685" t="s">
        <v>749</v>
      </c>
      <c r="AX223" s="685" t="s">
        <v>749</v>
      </c>
      <c r="AY223" s="685" t="s">
        <v>749</v>
      </c>
      <c r="AZ223" s="685" t="s">
        <v>749</v>
      </c>
      <c r="BA223" s="685" t="s">
        <v>749</v>
      </c>
      <c r="BB223" s="685" t="s">
        <v>749</v>
      </c>
      <c r="BC223" s="685" t="s">
        <v>749</v>
      </c>
      <c r="BD223" s="685" t="s">
        <v>749</v>
      </c>
      <c r="BE223" s="685" t="s">
        <v>749</v>
      </c>
      <c r="BF223" s="685">
        <v>1</v>
      </c>
      <c r="BG223" s="685">
        <v>1</v>
      </c>
      <c r="BH223" s="685">
        <v>1</v>
      </c>
      <c r="BI223" s="685">
        <v>1</v>
      </c>
      <c r="BJ223" s="685" t="s">
        <v>749</v>
      </c>
      <c r="BK223" s="685" t="s">
        <v>749</v>
      </c>
      <c r="BL223" s="685" t="s">
        <v>749</v>
      </c>
      <c r="BM223" s="685" t="s">
        <v>749</v>
      </c>
      <c r="BN223" s="685" t="s">
        <v>749</v>
      </c>
      <c r="BO223" s="685" t="s">
        <v>749</v>
      </c>
      <c r="BP223" s="685" t="s">
        <v>749</v>
      </c>
      <c r="BQ223" s="685" t="s">
        <v>749</v>
      </c>
      <c r="BR223" s="685" t="s">
        <v>749</v>
      </c>
      <c r="BS223" s="685" t="s">
        <v>749</v>
      </c>
      <c r="BT223" s="685">
        <v>1</v>
      </c>
      <c r="BU223" s="685" t="s">
        <v>749</v>
      </c>
      <c r="BV223" s="685"/>
      <c r="BW223" s="685"/>
      <c r="BX223" s="685"/>
      <c r="BY223" s="685"/>
      <c r="BZ223" s="685"/>
      <c r="CA223" s="685"/>
      <c r="CB223" s="685"/>
      <c r="CC223" s="718" t="str">
        <f t="shared" si="32"/>
        <v>端末管理サーバ(Active Directory)</v>
      </c>
      <c r="CD223" s="718"/>
      <c r="CE223" s="718"/>
      <c r="CF223" s="718"/>
      <c r="CG223" s="718"/>
      <c r="CH223" s="718"/>
    </row>
    <row r="224" s="258" customFormat="1" ht="158.4" spans="2:86">
      <c r="B224" s="448">
        <f t="shared" si="37"/>
        <v>177</v>
      </c>
      <c r="C224" s="449" t="s">
        <v>1147</v>
      </c>
      <c r="D224" s="450" t="s">
        <v>1015</v>
      </c>
      <c r="E224" s="451" t="s">
        <v>801</v>
      </c>
      <c r="F224" s="794" t="s">
        <v>1148</v>
      </c>
      <c r="G224" s="453" t="s">
        <v>1149</v>
      </c>
      <c r="H224" s="451" t="str">
        <f t="shared" si="38"/>
        <v>端末管理サーバ
Terminal management server
(e.g., Active Directory server)</v>
      </c>
      <c r="I224" s="799" t="s">
        <v>1018</v>
      </c>
      <c r="J224" s="320" t="s">
        <v>1019</v>
      </c>
      <c r="K224" s="487" t="str">
        <f t="shared" si="26"/>
        <v>回答不要
Not Applicable</v>
      </c>
      <c r="L224" s="488">
        <v>3</v>
      </c>
      <c r="M224" s="489"/>
      <c r="N224" s="489"/>
      <c r="O224" s="490" t="s">
        <v>1147</v>
      </c>
      <c r="P224" s="491">
        <v>1</v>
      </c>
      <c r="Q224" s="322"/>
      <c r="R224" s="322"/>
      <c r="S224" s="648">
        <v>1</v>
      </c>
      <c r="T224" s="487" t="str">
        <f t="shared" si="27"/>
        <v>回答不要
Not Applicable</v>
      </c>
      <c r="U224" s="488"/>
      <c r="V224" s="834"/>
      <c r="W224" s="487" t="str">
        <f t="shared" si="28"/>
        <v>回答不要
Not Applicable</v>
      </c>
      <c r="X224" s="488"/>
      <c r="Y224" s="834"/>
      <c r="Z224" s="669">
        <f>IF(OR('0.Work Content Judge'!$H$146=0,AND($BV224=99,COUNTIF('0.Work Content Judge'!$AJ$146:$AO$146,2)=0),AND($BX224=99,COUNTIF('0.Work Content Judge'!$AJ$146:$AO$146,2)&gt;0),AND($BY224=99,'0.Work Content Judge'!$AI$146=1),AND($BZ224=99,'0.Work Content Judge'!$AC$146=1),AND($K$27="N/A",$H224=$AJ$46),AND($K$28="N/A",$H224=$AK$46),AND($K$29="N/A",$H224=$AL$46),AND($K$30="N/A",$H224=$AM$46),AND($K$31="N/A",$H224=$AN$46),AND($K$32="N/A",$H224=$AO$46)),0,1)</f>
        <v>0</v>
      </c>
      <c r="AA224" s="670">
        <f t="shared" si="29"/>
        <v>1</v>
      </c>
      <c r="AB224" s="670">
        <f>IF(OR('0.Work Content Judge'!$I$146=0,AND($BV224=99,COUNTIF('0.Work Content Judge'!$AJ$146:$AO$146,2)=0),AND($BX224=99,COUNTIF('0.Work Content Judge'!$AJ$146:$AO$146,2)&gt;0),AND($BZ224=99,'0.Work Content Judge'!$Y$146=1),AND($T$27="N/A",$H224=$AJ$46),AND($T$28="N/A",$H224=$AK$46),AND($T$29="N/A",$H224=$AL$46),AND($T$30="N/A",$H224=$AM$46),AND($T$31="N/A",$H224=$AN$46),AND($T$32="N/A",$H224=$AO$46)),0,1)</f>
        <v>0</v>
      </c>
      <c r="AC224" s="670">
        <f t="shared" si="30"/>
        <v>1</v>
      </c>
      <c r="AD224" s="670">
        <f>IF(OR('0.Work Content Judge'!$J$146=0,AND($BV224=99,COUNTIF('0.Work Content Judge'!$AJ$146:$AO$146,2)=0),AND($BX224=99,COUNTIF('0.Work Content Judge'!$AJ$146:$AO$146,2)&gt;0),AND($BZ224=99,'0.Work Content Judge'!$AB$146=1),AND($W$27="N/A",$H224=$AJ$46),AND($W$28="N/A",$H224=$AK$46),AND($W$29="N/A",$H224=$AL$46),AND($W$30="N/A",$H224=$AM$46),AND($W$31="N/A",$H224=$AN$46),AND($W$32="N/A",$H224=$AO$46)),0,1)</f>
        <v>0</v>
      </c>
      <c r="AE224" s="669">
        <f t="shared" si="31"/>
        <v>1</v>
      </c>
      <c r="AF224" s="683">
        <f t="shared" si="39"/>
        <v>1</v>
      </c>
      <c r="AG224" s="684">
        <v>1</v>
      </c>
      <c r="AH224" s="685">
        <v>1</v>
      </c>
      <c r="AI224" s="685" t="s">
        <v>749</v>
      </c>
      <c r="AJ224" s="685" t="s">
        <v>749</v>
      </c>
      <c r="AK224" s="685" t="s">
        <v>749</v>
      </c>
      <c r="AL224" s="685" t="s">
        <v>749</v>
      </c>
      <c r="AM224" s="685" t="s">
        <v>749</v>
      </c>
      <c r="AN224" s="685">
        <v>1</v>
      </c>
      <c r="AO224" s="685" t="s">
        <v>749</v>
      </c>
      <c r="AP224" s="685">
        <v>0</v>
      </c>
      <c r="AQ224" s="685"/>
      <c r="AR224" s="685"/>
      <c r="AS224" s="685"/>
      <c r="AT224" s="685"/>
      <c r="AU224" s="685"/>
      <c r="AV224" s="685"/>
      <c r="AW224" s="685" t="s">
        <v>749</v>
      </c>
      <c r="AX224" s="685" t="s">
        <v>749</v>
      </c>
      <c r="AY224" s="685" t="s">
        <v>749</v>
      </c>
      <c r="AZ224" s="685" t="s">
        <v>749</v>
      </c>
      <c r="BA224" s="685" t="s">
        <v>749</v>
      </c>
      <c r="BB224" s="685" t="s">
        <v>749</v>
      </c>
      <c r="BC224" s="685" t="s">
        <v>749</v>
      </c>
      <c r="BD224" s="685" t="s">
        <v>749</v>
      </c>
      <c r="BE224" s="685" t="s">
        <v>749</v>
      </c>
      <c r="BF224" s="685">
        <v>1</v>
      </c>
      <c r="BG224" s="685">
        <v>1</v>
      </c>
      <c r="BH224" s="685">
        <v>1</v>
      </c>
      <c r="BI224" s="685">
        <v>1</v>
      </c>
      <c r="BJ224" s="685" t="s">
        <v>749</v>
      </c>
      <c r="BK224" s="685" t="s">
        <v>749</v>
      </c>
      <c r="BL224" s="685" t="s">
        <v>749</v>
      </c>
      <c r="BM224" s="685" t="s">
        <v>749</v>
      </c>
      <c r="BN224" s="685" t="s">
        <v>749</v>
      </c>
      <c r="BO224" s="685" t="s">
        <v>749</v>
      </c>
      <c r="BP224" s="685" t="s">
        <v>749</v>
      </c>
      <c r="BQ224" s="685" t="s">
        <v>749</v>
      </c>
      <c r="BR224" s="685" t="s">
        <v>749</v>
      </c>
      <c r="BS224" s="685" t="s">
        <v>749</v>
      </c>
      <c r="BT224" s="685">
        <v>1</v>
      </c>
      <c r="BU224" s="685" t="s">
        <v>749</v>
      </c>
      <c r="BV224" s="685"/>
      <c r="BW224" s="685"/>
      <c r="BX224" s="685"/>
      <c r="BY224" s="685"/>
      <c r="BZ224" s="685"/>
      <c r="CA224" s="685"/>
      <c r="CB224" s="685"/>
      <c r="CC224" s="718" t="str">
        <f t="shared" si="32"/>
        <v>端末管理サーバ(Active Directory)</v>
      </c>
      <c r="CD224" s="718"/>
      <c r="CE224" s="718"/>
      <c r="CF224" s="718"/>
      <c r="CG224" s="718"/>
      <c r="CH224" s="718"/>
    </row>
    <row r="225" s="258" customFormat="1" ht="187.2" spans="2:86">
      <c r="B225" s="448">
        <f t="shared" si="37"/>
        <v>178</v>
      </c>
      <c r="C225" s="449" t="s">
        <v>1150</v>
      </c>
      <c r="D225" s="450" t="s">
        <v>1015</v>
      </c>
      <c r="E225" s="451" t="s">
        <v>801</v>
      </c>
      <c r="F225" s="794" t="s">
        <v>1151</v>
      </c>
      <c r="G225" s="453" t="s">
        <v>1152</v>
      </c>
      <c r="H225" s="451" t="str">
        <f t="shared" si="38"/>
        <v>ファイル共有システム(ファイルサーバ)
File sharing system
(e.g., File server)</v>
      </c>
      <c r="I225" s="799" t="s">
        <v>1018</v>
      </c>
      <c r="J225" s="320" t="s">
        <v>1019</v>
      </c>
      <c r="K225" s="487" t="str">
        <f t="shared" si="26"/>
        <v>回答不要
Not Applicable</v>
      </c>
      <c r="L225" s="488">
        <v>3</v>
      </c>
      <c r="M225" s="489"/>
      <c r="N225" s="489"/>
      <c r="O225" s="490" t="s">
        <v>1150</v>
      </c>
      <c r="P225" s="491">
        <v>3</v>
      </c>
      <c r="Q225" s="322"/>
      <c r="R225" s="322"/>
      <c r="S225" s="648">
        <v>3</v>
      </c>
      <c r="T225" s="487" t="str">
        <f t="shared" si="27"/>
        <v>回答不要
Not Applicable</v>
      </c>
      <c r="U225" s="488"/>
      <c r="V225" s="834"/>
      <c r="W225" s="487" t="str">
        <f t="shared" si="28"/>
        <v>回答不要
Not Applicable</v>
      </c>
      <c r="X225" s="488"/>
      <c r="Y225" s="834"/>
      <c r="Z225" s="669">
        <f>IF(OR('0.Work Content Judge'!$H$146=0,AND($BV225=99,COUNTIF('0.Work Content Judge'!$AJ$146:$AO$146,2)=0),AND($BX225=99,COUNTIF('0.Work Content Judge'!$AJ$146:$AO$146,2)&gt;0),AND($BY225=99,'0.Work Content Judge'!$AI$146=1),AND($BZ225=99,'0.Work Content Judge'!$AC$146=1),AND($K$27="N/A",$H225=$AJ$46),AND($K$28="N/A",$H225=$AK$46),AND($K$29="N/A",$H225=$AL$46),AND($K$30="N/A",$H225=$AM$46),AND($K$31="N/A",$H225=$AN$46),AND($K$32="N/A",$H225=$AO$46)),0,1)</f>
        <v>0</v>
      </c>
      <c r="AA225" s="670">
        <f t="shared" si="29"/>
        <v>1</v>
      </c>
      <c r="AB225" s="670">
        <f>IF(OR('0.Work Content Judge'!$I$146=0,AND($BV225=99,COUNTIF('0.Work Content Judge'!$AJ$146:$AO$146,2)=0),AND($BX225=99,COUNTIF('0.Work Content Judge'!$AJ$146:$AO$146,2)&gt;0),AND($BZ225=99,'0.Work Content Judge'!$Y$146=1),AND($T$27="N/A",$H225=$AJ$46),AND($T$28="N/A",$H225=$AK$46),AND($T$29="N/A",$H225=$AL$46),AND($T$30="N/A",$H225=$AM$46),AND($T$31="N/A",$H225=$AN$46),AND($T$32="N/A",$H225=$AO$46)),0,1)</f>
        <v>0</v>
      </c>
      <c r="AC225" s="670">
        <f t="shared" si="30"/>
        <v>1</v>
      </c>
      <c r="AD225" s="670">
        <f>IF(OR('0.Work Content Judge'!$J$146=0,AND($BV225=99,COUNTIF('0.Work Content Judge'!$AJ$146:$AO$146,2)=0),AND($BX225=99,COUNTIF('0.Work Content Judge'!$AJ$146:$AO$146,2)&gt;0),AND($BZ225=99,'0.Work Content Judge'!$AB$146=1),AND($W$27="N/A",$H225=$AJ$46),AND($W$28="N/A",$H225=$AK$46),AND($W$29="N/A",$H225=$AL$46),AND($W$30="N/A",$H225=$AM$46),AND($W$31="N/A",$H225=$AN$46),AND($W$32="N/A",$H225=$AO$46)),0,1)</f>
        <v>0</v>
      </c>
      <c r="AE225" s="669">
        <f t="shared" si="31"/>
        <v>1</v>
      </c>
      <c r="AF225" s="683">
        <f t="shared" si="39"/>
        <v>1</v>
      </c>
      <c r="AG225" s="684">
        <v>1</v>
      </c>
      <c r="AH225" s="685">
        <v>1</v>
      </c>
      <c r="AI225" s="685" t="s">
        <v>749</v>
      </c>
      <c r="AJ225" s="685" t="s">
        <v>749</v>
      </c>
      <c r="AK225" s="685" t="s">
        <v>749</v>
      </c>
      <c r="AL225" s="685" t="s">
        <v>749</v>
      </c>
      <c r="AM225" s="685" t="s">
        <v>749</v>
      </c>
      <c r="AN225" s="685" t="s">
        <v>749</v>
      </c>
      <c r="AO225" s="685">
        <v>1</v>
      </c>
      <c r="AP225" s="685">
        <v>0</v>
      </c>
      <c r="AQ225" s="685"/>
      <c r="AR225" s="685"/>
      <c r="AS225" s="685"/>
      <c r="AT225" s="685"/>
      <c r="AU225" s="685"/>
      <c r="AV225" s="685"/>
      <c r="AW225" s="685" t="s">
        <v>749</v>
      </c>
      <c r="AX225" s="685" t="s">
        <v>749</v>
      </c>
      <c r="AY225" s="685" t="s">
        <v>749</v>
      </c>
      <c r="AZ225" s="685" t="s">
        <v>749</v>
      </c>
      <c r="BA225" s="685" t="s">
        <v>749</v>
      </c>
      <c r="BB225" s="685" t="s">
        <v>749</v>
      </c>
      <c r="BC225" s="685" t="s">
        <v>749</v>
      </c>
      <c r="BD225" s="685" t="s">
        <v>749</v>
      </c>
      <c r="BE225" s="685" t="s">
        <v>749</v>
      </c>
      <c r="BF225" s="685"/>
      <c r="BG225" s="685"/>
      <c r="BH225" s="685">
        <v>1</v>
      </c>
      <c r="BI225" s="685">
        <v>1</v>
      </c>
      <c r="BJ225" s="685" t="s">
        <v>749</v>
      </c>
      <c r="BK225" s="685" t="s">
        <v>749</v>
      </c>
      <c r="BL225" s="685" t="s">
        <v>749</v>
      </c>
      <c r="BM225" s="685" t="s">
        <v>749</v>
      </c>
      <c r="BN225" s="685" t="s">
        <v>749</v>
      </c>
      <c r="BO225" s="685" t="s">
        <v>749</v>
      </c>
      <c r="BP225" s="685" t="s">
        <v>749</v>
      </c>
      <c r="BQ225" s="685" t="s">
        <v>749</v>
      </c>
      <c r="BR225" s="685" t="s">
        <v>749</v>
      </c>
      <c r="BS225" s="685" t="s">
        <v>749</v>
      </c>
      <c r="BT225" s="685">
        <v>1</v>
      </c>
      <c r="BU225" s="685" t="s">
        <v>749</v>
      </c>
      <c r="BV225" s="685"/>
      <c r="BW225" s="685"/>
      <c r="BX225" s="685"/>
      <c r="BY225" s="685"/>
      <c r="BZ225" s="685"/>
      <c r="CA225" s="685"/>
      <c r="CB225" s="685"/>
      <c r="CC225" s="718" t="str">
        <f t="shared" si="32"/>
        <v>ファイル共有システム(ファイルサーバ)</v>
      </c>
      <c r="CD225" s="718"/>
      <c r="CE225" s="718"/>
      <c r="CF225" s="718"/>
      <c r="CG225" s="718"/>
      <c r="CH225" s="718"/>
    </row>
    <row r="226" s="258" customFormat="1" ht="129.6" spans="2:86">
      <c r="B226" s="448">
        <f t="shared" si="37"/>
        <v>179</v>
      </c>
      <c r="C226" s="449" t="s">
        <v>1153</v>
      </c>
      <c r="D226" s="450" t="s">
        <v>1015</v>
      </c>
      <c r="E226" s="451" t="s">
        <v>801</v>
      </c>
      <c r="F226" s="794" t="s">
        <v>1154</v>
      </c>
      <c r="G226" s="453" t="s">
        <v>1155</v>
      </c>
      <c r="H226" s="451" t="str">
        <f t="shared" si="38"/>
        <v>システム全体
Entire system</v>
      </c>
      <c r="I226" s="799" t="s">
        <v>1018</v>
      </c>
      <c r="J226" s="320" t="s">
        <v>1019</v>
      </c>
      <c r="K226" s="487" t="str">
        <f t="shared" si="26"/>
        <v>回答要
Answer Required</v>
      </c>
      <c r="L226" s="488">
        <v>3</v>
      </c>
      <c r="M226" s="489"/>
      <c r="N226" s="489"/>
      <c r="O226" s="490" t="s">
        <v>1153</v>
      </c>
      <c r="P226" s="491"/>
      <c r="Q226" s="322"/>
      <c r="R226" s="322"/>
      <c r="S226" s="648"/>
      <c r="T226" s="487" t="str">
        <f t="shared" si="27"/>
        <v>回答不要
Not Applicable</v>
      </c>
      <c r="U226" s="488"/>
      <c r="V226" s="834"/>
      <c r="W226" s="487" t="str">
        <f t="shared" si="28"/>
        <v>回答不要
Not Applicable</v>
      </c>
      <c r="X226" s="488"/>
      <c r="Y226" s="834"/>
      <c r="Z226" s="669">
        <f>IF(OR('0.Work Content Judge'!$H$146=0,AND($BV226=99,COUNTIF('0.Work Content Judge'!$AJ$146:$AO$146,2)=0),AND($BX226=99,COUNTIF('0.Work Content Judge'!$AJ$146:$AO$146,2)&gt;0),AND($BY226=99,'0.Work Content Judge'!$AI$146=1),AND($BZ226=99,'0.Work Content Judge'!$AC$146=1),AND($K$27="N/A",$H226=$AJ$46),AND($K$28="N/A",$H226=$AK$46),AND($K$29="N/A",$H226=$AL$46),AND($K$30="N/A",$H226=$AM$46),AND($K$31="N/A",$H226=$AN$46),AND($K$32="N/A",$H226=$AO$46)),0,1)</f>
        <v>1</v>
      </c>
      <c r="AA226" s="670">
        <f t="shared" si="29"/>
        <v>1</v>
      </c>
      <c r="AB226" s="670">
        <f>IF(OR('0.Work Content Judge'!$I$146=0,AND($BV226=99,COUNTIF('0.Work Content Judge'!$AJ$146:$AO$146,2)=0),AND($BX226=99,COUNTIF('0.Work Content Judge'!$AJ$146:$AO$146,2)&gt;0),AND($BZ226=99,'0.Work Content Judge'!$Y$146=1),AND($T$27="N/A",$H226=$AJ$46),AND($T$28="N/A",$H226=$AK$46),AND($T$29="N/A",$H226=$AL$46),AND($T$30="N/A",$H226=$AM$46),AND($T$31="N/A",$H226=$AN$46),AND($T$32="N/A",$H226=$AO$46)),0,1)</f>
        <v>0</v>
      </c>
      <c r="AC226" s="670">
        <f t="shared" si="30"/>
        <v>1</v>
      </c>
      <c r="AD226" s="670">
        <f>IF(OR('0.Work Content Judge'!$J$146=0,AND($BV226=99,COUNTIF('0.Work Content Judge'!$AJ$146:$AO$146,2)=0),AND($BX226=99,COUNTIF('0.Work Content Judge'!$AJ$146:$AO$146,2)&gt;0),AND($BZ226=99,'0.Work Content Judge'!$AB$146=1),AND($W$27="N/A",$H226=$AJ$46),AND($W$28="N/A",$H226=$AK$46),AND($W$29="N/A",$H226=$AL$46),AND($W$30="N/A",$H226=$AM$46),AND($W$31="N/A",$H226=$AN$46),AND($W$32="N/A",$H226=$AO$46)),0,1)</f>
        <v>0</v>
      </c>
      <c r="AE226" s="669">
        <f t="shared" si="31"/>
        <v>1</v>
      </c>
      <c r="AF226" s="683">
        <f t="shared" si="39"/>
        <v>1</v>
      </c>
      <c r="AG226" s="684">
        <v>1</v>
      </c>
      <c r="AH226" s="685">
        <v>1</v>
      </c>
      <c r="AI226" s="685">
        <v>1</v>
      </c>
      <c r="AJ226" s="685" t="s">
        <v>749</v>
      </c>
      <c r="AK226" s="685" t="s">
        <v>749</v>
      </c>
      <c r="AL226" s="685" t="s">
        <v>749</v>
      </c>
      <c r="AM226" s="685" t="s">
        <v>749</v>
      </c>
      <c r="AN226" s="685" t="s">
        <v>749</v>
      </c>
      <c r="AO226" s="685" t="s">
        <v>749</v>
      </c>
      <c r="AP226" s="685">
        <v>0</v>
      </c>
      <c r="AQ226" s="685"/>
      <c r="AR226" s="685"/>
      <c r="AS226" s="685"/>
      <c r="AT226" s="685"/>
      <c r="AU226" s="685"/>
      <c r="AV226" s="685"/>
      <c r="AW226" s="685" t="s">
        <v>749</v>
      </c>
      <c r="AX226" s="685" t="s">
        <v>749</v>
      </c>
      <c r="AY226" s="685" t="s">
        <v>749</v>
      </c>
      <c r="AZ226" s="685" t="s">
        <v>749</v>
      </c>
      <c r="BA226" s="685" t="s">
        <v>749</v>
      </c>
      <c r="BB226" s="685" t="s">
        <v>749</v>
      </c>
      <c r="BC226" s="685" t="s">
        <v>749</v>
      </c>
      <c r="BD226" s="685" t="s">
        <v>749</v>
      </c>
      <c r="BE226" s="685" t="s">
        <v>749</v>
      </c>
      <c r="BF226" s="685">
        <v>1</v>
      </c>
      <c r="BG226" s="685">
        <v>1</v>
      </c>
      <c r="BH226" s="685">
        <v>1</v>
      </c>
      <c r="BI226" s="685">
        <v>1</v>
      </c>
      <c r="BJ226" s="685" t="s">
        <v>749</v>
      </c>
      <c r="BK226" s="685" t="s">
        <v>749</v>
      </c>
      <c r="BL226" s="685" t="s">
        <v>749</v>
      </c>
      <c r="BM226" s="685" t="s">
        <v>749</v>
      </c>
      <c r="BN226" s="685" t="s">
        <v>749</v>
      </c>
      <c r="BO226" s="685" t="s">
        <v>749</v>
      </c>
      <c r="BP226" s="685" t="s">
        <v>749</v>
      </c>
      <c r="BQ226" s="685" t="s">
        <v>749</v>
      </c>
      <c r="BR226" s="685" t="s">
        <v>749</v>
      </c>
      <c r="BS226" s="685" t="s">
        <v>749</v>
      </c>
      <c r="BT226" s="685">
        <v>1</v>
      </c>
      <c r="BU226" s="685" t="s">
        <v>749</v>
      </c>
      <c r="BV226" s="685"/>
      <c r="BW226" s="685"/>
      <c r="BX226" s="685"/>
      <c r="BY226" s="685"/>
      <c r="BZ226" s="685"/>
      <c r="CA226" s="685"/>
      <c r="CB226" s="685"/>
      <c r="CC226" s="718" t="str">
        <f t="shared" si="32"/>
        <v>共通</v>
      </c>
      <c r="CD226" s="718"/>
      <c r="CE226" s="718"/>
      <c r="CF226" s="718"/>
      <c r="CG226" s="718"/>
      <c r="CH226" s="718"/>
    </row>
    <row r="227" s="258" customFormat="1" ht="129.6" spans="2:86">
      <c r="B227" s="448">
        <f t="shared" si="37"/>
        <v>180</v>
      </c>
      <c r="C227" s="449" t="s">
        <v>1156</v>
      </c>
      <c r="D227" s="450" t="s">
        <v>1015</v>
      </c>
      <c r="E227" s="451" t="s">
        <v>801</v>
      </c>
      <c r="F227" s="794" t="s">
        <v>1157</v>
      </c>
      <c r="G227" s="453" t="s">
        <v>1158</v>
      </c>
      <c r="H227" s="451" t="str">
        <f t="shared" si="38"/>
        <v>システム全体
Entire system</v>
      </c>
      <c r="I227" s="799" t="s">
        <v>1018</v>
      </c>
      <c r="J227" s="320" t="s">
        <v>1019</v>
      </c>
      <c r="K227" s="487" t="str">
        <f t="shared" si="26"/>
        <v>回答要
Answer Required</v>
      </c>
      <c r="L227" s="488">
        <v>3</v>
      </c>
      <c r="M227" s="489"/>
      <c r="N227" s="489"/>
      <c r="O227" s="490" t="s">
        <v>1156</v>
      </c>
      <c r="P227" s="491"/>
      <c r="Q227" s="322"/>
      <c r="R227" s="322"/>
      <c r="S227" s="648"/>
      <c r="T227" s="487" t="str">
        <f t="shared" si="27"/>
        <v>回答不要
Not Applicable</v>
      </c>
      <c r="U227" s="488"/>
      <c r="V227" s="834"/>
      <c r="W227" s="487" t="str">
        <f t="shared" si="28"/>
        <v>回答不要
Not Applicable</v>
      </c>
      <c r="X227" s="488"/>
      <c r="Y227" s="834"/>
      <c r="Z227" s="669">
        <f>IF(OR('0.Work Content Judge'!$H$146=0,AND($BV227=99,COUNTIF('0.Work Content Judge'!$AJ$146:$AO$146,2)=0),AND($BX227=99,COUNTIF('0.Work Content Judge'!$AJ$146:$AO$146,2)&gt;0),AND($BY227=99,'0.Work Content Judge'!$AI$146=1),AND($BZ227=99,'0.Work Content Judge'!$AC$146=1),AND($K$27="N/A",$H227=$AJ$46),AND($K$28="N/A",$H227=$AK$46),AND($K$29="N/A",$H227=$AL$46),AND($K$30="N/A",$H227=$AM$46),AND($K$31="N/A",$H227=$AN$46),AND($K$32="N/A",$H227=$AO$46)),0,1)</f>
        <v>1</v>
      </c>
      <c r="AA227" s="670">
        <f t="shared" si="29"/>
        <v>1</v>
      </c>
      <c r="AB227" s="670">
        <f>IF(OR('0.Work Content Judge'!$I$146=0,AND($BV227=99,COUNTIF('0.Work Content Judge'!$AJ$146:$AO$146,2)=0),AND($BX227=99,COUNTIF('0.Work Content Judge'!$AJ$146:$AO$146,2)&gt;0),AND($BZ227=99,'0.Work Content Judge'!$Y$146=1),AND($T$27="N/A",$H227=$AJ$46),AND($T$28="N/A",$H227=$AK$46),AND($T$29="N/A",$H227=$AL$46),AND($T$30="N/A",$H227=$AM$46),AND($T$31="N/A",$H227=$AN$46),AND($T$32="N/A",$H227=$AO$46)),0,1)</f>
        <v>0</v>
      </c>
      <c r="AC227" s="670">
        <f t="shared" si="30"/>
        <v>1</v>
      </c>
      <c r="AD227" s="670">
        <f>IF(OR('0.Work Content Judge'!$J$146=0,AND($BV227=99,COUNTIF('0.Work Content Judge'!$AJ$146:$AO$146,2)=0),AND($BX227=99,COUNTIF('0.Work Content Judge'!$AJ$146:$AO$146,2)&gt;0),AND($BZ227=99,'0.Work Content Judge'!$AB$146=1),AND($W$27="N/A",$H227=$AJ$46),AND($W$28="N/A",$H227=$AK$46),AND($W$29="N/A",$H227=$AL$46),AND($W$30="N/A",$H227=$AM$46),AND($W$31="N/A",$H227=$AN$46),AND($W$32="N/A",$H227=$AO$46)),0,1)</f>
        <v>0</v>
      </c>
      <c r="AE227" s="669">
        <f t="shared" si="31"/>
        <v>1</v>
      </c>
      <c r="AF227" s="683">
        <f t="shared" si="39"/>
        <v>1</v>
      </c>
      <c r="AG227" s="684">
        <v>1</v>
      </c>
      <c r="AH227" s="685">
        <v>1</v>
      </c>
      <c r="AI227" s="685">
        <v>1</v>
      </c>
      <c r="AJ227" s="685" t="s">
        <v>749</v>
      </c>
      <c r="AK227" s="685" t="s">
        <v>749</v>
      </c>
      <c r="AL227" s="685" t="s">
        <v>749</v>
      </c>
      <c r="AM227" s="685" t="s">
        <v>749</v>
      </c>
      <c r="AN227" s="685" t="s">
        <v>749</v>
      </c>
      <c r="AO227" s="685" t="s">
        <v>749</v>
      </c>
      <c r="AP227" s="685">
        <v>0</v>
      </c>
      <c r="AQ227" s="685"/>
      <c r="AR227" s="685"/>
      <c r="AS227" s="685"/>
      <c r="AT227" s="685"/>
      <c r="AU227" s="685"/>
      <c r="AV227" s="685"/>
      <c r="AW227" s="685" t="s">
        <v>749</v>
      </c>
      <c r="AX227" s="685" t="s">
        <v>749</v>
      </c>
      <c r="AY227" s="685" t="s">
        <v>749</v>
      </c>
      <c r="AZ227" s="685" t="s">
        <v>749</v>
      </c>
      <c r="BA227" s="685" t="s">
        <v>749</v>
      </c>
      <c r="BB227" s="685" t="s">
        <v>749</v>
      </c>
      <c r="BC227" s="685" t="s">
        <v>749</v>
      </c>
      <c r="BD227" s="685" t="s">
        <v>749</v>
      </c>
      <c r="BE227" s="685" t="s">
        <v>749</v>
      </c>
      <c r="BF227" s="685">
        <v>1</v>
      </c>
      <c r="BG227" s="685">
        <v>1</v>
      </c>
      <c r="BH227" s="685">
        <v>1</v>
      </c>
      <c r="BI227" s="685">
        <v>1</v>
      </c>
      <c r="BJ227" s="685" t="s">
        <v>749</v>
      </c>
      <c r="BK227" s="685" t="s">
        <v>749</v>
      </c>
      <c r="BL227" s="685">
        <v>1</v>
      </c>
      <c r="BM227" s="685" t="s">
        <v>749</v>
      </c>
      <c r="BN227" s="685" t="s">
        <v>749</v>
      </c>
      <c r="BO227" s="685" t="s">
        <v>749</v>
      </c>
      <c r="BP227" s="685" t="s">
        <v>749</v>
      </c>
      <c r="BQ227" s="685" t="s">
        <v>749</v>
      </c>
      <c r="BR227" s="685" t="s">
        <v>749</v>
      </c>
      <c r="BS227" s="685" t="s">
        <v>749</v>
      </c>
      <c r="BT227" s="685">
        <v>1</v>
      </c>
      <c r="BU227" s="685">
        <v>1</v>
      </c>
      <c r="BV227" s="685"/>
      <c r="BW227" s="685"/>
      <c r="BX227" s="685"/>
      <c r="BY227" s="685"/>
      <c r="BZ227" s="685"/>
      <c r="CA227" s="685"/>
      <c r="CB227" s="685"/>
      <c r="CC227" s="718" t="str">
        <f t="shared" si="32"/>
        <v>共通</v>
      </c>
      <c r="CD227" s="718"/>
      <c r="CE227" s="718"/>
      <c r="CF227" s="718"/>
      <c r="CG227" s="718"/>
      <c r="CH227" s="718"/>
    </row>
    <row r="228" s="258" customFormat="1" ht="129.6" spans="2:86">
      <c r="B228" s="448">
        <f t="shared" si="37"/>
        <v>181</v>
      </c>
      <c r="C228" s="449" t="s">
        <v>1159</v>
      </c>
      <c r="D228" s="450" t="s">
        <v>1015</v>
      </c>
      <c r="E228" s="451" t="s">
        <v>801</v>
      </c>
      <c r="F228" s="794" t="s">
        <v>1160</v>
      </c>
      <c r="G228" s="453" t="s">
        <v>1161</v>
      </c>
      <c r="H228" s="451" t="str">
        <f t="shared" si="38"/>
        <v>システム全体
Entire system</v>
      </c>
      <c r="I228" s="799" t="s">
        <v>1018</v>
      </c>
      <c r="J228" s="320" t="s">
        <v>1019</v>
      </c>
      <c r="K228" s="487" t="str">
        <f t="shared" si="26"/>
        <v>回答要
Answer Required</v>
      </c>
      <c r="L228" s="488">
        <v>3</v>
      </c>
      <c r="M228" s="489"/>
      <c r="N228" s="489"/>
      <c r="O228" s="490" t="s">
        <v>1159</v>
      </c>
      <c r="P228" s="491"/>
      <c r="Q228" s="322"/>
      <c r="R228" s="322"/>
      <c r="S228" s="648"/>
      <c r="T228" s="487" t="str">
        <f t="shared" si="27"/>
        <v>回答不要
Not Applicable</v>
      </c>
      <c r="U228" s="488"/>
      <c r="V228" s="834"/>
      <c r="W228" s="487" t="str">
        <f t="shared" si="28"/>
        <v>回答不要
Not Applicable</v>
      </c>
      <c r="X228" s="488"/>
      <c r="Y228" s="834"/>
      <c r="Z228" s="669">
        <f>IF(OR('0.Work Content Judge'!$H$146=0,AND($BV228=99,COUNTIF('0.Work Content Judge'!$AJ$146:$AO$146,2)=0),AND($BX228=99,COUNTIF('0.Work Content Judge'!$AJ$146:$AO$146,2)&gt;0),AND($BY228=99,'0.Work Content Judge'!$AI$146=1),AND($BZ228=99,'0.Work Content Judge'!$AC$146=1),AND($K$27="N/A",$H228=$AJ$46),AND($K$28="N/A",$H228=$AK$46),AND($K$29="N/A",$H228=$AL$46),AND($K$30="N/A",$H228=$AM$46),AND($K$31="N/A",$H228=$AN$46),AND($K$32="N/A",$H228=$AO$46)),0,1)</f>
        <v>1</v>
      </c>
      <c r="AA228" s="670">
        <f t="shared" si="29"/>
        <v>1</v>
      </c>
      <c r="AB228" s="670">
        <f>IF(OR('0.Work Content Judge'!$I$146=0,AND($BV228=99,COUNTIF('0.Work Content Judge'!$AJ$146:$AO$146,2)=0),AND($BX228=99,COUNTIF('0.Work Content Judge'!$AJ$146:$AO$146,2)&gt;0),AND($BZ228=99,'0.Work Content Judge'!$Y$146=1),AND($T$27="N/A",$H228=$AJ$46),AND($T$28="N/A",$H228=$AK$46),AND($T$29="N/A",$H228=$AL$46),AND($T$30="N/A",$H228=$AM$46),AND($T$31="N/A",$H228=$AN$46),AND($T$32="N/A",$H228=$AO$46)),0,1)</f>
        <v>0</v>
      </c>
      <c r="AC228" s="670">
        <f t="shared" si="30"/>
        <v>1</v>
      </c>
      <c r="AD228" s="670">
        <f>IF(OR('0.Work Content Judge'!$J$146=0,AND($BV228=99,COUNTIF('0.Work Content Judge'!$AJ$146:$AO$146,2)=0),AND($BX228=99,COUNTIF('0.Work Content Judge'!$AJ$146:$AO$146,2)&gt;0),AND($BZ228=99,'0.Work Content Judge'!$AB$146=1),AND($W$27="N/A",$H228=$AJ$46),AND($W$28="N/A",$H228=$AK$46),AND($W$29="N/A",$H228=$AL$46),AND($W$30="N/A",$H228=$AM$46),AND($W$31="N/A",$H228=$AN$46),AND($W$32="N/A",$H228=$AO$46)),0,1)</f>
        <v>0</v>
      </c>
      <c r="AE228" s="669">
        <f t="shared" si="31"/>
        <v>1</v>
      </c>
      <c r="AF228" s="683">
        <f t="shared" si="39"/>
        <v>1</v>
      </c>
      <c r="AG228" s="684">
        <v>1</v>
      </c>
      <c r="AH228" s="685">
        <v>1</v>
      </c>
      <c r="AI228" s="685">
        <v>1</v>
      </c>
      <c r="AJ228" s="685" t="s">
        <v>749</v>
      </c>
      <c r="AK228" s="685" t="s">
        <v>749</v>
      </c>
      <c r="AL228" s="685" t="s">
        <v>749</v>
      </c>
      <c r="AM228" s="685" t="s">
        <v>749</v>
      </c>
      <c r="AN228" s="685" t="s">
        <v>749</v>
      </c>
      <c r="AO228" s="685" t="s">
        <v>749</v>
      </c>
      <c r="AP228" s="685">
        <v>0</v>
      </c>
      <c r="AQ228" s="685"/>
      <c r="AR228" s="685"/>
      <c r="AS228" s="685"/>
      <c r="AT228" s="685"/>
      <c r="AU228" s="685"/>
      <c r="AV228" s="685"/>
      <c r="AW228" s="685" t="s">
        <v>749</v>
      </c>
      <c r="AX228" s="685" t="s">
        <v>749</v>
      </c>
      <c r="AY228" s="685" t="s">
        <v>749</v>
      </c>
      <c r="AZ228" s="685" t="s">
        <v>749</v>
      </c>
      <c r="BA228" s="685" t="s">
        <v>749</v>
      </c>
      <c r="BB228" s="685" t="s">
        <v>749</v>
      </c>
      <c r="BC228" s="685" t="s">
        <v>749</v>
      </c>
      <c r="BD228" s="685" t="s">
        <v>749</v>
      </c>
      <c r="BE228" s="685" t="s">
        <v>749</v>
      </c>
      <c r="BF228" s="685"/>
      <c r="BG228" s="685">
        <v>1</v>
      </c>
      <c r="BH228" s="685"/>
      <c r="BI228" s="685">
        <v>1</v>
      </c>
      <c r="BJ228" s="685" t="s">
        <v>749</v>
      </c>
      <c r="BK228" s="685" t="s">
        <v>749</v>
      </c>
      <c r="BL228" s="685">
        <v>1</v>
      </c>
      <c r="BM228" s="685" t="s">
        <v>749</v>
      </c>
      <c r="BN228" s="685" t="s">
        <v>749</v>
      </c>
      <c r="BO228" s="685" t="s">
        <v>749</v>
      </c>
      <c r="BP228" s="685" t="s">
        <v>749</v>
      </c>
      <c r="BQ228" s="685" t="s">
        <v>749</v>
      </c>
      <c r="BR228" s="685" t="s">
        <v>749</v>
      </c>
      <c r="BS228" s="685" t="s">
        <v>749</v>
      </c>
      <c r="BT228" s="685">
        <v>1</v>
      </c>
      <c r="BU228" s="685">
        <v>1</v>
      </c>
      <c r="BV228" s="685"/>
      <c r="BW228" s="685"/>
      <c r="BX228" s="685"/>
      <c r="BY228" s="685"/>
      <c r="BZ228" s="685"/>
      <c r="CA228" s="685"/>
      <c r="CB228" s="685"/>
      <c r="CC228" s="718" t="str">
        <f t="shared" si="32"/>
        <v>共通</v>
      </c>
      <c r="CD228" s="718"/>
      <c r="CE228" s="718"/>
      <c r="CF228" s="718"/>
      <c r="CG228" s="718"/>
      <c r="CH228" s="718"/>
    </row>
    <row r="229" s="258" customFormat="1" ht="172.8" spans="2:86">
      <c r="B229" s="448">
        <f t="shared" si="37"/>
        <v>182</v>
      </c>
      <c r="C229" s="449" t="s">
        <v>1162</v>
      </c>
      <c r="D229" s="450" t="s">
        <v>1015</v>
      </c>
      <c r="E229" s="451" t="s">
        <v>801</v>
      </c>
      <c r="F229" s="794" t="s">
        <v>1163</v>
      </c>
      <c r="G229" s="453" t="s">
        <v>1164</v>
      </c>
      <c r="H229" s="451" t="str">
        <f t="shared" si="38"/>
        <v>インターネット接続環境
Internet connection environment
(e.g., Proxy server,etc.)</v>
      </c>
      <c r="I229" s="799" t="s">
        <v>1018</v>
      </c>
      <c r="J229" s="320" t="s">
        <v>1019</v>
      </c>
      <c r="K229" s="487" t="str">
        <f t="shared" si="26"/>
        <v>回答不要
Not Applicable</v>
      </c>
      <c r="L229" s="488">
        <v>3</v>
      </c>
      <c r="M229" s="489"/>
      <c r="N229" s="489"/>
      <c r="O229" s="490" t="s">
        <v>1162</v>
      </c>
      <c r="P229" s="491">
        <v>3</v>
      </c>
      <c r="Q229" s="322" t="s">
        <v>813</v>
      </c>
      <c r="R229" s="322"/>
      <c r="S229" s="648">
        <v>3</v>
      </c>
      <c r="T229" s="487" t="str">
        <f t="shared" si="27"/>
        <v>回答不要
Not Applicable</v>
      </c>
      <c r="U229" s="488"/>
      <c r="V229" s="834"/>
      <c r="W229" s="487" t="str">
        <f t="shared" si="28"/>
        <v>回答不要
Not Applicable</v>
      </c>
      <c r="X229" s="488"/>
      <c r="Y229" s="834"/>
      <c r="Z229" s="669">
        <f>IF(OR('0.Work Content Judge'!$H$146=0,AND($BV229=99,COUNTIF('0.Work Content Judge'!$AJ$146:$AO$146,2)=0),AND($BX229=99,COUNTIF('0.Work Content Judge'!$AJ$146:$AO$146,2)&gt;0),AND($BY229=99,'0.Work Content Judge'!$AI$146=1),AND($BZ229=99,'0.Work Content Judge'!$AC$146=1),AND($K$27="N/A",$H229=$AJ$46),AND($K$28="N/A",$H229=$AK$46),AND($K$29="N/A",$H229=$AL$46),AND($K$30="N/A",$H229=$AM$46),AND($K$31="N/A",$H229=$AN$46),AND($K$32="N/A",$H229=$AO$46)),0,1)</f>
        <v>0</v>
      </c>
      <c r="AA229" s="670">
        <f t="shared" si="29"/>
        <v>1</v>
      </c>
      <c r="AB229" s="670">
        <f>IF(OR('0.Work Content Judge'!$I$146=0,AND($BV229=99,COUNTIF('0.Work Content Judge'!$AJ$146:$AO$146,2)=0),AND($BX229=99,COUNTIF('0.Work Content Judge'!$AJ$146:$AO$146,2)&gt;0),AND($BZ229=99,'0.Work Content Judge'!$Y$146=1),AND($T$27="N/A",$H229=$AJ$46),AND($T$28="N/A",$H229=$AK$46),AND($T$29="N/A",$H229=$AL$46),AND($T$30="N/A",$H229=$AM$46),AND($T$31="N/A",$H229=$AN$46),AND($T$32="N/A",$H229=$AO$46)),0,1)</f>
        <v>0</v>
      </c>
      <c r="AC229" s="670">
        <f t="shared" si="30"/>
        <v>1</v>
      </c>
      <c r="AD229" s="670">
        <f>IF(OR('0.Work Content Judge'!$J$146=0,AND($BV229=99,COUNTIF('0.Work Content Judge'!$AJ$146:$AO$146,2)=0),AND($BX229=99,COUNTIF('0.Work Content Judge'!$AJ$146:$AO$146,2)&gt;0),AND($BZ229=99,'0.Work Content Judge'!$AB$146=1),AND($W$27="N/A",$H229=$AJ$46),AND($W$28="N/A",$H229=$AK$46),AND($W$29="N/A",$H229=$AL$46),AND($W$30="N/A",$H229=$AM$46),AND($W$31="N/A",$H229=$AN$46),AND($W$32="N/A",$H229=$AO$46)),0,1)</f>
        <v>0</v>
      </c>
      <c r="AE229" s="669">
        <f t="shared" si="31"/>
        <v>1</v>
      </c>
      <c r="AF229" s="683">
        <f t="shared" si="39"/>
        <v>1</v>
      </c>
      <c r="AG229" s="684">
        <v>1</v>
      </c>
      <c r="AH229" s="685">
        <v>1</v>
      </c>
      <c r="AI229" s="685" t="s">
        <v>749</v>
      </c>
      <c r="AJ229" s="685" t="s">
        <v>749</v>
      </c>
      <c r="AK229" s="685">
        <v>1</v>
      </c>
      <c r="AL229" s="685" t="s">
        <v>749</v>
      </c>
      <c r="AM229" s="685" t="s">
        <v>749</v>
      </c>
      <c r="AN229" s="685" t="s">
        <v>749</v>
      </c>
      <c r="AO229" s="685" t="s">
        <v>749</v>
      </c>
      <c r="AP229" s="685">
        <v>0</v>
      </c>
      <c r="AQ229" s="685"/>
      <c r="AR229" s="685"/>
      <c r="AS229" s="685"/>
      <c r="AT229" s="685"/>
      <c r="AU229" s="685"/>
      <c r="AV229" s="685"/>
      <c r="AW229" s="685" t="s">
        <v>749</v>
      </c>
      <c r="AX229" s="685" t="s">
        <v>749</v>
      </c>
      <c r="AY229" s="685" t="s">
        <v>749</v>
      </c>
      <c r="AZ229" s="685" t="s">
        <v>749</v>
      </c>
      <c r="BA229" s="685" t="s">
        <v>749</v>
      </c>
      <c r="BB229" s="685" t="s">
        <v>749</v>
      </c>
      <c r="BC229" s="685" t="s">
        <v>749</v>
      </c>
      <c r="BD229" s="685" t="s">
        <v>749</v>
      </c>
      <c r="BE229" s="685" t="s">
        <v>749</v>
      </c>
      <c r="BF229" s="685">
        <v>1</v>
      </c>
      <c r="BG229" s="685"/>
      <c r="BH229" s="685"/>
      <c r="BI229" s="685">
        <v>1</v>
      </c>
      <c r="BJ229" s="685" t="s">
        <v>749</v>
      </c>
      <c r="BK229" s="685" t="s">
        <v>749</v>
      </c>
      <c r="BL229" s="685" t="s">
        <v>749</v>
      </c>
      <c r="BM229" s="685" t="s">
        <v>749</v>
      </c>
      <c r="BN229" s="685" t="s">
        <v>749</v>
      </c>
      <c r="BO229" s="685" t="s">
        <v>749</v>
      </c>
      <c r="BP229" s="685" t="s">
        <v>749</v>
      </c>
      <c r="BQ229" s="685" t="s">
        <v>749</v>
      </c>
      <c r="BR229" s="685" t="s">
        <v>749</v>
      </c>
      <c r="BS229" s="685" t="s">
        <v>749</v>
      </c>
      <c r="BT229" s="685">
        <v>1</v>
      </c>
      <c r="BU229" s="685" t="s">
        <v>749</v>
      </c>
      <c r="BV229" s="685"/>
      <c r="BW229" s="685"/>
      <c r="BX229" s="685"/>
      <c r="BY229" s="685"/>
      <c r="BZ229" s="685"/>
      <c r="CA229" s="685"/>
      <c r="CB229" s="685"/>
      <c r="CC229" s="718" t="str">
        <f t="shared" si="32"/>
        <v>インターネット接続環境</v>
      </c>
      <c r="CD229" s="718"/>
      <c r="CE229" s="718"/>
      <c r="CF229" s="718"/>
      <c r="CG229" s="718"/>
      <c r="CH229" s="718"/>
    </row>
    <row r="230" s="258" customFormat="1" ht="158.4" spans="2:86">
      <c r="B230" s="448">
        <f t="shared" si="37"/>
        <v>183</v>
      </c>
      <c r="C230" s="449" t="s">
        <v>1165</v>
      </c>
      <c r="D230" s="450" t="s">
        <v>1015</v>
      </c>
      <c r="E230" s="451" t="s">
        <v>801</v>
      </c>
      <c r="F230" s="794" t="s">
        <v>1166</v>
      </c>
      <c r="G230" s="453" t="s">
        <v>1167</v>
      </c>
      <c r="H230" s="451" t="str">
        <f t="shared" si="38"/>
        <v>端末
Terminal
(e.g., User terminal, operation terminal, etc.)</v>
      </c>
      <c r="I230" s="799" t="s">
        <v>1018</v>
      </c>
      <c r="J230" s="320" t="s">
        <v>1019</v>
      </c>
      <c r="K230" s="487" t="str">
        <f t="shared" si="26"/>
        <v>回答要
Answer Required</v>
      </c>
      <c r="L230" s="488">
        <v>3</v>
      </c>
      <c r="M230" s="489"/>
      <c r="N230" s="489"/>
      <c r="O230" s="490" t="s">
        <v>1165</v>
      </c>
      <c r="P230" s="491">
        <v>3</v>
      </c>
      <c r="Q230" s="322"/>
      <c r="R230" s="322"/>
      <c r="S230" s="648">
        <v>3</v>
      </c>
      <c r="T230" s="487" t="str">
        <f t="shared" si="27"/>
        <v>回答不要
Not Applicable</v>
      </c>
      <c r="U230" s="488"/>
      <c r="V230" s="834"/>
      <c r="W230" s="487" t="str">
        <f t="shared" si="28"/>
        <v>回答不要
Not Applicable</v>
      </c>
      <c r="X230" s="488"/>
      <c r="Y230" s="834"/>
      <c r="Z230" s="669">
        <f>IF(OR('0.Work Content Judge'!$H$146=0,AND($BV230=99,COUNTIF('0.Work Content Judge'!$AJ$146:$AO$146,2)=0),AND($BX230=99,COUNTIF('0.Work Content Judge'!$AJ$146:$AO$146,2)&gt;0),AND($BY230=99,'0.Work Content Judge'!$AI$146=1),AND($BZ230=99,'0.Work Content Judge'!$AC$146=1),AND($K$27="N/A",$H230=$AJ$46),AND($K$28="N/A",$H230=$AK$46),AND($K$29="N/A",$H230=$AL$46),AND($K$30="N/A",$H230=$AM$46),AND($K$31="N/A",$H230=$AN$46),AND($K$32="N/A",$H230=$AO$46)),0,1)</f>
        <v>1</v>
      </c>
      <c r="AA230" s="670">
        <f t="shared" si="29"/>
        <v>1</v>
      </c>
      <c r="AB230" s="670">
        <f>IF(OR('0.Work Content Judge'!$I$146=0,AND($BV230=99,COUNTIF('0.Work Content Judge'!$AJ$146:$AO$146,2)=0),AND($BX230=99,COUNTIF('0.Work Content Judge'!$AJ$146:$AO$146,2)&gt;0),AND($BZ230=99,'0.Work Content Judge'!$Y$146=1),AND($T$27="N/A",$H230=$AJ$46),AND($T$28="N/A",$H230=$AK$46),AND($T$29="N/A",$H230=$AL$46),AND($T$30="N/A",$H230=$AM$46),AND($T$31="N/A",$H230=$AN$46),AND($T$32="N/A",$H230=$AO$46)),0,1)</f>
        <v>0</v>
      </c>
      <c r="AC230" s="670">
        <f t="shared" si="30"/>
        <v>1</v>
      </c>
      <c r="AD230" s="670">
        <f>IF(OR('0.Work Content Judge'!$J$146=0,AND($BV230=99,COUNTIF('0.Work Content Judge'!$AJ$146:$AO$146,2)=0),AND($BX230=99,COUNTIF('0.Work Content Judge'!$AJ$146:$AO$146,2)&gt;0),AND($BZ230=99,'0.Work Content Judge'!$AB$146=1),AND($W$27="N/A",$H230=$AJ$46),AND($W$28="N/A",$H230=$AK$46),AND($W$29="N/A",$H230=$AL$46),AND($W$30="N/A",$H230=$AM$46),AND($W$31="N/A",$H230=$AN$46),AND($W$32="N/A",$H230=$AO$46)),0,1)</f>
        <v>0</v>
      </c>
      <c r="AE230" s="669">
        <f t="shared" si="31"/>
        <v>1</v>
      </c>
      <c r="AF230" s="683">
        <f t="shared" si="39"/>
        <v>1</v>
      </c>
      <c r="AG230" s="684">
        <v>1</v>
      </c>
      <c r="AH230" s="685">
        <v>1</v>
      </c>
      <c r="AI230" s="685" t="s">
        <v>749</v>
      </c>
      <c r="AJ230" s="685" t="s">
        <v>749</v>
      </c>
      <c r="AK230" s="685" t="s">
        <v>749</v>
      </c>
      <c r="AL230" s="685" t="s">
        <v>749</v>
      </c>
      <c r="AM230" s="685">
        <v>1</v>
      </c>
      <c r="AN230" s="685" t="s">
        <v>749</v>
      </c>
      <c r="AO230" s="685" t="s">
        <v>749</v>
      </c>
      <c r="AP230" s="685">
        <v>0</v>
      </c>
      <c r="AQ230" s="685"/>
      <c r="AR230" s="685"/>
      <c r="AS230" s="685"/>
      <c r="AT230" s="685"/>
      <c r="AU230" s="685"/>
      <c r="AV230" s="685"/>
      <c r="AW230" s="685" t="s">
        <v>749</v>
      </c>
      <c r="AX230" s="685" t="s">
        <v>749</v>
      </c>
      <c r="AY230" s="685" t="s">
        <v>749</v>
      </c>
      <c r="AZ230" s="685" t="s">
        <v>749</v>
      </c>
      <c r="BA230" s="685" t="s">
        <v>749</v>
      </c>
      <c r="BB230" s="685" t="s">
        <v>749</v>
      </c>
      <c r="BC230" s="685" t="s">
        <v>749</v>
      </c>
      <c r="BD230" s="685" t="s">
        <v>749</v>
      </c>
      <c r="BE230" s="685" t="s">
        <v>749</v>
      </c>
      <c r="BF230" s="685"/>
      <c r="BG230" s="685"/>
      <c r="BH230" s="685">
        <v>1</v>
      </c>
      <c r="BI230" s="685">
        <v>1</v>
      </c>
      <c r="BJ230" s="685" t="s">
        <v>749</v>
      </c>
      <c r="BK230" s="685" t="s">
        <v>749</v>
      </c>
      <c r="BL230" s="685" t="s">
        <v>749</v>
      </c>
      <c r="BM230" s="685" t="s">
        <v>749</v>
      </c>
      <c r="BN230" s="685" t="s">
        <v>749</v>
      </c>
      <c r="BO230" s="685" t="s">
        <v>749</v>
      </c>
      <c r="BP230" s="685" t="s">
        <v>749</v>
      </c>
      <c r="BQ230" s="685" t="s">
        <v>749</v>
      </c>
      <c r="BR230" s="685" t="s">
        <v>749</v>
      </c>
      <c r="BS230" s="685" t="s">
        <v>749</v>
      </c>
      <c r="BT230" s="685">
        <v>1</v>
      </c>
      <c r="BU230" s="685" t="s">
        <v>749</v>
      </c>
      <c r="BV230" s="685"/>
      <c r="BW230" s="685"/>
      <c r="BX230" s="685"/>
      <c r="BY230" s="685"/>
      <c r="BZ230" s="685"/>
      <c r="CA230" s="685"/>
      <c r="CB230" s="685"/>
      <c r="CC230" s="718" t="str">
        <f t="shared" si="32"/>
        <v>ユーザ端末・ネットワーク</v>
      </c>
      <c r="CD230" s="718"/>
      <c r="CE230" s="718"/>
      <c r="CF230" s="718"/>
      <c r="CG230" s="718"/>
      <c r="CH230" s="718"/>
    </row>
    <row r="231" s="258" customFormat="1" ht="159.15" spans="2:86">
      <c r="B231" s="448">
        <f t="shared" si="37"/>
        <v>184</v>
      </c>
      <c r="C231" s="449" t="s">
        <v>1168</v>
      </c>
      <c r="D231" s="450" t="s">
        <v>1015</v>
      </c>
      <c r="E231" s="451" t="s">
        <v>801</v>
      </c>
      <c r="F231" s="794" t="s">
        <v>1169</v>
      </c>
      <c r="G231" s="453" t="s">
        <v>1170</v>
      </c>
      <c r="H231" s="451" t="str">
        <f t="shared" si="38"/>
        <v>ファイル共有システム(ファイルサーバ)
File sharing system
(e.g., File server)</v>
      </c>
      <c r="I231" s="799" t="s">
        <v>1018</v>
      </c>
      <c r="J231" s="320" t="s">
        <v>1019</v>
      </c>
      <c r="K231" s="571" t="str">
        <f t="shared" si="26"/>
        <v>回答不要
Not Applicable</v>
      </c>
      <c r="L231" s="572">
        <v>3</v>
      </c>
      <c r="M231" s="573"/>
      <c r="N231" s="573"/>
      <c r="O231" s="574" t="s">
        <v>1168</v>
      </c>
      <c r="P231" s="575">
        <v>3</v>
      </c>
      <c r="Q231" s="576"/>
      <c r="R231" s="576"/>
      <c r="S231" s="648">
        <v>3</v>
      </c>
      <c r="T231" s="571" t="str">
        <f t="shared" si="27"/>
        <v>回答不要
Not Applicable</v>
      </c>
      <c r="U231" s="572"/>
      <c r="V231" s="842"/>
      <c r="W231" s="571" t="str">
        <f t="shared" si="28"/>
        <v>回答不要
Not Applicable</v>
      </c>
      <c r="X231" s="572"/>
      <c r="Y231" s="842"/>
      <c r="Z231" s="669">
        <f>IF(OR('0.Work Content Judge'!$H$146=0,AND($BV231=99,COUNTIF('0.Work Content Judge'!$AJ$146:$AO$146,2)=0),AND($BX231=99,COUNTIF('0.Work Content Judge'!$AJ$146:$AO$146,2)&gt;0),AND($BY231=99,'0.Work Content Judge'!$AI$146=1),AND($BZ231=99,'0.Work Content Judge'!$AC$146=1),AND($K$27="N/A",$H231=$AJ$46),AND($K$28="N/A",$H231=$AK$46),AND($K$29="N/A",$H231=$AL$46),AND($K$30="N/A",$H231=$AM$46),AND($K$31="N/A",$H231=$AN$46),AND($K$32="N/A",$H231=$AO$46)),0,1)</f>
        <v>0</v>
      </c>
      <c r="AA231" s="670">
        <f t="shared" si="29"/>
        <v>1</v>
      </c>
      <c r="AB231" s="670">
        <f>IF(OR('0.Work Content Judge'!$I$146=0,AND($BV231=99,COUNTIF('0.Work Content Judge'!$AJ$146:$AO$146,2)=0),AND($BX231=99,COUNTIF('0.Work Content Judge'!$AJ$146:$AO$146,2)&gt;0),AND($BZ231=99,'0.Work Content Judge'!$Y$146=1),AND($T$27="N/A",$H231=$AJ$46),AND($T$28="N/A",$H231=$AK$46),AND($T$29="N/A",$H231=$AL$46),AND($T$30="N/A",$H231=$AM$46),AND($T$31="N/A",$H231=$AN$46),AND($T$32="N/A",$H231=$AO$46)),0,1)</f>
        <v>0</v>
      </c>
      <c r="AC231" s="670">
        <f t="shared" si="30"/>
        <v>1</v>
      </c>
      <c r="AD231" s="670">
        <f>IF(OR('0.Work Content Judge'!$J$146=0,AND($BV231=99,COUNTIF('0.Work Content Judge'!$AJ$146:$AO$146,2)=0),AND($BX231=99,COUNTIF('0.Work Content Judge'!$AJ$146:$AO$146,2)&gt;0),AND($BZ231=99,'0.Work Content Judge'!$AB$146=1),AND($W$27="N/A",$H231=$AJ$46),AND($W$28="N/A",$H231=$AK$46),AND($W$29="N/A",$H231=$AL$46),AND($W$30="N/A",$H231=$AM$46),AND($W$31="N/A",$H231=$AN$46),AND($W$32="N/A",$H231=$AO$46)),0,1)</f>
        <v>0</v>
      </c>
      <c r="AE231" s="669">
        <f t="shared" si="31"/>
        <v>1</v>
      </c>
      <c r="AF231" s="683">
        <f t="shared" si="39"/>
        <v>1</v>
      </c>
      <c r="AG231" s="684">
        <v>1</v>
      </c>
      <c r="AH231" s="685">
        <v>1</v>
      </c>
      <c r="AI231" s="685" t="s">
        <v>749</v>
      </c>
      <c r="AJ231" s="685" t="s">
        <v>749</v>
      </c>
      <c r="AK231" s="685" t="s">
        <v>749</v>
      </c>
      <c r="AL231" s="685" t="s">
        <v>749</v>
      </c>
      <c r="AM231" s="685" t="s">
        <v>749</v>
      </c>
      <c r="AN231" s="685" t="s">
        <v>749</v>
      </c>
      <c r="AO231" s="685">
        <v>1</v>
      </c>
      <c r="AP231" s="685">
        <v>0</v>
      </c>
      <c r="AQ231" s="685"/>
      <c r="AR231" s="685"/>
      <c r="AS231" s="685"/>
      <c r="AT231" s="685"/>
      <c r="AU231" s="685"/>
      <c r="AV231" s="685"/>
      <c r="AW231" s="685" t="s">
        <v>749</v>
      </c>
      <c r="AX231" s="685" t="s">
        <v>749</v>
      </c>
      <c r="AY231" s="685" t="s">
        <v>749</v>
      </c>
      <c r="AZ231" s="685" t="s">
        <v>749</v>
      </c>
      <c r="BA231" s="685" t="s">
        <v>749</v>
      </c>
      <c r="BB231" s="685" t="s">
        <v>749</v>
      </c>
      <c r="BC231" s="685" t="s">
        <v>749</v>
      </c>
      <c r="BD231" s="685" t="s">
        <v>749</v>
      </c>
      <c r="BE231" s="685" t="s">
        <v>749</v>
      </c>
      <c r="BF231" s="685"/>
      <c r="BG231" s="685"/>
      <c r="BH231" s="685">
        <v>1</v>
      </c>
      <c r="BI231" s="685">
        <v>1</v>
      </c>
      <c r="BJ231" s="685" t="s">
        <v>749</v>
      </c>
      <c r="BK231" s="685" t="s">
        <v>749</v>
      </c>
      <c r="BL231" s="685">
        <v>1</v>
      </c>
      <c r="BM231" s="685" t="s">
        <v>749</v>
      </c>
      <c r="BN231" s="685" t="s">
        <v>749</v>
      </c>
      <c r="BO231" s="685" t="s">
        <v>749</v>
      </c>
      <c r="BP231" s="685" t="s">
        <v>749</v>
      </c>
      <c r="BQ231" s="685" t="s">
        <v>749</v>
      </c>
      <c r="BR231" s="685" t="s">
        <v>749</v>
      </c>
      <c r="BS231" s="685" t="s">
        <v>749</v>
      </c>
      <c r="BT231" s="685">
        <v>1</v>
      </c>
      <c r="BU231" s="685">
        <v>1</v>
      </c>
      <c r="BV231" s="685"/>
      <c r="BW231" s="685"/>
      <c r="BX231" s="685"/>
      <c r="BY231" s="685"/>
      <c r="BZ231" s="685"/>
      <c r="CA231" s="685"/>
      <c r="CB231" s="685"/>
      <c r="CC231" s="718" t="str">
        <f t="shared" si="32"/>
        <v>ファイル共有システム(ファイルサーバ)</v>
      </c>
      <c r="CD231" s="718"/>
      <c r="CE231" s="718"/>
      <c r="CF231" s="718"/>
      <c r="CG231" s="718"/>
      <c r="CH231" s="718"/>
    </row>
    <row r="232" s="258" customFormat="1" ht="9.75" customHeight="1" spans="11:31">
      <c r="K232" s="415"/>
      <c r="N232" s="416"/>
      <c r="P232" s="719"/>
      <c r="Q232" s="719"/>
      <c r="R232" s="719"/>
      <c r="S232" s="416"/>
      <c r="T232" s="415"/>
      <c r="W232" s="415"/>
      <c r="X232" s="719"/>
      <c r="Y232" s="416"/>
      <c r="Z232" s="282"/>
      <c r="AA232" s="843">
        <f>IF(COUNTIF($AA$27:$AA$231,0)&gt;0,0,1)</f>
        <v>1</v>
      </c>
      <c r="AB232" s="843"/>
      <c r="AC232" s="843">
        <f>IF(COUNTIF($AC$27:$AC$231,0)&gt;0,0,1)</f>
        <v>1</v>
      </c>
      <c r="AD232" s="843"/>
      <c r="AE232" s="843">
        <f>IF(COUNTIF($AE$27:$AE$231,0)&gt;0,0,1)</f>
        <v>1</v>
      </c>
    </row>
    <row r="233" s="258" customFormat="1" ht="9.75" customHeight="1" spans="11:31">
      <c r="K233" s="366"/>
      <c r="O233" s="366"/>
      <c r="P233" s="276"/>
      <c r="Q233" s="276"/>
      <c r="R233" s="276"/>
      <c r="S233" s="367"/>
      <c r="T233" s="366"/>
      <c r="W233" s="366"/>
      <c r="X233" s="276"/>
      <c r="Y233" s="367"/>
      <c r="Z233" s="282"/>
      <c r="AA233" s="843"/>
      <c r="AB233" s="843"/>
      <c r="AC233" s="843"/>
      <c r="AD233" s="843"/>
      <c r="AE233" s="843"/>
    </row>
    <row r="234" s="258" customFormat="1" ht="16.95" spans="11:31">
      <c r="K234" s="580" t="s">
        <v>679</v>
      </c>
      <c r="O234" s="366"/>
      <c r="T234" s="580" t="s">
        <v>679</v>
      </c>
      <c r="W234" s="580" t="s">
        <v>679</v>
      </c>
      <c r="X234" s="458"/>
      <c r="Y234" s="418"/>
      <c r="Z234" s="282"/>
      <c r="AA234" s="282"/>
      <c r="AB234" s="282"/>
      <c r="AC234" s="282"/>
      <c r="AD234" s="282"/>
      <c r="AE234" s="282"/>
    </row>
    <row r="235" s="258" customFormat="1" ht="40.5" customHeight="1" spans="11:31">
      <c r="K235" s="459" t="str">
        <f>IF($AA$232=0,"未回答あり"&amp;CHAR(10)&amp;"Not completed yet","回答完了"&amp;CHAR(10)&amp;"Answer completed")</f>
        <v>回答完了
Answer completed</v>
      </c>
      <c r="L235" s="460"/>
      <c r="M235" s="460"/>
      <c r="N235" s="461"/>
      <c r="O235" s="627"/>
      <c r="T235" s="459" t="str">
        <f>IF($AC$232=0,"未回答あり"&amp;CHAR(10)&amp;"Not completed yet","回答完了"&amp;CHAR(10)&amp;"Answer completed")</f>
        <v>回答完了
Answer completed</v>
      </c>
      <c r="U235" s="460"/>
      <c r="V235" s="461"/>
      <c r="W235" s="459" t="str">
        <f>IF($AE$232=0,"未回答あり"&amp;CHAR(10)&amp;"Not completed yet","回答完了"&amp;CHAR(10)&amp;"Answer completed")</f>
        <v>回答完了
Answer completed</v>
      </c>
      <c r="X235" s="460"/>
      <c r="Y235" s="461"/>
      <c r="Z235" s="257"/>
      <c r="AA235" s="257"/>
      <c r="AB235" s="257"/>
      <c r="AC235" s="257"/>
      <c r="AD235" s="257"/>
      <c r="AE235" s="257"/>
    </row>
    <row r="236" s="258" customFormat="1" ht="13.2" spans="26:31">
      <c r="Z236" s="257"/>
      <c r="AA236" s="257"/>
      <c r="AB236" s="257"/>
      <c r="AC236" s="257"/>
      <c r="AD236" s="257"/>
      <c r="AE236" s="257"/>
    </row>
    <row r="237" s="258" customFormat="1" ht="13.2" spans="26:31">
      <c r="Z237" s="257"/>
      <c r="AA237" s="257"/>
      <c r="AB237" s="257"/>
      <c r="AC237" s="257"/>
      <c r="AD237" s="257"/>
      <c r="AE237" s="257"/>
    </row>
    <row r="238" s="258" customFormat="1" ht="13.2" spans="26:31">
      <c r="Z238" s="257"/>
      <c r="AA238" s="257"/>
      <c r="AB238" s="257"/>
      <c r="AC238" s="257"/>
      <c r="AD238" s="257"/>
      <c r="AE238" s="257"/>
    </row>
    <row r="239" s="258" customFormat="1" ht="13.2" spans="26:31">
      <c r="Z239" s="257"/>
      <c r="AA239" s="257"/>
      <c r="AB239" s="257"/>
      <c r="AC239" s="257"/>
      <c r="AD239" s="257"/>
      <c r="AE239" s="257"/>
    </row>
    <row r="240" s="258" customFormat="1" ht="13.2" spans="26:31">
      <c r="Z240" s="257"/>
      <c r="AA240" s="257"/>
      <c r="AB240" s="257"/>
      <c r="AC240" s="257"/>
      <c r="AD240" s="257"/>
      <c r="AE240" s="257"/>
    </row>
    <row r="241" s="258" customFormat="1" ht="13.2" spans="26:31">
      <c r="Z241" s="257"/>
      <c r="AA241" s="257"/>
      <c r="AB241" s="257"/>
      <c r="AC241" s="257"/>
      <c r="AD241" s="257"/>
      <c r="AE241" s="257"/>
    </row>
    <row r="242" s="258" customFormat="1" ht="13.2" spans="26:31">
      <c r="Z242" s="257"/>
      <c r="AA242" s="257"/>
      <c r="AB242" s="257"/>
      <c r="AC242" s="257"/>
      <c r="AD242" s="257"/>
      <c r="AE242" s="257"/>
    </row>
    <row r="243" s="258" customFormat="1" ht="13.2" spans="26:31">
      <c r="Z243" s="257"/>
      <c r="AA243" s="257"/>
      <c r="AB243" s="257"/>
      <c r="AC243" s="257"/>
      <c r="AD243" s="257"/>
      <c r="AE243" s="257"/>
    </row>
    <row r="244" s="258" customFormat="1" ht="13.2" spans="26:31">
      <c r="Z244" s="257"/>
      <c r="AA244" s="257"/>
      <c r="AB244" s="257"/>
      <c r="AC244" s="257"/>
      <c r="AD244" s="257"/>
      <c r="AE244" s="257"/>
    </row>
    <row r="245" s="258" customFormat="1" ht="13.2" spans="26:31">
      <c r="Z245" s="257"/>
      <c r="AA245" s="257"/>
      <c r="AB245" s="257"/>
      <c r="AC245" s="257"/>
      <c r="AD245" s="257"/>
      <c r="AE245" s="257"/>
    </row>
    <row r="246" s="258" customFormat="1" ht="13.2" spans="26:31">
      <c r="Z246" s="257"/>
      <c r="AA246" s="257"/>
      <c r="AB246" s="257"/>
      <c r="AC246" s="257"/>
      <c r="AD246" s="257"/>
      <c r="AE246" s="257"/>
    </row>
    <row r="247" s="258" customFormat="1" ht="13.2" spans="26:31">
      <c r="Z247" s="257"/>
      <c r="AA247" s="257"/>
      <c r="AB247" s="257"/>
      <c r="AC247" s="257"/>
      <c r="AD247" s="257"/>
      <c r="AE247" s="257"/>
    </row>
    <row r="248" s="258" customFormat="1" ht="13.2" spans="26:31">
      <c r="Z248" s="257"/>
      <c r="AA248" s="257"/>
      <c r="AB248" s="257"/>
      <c r="AC248" s="257"/>
      <c r="AD248" s="257"/>
      <c r="AE248" s="257"/>
    </row>
    <row r="249" s="258" customFormat="1" ht="13.2" spans="26:31">
      <c r="Z249" s="257"/>
      <c r="AA249" s="257"/>
      <c r="AB249" s="257"/>
      <c r="AC249" s="257"/>
      <c r="AD249" s="257"/>
      <c r="AE249" s="257"/>
    </row>
    <row r="250" s="258" customFormat="1" ht="13.2" spans="26:31">
      <c r="Z250" s="257"/>
      <c r="AA250" s="257"/>
      <c r="AB250" s="257"/>
      <c r="AC250" s="257"/>
      <c r="AD250" s="257"/>
      <c r="AE250" s="257"/>
    </row>
    <row r="251" s="258" customFormat="1" ht="13.2" spans="26:31">
      <c r="Z251" s="257"/>
      <c r="AA251" s="257"/>
      <c r="AB251" s="257"/>
      <c r="AC251" s="257"/>
      <c r="AD251" s="257"/>
      <c r="AE251" s="257"/>
    </row>
    <row r="252" s="258" customFormat="1" ht="13.2" spans="26:31">
      <c r="Z252" s="257"/>
      <c r="AA252" s="257"/>
      <c r="AB252" s="257"/>
      <c r="AC252" s="257"/>
      <c r="AD252" s="257"/>
      <c r="AE252" s="257"/>
    </row>
    <row r="253" s="258" customFormat="1" ht="13.2" spans="26:31">
      <c r="Z253" s="257"/>
      <c r="AA253" s="257"/>
      <c r="AB253" s="257"/>
      <c r="AC253" s="257"/>
      <c r="AD253" s="257"/>
      <c r="AE253" s="257"/>
    </row>
    <row r="254" s="258" customFormat="1" ht="13.2" spans="26:31">
      <c r="Z254" s="257"/>
      <c r="AA254" s="257"/>
      <c r="AB254" s="257"/>
      <c r="AC254" s="257"/>
      <c r="AD254" s="257"/>
      <c r="AE254" s="257"/>
    </row>
    <row r="255" s="258" customFormat="1" ht="13.2" spans="26:31">
      <c r="Z255" s="257"/>
      <c r="AA255" s="257"/>
      <c r="AB255" s="257"/>
      <c r="AC255" s="257"/>
      <c r="AD255" s="257"/>
      <c r="AE255" s="257"/>
    </row>
    <row r="256" s="258" customFormat="1" ht="13.2" spans="26:31">
      <c r="Z256" s="257"/>
      <c r="AA256" s="257"/>
      <c r="AB256" s="257"/>
      <c r="AC256" s="257"/>
      <c r="AD256" s="257"/>
      <c r="AE256" s="257"/>
    </row>
    <row r="257" s="258" customFormat="1" ht="13.2" spans="26:31">
      <c r="Z257" s="257"/>
      <c r="AA257" s="257"/>
      <c r="AB257" s="257"/>
      <c r="AC257" s="257"/>
      <c r="AD257" s="257"/>
      <c r="AE257" s="257"/>
    </row>
    <row r="258" s="258" customFormat="1" ht="13.2" spans="26:31">
      <c r="Z258" s="257"/>
      <c r="AA258" s="257"/>
      <c r="AB258" s="257"/>
      <c r="AC258" s="257"/>
      <c r="AD258" s="257"/>
      <c r="AE258" s="257"/>
    </row>
    <row r="259" s="258" customFormat="1" ht="13.2" spans="26:31">
      <c r="Z259" s="257"/>
      <c r="AA259" s="257"/>
      <c r="AB259" s="257"/>
      <c r="AC259" s="257"/>
      <c r="AD259" s="257"/>
      <c r="AE259" s="257"/>
    </row>
    <row r="260" s="258" customFormat="1" ht="13.2" spans="26:31">
      <c r="Z260" s="257"/>
      <c r="AA260" s="257"/>
      <c r="AB260" s="257"/>
      <c r="AC260" s="257"/>
      <c r="AD260" s="257"/>
      <c r="AE260" s="257"/>
    </row>
    <row r="261" s="258" customFormat="1" ht="13.2" spans="26:31">
      <c r="Z261" s="257"/>
      <c r="AA261" s="257"/>
      <c r="AB261" s="257"/>
      <c r="AC261" s="257"/>
      <c r="AD261" s="257"/>
      <c r="AE261" s="257"/>
    </row>
    <row r="262" s="258" customFormat="1" ht="13.2" spans="26:31">
      <c r="Z262" s="257"/>
      <c r="AA262" s="257"/>
      <c r="AB262" s="257"/>
      <c r="AC262" s="257"/>
      <c r="AD262" s="257"/>
      <c r="AE262" s="257"/>
    </row>
    <row r="263" s="258" customFormat="1" ht="13.2" spans="26:31">
      <c r="Z263" s="257"/>
      <c r="AA263" s="257"/>
      <c r="AB263" s="257"/>
      <c r="AC263" s="257"/>
      <c r="AD263" s="257"/>
      <c r="AE263" s="257"/>
    </row>
    <row r="264" s="258" customFormat="1" ht="13.2" spans="26:31">
      <c r="Z264" s="257"/>
      <c r="AA264" s="257"/>
      <c r="AB264" s="257"/>
      <c r="AC264" s="257"/>
      <c r="AD264" s="257"/>
      <c r="AE264" s="257"/>
    </row>
    <row r="265" s="258" customFormat="1" ht="13.2" spans="26:31">
      <c r="Z265" s="257"/>
      <c r="AA265" s="257"/>
      <c r="AB265" s="257"/>
      <c r="AC265" s="257"/>
      <c r="AD265" s="257"/>
      <c r="AE265" s="257"/>
    </row>
    <row r="266" s="258" customFormat="1" ht="13.2" spans="26:31">
      <c r="Z266" s="257"/>
      <c r="AA266" s="257"/>
      <c r="AB266" s="257"/>
      <c r="AC266" s="257"/>
      <c r="AD266" s="257"/>
      <c r="AE266" s="257"/>
    </row>
    <row r="267" s="258" customFormat="1" ht="13.2" spans="26:31">
      <c r="Z267" s="257"/>
      <c r="AA267" s="257"/>
      <c r="AB267" s="257"/>
      <c r="AC267" s="257"/>
      <c r="AD267" s="257"/>
      <c r="AE267" s="257"/>
    </row>
    <row r="268" s="258" customFormat="1" ht="13.2" spans="26:31">
      <c r="Z268" s="257"/>
      <c r="AA268" s="257"/>
      <c r="AB268" s="257"/>
      <c r="AC268" s="257"/>
      <c r="AD268" s="257"/>
      <c r="AE268" s="257"/>
    </row>
    <row r="269" s="258" customFormat="1" ht="13.2" spans="26:31">
      <c r="Z269" s="257"/>
      <c r="AA269" s="257"/>
      <c r="AB269" s="257"/>
      <c r="AC269" s="257"/>
      <c r="AD269" s="257"/>
      <c r="AE269" s="257"/>
    </row>
    <row r="270" s="258" customFormat="1" ht="13.2" spans="26:31">
      <c r="Z270" s="257"/>
      <c r="AA270" s="257"/>
      <c r="AB270" s="257"/>
      <c r="AC270" s="257"/>
      <c r="AD270" s="257"/>
      <c r="AE270" s="257"/>
    </row>
    <row r="271" s="258" customFormat="1" ht="13.2" spans="26:31">
      <c r="Z271" s="257"/>
      <c r="AA271" s="257"/>
      <c r="AB271" s="257"/>
      <c r="AC271" s="257"/>
      <c r="AD271" s="257"/>
      <c r="AE271" s="257"/>
    </row>
    <row r="272" s="258" customFormat="1" ht="13.2" spans="26:31">
      <c r="Z272" s="257"/>
      <c r="AA272" s="257"/>
      <c r="AB272" s="257"/>
      <c r="AC272" s="257"/>
      <c r="AD272" s="257"/>
      <c r="AE272" s="257"/>
    </row>
    <row r="273" s="258" customFormat="1" ht="13.2" spans="26:31">
      <c r="Z273" s="257"/>
      <c r="AA273" s="257"/>
      <c r="AB273" s="257"/>
      <c r="AC273" s="257"/>
      <c r="AD273" s="257"/>
      <c r="AE273" s="257"/>
    </row>
    <row r="274" s="258" customFormat="1" ht="13.2" spans="26:31">
      <c r="Z274" s="257"/>
      <c r="AA274" s="257"/>
      <c r="AB274" s="257"/>
      <c r="AC274" s="257"/>
      <c r="AD274" s="257"/>
      <c r="AE274" s="257"/>
    </row>
    <row r="275" s="258" customFormat="1" ht="13.2" spans="26:31">
      <c r="Z275" s="257"/>
      <c r="AA275" s="257"/>
      <c r="AB275" s="257"/>
      <c r="AC275" s="257"/>
      <c r="AD275" s="257"/>
      <c r="AE275" s="257"/>
    </row>
    <row r="276" s="258" customFormat="1" ht="13.2" spans="26:31">
      <c r="Z276" s="257"/>
      <c r="AA276" s="257"/>
      <c r="AB276" s="257"/>
      <c r="AC276" s="257"/>
      <c r="AD276" s="257"/>
      <c r="AE276" s="257"/>
    </row>
    <row r="277" s="258" customFormat="1" ht="13.2" spans="26:31">
      <c r="Z277" s="257"/>
      <c r="AA277" s="257"/>
      <c r="AB277" s="257"/>
      <c r="AC277" s="257"/>
      <c r="AD277" s="257"/>
      <c r="AE277" s="257"/>
    </row>
    <row r="278" s="258" customFormat="1" ht="13.2" spans="26:31">
      <c r="Z278" s="257"/>
      <c r="AA278" s="257"/>
      <c r="AB278" s="257"/>
      <c r="AC278" s="257"/>
      <c r="AD278" s="257"/>
      <c r="AE278" s="257"/>
    </row>
    <row r="279" s="258" customFormat="1" ht="13.2" spans="26:31">
      <c r="Z279" s="257"/>
      <c r="AA279" s="257"/>
      <c r="AB279" s="257"/>
      <c r="AC279" s="257"/>
      <c r="AD279" s="257"/>
      <c r="AE279" s="257"/>
    </row>
    <row r="280" s="258" customFormat="1" ht="13.2" spans="26:31">
      <c r="Z280" s="257"/>
      <c r="AA280" s="257"/>
      <c r="AB280" s="257"/>
      <c r="AC280" s="257"/>
      <c r="AD280" s="257"/>
      <c r="AE280" s="257"/>
    </row>
    <row r="281" s="258" customFormat="1" ht="13.2" spans="26:31">
      <c r="Z281" s="257"/>
      <c r="AA281" s="257"/>
      <c r="AB281" s="257"/>
      <c r="AC281" s="257"/>
      <c r="AD281" s="257"/>
      <c r="AE281" s="257"/>
    </row>
    <row r="282" s="258" customFormat="1" ht="13.2" spans="26:31">
      <c r="Z282" s="257"/>
      <c r="AA282" s="257"/>
      <c r="AB282" s="257"/>
      <c r="AC282" s="257"/>
      <c r="AD282" s="257"/>
      <c r="AE282" s="257"/>
    </row>
    <row r="283" s="258" customFormat="1" ht="13.2" spans="26:31">
      <c r="Z283" s="257"/>
      <c r="AA283" s="257"/>
      <c r="AB283" s="257"/>
      <c r="AC283" s="257"/>
      <c r="AD283" s="257"/>
      <c r="AE283" s="257"/>
    </row>
    <row r="284" s="258" customFormat="1" ht="13.2" spans="26:31">
      <c r="Z284" s="257"/>
      <c r="AA284" s="257"/>
      <c r="AB284" s="257"/>
      <c r="AC284" s="257"/>
      <c r="AD284" s="257"/>
      <c r="AE284" s="257"/>
    </row>
    <row r="285" s="258" customFormat="1" ht="13.2" spans="26:31">
      <c r="Z285" s="257"/>
      <c r="AA285" s="257"/>
      <c r="AB285" s="257"/>
      <c r="AC285" s="257"/>
      <c r="AD285" s="257"/>
      <c r="AE285" s="257"/>
    </row>
    <row r="286" s="258" customFormat="1" ht="13.2" spans="26:31">
      <c r="Z286" s="257"/>
      <c r="AA286" s="257"/>
      <c r="AB286" s="257"/>
      <c r="AC286" s="257"/>
      <c r="AD286" s="257"/>
      <c r="AE286" s="257"/>
    </row>
    <row r="287" s="258" customFormat="1" ht="13.2" spans="26:31">
      <c r="Z287" s="257"/>
      <c r="AA287" s="257"/>
      <c r="AB287" s="257"/>
      <c r="AC287" s="257"/>
      <c r="AD287" s="257"/>
      <c r="AE287" s="257"/>
    </row>
    <row r="288" s="258" customFormat="1" ht="13.2" spans="26:31">
      <c r="Z288" s="257"/>
      <c r="AA288" s="257"/>
      <c r="AB288" s="257"/>
      <c r="AC288" s="257"/>
      <c r="AD288" s="257"/>
      <c r="AE288" s="257"/>
    </row>
    <row r="289" s="258" customFormat="1" ht="13.2" spans="26:31">
      <c r="Z289" s="257"/>
      <c r="AA289" s="257"/>
      <c r="AB289" s="257"/>
      <c r="AC289" s="257"/>
      <c r="AD289" s="257"/>
      <c r="AE289" s="257"/>
    </row>
    <row r="290" s="258" customFormat="1" ht="13.2" spans="26:31">
      <c r="Z290" s="257"/>
      <c r="AA290" s="257"/>
      <c r="AB290" s="257"/>
      <c r="AC290" s="257"/>
      <c r="AD290" s="257"/>
      <c r="AE290" s="257"/>
    </row>
    <row r="291" s="258" customFormat="1" ht="13.2" spans="26:31">
      <c r="Z291" s="257"/>
      <c r="AA291" s="257"/>
      <c r="AB291" s="257"/>
      <c r="AC291" s="257"/>
      <c r="AD291" s="257"/>
      <c r="AE291" s="257"/>
    </row>
    <row r="292" s="258" customFormat="1" ht="13.2" spans="26:31">
      <c r="Z292" s="257"/>
      <c r="AA292" s="257"/>
      <c r="AB292" s="257"/>
      <c r="AC292" s="257"/>
      <c r="AD292" s="257"/>
      <c r="AE292" s="257"/>
    </row>
    <row r="293" s="258" customFormat="1" ht="13.2" spans="26:31">
      <c r="Z293" s="257"/>
      <c r="AA293" s="257"/>
      <c r="AB293" s="257"/>
      <c r="AC293" s="257"/>
      <c r="AD293" s="257"/>
      <c r="AE293" s="257"/>
    </row>
    <row r="294" s="258" customFormat="1" ht="13.2" spans="26:31">
      <c r="Z294" s="257"/>
      <c r="AA294" s="257"/>
      <c r="AB294" s="257"/>
      <c r="AC294" s="257"/>
      <c r="AD294" s="257"/>
      <c r="AE294" s="257"/>
    </row>
    <row r="295" s="258" customFormat="1" ht="13.2" spans="26:31">
      <c r="Z295" s="257"/>
      <c r="AA295" s="257"/>
      <c r="AB295" s="257"/>
      <c r="AC295" s="257"/>
      <c r="AD295" s="257"/>
      <c r="AE295" s="257"/>
    </row>
    <row r="296" s="258" customFormat="1" ht="13.2" spans="26:31">
      <c r="Z296" s="257"/>
      <c r="AA296" s="257"/>
      <c r="AB296" s="257"/>
      <c r="AC296" s="257"/>
      <c r="AD296" s="257"/>
      <c r="AE296" s="257"/>
    </row>
    <row r="297" s="258" customFormat="1" ht="13.2" spans="26:31">
      <c r="Z297" s="257"/>
      <c r="AA297" s="257"/>
      <c r="AB297" s="257"/>
      <c r="AC297" s="257"/>
      <c r="AD297" s="257"/>
      <c r="AE297" s="257"/>
    </row>
    <row r="298" s="258" customFormat="1" ht="13.2" spans="26:31">
      <c r="Z298" s="257"/>
      <c r="AA298" s="257"/>
      <c r="AB298" s="257"/>
      <c r="AC298" s="257"/>
      <c r="AD298" s="257"/>
      <c r="AE298" s="257"/>
    </row>
    <row r="299" s="258" customFormat="1" ht="13.2" spans="26:31">
      <c r="Z299" s="257"/>
      <c r="AA299" s="257"/>
      <c r="AB299" s="257"/>
      <c r="AC299" s="257"/>
      <c r="AD299" s="257"/>
      <c r="AE299" s="257"/>
    </row>
    <row r="300" s="258" customFormat="1" ht="13.2" spans="26:31">
      <c r="Z300" s="257"/>
      <c r="AA300" s="257"/>
      <c r="AB300" s="257"/>
      <c r="AC300" s="257"/>
      <c r="AD300" s="257"/>
      <c r="AE300" s="257"/>
    </row>
    <row r="301" s="258" customFormat="1" ht="13.2" spans="26:31">
      <c r="Z301" s="257"/>
      <c r="AA301" s="257"/>
      <c r="AB301" s="257"/>
      <c r="AC301" s="257"/>
      <c r="AD301" s="257"/>
      <c r="AE301" s="257"/>
    </row>
    <row r="302" s="258" customFormat="1" ht="13.2" spans="26:31">
      <c r="Z302" s="257"/>
      <c r="AA302" s="257"/>
      <c r="AB302" s="257"/>
      <c r="AC302" s="257"/>
      <c r="AD302" s="257"/>
      <c r="AE302" s="257"/>
    </row>
    <row r="303" s="258" customFormat="1" ht="13.2" spans="26:31">
      <c r="Z303" s="257"/>
      <c r="AA303" s="257"/>
      <c r="AB303" s="257"/>
      <c r="AC303" s="257"/>
      <c r="AD303" s="257"/>
      <c r="AE303" s="257"/>
    </row>
    <row r="304" s="258" customFormat="1" ht="13.2" spans="26:31">
      <c r="Z304" s="257"/>
      <c r="AA304" s="257"/>
      <c r="AB304" s="257"/>
      <c r="AC304" s="257"/>
      <c r="AD304" s="257"/>
      <c r="AE304" s="257"/>
    </row>
    <row r="305" s="258" customFormat="1" ht="13.2" spans="26:31">
      <c r="Z305" s="257"/>
      <c r="AA305" s="257"/>
      <c r="AB305" s="257"/>
      <c r="AC305" s="257"/>
      <c r="AD305" s="257"/>
      <c r="AE305" s="257"/>
    </row>
    <row r="306" s="258" customFormat="1" ht="13.2" spans="26:31">
      <c r="Z306" s="257"/>
      <c r="AA306" s="257"/>
      <c r="AB306" s="257"/>
      <c r="AC306" s="257"/>
      <c r="AD306" s="257"/>
      <c r="AE306" s="257"/>
    </row>
  </sheetData>
  <autoFilter ref="A47:CC232">
    <extLst/>
  </autoFilter>
  <mergeCells count="80">
    <mergeCell ref="K25:N25"/>
    <mergeCell ref="O25:S25"/>
    <mergeCell ref="T25:V25"/>
    <mergeCell ref="W25:Y25"/>
    <mergeCell ref="K26:N26"/>
    <mergeCell ref="O26:S26"/>
    <mergeCell ref="T26:V26"/>
    <mergeCell ref="W26:Y26"/>
    <mergeCell ref="I27:J27"/>
    <mergeCell ref="K27:N27"/>
    <mergeCell ref="O27:S27"/>
    <mergeCell ref="T27:V27"/>
    <mergeCell ref="W27:Y27"/>
    <mergeCell ref="I28:J28"/>
    <mergeCell ref="K28:N28"/>
    <mergeCell ref="O28:S28"/>
    <mergeCell ref="T28:V28"/>
    <mergeCell ref="W28:Y28"/>
    <mergeCell ref="I29:J29"/>
    <mergeCell ref="K29:N29"/>
    <mergeCell ref="O29:S29"/>
    <mergeCell ref="T29:V29"/>
    <mergeCell ref="W29:Y29"/>
    <mergeCell ref="I30:J30"/>
    <mergeCell ref="K30:N30"/>
    <mergeCell ref="O30:S30"/>
    <mergeCell ref="T30:V30"/>
    <mergeCell ref="W30:Y30"/>
    <mergeCell ref="I31:J31"/>
    <mergeCell ref="K31:N31"/>
    <mergeCell ref="O31:S31"/>
    <mergeCell ref="T31:V31"/>
    <mergeCell ref="W31:Y31"/>
    <mergeCell ref="I32:J32"/>
    <mergeCell ref="K32:N32"/>
    <mergeCell ref="O32:S32"/>
    <mergeCell ref="T32:V32"/>
    <mergeCell ref="W32:Y32"/>
    <mergeCell ref="K43:N43"/>
    <mergeCell ref="T43:V43"/>
    <mergeCell ref="W43:Y43"/>
    <mergeCell ref="L45:N45"/>
    <mergeCell ref="O45:S45"/>
    <mergeCell ref="U45:V45"/>
    <mergeCell ref="X45:Y45"/>
    <mergeCell ref="AI45:AO45"/>
    <mergeCell ref="AP45:AV45"/>
    <mergeCell ref="AW45:BE45"/>
    <mergeCell ref="BF45:BH45"/>
    <mergeCell ref="BI45:BU45"/>
    <mergeCell ref="BV45:CB45"/>
    <mergeCell ref="K235:N235"/>
    <mergeCell ref="T235:V235"/>
    <mergeCell ref="W235:Y235"/>
    <mergeCell ref="B45:B46"/>
    <mergeCell ref="C45:C46"/>
    <mergeCell ref="D45:D46"/>
    <mergeCell ref="E45:E46"/>
    <mergeCell ref="H45:H46"/>
    <mergeCell ref="K45:K46"/>
    <mergeCell ref="T45:T46"/>
    <mergeCell ref="W45:W46"/>
    <mergeCell ref="Z25:Z26"/>
    <mergeCell ref="Z45:Z46"/>
    <mergeCell ref="AA25:AA26"/>
    <mergeCell ref="AA45:AA46"/>
    <mergeCell ref="AB25:AB26"/>
    <mergeCell ref="AB45:AB46"/>
    <mergeCell ref="AC25:AC26"/>
    <mergeCell ref="AC45:AC46"/>
    <mergeCell ref="AD25:AD26"/>
    <mergeCell ref="AD45:AD46"/>
    <mergeCell ref="AE25:AE26"/>
    <mergeCell ref="AE45:AE46"/>
    <mergeCell ref="AF45:AF46"/>
    <mergeCell ref="AG45:AG46"/>
    <mergeCell ref="AH45:AH46"/>
    <mergeCell ref="F45:G46"/>
    <mergeCell ref="I45:J46"/>
    <mergeCell ref="I25:J26"/>
  </mergeCells>
  <conditionalFormatting sqref="A1:CE236">
    <cfRule type="expression" dxfId="6" priority="16">
      <formula>'0.Work Content Judge'!$F$152=0</formula>
    </cfRule>
  </conditionalFormatting>
  <conditionalFormatting sqref="K25:S26 K45:S231">
    <cfRule type="expression" dxfId="0" priority="3">
      <formula>$Z$27=0</formula>
    </cfRule>
  </conditionalFormatting>
  <conditionalFormatting sqref="T25:V26 T45:V231">
    <cfRule type="expression" dxfId="0" priority="2">
      <formula>$AB$27=0</formula>
    </cfRule>
  </conditionalFormatting>
  <conditionalFormatting sqref="W25:Y26 W45:Y231">
    <cfRule type="expression" dxfId="0" priority="1">
      <formula>$AD$27=0</formula>
    </cfRule>
  </conditionalFormatting>
  <conditionalFormatting sqref="K27:S32">
    <cfRule type="expression" dxfId="0" priority="15">
      <formula>$Z$27=0</formula>
    </cfRule>
  </conditionalFormatting>
  <conditionalFormatting sqref="T27:V32">
    <cfRule type="expression" dxfId="0" priority="14">
      <formula>$AB$27=0</formula>
    </cfRule>
  </conditionalFormatting>
  <conditionalFormatting sqref="W27:Y32">
    <cfRule type="expression" dxfId="0" priority="13">
      <formula>$AD$27=0</formula>
    </cfRule>
  </conditionalFormatting>
  <conditionalFormatting sqref="K43:N43 K235:N235">
    <cfRule type="expression" dxfId="7" priority="9">
      <formula>COUNTIF($AA$27:$AA$231,0)&gt;0</formula>
    </cfRule>
  </conditionalFormatting>
  <conditionalFormatting sqref="T43:V43 T235:V235">
    <cfRule type="expression" dxfId="7" priority="8">
      <formula>COUNTIF($AC$27:$AC$231,0)&gt;0</formula>
    </cfRule>
  </conditionalFormatting>
  <conditionalFormatting sqref="W43:Y43 W235:Y235">
    <cfRule type="expression" dxfId="7" priority="7">
      <formula>COUNTIF($AE$27:$AE$231,0)&gt;0</formula>
    </cfRule>
  </conditionalFormatting>
  <conditionalFormatting sqref="W48:W231 T48:T231 K48:K231">
    <cfRule type="containsText" dxfId="8" priority="4" operator="between" text="Required">
      <formula>NOT(ISERROR(SEARCH("Required",K48)))</formula>
    </cfRule>
  </conditionalFormatting>
  <conditionalFormatting sqref="L48:S231">
    <cfRule type="expression" dxfId="0" priority="19">
      <formula>$Z48=0</formula>
    </cfRule>
  </conditionalFormatting>
  <conditionalFormatting sqref="U48:V231">
    <cfRule type="expression" dxfId="0" priority="18">
      <formula>$AB48=0</formula>
    </cfRule>
  </conditionalFormatting>
  <conditionalFormatting sqref="X48:Y231">
    <cfRule type="expression" dxfId="0" priority="17">
      <formula>$AD48=0</formula>
    </cfRule>
  </conditionalFormatting>
  <dataValidations count="3">
    <dataValidation allowBlank="1" showInputMessage="1" sqref="W30:Y30"/>
    <dataValidation type="list" allowBlank="1" showInputMessage="1" showErrorMessage="1" sqref="L147 L148 L149 L150 L151 L152 L153 L154 L155 L164 L165 L166 L167 L168 L169 L170 L171 L172 L173 L177 L178 L179 L180 L48:L146 L156:L163 L174:L176 L181:L231 P48:P231 U48:U231 X48:X231">
      <formula1>"1,2,3,99"</formula1>
    </dataValidation>
    <dataValidation type="list" allowBlank="1" showInputMessage="1" sqref="K27:K29 K31:K32 T27:T29 T31:T32 W27:W29 W31:W32">
      <formula1>"N/A"</formula1>
    </dataValidation>
  </dataValidations>
  <pageMargins left="0.7" right="0.7" top="0.75" bottom="0.75" header="0.3" footer="0.3"/>
  <pageSetup paperSize="9" scale="10"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pageSetUpPr fitToPage="1"/>
  </sheetPr>
  <dimension ref="A1:BR393"/>
  <sheetViews>
    <sheetView showGridLines="0" tabSelected="1" view="pageBreakPreview" zoomScale="80" zoomScaleNormal="60" topLeftCell="A51" workbookViewId="0">
      <selection activeCell="G52" sqref="G52"/>
    </sheetView>
  </sheetViews>
  <sheetFormatPr defaultColWidth="9" defaultRowHeight="14.4"/>
  <cols>
    <col min="1" max="1" width="2" customWidth="1"/>
    <col min="2" max="2" width="5.62962962962963" customWidth="1"/>
    <col min="3" max="3" width="11.8796296296296" customWidth="1"/>
    <col min="4" max="4" width="9.12962962962963" style="425" customWidth="1"/>
    <col min="5" max="5" width="10.5" customWidth="1"/>
    <col min="6" max="6" width="34.1296296296296" customWidth="1"/>
    <col min="7" max="7" width="46.25" customWidth="1"/>
    <col min="8" max="8" width="16.1296296296296" customWidth="1"/>
    <col min="9" max="9" width="26.6296296296296" customWidth="1"/>
    <col min="10" max="10" width="45.1296296296296" customWidth="1"/>
    <col min="11" max="11" width="11.8796296296296" customWidth="1"/>
    <col min="13" max="13" width="18.8796296296296" customWidth="1"/>
    <col min="14" max="14" width="12.8796296296296" customWidth="1"/>
    <col min="17" max="17" width="18.8796296296296" customWidth="1"/>
    <col min="18" max="18" width="12.8796296296296" customWidth="1"/>
    <col min="19" max="19" width="13.1296296296296" customWidth="1"/>
    <col min="20" max="21" width="6.62962962962963" customWidth="1"/>
    <col min="22" max="22" width="7.87962962962963" customWidth="1"/>
    <col min="25" max="38" width="9" hidden="1" customWidth="1"/>
    <col min="48" max="51" width="9" hidden="1" customWidth="1"/>
    <col min="62" max="62" width="9" customWidth="1"/>
  </cols>
  <sheetData>
    <row r="1" s="421" customFormat="1" ht="5.25" customHeight="1" spans="4:47">
      <c r="D1" s="426"/>
      <c r="AT1" s="427"/>
      <c r="AU1" s="427"/>
    </row>
    <row r="2" s="422" customFormat="1" ht="5.25" customHeight="1" spans="3:17">
      <c r="C2" s="427"/>
      <c r="D2" s="428"/>
      <c r="F2" s="424"/>
      <c r="L2" s="456"/>
      <c r="M2" s="456"/>
      <c r="N2" s="456"/>
      <c r="O2" s="456"/>
      <c r="P2" s="456"/>
      <c r="Q2" s="456"/>
    </row>
    <row r="3" s="255" customFormat="1" ht="19.2" spans="2:70">
      <c r="B3" s="262" t="s">
        <v>1171</v>
      </c>
      <c r="C3" s="429"/>
      <c r="D3" s="430"/>
      <c r="T3" s="654"/>
      <c r="U3" s="654"/>
      <c r="V3" s="654"/>
      <c r="W3" s="654"/>
      <c r="X3" s="654"/>
      <c r="Y3" s="654"/>
      <c r="Z3" s="654"/>
      <c r="AA3" s="654"/>
      <c r="AB3" s="654"/>
      <c r="AC3" s="654"/>
      <c r="AD3" s="654"/>
      <c r="AE3" s="654"/>
      <c r="AF3" s="654"/>
      <c r="AG3" s="654"/>
      <c r="AH3" s="654"/>
      <c r="AI3" s="654"/>
      <c r="AJ3" s="654"/>
      <c r="AK3" s="654"/>
      <c r="AL3" s="654"/>
      <c r="AM3" s="654"/>
      <c r="AN3" s="654"/>
      <c r="AO3" s="654"/>
      <c r="AP3" s="654"/>
      <c r="AQ3" s="654"/>
      <c r="AR3" s="654"/>
      <c r="AS3" s="654"/>
      <c r="AT3" s="654"/>
      <c r="AU3" s="654"/>
      <c r="AV3" s="654"/>
      <c r="AW3" s="654"/>
      <c r="AX3" s="654"/>
      <c r="AY3" s="654"/>
      <c r="AZ3" s="654"/>
      <c r="BA3" s="654"/>
      <c r="BB3" s="654"/>
      <c r="BC3" s="654"/>
      <c r="BD3" s="654"/>
      <c r="BE3" s="654"/>
      <c r="BF3" s="654"/>
      <c r="BG3" s="654"/>
      <c r="BH3" s="654"/>
      <c r="BI3" s="654"/>
      <c r="BJ3" s="654"/>
      <c r="BK3" s="654"/>
      <c r="BL3" s="654"/>
      <c r="BM3" s="654"/>
      <c r="BN3" s="654"/>
      <c r="BO3" s="654"/>
      <c r="BP3" s="654"/>
      <c r="BQ3" s="654"/>
      <c r="BR3" s="654"/>
    </row>
    <row r="4" s="255" customFormat="1" ht="19.2" spans="2:70">
      <c r="B4" s="262" t="s">
        <v>1172</v>
      </c>
      <c r="D4" s="430"/>
      <c r="T4" s="654"/>
      <c r="U4" s="654"/>
      <c r="V4" s="654"/>
      <c r="W4" s="654"/>
      <c r="X4" s="654"/>
      <c r="Y4" s="654"/>
      <c r="Z4" s="654"/>
      <c r="AA4" s="654"/>
      <c r="AB4" s="654"/>
      <c r="AC4" s="654"/>
      <c r="AD4" s="654"/>
      <c r="AE4" s="654"/>
      <c r="AF4" s="654"/>
      <c r="AG4" s="654"/>
      <c r="AH4" s="654"/>
      <c r="AI4" s="654"/>
      <c r="AJ4" s="654"/>
      <c r="AK4" s="654"/>
      <c r="AL4" s="654"/>
      <c r="AM4" s="654"/>
      <c r="AN4" s="654"/>
      <c r="AO4" s="654"/>
      <c r="AP4" s="654"/>
      <c r="AQ4" s="654"/>
      <c r="AR4" s="654"/>
      <c r="AS4" s="654"/>
      <c r="AT4" s="654"/>
      <c r="AU4" s="654"/>
      <c r="AV4" s="654"/>
      <c r="AW4" s="654"/>
      <c r="AX4" s="654"/>
      <c r="AY4" s="654"/>
      <c r="AZ4" s="654"/>
      <c r="BA4" s="654"/>
      <c r="BB4" s="654"/>
      <c r="BC4" s="654"/>
      <c r="BD4" s="654"/>
      <c r="BE4" s="654"/>
      <c r="BF4" s="654"/>
      <c r="BG4" s="654"/>
      <c r="BH4" s="654"/>
      <c r="BI4" s="654"/>
      <c r="BJ4" s="654"/>
      <c r="BK4" s="654"/>
      <c r="BL4" s="654"/>
      <c r="BM4" s="654"/>
      <c r="BN4" s="654"/>
      <c r="BO4" s="654"/>
      <c r="BP4" s="654"/>
      <c r="BQ4" s="654"/>
      <c r="BR4" s="654"/>
    </row>
    <row r="5" s="423" customFormat="1" ht="15.75" customHeight="1" spans="3:70">
      <c r="C5" s="256"/>
      <c r="D5" s="431"/>
      <c r="E5" s="431"/>
      <c r="F5" s="431"/>
      <c r="G5" s="431"/>
      <c r="H5" s="431"/>
      <c r="I5" s="431"/>
      <c r="J5" s="431"/>
      <c r="K5" s="431"/>
      <c r="L5" s="431"/>
      <c r="M5" s="431"/>
      <c r="Q5" s="431"/>
      <c r="S5" s="495"/>
      <c r="T5" s="800"/>
      <c r="U5" s="800"/>
      <c r="V5" s="800"/>
      <c r="W5" s="800"/>
      <c r="X5" s="800"/>
      <c r="Y5" s="800"/>
      <c r="Z5" s="800"/>
      <c r="AA5" s="800"/>
      <c r="AB5" s="800"/>
      <c r="AC5" s="800"/>
      <c r="AD5" s="800"/>
      <c r="AE5" s="800"/>
      <c r="AF5" s="800"/>
      <c r="AG5" s="800"/>
      <c r="AH5" s="800"/>
      <c r="AI5" s="800"/>
      <c r="AJ5" s="800"/>
      <c r="AK5" s="800"/>
      <c r="AL5" s="800"/>
      <c r="AM5" s="800"/>
      <c r="AN5" s="800"/>
      <c r="AO5" s="655"/>
      <c r="AP5" s="655"/>
      <c r="AQ5" s="655"/>
      <c r="AR5" s="655"/>
      <c r="AS5" s="655"/>
      <c r="AT5" s="655"/>
      <c r="AU5" s="655"/>
      <c r="AV5" s="655"/>
      <c r="AW5" s="655"/>
      <c r="AX5" s="655"/>
      <c r="AY5" s="655"/>
      <c r="AZ5" s="655"/>
      <c r="BA5" s="655"/>
      <c r="BB5" s="655"/>
      <c r="BC5" s="655"/>
      <c r="BD5" s="655"/>
      <c r="BE5" s="655"/>
      <c r="BF5" s="655"/>
      <c r="BG5" s="655"/>
      <c r="BH5" s="655"/>
      <c r="BI5" s="655"/>
      <c r="BJ5" s="655"/>
      <c r="BK5" s="655"/>
      <c r="BL5" s="655"/>
      <c r="BM5" s="655"/>
      <c r="BN5" s="655"/>
      <c r="BO5" s="655"/>
      <c r="BP5" s="655"/>
      <c r="BQ5" s="655"/>
      <c r="BR5" s="655"/>
    </row>
    <row r="6" s="256" customFormat="1" ht="21" spans="3:70">
      <c r="C6" s="267" t="s">
        <v>1173</v>
      </c>
      <c r="D6" s="390"/>
      <c r="E6" s="390"/>
      <c r="F6" s="390"/>
      <c r="G6" s="390"/>
      <c r="H6" s="390"/>
      <c r="I6" s="390"/>
      <c r="J6" s="390"/>
      <c r="K6" s="390"/>
      <c r="L6" s="390"/>
      <c r="M6" s="390"/>
      <c r="N6" s="394"/>
      <c r="O6" s="393"/>
      <c r="P6" s="394"/>
      <c r="Q6" s="394"/>
      <c r="R6" s="395"/>
      <c r="S6" s="395"/>
      <c r="T6" s="801"/>
      <c r="U6" s="801"/>
      <c r="V6" s="695"/>
      <c r="W6" s="695"/>
      <c r="X6" s="695"/>
      <c r="Y6" s="695"/>
      <c r="Z6" s="695"/>
      <c r="AA6" s="695"/>
      <c r="AB6" s="695"/>
      <c r="AC6" s="695"/>
      <c r="AD6" s="695"/>
      <c r="AE6" s="695"/>
      <c r="AF6" s="695"/>
      <c r="AG6" s="695"/>
      <c r="AH6" s="695"/>
      <c r="AI6" s="695"/>
      <c r="AJ6" s="695"/>
      <c r="AK6" s="695"/>
      <c r="AL6" s="695"/>
      <c r="AM6" s="695"/>
      <c r="AN6" s="695"/>
      <c r="AO6" s="695"/>
      <c r="AP6" s="695"/>
      <c r="AQ6" s="695"/>
      <c r="AR6" s="695"/>
      <c r="AS6" s="695"/>
      <c r="AT6" s="695"/>
      <c r="AU6" s="695"/>
      <c r="AV6" s="695"/>
      <c r="AW6" s="695"/>
      <c r="AX6" s="695"/>
      <c r="AY6" s="695"/>
      <c r="AZ6" s="695"/>
      <c r="BA6" s="695"/>
      <c r="BB6" s="695"/>
      <c r="BC6" s="695"/>
      <c r="BD6" s="695"/>
      <c r="BE6" s="695"/>
      <c r="BF6" s="695"/>
      <c r="BG6" s="695"/>
      <c r="BH6" s="695"/>
      <c r="BI6" s="695"/>
      <c r="BJ6" s="695"/>
      <c r="BK6" s="695"/>
      <c r="BL6" s="695"/>
      <c r="BM6" s="695"/>
      <c r="BN6" s="695"/>
      <c r="BO6" s="695"/>
      <c r="BP6" s="695"/>
      <c r="BQ6" s="695"/>
      <c r="BR6" s="695"/>
    </row>
    <row r="7" s="256" customFormat="1" ht="21" spans="4:70">
      <c r="D7" s="270" t="s">
        <v>671</v>
      </c>
      <c r="E7" s="390"/>
      <c r="F7" s="390"/>
      <c r="G7" s="390"/>
      <c r="H7" s="390"/>
      <c r="I7" s="390"/>
      <c r="J7" s="390"/>
      <c r="K7" s="390"/>
      <c r="L7" s="390"/>
      <c r="M7" s="390"/>
      <c r="N7" s="394"/>
      <c r="O7" s="393"/>
      <c r="P7" s="394"/>
      <c r="Q7" s="394"/>
      <c r="R7" s="395"/>
      <c r="S7" s="395"/>
      <c r="T7" s="801"/>
      <c r="U7" s="801"/>
      <c r="V7" s="695"/>
      <c r="W7" s="695"/>
      <c r="X7" s="695"/>
      <c r="Y7" s="695"/>
      <c r="Z7" s="695"/>
      <c r="AA7" s="695"/>
      <c r="AB7" s="695"/>
      <c r="AC7" s="695"/>
      <c r="AD7" s="695"/>
      <c r="AE7" s="695"/>
      <c r="AF7" s="695"/>
      <c r="AG7" s="695"/>
      <c r="AH7" s="695"/>
      <c r="AI7" s="695"/>
      <c r="AJ7" s="695"/>
      <c r="AK7" s="695"/>
      <c r="AL7" s="695"/>
      <c r="AM7" s="695"/>
      <c r="AN7" s="695"/>
      <c r="AO7" s="695"/>
      <c r="AP7" s="695"/>
      <c r="AQ7" s="695"/>
      <c r="AR7" s="695"/>
      <c r="AS7" s="695"/>
      <c r="AT7" s="695"/>
      <c r="AU7" s="695"/>
      <c r="AV7" s="695"/>
      <c r="AW7" s="695"/>
      <c r="AX7" s="695"/>
      <c r="AY7" s="695"/>
      <c r="AZ7" s="695"/>
      <c r="BA7" s="695"/>
      <c r="BB7" s="695"/>
      <c r="BC7" s="695"/>
      <c r="BD7" s="695"/>
      <c r="BE7" s="695"/>
      <c r="BF7" s="695"/>
      <c r="BG7" s="695"/>
      <c r="BH7" s="695"/>
      <c r="BI7" s="695"/>
      <c r="BJ7" s="695"/>
      <c r="BK7" s="695"/>
      <c r="BL7" s="695"/>
      <c r="BM7" s="695"/>
      <c r="BN7" s="695"/>
      <c r="BO7" s="695"/>
      <c r="BP7" s="695"/>
      <c r="BQ7" s="695"/>
      <c r="BR7" s="695"/>
    </row>
    <row r="8" s="256" customFormat="1" ht="21" spans="4:70">
      <c r="D8" s="270" t="s">
        <v>672</v>
      </c>
      <c r="E8" s="390"/>
      <c r="F8" s="390"/>
      <c r="G8" s="390"/>
      <c r="H8" s="390"/>
      <c r="I8" s="390"/>
      <c r="J8" s="390"/>
      <c r="K8" s="390"/>
      <c r="L8" s="390"/>
      <c r="M8" s="390"/>
      <c r="N8" s="394"/>
      <c r="O8" s="393"/>
      <c r="P8" s="394"/>
      <c r="Q8" s="394"/>
      <c r="R8" s="395"/>
      <c r="S8" s="395"/>
      <c r="T8" s="801"/>
      <c r="U8" s="801"/>
      <c r="V8" s="695"/>
      <c r="W8" s="695"/>
      <c r="X8" s="695"/>
      <c r="Y8" s="695"/>
      <c r="Z8" s="695"/>
      <c r="AA8" s="695"/>
      <c r="AB8" s="695"/>
      <c r="AC8" s="695"/>
      <c r="AD8" s="695"/>
      <c r="AE8" s="695"/>
      <c r="AF8" s="695"/>
      <c r="AG8" s="695"/>
      <c r="AH8" s="695"/>
      <c r="AI8" s="695"/>
      <c r="AJ8" s="695"/>
      <c r="AK8" s="695"/>
      <c r="AL8" s="695"/>
      <c r="AM8" s="695"/>
      <c r="AN8" s="695"/>
      <c r="AO8" s="695"/>
      <c r="AP8" s="695"/>
      <c r="AQ8" s="695"/>
      <c r="AR8" s="695"/>
      <c r="AS8" s="695"/>
      <c r="AT8" s="695"/>
      <c r="AU8" s="695"/>
      <c r="AV8" s="695"/>
      <c r="AW8" s="695"/>
      <c r="AX8" s="695"/>
      <c r="AY8" s="695"/>
      <c r="AZ8" s="695"/>
      <c r="BA8" s="695"/>
      <c r="BB8" s="695"/>
      <c r="BC8" s="695"/>
      <c r="BD8" s="695"/>
      <c r="BE8" s="695"/>
      <c r="BF8" s="695"/>
      <c r="BG8" s="695"/>
      <c r="BH8" s="695"/>
      <c r="BI8" s="695"/>
      <c r="BJ8" s="695"/>
      <c r="BK8" s="695"/>
      <c r="BL8" s="695"/>
      <c r="BM8" s="695"/>
      <c r="BN8" s="695"/>
      <c r="BO8" s="695"/>
      <c r="BP8" s="695"/>
      <c r="BQ8" s="695"/>
      <c r="BR8" s="695"/>
    </row>
    <row r="9" s="256" customFormat="1" ht="21" spans="3:70">
      <c r="C9" s="267" t="s">
        <v>1174</v>
      </c>
      <c r="E9" s="390"/>
      <c r="F9" s="390"/>
      <c r="G9" s="390"/>
      <c r="H9" s="390"/>
      <c r="I9" s="390"/>
      <c r="J9" s="390"/>
      <c r="K9" s="390"/>
      <c r="L9" s="390"/>
      <c r="M9" s="390"/>
      <c r="N9" s="394"/>
      <c r="O9" s="393"/>
      <c r="P9" s="394"/>
      <c r="Q9" s="394"/>
      <c r="R9" s="395"/>
      <c r="S9" s="395"/>
      <c r="T9" s="801"/>
      <c r="U9" s="801"/>
      <c r="V9" s="695"/>
      <c r="W9" s="695"/>
      <c r="X9" s="695"/>
      <c r="Y9" s="695"/>
      <c r="Z9" s="695"/>
      <c r="AA9" s="695"/>
      <c r="AB9" s="695"/>
      <c r="AC9" s="695"/>
      <c r="AD9" s="695"/>
      <c r="AE9" s="695"/>
      <c r="AF9" s="695"/>
      <c r="AG9" s="695"/>
      <c r="AH9" s="695"/>
      <c r="AI9" s="695"/>
      <c r="AJ9" s="695"/>
      <c r="AK9" s="695"/>
      <c r="AL9" s="695"/>
      <c r="AM9" s="695"/>
      <c r="AN9" s="695"/>
      <c r="AO9" s="695"/>
      <c r="AP9" s="695"/>
      <c r="AQ9" s="695"/>
      <c r="AR9" s="695"/>
      <c r="AS9" s="695"/>
      <c r="AT9" s="695"/>
      <c r="AU9" s="695"/>
      <c r="AV9" s="695"/>
      <c r="AW9" s="695"/>
      <c r="AX9" s="695"/>
      <c r="AY9" s="695"/>
      <c r="AZ9" s="695"/>
      <c r="BA9" s="695"/>
      <c r="BB9" s="695"/>
      <c r="BC9" s="695"/>
      <c r="BD9" s="695"/>
      <c r="BE9" s="695"/>
      <c r="BF9" s="695"/>
      <c r="BG9" s="695"/>
      <c r="BH9" s="695"/>
      <c r="BI9" s="695"/>
      <c r="BJ9" s="695"/>
      <c r="BK9" s="695"/>
      <c r="BL9" s="695"/>
      <c r="BM9" s="695"/>
      <c r="BN9" s="695"/>
      <c r="BO9" s="695"/>
      <c r="BP9" s="695"/>
      <c r="BQ9" s="695"/>
      <c r="BR9" s="695"/>
    </row>
    <row r="10" s="256" customFormat="1" ht="21.75" spans="4:70">
      <c r="D10" s="270" t="s">
        <v>1175</v>
      </c>
      <c r="E10" s="390"/>
      <c r="F10" s="390"/>
      <c r="G10" s="390"/>
      <c r="H10" s="390"/>
      <c r="I10" s="390"/>
      <c r="J10" s="390"/>
      <c r="K10" s="457" t="s">
        <v>679</v>
      </c>
      <c r="L10" s="258"/>
      <c r="M10" s="258"/>
      <c r="N10" s="258"/>
      <c r="O10" s="393"/>
      <c r="P10" s="394"/>
      <c r="Q10" s="394"/>
      <c r="R10" s="395"/>
      <c r="S10" s="395"/>
      <c r="T10" s="801"/>
      <c r="U10" s="801"/>
      <c r="V10" s="695"/>
      <c r="W10" s="695"/>
      <c r="X10" s="695"/>
      <c r="Y10" s="695"/>
      <c r="Z10" s="695"/>
      <c r="AA10" s="695"/>
      <c r="AB10" s="695"/>
      <c r="AC10" s="695"/>
      <c r="AD10" s="695"/>
      <c r="AE10" s="695"/>
      <c r="AF10" s="695"/>
      <c r="AG10" s="695"/>
      <c r="AH10" s="695"/>
      <c r="AI10" s="695"/>
      <c r="AJ10" s="695"/>
      <c r="AK10" s="695"/>
      <c r="AL10" s="695"/>
      <c r="AM10" s="695"/>
      <c r="AN10" s="695"/>
      <c r="AO10" s="695"/>
      <c r="AP10" s="695"/>
      <c r="AQ10" s="695"/>
      <c r="AR10" s="695"/>
      <c r="AS10" s="695"/>
      <c r="AT10" s="695"/>
      <c r="AU10" s="695"/>
      <c r="AV10" s="695"/>
      <c r="AW10" s="695"/>
      <c r="AX10" s="695"/>
      <c r="AY10" s="695"/>
      <c r="AZ10" s="695"/>
      <c r="BA10" s="695"/>
      <c r="BB10" s="695"/>
      <c r="BC10" s="695"/>
      <c r="BD10" s="695"/>
      <c r="BE10" s="695"/>
      <c r="BF10" s="695"/>
      <c r="BG10" s="695"/>
      <c r="BH10" s="695"/>
      <c r="BI10" s="695"/>
      <c r="BJ10" s="695"/>
      <c r="BK10" s="695"/>
      <c r="BL10" s="695"/>
      <c r="BM10" s="695"/>
      <c r="BN10" s="695"/>
      <c r="BO10" s="695"/>
      <c r="BP10" s="695"/>
      <c r="BQ10" s="695"/>
      <c r="BR10" s="695"/>
    </row>
    <row r="11" s="256" customFormat="1" ht="40.5" customHeight="1" spans="4:70">
      <c r="D11" s="270" t="s">
        <v>678</v>
      </c>
      <c r="E11" s="390"/>
      <c r="F11" s="390"/>
      <c r="G11" s="390"/>
      <c r="H11" s="390"/>
      <c r="I11" s="390"/>
      <c r="J11" s="390"/>
      <c r="K11" s="459" t="str">
        <f>$K$323</f>
        <v>回答完了
Answer completed</v>
      </c>
      <c r="L11" s="460"/>
      <c r="M11" s="460"/>
      <c r="N11" s="461"/>
      <c r="O11" s="393"/>
      <c r="P11" s="394"/>
      <c r="Q11" s="394"/>
      <c r="R11" s="395"/>
      <c r="S11" s="395"/>
      <c r="T11" s="801"/>
      <c r="U11" s="801"/>
      <c r="V11" s="695"/>
      <c r="W11" s="695"/>
      <c r="X11" s="695"/>
      <c r="Y11" s="695"/>
      <c r="Z11" s="695"/>
      <c r="AA11" s="695"/>
      <c r="AB11" s="695"/>
      <c r="AC11" s="695"/>
      <c r="AD11" s="695"/>
      <c r="AE11" s="695"/>
      <c r="AF11" s="695"/>
      <c r="AG11" s="695"/>
      <c r="AH11" s="695"/>
      <c r="AI11" s="695"/>
      <c r="AJ11" s="695"/>
      <c r="AK11" s="695"/>
      <c r="AL11" s="695"/>
      <c r="AM11" s="695"/>
      <c r="AN11" s="695"/>
      <c r="AO11" s="695"/>
      <c r="AP11" s="695"/>
      <c r="AQ11" s="695"/>
      <c r="AR11" s="695"/>
      <c r="AS11" s="695"/>
      <c r="AT11" s="695"/>
      <c r="AU11" s="695"/>
      <c r="AV11" s="695"/>
      <c r="AW11" s="695"/>
      <c r="AX11" s="695"/>
      <c r="AY11" s="695"/>
      <c r="AZ11" s="695"/>
      <c r="BA11" s="695"/>
      <c r="BB11" s="695"/>
      <c r="BC11" s="695"/>
      <c r="BD11" s="695"/>
      <c r="BE11" s="695"/>
      <c r="BF11" s="695"/>
      <c r="BG11" s="695"/>
      <c r="BH11" s="695"/>
      <c r="BI11" s="695"/>
      <c r="BJ11" s="695"/>
      <c r="BK11" s="695"/>
      <c r="BL11" s="695"/>
      <c r="BM11" s="695"/>
      <c r="BN11" s="695"/>
      <c r="BO11" s="695"/>
      <c r="BP11" s="695"/>
      <c r="BQ11" s="695"/>
      <c r="BR11" s="695"/>
    </row>
    <row r="12" s="423" customFormat="1" ht="16.95" spans="1:70">
      <c r="A12" s="269"/>
      <c r="C12" s="433"/>
      <c r="D12" s="390"/>
      <c r="E12" s="270"/>
      <c r="F12" s="434"/>
      <c r="J12" s="462"/>
      <c r="K12" s="466"/>
      <c r="L12" s="466"/>
      <c r="M12" s="466"/>
      <c r="N12" s="466"/>
      <c r="O12" s="466"/>
      <c r="P12" s="466"/>
      <c r="Q12" s="466"/>
      <c r="R12" s="466"/>
      <c r="S12" s="466"/>
      <c r="T12" s="1731" t="s">
        <v>648</v>
      </c>
      <c r="U12" s="655"/>
      <c r="V12" s="655"/>
      <c r="W12" s="671"/>
      <c r="X12" s="671"/>
      <c r="Y12" s="671"/>
      <c r="Z12" s="671"/>
      <c r="AA12" s="671"/>
      <c r="AB12" s="671"/>
      <c r="AC12" s="671"/>
      <c r="AD12" s="671"/>
      <c r="AE12" s="671"/>
      <c r="AF12" s="671"/>
      <c r="AG12" s="671"/>
      <c r="AH12" s="671"/>
      <c r="AI12" s="671"/>
      <c r="AJ12" s="671"/>
      <c r="AK12" s="671"/>
      <c r="AL12" s="671"/>
      <c r="AM12" s="671"/>
      <c r="AN12" s="671"/>
      <c r="AO12" s="671"/>
      <c r="AP12" s="671"/>
      <c r="AQ12" s="671"/>
      <c r="AR12" s="671"/>
      <c r="AS12" s="671"/>
      <c r="AT12" s="695"/>
      <c r="AU12" s="695"/>
      <c r="AV12" s="655"/>
      <c r="AW12" s="655"/>
      <c r="AX12" s="655"/>
      <c r="AY12" s="655"/>
      <c r="AZ12" s="655"/>
      <c r="BA12" s="655"/>
      <c r="BB12" s="655"/>
      <c r="BC12" s="655"/>
      <c r="BD12" s="655"/>
      <c r="BE12" s="655"/>
      <c r="BF12" s="655"/>
      <c r="BG12" s="655"/>
      <c r="BH12" s="655"/>
      <c r="BI12" s="655"/>
      <c r="BJ12" s="655"/>
      <c r="BK12" s="655"/>
      <c r="BL12" s="655"/>
      <c r="BM12" s="655"/>
      <c r="BN12" s="655"/>
      <c r="BO12" s="655"/>
      <c r="BP12" s="655"/>
      <c r="BQ12" s="655"/>
      <c r="BR12" s="655"/>
    </row>
    <row r="13" s="422" customFormat="1" ht="52.5" customHeight="1" spans="1:70">
      <c r="A13" s="421"/>
      <c r="B13" s="435" t="s">
        <v>297</v>
      </c>
      <c r="C13" s="435" t="s">
        <v>686</v>
      </c>
      <c r="D13" s="435" t="s">
        <v>687</v>
      </c>
      <c r="E13" s="435" t="s">
        <v>688</v>
      </c>
      <c r="F13" s="436" t="s">
        <v>689</v>
      </c>
      <c r="G13" s="437"/>
      <c r="H13" s="438" t="s">
        <v>690</v>
      </c>
      <c r="I13" s="438" t="s">
        <v>691</v>
      </c>
      <c r="J13" s="467"/>
      <c r="K13" s="468" t="s">
        <v>692</v>
      </c>
      <c r="L13" s="469" t="s">
        <v>1176</v>
      </c>
      <c r="M13" s="470"/>
      <c r="N13" s="630"/>
      <c r="O13" s="471" t="s">
        <v>1177</v>
      </c>
      <c r="P13" s="472"/>
      <c r="Q13" s="472"/>
      <c r="R13" s="472"/>
      <c r="S13" s="496"/>
      <c r="T13" s="510" t="s">
        <v>1178</v>
      </c>
      <c r="U13" s="510" t="s">
        <v>1179</v>
      </c>
      <c r="V13" s="675" t="s">
        <v>698</v>
      </c>
      <c r="W13" s="676" t="s">
        <v>699</v>
      </c>
      <c r="X13" s="676" t="s">
        <v>700</v>
      </c>
      <c r="Y13" s="512" t="s">
        <v>701</v>
      </c>
      <c r="Z13" s="513"/>
      <c r="AA13" s="513"/>
      <c r="AB13" s="513"/>
      <c r="AC13" s="513"/>
      <c r="AD13" s="513"/>
      <c r="AE13" s="525"/>
      <c r="AF13" s="526" t="s">
        <v>702</v>
      </c>
      <c r="AG13" s="527"/>
      <c r="AH13" s="527"/>
      <c r="AI13" s="527"/>
      <c r="AJ13" s="527"/>
      <c r="AK13" s="527"/>
      <c r="AL13" s="533"/>
      <c r="AM13" s="534" t="s">
        <v>703</v>
      </c>
      <c r="AN13" s="535"/>
      <c r="AO13" s="535"/>
      <c r="AP13" s="535"/>
      <c r="AQ13" s="535"/>
      <c r="AR13" s="535"/>
      <c r="AS13" s="535"/>
      <c r="AT13" s="535"/>
      <c r="AU13" s="539"/>
      <c r="AV13" s="540" t="s">
        <v>704</v>
      </c>
      <c r="AW13" s="541"/>
      <c r="AX13" s="542"/>
      <c r="AY13" s="545" t="s">
        <v>581</v>
      </c>
      <c r="AZ13" s="546"/>
      <c r="BA13" s="546"/>
      <c r="BB13" s="546"/>
      <c r="BC13" s="546"/>
      <c r="BD13" s="546"/>
      <c r="BE13" s="546"/>
      <c r="BF13" s="546"/>
      <c r="BG13" s="546"/>
      <c r="BH13" s="546"/>
      <c r="BI13" s="546"/>
      <c r="BJ13" s="546"/>
      <c r="BK13" s="546"/>
      <c r="BL13" s="813" t="s">
        <v>705</v>
      </c>
      <c r="BM13" s="813"/>
      <c r="BN13" s="813"/>
      <c r="BO13" s="813"/>
      <c r="BP13" s="813"/>
      <c r="BQ13" s="813"/>
      <c r="BR13" s="813"/>
    </row>
    <row r="14" s="422" customFormat="1" ht="99" customHeight="1" spans="1:70">
      <c r="A14" s="421"/>
      <c r="B14" s="439"/>
      <c r="C14" s="439"/>
      <c r="D14" s="439"/>
      <c r="E14" s="439"/>
      <c r="F14" s="440"/>
      <c r="G14" s="441"/>
      <c r="H14" s="442"/>
      <c r="I14" s="605"/>
      <c r="J14" s="606"/>
      <c r="K14" s="474"/>
      <c r="L14" s="475" t="s">
        <v>708</v>
      </c>
      <c r="M14" s="476" t="s">
        <v>709</v>
      </c>
      <c r="N14" s="786" t="s">
        <v>710</v>
      </c>
      <c r="O14" s="477" t="s">
        <v>686</v>
      </c>
      <c r="P14" s="478" t="s">
        <v>711</v>
      </c>
      <c r="Q14" s="479" t="s">
        <v>712</v>
      </c>
      <c r="R14" s="803" t="s">
        <v>710</v>
      </c>
      <c r="S14" s="804" t="s">
        <v>1180</v>
      </c>
      <c r="T14" s="514"/>
      <c r="U14" s="514"/>
      <c r="V14" s="677"/>
      <c r="W14" s="678"/>
      <c r="X14" s="678"/>
      <c r="Y14" s="516" t="s">
        <v>676</v>
      </c>
      <c r="Z14" s="516" t="s">
        <v>680</v>
      </c>
      <c r="AA14" s="516" t="s">
        <v>682</v>
      </c>
      <c r="AB14" s="516" t="s">
        <v>684</v>
      </c>
      <c r="AC14" s="516" t="s">
        <v>706</v>
      </c>
      <c r="AD14" s="516" t="s">
        <v>714</v>
      </c>
      <c r="AE14" s="516" t="s">
        <v>715</v>
      </c>
      <c r="AF14" s="528" t="s">
        <v>716</v>
      </c>
      <c r="AG14" s="529" t="s">
        <v>681</v>
      </c>
      <c r="AH14" s="529" t="s">
        <v>683</v>
      </c>
      <c r="AI14" s="529" t="s">
        <v>685</v>
      </c>
      <c r="AJ14" s="529" t="s">
        <v>707</v>
      </c>
      <c r="AK14" s="529" t="s">
        <v>717</v>
      </c>
      <c r="AL14" s="529" t="s">
        <v>718</v>
      </c>
      <c r="AM14" s="536" t="s">
        <v>719</v>
      </c>
      <c r="AN14" s="536" t="s">
        <v>720</v>
      </c>
      <c r="AO14" s="536" t="s">
        <v>1181</v>
      </c>
      <c r="AP14" s="536" t="s">
        <v>722</v>
      </c>
      <c r="AQ14" s="536" t="s">
        <v>723</v>
      </c>
      <c r="AR14" s="536" t="s">
        <v>724</v>
      </c>
      <c r="AS14" s="536" t="s">
        <v>1182</v>
      </c>
      <c r="AT14" s="536" t="s">
        <v>726</v>
      </c>
      <c r="AU14" s="536" t="s">
        <v>727</v>
      </c>
      <c r="AV14" s="543" t="s">
        <v>62</v>
      </c>
      <c r="AW14" s="543" t="s">
        <v>63</v>
      </c>
      <c r="AX14" s="543" t="s">
        <v>64</v>
      </c>
      <c r="AY14" s="547" t="s">
        <v>582</v>
      </c>
      <c r="AZ14" s="548" t="s">
        <v>1183</v>
      </c>
      <c r="BA14" s="548" t="s">
        <v>729</v>
      </c>
      <c r="BB14" s="548" t="s">
        <v>730</v>
      </c>
      <c r="BC14" s="548" t="s">
        <v>584</v>
      </c>
      <c r="BD14" s="548" t="s">
        <v>585</v>
      </c>
      <c r="BE14" s="548" t="s">
        <v>595</v>
      </c>
      <c r="BF14" s="548" t="s">
        <v>731</v>
      </c>
      <c r="BG14" s="548" t="s">
        <v>586</v>
      </c>
      <c r="BH14" s="548" t="s">
        <v>1184</v>
      </c>
      <c r="BI14" s="548" t="s">
        <v>1185</v>
      </c>
      <c r="BJ14" s="548" t="s">
        <v>734</v>
      </c>
      <c r="BK14" s="704" t="s">
        <v>735</v>
      </c>
      <c r="BL14" s="554" t="s">
        <v>1186</v>
      </c>
      <c r="BM14" s="554" t="s">
        <v>572</v>
      </c>
      <c r="BN14" s="554" t="s">
        <v>1187</v>
      </c>
      <c r="BO14" s="557" t="s">
        <v>736</v>
      </c>
      <c r="BP14" s="554" t="s">
        <v>1188</v>
      </c>
      <c r="BQ14" s="554" t="s">
        <v>1189</v>
      </c>
      <c r="BR14" s="557" t="s">
        <v>737</v>
      </c>
    </row>
    <row r="15" s="424" customFormat="1" ht="21.75" customHeight="1" spans="1:70">
      <c r="A15" s="594"/>
      <c r="B15" s="595"/>
      <c r="C15" s="595"/>
      <c r="D15" s="595"/>
      <c r="E15" s="596"/>
      <c r="F15" s="445" t="s">
        <v>740</v>
      </c>
      <c r="G15" s="445" t="s">
        <v>741</v>
      </c>
      <c r="H15" s="597"/>
      <c r="I15" s="445" t="s">
        <v>1190</v>
      </c>
      <c r="J15" s="795" t="s">
        <v>1191</v>
      </c>
      <c r="K15" s="796"/>
      <c r="L15" s="633"/>
      <c r="M15" s="634"/>
      <c r="N15" s="634"/>
      <c r="O15" s="797"/>
      <c r="P15" s="798"/>
      <c r="Q15" s="805"/>
      <c r="R15" s="651"/>
      <c r="S15" s="806"/>
      <c r="T15" s="667"/>
      <c r="U15" s="667"/>
      <c r="V15" s="679"/>
      <c r="W15" s="680"/>
      <c r="X15" s="681"/>
      <c r="Y15" s="808"/>
      <c r="Z15" s="808"/>
      <c r="AA15" s="808"/>
      <c r="AB15" s="808"/>
      <c r="AC15" s="808"/>
      <c r="AD15" s="808"/>
      <c r="AE15" s="808"/>
      <c r="AF15" s="809"/>
      <c r="AG15" s="681"/>
      <c r="AH15" s="681"/>
      <c r="AI15" s="681"/>
      <c r="AJ15" s="681"/>
      <c r="AK15" s="681"/>
      <c r="AL15" s="681"/>
      <c r="AM15" s="682"/>
      <c r="AN15" s="682"/>
      <c r="AO15" s="682"/>
      <c r="AP15" s="682"/>
      <c r="AQ15" s="682"/>
      <c r="AR15" s="682"/>
      <c r="AS15" s="682"/>
      <c r="AT15" s="682"/>
      <c r="AU15" s="682"/>
      <c r="AV15" s="810"/>
      <c r="AW15" s="810"/>
      <c r="AX15" s="810"/>
      <c r="AY15" s="811"/>
      <c r="AZ15" s="812"/>
      <c r="BA15" s="812"/>
      <c r="BB15" s="812"/>
      <c r="BC15" s="811"/>
      <c r="BD15" s="811"/>
      <c r="BE15" s="811"/>
      <c r="BF15" s="811"/>
      <c r="BG15" s="811"/>
      <c r="BH15" s="812"/>
      <c r="BI15" s="812"/>
      <c r="BJ15" s="812"/>
      <c r="BK15" s="705"/>
      <c r="BL15" s="716"/>
      <c r="BM15" s="716"/>
      <c r="BN15" s="716"/>
      <c r="BO15" s="710"/>
      <c r="BP15" s="712"/>
      <c r="BQ15" s="716"/>
      <c r="BR15" s="710"/>
    </row>
    <row r="16" s="258" customFormat="1" ht="187.2" spans="2:70">
      <c r="B16" s="448">
        <f>ROW(B16)-15</f>
        <v>1</v>
      </c>
      <c r="C16" s="449" t="s">
        <v>1192</v>
      </c>
      <c r="D16" s="450" t="s">
        <v>743</v>
      </c>
      <c r="E16" s="451" t="s">
        <v>744</v>
      </c>
      <c r="F16" s="794" t="s">
        <v>1193</v>
      </c>
      <c r="G16" s="453" t="s">
        <v>1194</v>
      </c>
      <c r="H16" s="451" t="str">
        <f>INDEX($AM$14:$AU$14,MATCH(1,$AM16:$AU16,0))</f>
        <v>サーバ全体
Entire server</v>
      </c>
      <c r="I16" s="799" t="s">
        <v>1195</v>
      </c>
      <c r="J16" s="320" t="s">
        <v>1196</v>
      </c>
      <c r="K16" s="487" t="str">
        <f>IF($T16=1,"回答要"&amp;CHAR(10)&amp;"Answer Required","回答不要"&amp;CHAR(10)&amp;"Not Applicable")</f>
        <v>回答要
Answer Required</v>
      </c>
      <c r="L16" s="488">
        <v>3</v>
      </c>
      <c r="M16" s="489"/>
      <c r="N16" s="489"/>
      <c r="O16" s="490" t="s">
        <v>1192</v>
      </c>
      <c r="P16" s="491"/>
      <c r="Q16" s="322"/>
      <c r="R16" s="322"/>
      <c r="S16" s="502"/>
      <c r="T16" s="807">
        <f>IF(OR(AND('0.Work Content Judge'!$AE$146=1,$BL16=99),AND('0.Work Content Judge'!$AH$146=1,$BM16=99),AND('0.Work Content Judge'!$AG$146=1,$BN16=99),AND(COUNTIF('0.Work Content Judge'!$AJ$146:$AO$146,2)=0,$BO16=99),AND('0.Work Content Judge'!$T$146=0,$BP16=99),AND('0.Work Content Judge'!$U$146=0,$BQ16=99),AND(COUNTIF('0.Work Content Judge'!$AJ$146:$AO$146,2)&gt;0,$BR16=99)),0,IF(OR(AND('0.Work Content Judge'!$G$129=1,$AZ16=1),AND('0.Work Content Judge'!$H$129=1,$BA16=1),AND('0.Work Content Judge'!$I$129=1,$BB16=1),AND('0.Work Content Judge'!$J$129=1,$BC16=1),AND('0.Work Content Judge'!$K$129=1,$BD16=1),AND('0.Work Content Judge'!$L$129=1,$BG16=1),AND('0.Work Content Judge'!$M$129=1,$BF16=1),AND('0.Work Content Judge'!$N$129=1,$BE16=1),AND('0.Work Content Judge'!$O$129=1,$BH16=1),AND('0.Work Content Judge'!$P$129=1,$BI16=1)),1,0))</f>
        <v>1</v>
      </c>
      <c r="U16" s="807">
        <f>IF(AND($T16=1,$L16=""),0,1)</f>
        <v>1</v>
      </c>
      <c r="V16" s="683">
        <f>IF(SUM($AM16:$AU16)&gt;1,SUM($AM16:$AU16),1)</f>
        <v>1</v>
      </c>
      <c r="W16" s="684">
        <v>1</v>
      </c>
      <c r="X16" s="685">
        <v>1</v>
      </c>
      <c r="Y16" s="685" t="s">
        <v>749</v>
      </c>
      <c r="Z16" s="685" t="s">
        <v>749</v>
      </c>
      <c r="AA16" s="685" t="s">
        <v>749</v>
      </c>
      <c r="AB16" s="685" t="s">
        <v>749</v>
      </c>
      <c r="AC16" s="685" t="s">
        <v>749</v>
      </c>
      <c r="AD16" s="685" t="s">
        <v>749</v>
      </c>
      <c r="AE16" s="685" t="s">
        <v>749</v>
      </c>
      <c r="AF16" s="685">
        <v>0</v>
      </c>
      <c r="AG16" s="685" t="s">
        <v>749</v>
      </c>
      <c r="AH16" s="685" t="s">
        <v>749</v>
      </c>
      <c r="AI16" s="685" t="s">
        <v>749</v>
      </c>
      <c r="AJ16" s="685" t="s">
        <v>749</v>
      </c>
      <c r="AK16" s="685" t="s">
        <v>749</v>
      </c>
      <c r="AL16" s="685" t="s">
        <v>749</v>
      </c>
      <c r="AM16" s="685">
        <v>1</v>
      </c>
      <c r="AN16" s="685" t="s">
        <v>749</v>
      </c>
      <c r="AO16" s="685" t="s">
        <v>749</v>
      </c>
      <c r="AP16" s="685" t="s">
        <v>749</v>
      </c>
      <c r="AQ16" s="685" t="s">
        <v>749</v>
      </c>
      <c r="AR16" s="685" t="s">
        <v>749</v>
      </c>
      <c r="AS16" s="685" t="s">
        <v>749</v>
      </c>
      <c r="AT16" s="685" t="s">
        <v>749</v>
      </c>
      <c r="AU16" s="685" t="s">
        <v>749</v>
      </c>
      <c r="AV16" s="685">
        <v>1</v>
      </c>
      <c r="AW16" s="685">
        <v>1</v>
      </c>
      <c r="AX16" s="685">
        <v>1</v>
      </c>
      <c r="AY16" s="685" t="s">
        <v>749</v>
      </c>
      <c r="AZ16" s="685">
        <v>1</v>
      </c>
      <c r="BA16" s="685" t="s">
        <v>749</v>
      </c>
      <c r="BB16" s="685" t="s">
        <v>749</v>
      </c>
      <c r="BC16" s="685" t="s">
        <v>749</v>
      </c>
      <c r="BD16" s="685" t="s">
        <v>749</v>
      </c>
      <c r="BE16" s="685" t="s">
        <v>749</v>
      </c>
      <c r="BF16" s="685" t="s">
        <v>749</v>
      </c>
      <c r="BG16" s="685" t="s">
        <v>749</v>
      </c>
      <c r="BH16" s="685" t="s">
        <v>749</v>
      </c>
      <c r="BI16" s="685" t="s">
        <v>749</v>
      </c>
      <c r="BJ16" s="685" t="s">
        <v>749</v>
      </c>
      <c r="BK16" s="685">
        <v>1</v>
      </c>
      <c r="BL16" s="685">
        <v>99</v>
      </c>
      <c r="BM16" s="685"/>
      <c r="BN16" s="685"/>
      <c r="BO16" s="685"/>
      <c r="BP16" s="685"/>
      <c r="BQ16" s="685"/>
      <c r="BR16" s="685"/>
    </row>
    <row r="17" s="258" customFormat="1" ht="172.8" spans="2:70">
      <c r="B17" s="448">
        <f t="shared" ref="B17:B77" si="0">ROW(B17)-15</f>
        <v>2</v>
      </c>
      <c r="C17" s="449" t="s">
        <v>1197</v>
      </c>
      <c r="D17" s="450" t="s">
        <v>743</v>
      </c>
      <c r="E17" s="451" t="s">
        <v>744</v>
      </c>
      <c r="F17" s="794" t="s">
        <v>1198</v>
      </c>
      <c r="G17" s="453" t="s">
        <v>1199</v>
      </c>
      <c r="H17" s="451" t="str">
        <f t="shared" ref="H17:H91" si="1">INDEX($AM$14:$AU$14,MATCH(1,$AM17:$AU17,0))</f>
        <v>サーバ全体
Entire server</v>
      </c>
      <c r="I17" s="799" t="s">
        <v>1195</v>
      </c>
      <c r="J17" s="320" t="s">
        <v>1200</v>
      </c>
      <c r="K17" s="487" t="str">
        <f t="shared" ref="K17:K80" si="2">IF($T17=1,"回答要"&amp;CHAR(10)&amp;"Answer Required","回答不要"&amp;CHAR(10)&amp;"Not Applicable")</f>
        <v>回答要
Answer Required</v>
      </c>
      <c r="L17" s="488">
        <v>3</v>
      </c>
      <c r="M17" s="489"/>
      <c r="N17" s="489"/>
      <c r="O17" s="490" t="s">
        <v>1197</v>
      </c>
      <c r="P17" s="491"/>
      <c r="Q17" s="322"/>
      <c r="R17" s="322"/>
      <c r="S17" s="502"/>
      <c r="T17" s="807">
        <f>IF(OR(AND('0.Work Content Judge'!$AE$146=1,$BL17=99),AND('0.Work Content Judge'!$AH$146=1,$BM17=99),AND('0.Work Content Judge'!$AG$146=1,$BN17=99),AND(COUNTIF('0.Work Content Judge'!$AJ$146:$AO$146,2)=0,$BO17=99),AND('0.Work Content Judge'!$T$146=0,$BP17=99),AND('0.Work Content Judge'!$U$146=0,$BQ17=99),AND(COUNTIF('0.Work Content Judge'!$AJ$146:$AO$146,2)&gt;0,$BR17=99)),0,IF(OR(AND('0.Work Content Judge'!$G$129=1,$AZ17=1),AND('0.Work Content Judge'!$H$129=1,$BA17=1),AND('0.Work Content Judge'!$I$129=1,$BB17=1),AND('0.Work Content Judge'!$J$129=1,$BC17=1),AND('0.Work Content Judge'!$K$129=1,$BD17=1),AND('0.Work Content Judge'!$L$129=1,$BG17=1),AND('0.Work Content Judge'!$M$129=1,$BF17=1),AND('0.Work Content Judge'!$N$129=1,$BE17=1),AND('0.Work Content Judge'!$O$129=1,$BH17=1),AND('0.Work Content Judge'!$P$129=1,$BI17=1)),1,0))</f>
        <v>1</v>
      </c>
      <c r="U17" s="807">
        <f t="shared" ref="U17:U80" si="3">IF(AND($T17=1,$L17=""),0,1)</f>
        <v>1</v>
      </c>
      <c r="V17" s="683">
        <f t="shared" ref="V17:V91" si="4">IF(SUM($AM17:$AU17)&gt;1,SUM($AM17:$AU17),1)</f>
        <v>1</v>
      </c>
      <c r="W17" s="684">
        <v>1</v>
      </c>
      <c r="X17" s="685">
        <v>1</v>
      </c>
      <c r="Y17" s="685" t="s">
        <v>749</v>
      </c>
      <c r="Z17" s="685" t="s">
        <v>749</v>
      </c>
      <c r="AA17" s="685" t="s">
        <v>749</v>
      </c>
      <c r="AB17" s="685" t="s">
        <v>749</v>
      </c>
      <c r="AC17" s="685" t="s">
        <v>749</v>
      </c>
      <c r="AD17" s="685" t="s">
        <v>749</v>
      </c>
      <c r="AE17" s="685" t="s">
        <v>749</v>
      </c>
      <c r="AF17" s="685">
        <v>0</v>
      </c>
      <c r="AG17" s="685" t="s">
        <v>749</v>
      </c>
      <c r="AH17" s="685" t="s">
        <v>749</v>
      </c>
      <c r="AI17" s="685" t="s">
        <v>749</v>
      </c>
      <c r="AJ17" s="685" t="s">
        <v>749</v>
      </c>
      <c r="AK17" s="685" t="s">
        <v>749</v>
      </c>
      <c r="AL17" s="685" t="s">
        <v>749</v>
      </c>
      <c r="AM17" s="685">
        <v>1</v>
      </c>
      <c r="AN17" s="685" t="s">
        <v>749</v>
      </c>
      <c r="AO17" s="685" t="s">
        <v>749</v>
      </c>
      <c r="AP17" s="685" t="s">
        <v>749</v>
      </c>
      <c r="AQ17" s="685" t="s">
        <v>749</v>
      </c>
      <c r="AR17" s="685" t="s">
        <v>749</v>
      </c>
      <c r="AS17" s="685" t="s">
        <v>749</v>
      </c>
      <c r="AT17" s="685" t="s">
        <v>749</v>
      </c>
      <c r="AU17" s="685" t="s">
        <v>749</v>
      </c>
      <c r="AV17" s="685">
        <v>1</v>
      </c>
      <c r="AW17" s="685">
        <v>1</v>
      </c>
      <c r="AX17" s="685">
        <v>1</v>
      </c>
      <c r="AY17" s="685" t="s">
        <v>749</v>
      </c>
      <c r="AZ17" s="685">
        <v>1</v>
      </c>
      <c r="BA17" s="685" t="s">
        <v>749</v>
      </c>
      <c r="BB17" s="685" t="s">
        <v>749</v>
      </c>
      <c r="BC17" s="685" t="s">
        <v>749</v>
      </c>
      <c r="BD17" s="685" t="s">
        <v>749</v>
      </c>
      <c r="BE17" s="685" t="s">
        <v>749</v>
      </c>
      <c r="BF17" s="685" t="s">
        <v>749</v>
      </c>
      <c r="BG17" s="685" t="s">
        <v>749</v>
      </c>
      <c r="BH17" s="685" t="s">
        <v>749</v>
      </c>
      <c r="BI17" s="685" t="s">
        <v>749</v>
      </c>
      <c r="BJ17" s="685" t="s">
        <v>749</v>
      </c>
      <c r="BK17" s="685">
        <v>1</v>
      </c>
      <c r="BL17" s="685">
        <v>99</v>
      </c>
      <c r="BM17" s="685"/>
      <c r="BN17" s="685"/>
      <c r="BO17" s="685"/>
      <c r="BP17" s="685"/>
      <c r="BQ17" s="685"/>
      <c r="BR17" s="685"/>
    </row>
    <row r="18" s="258" customFormat="1" ht="144" hidden="1" spans="2:70">
      <c r="B18" s="448">
        <f t="shared" si="0"/>
        <v>3</v>
      </c>
      <c r="C18" s="449" t="s">
        <v>760</v>
      </c>
      <c r="D18" s="450" t="s">
        <v>743</v>
      </c>
      <c r="E18" s="451" t="s">
        <v>761</v>
      </c>
      <c r="F18" s="794" t="s">
        <v>762</v>
      </c>
      <c r="G18" s="453" t="s">
        <v>763</v>
      </c>
      <c r="H18" s="451" t="str">
        <f t="shared" si="1"/>
        <v>サーバ全体
Entire server</v>
      </c>
      <c r="I18" s="799" t="s">
        <v>764</v>
      </c>
      <c r="J18" s="320" t="s">
        <v>765</v>
      </c>
      <c r="K18" s="487" t="str">
        <f t="shared" si="2"/>
        <v>回答不要
Not Applicable</v>
      </c>
      <c r="L18" s="488"/>
      <c r="M18" s="489"/>
      <c r="N18" s="489"/>
      <c r="O18" s="490" t="s">
        <v>760</v>
      </c>
      <c r="P18" s="491"/>
      <c r="Q18" s="322"/>
      <c r="R18" s="322"/>
      <c r="S18" s="502"/>
      <c r="T18" s="807">
        <f>IF(OR(AND('0.Work Content Judge'!$AE$146=1,$BL18=99),AND('0.Work Content Judge'!$AH$146=1,$BM18=99),AND('0.Work Content Judge'!$AG$146=1,$BN18=99),AND(COUNTIF('0.Work Content Judge'!$AJ$146:$AO$146,2)=0,$BO18=99),AND('0.Work Content Judge'!$T$146=0,$BP18=99),AND('0.Work Content Judge'!$U$146=0,$BQ18=99),AND(COUNTIF('0.Work Content Judge'!$AJ$146:$AO$146,2)&gt;0,$BR18=99)),0,IF(OR(AND('0.Work Content Judge'!$G$129=1,$AZ18=1),AND('0.Work Content Judge'!$H$129=1,$BA18=1),AND('0.Work Content Judge'!$I$129=1,$BB18=1),AND('0.Work Content Judge'!$J$129=1,$BC18=1),AND('0.Work Content Judge'!$K$129=1,$BD18=1),AND('0.Work Content Judge'!$L$129=1,$BG18=1),AND('0.Work Content Judge'!$M$129=1,$BF18=1),AND('0.Work Content Judge'!$N$129=1,$BE18=1),AND('0.Work Content Judge'!$O$129=1,$BH18=1),AND('0.Work Content Judge'!$P$129=1,$BI18=1)),1,0))</f>
        <v>0</v>
      </c>
      <c r="U18" s="807">
        <f t="shared" si="3"/>
        <v>1</v>
      </c>
      <c r="V18" s="683">
        <f t="shared" si="4"/>
        <v>3</v>
      </c>
      <c r="W18" s="684">
        <v>1</v>
      </c>
      <c r="X18" s="685">
        <v>1</v>
      </c>
      <c r="Y18" s="685">
        <v>1</v>
      </c>
      <c r="Z18" s="685" t="s">
        <v>749</v>
      </c>
      <c r="AA18" s="685" t="s">
        <v>749</v>
      </c>
      <c r="AB18" s="685" t="s">
        <v>749</v>
      </c>
      <c r="AC18" s="685" t="s">
        <v>749</v>
      </c>
      <c r="AD18" s="685" t="s">
        <v>749</v>
      </c>
      <c r="AE18" s="685" t="s">
        <v>749</v>
      </c>
      <c r="AF18" s="685">
        <v>1</v>
      </c>
      <c r="AG18" s="685" t="s">
        <v>749</v>
      </c>
      <c r="AH18" s="685">
        <v>1</v>
      </c>
      <c r="AI18" s="685" t="s">
        <v>749</v>
      </c>
      <c r="AJ18" s="685">
        <v>1</v>
      </c>
      <c r="AK18" s="685">
        <v>1</v>
      </c>
      <c r="AL18" s="685">
        <v>1</v>
      </c>
      <c r="AM18" s="685">
        <v>1</v>
      </c>
      <c r="AN18" s="685" t="s">
        <v>749</v>
      </c>
      <c r="AO18" s="685" t="s">
        <v>749</v>
      </c>
      <c r="AP18" s="685" t="s">
        <v>749</v>
      </c>
      <c r="AQ18" s="685" t="s">
        <v>749</v>
      </c>
      <c r="AR18" s="685" t="s">
        <v>749</v>
      </c>
      <c r="AS18" s="685">
        <v>1</v>
      </c>
      <c r="AT18" s="685" t="s">
        <v>749</v>
      </c>
      <c r="AU18" s="685">
        <v>1</v>
      </c>
      <c r="AV18" s="685">
        <v>1</v>
      </c>
      <c r="AW18" s="685">
        <v>1</v>
      </c>
      <c r="AX18" s="685">
        <v>1</v>
      </c>
      <c r="AY18" s="685">
        <v>1</v>
      </c>
      <c r="AZ18" s="532"/>
      <c r="BA18" s="532"/>
      <c r="BB18" s="532"/>
      <c r="BC18" s="532"/>
      <c r="BD18" s="532"/>
      <c r="BE18" s="685" t="s">
        <v>749</v>
      </c>
      <c r="BF18" s="685">
        <v>1</v>
      </c>
      <c r="BG18" s="685" t="s">
        <v>749</v>
      </c>
      <c r="BH18" s="685" t="s">
        <v>749</v>
      </c>
      <c r="BI18" s="685" t="s">
        <v>749</v>
      </c>
      <c r="BJ18" s="685">
        <v>1</v>
      </c>
      <c r="BK18" s="685">
        <v>1</v>
      </c>
      <c r="BL18" s="685"/>
      <c r="BM18" s="685"/>
      <c r="BN18" s="685"/>
      <c r="BO18" s="685"/>
      <c r="BP18" s="685"/>
      <c r="BQ18" s="685"/>
      <c r="BR18" s="685"/>
    </row>
    <row r="19" s="258" customFormat="1" ht="144" hidden="1" spans="2:70">
      <c r="B19" s="448">
        <f t="shared" si="0"/>
        <v>4</v>
      </c>
      <c r="C19" s="449" t="s">
        <v>760</v>
      </c>
      <c r="D19" s="450" t="s">
        <v>743</v>
      </c>
      <c r="E19" s="451" t="s">
        <v>761</v>
      </c>
      <c r="F19" s="794" t="s">
        <v>762</v>
      </c>
      <c r="G19" s="453" t="s">
        <v>763</v>
      </c>
      <c r="H19" s="454" t="str">
        <f t="shared" si="1"/>
        <v>顧客配布ソフトウェア
Software distributed to customers
</v>
      </c>
      <c r="I19" s="799" t="s">
        <v>764</v>
      </c>
      <c r="J19" s="320" t="s">
        <v>765</v>
      </c>
      <c r="K19" s="487" t="str">
        <f t="shared" si="2"/>
        <v>回答不要
Not Applicable</v>
      </c>
      <c r="L19" s="488"/>
      <c r="M19" s="489"/>
      <c r="N19" s="489"/>
      <c r="O19" s="492" t="s">
        <v>287</v>
      </c>
      <c r="P19" s="491"/>
      <c r="Q19" s="322"/>
      <c r="R19" s="322"/>
      <c r="S19" s="502"/>
      <c r="T19" s="807">
        <f>IF(OR(AND('0.Work Content Judge'!$AE$146=1,$BL19=99),AND('0.Work Content Judge'!$AH$146=1,$BM19=99),AND('0.Work Content Judge'!$AG$146=1,$BN19=99),AND(COUNTIF('0.Work Content Judge'!$AJ$146:$AO$146,2)=0,$BO19=99),AND('0.Work Content Judge'!$T$146=0,$BP19=99),AND('0.Work Content Judge'!$U$146=0,$BQ19=99),AND(COUNTIF('0.Work Content Judge'!$AJ$146:$AO$146,2)&gt;0,$BR19=99)),0,IF(OR(AND('0.Work Content Judge'!$G$129=1,$AZ19=1),AND('0.Work Content Judge'!$H$129=1,$BA19=1),AND('0.Work Content Judge'!$I$129=1,$BB19=1),AND('0.Work Content Judge'!$J$129=1,$BC19=1),AND('0.Work Content Judge'!$K$129=1,$BD19=1),AND('0.Work Content Judge'!$L$129=1,$BG19=1),AND('0.Work Content Judge'!$M$129=1,$BF19=1),AND('0.Work Content Judge'!$N$129=1,$BE19=1),AND('0.Work Content Judge'!$O$129=1,$BH19=1),AND('0.Work Content Judge'!$P$129=1,$BI19=1)),1,0))</f>
        <v>0</v>
      </c>
      <c r="U19" s="807">
        <f t="shared" si="3"/>
        <v>1</v>
      </c>
      <c r="V19" s="683">
        <f t="shared" si="4"/>
        <v>2</v>
      </c>
      <c r="W19" s="684">
        <v>1</v>
      </c>
      <c r="X19" s="685">
        <v>1</v>
      </c>
      <c r="Y19" s="685">
        <v>1</v>
      </c>
      <c r="Z19" s="685" t="s">
        <v>749</v>
      </c>
      <c r="AA19" s="685" t="s">
        <v>749</v>
      </c>
      <c r="AB19" s="685" t="s">
        <v>749</v>
      </c>
      <c r="AC19" s="685" t="s">
        <v>749</v>
      </c>
      <c r="AD19" s="685" t="s">
        <v>749</v>
      </c>
      <c r="AE19" s="685" t="s">
        <v>749</v>
      </c>
      <c r="AF19" s="685">
        <v>1</v>
      </c>
      <c r="AG19" s="685" t="s">
        <v>749</v>
      </c>
      <c r="AH19" s="685">
        <v>1</v>
      </c>
      <c r="AI19" s="685" t="s">
        <v>749</v>
      </c>
      <c r="AJ19" s="685">
        <v>1</v>
      </c>
      <c r="AK19" s="685">
        <v>1</v>
      </c>
      <c r="AL19" s="685">
        <v>1</v>
      </c>
      <c r="AM19" s="685"/>
      <c r="AN19" s="685" t="s">
        <v>749</v>
      </c>
      <c r="AO19" s="685" t="s">
        <v>749</v>
      </c>
      <c r="AP19" s="685" t="s">
        <v>749</v>
      </c>
      <c r="AQ19" s="685" t="s">
        <v>749</v>
      </c>
      <c r="AR19" s="685" t="s">
        <v>749</v>
      </c>
      <c r="AS19" s="685">
        <v>1</v>
      </c>
      <c r="AT19" s="685" t="s">
        <v>749</v>
      </c>
      <c r="AU19" s="685">
        <v>1</v>
      </c>
      <c r="AV19" s="685">
        <v>1</v>
      </c>
      <c r="AW19" s="685">
        <v>1</v>
      </c>
      <c r="AX19" s="685">
        <v>1</v>
      </c>
      <c r="AY19" s="685">
        <v>1</v>
      </c>
      <c r="AZ19" s="532"/>
      <c r="BA19" s="532"/>
      <c r="BB19" s="532"/>
      <c r="BC19" s="532"/>
      <c r="BD19" s="532"/>
      <c r="BE19" s="685" t="s">
        <v>749</v>
      </c>
      <c r="BF19" s="685">
        <v>1</v>
      </c>
      <c r="BG19" s="685" t="s">
        <v>749</v>
      </c>
      <c r="BH19" s="685" t="s">
        <v>749</v>
      </c>
      <c r="BI19" s="685" t="s">
        <v>749</v>
      </c>
      <c r="BJ19" s="685">
        <v>1</v>
      </c>
      <c r="BK19" s="685">
        <v>1</v>
      </c>
      <c r="BL19" s="685"/>
      <c r="BM19" s="685"/>
      <c r="BN19" s="685"/>
      <c r="BO19" s="685"/>
      <c r="BP19" s="685"/>
      <c r="BQ19" s="685"/>
      <c r="BR19" s="685"/>
    </row>
    <row r="20" s="258" customFormat="1" ht="144" spans="2:70">
      <c r="B20" s="448">
        <f t="shared" si="0"/>
        <v>5</v>
      </c>
      <c r="C20" s="449" t="s">
        <v>760</v>
      </c>
      <c r="D20" s="450" t="s">
        <v>743</v>
      </c>
      <c r="E20" s="451" t="s">
        <v>761</v>
      </c>
      <c r="F20" s="794" t="s">
        <v>762</v>
      </c>
      <c r="G20" s="453" t="s">
        <v>763</v>
      </c>
      <c r="H20" s="454" t="str">
        <f t="shared" si="1"/>
        <v>その他(ネットワーク機器等)
Other
(e.g., External FW, IPS/IDS, network equipment, storage devices, etc.)</v>
      </c>
      <c r="I20" s="799" t="s">
        <v>764</v>
      </c>
      <c r="J20" s="320" t="s">
        <v>765</v>
      </c>
      <c r="K20" s="487" t="str">
        <f t="shared" si="2"/>
        <v>回答要
Answer Required</v>
      </c>
      <c r="L20" s="488">
        <v>3</v>
      </c>
      <c r="M20" s="489"/>
      <c r="N20" s="489"/>
      <c r="O20" s="490" t="s">
        <v>760</v>
      </c>
      <c r="P20" s="491"/>
      <c r="Q20" s="322"/>
      <c r="R20" s="322"/>
      <c r="S20" s="502"/>
      <c r="T20" s="807">
        <f>IF(OR(AND('0.Work Content Judge'!$AE$146=1,$BL20=99),AND('0.Work Content Judge'!$AH$146=1,$BM20=99),AND('0.Work Content Judge'!$AG$146=1,$BN20=99),AND(COUNTIF('0.Work Content Judge'!$AJ$146:$AO$146,2)=0,$BO20=99),AND('0.Work Content Judge'!$T$146=0,$BP20=99),AND('0.Work Content Judge'!$U$146=0,$BQ20=99),AND(COUNTIF('0.Work Content Judge'!$AJ$146:$AO$146,2)&gt;0,$BR20=99)),0,IF(OR(AND('0.Work Content Judge'!$G$129=1,$AZ20=1),AND('0.Work Content Judge'!$H$129=1,$BA20=1),AND('0.Work Content Judge'!$I$129=1,$BB20=1),AND('0.Work Content Judge'!$J$129=1,$BC20=1),AND('0.Work Content Judge'!$K$129=1,$BD20=1),AND('0.Work Content Judge'!$L$129=1,$BG20=1),AND('0.Work Content Judge'!$M$129=1,$BF20=1),AND('0.Work Content Judge'!$N$129=1,$BE20=1),AND('0.Work Content Judge'!$O$129=1,$BH20=1),AND('0.Work Content Judge'!$P$129=1,$BI20=1)),1,0))</f>
        <v>1</v>
      </c>
      <c r="U20" s="807">
        <f t="shared" si="3"/>
        <v>1</v>
      </c>
      <c r="V20" s="683">
        <f t="shared" si="4"/>
        <v>1</v>
      </c>
      <c r="W20" s="684">
        <v>1</v>
      </c>
      <c r="X20" s="685">
        <v>1</v>
      </c>
      <c r="Y20" s="685">
        <v>1</v>
      </c>
      <c r="Z20" s="685" t="s">
        <v>749</v>
      </c>
      <c r="AA20" s="685" t="s">
        <v>749</v>
      </c>
      <c r="AB20" s="685" t="s">
        <v>749</v>
      </c>
      <c r="AC20" s="685" t="s">
        <v>749</v>
      </c>
      <c r="AD20" s="685" t="s">
        <v>749</v>
      </c>
      <c r="AE20" s="685" t="s">
        <v>749</v>
      </c>
      <c r="AF20" s="685">
        <v>1</v>
      </c>
      <c r="AG20" s="685" t="s">
        <v>749</v>
      </c>
      <c r="AH20" s="685">
        <v>1</v>
      </c>
      <c r="AI20" s="685" t="s">
        <v>749</v>
      </c>
      <c r="AJ20" s="685">
        <v>1</v>
      </c>
      <c r="AK20" s="685">
        <v>1</v>
      </c>
      <c r="AL20" s="685">
        <v>1</v>
      </c>
      <c r="AM20" s="685"/>
      <c r="AN20" s="685" t="s">
        <v>749</v>
      </c>
      <c r="AO20" s="685" t="s">
        <v>749</v>
      </c>
      <c r="AP20" s="685" t="s">
        <v>749</v>
      </c>
      <c r="AQ20" s="685" t="s">
        <v>749</v>
      </c>
      <c r="AR20" s="685" t="s">
        <v>749</v>
      </c>
      <c r="AS20" s="685"/>
      <c r="AT20" s="685" t="s">
        <v>749</v>
      </c>
      <c r="AU20" s="685">
        <v>1</v>
      </c>
      <c r="AV20" s="685">
        <v>1</v>
      </c>
      <c r="AW20" s="685">
        <v>1</v>
      </c>
      <c r="AX20" s="685">
        <v>1</v>
      </c>
      <c r="AY20" s="685">
        <v>1</v>
      </c>
      <c r="AZ20" s="685">
        <v>1</v>
      </c>
      <c r="BA20" s="685">
        <v>1</v>
      </c>
      <c r="BB20" s="685">
        <v>1</v>
      </c>
      <c r="BC20" s="685">
        <v>1</v>
      </c>
      <c r="BD20" s="685">
        <v>1</v>
      </c>
      <c r="BE20" s="685" t="s">
        <v>749</v>
      </c>
      <c r="BF20" s="685">
        <v>1</v>
      </c>
      <c r="BG20" s="685" t="s">
        <v>749</v>
      </c>
      <c r="BH20" s="685" t="s">
        <v>749</v>
      </c>
      <c r="BI20" s="685" t="s">
        <v>749</v>
      </c>
      <c r="BJ20" s="685">
        <v>1</v>
      </c>
      <c r="BK20" s="685">
        <v>1</v>
      </c>
      <c r="BL20" s="685"/>
      <c r="BM20" s="685"/>
      <c r="BN20" s="685"/>
      <c r="BO20" s="685"/>
      <c r="BP20" s="685"/>
      <c r="BQ20" s="685"/>
      <c r="BR20" s="685"/>
    </row>
    <row r="21" s="258" customFormat="1" ht="409.5" spans="2:70">
      <c r="B21" s="448">
        <f t="shared" si="0"/>
        <v>6</v>
      </c>
      <c r="C21" s="449" t="s">
        <v>777</v>
      </c>
      <c r="D21" s="450" t="s">
        <v>743</v>
      </c>
      <c r="E21" s="451" t="s">
        <v>744</v>
      </c>
      <c r="F21" s="794" t="s">
        <v>778</v>
      </c>
      <c r="G21" s="453" t="s">
        <v>779</v>
      </c>
      <c r="H21" s="451" t="str">
        <f t="shared" si="1"/>
        <v>サーバ全体
Entire server</v>
      </c>
      <c r="I21" s="799" t="s">
        <v>780</v>
      </c>
      <c r="J21" s="320" t="s">
        <v>781</v>
      </c>
      <c r="K21" s="487" t="str">
        <f t="shared" si="2"/>
        <v>回答要
Answer Required</v>
      </c>
      <c r="L21" s="488">
        <v>3</v>
      </c>
      <c r="M21" s="489"/>
      <c r="N21" s="489"/>
      <c r="O21" s="490" t="s">
        <v>1201</v>
      </c>
      <c r="P21" s="491"/>
      <c r="Q21" s="322"/>
      <c r="R21" s="322"/>
      <c r="S21" s="502"/>
      <c r="T21" s="807">
        <f>IF(OR(AND('0.Work Content Judge'!$AE$146=1,$BL21=99),AND('0.Work Content Judge'!$AH$146=1,$BM21=99),AND('0.Work Content Judge'!$AG$146=1,$BN21=99),AND(COUNTIF('0.Work Content Judge'!$AJ$146:$AO$146,2)=0,$BO21=99),AND('0.Work Content Judge'!$T$146=0,$BP21=99),AND('0.Work Content Judge'!$U$146=0,$BQ21=99),AND(COUNTIF('0.Work Content Judge'!$AJ$146:$AO$146,2)&gt;0,$BR21=99)),0,IF(OR(AND('0.Work Content Judge'!$G$129=1,$AZ21=1),AND('0.Work Content Judge'!$H$129=1,$BA21=1),AND('0.Work Content Judge'!$I$129=1,$BB21=1),AND('0.Work Content Judge'!$J$129=1,$BC21=1),AND('0.Work Content Judge'!$K$129=1,$BD21=1),AND('0.Work Content Judge'!$L$129=1,$BG21=1),AND('0.Work Content Judge'!$M$129=1,$BF21=1),AND('0.Work Content Judge'!$N$129=1,$BE21=1),AND('0.Work Content Judge'!$O$129=1,$BH21=1),AND('0.Work Content Judge'!$P$129=1,$BI21=1)),1,0))</f>
        <v>1</v>
      </c>
      <c r="U21" s="807">
        <f t="shared" si="3"/>
        <v>1</v>
      </c>
      <c r="V21" s="683">
        <f t="shared" si="4"/>
        <v>1</v>
      </c>
      <c r="W21" s="684">
        <v>1</v>
      </c>
      <c r="X21" s="685">
        <v>1</v>
      </c>
      <c r="Y21" s="685" t="s">
        <v>749</v>
      </c>
      <c r="Z21" s="685" t="s">
        <v>749</v>
      </c>
      <c r="AA21" s="685" t="s">
        <v>749</v>
      </c>
      <c r="AB21" s="685" t="s">
        <v>749</v>
      </c>
      <c r="AC21" s="685" t="s">
        <v>749</v>
      </c>
      <c r="AD21" s="685">
        <v>1</v>
      </c>
      <c r="AE21" s="685">
        <v>1</v>
      </c>
      <c r="AF21" s="685">
        <v>1</v>
      </c>
      <c r="AG21" s="685" t="s">
        <v>749</v>
      </c>
      <c r="AH21" s="685" t="s">
        <v>749</v>
      </c>
      <c r="AI21" s="685" t="s">
        <v>749</v>
      </c>
      <c r="AJ21" s="685" t="s">
        <v>749</v>
      </c>
      <c r="AK21" s="685" t="s">
        <v>749</v>
      </c>
      <c r="AL21" s="685" t="s">
        <v>749</v>
      </c>
      <c r="AM21" s="685">
        <v>1</v>
      </c>
      <c r="AN21" s="685" t="s">
        <v>749</v>
      </c>
      <c r="AO21" s="685" t="s">
        <v>749</v>
      </c>
      <c r="AP21" s="685" t="s">
        <v>749</v>
      </c>
      <c r="AQ21" s="685" t="s">
        <v>749</v>
      </c>
      <c r="AR21" s="685" t="s">
        <v>749</v>
      </c>
      <c r="AS21" s="685" t="s">
        <v>749</v>
      </c>
      <c r="AT21" s="685" t="s">
        <v>749</v>
      </c>
      <c r="AU21" s="685" t="s">
        <v>749</v>
      </c>
      <c r="AV21" s="685">
        <v>1</v>
      </c>
      <c r="AW21" s="685">
        <v>1</v>
      </c>
      <c r="AX21" s="685">
        <v>1</v>
      </c>
      <c r="AY21" s="685">
        <v>1</v>
      </c>
      <c r="AZ21" s="685">
        <v>1</v>
      </c>
      <c r="BA21" s="685">
        <v>1</v>
      </c>
      <c r="BB21" s="685" t="s">
        <v>749</v>
      </c>
      <c r="BC21" s="685" t="s">
        <v>749</v>
      </c>
      <c r="BD21" s="685" t="s">
        <v>749</v>
      </c>
      <c r="BE21" s="685" t="s">
        <v>749</v>
      </c>
      <c r="BF21" s="685" t="s">
        <v>749</v>
      </c>
      <c r="BG21" s="685" t="s">
        <v>749</v>
      </c>
      <c r="BH21" s="685" t="s">
        <v>749</v>
      </c>
      <c r="BI21" s="685" t="s">
        <v>749</v>
      </c>
      <c r="BJ21" s="685">
        <v>1</v>
      </c>
      <c r="BK21" s="685">
        <v>1</v>
      </c>
      <c r="BL21" s="685"/>
      <c r="BM21" s="685"/>
      <c r="BN21" s="685"/>
      <c r="BO21" s="685"/>
      <c r="BP21" s="685"/>
      <c r="BQ21" s="685"/>
      <c r="BR21" s="685"/>
    </row>
    <row r="22" s="258" customFormat="1" ht="360" spans="2:70">
      <c r="B22" s="448">
        <f t="shared" si="0"/>
        <v>7</v>
      </c>
      <c r="C22" s="449" t="s">
        <v>1202</v>
      </c>
      <c r="D22" s="450" t="s">
        <v>743</v>
      </c>
      <c r="E22" s="451" t="s">
        <v>744</v>
      </c>
      <c r="F22" s="794" t="s">
        <v>1203</v>
      </c>
      <c r="G22" s="453" t="s">
        <v>1204</v>
      </c>
      <c r="H22" s="451" t="str">
        <f t="shared" si="1"/>
        <v>サーバ全体
Entire server</v>
      </c>
      <c r="I22" s="799" t="s">
        <v>1205</v>
      </c>
      <c r="J22" s="320" t="s">
        <v>1206</v>
      </c>
      <c r="K22" s="487" t="str">
        <f t="shared" si="2"/>
        <v>回答要
Answer Required</v>
      </c>
      <c r="L22" s="488">
        <v>3</v>
      </c>
      <c r="M22" s="489"/>
      <c r="N22" s="489"/>
      <c r="O22" s="490" t="s">
        <v>1207</v>
      </c>
      <c r="P22" s="491"/>
      <c r="Q22" s="322"/>
      <c r="R22" s="322"/>
      <c r="S22" s="502"/>
      <c r="T22" s="807">
        <f>IF(OR(AND('0.Work Content Judge'!$AE$146=1,$BL22=99),AND('0.Work Content Judge'!$AH$146=1,$BM22=99),AND('0.Work Content Judge'!$AG$146=1,$BN22=99),AND(COUNTIF('0.Work Content Judge'!$AJ$146:$AO$146,2)=0,$BO22=99),AND('0.Work Content Judge'!$T$146=0,$BP22=99),AND('0.Work Content Judge'!$U$146=0,$BQ22=99),AND(COUNTIF('0.Work Content Judge'!$AJ$146:$AO$146,2)&gt;0,$BR22=99)),0,IF(OR(AND('0.Work Content Judge'!$G$129=1,$AZ22=1),AND('0.Work Content Judge'!$H$129=1,$BA22=1),AND('0.Work Content Judge'!$I$129=1,$BB22=1),AND('0.Work Content Judge'!$J$129=1,$BC22=1),AND('0.Work Content Judge'!$K$129=1,$BD22=1),AND('0.Work Content Judge'!$L$129=1,$BG22=1),AND('0.Work Content Judge'!$M$129=1,$BF22=1),AND('0.Work Content Judge'!$N$129=1,$BE22=1),AND('0.Work Content Judge'!$O$129=1,$BH22=1),AND('0.Work Content Judge'!$P$129=1,$BI22=1)),1,0))</f>
        <v>1</v>
      </c>
      <c r="U22" s="807">
        <f t="shared" si="3"/>
        <v>1</v>
      </c>
      <c r="V22" s="683">
        <f t="shared" si="4"/>
        <v>1</v>
      </c>
      <c r="W22" s="684">
        <v>1</v>
      </c>
      <c r="X22" s="685">
        <v>1</v>
      </c>
      <c r="Y22" s="685" t="s">
        <v>749</v>
      </c>
      <c r="Z22" s="685" t="s">
        <v>749</v>
      </c>
      <c r="AA22" s="685" t="s">
        <v>749</v>
      </c>
      <c r="AB22" s="685" t="s">
        <v>749</v>
      </c>
      <c r="AC22" s="685" t="s">
        <v>749</v>
      </c>
      <c r="AD22" s="685" t="s">
        <v>749</v>
      </c>
      <c r="AE22" s="685" t="s">
        <v>749</v>
      </c>
      <c r="AF22" s="685">
        <v>0</v>
      </c>
      <c r="AG22" s="685" t="s">
        <v>749</v>
      </c>
      <c r="AH22" s="685" t="s">
        <v>749</v>
      </c>
      <c r="AI22" s="685" t="s">
        <v>749</v>
      </c>
      <c r="AJ22" s="685" t="s">
        <v>749</v>
      </c>
      <c r="AK22" s="685" t="s">
        <v>749</v>
      </c>
      <c r="AL22" s="685" t="s">
        <v>749</v>
      </c>
      <c r="AM22" s="685">
        <v>1</v>
      </c>
      <c r="AN22" s="685" t="s">
        <v>749</v>
      </c>
      <c r="AO22" s="685" t="s">
        <v>749</v>
      </c>
      <c r="AP22" s="685" t="s">
        <v>749</v>
      </c>
      <c r="AQ22" s="685" t="s">
        <v>749</v>
      </c>
      <c r="AR22" s="685" t="s">
        <v>749</v>
      </c>
      <c r="AS22" s="685" t="s">
        <v>749</v>
      </c>
      <c r="AT22" s="685" t="s">
        <v>749</v>
      </c>
      <c r="AU22" s="685" t="s">
        <v>749</v>
      </c>
      <c r="AV22" s="685">
        <v>1</v>
      </c>
      <c r="AW22" s="685">
        <v>1</v>
      </c>
      <c r="AX22" s="685">
        <v>1</v>
      </c>
      <c r="AY22" s="685" t="s">
        <v>749</v>
      </c>
      <c r="AZ22" s="685">
        <v>1</v>
      </c>
      <c r="BA22" s="685">
        <v>1</v>
      </c>
      <c r="BB22" s="685" t="s">
        <v>749</v>
      </c>
      <c r="BC22" s="685" t="s">
        <v>749</v>
      </c>
      <c r="BD22" s="685" t="s">
        <v>749</v>
      </c>
      <c r="BE22" s="685" t="s">
        <v>749</v>
      </c>
      <c r="BF22" s="685" t="s">
        <v>749</v>
      </c>
      <c r="BG22" s="685" t="s">
        <v>749</v>
      </c>
      <c r="BH22" s="685" t="s">
        <v>749</v>
      </c>
      <c r="BI22" s="685" t="s">
        <v>749</v>
      </c>
      <c r="BJ22" s="685" t="s">
        <v>749</v>
      </c>
      <c r="BK22" s="685">
        <v>1</v>
      </c>
      <c r="BL22" s="685"/>
      <c r="BM22" s="685"/>
      <c r="BN22" s="685"/>
      <c r="BO22" s="685"/>
      <c r="BP22" s="685"/>
      <c r="BQ22" s="685"/>
      <c r="BR22" s="685"/>
    </row>
    <row r="23" s="258" customFormat="1" ht="187.2" spans="2:70">
      <c r="B23" s="448">
        <f t="shared" si="0"/>
        <v>8</v>
      </c>
      <c r="C23" s="449" t="s">
        <v>1208</v>
      </c>
      <c r="D23" s="450" t="s">
        <v>743</v>
      </c>
      <c r="E23" s="451" t="s">
        <v>744</v>
      </c>
      <c r="F23" s="794" t="s">
        <v>1209</v>
      </c>
      <c r="G23" s="453" t="s">
        <v>1210</v>
      </c>
      <c r="H23" s="451" t="str">
        <f t="shared" si="1"/>
        <v>サーバ全体
Entire server</v>
      </c>
      <c r="I23" s="799" t="s">
        <v>1211</v>
      </c>
      <c r="J23" s="320" t="s">
        <v>1212</v>
      </c>
      <c r="K23" s="487" t="str">
        <f t="shared" si="2"/>
        <v>回答要
Answer Required</v>
      </c>
      <c r="L23" s="488">
        <v>3</v>
      </c>
      <c r="M23" s="489"/>
      <c r="N23" s="489"/>
      <c r="O23" s="490" t="s">
        <v>1213</v>
      </c>
      <c r="P23" s="491"/>
      <c r="Q23" s="322"/>
      <c r="R23" s="322"/>
      <c r="S23" s="502"/>
      <c r="T23" s="807">
        <f>IF(OR(AND('0.Work Content Judge'!$AE$146=1,$BL23=99),AND('0.Work Content Judge'!$AH$146=1,$BM23=99),AND('0.Work Content Judge'!$AG$146=1,$BN23=99),AND(COUNTIF('0.Work Content Judge'!$AJ$146:$AO$146,2)=0,$BO23=99),AND('0.Work Content Judge'!$T$146=0,$BP23=99),AND('0.Work Content Judge'!$U$146=0,$BQ23=99),AND(COUNTIF('0.Work Content Judge'!$AJ$146:$AO$146,2)&gt;0,$BR23=99)),0,IF(OR(AND('0.Work Content Judge'!$G$129=1,$AZ23=1),AND('0.Work Content Judge'!$H$129=1,$BA23=1),AND('0.Work Content Judge'!$I$129=1,$BB23=1),AND('0.Work Content Judge'!$J$129=1,$BC23=1),AND('0.Work Content Judge'!$K$129=1,$BD23=1),AND('0.Work Content Judge'!$L$129=1,$BG23=1),AND('0.Work Content Judge'!$M$129=1,$BF23=1),AND('0.Work Content Judge'!$N$129=1,$BE23=1),AND('0.Work Content Judge'!$O$129=1,$BH23=1),AND('0.Work Content Judge'!$P$129=1,$BI23=1)),1,0))</f>
        <v>1</v>
      </c>
      <c r="U23" s="807">
        <f t="shared" si="3"/>
        <v>1</v>
      </c>
      <c r="V23" s="683">
        <f t="shared" si="4"/>
        <v>1</v>
      </c>
      <c r="W23" s="684">
        <v>1</v>
      </c>
      <c r="X23" s="685">
        <v>1</v>
      </c>
      <c r="Y23" s="685" t="s">
        <v>749</v>
      </c>
      <c r="Z23" s="685" t="s">
        <v>749</v>
      </c>
      <c r="AA23" s="685" t="s">
        <v>749</v>
      </c>
      <c r="AB23" s="685" t="s">
        <v>749</v>
      </c>
      <c r="AC23" s="685" t="s">
        <v>749</v>
      </c>
      <c r="AD23" s="685" t="s">
        <v>749</v>
      </c>
      <c r="AE23" s="685" t="s">
        <v>749</v>
      </c>
      <c r="AF23" s="685">
        <v>0</v>
      </c>
      <c r="AG23" s="685" t="s">
        <v>749</v>
      </c>
      <c r="AH23" s="685" t="s">
        <v>749</v>
      </c>
      <c r="AI23" s="685" t="s">
        <v>749</v>
      </c>
      <c r="AJ23" s="685" t="s">
        <v>749</v>
      </c>
      <c r="AK23" s="685" t="s">
        <v>749</v>
      </c>
      <c r="AL23" s="685" t="s">
        <v>749</v>
      </c>
      <c r="AM23" s="685">
        <v>1</v>
      </c>
      <c r="AN23" s="685" t="s">
        <v>749</v>
      </c>
      <c r="AO23" s="685" t="s">
        <v>749</v>
      </c>
      <c r="AP23" s="685" t="s">
        <v>749</v>
      </c>
      <c r="AQ23" s="685" t="s">
        <v>749</v>
      </c>
      <c r="AR23" s="685" t="s">
        <v>749</v>
      </c>
      <c r="AS23" s="685" t="s">
        <v>749</v>
      </c>
      <c r="AT23" s="685" t="s">
        <v>749</v>
      </c>
      <c r="AU23" s="685" t="s">
        <v>749</v>
      </c>
      <c r="AV23" s="685">
        <v>1</v>
      </c>
      <c r="AW23" s="685">
        <v>1</v>
      </c>
      <c r="AX23" s="685">
        <v>1</v>
      </c>
      <c r="AY23" s="685" t="s">
        <v>749</v>
      </c>
      <c r="AZ23" s="685">
        <v>1</v>
      </c>
      <c r="BA23" s="685">
        <v>1</v>
      </c>
      <c r="BB23" s="685" t="s">
        <v>749</v>
      </c>
      <c r="BC23" s="685" t="s">
        <v>749</v>
      </c>
      <c r="BD23" s="685" t="s">
        <v>749</v>
      </c>
      <c r="BE23" s="685" t="s">
        <v>749</v>
      </c>
      <c r="BF23" s="685" t="s">
        <v>749</v>
      </c>
      <c r="BG23" s="685" t="s">
        <v>749</v>
      </c>
      <c r="BH23" s="685" t="s">
        <v>749</v>
      </c>
      <c r="BI23" s="685" t="s">
        <v>749</v>
      </c>
      <c r="BJ23" s="685" t="s">
        <v>749</v>
      </c>
      <c r="BK23" s="685">
        <v>1</v>
      </c>
      <c r="BL23" s="685"/>
      <c r="BM23" s="685"/>
      <c r="BN23" s="685"/>
      <c r="BO23" s="685"/>
      <c r="BP23" s="685"/>
      <c r="BQ23" s="685"/>
      <c r="BR23" s="685"/>
    </row>
    <row r="24" s="258" customFormat="1" ht="273.6" spans="2:70">
      <c r="B24" s="448">
        <f t="shared" si="0"/>
        <v>9</v>
      </c>
      <c r="C24" s="449" t="s">
        <v>782</v>
      </c>
      <c r="D24" s="450" t="s">
        <v>743</v>
      </c>
      <c r="E24" s="451" t="s">
        <v>744</v>
      </c>
      <c r="F24" s="794" t="s">
        <v>783</v>
      </c>
      <c r="G24" s="453" t="s">
        <v>784</v>
      </c>
      <c r="H24" s="451" t="str">
        <f t="shared" si="1"/>
        <v>サーバ全体
Entire server</v>
      </c>
      <c r="I24" s="799" t="s">
        <v>785</v>
      </c>
      <c r="J24" s="320" t="s">
        <v>786</v>
      </c>
      <c r="K24" s="487" t="str">
        <f t="shared" si="2"/>
        <v>回答要
Answer Required</v>
      </c>
      <c r="L24" s="488">
        <v>3</v>
      </c>
      <c r="M24" s="489"/>
      <c r="N24" s="489"/>
      <c r="O24" s="490" t="s">
        <v>787</v>
      </c>
      <c r="P24" s="491"/>
      <c r="Q24" s="322"/>
      <c r="R24" s="322"/>
      <c r="S24" s="502"/>
      <c r="T24" s="807">
        <f>IF(OR(AND('0.Work Content Judge'!$AE$146=1,$BL24=99),AND('0.Work Content Judge'!$AH$146=1,$BM24=99),AND('0.Work Content Judge'!$AG$146=1,$BN24=99),AND(COUNTIF('0.Work Content Judge'!$AJ$146:$AO$146,2)=0,$BO24=99),AND('0.Work Content Judge'!$T$146=0,$BP24=99),AND('0.Work Content Judge'!$U$146=0,$BQ24=99),AND(COUNTIF('0.Work Content Judge'!$AJ$146:$AO$146,2)&gt;0,$BR24=99)),0,IF(OR(AND('0.Work Content Judge'!$G$129=1,$AZ24=1),AND('0.Work Content Judge'!$H$129=1,$BA24=1),AND('0.Work Content Judge'!$I$129=1,$BB24=1),AND('0.Work Content Judge'!$J$129=1,$BC24=1),AND('0.Work Content Judge'!$K$129=1,$BD24=1),AND('0.Work Content Judge'!$L$129=1,$BG24=1),AND('0.Work Content Judge'!$M$129=1,$BF24=1),AND('0.Work Content Judge'!$N$129=1,$BE24=1),AND('0.Work Content Judge'!$O$129=1,$BH24=1),AND('0.Work Content Judge'!$P$129=1,$BI24=1)),1,0))</f>
        <v>1</v>
      </c>
      <c r="U24" s="807">
        <f t="shared" si="3"/>
        <v>1</v>
      </c>
      <c r="V24" s="683">
        <f t="shared" si="4"/>
        <v>1</v>
      </c>
      <c r="W24" s="684">
        <v>1</v>
      </c>
      <c r="X24" s="685">
        <v>1</v>
      </c>
      <c r="Y24" s="685" t="s">
        <v>749</v>
      </c>
      <c r="Z24" s="685" t="s">
        <v>749</v>
      </c>
      <c r="AA24" s="685" t="s">
        <v>749</v>
      </c>
      <c r="AB24" s="685" t="s">
        <v>749</v>
      </c>
      <c r="AC24" s="685" t="s">
        <v>749</v>
      </c>
      <c r="AD24" s="685">
        <v>1</v>
      </c>
      <c r="AE24" s="685">
        <v>1</v>
      </c>
      <c r="AF24" s="685">
        <v>1</v>
      </c>
      <c r="AG24" s="685" t="s">
        <v>749</v>
      </c>
      <c r="AH24" s="685" t="s">
        <v>749</v>
      </c>
      <c r="AI24" s="685" t="s">
        <v>749</v>
      </c>
      <c r="AJ24" s="685">
        <v>1</v>
      </c>
      <c r="AK24" s="685">
        <v>1</v>
      </c>
      <c r="AL24" s="685">
        <v>1</v>
      </c>
      <c r="AM24" s="685">
        <v>1</v>
      </c>
      <c r="AN24" s="685" t="s">
        <v>749</v>
      </c>
      <c r="AO24" s="685" t="s">
        <v>749</v>
      </c>
      <c r="AP24" s="685" t="s">
        <v>749</v>
      </c>
      <c r="AQ24" s="685" t="s">
        <v>749</v>
      </c>
      <c r="AR24" s="685" t="s">
        <v>749</v>
      </c>
      <c r="AS24" s="685" t="s">
        <v>749</v>
      </c>
      <c r="AT24" s="685" t="s">
        <v>749</v>
      </c>
      <c r="AU24" s="685" t="s">
        <v>749</v>
      </c>
      <c r="AV24" s="685">
        <v>1</v>
      </c>
      <c r="AW24" s="685">
        <v>1</v>
      </c>
      <c r="AX24" s="685">
        <v>1</v>
      </c>
      <c r="AY24" s="685">
        <v>1</v>
      </c>
      <c r="AZ24" s="685">
        <v>1</v>
      </c>
      <c r="BA24" s="685">
        <v>1</v>
      </c>
      <c r="BB24" s="685" t="s">
        <v>749</v>
      </c>
      <c r="BC24" s="685" t="s">
        <v>749</v>
      </c>
      <c r="BD24" s="685" t="s">
        <v>749</v>
      </c>
      <c r="BE24" s="685" t="s">
        <v>749</v>
      </c>
      <c r="BF24" s="685" t="s">
        <v>749</v>
      </c>
      <c r="BG24" s="685" t="s">
        <v>749</v>
      </c>
      <c r="BH24" s="685" t="s">
        <v>749</v>
      </c>
      <c r="BI24" s="685" t="s">
        <v>749</v>
      </c>
      <c r="BJ24" s="685">
        <v>1</v>
      </c>
      <c r="BK24" s="685">
        <v>1</v>
      </c>
      <c r="BL24" s="685"/>
      <c r="BM24" s="685"/>
      <c r="BN24" s="685"/>
      <c r="BO24" s="685"/>
      <c r="BP24" s="685"/>
      <c r="BQ24" s="685"/>
      <c r="BR24" s="685"/>
    </row>
    <row r="25" s="258" customFormat="1" ht="230.4" spans="2:70">
      <c r="B25" s="448">
        <f t="shared" si="0"/>
        <v>10</v>
      </c>
      <c r="C25" s="449" t="s">
        <v>1214</v>
      </c>
      <c r="D25" s="450" t="s">
        <v>743</v>
      </c>
      <c r="E25" s="451" t="s">
        <v>744</v>
      </c>
      <c r="F25" s="794" t="s">
        <v>1215</v>
      </c>
      <c r="G25" s="453" t="s">
        <v>1216</v>
      </c>
      <c r="H25" s="451" t="str">
        <f t="shared" si="1"/>
        <v>サーバ全体
Entire server</v>
      </c>
      <c r="I25" s="799" t="s">
        <v>1217</v>
      </c>
      <c r="J25" s="320" t="s">
        <v>1218</v>
      </c>
      <c r="K25" s="487" t="str">
        <f t="shared" si="2"/>
        <v>回答要
Answer Required</v>
      </c>
      <c r="L25" s="488">
        <v>3</v>
      </c>
      <c r="M25" s="489"/>
      <c r="N25" s="489"/>
      <c r="O25" s="490" t="s">
        <v>1219</v>
      </c>
      <c r="P25" s="491"/>
      <c r="Q25" s="322"/>
      <c r="R25" s="322"/>
      <c r="S25" s="502"/>
      <c r="T25" s="807">
        <f>IF(OR(AND('0.Work Content Judge'!$AE$146=1,$BL25=99),AND('0.Work Content Judge'!$AH$146=1,$BM25=99),AND('0.Work Content Judge'!$AG$146=1,$BN25=99),AND(COUNTIF('0.Work Content Judge'!$AJ$146:$AO$146,2)=0,$BO25=99),AND('0.Work Content Judge'!$T$146=0,$BP25=99),AND('0.Work Content Judge'!$U$146=0,$BQ25=99),AND(COUNTIF('0.Work Content Judge'!$AJ$146:$AO$146,2)&gt;0,$BR25=99)),0,IF(OR(AND('0.Work Content Judge'!$G$129=1,$AZ25=1),AND('0.Work Content Judge'!$H$129=1,$BA25=1),AND('0.Work Content Judge'!$I$129=1,$BB25=1),AND('0.Work Content Judge'!$J$129=1,$BC25=1),AND('0.Work Content Judge'!$K$129=1,$BD25=1),AND('0.Work Content Judge'!$L$129=1,$BG25=1),AND('0.Work Content Judge'!$M$129=1,$BF25=1),AND('0.Work Content Judge'!$N$129=1,$BE25=1),AND('0.Work Content Judge'!$O$129=1,$BH25=1),AND('0.Work Content Judge'!$P$129=1,$BI25=1)),1,0))</f>
        <v>1</v>
      </c>
      <c r="U25" s="807">
        <f t="shared" si="3"/>
        <v>1</v>
      </c>
      <c r="V25" s="683">
        <f t="shared" si="4"/>
        <v>1</v>
      </c>
      <c r="W25" s="684">
        <v>1</v>
      </c>
      <c r="X25" s="685">
        <v>1</v>
      </c>
      <c r="Y25" s="685" t="s">
        <v>749</v>
      </c>
      <c r="Z25" s="685" t="s">
        <v>749</v>
      </c>
      <c r="AA25" s="685" t="s">
        <v>749</v>
      </c>
      <c r="AB25" s="685" t="s">
        <v>749</v>
      </c>
      <c r="AC25" s="685" t="s">
        <v>749</v>
      </c>
      <c r="AD25" s="685" t="s">
        <v>749</v>
      </c>
      <c r="AE25" s="685" t="s">
        <v>749</v>
      </c>
      <c r="AF25" s="685">
        <v>0</v>
      </c>
      <c r="AG25" s="685" t="s">
        <v>749</v>
      </c>
      <c r="AH25" s="685" t="s">
        <v>749</v>
      </c>
      <c r="AI25" s="685" t="s">
        <v>749</v>
      </c>
      <c r="AJ25" s="685" t="s">
        <v>749</v>
      </c>
      <c r="AK25" s="685" t="s">
        <v>749</v>
      </c>
      <c r="AL25" s="685" t="s">
        <v>749</v>
      </c>
      <c r="AM25" s="685">
        <v>1</v>
      </c>
      <c r="AN25" s="685" t="s">
        <v>749</v>
      </c>
      <c r="AO25" s="685" t="s">
        <v>749</v>
      </c>
      <c r="AP25" s="685" t="s">
        <v>749</v>
      </c>
      <c r="AQ25" s="685" t="s">
        <v>749</v>
      </c>
      <c r="AR25" s="685" t="s">
        <v>749</v>
      </c>
      <c r="AS25" s="685" t="s">
        <v>749</v>
      </c>
      <c r="AT25" s="685" t="s">
        <v>749</v>
      </c>
      <c r="AU25" s="685" t="s">
        <v>749</v>
      </c>
      <c r="AV25" s="685">
        <v>1</v>
      </c>
      <c r="AW25" s="685">
        <v>1</v>
      </c>
      <c r="AX25" s="685">
        <v>1</v>
      </c>
      <c r="AY25" s="685" t="s">
        <v>749</v>
      </c>
      <c r="AZ25" s="685">
        <v>1</v>
      </c>
      <c r="BA25" s="685">
        <v>1</v>
      </c>
      <c r="BB25" s="685" t="s">
        <v>749</v>
      </c>
      <c r="BC25" s="685" t="s">
        <v>749</v>
      </c>
      <c r="BD25" s="685" t="s">
        <v>749</v>
      </c>
      <c r="BE25" s="685" t="s">
        <v>749</v>
      </c>
      <c r="BF25" s="685" t="s">
        <v>749</v>
      </c>
      <c r="BG25" s="685" t="s">
        <v>749</v>
      </c>
      <c r="BH25" s="685" t="s">
        <v>749</v>
      </c>
      <c r="BI25" s="685" t="s">
        <v>749</v>
      </c>
      <c r="BJ25" s="685" t="s">
        <v>749</v>
      </c>
      <c r="BK25" s="685">
        <v>1</v>
      </c>
      <c r="BL25" s="685"/>
      <c r="BM25" s="685"/>
      <c r="BN25" s="685"/>
      <c r="BO25" s="685"/>
      <c r="BP25" s="685"/>
      <c r="BQ25" s="685"/>
      <c r="BR25" s="685"/>
    </row>
    <row r="26" s="258" customFormat="1" ht="244.8" spans="2:70">
      <c r="B26" s="448">
        <f t="shared" si="0"/>
        <v>11</v>
      </c>
      <c r="C26" s="449" t="s">
        <v>788</v>
      </c>
      <c r="D26" s="450" t="s">
        <v>743</v>
      </c>
      <c r="E26" s="451" t="s">
        <v>744</v>
      </c>
      <c r="F26" s="794" t="s">
        <v>789</v>
      </c>
      <c r="G26" s="453" t="s">
        <v>790</v>
      </c>
      <c r="H26" s="451" t="str">
        <f t="shared" si="1"/>
        <v>サーバ全体
Entire server</v>
      </c>
      <c r="I26" s="799" t="s">
        <v>791</v>
      </c>
      <c r="J26" s="320" t="s">
        <v>792</v>
      </c>
      <c r="K26" s="487" t="str">
        <f t="shared" si="2"/>
        <v>回答要
Answer Required</v>
      </c>
      <c r="L26" s="488">
        <v>3</v>
      </c>
      <c r="M26" s="489"/>
      <c r="N26" s="489"/>
      <c r="O26" s="490" t="s">
        <v>793</v>
      </c>
      <c r="P26" s="491"/>
      <c r="Q26" s="322"/>
      <c r="R26" s="322"/>
      <c r="S26" s="502"/>
      <c r="T26" s="807">
        <f>IF(OR(AND('0.Work Content Judge'!$AE$146=1,$BL26=99),AND('0.Work Content Judge'!$AH$146=1,$BM26=99),AND('0.Work Content Judge'!$AG$146=1,$BN26=99),AND(COUNTIF('0.Work Content Judge'!$AJ$146:$AO$146,2)=0,$BO26=99),AND('0.Work Content Judge'!$T$146=0,$BP26=99),AND('0.Work Content Judge'!$U$146=0,$BQ26=99),AND(COUNTIF('0.Work Content Judge'!$AJ$146:$AO$146,2)&gt;0,$BR26=99)),0,IF(OR(AND('0.Work Content Judge'!$G$129=1,$AZ26=1),AND('0.Work Content Judge'!$H$129=1,$BA26=1),AND('0.Work Content Judge'!$I$129=1,$BB26=1),AND('0.Work Content Judge'!$J$129=1,$BC26=1),AND('0.Work Content Judge'!$K$129=1,$BD26=1),AND('0.Work Content Judge'!$L$129=1,$BG26=1),AND('0.Work Content Judge'!$M$129=1,$BF26=1),AND('0.Work Content Judge'!$N$129=1,$BE26=1),AND('0.Work Content Judge'!$O$129=1,$BH26=1),AND('0.Work Content Judge'!$P$129=1,$BI26=1)),1,0))</f>
        <v>1</v>
      </c>
      <c r="U26" s="807">
        <f t="shared" si="3"/>
        <v>1</v>
      </c>
      <c r="V26" s="683">
        <f t="shared" si="4"/>
        <v>1</v>
      </c>
      <c r="W26" s="684">
        <v>1</v>
      </c>
      <c r="X26" s="685">
        <v>1</v>
      </c>
      <c r="Y26" s="685" t="s">
        <v>749</v>
      </c>
      <c r="Z26" s="685" t="s">
        <v>749</v>
      </c>
      <c r="AA26" s="685" t="s">
        <v>749</v>
      </c>
      <c r="AB26" s="685" t="s">
        <v>749</v>
      </c>
      <c r="AC26" s="685" t="s">
        <v>749</v>
      </c>
      <c r="AD26" s="685">
        <v>1</v>
      </c>
      <c r="AE26" s="685">
        <v>1</v>
      </c>
      <c r="AF26" s="685">
        <v>1</v>
      </c>
      <c r="AG26" s="685" t="s">
        <v>749</v>
      </c>
      <c r="AH26" s="685" t="s">
        <v>749</v>
      </c>
      <c r="AI26" s="685" t="s">
        <v>749</v>
      </c>
      <c r="AJ26" s="685">
        <v>1</v>
      </c>
      <c r="AK26" s="685">
        <v>1</v>
      </c>
      <c r="AL26" s="685">
        <v>1</v>
      </c>
      <c r="AM26" s="685">
        <v>1</v>
      </c>
      <c r="AN26" s="685" t="s">
        <v>749</v>
      </c>
      <c r="AO26" s="685" t="s">
        <v>749</v>
      </c>
      <c r="AP26" s="685" t="s">
        <v>749</v>
      </c>
      <c r="AQ26" s="685" t="s">
        <v>749</v>
      </c>
      <c r="AR26" s="685" t="s">
        <v>749</v>
      </c>
      <c r="AS26" s="685" t="s">
        <v>749</v>
      </c>
      <c r="AT26" s="685" t="s">
        <v>749</v>
      </c>
      <c r="AU26" s="685" t="s">
        <v>749</v>
      </c>
      <c r="AV26" s="685">
        <v>1</v>
      </c>
      <c r="AW26" s="685">
        <v>1</v>
      </c>
      <c r="AX26" s="685">
        <v>1</v>
      </c>
      <c r="AY26" s="685">
        <v>1</v>
      </c>
      <c r="AZ26" s="685">
        <v>1</v>
      </c>
      <c r="BA26" s="685">
        <v>1</v>
      </c>
      <c r="BB26" s="685" t="s">
        <v>749</v>
      </c>
      <c r="BC26" s="685" t="s">
        <v>749</v>
      </c>
      <c r="BD26" s="685" t="s">
        <v>749</v>
      </c>
      <c r="BE26" s="685" t="s">
        <v>749</v>
      </c>
      <c r="BF26" s="685" t="s">
        <v>749</v>
      </c>
      <c r="BG26" s="685" t="s">
        <v>749</v>
      </c>
      <c r="BH26" s="685" t="s">
        <v>749</v>
      </c>
      <c r="BI26" s="685" t="s">
        <v>749</v>
      </c>
      <c r="BJ26" s="685">
        <v>1</v>
      </c>
      <c r="BK26" s="685">
        <v>1</v>
      </c>
      <c r="BL26" s="685"/>
      <c r="BM26" s="685"/>
      <c r="BN26" s="685"/>
      <c r="BO26" s="685"/>
      <c r="BP26" s="685"/>
      <c r="BQ26" s="685"/>
      <c r="BR26" s="685"/>
    </row>
    <row r="27" s="258" customFormat="1" ht="244.8" spans="2:70">
      <c r="B27" s="448">
        <f t="shared" si="0"/>
        <v>12</v>
      </c>
      <c r="C27" s="449" t="s">
        <v>794</v>
      </c>
      <c r="D27" s="450" t="s">
        <v>743</v>
      </c>
      <c r="E27" s="451" t="s">
        <v>744</v>
      </c>
      <c r="F27" s="794" t="s">
        <v>795</v>
      </c>
      <c r="G27" s="453" t="s">
        <v>796</v>
      </c>
      <c r="H27" s="451" t="str">
        <f t="shared" si="1"/>
        <v>サーバ全体
Entire server</v>
      </c>
      <c r="I27" s="799" t="s">
        <v>797</v>
      </c>
      <c r="J27" s="320" t="s">
        <v>798</v>
      </c>
      <c r="K27" s="487" t="str">
        <f t="shared" si="2"/>
        <v>回答要
Answer Required</v>
      </c>
      <c r="L27" s="488">
        <v>3</v>
      </c>
      <c r="M27" s="489"/>
      <c r="N27" s="489"/>
      <c r="O27" s="490" t="s">
        <v>799</v>
      </c>
      <c r="P27" s="491"/>
      <c r="Q27" s="322"/>
      <c r="R27" s="322"/>
      <c r="S27" s="502"/>
      <c r="T27" s="807">
        <f>IF(OR(AND('0.Work Content Judge'!$AE$146=1,$BL27=99),AND('0.Work Content Judge'!$AH$146=1,$BM27=99),AND('0.Work Content Judge'!$AG$146=1,$BN27=99),AND(COUNTIF('0.Work Content Judge'!$AJ$146:$AO$146,2)=0,$BO27=99),AND('0.Work Content Judge'!$T$146=0,$BP27=99),AND('0.Work Content Judge'!$U$146=0,$BQ27=99),AND(COUNTIF('0.Work Content Judge'!$AJ$146:$AO$146,2)&gt;0,$BR27=99)),0,IF(OR(AND('0.Work Content Judge'!$G$129=1,$AZ27=1),AND('0.Work Content Judge'!$H$129=1,$BA27=1),AND('0.Work Content Judge'!$I$129=1,$BB27=1),AND('0.Work Content Judge'!$J$129=1,$BC27=1),AND('0.Work Content Judge'!$K$129=1,$BD27=1),AND('0.Work Content Judge'!$L$129=1,$BG27=1),AND('0.Work Content Judge'!$M$129=1,$BF27=1),AND('0.Work Content Judge'!$N$129=1,$BE27=1),AND('0.Work Content Judge'!$O$129=1,$BH27=1),AND('0.Work Content Judge'!$P$129=1,$BI27=1)),1,0))</f>
        <v>1</v>
      </c>
      <c r="U27" s="807">
        <f t="shared" si="3"/>
        <v>1</v>
      </c>
      <c r="V27" s="683">
        <f t="shared" si="4"/>
        <v>1</v>
      </c>
      <c r="W27" s="684">
        <v>1</v>
      </c>
      <c r="X27" s="685">
        <v>1</v>
      </c>
      <c r="Y27" s="685" t="s">
        <v>749</v>
      </c>
      <c r="Z27" s="685" t="s">
        <v>749</v>
      </c>
      <c r="AA27" s="685" t="s">
        <v>749</v>
      </c>
      <c r="AB27" s="685" t="s">
        <v>749</v>
      </c>
      <c r="AC27" s="685" t="s">
        <v>749</v>
      </c>
      <c r="AD27" s="685">
        <v>1</v>
      </c>
      <c r="AE27" s="685">
        <v>1</v>
      </c>
      <c r="AF27" s="685">
        <v>0</v>
      </c>
      <c r="AG27" s="685" t="s">
        <v>749</v>
      </c>
      <c r="AH27" s="685" t="s">
        <v>749</v>
      </c>
      <c r="AI27" s="685" t="s">
        <v>749</v>
      </c>
      <c r="AJ27" s="685">
        <v>0</v>
      </c>
      <c r="AK27" s="685">
        <v>1</v>
      </c>
      <c r="AL27" s="685">
        <v>1</v>
      </c>
      <c r="AM27" s="685">
        <v>1</v>
      </c>
      <c r="AN27" s="685" t="s">
        <v>749</v>
      </c>
      <c r="AO27" s="685" t="s">
        <v>749</v>
      </c>
      <c r="AP27" s="685" t="s">
        <v>749</v>
      </c>
      <c r="AQ27" s="685" t="s">
        <v>749</v>
      </c>
      <c r="AR27" s="685" t="s">
        <v>749</v>
      </c>
      <c r="AS27" s="685" t="s">
        <v>749</v>
      </c>
      <c r="AT27" s="685" t="s">
        <v>749</v>
      </c>
      <c r="AU27" s="685" t="s">
        <v>749</v>
      </c>
      <c r="AV27" s="685">
        <v>1</v>
      </c>
      <c r="AW27" s="685">
        <v>1</v>
      </c>
      <c r="AX27" s="685">
        <v>1</v>
      </c>
      <c r="AY27" s="685">
        <v>1</v>
      </c>
      <c r="AZ27" s="685">
        <v>1</v>
      </c>
      <c r="BA27" s="685">
        <v>1</v>
      </c>
      <c r="BB27" s="685" t="s">
        <v>749</v>
      </c>
      <c r="BC27" s="685" t="s">
        <v>749</v>
      </c>
      <c r="BD27" s="685" t="s">
        <v>749</v>
      </c>
      <c r="BE27" s="685" t="s">
        <v>749</v>
      </c>
      <c r="BF27" s="685" t="s">
        <v>749</v>
      </c>
      <c r="BG27" s="685" t="s">
        <v>749</v>
      </c>
      <c r="BH27" s="685" t="s">
        <v>749</v>
      </c>
      <c r="BI27" s="685" t="s">
        <v>749</v>
      </c>
      <c r="BJ27" s="685">
        <v>1</v>
      </c>
      <c r="BK27" s="685">
        <v>1</v>
      </c>
      <c r="BL27" s="685"/>
      <c r="BM27" s="685"/>
      <c r="BN27" s="685"/>
      <c r="BO27" s="685"/>
      <c r="BP27" s="685"/>
      <c r="BQ27" s="685"/>
      <c r="BR27" s="685"/>
    </row>
    <row r="28" s="258" customFormat="1" ht="201.6" spans="2:70">
      <c r="B28" s="448">
        <f t="shared" si="0"/>
        <v>13</v>
      </c>
      <c r="C28" s="449" t="s">
        <v>800</v>
      </c>
      <c r="D28" s="450" t="s">
        <v>743</v>
      </c>
      <c r="E28" s="451" t="s">
        <v>801</v>
      </c>
      <c r="F28" s="794" t="s">
        <v>802</v>
      </c>
      <c r="G28" s="453" t="s">
        <v>803</v>
      </c>
      <c r="H28" s="451" t="str">
        <f t="shared" si="1"/>
        <v>サーバ全体
Entire server</v>
      </c>
      <c r="I28" s="799" t="s">
        <v>804</v>
      </c>
      <c r="J28" s="320" t="s">
        <v>805</v>
      </c>
      <c r="K28" s="487" t="str">
        <f t="shared" si="2"/>
        <v>回答要
Answer Required</v>
      </c>
      <c r="L28" s="488">
        <v>3</v>
      </c>
      <c r="M28" s="489"/>
      <c r="N28" s="489"/>
      <c r="O28" s="492" t="s">
        <v>287</v>
      </c>
      <c r="P28" s="493"/>
      <c r="Q28" s="494"/>
      <c r="R28" s="494"/>
      <c r="S28" s="503"/>
      <c r="T28" s="807">
        <f>IF(OR(AND('0.Work Content Judge'!$AE$146=1,$BL28=99),AND('0.Work Content Judge'!$AH$146=1,$BM28=99),AND('0.Work Content Judge'!$AG$146=1,$BN28=99),AND(COUNTIF('0.Work Content Judge'!$AJ$146:$AO$146,2)=0,$BO28=99),AND('0.Work Content Judge'!$T$146=0,$BP28=99),AND('0.Work Content Judge'!$U$146=0,$BQ28=99),AND(COUNTIF('0.Work Content Judge'!$AJ$146:$AO$146,2)&gt;0,$BR28=99)),0,IF(OR(AND('0.Work Content Judge'!$G$129=1,$AZ28=1),AND('0.Work Content Judge'!$H$129=1,$BA28=1),AND('0.Work Content Judge'!$I$129=1,$BB28=1),AND('0.Work Content Judge'!$J$129=1,$BC28=1),AND('0.Work Content Judge'!$K$129=1,$BD28=1),AND('0.Work Content Judge'!$L$129=1,$BG28=1),AND('0.Work Content Judge'!$M$129=1,$BF28=1),AND('0.Work Content Judge'!$N$129=1,$BE28=1),AND('0.Work Content Judge'!$O$129=1,$BH28=1),AND('0.Work Content Judge'!$P$129=1,$BI28=1)),1,0))</f>
        <v>1</v>
      </c>
      <c r="U28" s="807">
        <f t="shared" si="3"/>
        <v>1</v>
      </c>
      <c r="V28" s="683">
        <f t="shared" si="4"/>
        <v>1</v>
      </c>
      <c r="W28" s="684">
        <v>1</v>
      </c>
      <c r="X28" s="685">
        <v>1</v>
      </c>
      <c r="Y28" s="685"/>
      <c r="Z28" s="685"/>
      <c r="AA28" s="685"/>
      <c r="AB28" s="685"/>
      <c r="AC28" s="685">
        <v>1</v>
      </c>
      <c r="AD28" s="685">
        <v>1</v>
      </c>
      <c r="AE28" s="685">
        <v>1</v>
      </c>
      <c r="AF28" s="685"/>
      <c r="AG28" s="685"/>
      <c r="AH28" s="685"/>
      <c r="AI28" s="685"/>
      <c r="AJ28" s="685"/>
      <c r="AK28" s="685"/>
      <c r="AL28" s="685"/>
      <c r="AM28" s="685">
        <v>1</v>
      </c>
      <c r="AN28" s="685" t="s">
        <v>749</v>
      </c>
      <c r="AO28" s="685" t="s">
        <v>749</v>
      </c>
      <c r="AP28" s="685" t="s">
        <v>749</v>
      </c>
      <c r="AQ28" s="685" t="s">
        <v>749</v>
      </c>
      <c r="AR28" s="685" t="s">
        <v>749</v>
      </c>
      <c r="AS28" s="685" t="s">
        <v>749</v>
      </c>
      <c r="AT28" s="685" t="s">
        <v>749</v>
      </c>
      <c r="AU28" s="685" t="s">
        <v>749</v>
      </c>
      <c r="AV28" s="685">
        <v>1</v>
      </c>
      <c r="AW28" s="685">
        <v>1</v>
      </c>
      <c r="AX28" s="685">
        <v>1</v>
      </c>
      <c r="AY28" s="685">
        <v>1</v>
      </c>
      <c r="AZ28" s="685">
        <v>1</v>
      </c>
      <c r="BA28" s="685">
        <v>1</v>
      </c>
      <c r="BB28" s="685" t="s">
        <v>749</v>
      </c>
      <c r="BC28" s="685" t="s">
        <v>749</v>
      </c>
      <c r="BD28" s="685" t="s">
        <v>749</v>
      </c>
      <c r="BE28" s="685" t="s">
        <v>749</v>
      </c>
      <c r="BF28" s="685" t="s">
        <v>749</v>
      </c>
      <c r="BG28" s="685" t="s">
        <v>749</v>
      </c>
      <c r="BH28" s="685" t="s">
        <v>749</v>
      </c>
      <c r="BI28" s="685" t="s">
        <v>749</v>
      </c>
      <c r="BJ28" s="685">
        <v>1</v>
      </c>
      <c r="BK28" s="685">
        <v>1</v>
      </c>
      <c r="BL28" s="685"/>
      <c r="BM28" s="685"/>
      <c r="BN28" s="685"/>
      <c r="BO28" s="685"/>
      <c r="BP28" s="685"/>
      <c r="BQ28" s="685"/>
      <c r="BR28" s="685"/>
    </row>
    <row r="29" s="258" customFormat="1" ht="244.8" spans="2:70">
      <c r="B29" s="448">
        <f t="shared" si="0"/>
        <v>14</v>
      </c>
      <c r="C29" s="449" t="s">
        <v>806</v>
      </c>
      <c r="D29" s="450" t="s">
        <v>743</v>
      </c>
      <c r="E29" s="451" t="s">
        <v>744</v>
      </c>
      <c r="F29" s="794" t="s">
        <v>807</v>
      </c>
      <c r="G29" s="453" t="s">
        <v>808</v>
      </c>
      <c r="H29" s="451" t="str">
        <f t="shared" si="1"/>
        <v>サーバ全体
Entire server</v>
      </c>
      <c r="I29" s="799" t="s">
        <v>804</v>
      </c>
      <c r="J29" s="320" t="s">
        <v>805</v>
      </c>
      <c r="K29" s="487" t="str">
        <f t="shared" si="2"/>
        <v>回答要
Answer Required</v>
      </c>
      <c r="L29" s="488">
        <v>3</v>
      </c>
      <c r="M29" s="489"/>
      <c r="N29" s="489"/>
      <c r="O29" s="492" t="s">
        <v>287</v>
      </c>
      <c r="P29" s="493"/>
      <c r="Q29" s="494"/>
      <c r="R29" s="494"/>
      <c r="S29" s="503"/>
      <c r="T29" s="807">
        <f>IF(OR(AND('0.Work Content Judge'!$AE$146=1,$BL29=99),AND('0.Work Content Judge'!$AH$146=1,$BM29=99),AND('0.Work Content Judge'!$AG$146=1,$BN29=99),AND(COUNTIF('0.Work Content Judge'!$AJ$146:$AO$146,2)=0,$BO29=99),AND('0.Work Content Judge'!$T$146=0,$BP29=99),AND('0.Work Content Judge'!$U$146=0,$BQ29=99),AND(COUNTIF('0.Work Content Judge'!$AJ$146:$AO$146,2)&gt;0,$BR29=99)),0,IF(OR(AND('0.Work Content Judge'!$G$129=1,$AZ29=1),AND('0.Work Content Judge'!$H$129=1,$BA29=1),AND('0.Work Content Judge'!$I$129=1,$BB29=1),AND('0.Work Content Judge'!$J$129=1,$BC29=1),AND('0.Work Content Judge'!$K$129=1,$BD29=1),AND('0.Work Content Judge'!$L$129=1,$BG29=1),AND('0.Work Content Judge'!$M$129=1,$BF29=1),AND('0.Work Content Judge'!$N$129=1,$BE29=1),AND('0.Work Content Judge'!$O$129=1,$BH29=1),AND('0.Work Content Judge'!$P$129=1,$BI29=1)),1,0))</f>
        <v>1</v>
      </c>
      <c r="U29" s="807">
        <f t="shared" si="3"/>
        <v>1</v>
      </c>
      <c r="V29" s="683">
        <f t="shared" si="4"/>
        <v>1</v>
      </c>
      <c r="W29" s="684">
        <v>1</v>
      </c>
      <c r="X29" s="685">
        <v>1</v>
      </c>
      <c r="Y29" s="685"/>
      <c r="Z29" s="685"/>
      <c r="AA29" s="685"/>
      <c r="AB29" s="685"/>
      <c r="AC29" s="685">
        <v>1</v>
      </c>
      <c r="AD29" s="685">
        <v>1</v>
      </c>
      <c r="AE29" s="685">
        <v>1</v>
      </c>
      <c r="AF29" s="685"/>
      <c r="AG29" s="685"/>
      <c r="AH29" s="685"/>
      <c r="AI29" s="685"/>
      <c r="AJ29" s="685"/>
      <c r="AK29" s="685"/>
      <c r="AL29" s="685"/>
      <c r="AM29" s="685">
        <v>1</v>
      </c>
      <c r="AN29" s="685" t="s">
        <v>749</v>
      </c>
      <c r="AO29" s="685" t="s">
        <v>749</v>
      </c>
      <c r="AP29" s="685" t="s">
        <v>749</v>
      </c>
      <c r="AQ29" s="685" t="s">
        <v>749</v>
      </c>
      <c r="AR29" s="685" t="s">
        <v>749</v>
      </c>
      <c r="AS29" s="685" t="s">
        <v>749</v>
      </c>
      <c r="AT29" s="685" t="s">
        <v>749</v>
      </c>
      <c r="AU29" s="685" t="s">
        <v>749</v>
      </c>
      <c r="AV29" s="685">
        <v>1</v>
      </c>
      <c r="AW29" s="685">
        <v>1</v>
      </c>
      <c r="AX29" s="685">
        <v>1</v>
      </c>
      <c r="AY29" s="685">
        <v>1</v>
      </c>
      <c r="AZ29" s="685">
        <v>1</v>
      </c>
      <c r="BA29" s="685">
        <v>1</v>
      </c>
      <c r="BB29" s="685" t="s">
        <v>749</v>
      </c>
      <c r="BC29" s="685" t="s">
        <v>749</v>
      </c>
      <c r="BD29" s="685" t="s">
        <v>749</v>
      </c>
      <c r="BE29" s="685" t="s">
        <v>749</v>
      </c>
      <c r="BF29" s="685" t="s">
        <v>749</v>
      </c>
      <c r="BG29" s="685" t="s">
        <v>749</v>
      </c>
      <c r="BH29" s="685" t="s">
        <v>749</v>
      </c>
      <c r="BI29" s="685" t="s">
        <v>749</v>
      </c>
      <c r="BJ29" s="685">
        <v>1</v>
      </c>
      <c r="BK29" s="685">
        <v>1</v>
      </c>
      <c r="BL29" s="685"/>
      <c r="BM29" s="685"/>
      <c r="BN29" s="685"/>
      <c r="BO29" s="685"/>
      <c r="BP29" s="685"/>
      <c r="BQ29" s="685"/>
      <c r="BR29" s="685"/>
    </row>
    <row r="30" s="258" customFormat="1" ht="158.4" spans="2:70">
      <c r="B30" s="448">
        <f t="shared" si="0"/>
        <v>15</v>
      </c>
      <c r="C30" s="449" t="s">
        <v>1220</v>
      </c>
      <c r="D30" s="450" t="s">
        <v>743</v>
      </c>
      <c r="E30" s="451" t="s">
        <v>744</v>
      </c>
      <c r="F30" s="794" t="s">
        <v>1221</v>
      </c>
      <c r="G30" s="453" t="s">
        <v>1222</v>
      </c>
      <c r="H30" s="451" t="str">
        <f t="shared" si="1"/>
        <v>サーバ全体
Entire server</v>
      </c>
      <c r="I30" s="799" t="s">
        <v>1223</v>
      </c>
      <c r="J30" s="320" t="s">
        <v>1224</v>
      </c>
      <c r="K30" s="487" t="str">
        <f t="shared" si="2"/>
        <v>回答要
Answer Required</v>
      </c>
      <c r="L30" s="488">
        <v>3</v>
      </c>
      <c r="M30" s="489"/>
      <c r="N30" s="489"/>
      <c r="O30" s="490" t="s">
        <v>1220</v>
      </c>
      <c r="P30" s="491"/>
      <c r="Q30" s="322"/>
      <c r="R30" s="322"/>
      <c r="S30" s="502"/>
      <c r="T30" s="807">
        <f>IF(OR(AND('0.Work Content Judge'!$AE$146=1,$BL30=99),AND('0.Work Content Judge'!$AH$146=1,$BM30=99),AND('0.Work Content Judge'!$AG$146=1,$BN30=99),AND(COUNTIF('0.Work Content Judge'!$AJ$146:$AO$146,2)=0,$BO30=99),AND('0.Work Content Judge'!$T$146=0,$BP30=99),AND('0.Work Content Judge'!$U$146=0,$BQ30=99),AND(COUNTIF('0.Work Content Judge'!$AJ$146:$AO$146,2)&gt;0,$BR30=99)),0,IF(OR(AND('0.Work Content Judge'!$G$129=1,$AZ30=1),AND('0.Work Content Judge'!$H$129=1,$BA30=1),AND('0.Work Content Judge'!$I$129=1,$BB30=1),AND('0.Work Content Judge'!$J$129=1,$BC30=1),AND('0.Work Content Judge'!$K$129=1,$BD30=1),AND('0.Work Content Judge'!$L$129=1,$BG30=1),AND('0.Work Content Judge'!$M$129=1,$BF30=1),AND('0.Work Content Judge'!$N$129=1,$BE30=1),AND('0.Work Content Judge'!$O$129=1,$BH30=1),AND('0.Work Content Judge'!$P$129=1,$BI30=1)),1,0))</f>
        <v>1</v>
      </c>
      <c r="U30" s="807">
        <f t="shared" si="3"/>
        <v>1</v>
      </c>
      <c r="V30" s="683">
        <f t="shared" si="4"/>
        <v>1</v>
      </c>
      <c r="W30" s="684">
        <v>1</v>
      </c>
      <c r="X30" s="685">
        <v>1</v>
      </c>
      <c r="Y30" s="685" t="s">
        <v>749</v>
      </c>
      <c r="Z30" s="685" t="s">
        <v>749</v>
      </c>
      <c r="AA30" s="685" t="s">
        <v>749</v>
      </c>
      <c r="AB30" s="685" t="s">
        <v>749</v>
      </c>
      <c r="AC30" s="685" t="s">
        <v>749</v>
      </c>
      <c r="AD30" s="685" t="s">
        <v>749</v>
      </c>
      <c r="AE30" s="685" t="s">
        <v>749</v>
      </c>
      <c r="AF30" s="685">
        <v>0</v>
      </c>
      <c r="AG30" s="685" t="s">
        <v>749</v>
      </c>
      <c r="AH30" s="685" t="s">
        <v>749</v>
      </c>
      <c r="AI30" s="685" t="s">
        <v>749</v>
      </c>
      <c r="AJ30" s="685" t="s">
        <v>749</v>
      </c>
      <c r="AK30" s="685" t="s">
        <v>749</v>
      </c>
      <c r="AL30" s="685" t="s">
        <v>749</v>
      </c>
      <c r="AM30" s="685">
        <v>1</v>
      </c>
      <c r="AN30" s="685" t="s">
        <v>749</v>
      </c>
      <c r="AO30" s="685" t="s">
        <v>749</v>
      </c>
      <c r="AP30" s="685" t="s">
        <v>749</v>
      </c>
      <c r="AQ30" s="685" t="s">
        <v>749</v>
      </c>
      <c r="AR30" s="685" t="s">
        <v>749</v>
      </c>
      <c r="AS30" s="685" t="s">
        <v>749</v>
      </c>
      <c r="AT30" s="685" t="s">
        <v>749</v>
      </c>
      <c r="AU30" s="685" t="s">
        <v>749</v>
      </c>
      <c r="AV30" s="685">
        <v>1</v>
      </c>
      <c r="AW30" s="685">
        <v>1</v>
      </c>
      <c r="AX30" s="685">
        <v>1</v>
      </c>
      <c r="AY30" s="685" t="s">
        <v>749</v>
      </c>
      <c r="AZ30" s="685">
        <v>1</v>
      </c>
      <c r="BA30" s="685">
        <v>1</v>
      </c>
      <c r="BB30" s="685" t="s">
        <v>749</v>
      </c>
      <c r="BC30" s="685" t="s">
        <v>749</v>
      </c>
      <c r="BD30" s="685" t="s">
        <v>749</v>
      </c>
      <c r="BE30" s="685" t="s">
        <v>749</v>
      </c>
      <c r="BF30" s="685" t="s">
        <v>749</v>
      </c>
      <c r="BG30" s="685" t="s">
        <v>749</v>
      </c>
      <c r="BH30" s="685" t="s">
        <v>749</v>
      </c>
      <c r="BI30" s="685" t="s">
        <v>749</v>
      </c>
      <c r="BJ30" s="685" t="s">
        <v>749</v>
      </c>
      <c r="BK30" s="685">
        <v>1</v>
      </c>
      <c r="BL30" s="685"/>
      <c r="BM30" s="685"/>
      <c r="BN30" s="685"/>
      <c r="BO30" s="685"/>
      <c r="BP30" s="685"/>
      <c r="BQ30" s="685"/>
      <c r="BR30" s="685"/>
    </row>
    <row r="31" s="258" customFormat="1" ht="273.6" spans="2:70">
      <c r="B31" s="448">
        <f t="shared" si="0"/>
        <v>16</v>
      </c>
      <c r="C31" s="449" t="s">
        <v>1225</v>
      </c>
      <c r="D31" s="450" t="s">
        <v>743</v>
      </c>
      <c r="E31" s="451" t="s">
        <v>744</v>
      </c>
      <c r="F31" s="794" t="s">
        <v>1226</v>
      </c>
      <c r="G31" s="453" t="s">
        <v>1227</v>
      </c>
      <c r="H31" s="451" t="str">
        <f t="shared" si="1"/>
        <v>サーバ全体
Entire server</v>
      </c>
      <c r="I31" s="799" t="s">
        <v>1228</v>
      </c>
      <c r="J31" s="320" t="s">
        <v>1229</v>
      </c>
      <c r="K31" s="487" t="str">
        <f t="shared" si="2"/>
        <v>回答要
Answer Required</v>
      </c>
      <c r="L31" s="488">
        <v>3</v>
      </c>
      <c r="M31" s="489"/>
      <c r="N31" s="489"/>
      <c r="O31" s="490" t="s">
        <v>1230</v>
      </c>
      <c r="P31" s="491"/>
      <c r="Q31" s="322"/>
      <c r="R31" s="322"/>
      <c r="S31" s="502"/>
      <c r="T31" s="807">
        <f>IF(OR(AND('0.Work Content Judge'!$AE$146=1,$BL31=99),AND('0.Work Content Judge'!$AH$146=1,$BM31=99),AND('0.Work Content Judge'!$AG$146=1,$BN31=99),AND(COUNTIF('0.Work Content Judge'!$AJ$146:$AO$146,2)=0,$BO31=99),AND('0.Work Content Judge'!$T$146=0,$BP31=99),AND('0.Work Content Judge'!$U$146=0,$BQ31=99),AND(COUNTIF('0.Work Content Judge'!$AJ$146:$AO$146,2)&gt;0,$BR31=99)),0,IF(OR(AND('0.Work Content Judge'!$G$129=1,$AZ31=1),AND('0.Work Content Judge'!$H$129=1,$BA31=1),AND('0.Work Content Judge'!$I$129=1,$BB31=1),AND('0.Work Content Judge'!$J$129=1,$BC31=1),AND('0.Work Content Judge'!$K$129=1,$BD31=1),AND('0.Work Content Judge'!$L$129=1,$BG31=1),AND('0.Work Content Judge'!$M$129=1,$BF31=1),AND('0.Work Content Judge'!$N$129=1,$BE31=1),AND('0.Work Content Judge'!$O$129=1,$BH31=1),AND('0.Work Content Judge'!$P$129=1,$BI31=1)),1,0))</f>
        <v>1</v>
      </c>
      <c r="U31" s="807">
        <f t="shared" si="3"/>
        <v>1</v>
      </c>
      <c r="V31" s="683">
        <f t="shared" si="4"/>
        <v>1</v>
      </c>
      <c r="W31" s="684">
        <v>1</v>
      </c>
      <c r="X31" s="685">
        <v>1</v>
      </c>
      <c r="Y31" s="685" t="s">
        <v>749</v>
      </c>
      <c r="Z31" s="685" t="s">
        <v>749</v>
      </c>
      <c r="AA31" s="685" t="s">
        <v>749</v>
      </c>
      <c r="AB31" s="685" t="s">
        <v>749</v>
      </c>
      <c r="AC31" s="685" t="s">
        <v>749</v>
      </c>
      <c r="AD31" s="685" t="s">
        <v>749</v>
      </c>
      <c r="AE31" s="685" t="s">
        <v>749</v>
      </c>
      <c r="AF31" s="685">
        <v>0</v>
      </c>
      <c r="AG31" s="685" t="s">
        <v>749</v>
      </c>
      <c r="AH31" s="685" t="s">
        <v>749</v>
      </c>
      <c r="AI31" s="685" t="s">
        <v>749</v>
      </c>
      <c r="AJ31" s="685" t="s">
        <v>749</v>
      </c>
      <c r="AK31" s="685" t="s">
        <v>749</v>
      </c>
      <c r="AL31" s="685" t="s">
        <v>749</v>
      </c>
      <c r="AM31" s="685">
        <v>1</v>
      </c>
      <c r="AN31" s="685" t="s">
        <v>749</v>
      </c>
      <c r="AO31" s="685" t="s">
        <v>749</v>
      </c>
      <c r="AP31" s="685" t="s">
        <v>749</v>
      </c>
      <c r="AQ31" s="685" t="s">
        <v>749</v>
      </c>
      <c r="AR31" s="685" t="s">
        <v>749</v>
      </c>
      <c r="AS31" s="685" t="s">
        <v>749</v>
      </c>
      <c r="AT31" s="685" t="s">
        <v>749</v>
      </c>
      <c r="AU31" s="685" t="s">
        <v>749</v>
      </c>
      <c r="AV31" s="685">
        <v>1</v>
      </c>
      <c r="AW31" s="685">
        <v>1</v>
      </c>
      <c r="AX31" s="685">
        <v>1</v>
      </c>
      <c r="AY31" s="685" t="s">
        <v>749</v>
      </c>
      <c r="AZ31" s="685">
        <v>1</v>
      </c>
      <c r="BA31" s="685" t="s">
        <v>749</v>
      </c>
      <c r="BB31" s="685">
        <v>1</v>
      </c>
      <c r="BC31" s="685" t="s">
        <v>749</v>
      </c>
      <c r="BD31" s="685" t="s">
        <v>749</v>
      </c>
      <c r="BE31" s="685" t="s">
        <v>749</v>
      </c>
      <c r="BF31" s="685" t="s">
        <v>749</v>
      </c>
      <c r="BG31" s="685" t="s">
        <v>749</v>
      </c>
      <c r="BH31" s="685" t="s">
        <v>749</v>
      </c>
      <c r="BI31" s="685" t="s">
        <v>749</v>
      </c>
      <c r="BJ31" s="685" t="s">
        <v>749</v>
      </c>
      <c r="BK31" s="685">
        <v>1</v>
      </c>
      <c r="BL31" s="685"/>
      <c r="BM31" s="685"/>
      <c r="BN31" s="685"/>
      <c r="BO31" s="685"/>
      <c r="BP31" s="685"/>
      <c r="BQ31" s="685"/>
      <c r="BR31" s="685"/>
    </row>
    <row r="32" s="258" customFormat="1" ht="388.8" spans="2:70">
      <c r="B32" s="448">
        <f t="shared" si="0"/>
        <v>17</v>
      </c>
      <c r="C32" s="449" t="s">
        <v>1231</v>
      </c>
      <c r="D32" s="450" t="s">
        <v>743</v>
      </c>
      <c r="E32" s="451" t="s">
        <v>744</v>
      </c>
      <c r="F32" s="794" t="s">
        <v>1232</v>
      </c>
      <c r="G32" s="453" t="s">
        <v>1233</v>
      </c>
      <c r="H32" s="451" t="str">
        <f t="shared" si="1"/>
        <v>サーバ全体
Entire server</v>
      </c>
      <c r="I32" s="799" t="s">
        <v>1228</v>
      </c>
      <c r="J32" s="320" t="s">
        <v>1229</v>
      </c>
      <c r="K32" s="487" t="str">
        <f t="shared" si="2"/>
        <v>回答要
Answer Required</v>
      </c>
      <c r="L32" s="488">
        <v>3</v>
      </c>
      <c r="M32" s="489"/>
      <c r="N32" s="489"/>
      <c r="O32" s="490" t="s">
        <v>1231</v>
      </c>
      <c r="P32" s="491"/>
      <c r="Q32" s="322"/>
      <c r="R32" s="322"/>
      <c r="S32" s="502"/>
      <c r="T32" s="807">
        <f>IF(OR(AND('0.Work Content Judge'!$AE$146=1,$BL32=99),AND('0.Work Content Judge'!$AH$146=1,$BM32=99),AND('0.Work Content Judge'!$AG$146=1,$BN32=99),AND(COUNTIF('0.Work Content Judge'!$AJ$146:$AO$146,2)=0,$BO32=99),AND('0.Work Content Judge'!$T$146=0,$BP32=99),AND('0.Work Content Judge'!$U$146=0,$BQ32=99),AND(COUNTIF('0.Work Content Judge'!$AJ$146:$AO$146,2)&gt;0,$BR32=99)),0,IF(OR(AND('0.Work Content Judge'!$G$129=1,$AZ32=1),AND('0.Work Content Judge'!$H$129=1,$BA32=1),AND('0.Work Content Judge'!$I$129=1,$BB32=1),AND('0.Work Content Judge'!$J$129=1,$BC32=1),AND('0.Work Content Judge'!$K$129=1,$BD32=1),AND('0.Work Content Judge'!$L$129=1,$BG32=1),AND('0.Work Content Judge'!$M$129=1,$BF32=1),AND('0.Work Content Judge'!$N$129=1,$BE32=1),AND('0.Work Content Judge'!$O$129=1,$BH32=1),AND('0.Work Content Judge'!$P$129=1,$BI32=1)),1,0))</f>
        <v>1</v>
      </c>
      <c r="U32" s="807">
        <f t="shared" si="3"/>
        <v>1</v>
      </c>
      <c r="V32" s="683">
        <f t="shared" si="4"/>
        <v>1</v>
      </c>
      <c r="W32" s="684">
        <v>1</v>
      </c>
      <c r="X32" s="685">
        <v>1</v>
      </c>
      <c r="Y32" s="685" t="s">
        <v>749</v>
      </c>
      <c r="Z32" s="685" t="s">
        <v>749</v>
      </c>
      <c r="AA32" s="685" t="s">
        <v>749</v>
      </c>
      <c r="AB32" s="685" t="s">
        <v>749</v>
      </c>
      <c r="AC32" s="685" t="s">
        <v>749</v>
      </c>
      <c r="AD32" s="685" t="s">
        <v>749</v>
      </c>
      <c r="AE32" s="685" t="s">
        <v>749</v>
      </c>
      <c r="AF32" s="685">
        <v>0</v>
      </c>
      <c r="AG32" s="685" t="s">
        <v>749</v>
      </c>
      <c r="AH32" s="685" t="s">
        <v>749</v>
      </c>
      <c r="AI32" s="685" t="s">
        <v>749</v>
      </c>
      <c r="AJ32" s="685" t="s">
        <v>749</v>
      </c>
      <c r="AK32" s="685" t="s">
        <v>749</v>
      </c>
      <c r="AL32" s="685" t="s">
        <v>749</v>
      </c>
      <c r="AM32" s="685">
        <v>1</v>
      </c>
      <c r="AN32" s="685" t="s">
        <v>749</v>
      </c>
      <c r="AO32" s="685" t="s">
        <v>749</v>
      </c>
      <c r="AP32" s="685" t="s">
        <v>749</v>
      </c>
      <c r="AQ32" s="685" t="s">
        <v>749</v>
      </c>
      <c r="AR32" s="685" t="s">
        <v>749</v>
      </c>
      <c r="AS32" s="685" t="s">
        <v>749</v>
      </c>
      <c r="AT32" s="685" t="s">
        <v>749</v>
      </c>
      <c r="AU32" s="685" t="s">
        <v>749</v>
      </c>
      <c r="AV32" s="685">
        <v>1</v>
      </c>
      <c r="AW32" s="685">
        <v>1</v>
      </c>
      <c r="AX32" s="685">
        <v>1</v>
      </c>
      <c r="AY32" s="685" t="s">
        <v>749</v>
      </c>
      <c r="AZ32" s="685">
        <v>1</v>
      </c>
      <c r="BA32" s="685" t="s">
        <v>749</v>
      </c>
      <c r="BB32" s="685">
        <v>1</v>
      </c>
      <c r="BC32" s="685" t="s">
        <v>749</v>
      </c>
      <c r="BD32" s="685" t="s">
        <v>749</v>
      </c>
      <c r="BE32" s="685" t="s">
        <v>749</v>
      </c>
      <c r="BF32" s="685" t="s">
        <v>749</v>
      </c>
      <c r="BG32" s="685" t="s">
        <v>749</v>
      </c>
      <c r="BH32" s="685" t="s">
        <v>749</v>
      </c>
      <c r="BI32" s="685" t="s">
        <v>749</v>
      </c>
      <c r="BJ32" s="685" t="s">
        <v>749</v>
      </c>
      <c r="BK32" s="685">
        <v>1</v>
      </c>
      <c r="BL32" s="685"/>
      <c r="BM32" s="685"/>
      <c r="BN32" s="685"/>
      <c r="BO32" s="685"/>
      <c r="BP32" s="685"/>
      <c r="BQ32" s="685"/>
      <c r="BR32" s="685"/>
    </row>
    <row r="33" s="258" customFormat="1" ht="345.6" spans="2:70">
      <c r="B33" s="448">
        <f t="shared" si="0"/>
        <v>18</v>
      </c>
      <c r="C33" s="449" t="s">
        <v>1234</v>
      </c>
      <c r="D33" s="450" t="s">
        <v>743</v>
      </c>
      <c r="E33" s="451" t="s">
        <v>744</v>
      </c>
      <c r="F33" s="794" t="s">
        <v>1235</v>
      </c>
      <c r="G33" s="453" t="s">
        <v>1236</v>
      </c>
      <c r="H33" s="451" t="str">
        <f t="shared" si="1"/>
        <v>サーバ全体
Entire server</v>
      </c>
      <c r="I33" s="799" t="s">
        <v>1228</v>
      </c>
      <c r="J33" s="320" t="s">
        <v>1229</v>
      </c>
      <c r="K33" s="487" t="str">
        <f t="shared" si="2"/>
        <v>回答要
Answer Required</v>
      </c>
      <c r="L33" s="488">
        <v>3</v>
      </c>
      <c r="M33" s="489"/>
      <c r="N33" s="489"/>
      <c r="O33" s="490" t="s">
        <v>1237</v>
      </c>
      <c r="P33" s="491"/>
      <c r="Q33" s="322"/>
      <c r="R33" s="322"/>
      <c r="S33" s="502"/>
      <c r="T33" s="807">
        <f>IF(OR(AND('0.Work Content Judge'!$AE$146=1,$BL33=99),AND('0.Work Content Judge'!$AH$146=1,$BM33=99),AND('0.Work Content Judge'!$AG$146=1,$BN33=99),AND(COUNTIF('0.Work Content Judge'!$AJ$146:$AO$146,2)=0,$BO33=99),AND('0.Work Content Judge'!$T$146=0,$BP33=99),AND('0.Work Content Judge'!$U$146=0,$BQ33=99),AND(COUNTIF('0.Work Content Judge'!$AJ$146:$AO$146,2)&gt;0,$BR33=99)),0,IF(OR(AND('0.Work Content Judge'!$G$129=1,$AZ33=1),AND('0.Work Content Judge'!$H$129=1,$BA33=1),AND('0.Work Content Judge'!$I$129=1,$BB33=1),AND('0.Work Content Judge'!$J$129=1,$BC33=1),AND('0.Work Content Judge'!$K$129=1,$BD33=1),AND('0.Work Content Judge'!$L$129=1,$BG33=1),AND('0.Work Content Judge'!$M$129=1,$BF33=1),AND('0.Work Content Judge'!$N$129=1,$BE33=1),AND('0.Work Content Judge'!$O$129=1,$BH33=1),AND('0.Work Content Judge'!$P$129=1,$BI33=1)),1,0))</f>
        <v>1</v>
      </c>
      <c r="U33" s="807">
        <f t="shared" si="3"/>
        <v>1</v>
      </c>
      <c r="V33" s="683">
        <f t="shared" si="4"/>
        <v>1</v>
      </c>
      <c r="W33" s="684">
        <v>1</v>
      </c>
      <c r="X33" s="685">
        <v>1</v>
      </c>
      <c r="Y33" s="685" t="s">
        <v>749</v>
      </c>
      <c r="Z33" s="685" t="s">
        <v>749</v>
      </c>
      <c r="AA33" s="685" t="s">
        <v>749</v>
      </c>
      <c r="AB33" s="685" t="s">
        <v>749</v>
      </c>
      <c r="AC33" s="685" t="s">
        <v>749</v>
      </c>
      <c r="AD33" s="685" t="s">
        <v>749</v>
      </c>
      <c r="AE33" s="685" t="s">
        <v>749</v>
      </c>
      <c r="AF33" s="685">
        <v>0</v>
      </c>
      <c r="AG33" s="685" t="s">
        <v>749</v>
      </c>
      <c r="AH33" s="685" t="s">
        <v>749</v>
      </c>
      <c r="AI33" s="685" t="s">
        <v>749</v>
      </c>
      <c r="AJ33" s="685" t="s">
        <v>749</v>
      </c>
      <c r="AK33" s="685" t="s">
        <v>749</v>
      </c>
      <c r="AL33" s="685" t="s">
        <v>749</v>
      </c>
      <c r="AM33" s="685">
        <v>1</v>
      </c>
      <c r="AN33" s="685" t="s">
        <v>749</v>
      </c>
      <c r="AO33" s="685" t="s">
        <v>749</v>
      </c>
      <c r="AP33" s="685" t="s">
        <v>749</v>
      </c>
      <c r="AQ33" s="685" t="s">
        <v>749</v>
      </c>
      <c r="AR33" s="685" t="s">
        <v>749</v>
      </c>
      <c r="AS33" s="685" t="s">
        <v>749</v>
      </c>
      <c r="AT33" s="685" t="s">
        <v>749</v>
      </c>
      <c r="AU33" s="685" t="s">
        <v>749</v>
      </c>
      <c r="AV33" s="685">
        <v>1</v>
      </c>
      <c r="AW33" s="685">
        <v>1</v>
      </c>
      <c r="AX33" s="685">
        <v>1</v>
      </c>
      <c r="AY33" s="685" t="s">
        <v>749</v>
      </c>
      <c r="AZ33" s="685">
        <v>1</v>
      </c>
      <c r="BA33" s="685" t="s">
        <v>749</v>
      </c>
      <c r="BB33" s="685">
        <v>1</v>
      </c>
      <c r="BC33" s="685" t="s">
        <v>749</v>
      </c>
      <c r="BD33" s="685" t="s">
        <v>749</v>
      </c>
      <c r="BE33" s="685" t="s">
        <v>749</v>
      </c>
      <c r="BF33" s="685" t="s">
        <v>749</v>
      </c>
      <c r="BG33" s="685" t="s">
        <v>749</v>
      </c>
      <c r="BH33" s="685" t="s">
        <v>749</v>
      </c>
      <c r="BI33" s="685" t="s">
        <v>749</v>
      </c>
      <c r="BJ33" s="685" t="s">
        <v>749</v>
      </c>
      <c r="BK33" s="685">
        <v>1</v>
      </c>
      <c r="BL33" s="685"/>
      <c r="BM33" s="685"/>
      <c r="BN33" s="685"/>
      <c r="BO33" s="685"/>
      <c r="BP33" s="685"/>
      <c r="BQ33" s="685"/>
      <c r="BR33" s="685"/>
    </row>
    <row r="34" s="258" customFormat="1" ht="259.2" spans="2:70">
      <c r="B34" s="448">
        <f t="shared" si="0"/>
        <v>19</v>
      </c>
      <c r="C34" s="449" t="s">
        <v>1238</v>
      </c>
      <c r="D34" s="450" t="s">
        <v>743</v>
      </c>
      <c r="E34" s="451" t="s">
        <v>744</v>
      </c>
      <c r="F34" s="794" t="s">
        <v>1239</v>
      </c>
      <c r="G34" s="453" t="s">
        <v>1240</v>
      </c>
      <c r="H34" s="451" t="str">
        <f t="shared" si="1"/>
        <v>サーバ全体
Entire server</v>
      </c>
      <c r="I34" s="799" t="s">
        <v>1241</v>
      </c>
      <c r="J34" s="320" t="s">
        <v>1242</v>
      </c>
      <c r="K34" s="487" t="str">
        <f t="shared" si="2"/>
        <v>回答要
Answer Required</v>
      </c>
      <c r="L34" s="488">
        <v>3</v>
      </c>
      <c r="M34" s="489"/>
      <c r="N34" s="489"/>
      <c r="O34" s="490" t="s">
        <v>1238</v>
      </c>
      <c r="P34" s="491"/>
      <c r="Q34" s="322"/>
      <c r="R34" s="322"/>
      <c r="S34" s="502"/>
      <c r="T34" s="807">
        <f>IF(OR(AND('0.Work Content Judge'!$AE$146=1,$BL34=99),AND('0.Work Content Judge'!$AH$146=1,$BM34=99),AND('0.Work Content Judge'!$AG$146=1,$BN34=99),AND(COUNTIF('0.Work Content Judge'!$AJ$146:$AO$146,2)=0,$BO34=99),AND('0.Work Content Judge'!$T$146=0,$BP34=99),AND('0.Work Content Judge'!$U$146=0,$BQ34=99),AND(COUNTIF('0.Work Content Judge'!$AJ$146:$AO$146,2)&gt;0,$BR34=99)),0,IF(OR(AND('0.Work Content Judge'!$G$129=1,$AZ34=1),AND('0.Work Content Judge'!$H$129=1,$BA34=1),AND('0.Work Content Judge'!$I$129=1,$BB34=1),AND('0.Work Content Judge'!$J$129=1,$BC34=1),AND('0.Work Content Judge'!$K$129=1,$BD34=1),AND('0.Work Content Judge'!$L$129=1,$BG34=1),AND('0.Work Content Judge'!$M$129=1,$BF34=1),AND('0.Work Content Judge'!$N$129=1,$BE34=1),AND('0.Work Content Judge'!$O$129=1,$BH34=1),AND('0.Work Content Judge'!$P$129=1,$BI34=1)),1,0))</f>
        <v>1</v>
      </c>
      <c r="U34" s="807">
        <f t="shared" si="3"/>
        <v>1</v>
      </c>
      <c r="V34" s="683">
        <f t="shared" si="4"/>
        <v>1</v>
      </c>
      <c r="W34" s="684">
        <v>1</v>
      </c>
      <c r="X34" s="685">
        <v>1</v>
      </c>
      <c r="Y34" s="685" t="s">
        <v>749</v>
      </c>
      <c r="Z34" s="685" t="s">
        <v>749</v>
      </c>
      <c r="AA34" s="685" t="s">
        <v>749</v>
      </c>
      <c r="AB34" s="685" t="s">
        <v>749</v>
      </c>
      <c r="AC34" s="685" t="s">
        <v>749</v>
      </c>
      <c r="AD34" s="685" t="s">
        <v>749</v>
      </c>
      <c r="AE34" s="685" t="s">
        <v>749</v>
      </c>
      <c r="AF34" s="685">
        <v>0</v>
      </c>
      <c r="AG34" s="685" t="s">
        <v>749</v>
      </c>
      <c r="AH34" s="685" t="s">
        <v>749</v>
      </c>
      <c r="AI34" s="685" t="s">
        <v>749</v>
      </c>
      <c r="AJ34" s="685" t="s">
        <v>749</v>
      </c>
      <c r="AK34" s="685" t="s">
        <v>749</v>
      </c>
      <c r="AL34" s="685" t="s">
        <v>749</v>
      </c>
      <c r="AM34" s="685">
        <v>1</v>
      </c>
      <c r="AN34" s="685" t="s">
        <v>749</v>
      </c>
      <c r="AO34" s="685" t="s">
        <v>749</v>
      </c>
      <c r="AP34" s="685" t="s">
        <v>749</v>
      </c>
      <c r="AQ34" s="685" t="s">
        <v>749</v>
      </c>
      <c r="AR34" s="685" t="s">
        <v>749</v>
      </c>
      <c r="AS34" s="685" t="s">
        <v>749</v>
      </c>
      <c r="AT34" s="685" t="s">
        <v>749</v>
      </c>
      <c r="AU34" s="685" t="s">
        <v>749</v>
      </c>
      <c r="AV34" s="685">
        <v>1</v>
      </c>
      <c r="AW34" s="685">
        <v>1</v>
      </c>
      <c r="AX34" s="685">
        <v>1</v>
      </c>
      <c r="AY34" s="685" t="s">
        <v>749</v>
      </c>
      <c r="AZ34" s="685">
        <v>1</v>
      </c>
      <c r="BA34" s="685" t="s">
        <v>749</v>
      </c>
      <c r="BB34" s="685">
        <v>1</v>
      </c>
      <c r="BC34" s="685" t="s">
        <v>749</v>
      </c>
      <c r="BD34" s="685" t="s">
        <v>749</v>
      </c>
      <c r="BE34" s="685" t="s">
        <v>749</v>
      </c>
      <c r="BF34" s="685" t="s">
        <v>749</v>
      </c>
      <c r="BG34" s="685" t="s">
        <v>749</v>
      </c>
      <c r="BH34" s="685" t="s">
        <v>749</v>
      </c>
      <c r="BI34" s="685" t="s">
        <v>749</v>
      </c>
      <c r="BJ34" s="685" t="s">
        <v>749</v>
      </c>
      <c r="BK34" s="685">
        <v>1</v>
      </c>
      <c r="BL34" s="685"/>
      <c r="BM34" s="685"/>
      <c r="BN34" s="685"/>
      <c r="BO34" s="685"/>
      <c r="BP34" s="685"/>
      <c r="BQ34" s="685"/>
      <c r="BR34" s="685"/>
    </row>
    <row r="35" s="258" customFormat="1" ht="158.4" spans="2:70">
      <c r="B35" s="448">
        <f t="shared" si="0"/>
        <v>20</v>
      </c>
      <c r="C35" s="449" t="s">
        <v>1243</v>
      </c>
      <c r="D35" s="450" t="s">
        <v>743</v>
      </c>
      <c r="E35" s="451" t="s">
        <v>744</v>
      </c>
      <c r="F35" s="794" t="s">
        <v>1244</v>
      </c>
      <c r="G35" s="453" t="s">
        <v>1245</v>
      </c>
      <c r="H35" s="451" t="str">
        <f t="shared" si="1"/>
        <v>サーバ全体
Entire server</v>
      </c>
      <c r="I35" s="799" t="s">
        <v>1223</v>
      </c>
      <c r="J35" s="320" t="s">
        <v>1224</v>
      </c>
      <c r="K35" s="487" t="str">
        <f t="shared" si="2"/>
        <v>回答要
Answer Required</v>
      </c>
      <c r="L35" s="488">
        <v>3</v>
      </c>
      <c r="M35" s="489"/>
      <c r="N35" s="489"/>
      <c r="O35" s="490" t="s">
        <v>1243</v>
      </c>
      <c r="P35" s="491"/>
      <c r="Q35" s="322"/>
      <c r="R35" s="322"/>
      <c r="S35" s="502"/>
      <c r="T35" s="807">
        <f>IF(OR(AND('0.Work Content Judge'!$AE$146=1,$BL35=99),AND('0.Work Content Judge'!$AH$146=1,$BM35=99),AND('0.Work Content Judge'!$AG$146=1,$BN35=99),AND(COUNTIF('0.Work Content Judge'!$AJ$146:$AO$146,2)=0,$BO35=99),AND('0.Work Content Judge'!$T$146=0,$BP35=99),AND('0.Work Content Judge'!$U$146=0,$BQ35=99),AND(COUNTIF('0.Work Content Judge'!$AJ$146:$AO$146,2)&gt;0,$BR35=99)),0,IF(OR(AND('0.Work Content Judge'!$G$129=1,$AZ35=1),AND('0.Work Content Judge'!$H$129=1,$BA35=1),AND('0.Work Content Judge'!$I$129=1,$BB35=1),AND('0.Work Content Judge'!$J$129=1,$BC35=1),AND('0.Work Content Judge'!$K$129=1,$BD35=1),AND('0.Work Content Judge'!$L$129=1,$BG35=1),AND('0.Work Content Judge'!$M$129=1,$BF35=1),AND('0.Work Content Judge'!$N$129=1,$BE35=1),AND('0.Work Content Judge'!$O$129=1,$BH35=1),AND('0.Work Content Judge'!$P$129=1,$BI35=1)),1,0))</f>
        <v>1</v>
      </c>
      <c r="U35" s="807">
        <f t="shared" si="3"/>
        <v>1</v>
      </c>
      <c r="V35" s="683">
        <f t="shared" si="4"/>
        <v>1</v>
      </c>
      <c r="W35" s="684">
        <v>1</v>
      </c>
      <c r="X35" s="685">
        <v>1</v>
      </c>
      <c r="Y35" s="685" t="s">
        <v>749</v>
      </c>
      <c r="Z35" s="685" t="s">
        <v>749</v>
      </c>
      <c r="AA35" s="685" t="s">
        <v>749</v>
      </c>
      <c r="AB35" s="685" t="s">
        <v>749</v>
      </c>
      <c r="AC35" s="685" t="s">
        <v>749</v>
      </c>
      <c r="AD35" s="685" t="s">
        <v>749</v>
      </c>
      <c r="AE35" s="685" t="s">
        <v>749</v>
      </c>
      <c r="AF35" s="685">
        <v>0</v>
      </c>
      <c r="AG35" s="685" t="s">
        <v>749</v>
      </c>
      <c r="AH35" s="685" t="s">
        <v>749</v>
      </c>
      <c r="AI35" s="685" t="s">
        <v>749</v>
      </c>
      <c r="AJ35" s="685" t="s">
        <v>749</v>
      </c>
      <c r="AK35" s="685" t="s">
        <v>749</v>
      </c>
      <c r="AL35" s="685" t="s">
        <v>749</v>
      </c>
      <c r="AM35" s="685">
        <v>1</v>
      </c>
      <c r="AN35" s="685" t="s">
        <v>749</v>
      </c>
      <c r="AO35" s="685" t="s">
        <v>749</v>
      </c>
      <c r="AP35" s="685" t="s">
        <v>749</v>
      </c>
      <c r="AQ35" s="685" t="s">
        <v>749</v>
      </c>
      <c r="AR35" s="685" t="s">
        <v>749</v>
      </c>
      <c r="AS35" s="685" t="s">
        <v>749</v>
      </c>
      <c r="AT35" s="685" t="s">
        <v>749</v>
      </c>
      <c r="AU35" s="685" t="s">
        <v>749</v>
      </c>
      <c r="AV35" s="685">
        <v>1</v>
      </c>
      <c r="AW35" s="685">
        <v>1</v>
      </c>
      <c r="AX35" s="685">
        <v>1</v>
      </c>
      <c r="AY35" s="685" t="s">
        <v>749</v>
      </c>
      <c r="AZ35" s="685">
        <v>1</v>
      </c>
      <c r="BA35" s="685" t="s">
        <v>749</v>
      </c>
      <c r="BB35" s="685">
        <v>1</v>
      </c>
      <c r="BC35" s="685" t="s">
        <v>749</v>
      </c>
      <c r="BD35" s="685" t="s">
        <v>749</v>
      </c>
      <c r="BE35" s="685" t="s">
        <v>749</v>
      </c>
      <c r="BF35" s="685" t="s">
        <v>749</v>
      </c>
      <c r="BG35" s="685" t="s">
        <v>749</v>
      </c>
      <c r="BH35" s="685" t="s">
        <v>749</v>
      </c>
      <c r="BI35" s="685" t="s">
        <v>749</v>
      </c>
      <c r="BJ35" s="685" t="s">
        <v>749</v>
      </c>
      <c r="BK35" s="685">
        <v>1</v>
      </c>
      <c r="BL35" s="685"/>
      <c r="BM35" s="685"/>
      <c r="BN35" s="685"/>
      <c r="BO35" s="685"/>
      <c r="BP35" s="685"/>
      <c r="BQ35" s="685"/>
      <c r="BR35" s="685"/>
    </row>
    <row r="36" s="258" customFormat="1" ht="230.4" spans="2:70">
      <c r="B36" s="448">
        <f t="shared" si="0"/>
        <v>21</v>
      </c>
      <c r="C36" s="449" t="s">
        <v>1246</v>
      </c>
      <c r="D36" s="450" t="s">
        <v>743</v>
      </c>
      <c r="E36" s="451" t="s">
        <v>744</v>
      </c>
      <c r="F36" s="794" t="s">
        <v>1247</v>
      </c>
      <c r="G36" s="453" t="s">
        <v>1248</v>
      </c>
      <c r="H36" s="451" t="str">
        <f t="shared" si="1"/>
        <v>サーバ全体
Entire server</v>
      </c>
      <c r="I36" s="799" t="s">
        <v>1249</v>
      </c>
      <c r="J36" s="320" t="s">
        <v>1250</v>
      </c>
      <c r="K36" s="487" t="str">
        <f t="shared" si="2"/>
        <v>回答要
Answer Required</v>
      </c>
      <c r="L36" s="488">
        <v>3</v>
      </c>
      <c r="M36" s="489"/>
      <c r="N36" s="489"/>
      <c r="O36" s="490" t="s">
        <v>1246</v>
      </c>
      <c r="P36" s="491"/>
      <c r="Q36" s="322"/>
      <c r="R36" s="322"/>
      <c r="S36" s="502"/>
      <c r="T36" s="807">
        <f>IF(OR(AND('0.Work Content Judge'!$AE$146=1,$BL36=99),AND('0.Work Content Judge'!$AH$146=1,$BM36=99),AND('0.Work Content Judge'!$AG$146=1,$BN36=99),AND(COUNTIF('0.Work Content Judge'!$AJ$146:$AO$146,2)=0,$BO36=99),AND('0.Work Content Judge'!$T$146=0,$BP36=99),AND('0.Work Content Judge'!$U$146=0,$BQ36=99),AND(COUNTIF('0.Work Content Judge'!$AJ$146:$AO$146,2)&gt;0,$BR36=99)),0,IF(OR(AND('0.Work Content Judge'!$G$129=1,$AZ36=1),AND('0.Work Content Judge'!$H$129=1,$BA36=1),AND('0.Work Content Judge'!$I$129=1,$BB36=1),AND('0.Work Content Judge'!$J$129=1,$BC36=1),AND('0.Work Content Judge'!$K$129=1,$BD36=1),AND('0.Work Content Judge'!$L$129=1,$BG36=1),AND('0.Work Content Judge'!$M$129=1,$BF36=1),AND('0.Work Content Judge'!$N$129=1,$BE36=1),AND('0.Work Content Judge'!$O$129=1,$BH36=1),AND('0.Work Content Judge'!$P$129=1,$BI36=1)),1,0))</f>
        <v>1</v>
      </c>
      <c r="U36" s="807">
        <f t="shared" si="3"/>
        <v>1</v>
      </c>
      <c r="V36" s="683">
        <f t="shared" si="4"/>
        <v>1</v>
      </c>
      <c r="W36" s="684">
        <v>1</v>
      </c>
      <c r="X36" s="685">
        <v>1</v>
      </c>
      <c r="Y36" s="685" t="s">
        <v>749</v>
      </c>
      <c r="Z36" s="685" t="s">
        <v>749</v>
      </c>
      <c r="AA36" s="685" t="s">
        <v>749</v>
      </c>
      <c r="AB36" s="685" t="s">
        <v>749</v>
      </c>
      <c r="AC36" s="685" t="s">
        <v>749</v>
      </c>
      <c r="AD36" s="685" t="s">
        <v>749</v>
      </c>
      <c r="AE36" s="685" t="s">
        <v>749</v>
      </c>
      <c r="AF36" s="685">
        <v>0</v>
      </c>
      <c r="AG36" s="685" t="s">
        <v>749</v>
      </c>
      <c r="AH36" s="685" t="s">
        <v>749</v>
      </c>
      <c r="AI36" s="685" t="s">
        <v>749</v>
      </c>
      <c r="AJ36" s="685" t="s">
        <v>749</v>
      </c>
      <c r="AK36" s="685" t="s">
        <v>749</v>
      </c>
      <c r="AL36" s="685" t="s">
        <v>749</v>
      </c>
      <c r="AM36" s="685">
        <v>1</v>
      </c>
      <c r="AN36" s="685" t="s">
        <v>749</v>
      </c>
      <c r="AO36" s="685" t="s">
        <v>749</v>
      </c>
      <c r="AP36" s="685" t="s">
        <v>749</v>
      </c>
      <c r="AQ36" s="685" t="s">
        <v>749</v>
      </c>
      <c r="AR36" s="685" t="s">
        <v>749</v>
      </c>
      <c r="AS36" s="685" t="s">
        <v>749</v>
      </c>
      <c r="AT36" s="685" t="s">
        <v>749</v>
      </c>
      <c r="AU36" s="685" t="s">
        <v>749</v>
      </c>
      <c r="AV36" s="685">
        <v>1</v>
      </c>
      <c r="AW36" s="685">
        <v>1</v>
      </c>
      <c r="AX36" s="685">
        <v>1</v>
      </c>
      <c r="AY36" s="685" t="s">
        <v>749</v>
      </c>
      <c r="AZ36" s="685">
        <v>1</v>
      </c>
      <c r="BA36" s="685" t="s">
        <v>749</v>
      </c>
      <c r="BB36" s="685" t="s">
        <v>749</v>
      </c>
      <c r="BC36" s="685" t="s">
        <v>749</v>
      </c>
      <c r="BD36" s="685" t="s">
        <v>749</v>
      </c>
      <c r="BE36" s="685" t="s">
        <v>749</v>
      </c>
      <c r="BF36" s="685" t="s">
        <v>749</v>
      </c>
      <c r="BG36" s="685" t="s">
        <v>749</v>
      </c>
      <c r="BH36" s="685" t="s">
        <v>749</v>
      </c>
      <c r="BI36" s="685" t="s">
        <v>749</v>
      </c>
      <c r="BJ36" s="685" t="s">
        <v>749</v>
      </c>
      <c r="BK36" s="685">
        <v>1</v>
      </c>
      <c r="BL36" s="685"/>
      <c r="BM36" s="685"/>
      <c r="BN36" s="685"/>
      <c r="BO36" s="685"/>
      <c r="BP36" s="685"/>
      <c r="BQ36" s="685"/>
      <c r="BR36" s="685"/>
    </row>
    <row r="37" s="258" customFormat="1" ht="244.8" spans="2:70">
      <c r="B37" s="448">
        <f t="shared" si="0"/>
        <v>22</v>
      </c>
      <c r="C37" s="449" t="s">
        <v>1251</v>
      </c>
      <c r="D37" s="450" t="s">
        <v>743</v>
      </c>
      <c r="E37" s="451" t="s">
        <v>744</v>
      </c>
      <c r="F37" s="794" t="s">
        <v>1252</v>
      </c>
      <c r="G37" s="453" t="s">
        <v>1253</v>
      </c>
      <c r="H37" s="451" t="str">
        <f t="shared" si="1"/>
        <v>サーバ全体
Entire server</v>
      </c>
      <c r="I37" s="799" t="s">
        <v>1254</v>
      </c>
      <c r="J37" s="320" t="s">
        <v>1255</v>
      </c>
      <c r="K37" s="487" t="str">
        <f t="shared" si="2"/>
        <v>回答要
Answer Required</v>
      </c>
      <c r="L37" s="488">
        <v>3</v>
      </c>
      <c r="M37" s="489"/>
      <c r="N37" s="489"/>
      <c r="O37" s="490" t="s">
        <v>1256</v>
      </c>
      <c r="P37" s="491"/>
      <c r="Q37" s="322"/>
      <c r="R37" s="322"/>
      <c r="S37" s="502"/>
      <c r="T37" s="807">
        <f>IF(OR(AND('0.Work Content Judge'!$AE$146=1,$BL37=99),AND('0.Work Content Judge'!$AH$146=1,$BM37=99),AND('0.Work Content Judge'!$AG$146=1,$BN37=99),AND(COUNTIF('0.Work Content Judge'!$AJ$146:$AO$146,2)=0,$BO37=99),AND('0.Work Content Judge'!$T$146=0,$BP37=99),AND('0.Work Content Judge'!$U$146=0,$BQ37=99),AND(COUNTIF('0.Work Content Judge'!$AJ$146:$AO$146,2)&gt;0,$BR37=99)),0,IF(OR(AND('0.Work Content Judge'!$G$129=1,$AZ37=1),AND('0.Work Content Judge'!$H$129=1,$BA37=1),AND('0.Work Content Judge'!$I$129=1,$BB37=1),AND('0.Work Content Judge'!$J$129=1,$BC37=1),AND('0.Work Content Judge'!$K$129=1,$BD37=1),AND('0.Work Content Judge'!$L$129=1,$BG37=1),AND('0.Work Content Judge'!$M$129=1,$BF37=1),AND('0.Work Content Judge'!$N$129=1,$BE37=1),AND('0.Work Content Judge'!$O$129=1,$BH37=1),AND('0.Work Content Judge'!$P$129=1,$BI37=1)),1,0))</f>
        <v>1</v>
      </c>
      <c r="U37" s="807">
        <f t="shared" si="3"/>
        <v>1</v>
      </c>
      <c r="V37" s="683">
        <f t="shared" si="4"/>
        <v>1</v>
      </c>
      <c r="W37" s="684">
        <v>1</v>
      </c>
      <c r="X37" s="685">
        <v>1</v>
      </c>
      <c r="Y37" s="685" t="s">
        <v>749</v>
      </c>
      <c r="Z37" s="685" t="s">
        <v>749</v>
      </c>
      <c r="AA37" s="685" t="s">
        <v>749</v>
      </c>
      <c r="AB37" s="685" t="s">
        <v>749</v>
      </c>
      <c r="AC37" s="685" t="s">
        <v>749</v>
      </c>
      <c r="AD37" s="685" t="s">
        <v>749</v>
      </c>
      <c r="AE37" s="685" t="s">
        <v>749</v>
      </c>
      <c r="AF37" s="685">
        <v>0</v>
      </c>
      <c r="AG37" s="685" t="s">
        <v>749</v>
      </c>
      <c r="AH37" s="685" t="s">
        <v>749</v>
      </c>
      <c r="AI37" s="685" t="s">
        <v>749</v>
      </c>
      <c r="AJ37" s="685" t="s">
        <v>749</v>
      </c>
      <c r="AK37" s="685" t="s">
        <v>749</v>
      </c>
      <c r="AL37" s="685" t="s">
        <v>749</v>
      </c>
      <c r="AM37" s="685">
        <v>1</v>
      </c>
      <c r="AN37" s="685" t="s">
        <v>749</v>
      </c>
      <c r="AO37" s="685" t="s">
        <v>749</v>
      </c>
      <c r="AP37" s="685" t="s">
        <v>749</v>
      </c>
      <c r="AQ37" s="685" t="s">
        <v>749</v>
      </c>
      <c r="AR37" s="685" t="s">
        <v>749</v>
      </c>
      <c r="AS37" s="685" t="s">
        <v>749</v>
      </c>
      <c r="AT37" s="685" t="s">
        <v>749</v>
      </c>
      <c r="AU37" s="685" t="s">
        <v>749</v>
      </c>
      <c r="AV37" s="685">
        <v>1</v>
      </c>
      <c r="AW37" s="685">
        <v>1</v>
      </c>
      <c r="AX37" s="685">
        <v>1</v>
      </c>
      <c r="AY37" s="685" t="s">
        <v>749</v>
      </c>
      <c r="AZ37" s="685">
        <v>1</v>
      </c>
      <c r="BA37" s="685" t="s">
        <v>749</v>
      </c>
      <c r="BB37" s="685" t="s">
        <v>749</v>
      </c>
      <c r="BC37" s="685" t="s">
        <v>749</v>
      </c>
      <c r="BD37" s="685" t="s">
        <v>749</v>
      </c>
      <c r="BE37" s="685" t="s">
        <v>749</v>
      </c>
      <c r="BF37" s="685" t="s">
        <v>749</v>
      </c>
      <c r="BG37" s="685" t="s">
        <v>749</v>
      </c>
      <c r="BH37" s="685" t="s">
        <v>749</v>
      </c>
      <c r="BI37" s="685" t="s">
        <v>749</v>
      </c>
      <c r="BJ37" s="685" t="s">
        <v>749</v>
      </c>
      <c r="BK37" s="685">
        <v>1</v>
      </c>
      <c r="BL37" s="685"/>
      <c r="BM37" s="685"/>
      <c r="BN37" s="685"/>
      <c r="BO37" s="685"/>
      <c r="BP37" s="685"/>
      <c r="BQ37" s="685"/>
      <c r="BR37" s="685"/>
    </row>
    <row r="38" s="258" customFormat="1" ht="201.6" spans="2:70">
      <c r="B38" s="448">
        <f t="shared" si="0"/>
        <v>23</v>
      </c>
      <c r="C38" s="449" t="s">
        <v>1257</v>
      </c>
      <c r="D38" s="450" t="s">
        <v>743</v>
      </c>
      <c r="E38" s="451" t="s">
        <v>801</v>
      </c>
      <c r="F38" s="794" t="s">
        <v>1258</v>
      </c>
      <c r="G38" s="453" t="s">
        <v>1259</v>
      </c>
      <c r="H38" s="451" t="str">
        <f t="shared" si="1"/>
        <v>サーバ全体
Entire server</v>
      </c>
      <c r="I38" s="799" t="s">
        <v>804</v>
      </c>
      <c r="J38" s="320" t="s">
        <v>1260</v>
      </c>
      <c r="K38" s="487" t="str">
        <f t="shared" si="2"/>
        <v>回答要
Answer Required</v>
      </c>
      <c r="L38" s="488">
        <v>3</v>
      </c>
      <c r="M38" s="489"/>
      <c r="N38" s="489"/>
      <c r="O38" s="492" t="s">
        <v>287</v>
      </c>
      <c r="P38" s="493"/>
      <c r="Q38" s="494"/>
      <c r="R38" s="494"/>
      <c r="S38" s="503"/>
      <c r="T38" s="807">
        <f>IF(OR(AND('0.Work Content Judge'!$AE$146=1,$BL38=99),AND('0.Work Content Judge'!$AH$146=1,$BM38=99),AND('0.Work Content Judge'!$AG$146=1,$BN38=99),AND(COUNTIF('0.Work Content Judge'!$AJ$146:$AO$146,2)=0,$BO38=99),AND('0.Work Content Judge'!$T$146=0,$BP38=99),AND('0.Work Content Judge'!$U$146=0,$BQ38=99),AND(COUNTIF('0.Work Content Judge'!$AJ$146:$AO$146,2)&gt;0,$BR38=99)),0,IF(OR(AND('0.Work Content Judge'!$G$129=1,$AZ38=1),AND('0.Work Content Judge'!$H$129=1,$BA38=1),AND('0.Work Content Judge'!$I$129=1,$BB38=1),AND('0.Work Content Judge'!$J$129=1,$BC38=1),AND('0.Work Content Judge'!$K$129=1,$BD38=1),AND('0.Work Content Judge'!$L$129=1,$BG38=1),AND('0.Work Content Judge'!$M$129=1,$BF38=1),AND('0.Work Content Judge'!$N$129=1,$BE38=1),AND('0.Work Content Judge'!$O$129=1,$BH38=1),AND('0.Work Content Judge'!$P$129=1,$BI38=1)),1,0))</f>
        <v>1</v>
      </c>
      <c r="U38" s="807">
        <f t="shared" si="3"/>
        <v>1</v>
      </c>
      <c r="V38" s="683">
        <f t="shared" si="4"/>
        <v>1</v>
      </c>
      <c r="W38" s="684">
        <v>1</v>
      </c>
      <c r="X38" s="685">
        <v>1</v>
      </c>
      <c r="Y38" s="685" t="s">
        <v>749</v>
      </c>
      <c r="Z38" s="685" t="s">
        <v>749</v>
      </c>
      <c r="AA38" s="685" t="s">
        <v>749</v>
      </c>
      <c r="AB38" s="685" t="s">
        <v>749</v>
      </c>
      <c r="AC38" s="685" t="s">
        <v>749</v>
      </c>
      <c r="AD38" s="685" t="s">
        <v>749</v>
      </c>
      <c r="AE38" s="685" t="s">
        <v>749</v>
      </c>
      <c r="AF38" s="685">
        <v>0</v>
      </c>
      <c r="AG38" s="685">
        <v>0</v>
      </c>
      <c r="AH38" s="685">
        <v>0</v>
      </c>
      <c r="AI38" s="685">
        <v>0</v>
      </c>
      <c r="AJ38" s="685">
        <v>0</v>
      </c>
      <c r="AK38" s="685">
        <v>0</v>
      </c>
      <c r="AL38" s="685">
        <v>0</v>
      </c>
      <c r="AM38" s="685">
        <v>1</v>
      </c>
      <c r="AN38" s="685" t="s">
        <v>749</v>
      </c>
      <c r="AO38" s="685" t="s">
        <v>749</v>
      </c>
      <c r="AP38" s="685" t="s">
        <v>749</v>
      </c>
      <c r="AQ38" s="685" t="s">
        <v>749</v>
      </c>
      <c r="AR38" s="685" t="s">
        <v>749</v>
      </c>
      <c r="AS38" s="685" t="s">
        <v>749</v>
      </c>
      <c r="AT38" s="685" t="s">
        <v>749</v>
      </c>
      <c r="AU38" s="685" t="s">
        <v>749</v>
      </c>
      <c r="AV38" s="685">
        <v>1</v>
      </c>
      <c r="AW38" s="685">
        <v>1</v>
      </c>
      <c r="AX38" s="685">
        <v>1</v>
      </c>
      <c r="AY38" s="685" t="s">
        <v>749</v>
      </c>
      <c r="AZ38" s="685">
        <v>1</v>
      </c>
      <c r="BA38" s="685" t="s">
        <v>749</v>
      </c>
      <c r="BB38" s="685">
        <v>1</v>
      </c>
      <c r="BC38" s="685" t="s">
        <v>749</v>
      </c>
      <c r="BD38" s="685" t="s">
        <v>749</v>
      </c>
      <c r="BE38" s="685" t="s">
        <v>749</v>
      </c>
      <c r="BF38" s="685" t="s">
        <v>749</v>
      </c>
      <c r="BG38" s="685" t="s">
        <v>749</v>
      </c>
      <c r="BH38" s="685" t="s">
        <v>749</v>
      </c>
      <c r="BI38" s="685" t="s">
        <v>749</v>
      </c>
      <c r="BJ38" s="685" t="s">
        <v>749</v>
      </c>
      <c r="BK38" s="685">
        <v>1</v>
      </c>
      <c r="BL38" s="685"/>
      <c r="BM38" s="685"/>
      <c r="BN38" s="685"/>
      <c r="BO38" s="685"/>
      <c r="BP38" s="685"/>
      <c r="BQ38" s="685"/>
      <c r="BR38" s="685"/>
    </row>
    <row r="39" s="258" customFormat="1" ht="259.2" spans="2:70">
      <c r="B39" s="448">
        <f t="shared" si="0"/>
        <v>24</v>
      </c>
      <c r="C39" s="449" t="s">
        <v>1261</v>
      </c>
      <c r="D39" s="450" t="s">
        <v>743</v>
      </c>
      <c r="E39" s="451" t="s">
        <v>744</v>
      </c>
      <c r="F39" s="794" t="s">
        <v>1262</v>
      </c>
      <c r="G39" s="453" t="s">
        <v>1263</v>
      </c>
      <c r="H39" s="451" t="str">
        <f t="shared" si="1"/>
        <v>サーバ全体
Entire server</v>
      </c>
      <c r="I39" s="799" t="s">
        <v>804</v>
      </c>
      <c r="J39" s="320" t="s">
        <v>1260</v>
      </c>
      <c r="K39" s="487" t="str">
        <f t="shared" si="2"/>
        <v>回答要
Answer Required</v>
      </c>
      <c r="L39" s="488">
        <v>3</v>
      </c>
      <c r="M39" s="489"/>
      <c r="N39" s="489"/>
      <c r="O39" s="492" t="s">
        <v>287</v>
      </c>
      <c r="P39" s="493"/>
      <c r="Q39" s="494"/>
      <c r="R39" s="494"/>
      <c r="S39" s="503"/>
      <c r="T39" s="807">
        <f>IF(OR(AND('0.Work Content Judge'!$AE$146=1,$BL39=99),AND('0.Work Content Judge'!$AH$146=1,$BM39=99),AND('0.Work Content Judge'!$AG$146=1,$BN39=99),AND(COUNTIF('0.Work Content Judge'!$AJ$146:$AO$146,2)=0,$BO39=99),AND('0.Work Content Judge'!$T$146=0,$BP39=99),AND('0.Work Content Judge'!$U$146=0,$BQ39=99),AND(COUNTIF('0.Work Content Judge'!$AJ$146:$AO$146,2)&gt;0,$BR39=99)),0,IF(OR(AND('0.Work Content Judge'!$G$129=1,$AZ39=1),AND('0.Work Content Judge'!$H$129=1,$BA39=1),AND('0.Work Content Judge'!$I$129=1,$BB39=1),AND('0.Work Content Judge'!$J$129=1,$BC39=1),AND('0.Work Content Judge'!$K$129=1,$BD39=1),AND('0.Work Content Judge'!$L$129=1,$BG39=1),AND('0.Work Content Judge'!$M$129=1,$BF39=1),AND('0.Work Content Judge'!$N$129=1,$BE39=1),AND('0.Work Content Judge'!$O$129=1,$BH39=1),AND('0.Work Content Judge'!$P$129=1,$BI39=1)),1,0))</f>
        <v>1</v>
      </c>
      <c r="U39" s="807">
        <f t="shared" si="3"/>
        <v>1</v>
      </c>
      <c r="V39" s="683">
        <f t="shared" si="4"/>
        <v>1</v>
      </c>
      <c r="W39" s="684">
        <v>1</v>
      </c>
      <c r="X39" s="685">
        <v>1</v>
      </c>
      <c r="Y39" s="685" t="s">
        <v>749</v>
      </c>
      <c r="Z39" s="685" t="s">
        <v>749</v>
      </c>
      <c r="AA39" s="685" t="s">
        <v>749</v>
      </c>
      <c r="AB39" s="685" t="s">
        <v>749</v>
      </c>
      <c r="AC39" s="685" t="s">
        <v>749</v>
      </c>
      <c r="AD39" s="685" t="s">
        <v>749</v>
      </c>
      <c r="AE39" s="685" t="s">
        <v>749</v>
      </c>
      <c r="AF39" s="685">
        <v>0</v>
      </c>
      <c r="AG39" s="685">
        <v>0</v>
      </c>
      <c r="AH39" s="685">
        <v>0</v>
      </c>
      <c r="AI39" s="685">
        <v>0</v>
      </c>
      <c r="AJ39" s="685">
        <v>0</v>
      </c>
      <c r="AK39" s="685">
        <v>0</v>
      </c>
      <c r="AL39" s="685">
        <v>0</v>
      </c>
      <c r="AM39" s="685">
        <v>1</v>
      </c>
      <c r="AN39" s="685" t="s">
        <v>749</v>
      </c>
      <c r="AO39" s="685" t="s">
        <v>749</v>
      </c>
      <c r="AP39" s="685" t="s">
        <v>749</v>
      </c>
      <c r="AQ39" s="685" t="s">
        <v>749</v>
      </c>
      <c r="AR39" s="685" t="s">
        <v>749</v>
      </c>
      <c r="AS39" s="685" t="s">
        <v>749</v>
      </c>
      <c r="AT39" s="685" t="s">
        <v>749</v>
      </c>
      <c r="AU39" s="685" t="s">
        <v>749</v>
      </c>
      <c r="AV39" s="685">
        <v>1</v>
      </c>
      <c r="AW39" s="685">
        <v>1</v>
      </c>
      <c r="AX39" s="685">
        <v>1</v>
      </c>
      <c r="AY39" s="685" t="s">
        <v>749</v>
      </c>
      <c r="AZ39" s="685">
        <v>1</v>
      </c>
      <c r="BA39" s="685" t="s">
        <v>749</v>
      </c>
      <c r="BB39" s="685">
        <v>1</v>
      </c>
      <c r="BC39" s="685" t="s">
        <v>749</v>
      </c>
      <c r="BD39" s="685" t="s">
        <v>749</v>
      </c>
      <c r="BE39" s="685" t="s">
        <v>749</v>
      </c>
      <c r="BF39" s="685" t="s">
        <v>749</v>
      </c>
      <c r="BG39" s="685" t="s">
        <v>749</v>
      </c>
      <c r="BH39" s="685" t="s">
        <v>749</v>
      </c>
      <c r="BI39" s="685" t="s">
        <v>749</v>
      </c>
      <c r="BJ39" s="685" t="s">
        <v>749</v>
      </c>
      <c r="BK39" s="685">
        <v>1</v>
      </c>
      <c r="BL39" s="685"/>
      <c r="BM39" s="685"/>
      <c r="BN39" s="685"/>
      <c r="BO39" s="685"/>
      <c r="BP39" s="685"/>
      <c r="BQ39" s="685"/>
      <c r="BR39" s="685"/>
    </row>
    <row r="40" s="258" customFormat="1" ht="158.4" spans="2:70">
      <c r="B40" s="448">
        <f t="shared" si="0"/>
        <v>25</v>
      </c>
      <c r="C40" s="449" t="s">
        <v>1264</v>
      </c>
      <c r="D40" s="450" t="s">
        <v>743</v>
      </c>
      <c r="E40" s="451" t="s">
        <v>744</v>
      </c>
      <c r="F40" s="794" t="s">
        <v>1265</v>
      </c>
      <c r="G40" s="453" t="s">
        <v>1266</v>
      </c>
      <c r="H40" s="451" t="str">
        <f t="shared" si="1"/>
        <v>その他(ネットワーク機器等)
Other
(e.g., External FW, IPS/IDS, network equipment, storage devices, etc.)</v>
      </c>
      <c r="I40" s="799" t="s">
        <v>1267</v>
      </c>
      <c r="J40" s="320" t="s">
        <v>1268</v>
      </c>
      <c r="K40" s="487" t="str">
        <f t="shared" si="2"/>
        <v>回答要
Answer Required</v>
      </c>
      <c r="L40" s="488">
        <v>3</v>
      </c>
      <c r="M40" s="489"/>
      <c r="N40" s="489"/>
      <c r="O40" s="490" t="s">
        <v>1264</v>
      </c>
      <c r="P40" s="491"/>
      <c r="Q40" s="322"/>
      <c r="R40" s="322"/>
      <c r="S40" s="502"/>
      <c r="T40" s="807">
        <f>IF(OR(AND('0.Work Content Judge'!$AE$146=1,$BL40=99),AND('0.Work Content Judge'!$AH$146=1,$BM40=99),AND('0.Work Content Judge'!$AG$146=1,$BN40=99),AND(COUNTIF('0.Work Content Judge'!$AJ$146:$AO$146,2)=0,$BO40=99),AND('0.Work Content Judge'!$T$146=0,$BP40=99),AND('0.Work Content Judge'!$U$146=0,$BQ40=99),AND(COUNTIF('0.Work Content Judge'!$AJ$146:$AO$146,2)&gt;0,$BR40=99)),0,IF(OR(AND('0.Work Content Judge'!$G$129=1,$AZ40=1),AND('0.Work Content Judge'!$H$129=1,$BA40=1),AND('0.Work Content Judge'!$I$129=1,$BB40=1),AND('0.Work Content Judge'!$J$129=1,$BC40=1),AND('0.Work Content Judge'!$K$129=1,$BD40=1),AND('0.Work Content Judge'!$L$129=1,$BG40=1),AND('0.Work Content Judge'!$M$129=1,$BF40=1),AND('0.Work Content Judge'!$N$129=1,$BE40=1),AND('0.Work Content Judge'!$O$129=1,$BH40=1),AND('0.Work Content Judge'!$P$129=1,$BI40=1)),1,0))</f>
        <v>1</v>
      </c>
      <c r="U40" s="807">
        <f t="shared" si="3"/>
        <v>1</v>
      </c>
      <c r="V40" s="683">
        <f t="shared" si="4"/>
        <v>1</v>
      </c>
      <c r="W40" s="684">
        <v>1</v>
      </c>
      <c r="X40" s="685">
        <v>1</v>
      </c>
      <c r="Y40" s="685" t="s">
        <v>749</v>
      </c>
      <c r="Z40" s="685" t="s">
        <v>749</v>
      </c>
      <c r="AA40" s="685" t="s">
        <v>749</v>
      </c>
      <c r="AB40" s="685" t="s">
        <v>749</v>
      </c>
      <c r="AC40" s="685" t="s">
        <v>749</v>
      </c>
      <c r="AD40" s="685" t="s">
        <v>749</v>
      </c>
      <c r="AE40" s="685" t="s">
        <v>749</v>
      </c>
      <c r="AF40" s="685">
        <v>0</v>
      </c>
      <c r="AG40" s="685" t="s">
        <v>749</v>
      </c>
      <c r="AH40" s="685" t="s">
        <v>749</v>
      </c>
      <c r="AI40" s="685" t="s">
        <v>749</v>
      </c>
      <c r="AJ40" s="685" t="s">
        <v>749</v>
      </c>
      <c r="AK40" s="685" t="s">
        <v>749</v>
      </c>
      <c r="AL40" s="685" t="s">
        <v>749</v>
      </c>
      <c r="AM40" s="685" t="s">
        <v>749</v>
      </c>
      <c r="AN40" s="685" t="s">
        <v>749</v>
      </c>
      <c r="AO40" s="685" t="s">
        <v>749</v>
      </c>
      <c r="AP40" s="685" t="s">
        <v>749</v>
      </c>
      <c r="AQ40" s="685" t="s">
        <v>749</v>
      </c>
      <c r="AR40" s="685" t="s">
        <v>749</v>
      </c>
      <c r="AS40" s="685" t="s">
        <v>749</v>
      </c>
      <c r="AT40" s="685" t="s">
        <v>749</v>
      </c>
      <c r="AU40" s="685">
        <v>1</v>
      </c>
      <c r="AV40" s="685">
        <v>1</v>
      </c>
      <c r="AW40" s="685">
        <v>1</v>
      </c>
      <c r="AX40" s="685">
        <v>1</v>
      </c>
      <c r="AY40" s="685" t="s">
        <v>749</v>
      </c>
      <c r="AZ40" s="685">
        <v>1</v>
      </c>
      <c r="BA40" s="685" t="s">
        <v>749</v>
      </c>
      <c r="BB40" s="685" t="s">
        <v>749</v>
      </c>
      <c r="BC40" s="685" t="s">
        <v>749</v>
      </c>
      <c r="BD40" s="685" t="s">
        <v>749</v>
      </c>
      <c r="BE40" s="685" t="s">
        <v>749</v>
      </c>
      <c r="BF40" s="685" t="s">
        <v>749</v>
      </c>
      <c r="BG40" s="685" t="s">
        <v>749</v>
      </c>
      <c r="BH40" s="685" t="s">
        <v>749</v>
      </c>
      <c r="BI40" s="685" t="s">
        <v>749</v>
      </c>
      <c r="BJ40" s="685" t="s">
        <v>749</v>
      </c>
      <c r="BK40" s="685">
        <v>1</v>
      </c>
      <c r="BL40" s="685">
        <v>99</v>
      </c>
      <c r="BM40" s="685"/>
      <c r="BN40" s="685"/>
      <c r="BO40" s="685"/>
      <c r="BP40" s="685"/>
      <c r="BQ40" s="685"/>
      <c r="BR40" s="685"/>
    </row>
    <row r="41" s="258" customFormat="1" ht="187.2" spans="2:70">
      <c r="B41" s="448">
        <f t="shared" si="0"/>
        <v>26</v>
      </c>
      <c r="C41" s="449" t="s">
        <v>1269</v>
      </c>
      <c r="D41" s="450" t="s">
        <v>743</v>
      </c>
      <c r="E41" s="451" t="s">
        <v>744</v>
      </c>
      <c r="F41" s="794" t="s">
        <v>1270</v>
      </c>
      <c r="G41" s="453" t="s">
        <v>1271</v>
      </c>
      <c r="H41" s="451" t="str">
        <f t="shared" si="1"/>
        <v>その他(ネットワーク機器等)
Other
(e.g., External FW, IPS/IDS, network equipment, storage devices, etc.)</v>
      </c>
      <c r="I41" s="799" t="s">
        <v>1272</v>
      </c>
      <c r="J41" s="320" t="s">
        <v>1273</v>
      </c>
      <c r="K41" s="487" t="str">
        <f t="shared" si="2"/>
        <v>回答要
Answer Required</v>
      </c>
      <c r="L41" s="488">
        <v>3</v>
      </c>
      <c r="M41" s="489"/>
      <c r="N41" s="489"/>
      <c r="O41" s="490" t="s">
        <v>1274</v>
      </c>
      <c r="P41" s="491"/>
      <c r="Q41" s="322"/>
      <c r="R41" s="322"/>
      <c r="S41" s="502"/>
      <c r="T41" s="807">
        <f>IF(OR(AND('0.Work Content Judge'!$AE$146=1,$BL41=99),AND('0.Work Content Judge'!$AH$146=1,$BM41=99),AND('0.Work Content Judge'!$AG$146=1,$BN41=99),AND(COUNTIF('0.Work Content Judge'!$AJ$146:$AO$146,2)=0,$BO41=99),AND('0.Work Content Judge'!$T$146=0,$BP41=99),AND('0.Work Content Judge'!$U$146=0,$BQ41=99),AND(COUNTIF('0.Work Content Judge'!$AJ$146:$AO$146,2)&gt;0,$BR41=99)),0,IF(OR(AND('0.Work Content Judge'!$G$129=1,$AZ41=1),AND('0.Work Content Judge'!$H$129=1,$BA41=1),AND('0.Work Content Judge'!$I$129=1,$BB41=1),AND('0.Work Content Judge'!$J$129=1,$BC41=1),AND('0.Work Content Judge'!$K$129=1,$BD41=1),AND('0.Work Content Judge'!$L$129=1,$BG41=1),AND('0.Work Content Judge'!$M$129=1,$BF41=1),AND('0.Work Content Judge'!$N$129=1,$BE41=1),AND('0.Work Content Judge'!$O$129=1,$BH41=1),AND('0.Work Content Judge'!$P$129=1,$BI41=1)),1,0))</f>
        <v>1</v>
      </c>
      <c r="U41" s="807">
        <f t="shared" si="3"/>
        <v>1</v>
      </c>
      <c r="V41" s="683">
        <f t="shared" si="4"/>
        <v>1</v>
      </c>
      <c r="W41" s="684">
        <v>1</v>
      </c>
      <c r="X41" s="685">
        <v>1</v>
      </c>
      <c r="Y41" s="685" t="s">
        <v>749</v>
      </c>
      <c r="Z41" s="685" t="s">
        <v>749</v>
      </c>
      <c r="AA41" s="685" t="s">
        <v>749</v>
      </c>
      <c r="AB41" s="685" t="s">
        <v>749</v>
      </c>
      <c r="AC41" s="685" t="s">
        <v>749</v>
      </c>
      <c r="AD41" s="685" t="s">
        <v>749</v>
      </c>
      <c r="AE41" s="685" t="s">
        <v>749</v>
      </c>
      <c r="AF41" s="685">
        <v>0</v>
      </c>
      <c r="AG41" s="685" t="s">
        <v>749</v>
      </c>
      <c r="AH41" s="685" t="s">
        <v>749</v>
      </c>
      <c r="AI41" s="685" t="s">
        <v>749</v>
      </c>
      <c r="AJ41" s="685" t="s">
        <v>749</v>
      </c>
      <c r="AK41" s="685" t="s">
        <v>749</v>
      </c>
      <c r="AL41" s="685" t="s">
        <v>749</v>
      </c>
      <c r="AM41" s="685" t="s">
        <v>749</v>
      </c>
      <c r="AN41" s="685" t="s">
        <v>749</v>
      </c>
      <c r="AO41" s="685" t="s">
        <v>749</v>
      </c>
      <c r="AP41" s="685" t="s">
        <v>749</v>
      </c>
      <c r="AQ41" s="685" t="s">
        <v>749</v>
      </c>
      <c r="AR41" s="685" t="s">
        <v>749</v>
      </c>
      <c r="AS41" s="685" t="s">
        <v>749</v>
      </c>
      <c r="AT41" s="685" t="s">
        <v>749</v>
      </c>
      <c r="AU41" s="685">
        <v>1</v>
      </c>
      <c r="AV41" s="685">
        <v>1</v>
      </c>
      <c r="AW41" s="685">
        <v>1</v>
      </c>
      <c r="AX41" s="685">
        <v>1</v>
      </c>
      <c r="AY41" s="685" t="s">
        <v>749</v>
      </c>
      <c r="AZ41" s="685">
        <v>1</v>
      </c>
      <c r="BA41" s="685" t="s">
        <v>749</v>
      </c>
      <c r="BB41" s="685" t="s">
        <v>749</v>
      </c>
      <c r="BC41" s="685" t="s">
        <v>749</v>
      </c>
      <c r="BD41" s="685" t="s">
        <v>749</v>
      </c>
      <c r="BE41" s="685" t="s">
        <v>749</v>
      </c>
      <c r="BF41" s="685" t="s">
        <v>749</v>
      </c>
      <c r="BG41" s="685" t="s">
        <v>749</v>
      </c>
      <c r="BH41" s="685" t="s">
        <v>749</v>
      </c>
      <c r="BI41" s="685" t="s">
        <v>749</v>
      </c>
      <c r="BJ41" s="685" t="s">
        <v>749</v>
      </c>
      <c r="BK41" s="685">
        <v>1</v>
      </c>
      <c r="BL41" s="685">
        <v>99</v>
      </c>
      <c r="BM41" s="685"/>
      <c r="BN41" s="685"/>
      <c r="BO41" s="685"/>
      <c r="BP41" s="685"/>
      <c r="BQ41" s="685"/>
      <c r="BR41" s="685"/>
    </row>
    <row r="42" s="258" customFormat="1" ht="158.4" spans="2:70">
      <c r="B42" s="448">
        <f t="shared" si="0"/>
        <v>27</v>
      </c>
      <c r="C42" s="449" t="s">
        <v>1275</v>
      </c>
      <c r="D42" s="450" t="s">
        <v>743</v>
      </c>
      <c r="E42" s="451" t="s">
        <v>744</v>
      </c>
      <c r="F42" s="794" t="s">
        <v>1276</v>
      </c>
      <c r="G42" s="453" t="s">
        <v>1277</v>
      </c>
      <c r="H42" s="451" t="str">
        <f t="shared" si="1"/>
        <v>その他(ネットワーク機器等)
Other
(e.g., External FW, IPS/IDS, network equipment, storage devices, etc.)</v>
      </c>
      <c r="I42" s="799" t="s">
        <v>1278</v>
      </c>
      <c r="J42" s="320" t="s">
        <v>1268</v>
      </c>
      <c r="K42" s="487" t="str">
        <f t="shared" si="2"/>
        <v>回答要
Answer Required</v>
      </c>
      <c r="L42" s="488">
        <v>3</v>
      </c>
      <c r="M42" s="489"/>
      <c r="N42" s="489"/>
      <c r="O42" s="490" t="s">
        <v>1275</v>
      </c>
      <c r="P42" s="491"/>
      <c r="Q42" s="322"/>
      <c r="R42" s="322"/>
      <c r="S42" s="502"/>
      <c r="T42" s="807">
        <f>IF(OR(AND('0.Work Content Judge'!$AE$146=1,$BL42=99),AND('0.Work Content Judge'!$AH$146=1,$BM42=99),AND('0.Work Content Judge'!$AG$146=1,$BN42=99),AND(COUNTIF('0.Work Content Judge'!$AJ$146:$AO$146,2)=0,$BO42=99),AND('0.Work Content Judge'!$T$146=0,$BP42=99),AND('0.Work Content Judge'!$U$146=0,$BQ42=99),AND(COUNTIF('0.Work Content Judge'!$AJ$146:$AO$146,2)&gt;0,$BR42=99)),0,IF(OR(AND('0.Work Content Judge'!$G$129=1,$AZ42=1),AND('0.Work Content Judge'!$H$129=1,$BA42=1),AND('0.Work Content Judge'!$I$129=1,$BB42=1),AND('0.Work Content Judge'!$J$129=1,$BC42=1),AND('0.Work Content Judge'!$K$129=1,$BD42=1),AND('0.Work Content Judge'!$L$129=1,$BG42=1),AND('0.Work Content Judge'!$M$129=1,$BF42=1),AND('0.Work Content Judge'!$N$129=1,$BE42=1),AND('0.Work Content Judge'!$O$129=1,$BH42=1),AND('0.Work Content Judge'!$P$129=1,$BI42=1)),1,0))</f>
        <v>1</v>
      </c>
      <c r="U42" s="807">
        <f t="shared" si="3"/>
        <v>1</v>
      </c>
      <c r="V42" s="683">
        <f t="shared" si="4"/>
        <v>1</v>
      </c>
      <c r="W42" s="684">
        <v>1</v>
      </c>
      <c r="X42" s="685">
        <v>1</v>
      </c>
      <c r="Y42" s="685" t="s">
        <v>749</v>
      </c>
      <c r="Z42" s="685" t="s">
        <v>749</v>
      </c>
      <c r="AA42" s="685" t="s">
        <v>749</v>
      </c>
      <c r="AB42" s="685" t="s">
        <v>749</v>
      </c>
      <c r="AC42" s="685" t="s">
        <v>749</v>
      </c>
      <c r="AD42" s="685" t="s">
        <v>749</v>
      </c>
      <c r="AE42" s="685" t="s">
        <v>749</v>
      </c>
      <c r="AF42" s="685">
        <v>0</v>
      </c>
      <c r="AG42" s="685" t="s">
        <v>749</v>
      </c>
      <c r="AH42" s="685" t="s">
        <v>749</v>
      </c>
      <c r="AI42" s="685" t="s">
        <v>749</v>
      </c>
      <c r="AJ42" s="685" t="s">
        <v>749</v>
      </c>
      <c r="AK42" s="685" t="s">
        <v>749</v>
      </c>
      <c r="AL42" s="685" t="s">
        <v>749</v>
      </c>
      <c r="AM42" s="685" t="s">
        <v>749</v>
      </c>
      <c r="AN42" s="685" t="s">
        <v>749</v>
      </c>
      <c r="AO42" s="685" t="s">
        <v>749</v>
      </c>
      <c r="AP42" s="685" t="s">
        <v>749</v>
      </c>
      <c r="AQ42" s="685" t="s">
        <v>749</v>
      </c>
      <c r="AR42" s="685" t="s">
        <v>749</v>
      </c>
      <c r="AS42" s="685" t="s">
        <v>749</v>
      </c>
      <c r="AT42" s="685" t="s">
        <v>749</v>
      </c>
      <c r="AU42" s="685">
        <v>1</v>
      </c>
      <c r="AV42" s="685">
        <v>1</v>
      </c>
      <c r="AW42" s="685">
        <v>1</v>
      </c>
      <c r="AX42" s="685">
        <v>1</v>
      </c>
      <c r="AY42" s="685" t="s">
        <v>749</v>
      </c>
      <c r="AZ42" s="685">
        <v>1</v>
      </c>
      <c r="BA42" s="685" t="s">
        <v>749</v>
      </c>
      <c r="BB42" s="685" t="s">
        <v>749</v>
      </c>
      <c r="BC42" s="685" t="s">
        <v>749</v>
      </c>
      <c r="BD42" s="685" t="s">
        <v>749</v>
      </c>
      <c r="BE42" s="685" t="s">
        <v>749</v>
      </c>
      <c r="BF42" s="685" t="s">
        <v>749</v>
      </c>
      <c r="BG42" s="685" t="s">
        <v>749</v>
      </c>
      <c r="BH42" s="685" t="s">
        <v>749</v>
      </c>
      <c r="BI42" s="685" t="s">
        <v>749</v>
      </c>
      <c r="BJ42" s="685" t="s">
        <v>749</v>
      </c>
      <c r="BK42" s="685">
        <v>1</v>
      </c>
      <c r="BL42" s="685">
        <v>99</v>
      </c>
      <c r="BM42" s="685"/>
      <c r="BN42" s="685"/>
      <c r="BO42" s="685"/>
      <c r="BP42" s="685"/>
      <c r="BQ42" s="685"/>
      <c r="BR42" s="685"/>
    </row>
    <row r="43" s="258" customFormat="1" ht="405.6" spans="2:70">
      <c r="B43" s="448">
        <f t="shared" si="0"/>
        <v>28</v>
      </c>
      <c r="C43" s="449" t="s">
        <v>809</v>
      </c>
      <c r="D43" s="450" t="s">
        <v>743</v>
      </c>
      <c r="E43" s="451" t="s">
        <v>801</v>
      </c>
      <c r="F43" s="794" t="s">
        <v>810</v>
      </c>
      <c r="G43" s="453" t="s">
        <v>811</v>
      </c>
      <c r="H43" s="451" t="str">
        <f t="shared" si="1"/>
        <v>サーバ全体
Entire server</v>
      </c>
      <c r="I43" s="799" t="s">
        <v>775</v>
      </c>
      <c r="J43" s="320" t="s">
        <v>776</v>
      </c>
      <c r="K43" s="487" t="str">
        <f t="shared" si="2"/>
        <v>回答要
Answer Required</v>
      </c>
      <c r="L43" s="488">
        <v>3</v>
      </c>
      <c r="M43" s="489"/>
      <c r="N43" s="489"/>
      <c r="O43" s="490" t="s">
        <v>812</v>
      </c>
      <c r="P43" s="491"/>
      <c r="Q43" s="322"/>
      <c r="R43" s="322"/>
      <c r="S43" s="502"/>
      <c r="T43" s="807">
        <f>IF(OR(AND('0.Work Content Judge'!$AE$146=1,$BL43=99),AND('0.Work Content Judge'!$AH$146=1,$BM43=99),AND('0.Work Content Judge'!$AG$146=1,$BN43=99),AND(COUNTIF('0.Work Content Judge'!$AJ$146:$AO$146,2)=0,$BO43=99),AND('0.Work Content Judge'!$T$146=0,$BP43=99),AND('0.Work Content Judge'!$U$146=0,$BQ43=99),AND(COUNTIF('0.Work Content Judge'!$AJ$146:$AO$146,2)&gt;0,$BR43=99)),0,IF(OR(AND('0.Work Content Judge'!$G$129=1,$AZ43=1),AND('0.Work Content Judge'!$H$129=1,$BA43=1),AND('0.Work Content Judge'!$I$129=1,$BB43=1),AND('0.Work Content Judge'!$J$129=1,$BC43=1),AND('0.Work Content Judge'!$K$129=1,$BD43=1),AND('0.Work Content Judge'!$L$129=1,$BG43=1),AND('0.Work Content Judge'!$M$129=1,$BF43=1),AND('0.Work Content Judge'!$N$129=1,$BE43=1),AND('0.Work Content Judge'!$O$129=1,$BH43=1),AND('0.Work Content Judge'!$P$129=1,$BI43=1)),1,0))</f>
        <v>1</v>
      </c>
      <c r="U43" s="807">
        <f t="shared" si="3"/>
        <v>1</v>
      </c>
      <c r="V43" s="683">
        <f t="shared" si="4"/>
        <v>2</v>
      </c>
      <c r="W43" s="684">
        <v>1</v>
      </c>
      <c r="X43" s="685">
        <v>1</v>
      </c>
      <c r="Y43" s="685" t="s">
        <v>749</v>
      </c>
      <c r="Z43" s="685" t="s">
        <v>749</v>
      </c>
      <c r="AA43" s="685">
        <v>1</v>
      </c>
      <c r="AB43" s="685" t="s">
        <v>749</v>
      </c>
      <c r="AC43" s="685">
        <v>1</v>
      </c>
      <c r="AD43" s="685">
        <v>1</v>
      </c>
      <c r="AE43" s="685">
        <v>1</v>
      </c>
      <c r="AF43" s="685">
        <v>1</v>
      </c>
      <c r="AG43" s="685" t="s">
        <v>749</v>
      </c>
      <c r="AH43" s="685">
        <v>1</v>
      </c>
      <c r="AI43" s="685" t="s">
        <v>749</v>
      </c>
      <c r="AJ43" s="685">
        <v>0</v>
      </c>
      <c r="AK43" s="685">
        <v>1</v>
      </c>
      <c r="AL43" s="685">
        <v>1</v>
      </c>
      <c r="AM43" s="685">
        <v>1</v>
      </c>
      <c r="AN43" s="685" t="s">
        <v>749</v>
      </c>
      <c r="AO43" s="685" t="s">
        <v>749</v>
      </c>
      <c r="AP43" s="685" t="s">
        <v>749</v>
      </c>
      <c r="AQ43" s="685" t="s">
        <v>749</v>
      </c>
      <c r="AR43" s="685" t="s">
        <v>749</v>
      </c>
      <c r="AS43" s="685" t="s">
        <v>749</v>
      </c>
      <c r="AT43" s="685" t="s">
        <v>749</v>
      </c>
      <c r="AU43" s="685">
        <v>1</v>
      </c>
      <c r="AV43" s="685">
        <v>1</v>
      </c>
      <c r="AW43" s="685">
        <v>1</v>
      </c>
      <c r="AX43" s="685">
        <v>1</v>
      </c>
      <c r="AY43" s="685">
        <v>1</v>
      </c>
      <c r="AZ43" s="685">
        <v>1</v>
      </c>
      <c r="BA43" s="685">
        <v>1</v>
      </c>
      <c r="BB43" s="685">
        <v>1</v>
      </c>
      <c r="BC43" s="685">
        <v>1</v>
      </c>
      <c r="BD43" s="685" t="s">
        <v>749</v>
      </c>
      <c r="BE43" s="685" t="s">
        <v>749</v>
      </c>
      <c r="BF43" s="685" t="s">
        <v>749</v>
      </c>
      <c r="BG43" s="685" t="s">
        <v>749</v>
      </c>
      <c r="BH43" s="685" t="s">
        <v>749</v>
      </c>
      <c r="BI43" s="685" t="s">
        <v>749</v>
      </c>
      <c r="BJ43" s="685">
        <v>1</v>
      </c>
      <c r="BK43" s="685">
        <v>1</v>
      </c>
      <c r="BL43" s="685"/>
      <c r="BM43" s="685"/>
      <c r="BN43" s="685"/>
      <c r="BO43" s="685"/>
      <c r="BP43" s="685"/>
      <c r="BQ43" s="685"/>
      <c r="BR43" s="685"/>
    </row>
    <row r="44" s="258" customFormat="1" ht="405.6" spans="2:70">
      <c r="B44" s="448">
        <f t="shared" si="0"/>
        <v>29</v>
      </c>
      <c r="C44" s="449" t="s">
        <v>809</v>
      </c>
      <c r="D44" s="450" t="s">
        <v>743</v>
      </c>
      <c r="E44" s="451" t="s">
        <v>801</v>
      </c>
      <c r="F44" s="794" t="s">
        <v>810</v>
      </c>
      <c r="G44" s="453" t="s">
        <v>811</v>
      </c>
      <c r="H44" s="454" t="str">
        <f t="shared" si="1"/>
        <v>その他(ネットワーク機器等)
Other
(e.g., External FW, IPS/IDS, network equipment, storage devices, etc.)</v>
      </c>
      <c r="I44" s="799" t="s">
        <v>775</v>
      </c>
      <c r="J44" s="320" t="s">
        <v>776</v>
      </c>
      <c r="K44" s="487" t="str">
        <f t="shared" si="2"/>
        <v>回答要
Answer Required</v>
      </c>
      <c r="L44" s="488">
        <v>3</v>
      </c>
      <c r="M44" s="489"/>
      <c r="N44" s="489"/>
      <c r="O44" s="490" t="s">
        <v>812</v>
      </c>
      <c r="P44" s="491"/>
      <c r="Q44" s="322"/>
      <c r="R44" s="322"/>
      <c r="S44" s="502"/>
      <c r="T44" s="807">
        <f>IF(OR(AND('0.Work Content Judge'!$AE$146=1,$BL44=99),AND('0.Work Content Judge'!$AH$146=1,$BM44=99),AND('0.Work Content Judge'!$AG$146=1,$BN44=99),AND(COUNTIF('0.Work Content Judge'!$AJ$146:$AO$146,2)=0,$BO44=99),AND('0.Work Content Judge'!$T$146=0,$BP44=99),AND('0.Work Content Judge'!$U$146=0,$BQ44=99),AND(COUNTIF('0.Work Content Judge'!$AJ$146:$AO$146,2)&gt;0,$BR44=99)),0,IF(OR(AND('0.Work Content Judge'!$G$129=1,$AZ44=1),AND('0.Work Content Judge'!$H$129=1,$BA44=1),AND('0.Work Content Judge'!$I$129=1,$BB44=1),AND('0.Work Content Judge'!$J$129=1,$BC44=1),AND('0.Work Content Judge'!$K$129=1,$BD44=1),AND('0.Work Content Judge'!$L$129=1,$BG44=1),AND('0.Work Content Judge'!$M$129=1,$BF44=1),AND('0.Work Content Judge'!$N$129=1,$BE44=1),AND('0.Work Content Judge'!$O$129=1,$BH44=1),AND('0.Work Content Judge'!$P$129=1,$BI44=1)),1,0))</f>
        <v>1</v>
      </c>
      <c r="U44" s="807">
        <f t="shared" si="3"/>
        <v>1</v>
      </c>
      <c r="V44" s="683"/>
      <c r="W44" s="684">
        <v>1</v>
      </c>
      <c r="X44" s="685">
        <v>1</v>
      </c>
      <c r="Y44" s="685" t="s">
        <v>749</v>
      </c>
      <c r="Z44" s="685" t="s">
        <v>749</v>
      </c>
      <c r="AA44" s="685">
        <v>1</v>
      </c>
      <c r="AB44" s="685" t="s">
        <v>749</v>
      </c>
      <c r="AC44" s="685">
        <v>1</v>
      </c>
      <c r="AD44" s="685">
        <v>1</v>
      </c>
      <c r="AE44" s="685">
        <v>1</v>
      </c>
      <c r="AF44" s="685">
        <v>1</v>
      </c>
      <c r="AG44" s="685" t="s">
        <v>749</v>
      </c>
      <c r="AH44" s="685">
        <v>1</v>
      </c>
      <c r="AI44" s="685" t="s">
        <v>749</v>
      </c>
      <c r="AJ44" s="685">
        <v>0</v>
      </c>
      <c r="AK44" s="685">
        <v>1</v>
      </c>
      <c r="AL44" s="685">
        <v>1</v>
      </c>
      <c r="AM44" s="685"/>
      <c r="AN44" s="685" t="s">
        <v>749</v>
      </c>
      <c r="AO44" s="685" t="s">
        <v>749</v>
      </c>
      <c r="AP44" s="685" t="s">
        <v>749</v>
      </c>
      <c r="AQ44" s="685" t="s">
        <v>749</v>
      </c>
      <c r="AR44" s="685" t="s">
        <v>749</v>
      </c>
      <c r="AS44" s="685" t="s">
        <v>749</v>
      </c>
      <c r="AT44" s="685" t="s">
        <v>749</v>
      </c>
      <c r="AU44" s="685">
        <v>1</v>
      </c>
      <c r="AV44" s="685">
        <v>1</v>
      </c>
      <c r="AW44" s="685">
        <v>1</v>
      </c>
      <c r="AX44" s="685">
        <v>1</v>
      </c>
      <c r="AY44" s="685">
        <v>1</v>
      </c>
      <c r="AZ44" s="685">
        <v>1</v>
      </c>
      <c r="BA44" s="685">
        <v>1</v>
      </c>
      <c r="BB44" s="685">
        <v>1</v>
      </c>
      <c r="BC44" s="685">
        <v>1</v>
      </c>
      <c r="BD44" s="685" t="s">
        <v>749</v>
      </c>
      <c r="BE44" s="685" t="s">
        <v>749</v>
      </c>
      <c r="BF44" s="685" t="s">
        <v>749</v>
      </c>
      <c r="BG44" s="685" t="s">
        <v>749</v>
      </c>
      <c r="BH44" s="685" t="s">
        <v>749</v>
      </c>
      <c r="BI44" s="685" t="s">
        <v>749</v>
      </c>
      <c r="BJ44" s="685">
        <v>1</v>
      </c>
      <c r="BK44" s="685">
        <v>1</v>
      </c>
      <c r="BL44" s="685"/>
      <c r="BM44" s="685"/>
      <c r="BN44" s="685"/>
      <c r="BO44" s="685"/>
      <c r="BP44" s="685"/>
      <c r="BQ44" s="685"/>
      <c r="BR44" s="685"/>
    </row>
    <row r="45" s="258" customFormat="1" ht="172.8" spans="2:70">
      <c r="B45" s="448">
        <f t="shared" si="0"/>
        <v>30</v>
      </c>
      <c r="C45" s="449" t="s">
        <v>814</v>
      </c>
      <c r="D45" s="450" t="s">
        <v>743</v>
      </c>
      <c r="E45" s="451" t="s">
        <v>801</v>
      </c>
      <c r="F45" s="794" t="s">
        <v>815</v>
      </c>
      <c r="G45" s="453" t="s">
        <v>816</v>
      </c>
      <c r="H45" s="451" t="str">
        <f t="shared" si="1"/>
        <v>サーバ全体
Entire server</v>
      </c>
      <c r="I45" s="799" t="s">
        <v>817</v>
      </c>
      <c r="J45" s="320" t="s">
        <v>818</v>
      </c>
      <c r="K45" s="487" t="str">
        <f t="shared" si="2"/>
        <v>回答要
Answer Required</v>
      </c>
      <c r="L45" s="488">
        <v>3</v>
      </c>
      <c r="M45" s="489"/>
      <c r="N45" s="489"/>
      <c r="O45" s="490" t="s">
        <v>819</v>
      </c>
      <c r="P45" s="491"/>
      <c r="Q45" s="322"/>
      <c r="R45" s="322"/>
      <c r="S45" s="502"/>
      <c r="T45" s="807">
        <f>IF(OR(AND('0.Work Content Judge'!$AE$146=1,$BL45=99),AND('0.Work Content Judge'!$AH$146=1,$BM45=99),AND('0.Work Content Judge'!$AG$146=1,$BN45=99),AND(COUNTIF('0.Work Content Judge'!$AJ$146:$AO$146,2)=0,$BO45=99),AND('0.Work Content Judge'!$T$146=0,$BP45=99),AND('0.Work Content Judge'!$U$146=0,$BQ45=99),AND(COUNTIF('0.Work Content Judge'!$AJ$146:$AO$146,2)&gt;0,$BR45=99)),0,IF(OR(AND('0.Work Content Judge'!$G$129=1,$AZ45=1),AND('0.Work Content Judge'!$H$129=1,$BA45=1),AND('0.Work Content Judge'!$I$129=1,$BB45=1),AND('0.Work Content Judge'!$J$129=1,$BC45=1),AND('0.Work Content Judge'!$K$129=1,$BD45=1),AND('0.Work Content Judge'!$L$129=1,$BG45=1),AND('0.Work Content Judge'!$M$129=1,$BF45=1),AND('0.Work Content Judge'!$N$129=1,$BE45=1),AND('0.Work Content Judge'!$O$129=1,$BH45=1),AND('0.Work Content Judge'!$P$129=1,$BI45=1)),1,0))</f>
        <v>1</v>
      </c>
      <c r="U45" s="807">
        <f t="shared" si="3"/>
        <v>1</v>
      </c>
      <c r="V45" s="683">
        <f t="shared" si="4"/>
        <v>1</v>
      </c>
      <c r="W45" s="684">
        <v>1</v>
      </c>
      <c r="X45" s="685">
        <v>1</v>
      </c>
      <c r="Y45" s="685" t="s">
        <v>749</v>
      </c>
      <c r="Z45" s="685" t="s">
        <v>749</v>
      </c>
      <c r="AA45" s="685" t="s">
        <v>749</v>
      </c>
      <c r="AB45" s="685" t="s">
        <v>749</v>
      </c>
      <c r="AC45" s="685">
        <v>1</v>
      </c>
      <c r="AD45" s="685">
        <v>1</v>
      </c>
      <c r="AE45" s="685">
        <v>1</v>
      </c>
      <c r="AF45" s="685">
        <v>0</v>
      </c>
      <c r="AG45" s="685" t="s">
        <v>749</v>
      </c>
      <c r="AH45" s="685" t="s">
        <v>749</v>
      </c>
      <c r="AI45" s="685" t="s">
        <v>749</v>
      </c>
      <c r="AJ45" s="685">
        <v>1</v>
      </c>
      <c r="AK45" s="685">
        <v>1</v>
      </c>
      <c r="AL45" s="685">
        <v>1</v>
      </c>
      <c r="AM45" s="685">
        <v>1</v>
      </c>
      <c r="AN45" s="685" t="s">
        <v>749</v>
      </c>
      <c r="AO45" s="685" t="s">
        <v>749</v>
      </c>
      <c r="AP45" s="685" t="s">
        <v>749</v>
      </c>
      <c r="AQ45" s="685" t="s">
        <v>749</v>
      </c>
      <c r="AR45" s="685" t="s">
        <v>749</v>
      </c>
      <c r="AS45" s="685" t="s">
        <v>749</v>
      </c>
      <c r="AT45" s="685" t="s">
        <v>749</v>
      </c>
      <c r="AU45" s="685" t="s">
        <v>749</v>
      </c>
      <c r="AV45" s="685">
        <v>1</v>
      </c>
      <c r="AW45" s="685">
        <v>1</v>
      </c>
      <c r="AX45" s="685">
        <v>1</v>
      </c>
      <c r="AY45" s="685">
        <v>1</v>
      </c>
      <c r="AZ45" s="685">
        <v>1</v>
      </c>
      <c r="BA45" s="685">
        <v>1</v>
      </c>
      <c r="BB45" s="685" t="s">
        <v>749</v>
      </c>
      <c r="BC45" s="685" t="s">
        <v>749</v>
      </c>
      <c r="BD45" s="685" t="s">
        <v>749</v>
      </c>
      <c r="BE45" s="685" t="s">
        <v>749</v>
      </c>
      <c r="BF45" s="685" t="s">
        <v>749</v>
      </c>
      <c r="BG45" s="685" t="s">
        <v>749</v>
      </c>
      <c r="BH45" s="685" t="s">
        <v>749</v>
      </c>
      <c r="BI45" s="685" t="s">
        <v>749</v>
      </c>
      <c r="BJ45" s="685">
        <v>1</v>
      </c>
      <c r="BK45" s="685">
        <v>1</v>
      </c>
      <c r="BL45" s="685"/>
      <c r="BM45" s="685"/>
      <c r="BN45" s="685"/>
      <c r="BO45" s="685"/>
      <c r="BP45" s="685"/>
      <c r="BQ45" s="685"/>
      <c r="BR45" s="685"/>
    </row>
    <row r="46" s="258" customFormat="1" ht="172.8" spans="2:70">
      <c r="B46" s="448">
        <f t="shared" si="0"/>
        <v>31</v>
      </c>
      <c r="C46" s="449" t="s">
        <v>820</v>
      </c>
      <c r="D46" s="450" t="s">
        <v>743</v>
      </c>
      <c r="E46" s="451" t="s">
        <v>801</v>
      </c>
      <c r="F46" s="794" t="s">
        <v>821</v>
      </c>
      <c r="G46" s="453" t="s">
        <v>822</v>
      </c>
      <c r="H46" s="451" t="str">
        <f t="shared" si="1"/>
        <v>サーバ全体
Entire server</v>
      </c>
      <c r="I46" s="799" t="s">
        <v>817</v>
      </c>
      <c r="J46" s="320" t="s">
        <v>818</v>
      </c>
      <c r="K46" s="487" t="str">
        <f t="shared" si="2"/>
        <v>回答要
Answer Required</v>
      </c>
      <c r="L46" s="488">
        <v>3</v>
      </c>
      <c r="M46" s="489"/>
      <c r="N46" s="489"/>
      <c r="O46" s="490" t="s">
        <v>823</v>
      </c>
      <c r="P46" s="491"/>
      <c r="Q46" s="322"/>
      <c r="R46" s="322"/>
      <c r="S46" s="502"/>
      <c r="T46" s="807">
        <f>IF(OR(AND('0.Work Content Judge'!$AE$146=1,$BL46=99),AND('0.Work Content Judge'!$AH$146=1,$BM46=99),AND('0.Work Content Judge'!$AG$146=1,$BN46=99),AND(COUNTIF('0.Work Content Judge'!$AJ$146:$AO$146,2)=0,$BO46=99),AND('0.Work Content Judge'!$T$146=0,$BP46=99),AND('0.Work Content Judge'!$U$146=0,$BQ46=99),AND(COUNTIF('0.Work Content Judge'!$AJ$146:$AO$146,2)&gt;0,$BR46=99)),0,IF(OR(AND('0.Work Content Judge'!$G$129=1,$AZ46=1),AND('0.Work Content Judge'!$H$129=1,$BA46=1),AND('0.Work Content Judge'!$I$129=1,$BB46=1),AND('0.Work Content Judge'!$J$129=1,$BC46=1),AND('0.Work Content Judge'!$K$129=1,$BD46=1),AND('0.Work Content Judge'!$L$129=1,$BG46=1),AND('0.Work Content Judge'!$M$129=1,$BF46=1),AND('0.Work Content Judge'!$N$129=1,$BE46=1),AND('0.Work Content Judge'!$O$129=1,$BH46=1),AND('0.Work Content Judge'!$P$129=1,$BI46=1)),1,0))</f>
        <v>1</v>
      </c>
      <c r="U46" s="807">
        <f t="shared" si="3"/>
        <v>1</v>
      </c>
      <c r="V46" s="683">
        <f t="shared" si="4"/>
        <v>1</v>
      </c>
      <c r="W46" s="684">
        <v>1</v>
      </c>
      <c r="X46" s="685">
        <v>1</v>
      </c>
      <c r="Y46" s="685" t="s">
        <v>749</v>
      </c>
      <c r="Z46" s="685" t="s">
        <v>749</v>
      </c>
      <c r="AA46" s="685" t="s">
        <v>749</v>
      </c>
      <c r="AB46" s="685" t="s">
        <v>749</v>
      </c>
      <c r="AC46" s="685">
        <v>1</v>
      </c>
      <c r="AD46" s="685">
        <v>1</v>
      </c>
      <c r="AE46" s="685">
        <v>1</v>
      </c>
      <c r="AF46" s="685">
        <v>0</v>
      </c>
      <c r="AG46" s="685" t="s">
        <v>749</v>
      </c>
      <c r="AH46" s="685" t="s">
        <v>749</v>
      </c>
      <c r="AI46" s="685" t="s">
        <v>749</v>
      </c>
      <c r="AJ46" s="685">
        <v>1</v>
      </c>
      <c r="AK46" s="685">
        <v>1</v>
      </c>
      <c r="AL46" s="685">
        <v>1</v>
      </c>
      <c r="AM46" s="685">
        <v>1</v>
      </c>
      <c r="AN46" s="685" t="s">
        <v>749</v>
      </c>
      <c r="AO46" s="685" t="s">
        <v>749</v>
      </c>
      <c r="AP46" s="685" t="s">
        <v>749</v>
      </c>
      <c r="AQ46" s="685" t="s">
        <v>749</v>
      </c>
      <c r="AR46" s="685" t="s">
        <v>749</v>
      </c>
      <c r="AS46" s="685" t="s">
        <v>749</v>
      </c>
      <c r="AT46" s="685" t="s">
        <v>749</v>
      </c>
      <c r="AU46" s="685" t="s">
        <v>749</v>
      </c>
      <c r="AV46" s="685">
        <v>1</v>
      </c>
      <c r="AW46" s="685">
        <v>1</v>
      </c>
      <c r="AX46" s="685">
        <v>1</v>
      </c>
      <c r="AY46" s="685">
        <v>1</v>
      </c>
      <c r="AZ46" s="685">
        <v>1</v>
      </c>
      <c r="BA46" s="685">
        <v>1</v>
      </c>
      <c r="BB46" s="685" t="s">
        <v>749</v>
      </c>
      <c r="BC46" s="685" t="s">
        <v>749</v>
      </c>
      <c r="BD46" s="685" t="s">
        <v>749</v>
      </c>
      <c r="BE46" s="685" t="s">
        <v>749</v>
      </c>
      <c r="BF46" s="685" t="s">
        <v>749</v>
      </c>
      <c r="BG46" s="685" t="s">
        <v>749</v>
      </c>
      <c r="BH46" s="685" t="s">
        <v>749</v>
      </c>
      <c r="BI46" s="685" t="s">
        <v>749</v>
      </c>
      <c r="BJ46" s="685">
        <v>1</v>
      </c>
      <c r="BK46" s="685">
        <v>1</v>
      </c>
      <c r="BL46" s="685"/>
      <c r="BM46" s="685"/>
      <c r="BN46" s="685"/>
      <c r="BO46" s="685"/>
      <c r="BP46" s="685"/>
      <c r="BQ46" s="685"/>
      <c r="BR46" s="685"/>
    </row>
    <row r="47" s="258" customFormat="1" ht="172.8" spans="2:70">
      <c r="B47" s="448">
        <f t="shared" si="0"/>
        <v>32</v>
      </c>
      <c r="C47" s="449" t="s">
        <v>1279</v>
      </c>
      <c r="D47" s="450" t="s">
        <v>743</v>
      </c>
      <c r="E47" s="451" t="s">
        <v>801</v>
      </c>
      <c r="F47" s="794" t="s">
        <v>1280</v>
      </c>
      <c r="G47" s="453" t="s">
        <v>1281</v>
      </c>
      <c r="H47" s="451" t="str">
        <f t="shared" si="1"/>
        <v>サーバ全体
Entire server</v>
      </c>
      <c r="I47" s="799" t="s">
        <v>817</v>
      </c>
      <c r="J47" s="320" t="s">
        <v>818</v>
      </c>
      <c r="K47" s="487" t="str">
        <f t="shared" si="2"/>
        <v>回答要
Answer Required</v>
      </c>
      <c r="L47" s="488">
        <v>3</v>
      </c>
      <c r="M47" s="489"/>
      <c r="N47" s="489"/>
      <c r="O47" s="490" t="s">
        <v>1279</v>
      </c>
      <c r="P47" s="491"/>
      <c r="Q47" s="322"/>
      <c r="R47" s="322"/>
      <c r="S47" s="502"/>
      <c r="T47" s="807">
        <f>IF(OR(AND('0.Work Content Judge'!$AE$146=1,$BL47=99),AND('0.Work Content Judge'!$AH$146=1,$BM47=99),AND('0.Work Content Judge'!$AG$146=1,$BN47=99),AND(COUNTIF('0.Work Content Judge'!$AJ$146:$AO$146,2)=0,$BO47=99),AND('0.Work Content Judge'!$T$146=0,$BP47=99),AND('0.Work Content Judge'!$U$146=0,$BQ47=99),AND(COUNTIF('0.Work Content Judge'!$AJ$146:$AO$146,2)&gt;0,$BR47=99)),0,IF(OR(AND('0.Work Content Judge'!$G$129=1,$AZ47=1),AND('0.Work Content Judge'!$H$129=1,$BA47=1),AND('0.Work Content Judge'!$I$129=1,$BB47=1),AND('0.Work Content Judge'!$J$129=1,$BC47=1),AND('0.Work Content Judge'!$K$129=1,$BD47=1),AND('0.Work Content Judge'!$L$129=1,$BG47=1),AND('0.Work Content Judge'!$M$129=1,$BF47=1),AND('0.Work Content Judge'!$N$129=1,$BE47=1),AND('0.Work Content Judge'!$O$129=1,$BH47=1),AND('0.Work Content Judge'!$P$129=1,$BI47=1)),1,0))</f>
        <v>1</v>
      </c>
      <c r="U47" s="807">
        <f t="shared" si="3"/>
        <v>1</v>
      </c>
      <c r="V47" s="683">
        <f t="shared" si="4"/>
        <v>1</v>
      </c>
      <c r="W47" s="684">
        <v>1</v>
      </c>
      <c r="X47" s="685">
        <v>1</v>
      </c>
      <c r="Y47" s="685" t="s">
        <v>749</v>
      </c>
      <c r="Z47" s="685" t="s">
        <v>749</v>
      </c>
      <c r="AA47" s="685" t="s">
        <v>749</v>
      </c>
      <c r="AB47" s="685" t="s">
        <v>749</v>
      </c>
      <c r="AC47" s="685" t="s">
        <v>749</v>
      </c>
      <c r="AD47" s="685" t="s">
        <v>749</v>
      </c>
      <c r="AE47" s="685" t="s">
        <v>749</v>
      </c>
      <c r="AF47" s="685">
        <v>0</v>
      </c>
      <c r="AG47" s="685" t="s">
        <v>749</v>
      </c>
      <c r="AH47" s="685" t="s">
        <v>749</v>
      </c>
      <c r="AI47" s="685" t="s">
        <v>749</v>
      </c>
      <c r="AJ47" s="685" t="s">
        <v>749</v>
      </c>
      <c r="AK47" s="685" t="s">
        <v>749</v>
      </c>
      <c r="AL47" s="685" t="s">
        <v>749</v>
      </c>
      <c r="AM47" s="685">
        <v>1</v>
      </c>
      <c r="AN47" s="685" t="s">
        <v>749</v>
      </c>
      <c r="AO47" s="685" t="s">
        <v>749</v>
      </c>
      <c r="AP47" s="685" t="s">
        <v>749</v>
      </c>
      <c r="AQ47" s="685" t="s">
        <v>749</v>
      </c>
      <c r="AR47" s="685" t="s">
        <v>749</v>
      </c>
      <c r="AS47" s="685" t="s">
        <v>749</v>
      </c>
      <c r="AT47" s="685" t="s">
        <v>749</v>
      </c>
      <c r="AU47" s="685" t="s">
        <v>749</v>
      </c>
      <c r="AV47" s="685">
        <v>1</v>
      </c>
      <c r="AW47" s="685">
        <v>1</v>
      </c>
      <c r="AX47" s="685"/>
      <c r="AY47" s="685" t="s">
        <v>749</v>
      </c>
      <c r="AZ47" s="685">
        <v>1</v>
      </c>
      <c r="BA47" s="685" t="s">
        <v>749</v>
      </c>
      <c r="BB47" s="685">
        <v>1</v>
      </c>
      <c r="BC47" s="685" t="s">
        <v>749</v>
      </c>
      <c r="BD47" s="685" t="s">
        <v>749</v>
      </c>
      <c r="BE47" s="685" t="s">
        <v>749</v>
      </c>
      <c r="BF47" s="685" t="s">
        <v>749</v>
      </c>
      <c r="BG47" s="685" t="s">
        <v>749</v>
      </c>
      <c r="BH47" s="685" t="s">
        <v>749</v>
      </c>
      <c r="BI47" s="685" t="s">
        <v>749</v>
      </c>
      <c r="BJ47" s="685" t="s">
        <v>749</v>
      </c>
      <c r="BK47" s="685">
        <v>1</v>
      </c>
      <c r="BL47" s="685"/>
      <c r="BM47" s="685"/>
      <c r="BN47" s="685"/>
      <c r="BO47" s="685"/>
      <c r="BP47" s="685"/>
      <c r="BQ47" s="685"/>
      <c r="BR47" s="685"/>
    </row>
    <row r="48" s="258" customFormat="1" ht="172.8" spans="2:70">
      <c r="B48" s="448">
        <f t="shared" si="0"/>
        <v>33</v>
      </c>
      <c r="C48" s="449" t="s">
        <v>824</v>
      </c>
      <c r="D48" s="450" t="s">
        <v>743</v>
      </c>
      <c r="E48" s="451" t="s">
        <v>801</v>
      </c>
      <c r="F48" s="794" t="s">
        <v>825</v>
      </c>
      <c r="G48" s="453" t="s">
        <v>826</v>
      </c>
      <c r="H48" s="451" t="str">
        <f t="shared" si="1"/>
        <v>サーバ全体
Entire server</v>
      </c>
      <c r="I48" s="799" t="s">
        <v>817</v>
      </c>
      <c r="J48" s="320" t="s">
        <v>818</v>
      </c>
      <c r="K48" s="487" t="str">
        <f t="shared" si="2"/>
        <v>回答要
Answer Required</v>
      </c>
      <c r="L48" s="488">
        <v>3</v>
      </c>
      <c r="M48" s="489"/>
      <c r="N48" s="489"/>
      <c r="O48" s="490" t="s">
        <v>827</v>
      </c>
      <c r="P48" s="491"/>
      <c r="Q48" s="322"/>
      <c r="R48" s="322"/>
      <c r="S48" s="502"/>
      <c r="T48" s="807">
        <f>IF(OR(AND('0.Work Content Judge'!$AE$146=1,$BL48=99),AND('0.Work Content Judge'!$AH$146=1,$BM48=99),AND('0.Work Content Judge'!$AG$146=1,$BN48=99),AND(COUNTIF('0.Work Content Judge'!$AJ$146:$AO$146,2)=0,$BO48=99),AND('0.Work Content Judge'!$T$146=0,$BP48=99),AND('0.Work Content Judge'!$U$146=0,$BQ48=99),AND(COUNTIF('0.Work Content Judge'!$AJ$146:$AO$146,2)&gt;0,$BR48=99)),0,IF(OR(AND('0.Work Content Judge'!$G$129=1,$AZ48=1),AND('0.Work Content Judge'!$H$129=1,$BA48=1),AND('0.Work Content Judge'!$I$129=1,$BB48=1),AND('0.Work Content Judge'!$J$129=1,$BC48=1),AND('0.Work Content Judge'!$K$129=1,$BD48=1),AND('0.Work Content Judge'!$L$129=1,$BG48=1),AND('0.Work Content Judge'!$M$129=1,$BF48=1),AND('0.Work Content Judge'!$N$129=1,$BE48=1),AND('0.Work Content Judge'!$O$129=1,$BH48=1),AND('0.Work Content Judge'!$P$129=1,$BI48=1)),1,0))</f>
        <v>1</v>
      </c>
      <c r="U48" s="807">
        <f t="shared" si="3"/>
        <v>1</v>
      </c>
      <c r="V48" s="683">
        <f t="shared" si="4"/>
        <v>1</v>
      </c>
      <c r="W48" s="684">
        <v>1</v>
      </c>
      <c r="X48" s="685">
        <v>1</v>
      </c>
      <c r="Y48" s="685" t="s">
        <v>749</v>
      </c>
      <c r="Z48" s="685" t="s">
        <v>749</v>
      </c>
      <c r="AA48" s="685" t="s">
        <v>749</v>
      </c>
      <c r="AB48" s="685" t="s">
        <v>749</v>
      </c>
      <c r="AC48" s="685">
        <v>1</v>
      </c>
      <c r="AD48" s="685">
        <v>1</v>
      </c>
      <c r="AE48" s="685">
        <v>1</v>
      </c>
      <c r="AF48" s="685">
        <v>0</v>
      </c>
      <c r="AG48" s="685" t="s">
        <v>749</v>
      </c>
      <c r="AH48" s="685" t="s">
        <v>749</v>
      </c>
      <c r="AI48" s="685" t="s">
        <v>749</v>
      </c>
      <c r="AJ48" s="685">
        <v>1</v>
      </c>
      <c r="AK48" s="685">
        <v>1</v>
      </c>
      <c r="AL48" s="685">
        <v>1</v>
      </c>
      <c r="AM48" s="685">
        <v>1</v>
      </c>
      <c r="AN48" s="685" t="s">
        <v>749</v>
      </c>
      <c r="AO48" s="685" t="s">
        <v>749</v>
      </c>
      <c r="AP48" s="685" t="s">
        <v>749</v>
      </c>
      <c r="AQ48" s="685" t="s">
        <v>749</v>
      </c>
      <c r="AR48" s="685" t="s">
        <v>749</v>
      </c>
      <c r="AS48" s="685" t="s">
        <v>749</v>
      </c>
      <c r="AT48" s="685" t="s">
        <v>749</v>
      </c>
      <c r="AU48" s="685" t="s">
        <v>749</v>
      </c>
      <c r="AV48" s="685">
        <v>1</v>
      </c>
      <c r="AW48" s="685">
        <v>1</v>
      </c>
      <c r="AX48" s="685">
        <v>1</v>
      </c>
      <c r="AY48" s="685">
        <v>1</v>
      </c>
      <c r="AZ48" s="685">
        <v>1</v>
      </c>
      <c r="BA48" s="685">
        <v>1</v>
      </c>
      <c r="BB48" s="685" t="s">
        <v>749</v>
      </c>
      <c r="BC48" s="685" t="s">
        <v>749</v>
      </c>
      <c r="BD48" s="685" t="s">
        <v>749</v>
      </c>
      <c r="BE48" s="685" t="s">
        <v>749</v>
      </c>
      <c r="BF48" s="685" t="s">
        <v>749</v>
      </c>
      <c r="BG48" s="685" t="s">
        <v>749</v>
      </c>
      <c r="BH48" s="685" t="s">
        <v>749</v>
      </c>
      <c r="BI48" s="685" t="s">
        <v>749</v>
      </c>
      <c r="BJ48" s="685">
        <v>1</v>
      </c>
      <c r="BK48" s="685">
        <v>1</v>
      </c>
      <c r="BL48" s="685"/>
      <c r="BM48" s="685"/>
      <c r="BN48" s="685"/>
      <c r="BO48" s="685"/>
      <c r="BP48" s="685"/>
      <c r="BQ48" s="685"/>
      <c r="BR48" s="685"/>
    </row>
    <row r="49" s="258" customFormat="1" ht="172.8" spans="2:70">
      <c r="B49" s="448">
        <f t="shared" si="0"/>
        <v>34</v>
      </c>
      <c r="C49" s="449" t="s">
        <v>828</v>
      </c>
      <c r="D49" s="450" t="s">
        <v>743</v>
      </c>
      <c r="E49" s="451" t="s">
        <v>801</v>
      </c>
      <c r="F49" s="794" t="s">
        <v>829</v>
      </c>
      <c r="G49" s="453" t="s">
        <v>830</v>
      </c>
      <c r="H49" s="451" t="str">
        <f t="shared" si="1"/>
        <v>サーバ全体
Entire server</v>
      </c>
      <c r="I49" s="799" t="s">
        <v>817</v>
      </c>
      <c r="J49" s="320" t="s">
        <v>818</v>
      </c>
      <c r="K49" s="487" t="str">
        <f t="shared" si="2"/>
        <v>回答要
Answer Required</v>
      </c>
      <c r="L49" s="488">
        <v>3</v>
      </c>
      <c r="M49" s="489"/>
      <c r="N49" s="489"/>
      <c r="O49" s="490" t="s">
        <v>831</v>
      </c>
      <c r="P49" s="491"/>
      <c r="Q49" s="322"/>
      <c r="R49" s="322"/>
      <c r="S49" s="502"/>
      <c r="T49" s="807">
        <f>IF(OR(AND('0.Work Content Judge'!$AE$146=1,$BL49=99),AND('0.Work Content Judge'!$AH$146=1,$BM49=99),AND('0.Work Content Judge'!$AG$146=1,$BN49=99),AND(COUNTIF('0.Work Content Judge'!$AJ$146:$AO$146,2)=0,$BO49=99),AND('0.Work Content Judge'!$T$146=0,$BP49=99),AND('0.Work Content Judge'!$U$146=0,$BQ49=99),AND(COUNTIF('0.Work Content Judge'!$AJ$146:$AO$146,2)&gt;0,$BR49=99)),0,IF(OR(AND('0.Work Content Judge'!$G$129=1,$AZ49=1),AND('0.Work Content Judge'!$H$129=1,$BA49=1),AND('0.Work Content Judge'!$I$129=1,$BB49=1),AND('0.Work Content Judge'!$J$129=1,$BC49=1),AND('0.Work Content Judge'!$K$129=1,$BD49=1),AND('0.Work Content Judge'!$L$129=1,$BG49=1),AND('0.Work Content Judge'!$M$129=1,$BF49=1),AND('0.Work Content Judge'!$N$129=1,$BE49=1),AND('0.Work Content Judge'!$O$129=1,$BH49=1),AND('0.Work Content Judge'!$P$129=1,$BI49=1)),1,0))</f>
        <v>1</v>
      </c>
      <c r="U49" s="807">
        <f t="shared" si="3"/>
        <v>1</v>
      </c>
      <c r="V49" s="683">
        <f t="shared" si="4"/>
        <v>1</v>
      </c>
      <c r="W49" s="684">
        <v>1</v>
      </c>
      <c r="X49" s="685">
        <v>1</v>
      </c>
      <c r="Y49" s="685" t="s">
        <v>749</v>
      </c>
      <c r="Z49" s="685" t="s">
        <v>749</v>
      </c>
      <c r="AA49" s="685" t="s">
        <v>749</v>
      </c>
      <c r="AB49" s="685" t="s">
        <v>749</v>
      </c>
      <c r="AC49" s="685">
        <v>1</v>
      </c>
      <c r="AD49" s="685">
        <v>1</v>
      </c>
      <c r="AE49" s="685">
        <v>1</v>
      </c>
      <c r="AF49" s="685">
        <v>0</v>
      </c>
      <c r="AG49" s="685" t="s">
        <v>749</v>
      </c>
      <c r="AH49" s="685" t="s">
        <v>749</v>
      </c>
      <c r="AI49" s="685" t="s">
        <v>749</v>
      </c>
      <c r="AJ49" s="685">
        <v>1</v>
      </c>
      <c r="AK49" s="685">
        <v>1</v>
      </c>
      <c r="AL49" s="685">
        <v>1</v>
      </c>
      <c r="AM49" s="685">
        <v>1</v>
      </c>
      <c r="AN49" s="685" t="s">
        <v>749</v>
      </c>
      <c r="AO49" s="685" t="s">
        <v>749</v>
      </c>
      <c r="AP49" s="685" t="s">
        <v>749</v>
      </c>
      <c r="AQ49" s="685" t="s">
        <v>749</v>
      </c>
      <c r="AR49" s="685" t="s">
        <v>749</v>
      </c>
      <c r="AS49" s="685" t="s">
        <v>749</v>
      </c>
      <c r="AT49" s="685" t="s">
        <v>749</v>
      </c>
      <c r="AU49" s="685" t="s">
        <v>749</v>
      </c>
      <c r="AV49" s="685">
        <v>1</v>
      </c>
      <c r="AW49" s="685">
        <v>1</v>
      </c>
      <c r="AX49" s="685">
        <v>1</v>
      </c>
      <c r="AY49" s="685">
        <v>1</v>
      </c>
      <c r="AZ49" s="685">
        <v>1</v>
      </c>
      <c r="BA49" s="685">
        <v>1</v>
      </c>
      <c r="BB49" s="685" t="s">
        <v>749</v>
      </c>
      <c r="BC49" s="685" t="s">
        <v>749</v>
      </c>
      <c r="BD49" s="685" t="s">
        <v>749</v>
      </c>
      <c r="BE49" s="685" t="s">
        <v>749</v>
      </c>
      <c r="BF49" s="685" t="s">
        <v>749</v>
      </c>
      <c r="BG49" s="685" t="s">
        <v>749</v>
      </c>
      <c r="BH49" s="685" t="s">
        <v>749</v>
      </c>
      <c r="BI49" s="685" t="s">
        <v>749</v>
      </c>
      <c r="BJ49" s="685">
        <v>1</v>
      </c>
      <c r="BK49" s="685">
        <v>1</v>
      </c>
      <c r="BL49" s="685"/>
      <c r="BM49" s="685"/>
      <c r="BN49" s="685"/>
      <c r="BO49" s="685"/>
      <c r="BP49" s="685"/>
      <c r="BQ49" s="685"/>
      <c r="BR49" s="685"/>
    </row>
    <row r="50" s="258" customFormat="1" ht="172.8" spans="2:70">
      <c r="B50" s="448">
        <f t="shared" si="0"/>
        <v>35</v>
      </c>
      <c r="C50" s="449" t="s">
        <v>1282</v>
      </c>
      <c r="D50" s="450" t="s">
        <v>743</v>
      </c>
      <c r="E50" s="451" t="s">
        <v>801</v>
      </c>
      <c r="F50" s="794" t="s">
        <v>1283</v>
      </c>
      <c r="G50" s="453" t="s">
        <v>1284</v>
      </c>
      <c r="H50" s="451" t="str">
        <f t="shared" si="1"/>
        <v>サーバ全体
Entire server</v>
      </c>
      <c r="I50" s="799" t="s">
        <v>817</v>
      </c>
      <c r="J50" s="320" t="s">
        <v>1285</v>
      </c>
      <c r="K50" s="487" t="str">
        <f t="shared" si="2"/>
        <v>回答要
Answer Required</v>
      </c>
      <c r="L50" s="488">
        <v>3</v>
      </c>
      <c r="M50" s="489"/>
      <c r="N50" s="489"/>
      <c r="O50" s="490" t="s">
        <v>1282</v>
      </c>
      <c r="P50" s="491"/>
      <c r="Q50" s="322"/>
      <c r="R50" s="322"/>
      <c r="S50" s="502"/>
      <c r="T50" s="807">
        <f>IF(OR(AND('0.Work Content Judge'!$AE$146=1,$BL50=99),AND('0.Work Content Judge'!$AH$146=1,$BM50=99),AND('0.Work Content Judge'!$AG$146=1,$BN50=99),AND(COUNTIF('0.Work Content Judge'!$AJ$146:$AO$146,2)=0,$BO50=99),AND('0.Work Content Judge'!$T$146=0,$BP50=99),AND('0.Work Content Judge'!$U$146=0,$BQ50=99),AND(COUNTIF('0.Work Content Judge'!$AJ$146:$AO$146,2)&gt;0,$BR50=99)),0,IF(OR(AND('0.Work Content Judge'!$G$129=1,$AZ50=1),AND('0.Work Content Judge'!$H$129=1,$BA50=1),AND('0.Work Content Judge'!$I$129=1,$BB50=1),AND('0.Work Content Judge'!$J$129=1,$BC50=1),AND('0.Work Content Judge'!$K$129=1,$BD50=1),AND('0.Work Content Judge'!$L$129=1,$BG50=1),AND('0.Work Content Judge'!$M$129=1,$BF50=1),AND('0.Work Content Judge'!$N$129=1,$BE50=1),AND('0.Work Content Judge'!$O$129=1,$BH50=1),AND('0.Work Content Judge'!$P$129=1,$BI50=1)),1,0))</f>
        <v>1</v>
      </c>
      <c r="U50" s="807">
        <f t="shared" si="3"/>
        <v>1</v>
      </c>
      <c r="V50" s="683">
        <f t="shared" si="4"/>
        <v>1</v>
      </c>
      <c r="W50" s="684">
        <v>1</v>
      </c>
      <c r="X50" s="685">
        <v>1</v>
      </c>
      <c r="Y50" s="685" t="s">
        <v>749</v>
      </c>
      <c r="Z50" s="685" t="s">
        <v>749</v>
      </c>
      <c r="AA50" s="685" t="s">
        <v>749</v>
      </c>
      <c r="AB50" s="685" t="s">
        <v>749</v>
      </c>
      <c r="AC50" s="685" t="s">
        <v>749</v>
      </c>
      <c r="AD50" s="685" t="s">
        <v>749</v>
      </c>
      <c r="AE50" s="685" t="s">
        <v>749</v>
      </c>
      <c r="AF50" s="685">
        <v>0</v>
      </c>
      <c r="AG50" s="685" t="s">
        <v>749</v>
      </c>
      <c r="AH50" s="685" t="s">
        <v>749</v>
      </c>
      <c r="AI50" s="685" t="s">
        <v>749</v>
      </c>
      <c r="AJ50" s="685" t="s">
        <v>749</v>
      </c>
      <c r="AK50" s="685" t="s">
        <v>749</v>
      </c>
      <c r="AL50" s="685" t="s">
        <v>749</v>
      </c>
      <c r="AM50" s="685">
        <v>1</v>
      </c>
      <c r="AN50" s="685" t="s">
        <v>749</v>
      </c>
      <c r="AO50" s="685" t="s">
        <v>749</v>
      </c>
      <c r="AP50" s="685" t="s">
        <v>749</v>
      </c>
      <c r="AQ50" s="685" t="s">
        <v>749</v>
      </c>
      <c r="AR50" s="685" t="s">
        <v>749</v>
      </c>
      <c r="AS50" s="685" t="s">
        <v>749</v>
      </c>
      <c r="AT50" s="685" t="s">
        <v>749</v>
      </c>
      <c r="AU50" s="685" t="s">
        <v>749</v>
      </c>
      <c r="AV50" s="685">
        <v>1</v>
      </c>
      <c r="AW50" s="685">
        <v>1</v>
      </c>
      <c r="AX50" s="685"/>
      <c r="AY50" s="685" t="s">
        <v>749</v>
      </c>
      <c r="AZ50" s="685">
        <v>1</v>
      </c>
      <c r="BA50" s="685" t="s">
        <v>749</v>
      </c>
      <c r="BB50" s="685">
        <v>1</v>
      </c>
      <c r="BC50" s="685" t="s">
        <v>749</v>
      </c>
      <c r="BD50" s="685" t="s">
        <v>749</v>
      </c>
      <c r="BE50" s="685" t="s">
        <v>749</v>
      </c>
      <c r="BF50" s="685" t="s">
        <v>749</v>
      </c>
      <c r="BG50" s="685" t="s">
        <v>749</v>
      </c>
      <c r="BH50" s="685" t="s">
        <v>749</v>
      </c>
      <c r="BI50" s="685" t="s">
        <v>749</v>
      </c>
      <c r="BJ50" s="685" t="s">
        <v>749</v>
      </c>
      <c r="BK50" s="685">
        <v>1</v>
      </c>
      <c r="BL50" s="685"/>
      <c r="BM50" s="685"/>
      <c r="BN50" s="685"/>
      <c r="BO50" s="685"/>
      <c r="BP50" s="685"/>
      <c r="BQ50" s="685"/>
      <c r="BR50" s="685"/>
    </row>
    <row r="51" s="258" customFormat="1" ht="216" spans="2:70">
      <c r="B51" s="448">
        <f t="shared" si="0"/>
        <v>36</v>
      </c>
      <c r="C51" s="449" t="s">
        <v>832</v>
      </c>
      <c r="D51" s="450" t="s">
        <v>743</v>
      </c>
      <c r="E51" s="451" t="s">
        <v>801</v>
      </c>
      <c r="F51" s="794" t="s">
        <v>833</v>
      </c>
      <c r="G51" s="453" t="s">
        <v>834</v>
      </c>
      <c r="H51" s="451" t="str">
        <f t="shared" si="1"/>
        <v>サーバ全体
Entire server</v>
      </c>
      <c r="I51" s="799" t="s">
        <v>835</v>
      </c>
      <c r="J51" s="320" t="s">
        <v>836</v>
      </c>
      <c r="K51" s="487" t="str">
        <f t="shared" si="2"/>
        <v>回答要
Answer Required</v>
      </c>
      <c r="L51" s="488">
        <v>3</v>
      </c>
      <c r="M51" s="489"/>
      <c r="N51" s="489"/>
      <c r="O51" s="490" t="s">
        <v>837</v>
      </c>
      <c r="P51" s="491"/>
      <c r="Q51" s="322"/>
      <c r="R51" s="322"/>
      <c r="S51" s="502"/>
      <c r="T51" s="807">
        <f>IF(OR(AND('0.Work Content Judge'!$AE$146=1,$BL51=99),AND('0.Work Content Judge'!$AH$146=1,$BM51=99),AND('0.Work Content Judge'!$AG$146=1,$BN51=99),AND(COUNTIF('0.Work Content Judge'!$AJ$146:$AO$146,2)=0,$BO51=99),AND('0.Work Content Judge'!$T$146=0,$BP51=99),AND('0.Work Content Judge'!$U$146=0,$BQ51=99),AND(COUNTIF('0.Work Content Judge'!$AJ$146:$AO$146,2)&gt;0,$BR51=99)),0,IF(OR(AND('0.Work Content Judge'!$G$129=1,$AZ51=1),AND('0.Work Content Judge'!$H$129=1,$BA51=1),AND('0.Work Content Judge'!$I$129=1,$BB51=1),AND('0.Work Content Judge'!$J$129=1,$BC51=1),AND('0.Work Content Judge'!$K$129=1,$BD51=1),AND('0.Work Content Judge'!$L$129=1,$BG51=1),AND('0.Work Content Judge'!$M$129=1,$BF51=1),AND('0.Work Content Judge'!$N$129=1,$BE51=1),AND('0.Work Content Judge'!$O$129=1,$BH51=1),AND('0.Work Content Judge'!$P$129=1,$BI51=1)),1,0))</f>
        <v>1</v>
      </c>
      <c r="U51" s="807">
        <f t="shared" si="3"/>
        <v>1</v>
      </c>
      <c r="V51" s="683">
        <f t="shared" si="4"/>
        <v>1</v>
      </c>
      <c r="W51" s="684">
        <v>1</v>
      </c>
      <c r="X51" s="685">
        <v>1</v>
      </c>
      <c r="Y51" s="685" t="s">
        <v>749</v>
      </c>
      <c r="Z51" s="685" t="s">
        <v>749</v>
      </c>
      <c r="AA51" s="685" t="s">
        <v>749</v>
      </c>
      <c r="AB51" s="685" t="s">
        <v>749</v>
      </c>
      <c r="AC51" s="685" t="s">
        <v>749</v>
      </c>
      <c r="AD51" s="685">
        <v>1</v>
      </c>
      <c r="AE51" s="685">
        <v>1</v>
      </c>
      <c r="AF51" s="685">
        <v>0</v>
      </c>
      <c r="AG51" s="685" t="s">
        <v>749</v>
      </c>
      <c r="AH51" s="685" t="s">
        <v>749</v>
      </c>
      <c r="AI51" s="685" t="s">
        <v>749</v>
      </c>
      <c r="AJ51" s="685">
        <v>0</v>
      </c>
      <c r="AK51" s="685">
        <v>1</v>
      </c>
      <c r="AL51" s="685">
        <v>1</v>
      </c>
      <c r="AM51" s="685">
        <v>1</v>
      </c>
      <c r="AN51" s="685" t="s">
        <v>749</v>
      </c>
      <c r="AO51" s="685" t="s">
        <v>749</v>
      </c>
      <c r="AP51" s="685" t="s">
        <v>749</v>
      </c>
      <c r="AQ51" s="685" t="s">
        <v>749</v>
      </c>
      <c r="AR51" s="685" t="s">
        <v>749</v>
      </c>
      <c r="AS51" s="685" t="s">
        <v>749</v>
      </c>
      <c r="AT51" s="685" t="s">
        <v>749</v>
      </c>
      <c r="AU51" s="685" t="s">
        <v>749</v>
      </c>
      <c r="AV51" s="685">
        <v>1</v>
      </c>
      <c r="AW51" s="685">
        <v>1</v>
      </c>
      <c r="AX51" s="685">
        <v>1</v>
      </c>
      <c r="AY51" s="685">
        <v>1</v>
      </c>
      <c r="AZ51" s="685">
        <v>1</v>
      </c>
      <c r="BA51" s="685" t="s">
        <v>749</v>
      </c>
      <c r="BB51" s="685">
        <v>1</v>
      </c>
      <c r="BC51" s="685" t="s">
        <v>749</v>
      </c>
      <c r="BD51" s="685" t="s">
        <v>749</v>
      </c>
      <c r="BE51" s="685" t="s">
        <v>749</v>
      </c>
      <c r="BF51" s="685" t="s">
        <v>749</v>
      </c>
      <c r="BG51" s="685" t="s">
        <v>749</v>
      </c>
      <c r="BH51" s="685" t="s">
        <v>749</v>
      </c>
      <c r="BI51" s="685" t="s">
        <v>749</v>
      </c>
      <c r="BJ51" s="685">
        <v>1</v>
      </c>
      <c r="BK51" s="685">
        <v>1</v>
      </c>
      <c r="BL51" s="685"/>
      <c r="BM51" s="685"/>
      <c r="BN51" s="685"/>
      <c r="BO51" s="685"/>
      <c r="BP51" s="685"/>
      <c r="BQ51" s="685"/>
      <c r="BR51" s="685"/>
    </row>
    <row r="52" s="258" customFormat="1" ht="302.4" spans="2:70">
      <c r="B52" s="448">
        <f t="shared" si="0"/>
        <v>37</v>
      </c>
      <c r="C52" s="449" t="s">
        <v>1286</v>
      </c>
      <c r="D52" s="450" t="s">
        <v>743</v>
      </c>
      <c r="E52" s="451" t="s">
        <v>801</v>
      </c>
      <c r="F52" s="794" t="s">
        <v>1287</v>
      </c>
      <c r="G52" s="453" t="s">
        <v>1288</v>
      </c>
      <c r="H52" s="451" t="str">
        <f t="shared" si="1"/>
        <v>サーバ全体
Entire server</v>
      </c>
      <c r="I52" s="799" t="s">
        <v>835</v>
      </c>
      <c r="J52" s="320" t="s">
        <v>1289</v>
      </c>
      <c r="K52" s="487" t="str">
        <f t="shared" si="2"/>
        <v>回答要
Answer Required</v>
      </c>
      <c r="L52" s="488">
        <v>3</v>
      </c>
      <c r="M52" s="489"/>
      <c r="N52" s="489"/>
      <c r="O52" s="490" t="s">
        <v>1290</v>
      </c>
      <c r="P52" s="491"/>
      <c r="Q52" s="322"/>
      <c r="R52" s="322"/>
      <c r="S52" s="502"/>
      <c r="T52" s="807">
        <f>IF(OR(AND('0.Work Content Judge'!$AE$146=1,$BL52=99),AND('0.Work Content Judge'!$AH$146=1,$BM52=99),AND('0.Work Content Judge'!$AG$146=1,$BN52=99),AND(COUNTIF('0.Work Content Judge'!$AJ$146:$AO$146,2)=0,$BO52=99),AND('0.Work Content Judge'!$T$146=0,$BP52=99),AND('0.Work Content Judge'!$U$146=0,$BQ52=99),AND(COUNTIF('0.Work Content Judge'!$AJ$146:$AO$146,2)&gt;0,$BR52=99)),0,IF(OR(AND('0.Work Content Judge'!$G$129=1,$AZ52=1),AND('0.Work Content Judge'!$H$129=1,$BA52=1),AND('0.Work Content Judge'!$I$129=1,$BB52=1),AND('0.Work Content Judge'!$J$129=1,$BC52=1),AND('0.Work Content Judge'!$K$129=1,$BD52=1),AND('0.Work Content Judge'!$L$129=1,$BG52=1),AND('0.Work Content Judge'!$M$129=1,$BF52=1),AND('0.Work Content Judge'!$N$129=1,$BE52=1),AND('0.Work Content Judge'!$O$129=1,$BH52=1),AND('0.Work Content Judge'!$P$129=1,$BI52=1)),1,0))</f>
        <v>1</v>
      </c>
      <c r="U52" s="807">
        <f t="shared" si="3"/>
        <v>1</v>
      </c>
      <c r="V52" s="683">
        <f t="shared" si="4"/>
        <v>1</v>
      </c>
      <c r="W52" s="684">
        <v>1</v>
      </c>
      <c r="X52" s="685">
        <v>1</v>
      </c>
      <c r="Y52" s="685" t="s">
        <v>749</v>
      </c>
      <c r="Z52" s="685" t="s">
        <v>749</v>
      </c>
      <c r="AA52" s="685" t="s">
        <v>749</v>
      </c>
      <c r="AB52" s="685" t="s">
        <v>749</v>
      </c>
      <c r="AC52" s="685" t="s">
        <v>749</v>
      </c>
      <c r="AD52" s="685" t="s">
        <v>749</v>
      </c>
      <c r="AE52" s="685" t="s">
        <v>749</v>
      </c>
      <c r="AF52" s="685">
        <v>0</v>
      </c>
      <c r="AG52" s="685" t="s">
        <v>749</v>
      </c>
      <c r="AH52" s="685" t="s">
        <v>749</v>
      </c>
      <c r="AI52" s="685" t="s">
        <v>749</v>
      </c>
      <c r="AJ52" s="685" t="s">
        <v>749</v>
      </c>
      <c r="AK52" s="685" t="s">
        <v>749</v>
      </c>
      <c r="AL52" s="685" t="s">
        <v>749</v>
      </c>
      <c r="AM52" s="685">
        <v>1</v>
      </c>
      <c r="AN52" s="685" t="s">
        <v>749</v>
      </c>
      <c r="AO52" s="685" t="s">
        <v>749</v>
      </c>
      <c r="AP52" s="685" t="s">
        <v>749</v>
      </c>
      <c r="AQ52" s="685" t="s">
        <v>749</v>
      </c>
      <c r="AR52" s="685" t="s">
        <v>749</v>
      </c>
      <c r="AS52" s="685" t="s">
        <v>749</v>
      </c>
      <c r="AT52" s="685" t="s">
        <v>749</v>
      </c>
      <c r="AU52" s="685" t="s">
        <v>749</v>
      </c>
      <c r="AV52" s="685">
        <v>1</v>
      </c>
      <c r="AW52" s="685">
        <v>1</v>
      </c>
      <c r="AX52" s="685"/>
      <c r="AY52" s="685" t="s">
        <v>749</v>
      </c>
      <c r="AZ52" s="685">
        <v>1</v>
      </c>
      <c r="BA52" s="685" t="s">
        <v>749</v>
      </c>
      <c r="BB52" s="685">
        <v>1</v>
      </c>
      <c r="BC52" s="685" t="s">
        <v>749</v>
      </c>
      <c r="BD52" s="685" t="s">
        <v>749</v>
      </c>
      <c r="BE52" s="685" t="s">
        <v>749</v>
      </c>
      <c r="BF52" s="685" t="s">
        <v>749</v>
      </c>
      <c r="BG52" s="685" t="s">
        <v>749</v>
      </c>
      <c r="BH52" s="685" t="s">
        <v>749</v>
      </c>
      <c r="BI52" s="685" t="s">
        <v>749</v>
      </c>
      <c r="BJ52" s="685" t="s">
        <v>749</v>
      </c>
      <c r="BK52" s="685">
        <v>1</v>
      </c>
      <c r="BL52" s="685"/>
      <c r="BM52" s="685"/>
      <c r="BN52" s="685"/>
      <c r="BO52" s="685"/>
      <c r="BP52" s="685"/>
      <c r="BQ52" s="685"/>
      <c r="BR52" s="685"/>
    </row>
    <row r="53" s="258" customFormat="1" ht="187.2" spans="2:70">
      <c r="B53" s="448">
        <f t="shared" si="0"/>
        <v>38</v>
      </c>
      <c r="C53" s="449" t="s">
        <v>838</v>
      </c>
      <c r="D53" s="450" t="s">
        <v>743</v>
      </c>
      <c r="E53" s="451" t="s">
        <v>801</v>
      </c>
      <c r="F53" s="794" t="s">
        <v>839</v>
      </c>
      <c r="G53" s="453" t="s">
        <v>840</v>
      </c>
      <c r="H53" s="451" t="str">
        <f t="shared" si="1"/>
        <v>サーバ全体
Entire server</v>
      </c>
      <c r="I53" s="799" t="s">
        <v>841</v>
      </c>
      <c r="J53" s="320" t="s">
        <v>842</v>
      </c>
      <c r="K53" s="487" t="str">
        <f t="shared" si="2"/>
        <v>回答要
Answer Required</v>
      </c>
      <c r="L53" s="488">
        <v>3</v>
      </c>
      <c r="M53" s="489"/>
      <c r="N53" s="489"/>
      <c r="O53" s="490" t="s">
        <v>843</v>
      </c>
      <c r="P53" s="491"/>
      <c r="Q53" s="322"/>
      <c r="R53" s="322"/>
      <c r="S53" s="502"/>
      <c r="T53" s="807">
        <f>IF(OR(AND('0.Work Content Judge'!$AE$146=1,$BL53=99),AND('0.Work Content Judge'!$AH$146=1,$BM53=99),AND('0.Work Content Judge'!$AG$146=1,$BN53=99),AND(COUNTIF('0.Work Content Judge'!$AJ$146:$AO$146,2)=0,$BO53=99),AND('0.Work Content Judge'!$T$146=0,$BP53=99),AND('0.Work Content Judge'!$U$146=0,$BQ53=99),AND(COUNTIF('0.Work Content Judge'!$AJ$146:$AO$146,2)&gt;0,$BR53=99)),0,IF(OR(AND('0.Work Content Judge'!$G$129=1,$AZ53=1),AND('0.Work Content Judge'!$H$129=1,$BA53=1),AND('0.Work Content Judge'!$I$129=1,$BB53=1),AND('0.Work Content Judge'!$J$129=1,$BC53=1),AND('0.Work Content Judge'!$K$129=1,$BD53=1),AND('0.Work Content Judge'!$L$129=1,$BG53=1),AND('0.Work Content Judge'!$M$129=1,$BF53=1),AND('0.Work Content Judge'!$N$129=1,$BE53=1),AND('0.Work Content Judge'!$O$129=1,$BH53=1),AND('0.Work Content Judge'!$P$129=1,$BI53=1)),1,0))</f>
        <v>1</v>
      </c>
      <c r="U53" s="807">
        <f t="shared" si="3"/>
        <v>1</v>
      </c>
      <c r="V53" s="683">
        <f t="shared" si="4"/>
        <v>1</v>
      </c>
      <c r="W53" s="684">
        <v>1</v>
      </c>
      <c r="X53" s="685">
        <v>1</v>
      </c>
      <c r="Y53" s="685" t="s">
        <v>749</v>
      </c>
      <c r="Z53" s="685" t="s">
        <v>749</v>
      </c>
      <c r="AA53" s="685">
        <v>1</v>
      </c>
      <c r="AB53" s="685" t="s">
        <v>749</v>
      </c>
      <c r="AC53" s="685" t="s">
        <v>749</v>
      </c>
      <c r="AD53" s="685">
        <v>1</v>
      </c>
      <c r="AE53" s="685">
        <v>1</v>
      </c>
      <c r="AF53" s="685">
        <v>0</v>
      </c>
      <c r="AG53" s="685" t="s">
        <v>749</v>
      </c>
      <c r="AH53" s="685">
        <v>1</v>
      </c>
      <c r="AI53" s="685" t="s">
        <v>749</v>
      </c>
      <c r="AJ53" s="685">
        <v>0</v>
      </c>
      <c r="AK53" s="685">
        <v>1</v>
      </c>
      <c r="AL53" s="685">
        <v>1</v>
      </c>
      <c r="AM53" s="685">
        <v>1</v>
      </c>
      <c r="AN53" s="685" t="s">
        <v>749</v>
      </c>
      <c r="AO53" s="685" t="s">
        <v>749</v>
      </c>
      <c r="AP53" s="685" t="s">
        <v>749</v>
      </c>
      <c r="AQ53" s="685" t="s">
        <v>749</v>
      </c>
      <c r="AR53" s="685" t="s">
        <v>749</v>
      </c>
      <c r="AS53" s="685" t="s">
        <v>749</v>
      </c>
      <c r="AT53" s="685" t="s">
        <v>749</v>
      </c>
      <c r="AU53" s="685" t="s">
        <v>749</v>
      </c>
      <c r="AV53" s="685">
        <v>1</v>
      </c>
      <c r="AW53" s="685">
        <v>1</v>
      </c>
      <c r="AX53" s="685">
        <v>1</v>
      </c>
      <c r="AY53" s="685">
        <v>1</v>
      </c>
      <c r="AZ53" s="685">
        <v>1</v>
      </c>
      <c r="BA53" s="685">
        <v>1</v>
      </c>
      <c r="BB53" s="685">
        <v>1</v>
      </c>
      <c r="BC53" s="685" t="s">
        <v>749</v>
      </c>
      <c r="BD53" s="685" t="s">
        <v>749</v>
      </c>
      <c r="BE53" s="685" t="s">
        <v>749</v>
      </c>
      <c r="BF53" s="685" t="s">
        <v>749</v>
      </c>
      <c r="BG53" s="685" t="s">
        <v>749</v>
      </c>
      <c r="BH53" s="685" t="s">
        <v>749</v>
      </c>
      <c r="BI53" s="685" t="s">
        <v>749</v>
      </c>
      <c r="BJ53" s="685">
        <v>1</v>
      </c>
      <c r="BK53" s="685">
        <v>1</v>
      </c>
      <c r="BL53" s="685"/>
      <c r="BM53" s="685"/>
      <c r="BN53" s="685"/>
      <c r="BO53" s="685"/>
      <c r="BP53" s="685"/>
      <c r="BQ53" s="685"/>
      <c r="BR53" s="685"/>
    </row>
    <row r="54" s="258" customFormat="1" ht="187.2" spans="2:70">
      <c r="B54" s="448">
        <f t="shared" si="0"/>
        <v>39</v>
      </c>
      <c r="C54" s="449" t="s">
        <v>844</v>
      </c>
      <c r="D54" s="450" t="s">
        <v>743</v>
      </c>
      <c r="E54" s="451" t="s">
        <v>801</v>
      </c>
      <c r="F54" s="794" t="s">
        <v>845</v>
      </c>
      <c r="G54" s="453" t="s">
        <v>846</v>
      </c>
      <c r="H54" s="451" t="str">
        <f t="shared" si="1"/>
        <v>サーバ全体
Entire server</v>
      </c>
      <c r="I54" s="799" t="s">
        <v>847</v>
      </c>
      <c r="J54" s="320" t="s">
        <v>848</v>
      </c>
      <c r="K54" s="487" t="str">
        <f t="shared" si="2"/>
        <v>回答要
Answer Required</v>
      </c>
      <c r="L54" s="488">
        <v>3</v>
      </c>
      <c r="M54" s="489"/>
      <c r="N54" s="489"/>
      <c r="O54" s="490" t="s">
        <v>849</v>
      </c>
      <c r="P54" s="491"/>
      <c r="Q54" s="322"/>
      <c r="R54" s="322"/>
      <c r="S54" s="502"/>
      <c r="T54" s="807">
        <f>IF(OR(AND('0.Work Content Judge'!$AE$146=1,$BL54=99),AND('0.Work Content Judge'!$AH$146=1,$BM54=99),AND('0.Work Content Judge'!$AG$146=1,$BN54=99),AND(COUNTIF('0.Work Content Judge'!$AJ$146:$AO$146,2)=0,$BO54=99),AND('0.Work Content Judge'!$T$146=0,$BP54=99),AND('0.Work Content Judge'!$U$146=0,$BQ54=99),AND(COUNTIF('0.Work Content Judge'!$AJ$146:$AO$146,2)&gt;0,$BR54=99)),0,IF(OR(AND('0.Work Content Judge'!$G$129=1,$AZ54=1),AND('0.Work Content Judge'!$H$129=1,$BA54=1),AND('0.Work Content Judge'!$I$129=1,$BB54=1),AND('0.Work Content Judge'!$J$129=1,$BC54=1),AND('0.Work Content Judge'!$K$129=1,$BD54=1),AND('0.Work Content Judge'!$L$129=1,$BG54=1),AND('0.Work Content Judge'!$M$129=1,$BF54=1),AND('0.Work Content Judge'!$N$129=1,$BE54=1),AND('0.Work Content Judge'!$O$129=1,$BH54=1),AND('0.Work Content Judge'!$P$129=1,$BI54=1)),1,0))</f>
        <v>1</v>
      </c>
      <c r="U54" s="807">
        <f t="shared" si="3"/>
        <v>1</v>
      </c>
      <c r="V54" s="683">
        <f t="shared" si="4"/>
        <v>1</v>
      </c>
      <c r="W54" s="684">
        <v>1</v>
      </c>
      <c r="X54" s="685">
        <v>1</v>
      </c>
      <c r="Y54" s="685" t="s">
        <v>749</v>
      </c>
      <c r="Z54" s="685" t="s">
        <v>749</v>
      </c>
      <c r="AA54" s="685">
        <v>1</v>
      </c>
      <c r="AB54" s="685" t="s">
        <v>749</v>
      </c>
      <c r="AC54" s="685" t="s">
        <v>749</v>
      </c>
      <c r="AD54" s="685">
        <v>1</v>
      </c>
      <c r="AE54" s="685">
        <v>1</v>
      </c>
      <c r="AF54" s="685">
        <v>0</v>
      </c>
      <c r="AG54" s="685" t="s">
        <v>749</v>
      </c>
      <c r="AH54" s="685">
        <v>1</v>
      </c>
      <c r="AI54" s="685" t="s">
        <v>749</v>
      </c>
      <c r="AJ54" s="685">
        <v>0</v>
      </c>
      <c r="AK54" s="685">
        <v>1</v>
      </c>
      <c r="AL54" s="685">
        <v>1</v>
      </c>
      <c r="AM54" s="685">
        <v>1</v>
      </c>
      <c r="AN54" s="685" t="s">
        <v>749</v>
      </c>
      <c r="AO54" s="685" t="s">
        <v>749</v>
      </c>
      <c r="AP54" s="685" t="s">
        <v>749</v>
      </c>
      <c r="AQ54" s="685" t="s">
        <v>749</v>
      </c>
      <c r="AR54" s="685" t="s">
        <v>749</v>
      </c>
      <c r="AS54" s="685" t="s">
        <v>749</v>
      </c>
      <c r="AT54" s="685" t="s">
        <v>749</v>
      </c>
      <c r="AU54" s="685" t="s">
        <v>749</v>
      </c>
      <c r="AV54" s="685">
        <v>1</v>
      </c>
      <c r="AW54" s="685">
        <v>1</v>
      </c>
      <c r="AX54" s="685">
        <v>1</v>
      </c>
      <c r="AY54" s="685">
        <v>1</v>
      </c>
      <c r="AZ54" s="685">
        <v>1</v>
      </c>
      <c r="BA54" s="685">
        <v>1</v>
      </c>
      <c r="BB54" s="685">
        <v>1</v>
      </c>
      <c r="BC54" s="685" t="s">
        <v>749</v>
      </c>
      <c r="BD54" s="685" t="s">
        <v>749</v>
      </c>
      <c r="BE54" s="685" t="s">
        <v>749</v>
      </c>
      <c r="BF54" s="685" t="s">
        <v>749</v>
      </c>
      <c r="BG54" s="685" t="s">
        <v>749</v>
      </c>
      <c r="BH54" s="685" t="s">
        <v>749</v>
      </c>
      <c r="BI54" s="685" t="s">
        <v>749</v>
      </c>
      <c r="BJ54" s="685">
        <v>1</v>
      </c>
      <c r="BK54" s="685">
        <v>1</v>
      </c>
      <c r="BL54" s="685"/>
      <c r="BM54" s="685"/>
      <c r="BN54" s="685"/>
      <c r="BO54" s="685"/>
      <c r="BP54" s="685"/>
      <c r="BQ54" s="685"/>
      <c r="BR54" s="685"/>
    </row>
    <row r="55" s="258" customFormat="1" ht="172.8" spans="2:70">
      <c r="B55" s="448">
        <f t="shared" si="0"/>
        <v>40</v>
      </c>
      <c r="C55" s="449" t="s">
        <v>1291</v>
      </c>
      <c r="D55" s="450" t="s">
        <v>743</v>
      </c>
      <c r="E55" s="451" t="s">
        <v>801</v>
      </c>
      <c r="F55" s="794" t="s">
        <v>1292</v>
      </c>
      <c r="G55" s="453" t="s">
        <v>1293</v>
      </c>
      <c r="H55" s="451" t="str">
        <f t="shared" si="1"/>
        <v>サーバ全体
Entire server</v>
      </c>
      <c r="I55" s="799" t="s">
        <v>1294</v>
      </c>
      <c r="J55" s="320" t="s">
        <v>1295</v>
      </c>
      <c r="K55" s="487" t="str">
        <f t="shared" si="2"/>
        <v>回答要
Answer Required</v>
      </c>
      <c r="L55" s="488">
        <v>3</v>
      </c>
      <c r="M55" s="489"/>
      <c r="N55" s="489"/>
      <c r="O55" s="490" t="s">
        <v>1291</v>
      </c>
      <c r="P55" s="491"/>
      <c r="Q55" s="322"/>
      <c r="R55" s="322"/>
      <c r="S55" s="502"/>
      <c r="T55" s="807">
        <f>IF(OR(AND('0.Work Content Judge'!$AE$146=1,$BL55=99),AND('0.Work Content Judge'!$AH$146=1,$BM55=99),AND('0.Work Content Judge'!$AG$146=1,$BN55=99),AND(COUNTIF('0.Work Content Judge'!$AJ$146:$AO$146,2)=0,$BO55=99),AND('0.Work Content Judge'!$T$146=0,$BP55=99),AND('0.Work Content Judge'!$U$146=0,$BQ55=99),AND(COUNTIF('0.Work Content Judge'!$AJ$146:$AO$146,2)&gt;0,$BR55=99)),0,IF(OR(AND('0.Work Content Judge'!$G$129=1,$AZ55=1),AND('0.Work Content Judge'!$H$129=1,$BA55=1),AND('0.Work Content Judge'!$I$129=1,$BB55=1),AND('0.Work Content Judge'!$J$129=1,$BC55=1),AND('0.Work Content Judge'!$K$129=1,$BD55=1),AND('0.Work Content Judge'!$L$129=1,$BG55=1),AND('0.Work Content Judge'!$M$129=1,$BF55=1),AND('0.Work Content Judge'!$N$129=1,$BE55=1),AND('0.Work Content Judge'!$O$129=1,$BH55=1),AND('0.Work Content Judge'!$P$129=1,$BI55=1)),1,0))</f>
        <v>1</v>
      </c>
      <c r="U55" s="807">
        <f t="shared" si="3"/>
        <v>1</v>
      </c>
      <c r="V55" s="683">
        <f t="shared" si="4"/>
        <v>1</v>
      </c>
      <c r="W55" s="684">
        <v>1</v>
      </c>
      <c r="X55" s="685">
        <v>1</v>
      </c>
      <c r="Y55" s="685" t="s">
        <v>749</v>
      </c>
      <c r="Z55" s="685" t="s">
        <v>749</v>
      </c>
      <c r="AA55" s="685" t="s">
        <v>749</v>
      </c>
      <c r="AB55" s="685" t="s">
        <v>749</v>
      </c>
      <c r="AC55" s="685" t="s">
        <v>749</v>
      </c>
      <c r="AD55" s="685" t="s">
        <v>749</v>
      </c>
      <c r="AE55" s="685" t="s">
        <v>749</v>
      </c>
      <c r="AF55" s="685">
        <v>0</v>
      </c>
      <c r="AG55" s="685" t="s">
        <v>749</v>
      </c>
      <c r="AH55" s="685" t="s">
        <v>749</v>
      </c>
      <c r="AI55" s="685" t="s">
        <v>749</v>
      </c>
      <c r="AJ55" s="685" t="s">
        <v>749</v>
      </c>
      <c r="AK55" s="685" t="s">
        <v>749</v>
      </c>
      <c r="AL55" s="685" t="s">
        <v>749</v>
      </c>
      <c r="AM55" s="685">
        <v>1</v>
      </c>
      <c r="AN55" s="685" t="s">
        <v>749</v>
      </c>
      <c r="AO55" s="685" t="s">
        <v>749</v>
      </c>
      <c r="AP55" s="685" t="s">
        <v>749</v>
      </c>
      <c r="AQ55" s="685" t="s">
        <v>749</v>
      </c>
      <c r="AR55" s="685" t="s">
        <v>749</v>
      </c>
      <c r="AS55" s="685" t="s">
        <v>749</v>
      </c>
      <c r="AT55" s="685" t="s">
        <v>749</v>
      </c>
      <c r="AU55" s="685" t="s">
        <v>749</v>
      </c>
      <c r="AV55" s="685">
        <v>1</v>
      </c>
      <c r="AW55" s="685">
        <v>1</v>
      </c>
      <c r="AX55" s="685"/>
      <c r="AY55" s="685" t="s">
        <v>749</v>
      </c>
      <c r="AZ55" s="685">
        <v>1</v>
      </c>
      <c r="BA55" s="685" t="s">
        <v>749</v>
      </c>
      <c r="BB55" s="685">
        <v>1</v>
      </c>
      <c r="BC55" s="685" t="s">
        <v>749</v>
      </c>
      <c r="BD55" s="685" t="s">
        <v>749</v>
      </c>
      <c r="BE55" s="685" t="s">
        <v>749</v>
      </c>
      <c r="BF55" s="685" t="s">
        <v>749</v>
      </c>
      <c r="BG55" s="685" t="s">
        <v>749</v>
      </c>
      <c r="BH55" s="685" t="s">
        <v>749</v>
      </c>
      <c r="BI55" s="685" t="s">
        <v>749</v>
      </c>
      <c r="BJ55" s="685" t="s">
        <v>749</v>
      </c>
      <c r="BK55" s="685">
        <v>1</v>
      </c>
      <c r="BL55" s="685"/>
      <c r="BM55" s="685"/>
      <c r="BN55" s="685"/>
      <c r="BO55" s="685"/>
      <c r="BP55" s="685"/>
      <c r="BQ55" s="685"/>
      <c r="BR55" s="685"/>
    </row>
    <row r="56" s="258" customFormat="1" ht="158.4" spans="2:70">
      <c r="B56" s="448">
        <f t="shared" si="0"/>
        <v>41</v>
      </c>
      <c r="C56" s="449" t="s">
        <v>850</v>
      </c>
      <c r="D56" s="450" t="s">
        <v>743</v>
      </c>
      <c r="E56" s="451" t="s">
        <v>801</v>
      </c>
      <c r="F56" s="794" t="s">
        <v>856</v>
      </c>
      <c r="G56" s="453" t="s">
        <v>852</v>
      </c>
      <c r="H56" s="451" t="str">
        <f t="shared" si="1"/>
        <v>サーバ全体
Entire server</v>
      </c>
      <c r="I56" s="799" t="s">
        <v>853</v>
      </c>
      <c r="J56" s="320" t="s">
        <v>854</v>
      </c>
      <c r="K56" s="487" t="str">
        <f t="shared" si="2"/>
        <v>回答要
Answer Required</v>
      </c>
      <c r="L56" s="488">
        <v>3</v>
      </c>
      <c r="M56" s="489"/>
      <c r="N56" s="489"/>
      <c r="O56" s="490" t="s">
        <v>855</v>
      </c>
      <c r="P56" s="491"/>
      <c r="Q56" s="322"/>
      <c r="R56" s="322"/>
      <c r="S56" s="502"/>
      <c r="T56" s="807">
        <f>IF(OR(AND('0.Work Content Judge'!$AE$146=1,$BL56=99),AND('0.Work Content Judge'!$AH$146=1,$BM56=99),AND('0.Work Content Judge'!$AG$146=1,$BN56=99),AND(COUNTIF('0.Work Content Judge'!$AJ$146:$AO$146,2)=0,$BO56=99),AND('0.Work Content Judge'!$T$146=0,$BP56=99),AND('0.Work Content Judge'!$U$146=0,$BQ56=99),AND(COUNTIF('0.Work Content Judge'!$AJ$146:$AO$146,2)&gt;0,$BR56=99)),0,IF(OR(AND('0.Work Content Judge'!$G$129=1,$AZ56=1),AND('0.Work Content Judge'!$H$129=1,$BA56=1),AND('0.Work Content Judge'!$I$129=1,$BB56=1),AND('0.Work Content Judge'!$J$129=1,$BC56=1),AND('0.Work Content Judge'!$K$129=1,$BD56=1),AND('0.Work Content Judge'!$L$129=1,$BG56=1),AND('0.Work Content Judge'!$M$129=1,$BF56=1),AND('0.Work Content Judge'!$N$129=1,$BE56=1),AND('0.Work Content Judge'!$O$129=1,$BH56=1),AND('0.Work Content Judge'!$P$129=1,$BI56=1)),1,0))</f>
        <v>1</v>
      </c>
      <c r="U56" s="807">
        <f t="shared" si="3"/>
        <v>1</v>
      </c>
      <c r="V56" s="683">
        <f t="shared" si="4"/>
        <v>1</v>
      </c>
      <c r="W56" s="684">
        <v>1</v>
      </c>
      <c r="X56" s="685">
        <v>1</v>
      </c>
      <c r="Y56" s="685" t="s">
        <v>749</v>
      </c>
      <c r="Z56" s="685" t="s">
        <v>749</v>
      </c>
      <c r="AA56" s="685" t="s">
        <v>749</v>
      </c>
      <c r="AB56" s="685" t="s">
        <v>749</v>
      </c>
      <c r="AC56" s="685">
        <v>1</v>
      </c>
      <c r="AD56" s="685">
        <v>1</v>
      </c>
      <c r="AE56" s="685">
        <v>1</v>
      </c>
      <c r="AF56" s="685">
        <v>0</v>
      </c>
      <c r="AG56" s="685" t="s">
        <v>749</v>
      </c>
      <c r="AH56" s="685" t="s">
        <v>749</v>
      </c>
      <c r="AI56" s="685" t="s">
        <v>749</v>
      </c>
      <c r="AJ56" s="685">
        <v>1</v>
      </c>
      <c r="AK56" s="685">
        <v>1</v>
      </c>
      <c r="AL56" s="685">
        <v>1</v>
      </c>
      <c r="AM56" s="685">
        <v>1</v>
      </c>
      <c r="AN56" s="685" t="s">
        <v>749</v>
      </c>
      <c r="AO56" s="685" t="s">
        <v>749</v>
      </c>
      <c r="AP56" s="685" t="s">
        <v>749</v>
      </c>
      <c r="AQ56" s="685" t="s">
        <v>749</v>
      </c>
      <c r="AR56" s="685" t="s">
        <v>749</v>
      </c>
      <c r="AS56" s="685" t="s">
        <v>749</v>
      </c>
      <c r="AT56" s="685" t="s">
        <v>749</v>
      </c>
      <c r="AU56" s="685" t="s">
        <v>749</v>
      </c>
      <c r="AV56" s="685">
        <v>1</v>
      </c>
      <c r="AW56" s="685">
        <v>1</v>
      </c>
      <c r="AX56" s="685">
        <v>1</v>
      </c>
      <c r="AY56" s="685">
        <v>1</v>
      </c>
      <c r="AZ56" s="685">
        <v>1</v>
      </c>
      <c r="BA56" s="685">
        <v>1</v>
      </c>
      <c r="BB56" s="685">
        <v>1</v>
      </c>
      <c r="BC56" s="685" t="s">
        <v>749</v>
      </c>
      <c r="BD56" s="685" t="s">
        <v>749</v>
      </c>
      <c r="BE56" s="685" t="s">
        <v>749</v>
      </c>
      <c r="BF56" s="685" t="s">
        <v>749</v>
      </c>
      <c r="BG56" s="685" t="s">
        <v>749</v>
      </c>
      <c r="BH56" s="685" t="s">
        <v>749</v>
      </c>
      <c r="BI56" s="685" t="s">
        <v>749</v>
      </c>
      <c r="BJ56" s="685">
        <v>1</v>
      </c>
      <c r="BK56" s="685">
        <v>1</v>
      </c>
      <c r="BL56" s="685"/>
      <c r="BM56" s="685"/>
      <c r="BN56" s="685"/>
      <c r="BO56" s="685"/>
      <c r="BP56" s="685"/>
      <c r="BQ56" s="685"/>
      <c r="BR56" s="685"/>
    </row>
    <row r="57" s="258" customFormat="1" ht="144" spans="2:70">
      <c r="B57" s="448">
        <f t="shared" si="0"/>
        <v>42</v>
      </c>
      <c r="C57" s="449" t="s">
        <v>857</v>
      </c>
      <c r="D57" s="450" t="s">
        <v>743</v>
      </c>
      <c r="E57" s="451" t="s">
        <v>801</v>
      </c>
      <c r="F57" s="794" t="s">
        <v>858</v>
      </c>
      <c r="G57" s="453" t="s">
        <v>859</v>
      </c>
      <c r="H57" s="451" t="str">
        <f t="shared" si="1"/>
        <v>サーバ全体
Entire server</v>
      </c>
      <c r="I57" s="799" t="s">
        <v>785</v>
      </c>
      <c r="J57" s="320" t="s">
        <v>786</v>
      </c>
      <c r="K57" s="487" t="str">
        <f t="shared" si="2"/>
        <v>回答要
Answer Required</v>
      </c>
      <c r="L57" s="488">
        <v>3</v>
      </c>
      <c r="M57" s="489"/>
      <c r="N57" s="489"/>
      <c r="O57" s="490" t="s">
        <v>860</v>
      </c>
      <c r="P57" s="491"/>
      <c r="Q57" s="322"/>
      <c r="R57" s="322"/>
      <c r="S57" s="502"/>
      <c r="T57" s="807">
        <f>IF(OR(AND('0.Work Content Judge'!$AE$146=1,$BL57=99),AND('0.Work Content Judge'!$AH$146=1,$BM57=99),AND('0.Work Content Judge'!$AG$146=1,$BN57=99),AND(COUNTIF('0.Work Content Judge'!$AJ$146:$AO$146,2)=0,$BO57=99),AND('0.Work Content Judge'!$T$146=0,$BP57=99),AND('0.Work Content Judge'!$U$146=0,$BQ57=99),AND(COUNTIF('0.Work Content Judge'!$AJ$146:$AO$146,2)&gt;0,$BR57=99)),0,IF(OR(AND('0.Work Content Judge'!$G$129=1,$AZ57=1),AND('0.Work Content Judge'!$H$129=1,$BA57=1),AND('0.Work Content Judge'!$I$129=1,$BB57=1),AND('0.Work Content Judge'!$J$129=1,$BC57=1),AND('0.Work Content Judge'!$K$129=1,$BD57=1),AND('0.Work Content Judge'!$L$129=1,$BG57=1),AND('0.Work Content Judge'!$M$129=1,$BF57=1),AND('0.Work Content Judge'!$N$129=1,$BE57=1),AND('0.Work Content Judge'!$O$129=1,$BH57=1),AND('0.Work Content Judge'!$P$129=1,$BI57=1)),1,0))</f>
        <v>1</v>
      </c>
      <c r="U57" s="807">
        <f t="shared" si="3"/>
        <v>1</v>
      </c>
      <c r="V57" s="683">
        <f t="shared" si="4"/>
        <v>1</v>
      </c>
      <c r="W57" s="684">
        <v>1</v>
      </c>
      <c r="X57" s="685">
        <v>1</v>
      </c>
      <c r="Y57" s="685" t="s">
        <v>749</v>
      </c>
      <c r="Z57" s="685" t="s">
        <v>749</v>
      </c>
      <c r="AA57" s="685" t="s">
        <v>749</v>
      </c>
      <c r="AB57" s="685" t="s">
        <v>749</v>
      </c>
      <c r="AC57" s="685">
        <v>1</v>
      </c>
      <c r="AD57" s="685">
        <v>1</v>
      </c>
      <c r="AE57" s="685">
        <v>1</v>
      </c>
      <c r="AF57" s="685">
        <v>0</v>
      </c>
      <c r="AG57" s="685" t="s">
        <v>749</v>
      </c>
      <c r="AH57" s="685" t="s">
        <v>749</v>
      </c>
      <c r="AI57" s="685" t="s">
        <v>749</v>
      </c>
      <c r="AJ57" s="685">
        <v>1</v>
      </c>
      <c r="AK57" s="685">
        <v>1</v>
      </c>
      <c r="AL57" s="685">
        <v>1</v>
      </c>
      <c r="AM57" s="685">
        <v>1</v>
      </c>
      <c r="AN57" s="685" t="s">
        <v>749</v>
      </c>
      <c r="AO57" s="685" t="s">
        <v>749</v>
      </c>
      <c r="AP57" s="685" t="s">
        <v>749</v>
      </c>
      <c r="AQ57" s="685" t="s">
        <v>749</v>
      </c>
      <c r="AR57" s="685" t="s">
        <v>749</v>
      </c>
      <c r="AS57" s="685" t="s">
        <v>749</v>
      </c>
      <c r="AT57" s="685" t="s">
        <v>749</v>
      </c>
      <c r="AU57" s="685" t="s">
        <v>749</v>
      </c>
      <c r="AV57" s="685">
        <v>1</v>
      </c>
      <c r="AW57" s="685">
        <v>1</v>
      </c>
      <c r="AX57" s="685">
        <v>1</v>
      </c>
      <c r="AY57" s="685">
        <v>1</v>
      </c>
      <c r="AZ57" s="685">
        <v>1</v>
      </c>
      <c r="BA57" s="685" t="s">
        <v>749</v>
      </c>
      <c r="BB57" s="685">
        <v>1</v>
      </c>
      <c r="BC57" s="685" t="s">
        <v>749</v>
      </c>
      <c r="BD57" s="685" t="s">
        <v>749</v>
      </c>
      <c r="BE57" s="685" t="s">
        <v>749</v>
      </c>
      <c r="BF57" s="685" t="s">
        <v>749</v>
      </c>
      <c r="BG57" s="685" t="s">
        <v>749</v>
      </c>
      <c r="BH57" s="685" t="s">
        <v>749</v>
      </c>
      <c r="BI57" s="685" t="s">
        <v>749</v>
      </c>
      <c r="BJ57" s="685">
        <v>1</v>
      </c>
      <c r="BK57" s="685">
        <v>1</v>
      </c>
      <c r="BL57" s="685"/>
      <c r="BM57" s="685"/>
      <c r="BN57" s="685"/>
      <c r="BO57" s="685"/>
      <c r="BP57" s="685"/>
      <c r="BQ57" s="685"/>
      <c r="BR57" s="685"/>
    </row>
    <row r="58" s="258" customFormat="1" ht="172.8" spans="2:70">
      <c r="B58" s="448">
        <f t="shared" si="0"/>
        <v>43</v>
      </c>
      <c r="C58" s="449" t="s">
        <v>861</v>
      </c>
      <c r="D58" s="450" t="s">
        <v>743</v>
      </c>
      <c r="E58" s="451" t="s">
        <v>801</v>
      </c>
      <c r="F58" s="794" t="s">
        <v>862</v>
      </c>
      <c r="G58" s="453" t="s">
        <v>863</v>
      </c>
      <c r="H58" s="451" t="str">
        <f t="shared" si="1"/>
        <v>サーバ全体
Entire server</v>
      </c>
      <c r="I58" s="799" t="s">
        <v>864</v>
      </c>
      <c r="J58" s="320" t="s">
        <v>865</v>
      </c>
      <c r="K58" s="487" t="str">
        <f t="shared" si="2"/>
        <v>回答要
Answer Required</v>
      </c>
      <c r="L58" s="488">
        <v>3</v>
      </c>
      <c r="M58" s="489"/>
      <c r="N58" s="489"/>
      <c r="O58" s="490" t="s">
        <v>866</v>
      </c>
      <c r="P58" s="491"/>
      <c r="Q58" s="322"/>
      <c r="R58" s="322"/>
      <c r="S58" s="502"/>
      <c r="T58" s="807">
        <f>IF(OR(AND('0.Work Content Judge'!$AE$146=1,$BL58=99),AND('0.Work Content Judge'!$AH$146=1,$BM58=99),AND('0.Work Content Judge'!$AG$146=1,$BN58=99),AND(COUNTIF('0.Work Content Judge'!$AJ$146:$AO$146,2)=0,$BO58=99),AND('0.Work Content Judge'!$T$146=0,$BP58=99),AND('0.Work Content Judge'!$U$146=0,$BQ58=99),AND(COUNTIF('0.Work Content Judge'!$AJ$146:$AO$146,2)&gt;0,$BR58=99)),0,IF(OR(AND('0.Work Content Judge'!$G$129=1,$AZ58=1),AND('0.Work Content Judge'!$H$129=1,$BA58=1),AND('0.Work Content Judge'!$I$129=1,$BB58=1),AND('0.Work Content Judge'!$J$129=1,$BC58=1),AND('0.Work Content Judge'!$K$129=1,$BD58=1),AND('0.Work Content Judge'!$L$129=1,$BG58=1),AND('0.Work Content Judge'!$M$129=1,$BF58=1),AND('0.Work Content Judge'!$N$129=1,$BE58=1),AND('0.Work Content Judge'!$O$129=1,$BH58=1),AND('0.Work Content Judge'!$P$129=1,$BI58=1)),1,0))</f>
        <v>1</v>
      </c>
      <c r="U58" s="807">
        <f t="shared" si="3"/>
        <v>1</v>
      </c>
      <c r="V58" s="683">
        <f t="shared" si="4"/>
        <v>1</v>
      </c>
      <c r="W58" s="684">
        <v>1</v>
      </c>
      <c r="X58" s="685">
        <v>1</v>
      </c>
      <c r="Y58" s="685" t="s">
        <v>749</v>
      </c>
      <c r="Z58" s="685" t="s">
        <v>749</v>
      </c>
      <c r="AA58" s="685" t="s">
        <v>749</v>
      </c>
      <c r="AB58" s="685" t="s">
        <v>749</v>
      </c>
      <c r="AC58" s="685" t="s">
        <v>749</v>
      </c>
      <c r="AD58" s="685">
        <v>1</v>
      </c>
      <c r="AE58" s="685">
        <v>1</v>
      </c>
      <c r="AF58" s="685">
        <v>1</v>
      </c>
      <c r="AG58" s="685" t="s">
        <v>749</v>
      </c>
      <c r="AH58" s="685">
        <v>1</v>
      </c>
      <c r="AI58" s="685" t="s">
        <v>749</v>
      </c>
      <c r="AJ58" s="685">
        <v>0</v>
      </c>
      <c r="AK58" s="685">
        <v>1</v>
      </c>
      <c r="AL58" s="685">
        <v>1</v>
      </c>
      <c r="AM58" s="685">
        <v>1</v>
      </c>
      <c r="AN58" s="685" t="s">
        <v>749</v>
      </c>
      <c r="AO58" s="685" t="s">
        <v>749</v>
      </c>
      <c r="AP58" s="685" t="s">
        <v>749</v>
      </c>
      <c r="AQ58" s="685" t="s">
        <v>749</v>
      </c>
      <c r="AR58" s="685" t="s">
        <v>749</v>
      </c>
      <c r="AS58" s="685" t="s">
        <v>749</v>
      </c>
      <c r="AT58" s="685" t="s">
        <v>749</v>
      </c>
      <c r="AU58" s="685" t="s">
        <v>749</v>
      </c>
      <c r="AV58" s="685">
        <v>1</v>
      </c>
      <c r="AW58" s="685">
        <v>1</v>
      </c>
      <c r="AX58" s="685">
        <v>1</v>
      </c>
      <c r="AY58" s="685">
        <v>1</v>
      </c>
      <c r="AZ58" s="685">
        <v>1</v>
      </c>
      <c r="BA58" s="685" t="s">
        <v>749</v>
      </c>
      <c r="BB58" s="685">
        <v>1</v>
      </c>
      <c r="BC58" s="685" t="s">
        <v>749</v>
      </c>
      <c r="BD58" s="685" t="s">
        <v>749</v>
      </c>
      <c r="BE58" s="685" t="s">
        <v>749</v>
      </c>
      <c r="BF58" s="685" t="s">
        <v>749</v>
      </c>
      <c r="BG58" s="685" t="s">
        <v>749</v>
      </c>
      <c r="BH58" s="685" t="s">
        <v>749</v>
      </c>
      <c r="BI58" s="685" t="s">
        <v>749</v>
      </c>
      <c r="BJ58" s="685">
        <v>1</v>
      </c>
      <c r="BK58" s="685">
        <v>1</v>
      </c>
      <c r="BL58" s="685"/>
      <c r="BM58" s="685"/>
      <c r="BN58" s="685"/>
      <c r="BO58" s="685"/>
      <c r="BP58" s="685"/>
      <c r="BQ58" s="685"/>
      <c r="BR58" s="685"/>
    </row>
    <row r="59" s="258" customFormat="1" ht="158.4" spans="2:70">
      <c r="B59" s="448">
        <f t="shared" si="0"/>
        <v>44</v>
      </c>
      <c r="C59" s="449" t="s">
        <v>867</v>
      </c>
      <c r="D59" s="450" t="s">
        <v>743</v>
      </c>
      <c r="E59" s="451" t="s">
        <v>801</v>
      </c>
      <c r="F59" s="794" t="s">
        <v>868</v>
      </c>
      <c r="G59" s="453" t="s">
        <v>869</v>
      </c>
      <c r="H59" s="451" t="str">
        <f t="shared" si="1"/>
        <v>サーバ全体
Entire server</v>
      </c>
      <c r="I59" s="799" t="s">
        <v>870</v>
      </c>
      <c r="J59" s="320" t="s">
        <v>871</v>
      </c>
      <c r="K59" s="487" t="str">
        <f t="shared" si="2"/>
        <v>回答要
Answer Required</v>
      </c>
      <c r="L59" s="488">
        <v>3</v>
      </c>
      <c r="M59" s="489"/>
      <c r="N59" s="489"/>
      <c r="O59" s="490" t="s">
        <v>872</v>
      </c>
      <c r="P59" s="491"/>
      <c r="Q59" s="322"/>
      <c r="R59" s="322"/>
      <c r="S59" s="502"/>
      <c r="T59" s="807">
        <f>IF(OR(AND('0.Work Content Judge'!$AE$146=1,$BL59=99),AND('0.Work Content Judge'!$AH$146=1,$BM59=99),AND('0.Work Content Judge'!$AG$146=1,$BN59=99),AND(COUNTIF('0.Work Content Judge'!$AJ$146:$AO$146,2)=0,$BO59=99),AND('0.Work Content Judge'!$T$146=0,$BP59=99),AND('0.Work Content Judge'!$U$146=0,$BQ59=99),AND(COUNTIF('0.Work Content Judge'!$AJ$146:$AO$146,2)&gt;0,$BR59=99)),0,IF(OR(AND('0.Work Content Judge'!$G$129=1,$AZ59=1),AND('0.Work Content Judge'!$H$129=1,$BA59=1),AND('0.Work Content Judge'!$I$129=1,$BB59=1),AND('0.Work Content Judge'!$J$129=1,$BC59=1),AND('0.Work Content Judge'!$K$129=1,$BD59=1),AND('0.Work Content Judge'!$L$129=1,$BG59=1),AND('0.Work Content Judge'!$M$129=1,$BF59=1),AND('0.Work Content Judge'!$N$129=1,$BE59=1),AND('0.Work Content Judge'!$O$129=1,$BH59=1),AND('0.Work Content Judge'!$P$129=1,$BI59=1)),1,0))</f>
        <v>1</v>
      </c>
      <c r="U59" s="807">
        <f t="shared" si="3"/>
        <v>1</v>
      </c>
      <c r="V59" s="683">
        <f t="shared" si="4"/>
        <v>1</v>
      </c>
      <c r="W59" s="684">
        <v>1</v>
      </c>
      <c r="X59" s="685">
        <v>1</v>
      </c>
      <c r="Y59" s="685" t="s">
        <v>749</v>
      </c>
      <c r="Z59" s="685" t="s">
        <v>749</v>
      </c>
      <c r="AA59" s="685" t="s">
        <v>749</v>
      </c>
      <c r="AB59" s="685" t="s">
        <v>749</v>
      </c>
      <c r="AC59" s="685">
        <v>1</v>
      </c>
      <c r="AD59" s="685">
        <v>1</v>
      </c>
      <c r="AE59" s="685">
        <v>1</v>
      </c>
      <c r="AF59" s="685">
        <v>0</v>
      </c>
      <c r="AG59" s="685" t="s">
        <v>749</v>
      </c>
      <c r="AH59" s="685" t="s">
        <v>749</v>
      </c>
      <c r="AI59" s="685" t="s">
        <v>749</v>
      </c>
      <c r="AJ59" s="685">
        <v>1</v>
      </c>
      <c r="AK59" s="685">
        <v>1</v>
      </c>
      <c r="AL59" s="685">
        <v>1</v>
      </c>
      <c r="AM59" s="685">
        <v>1</v>
      </c>
      <c r="AN59" s="685" t="s">
        <v>749</v>
      </c>
      <c r="AO59" s="685" t="s">
        <v>749</v>
      </c>
      <c r="AP59" s="685" t="s">
        <v>749</v>
      </c>
      <c r="AQ59" s="685" t="s">
        <v>749</v>
      </c>
      <c r="AR59" s="685" t="s">
        <v>749</v>
      </c>
      <c r="AS59" s="685" t="s">
        <v>749</v>
      </c>
      <c r="AT59" s="685" t="s">
        <v>749</v>
      </c>
      <c r="AU59" s="685" t="s">
        <v>749</v>
      </c>
      <c r="AV59" s="685">
        <v>1</v>
      </c>
      <c r="AW59" s="685">
        <v>1</v>
      </c>
      <c r="AX59" s="685">
        <v>1</v>
      </c>
      <c r="AY59" s="685">
        <v>1</v>
      </c>
      <c r="AZ59" s="685">
        <v>1</v>
      </c>
      <c r="BA59" s="685">
        <v>1</v>
      </c>
      <c r="BB59" s="685">
        <v>1</v>
      </c>
      <c r="BC59" s="685" t="s">
        <v>749</v>
      </c>
      <c r="BD59" s="685" t="s">
        <v>749</v>
      </c>
      <c r="BE59" s="685" t="s">
        <v>749</v>
      </c>
      <c r="BF59" s="685" t="s">
        <v>749</v>
      </c>
      <c r="BG59" s="685" t="s">
        <v>749</v>
      </c>
      <c r="BH59" s="685" t="s">
        <v>749</v>
      </c>
      <c r="BI59" s="685" t="s">
        <v>749</v>
      </c>
      <c r="BJ59" s="685">
        <v>1</v>
      </c>
      <c r="BK59" s="685">
        <v>1</v>
      </c>
      <c r="BL59" s="685"/>
      <c r="BM59" s="685"/>
      <c r="BN59" s="685"/>
      <c r="BO59" s="685"/>
      <c r="BP59" s="685"/>
      <c r="BQ59" s="685"/>
      <c r="BR59" s="685"/>
    </row>
    <row r="60" s="258" customFormat="1" ht="259.2" spans="2:70">
      <c r="B60" s="448">
        <f t="shared" si="0"/>
        <v>45</v>
      </c>
      <c r="C60" s="449" t="s">
        <v>873</v>
      </c>
      <c r="D60" s="450" t="s">
        <v>743</v>
      </c>
      <c r="E60" s="451" t="s">
        <v>801</v>
      </c>
      <c r="F60" s="794" t="s">
        <v>874</v>
      </c>
      <c r="G60" s="453" t="s">
        <v>875</v>
      </c>
      <c r="H60" s="451" t="str">
        <f t="shared" si="1"/>
        <v>サーバ全体
Entire server</v>
      </c>
      <c r="I60" s="799" t="s">
        <v>1296</v>
      </c>
      <c r="J60" s="320" t="s">
        <v>877</v>
      </c>
      <c r="K60" s="487" t="str">
        <f t="shared" si="2"/>
        <v>回答要
Answer Required</v>
      </c>
      <c r="L60" s="488">
        <v>3</v>
      </c>
      <c r="M60" s="489"/>
      <c r="N60" s="489"/>
      <c r="O60" s="490" t="s">
        <v>878</v>
      </c>
      <c r="P60" s="491"/>
      <c r="Q60" s="322"/>
      <c r="R60" s="322"/>
      <c r="S60" s="502"/>
      <c r="T60" s="807">
        <f>IF(OR(AND('0.Work Content Judge'!$AE$146=1,$BL60=99),AND('0.Work Content Judge'!$AH$146=1,$BM60=99),AND('0.Work Content Judge'!$AG$146=1,$BN60=99),AND(COUNTIF('0.Work Content Judge'!$AJ$146:$AO$146,2)=0,$BO60=99),AND('0.Work Content Judge'!$T$146=0,$BP60=99),AND('0.Work Content Judge'!$U$146=0,$BQ60=99),AND(COUNTIF('0.Work Content Judge'!$AJ$146:$AO$146,2)&gt;0,$BR60=99)),0,IF(OR(AND('0.Work Content Judge'!$G$129=1,$AZ60=1),AND('0.Work Content Judge'!$H$129=1,$BA60=1),AND('0.Work Content Judge'!$I$129=1,$BB60=1),AND('0.Work Content Judge'!$J$129=1,$BC60=1),AND('0.Work Content Judge'!$K$129=1,$BD60=1),AND('0.Work Content Judge'!$L$129=1,$BG60=1),AND('0.Work Content Judge'!$M$129=1,$BF60=1),AND('0.Work Content Judge'!$N$129=1,$BE60=1),AND('0.Work Content Judge'!$O$129=1,$BH60=1),AND('0.Work Content Judge'!$P$129=1,$BI60=1)),1,0))</f>
        <v>1</v>
      </c>
      <c r="U60" s="807">
        <f t="shared" si="3"/>
        <v>1</v>
      </c>
      <c r="V60" s="683">
        <f t="shared" si="4"/>
        <v>1</v>
      </c>
      <c r="W60" s="684">
        <v>1</v>
      </c>
      <c r="X60" s="685">
        <v>1</v>
      </c>
      <c r="Y60" s="685" t="s">
        <v>749</v>
      </c>
      <c r="Z60" s="685" t="s">
        <v>749</v>
      </c>
      <c r="AA60" s="685">
        <v>1</v>
      </c>
      <c r="AB60" s="685">
        <v>1</v>
      </c>
      <c r="AC60" s="685">
        <v>1</v>
      </c>
      <c r="AD60" s="685" t="s">
        <v>749</v>
      </c>
      <c r="AE60" s="685" t="s">
        <v>749</v>
      </c>
      <c r="AF60" s="685">
        <v>1</v>
      </c>
      <c r="AG60" s="685">
        <v>1</v>
      </c>
      <c r="AH60" s="685">
        <v>1</v>
      </c>
      <c r="AI60" s="685">
        <v>1</v>
      </c>
      <c r="AJ60" s="685">
        <v>1</v>
      </c>
      <c r="AK60" s="685">
        <v>0</v>
      </c>
      <c r="AL60" s="685">
        <v>0</v>
      </c>
      <c r="AM60" s="685">
        <v>1</v>
      </c>
      <c r="AN60" s="685" t="s">
        <v>749</v>
      </c>
      <c r="AO60" s="685" t="s">
        <v>749</v>
      </c>
      <c r="AP60" s="685" t="s">
        <v>749</v>
      </c>
      <c r="AQ60" s="685" t="s">
        <v>749</v>
      </c>
      <c r="AR60" s="685" t="s">
        <v>749</v>
      </c>
      <c r="AS60" s="685" t="s">
        <v>749</v>
      </c>
      <c r="AT60" s="685" t="s">
        <v>749</v>
      </c>
      <c r="AU60" s="685" t="s">
        <v>749</v>
      </c>
      <c r="AV60" s="685">
        <v>1</v>
      </c>
      <c r="AW60" s="685">
        <v>1</v>
      </c>
      <c r="AX60" s="685">
        <v>1</v>
      </c>
      <c r="AY60" s="685">
        <v>1</v>
      </c>
      <c r="AZ60" s="685">
        <v>1</v>
      </c>
      <c r="BA60" s="685">
        <v>1</v>
      </c>
      <c r="BB60" s="685">
        <v>1</v>
      </c>
      <c r="BC60" s="685" t="s">
        <v>749</v>
      </c>
      <c r="BD60" s="685" t="s">
        <v>749</v>
      </c>
      <c r="BE60" s="685" t="s">
        <v>749</v>
      </c>
      <c r="BF60" s="685" t="s">
        <v>749</v>
      </c>
      <c r="BG60" s="685" t="s">
        <v>749</v>
      </c>
      <c r="BH60" s="685" t="s">
        <v>749</v>
      </c>
      <c r="BI60" s="685" t="s">
        <v>749</v>
      </c>
      <c r="BJ60" s="685">
        <v>1</v>
      </c>
      <c r="BK60" s="685">
        <v>1</v>
      </c>
      <c r="BL60" s="685"/>
      <c r="BM60" s="685"/>
      <c r="BN60" s="685"/>
      <c r="BO60" s="685"/>
      <c r="BP60" s="685"/>
      <c r="BQ60" s="685"/>
      <c r="BR60" s="685"/>
    </row>
    <row r="61" s="258" customFormat="1" ht="187.2" spans="2:70">
      <c r="B61" s="448">
        <f t="shared" si="0"/>
        <v>46</v>
      </c>
      <c r="C61" s="449" t="s">
        <v>1297</v>
      </c>
      <c r="D61" s="450" t="s">
        <v>743</v>
      </c>
      <c r="E61" s="451" t="s">
        <v>801</v>
      </c>
      <c r="F61" s="794" t="s">
        <v>1298</v>
      </c>
      <c r="G61" s="453" t="s">
        <v>1299</v>
      </c>
      <c r="H61" s="451" t="str">
        <f t="shared" si="1"/>
        <v>サーバ全体
Entire server</v>
      </c>
      <c r="I61" s="799" t="s">
        <v>1300</v>
      </c>
      <c r="J61" s="320" t="s">
        <v>1301</v>
      </c>
      <c r="K61" s="487" t="str">
        <f t="shared" si="2"/>
        <v>回答要
Answer Required</v>
      </c>
      <c r="L61" s="488">
        <v>3</v>
      </c>
      <c r="M61" s="489"/>
      <c r="N61" s="489"/>
      <c r="O61" s="490" t="s">
        <v>1297</v>
      </c>
      <c r="P61" s="491"/>
      <c r="Q61" s="322"/>
      <c r="R61" s="322"/>
      <c r="S61" s="502"/>
      <c r="T61" s="807">
        <f>IF(OR(AND('0.Work Content Judge'!$AE$146=1,$BL61=99),AND('0.Work Content Judge'!$AH$146=1,$BM61=99),AND('0.Work Content Judge'!$AG$146=1,$BN61=99),AND(COUNTIF('0.Work Content Judge'!$AJ$146:$AO$146,2)=0,$BO61=99),AND('0.Work Content Judge'!$T$146=0,$BP61=99),AND('0.Work Content Judge'!$U$146=0,$BQ61=99),AND(COUNTIF('0.Work Content Judge'!$AJ$146:$AO$146,2)&gt;0,$BR61=99)),0,IF(OR(AND('0.Work Content Judge'!$G$129=1,$AZ61=1),AND('0.Work Content Judge'!$H$129=1,$BA61=1),AND('0.Work Content Judge'!$I$129=1,$BB61=1),AND('0.Work Content Judge'!$J$129=1,$BC61=1),AND('0.Work Content Judge'!$K$129=1,$BD61=1),AND('0.Work Content Judge'!$L$129=1,$BG61=1),AND('0.Work Content Judge'!$M$129=1,$BF61=1),AND('0.Work Content Judge'!$N$129=1,$BE61=1),AND('0.Work Content Judge'!$O$129=1,$BH61=1),AND('0.Work Content Judge'!$P$129=1,$BI61=1)),1,0))</f>
        <v>1</v>
      </c>
      <c r="U61" s="807">
        <f t="shared" si="3"/>
        <v>1</v>
      </c>
      <c r="V61" s="683">
        <f t="shared" si="4"/>
        <v>1</v>
      </c>
      <c r="W61" s="684">
        <v>1</v>
      </c>
      <c r="X61" s="685">
        <v>1</v>
      </c>
      <c r="Y61" s="685" t="s">
        <v>749</v>
      </c>
      <c r="Z61" s="685" t="s">
        <v>749</v>
      </c>
      <c r="AA61" s="685" t="s">
        <v>749</v>
      </c>
      <c r="AB61" s="685" t="s">
        <v>749</v>
      </c>
      <c r="AC61" s="685" t="s">
        <v>749</v>
      </c>
      <c r="AD61" s="685" t="s">
        <v>749</v>
      </c>
      <c r="AE61" s="685" t="s">
        <v>749</v>
      </c>
      <c r="AF61" s="685">
        <v>0</v>
      </c>
      <c r="AG61" s="685" t="s">
        <v>749</v>
      </c>
      <c r="AH61" s="685" t="s">
        <v>749</v>
      </c>
      <c r="AI61" s="685" t="s">
        <v>749</v>
      </c>
      <c r="AJ61" s="685" t="s">
        <v>749</v>
      </c>
      <c r="AK61" s="685" t="s">
        <v>749</v>
      </c>
      <c r="AL61" s="685" t="s">
        <v>749</v>
      </c>
      <c r="AM61" s="685">
        <v>1</v>
      </c>
      <c r="AN61" s="685" t="s">
        <v>749</v>
      </c>
      <c r="AO61" s="685" t="s">
        <v>749</v>
      </c>
      <c r="AP61" s="685" t="s">
        <v>749</v>
      </c>
      <c r="AQ61" s="685" t="s">
        <v>749</v>
      </c>
      <c r="AR61" s="685" t="s">
        <v>749</v>
      </c>
      <c r="AS61" s="685" t="s">
        <v>749</v>
      </c>
      <c r="AT61" s="685" t="s">
        <v>749</v>
      </c>
      <c r="AU61" s="685" t="s">
        <v>749</v>
      </c>
      <c r="AV61" s="685">
        <v>1</v>
      </c>
      <c r="AW61" s="685">
        <v>1</v>
      </c>
      <c r="AX61" s="685"/>
      <c r="AY61" s="685" t="s">
        <v>749</v>
      </c>
      <c r="AZ61" s="685">
        <v>1</v>
      </c>
      <c r="BA61" s="685" t="s">
        <v>749</v>
      </c>
      <c r="BB61" s="685">
        <v>1</v>
      </c>
      <c r="BC61" s="685" t="s">
        <v>749</v>
      </c>
      <c r="BD61" s="685" t="s">
        <v>749</v>
      </c>
      <c r="BE61" s="685" t="s">
        <v>749</v>
      </c>
      <c r="BF61" s="685" t="s">
        <v>749</v>
      </c>
      <c r="BG61" s="685" t="s">
        <v>749</v>
      </c>
      <c r="BH61" s="685" t="s">
        <v>749</v>
      </c>
      <c r="BI61" s="685" t="s">
        <v>749</v>
      </c>
      <c r="BJ61" s="685" t="s">
        <v>749</v>
      </c>
      <c r="BK61" s="685">
        <v>1</v>
      </c>
      <c r="BL61" s="685"/>
      <c r="BM61" s="685"/>
      <c r="BN61" s="685"/>
      <c r="BO61" s="685"/>
      <c r="BP61" s="685"/>
      <c r="BQ61" s="685"/>
      <c r="BR61" s="685"/>
    </row>
    <row r="62" s="258" customFormat="1" ht="158.4" spans="2:70">
      <c r="B62" s="448">
        <f t="shared" si="0"/>
        <v>47</v>
      </c>
      <c r="C62" s="449" t="s">
        <v>1302</v>
      </c>
      <c r="D62" s="450" t="s">
        <v>743</v>
      </c>
      <c r="E62" s="451" t="s">
        <v>744</v>
      </c>
      <c r="F62" s="794" t="s">
        <v>1303</v>
      </c>
      <c r="G62" s="453" t="s">
        <v>1304</v>
      </c>
      <c r="H62" s="451" t="str">
        <f t="shared" si="1"/>
        <v>サーバ全体
Entire server</v>
      </c>
      <c r="I62" s="799" t="s">
        <v>1305</v>
      </c>
      <c r="J62" s="320" t="s">
        <v>1306</v>
      </c>
      <c r="K62" s="487" t="str">
        <f t="shared" si="2"/>
        <v>回答要
Answer Required</v>
      </c>
      <c r="L62" s="488">
        <v>3</v>
      </c>
      <c r="M62" s="489"/>
      <c r="N62" s="489"/>
      <c r="O62" s="490" t="s">
        <v>1302</v>
      </c>
      <c r="P62" s="491"/>
      <c r="Q62" s="322"/>
      <c r="R62" s="322"/>
      <c r="S62" s="502"/>
      <c r="T62" s="807">
        <f>IF(OR(AND('0.Work Content Judge'!$AE$146=1,$BL62=99),AND('0.Work Content Judge'!$AH$146=1,$BM62=99),AND('0.Work Content Judge'!$AG$146=1,$BN62=99),AND(COUNTIF('0.Work Content Judge'!$AJ$146:$AO$146,2)=0,$BO62=99),AND('0.Work Content Judge'!$T$146=0,$BP62=99),AND('0.Work Content Judge'!$U$146=0,$BQ62=99),AND(COUNTIF('0.Work Content Judge'!$AJ$146:$AO$146,2)&gt;0,$BR62=99)),0,IF(OR(AND('0.Work Content Judge'!$G$129=1,$AZ62=1),AND('0.Work Content Judge'!$H$129=1,$BA62=1),AND('0.Work Content Judge'!$I$129=1,$BB62=1),AND('0.Work Content Judge'!$J$129=1,$BC62=1),AND('0.Work Content Judge'!$K$129=1,$BD62=1),AND('0.Work Content Judge'!$L$129=1,$BG62=1),AND('0.Work Content Judge'!$M$129=1,$BF62=1),AND('0.Work Content Judge'!$N$129=1,$BE62=1),AND('0.Work Content Judge'!$O$129=1,$BH62=1),AND('0.Work Content Judge'!$P$129=1,$BI62=1)),1,0))</f>
        <v>1</v>
      </c>
      <c r="U62" s="807">
        <f t="shared" si="3"/>
        <v>1</v>
      </c>
      <c r="V62" s="683">
        <f t="shared" si="4"/>
        <v>1</v>
      </c>
      <c r="W62" s="684">
        <v>1</v>
      </c>
      <c r="X62" s="685">
        <v>1</v>
      </c>
      <c r="Y62" s="685" t="s">
        <v>749</v>
      </c>
      <c r="Z62" s="685" t="s">
        <v>749</v>
      </c>
      <c r="AA62" s="685" t="s">
        <v>749</v>
      </c>
      <c r="AB62" s="685" t="s">
        <v>749</v>
      </c>
      <c r="AC62" s="685" t="s">
        <v>749</v>
      </c>
      <c r="AD62" s="685" t="s">
        <v>749</v>
      </c>
      <c r="AE62" s="685" t="s">
        <v>749</v>
      </c>
      <c r="AF62" s="685">
        <v>0</v>
      </c>
      <c r="AG62" s="685" t="s">
        <v>749</v>
      </c>
      <c r="AH62" s="685" t="s">
        <v>749</v>
      </c>
      <c r="AI62" s="685" t="s">
        <v>749</v>
      </c>
      <c r="AJ62" s="685" t="s">
        <v>749</v>
      </c>
      <c r="AK62" s="685" t="s">
        <v>749</v>
      </c>
      <c r="AL62" s="685" t="s">
        <v>749</v>
      </c>
      <c r="AM62" s="685">
        <v>1</v>
      </c>
      <c r="AN62" s="685" t="s">
        <v>749</v>
      </c>
      <c r="AO62" s="685" t="s">
        <v>749</v>
      </c>
      <c r="AP62" s="685" t="s">
        <v>749</v>
      </c>
      <c r="AQ62" s="685" t="s">
        <v>749</v>
      </c>
      <c r="AR62" s="685" t="s">
        <v>749</v>
      </c>
      <c r="AS62" s="685" t="s">
        <v>749</v>
      </c>
      <c r="AT62" s="685" t="s">
        <v>749</v>
      </c>
      <c r="AU62" s="685" t="s">
        <v>749</v>
      </c>
      <c r="AV62" s="685">
        <v>1</v>
      </c>
      <c r="AW62" s="685"/>
      <c r="AX62" s="685"/>
      <c r="AY62" s="685" t="s">
        <v>749</v>
      </c>
      <c r="AZ62" s="685" t="s">
        <v>749</v>
      </c>
      <c r="BA62" s="685" t="s">
        <v>749</v>
      </c>
      <c r="BB62" s="685" t="s">
        <v>749</v>
      </c>
      <c r="BC62" s="685" t="s">
        <v>749</v>
      </c>
      <c r="BD62" s="685" t="s">
        <v>749</v>
      </c>
      <c r="BE62" s="685" t="s">
        <v>749</v>
      </c>
      <c r="BF62" s="685" t="s">
        <v>749</v>
      </c>
      <c r="BG62" s="685">
        <v>1</v>
      </c>
      <c r="BH62" s="685" t="s">
        <v>749</v>
      </c>
      <c r="BI62" s="685" t="s">
        <v>749</v>
      </c>
      <c r="BJ62" s="685" t="s">
        <v>749</v>
      </c>
      <c r="BK62" s="685">
        <v>1</v>
      </c>
      <c r="BL62" s="685"/>
      <c r="BM62" s="685"/>
      <c r="BN62" s="685"/>
      <c r="BO62" s="685"/>
      <c r="BP62" s="685"/>
      <c r="BQ62" s="685"/>
      <c r="BR62" s="685"/>
    </row>
    <row r="63" s="258" customFormat="1" ht="409.5" spans="2:70">
      <c r="B63" s="448">
        <f t="shared" si="0"/>
        <v>48</v>
      </c>
      <c r="C63" s="455" t="s">
        <v>879</v>
      </c>
      <c r="D63" s="450" t="s">
        <v>743</v>
      </c>
      <c r="E63" s="451" t="s">
        <v>744</v>
      </c>
      <c r="F63" s="794" t="s">
        <v>880</v>
      </c>
      <c r="G63" s="453" t="s">
        <v>881</v>
      </c>
      <c r="H63" s="451" t="str">
        <f t="shared" si="1"/>
        <v>サーバ全体
Entire server</v>
      </c>
      <c r="I63" s="799" t="s">
        <v>882</v>
      </c>
      <c r="J63" s="320" t="s">
        <v>883</v>
      </c>
      <c r="K63" s="487" t="str">
        <f t="shared" si="2"/>
        <v>回答要
Answer Required</v>
      </c>
      <c r="L63" s="488">
        <v>3</v>
      </c>
      <c r="M63" s="489"/>
      <c r="N63" s="489"/>
      <c r="O63" s="492" t="s">
        <v>287</v>
      </c>
      <c r="P63" s="493"/>
      <c r="Q63" s="494"/>
      <c r="R63" s="494"/>
      <c r="S63" s="503"/>
      <c r="T63" s="807">
        <f>IF(OR(AND('0.Work Content Judge'!$AE$146=1,$BL63=99),AND('0.Work Content Judge'!$AH$146=1,$BM63=99),AND('0.Work Content Judge'!$AG$146=1,$BN63=99),AND(COUNTIF('0.Work Content Judge'!$AJ$146:$AO$146,2)=0,$BO63=99),AND('0.Work Content Judge'!$T$146=0,$BP63=99),AND('0.Work Content Judge'!$U$146=0,$BQ63=99),AND(COUNTIF('0.Work Content Judge'!$AJ$146:$AO$146,2)&gt;0,$BR63=99)),0,IF(OR(AND('0.Work Content Judge'!$G$129=1,$AZ63=1),AND('0.Work Content Judge'!$H$129=1,$BA63=1),AND('0.Work Content Judge'!$I$129=1,$BB63=1),AND('0.Work Content Judge'!$J$129=1,$BC63=1),AND('0.Work Content Judge'!$K$129=1,$BD63=1),AND('0.Work Content Judge'!$L$129=1,$BG63=1),AND('0.Work Content Judge'!$M$129=1,$BF63=1),AND('0.Work Content Judge'!$N$129=1,$BE63=1),AND('0.Work Content Judge'!$O$129=1,$BH63=1),AND('0.Work Content Judge'!$P$129=1,$BI63=1)),1,0))</f>
        <v>1</v>
      </c>
      <c r="U63" s="807">
        <f t="shared" si="3"/>
        <v>1</v>
      </c>
      <c r="V63" s="683">
        <f t="shared" si="4"/>
        <v>1</v>
      </c>
      <c r="W63" s="684">
        <v>1</v>
      </c>
      <c r="X63" s="685">
        <v>1</v>
      </c>
      <c r="Y63" s="685" t="s">
        <v>749</v>
      </c>
      <c r="Z63" s="685" t="s">
        <v>749</v>
      </c>
      <c r="AA63" s="685" t="s">
        <v>749</v>
      </c>
      <c r="AB63" s="685" t="s">
        <v>749</v>
      </c>
      <c r="AC63" s="685" t="s">
        <v>749</v>
      </c>
      <c r="AD63" s="685" t="s">
        <v>749</v>
      </c>
      <c r="AE63" s="685">
        <v>1</v>
      </c>
      <c r="AF63" s="685" t="e">
        <v>#N/A</v>
      </c>
      <c r="AG63" s="685" t="e">
        <v>#N/A</v>
      </c>
      <c r="AH63" s="685" t="e">
        <v>#N/A</v>
      </c>
      <c r="AI63" s="685" t="e">
        <v>#N/A</v>
      </c>
      <c r="AJ63" s="685" t="e">
        <v>#N/A</v>
      </c>
      <c r="AK63" s="685" t="e">
        <v>#N/A</v>
      </c>
      <c r="AL63" s="685" t="e">
        <v>#N/A</v>
      </c>
      <c r="AM63" s="685">
        <v>1</v>
      </c>
      <c r="AN63" s="685" t="s">
        <v>749</v>
      </c>
      <c r="AO63" s="685" t="s">
        <v>749</v>
      </c>
      <c r="AP63" s="685" t="s">
        <v>749</v>
      </c>
      <c r="AQ63" s="685" t="s">
        <v>749</v>
      </c>
      <c r="AR63" s="685" t="s">
        <v>749</v>
      </c>
      <c r="AS63" s="685" t="s">
        <v>749</v>
      </c>
      <c r="AT63" s="685" t="s">
        <v>749</v>
      </c>
      <c r="AU63" s="685" t="s">
        <v>749</v>
      </c>
      <c r="AV63" s="685">
        <v>1</v>
      </c>
      <c r="AW63" s="685"/>
      <c r="AX63" s="685"/>
      <c r="AY63" s="685">
        <v>1</v>
      </c>
      <c r="AZ63" s="685">
        <v>1</v>
      </c>
      <c r="BA63" s="685" t="s">
        <v>749</v>
      </c>
      <c r="BB63" s="685" t="s">
        <v>749</v>
      </c>
      <c r="BC63" s="685" t="s">
        <v>749</v>
      </c>
      <c r="BD63" s="685" t="s">
        <v>749</v>
      </c>
      <c r="BE63" s="685" t="s">
        <v>749</v>
      </c>
      <c r="BF63" s="685" t="s">
        <v>749</v>
      </c>
      <c r="BG63" s="685" t="s">
        <v>749</v>
      </c>
      <c r="BH63" s="685" t="s">
        <v>749</v>
      </c>
      <c r="BI63" s="685" t="s">
        <v>749</v>
      </c>
      <c r="BJ63" s="685">
        <v>1</v>
      </c>
      <c r="BK63" s="685">
        <v>1</v>
      </c>
      <c r="BL63" s="685"/>
      <c r="BM63" s="685"/>
      <c r="BN63" s="685"/>
      <c r="BO63" s="685"/>
      <c r="BP63" s="685"/>
      <c r="BQ63" s="685"/>
      <c r="BR63" s="685"/>
    </row>
    <row r="64" s="258" customFormat="1" ht="172.8" spans="2:70">
      <c r="B64" s="448">
        <f t="shared" si="0"/>
        <v>49</v>
      </c>
      <c r="C64" s="449" t="s">
        <v>1307</v>
      </c>
      <c r="D64" s="450" t="s">
        <v>743</v>
      </c>
      <c r="E64" s="451" t="s">
        <v>744</v>
      </c>
      <c r="F64" s="794" t="s">
        <v>1308</v>
      </c>
      <c r="G64" s="453" t="s">
        <v>1309</v>
      </c>
      <c r="H64" s="451" t="str">
        <f t="shared" si="1"/>
        <v>サーバ全体
Entire server</v>
      </c>
      <c r="I64" s="799" t="s">
        <v>1310</v>
      </c>
      <c r="J64" s="320" t="s">
        <v>1311</v>
      </c>
      <c r="K64" s="487" t="str">
        <f t="shared" si="2"/>
        <v>回答要
Answer Required</v>
      </c>
      <c r="L64" s="488">
        <v>3</v>
      </c>
      <c r="M64" s="489"/>
      <c r="N64" s="489"/>
      <c r="O64" s="490" t="s">
        <v>1307</v>
      </c>
      <c r="P64" s="491"/>
      <c r="Q64" s="322"/>
      <c r="R64" s="322"/>
      <c r="S64" s="502"/>
      <c r="T64" s="807">
        <f>IF(OR(AND('0.Work Content Judge'!$AE$146=1,$BL64=99),AND('0.Work Content Judge'!$AH$146=1,$BM64=99),AND('0.Work Content Judge'!$AG$146=1,$BN64=99),AND(COUNTIF('0.Work Content Judge'!$AJ$146:$AO$146,2)=0,$BO64=99),AND('0.Work Content Judge'!$T$146=0,$BP64=99),AND('0.Work Content Judge'!$U$146=0,$BQ64=99),AND(COUNTIF('0.Work Content Judge'!$AJ$146:$AO$146,2)&gt;0,$BR64=99)),0,IF(OR(AND('0.Work Content Judge'!$G$129=1,$AZ64=1),AND('0.Work Content Judge'!$H$129=1,$BA64=1),AND('0.Work Content Judge'!$I$129=1,$BB64=1),AND('0.Work Content Judge'!$J$129=1,$BC64=1),AND('0.Work Content Judge'!$K$129=1,$BD64=1),AND('0.Work Content Judge'!$L$129=1,$BG64=1),AND('0.Work Content Judge'!$M$129=1,$BF64=1),AND('0.Work Content Judge'!$N$129=1,$BE64=1),AND('0.Work Content Judge'!$O$129=1,$BH64=1),AND('0.Work Content Judge'!$P$129=1,$BI64=1)),1,0))</f>
        <v>1</v>
      </c>
      <c r="U64" s="807">
        <f t="shared" si="3"/>
        <v>1</v>
      </c>
      <c r="V64" s="683">
        <f t="shared" si="4"/>
        <v>1</v>
      </c>
      <c r="W64" s="684">
        <v>1</v>
      </c>
      <c r="X64" s="685">
        <v>1</v>
      </c>
      <c r="Y64" s="685" t="s">
        <v>749</v>
      </c>
      <c r="Z64" s="685" t="s">
        <v>749</v>
      </c>
      <c r="AA64" s="685" t="s">
        <v>749</v>
      </c>
      <c r="AB64" s="685" t="s">
        <v>749</v>
      </c>
      <c r="AC64" s="685" t="s">
        <v>749</v>
      </c>
      <c r="AD64" s="685" t="s">
        <v>749</v>
      </c>
      <c r="AE64" s="685" t="s">
        <v>749</v>
      </c>
      <c r="AF64" s="685">
        <v>0</v>
      </c>
      <c r="AG64" s="685" t="s">
        <v>749</v>
      </c>
      <c r="AH64" s="685" t="s">
        <v>749</v>
      </c>
      <c r="AI64" s="685" t="s">
        <v>749</v>
      </c>
      <c r="AJ64" s="685" t="s">
        <v>749</v>
      </c>
      <c r="AK64" s="685" t="s">
        <v>749</v>
      </c>
      <c r="AL64" s="685" t="s">
        <v>749</v>
      </c>
      <c r="AM64" s="685">
        <v>1</v>
      </c>
      <c r="AN64" s="685" t="s">
        <v>749</v>
      </c>
      <c r="AO64" s="685" t="s">
        <v>749</v>
      </c>
      <c r="AP64" s="685" t="s">
        <v>749</v>
      </c>
      <c r="AQ64" s="685" t="s">
        <v>749</v>
      </c>
      <c r="AR64" s="685" t="s">
        <v>749</v>
      </c>
      <c r="AS64" s="685" t="s">
        <v>749</v>
      </c>
      <c r="AT64" s="685" t="s">
        <v>749</v>
      </c>
      <c r="AU64" s="685" t="s">
        <v>749</v>
      </c>
      <c r="AV64" s="685">
        <v>1</v>
      </c>
      <c r="AW64" s="685"/>
      <c r="AX64" s="685"/>
      <c r="AY64" s="685" t="s">
        <v>749</v>
      </c>
      <c r="AZ64" s="685" t="s">
        <v>749</v>
      </c>
      <c r="BA64" s="685" t="s">
        <v>749</v>
      </c>
      <c r="BB64" s="685" t="s">
        <v>749</v>
      </c>
      <c r="BC64" s="685" t="s">
        <v>749</v>
      </c>
      <c r="BD64" s="685" t="s">
        <v>749</v>
      </c>
      <c r="BE64" s="685" t="s">
        <v>749</v>
      </c>
      <c r="BF64" s="685" t="s">
        <v>749</v>
      </c>
      <c r="BG64" s="685">
        <v>1</v>
      </c>
      <c r="BH64" s="685" t="s">
        <v>749</v>
      </c>
      <c r="BI64" s="685" t="s">
        <v>749</v>
      </c>
      <c r="BJ64" s="685" t="s">
        <v>749</v>
      </c>
      <c r="BK64" s="685">
        <v>1</v>
      </c>
      <c r="BL64" s="685"/>
      <c r="BM64" s="685"/>
      <c r="BN64" s="685"/>
      <c r="BO64" s="685"/>
      <c r="BP64" s="685"/>
      <c r="BQ64" s="685"/>
      <c r="BR64" s="685"/>
    </row>
    <row r="65" s="258" customFormat="1" ht="172.8" spans="2:70">
      <c r="B65" s="448">
        <f t="shared" si="0"/>
        <v>50</v>
      </c>
      <c r="C65" s="449" t="s">
        <v>884</v>
      </c>
      <c r="D65" s="450" t="s">
        <v>743</v>
      </c>
      <c r="E65" s="451" t="s">
        <v>744</v>
      </c>
      <c r="F65" s="794" t="s">
        <v>885</v>
      </c>
      <c r="G65" s="453" t="s">
        <v>886</v>
      </c>
      <c r="H65" s="451" t="str">
        <f t="shared" si="1"/>
        <v>サーバ全体
Entire server</v>
      </c>
      <c r="I65" s="799" t="s">
        <v>887</v>
      </c>
      <c r="J65" s="320" t="s">
        <v>888</v>
      </c>
      <c r="K65" s="487" t="str">
        <f t="shared" si="2"/>
        <v>回答要
Answer Required</v>
      </c>
      <c r="L65" s="488">
        <v>3</v>
      </c>
      <c r="M65" s="489"/>
      <c r="N65" s="489"/>
      <c r="O65" s="492" t="s">
        <v>287</v>
      </c>
      <c r="P65" s="493"/>
      <c r="Q65" s="494"/>
      <c r="R65" s="494"/>
      <c r="S65" s="503"/>
      <c r="T65" s="807">
        <f>IF(OR(AND('0.Work Content Judge'!$AE$146=1,$BL65=99),AND('0.Work Content Judge'!$AH$146=1,$BM65=99),AND('0.Work Content Judge'!$AG$146=1,$BN65=99),AND(COUNTIF('0.Work Content Judge'!$AJ$146:$AO$146,2)=0,$BO65=99),AND('0.Work Content Judge'!$T$146=0,$BP65=99),AND('0.Work Content Judge'!$U$146=0,$BQ65=99),AND(COUNTIF('0.Work Content Judge'!$AJ$146:$AO$146,2)&gt;0,$BR65=99)),0,IF(OR(AND('0.Work Content Judge'!$G$129=1,$AZ65=1),AND('0.Work Content Judge'!$H$129=1,$BA65=1),AND('0.Work Content Judge'!$I$129=1,$BB65=1),AND('0.Work Content Judge'!$J$129=1,$BC65=1),AND('0.Work Content Judge'!$K$129=1,$BD65=1),AND('0.Work Content Judge'!$L$129=1,$BG65=1),AND('0.Work Content Judge'!$M$129=1,$BF65=1),AND('0.Work Content Judge'!$N$129=1,$BE65=1),AND('0.Work Content Judge'!$O$129=1,$BH65=1),AND('0.Work Content Judge'!$P$129=1,$BI65=1)),1,0))</f>
        <v>1</v>
      </c>
      <c r="U65" s="807">
        <f t="shared" si="3"/>
        <v>1</v>
      </c>
      <c r="V65" s="683">
        <f t="shared" si="4"/>
        <v>1</v>
      </c>
      <c r="W65" s="684">
        <v>1</v>
      </c>
      <c r="X65" s="685">
        <v>1</v>
      </c>
      <c r="Y65" s="685">
        <v>1</v>
      </c>
      <c r="Z65" s="685" t="s">
        <v>749</v>
      </c>
      <c r="AA65" s="685" t="s">
        <v>749</v>
      </c>
      <c r="AB65" s="685" t="s">
        <v>749</v>
      </c>
      <c r="AC65" s="685" t="s">
        <v>749</v>
      </c>
      <c r="AD65" s="685" t="s">
        <v>749</v>
      </c>
      <c r="AE65" s="685" t="s">
        <v>749</v>
      </c>
      <c r="AF65" s="685" t="e">
        <v>#N/A</v>
      </c>
      <c r="AG65" s="685" t="e">
        <v>#N/A</v>
      </c>
      <c r="AH65" s="685" t="e">
        <v>#N/A</v>
      </c>
      <c r="AI65" s="685" t="e">
        <v>#N/A</v>
      </c>
      <c r="AJ65" s="685" t="e">
        <v>#N/A</v>
      </c>
      <c r="AK65" s="685" t="e">
        <v>#N/A</v>
      </c>
      <c r="AL65" s="685" t="e">
        <v>#N/A</v>
      </c>
      <c r="AM65" s="685">
        <v>1</v>
      </c>
      <c r="AN65" s="685" t="s">
        <v>749</v>
      </c>
      <c r="AO65" s="685" t="s">
        <v>749</v>
      </c>
      <c r="AP65" s="685" t="s">
        <v>749</v>
      </c>
      <c r="AQ65" s="685" t="s">
        <v>749</v>
      </c>
      <c r="AR65" s="685" t="s">
        <v>749</v>
      </c>
      <c r="AS65" s="685" t="s">
        <v>749</v>
      </c>
      <c r="AT65" s="685" t="s">
        <v>749</v>
      </c>
      <c r="AU65" s="685" t="s">
        <v>749</v>
      </c>
      <c r="AV65" s="685">
        <v>1</v>
      </c>
      <c r="AW65" s="685">
        <v>1</v>
      </c>
      <c r="AX65" s="685"/>
      <c r="AY65" s="685">
        <v>1</v>
      </c>
      <c r="AZ65" s="685">
        <v>1</v>
      </c>
      <c r="BA65" s="685" t="s">
        <v>749</v>
      </c>
      <c r="BB65" s="685" t="s">
        <v>749</v>
      </c>
      <c r="BC65" s="685" t="s">
        <v>749</v>
      </c>
      <c r="BD65" s="685">
        <v>1</v>
      </c>
      <c r="BE65" s="685" t="s">
        <v>749</v>
      </c>
      <c r="BF65" s="685" t="s">
        <v>749</v>
      </c>
      <c r="BG65" s="685" t="s">
        <v>749</v>
      </c>
      <c r="BH65" s="685" t="s">
        <v>749</v>
      </c>
      <c r="BI65" s="685" t="s">
        <v>749</v>
      </c>
      <c r="BJ65" s="685">
        <v>1</v>
      </c>
      <c r="BK65" s="685">
        <v>1</v>
      </c>
      <c r="BL65" s="685"/>
      <c r="BM65" s="685"/>
      <c r="BN65" s="685"/>
      <c r="BO65" s="685"/>
      <c r="BP65" s="685"/>
      <c r="BQ65" s="685"/>
      <c r="BR65" s="685"/>
    </row>
    <row r="66" s="258" customFormat="1" ht="144" spans="2:70">
      <c r="B66" s="448">
        <f t="shared" si="0"/>
        <v>51</v>
      </c>
      <c r="C66" s="449" t="s">
        <v>889</v>
      </c>
      <c r="D66" s="450" t="s">
        <v>743</v>
      </c>
      <c r="E66" s="451" t="s">
        <v>744</v>
      </c>
      <c r="F66" s="794" t="s">
        <v>890</v>
      </c>
      <c r="G66" s="453" t="s">
        <v>891</v>
      </c>
      <c r="H66" s="451" t="str">
        <f t="shared" si="1"/>
        <v>サーバ全体
Entire server</v>
      </c>
      <c r="I66" s="799" t="s">
        <v>892</v>
      </c>
      <c r="J66" s="320" t="s">
        <v>893</v>
      </c>
      <c r="K66" s="487" t="str">
        <f t="shared" si="2"/>
        <v>回答要
Answer Required</v>
      </c>
      <c r="L66" s="488">
        <v>3</v>
      </c>
      <c r="M66" s="489"/>
      <c r="N66" s="489"/>
      <c r="O66" s="492" t="s">
        <v>287</v>
      </c>
      <c r="P66" s="493"/>
      <c r="Q66" s="494"/>
      <c r="R66" s="494"/>
      <c r="S66" s="503"/>
      <c r="T66" s="807">
        <f>IF(OR(AND('0.Work Content Judge'!$AE$146=1,$BL66=99),AND('0.Work Content Judge'!$AH$146=1,$BM66=99),AND('0.Work Content Judge'!$AG$146=1,$BN66=99),AND(COUNTIF('0.Work Content Judge'!$AJ$146:$AO$146,2)=0,$BO66=99),AND('0.Work Content Judge'!$T$146=0,$BP66=99),AND('0.Work Content Judge'!$U$146=0,$BQ66=99),AND(COUNTIF('0.Work Content Judge'!$AJ$146:$AO$146,2)&gt;0,$BR66=99)),0,IF(OR(AND('0.Work Content Judge'!$G$129=1,$AZ66=1),AND('0.Work Content Judge'!$H$129=1,$BA66=1),AND('0.Work Content Judge'!$I$129=1,$BB66=1),AND('0.Work Content Judge'!$J$129=1,$BC66=1),AND('0.Work Content Judge'!$K$129=1,$BD66=1),AND('0.Work Content Judge'!$L$129=1,$BG66=1),AND('0.Work Content Judge'!$M$129=1,$BF66=1),AND('0.Work Content Judge'!$N$129=1,$BE66=1),AND('0.Work Content Judge'!$O$129=1,$BH66=1),AND('0.Work Content Judge'!$P$129=1,$BI66=1)),1,0))</f>
        <v>1</v>
      </c>
      <c r="U66" s="807">
        <f t="shared" si="3"/>
        <v>1</v>
      </c>
      <c r="V66" s="683">
        <f t="shared" si="4"/>
        <v>1</v>
      </c>
      <c r="W66" s="684">
        <v>1</v>
      </c>
      <c r="X66" s="685">
        <v>1</v>
      </c>
      <c r="Y66" s="685">
        <v>1</v>
      </c>
      <c r="Z66" s="685" t="s">
        <v>749</v>
      </c>
      <c r="AA66" s="685" t="s">
        <v>749</v>
      </c>
      <c r="AB66" s="685" t="s">
        <v>749</v>
      </c>
      <c r="AC66" s="685" t="s">
        <v>749</v>
      </c>
      <c r="AD66" s="685" t="s">
        <v>749</v>
      </c>
      <c r="AE66" s="685" t="s">
        <v>749</v>
      </c>
      <c r="AF66" s="685" t="e">
        <v>#N/A</v>
      </c>
      <c r="AG66" s="685" t="e">
        <v>#N/A</v>
      </c>
      <c r="AH66" s="685" t="e">
        <v>#N/A</v>
      </c>
      <c r="AI66" s="685" t="e">
        <v>#N/A</v>
      </c>
      <c r="AJ66" s="685" t="e">
        <v>#N/A</v>
      </c>
      <c r="AK66" s="685" t="e">
        <v>#N/A</v>
      </c>
      <c r="AL66" s="685" t="e">
        <v>#N/A</v>
      </c>
      <c r="AM66" s="685">
        <v>1</v>
      </c>
      <c r="AN66" s="685" t="s">
        <v>749</v>
      </c>
      <c r="AO66" s="685" t="s">
        <v>749</v>
      </c>
      <c r="AP66" s="685" t="s">
        <v>749</v>
      </c>
      <c r="AQ66" s="685" t="s">
        <v>749</v>
      </c>
      <c r="AR66" s="685" t="s">
        <v>749</v>
      </c>
      <c r="AS66" s="685" t="s">
        <v>749</v>
      </c>
      <c r="AT66" s="685" t="s">
        <v>749</v>
      </c>
      <c r="AU66" s="685" t="s">
        <v>749</v>
      </c>
      <c r="AV66" s="685">
        <v>1</v>
      </c>
      <c r="AW66" s="685">
        <v>1</v>
      </c>
      <c r="AX66" s="685"/>
      <c r="AY66" s="685">
        <v>1</v>
      </c>
      <c r="AZ66" s="685">
        <v>1</v>
      </c>
      <c r="BA66" s="685" t="s">
        <v>749</v>
      </c>
      <c r="BB66" s="685" t="s">
        <v>749</v>
      </c>
      <c r="BC66" s="685" t="s">
        <v>749</v>
      </c>
      <c r="BD66" s="685">
        <v>1</v>
      </c>
      <c r="BE66" s="685" t="s">
        <v>749</v>
      </c>
      <c r="BF66" s="685" t="s">
        <v>749</v>
      </c>
      <c r="BG66" s="685" t="s">
        <v>749</v>
      </c>
      <c r="BH66" s="685" t="s">
        <v>749</v>
      </c>
      <c r="BI66" s="685" t="s">
        <v>749</v>
      </c>
      <c r="BJ66" s="685">
        <v>1</v>
      </c>
      <c r="BK66" s="685">
        <v>1</v>
      </c>
      <c r="BL66" s="685"/>
      <c r="BM66" s="685"/>
      <c r="BN66" s="685"/>
      <c r="BO66" s="685"/>
      <c r="BP66" s="685"/>
      <c r="BQ66" s="685"/>
      <c r="BR66" s="685"/>
    </row>
    <row r="67" s="258" customFormat="1" ht="172.8" spans="2:70">
      <c r="B67" s="448">
        <f t="shared" si="0"/>
        <v>52</v>
      </c>
      <c r="C67" s="449" t="s">
        <v>1312</v>
      </c>
      <c r="D67" s="450" t="s">
        <v>743</v>
      </c>
      <c r="E67" s="451" t="s">
        <v>744</v>
      </c>
      <c r="F67" s="794" t="s">
        <v>1313</v>
      </c>
      <c r="G67" s="453" t="s">
        <v>1314</v>
      </c>
      <c r="H67" s="451" t="str">
        <f t="shared" si="1"/>
        <v>サーバ全体
Entire server</v>
      </c>
      <c r="I67" s="799" t="s">
        <v>785</v>
      </c>
      <c r="J67" s="320" t="s">
        <v>786</v>
      </c>
      <c r="K67" s="487" t="str">
        <f t="shared" si="2"/>
        <v>回答要
Answer Required</v>
      </c>
      <c r="L67" s="488">
        <v>3</v>
      </c>
      <c r="M67" s="489"/>
      <c r="N67" s="489"/>
      <c r="O67" s="492" t="s">
        <v>287</v>
      </c>
      <c r="P67" s="493"/>
      <c r="Q67" s="494"/>
      <c r="R67" s="494"/>
      <c r="S67" s="503"/>
      <c r="T67" s="807">
        <f>IF(OR(AND('0.Work Content Judge'!$AE$146=1,$BL67=99),AND('0.Work Content Judge'!$AH$146=1,$BM67=99),AND('0.Work Content Judge'!$AG$146=1,$BN67=99),AND(COUNTIF('0.Work Content Judge'!$AJ$146:$AO$146,2)=0,$BO67=99),AND('0.Work Content Judge'!$T$146=0,$BP67=99),AND('0.Work Content Judge'!$U$146=0,$BQ67=99),AND(COUNTIF('0.Work Content Judge'!$AJ$146:$AO$146,2)&gt;0,$BR67=99)),0,IF(OR(AND('0.Work Content Judge'!$G$129=1,$AZ67=1),AND('0.Work Content Judge'!$H$129=1,$BA67=1),AND('0.Work Content Judge'!$I$129=1,$BB67=1),AND('0.Work Content Judge'!$J$129=1,$BC67=1),AND('0.Work Content Judge'!$K$129=1,$BD67=1),AND('0.Work Content Judge'!$L$129=1,$BG67=1),AND('0.Work Content Judge'!$M$129=1,$BF67=1),AND('0.Work Content Judge'!$N$129=1,$BE67=1),AND('0.Work Content Judge'!$O$129=1,$BH67=1),AND('0.Work Content Judge'!$P$129=1,$BI67=1)),1,0))</f>
        <v>1</v>
      </c>
      <c r="U67" s="807">
        <f t="shared" si="3"/>
        <v>1</v>
      </c>
      <c r="V67" s="683">
        <f t="shared" si="4"/>
        <v>1</v>
      </c>
      <c r="W67" s="684">
        <v>1</v>
      </c>
      <c r="X67" s="685">
        <v>1</v>
      </c>
      <c r="Y67" s="685" t="s">
        <v>749</v>
      </c>
      <c r="Z67" s="685" t="s">
        <v>749</v>
      </c>
      <c r="AA67" s="685" t="s">
        <v>749</v>
      </c>
      <c r="AB67" s="685" t="s">
        <v>749</v>
      </c>
      <c r="AC67" s="685" t="s">
        <v>749</v>
      </c>
      <c r="AD67" s="685" t="s">
        <v>749</v>
      </c>
      <c r="AE67" s="685" t="s">
        <v>749</v>
      </c>
      <c r="AF67" s="685" t="e">
        <v>#N/A</v>
      </c>
      <c r="AG67" s="685" t="e">
        <v>#N/A</v>
      </c>
      <c r="AH67" s="685" t="e">
        <v>#N/A</v>
      </c>
      <c r="AI67" s="685" t="e">
        <v>#N/A</v>
      </c>
      <c r="AJ67" s="685" t="e">
        <v>#N/A</v>
      </c>
      <c r="AK67" s="685" t="e">
        <v>#N/A</v>
      </c>
      <c r="AL67" s="685" t="e">
        <v>#N/A</v>
      </c>
      <c r="AM67" s="685">
        <v>1</v>
      </c>
      <c r="AN67" s="685" t="s">
        <v>749</v>
      </c>
      <c r="AO67" s="685" t="s">
        <v>749</v>
      </c>
      <c r="AP67" s="685" t="s">
        <v>749</v>
      </c>
      <c r="AQ67" s="685" t="s">
        <v>749</v>
      </c>
      <c r="AR67" s="685" t="s">
        <v>749</v>
      </c>
      <c r="AS67" s="685" t="s">
        <v>749</v>
      </c>
      <c r="AT67" s="685" t="s">
        <v>749</v>
      </c>
      <c r="AU67" s="685" t="s">
        <v>749</v>
      </c>
      <c r="AV67" s="685">
        <v>1</v>
      </c>
      <c r="AW67" s="685">
        <v>1</v>
      </c>
      <c r="AX67" s="685">
        <v>1</v>
      </c>
      <c r="AY67" s="685" t="s">
        <v>749</v>
      </c>
      <c r="AZ67" s="685">
        <v>1</v>
      </c>
      <c r="BA67" s="685" t="s">
        <v>749</v>
      </c>
      <c r="BB67" s="685" t="s">
        <v>749</v>
      </c>
      <c r="BC67" s="685" t="s">
        <v>749</v>
      </c>
      <c r="BD67" s="685" t="s">
        <v>749</v>
      </c>
      <c r="BE67" s="685" t="s">
        <v>749</v>
      </c>
      <c r="BF67" s="685" t="s">
        <v>749</v>
      </c>
      <c r="BG67" s="685" t="s">
        <v>749</v>
      </c>
      <c r="BH67" s="685">
        <v>1</v>
      </c>
      <c r="BI67" s="685" t="s">
        <v>749</v>
      </c>
      <c r="BJ67" s="685" t="s">
        <v>749</v>
      </c>
      <c r="BK67" s="685">
        <v>1</v>
      </c>
      <c r="BL67" s="685"/>
      <c r="BM67" s="685"/>
      <c r="BN67" s="685"/>
      <c r="BO67" s="685"/>
      <c r="BP67" s="685"/>
      <c r="BQ67" s="685"/>
      <c r="BR67" s="685"/>
    </row>
    <row r="68" s="258" customFormat="1" ht="144" spans="2:70">
      <c r="B68" s="448">
        <f t="shared" si="0"/>
        <v>53</v>
      </c>
      <c r="C68" s="449" t="s">
        <v>1315</v>
      </c>
      <c r="D68" s="450" t="s">
        <v>743</v>
      </c>
      <c r="E68" s="451" t="s">
        <v>744</v>
      </c>
      <c r="F68" s="794" t="s">
        <v>1316</v>
      </c>
      <c r="G68" s="453" t="s">
        <v>1317</v>
      </c>
      <c r="H68" s="451" t="str">
        <f t="shared" si="1"/>
        <v>サーバ全体
Entire server</v>
      </c>
      <c r="I68" s="799" t="s">
        <v>785</v>
      </c>
      <c r="J68" s="320" t="s">
        <v>786</v>
      </c>
      <c r="K68" s="487" t="str">
        <f t="shared" si="2"/>
        <v>回答要
Answer Required</v>
      </c>
      <c r="L68" s="488">
        <v>3</v>
      </c>
      <c r="M68" s="489"/>
      <c r="N68" s="489"/>
      <c r="O68" s="492" t="s">
        <v>287</v>
      </c>
      <c r="P68" s="493"/>
      <c r="Q68" s="494"/>
      <c r="R68" s="494"/>
      <c r="S68" s="503"/>
      <c r="T68" s="807">
        <f>IF(OR(AND('0.Work Content Judge'!$AE$146=1,$BL68=99),AND('0.Work Content Judge'!$AH$146=1,$BM68=99),AND('0.Work Content Judge'!$AG$146=1,$BN68=99),AND(COUNTIF('0.Work Content Judge'!$AJ$146:$AO$146,2)=0,$BO68=99),AND('0.Work Content Judge'!$T$146=0,$BP68=99),AND('0.Work Content Judge'!$U$146=0,$BQ68=99),AND(COUNTIF('0.Work Content Judge'!$AJ$146:$AO$146,2)&gt;0,$BR68=99)),0,IF(OR(AND('0.Work Content Judge'!$G$129=1,$AZ68=1),AND('0.Work Content Judge'!$H$129=1,$BA68=1),AND('0.Work Content Judge'!$I$129=1,$BB68=1),AND('0.Work Content Judge'!$J$129=1,$BC68=1),AND('0.Work Content Judge'!$K$129=1,$BD68=1),AND('0.Work Content Judge'!$L$129=1,$BG68=1),AND('0.Work Content Judge'!$M$129=1,$BF68=1),AND('0.Work Content Judge'!$N$129=1,$BE68=1),AND('0.Work Content Judge'!$O$129=1,$BH68=1),AND('0.Work Content Judge'!$P$129=1,$BI68=1)),1,0))</f>
        <v>1</v>
      </c>
      <c r="U68" s="807">
        <f t="shared" si="3"/>
        <v>1</v>
      </c>
      <c r="V68" s="683">
        <f t="shared" si="4"/>
        <v>1</v>
      </c>
      <c r="W68" s="684">
        <v>1</v>
      </c>
      <c r="X68" s="685">
        <v>1</v>
      </c>
      <c r="Y68" s="685" t="s">
        <v>749</v>
      </c>
      <c r="Z68" s="685" t="s">
        <v>749</v>
      </c>
      <c r="AA68" s="685" t="s">
        <v>749</v>
      </c>
      <c r="AB68" s="685" t="s">
        <v>749</v>
      </c>
      <c r="AC68" s="685" t="s">
        <v>749</v>
      </c>
      <c r="AD68" s="685" t="s">
        <v>749</v>
      </c>
      <c r="AE68" s="685" t="s">
        <v>749</v>
      </c>
      <c r="AF68" s="685" t="e">
        <v>#N/A</v>
      </c>
      <c r="AG68" s="685" t="e">
        <v>#N/A</v>
      </c>
      <c r="AH68" s="685" t="e">
        <v>#N/A</v>
      </c>
      <c r="AI68" s="685" t="e">
        <v>#N/A</v>
      </c>
      <c r="AJ68" s="685" t="e">
        <v>#N/A</v>
      </c>
      <c r="AK68" s="685" t="e">
        <v>#N/A</v>
      </c>
      <c r="AL68" s="685" t="e">
        <v>#N/A</v>
      </c>
      <c r="AM68" s="685">
        <v>1</v>
      </c>
      <c r="AN68" s="685" t="s">
        <v>749</v>
      </c>
      <c r="AO68" s="685" t="s">
        <v>749</v>
      </c>
      <c r="AP68" s="685" t="s">
        <v>749</v>
      </c>
      <c r="AQ68" s="685" t="s">
        <v>749</v>
      </c>
      <c r="AR68" s="685" t="s">
        <v>749</v>
      </c>
      <c r="AS68" s="685" t="s">
        <v>749</v>
      </c>
      <c r="AT68" s="685" t="s">
        <v>749</v>
      </c>
      <c r="AU68" s="685" t="s">
        <v>749</v>
      </c>
      <c r="AV68" s="685">
        <v>1</v>
      </c>
      <c r="AW68" s="685">
        <v>1</v>
      </c>
      <c r="AX68" s="685">
        <v>1</v>
      </c>
      <c r="AY68" s="685" t="s">
        <v>749</v>
      </c>
      <c r="AZ68" s="685">
        <v>1</v>
      </c>
      <c r="BA68" s="685" t="s">
        <v>749</v>
      </c>
      <c r="BB68" s="685" t="s">
        <v>749</v>
      </c>
      <c r="BC68" s="685" t="s">
        <v>749</v>
      </c>
      <c r="BD68" s="685" t="s">
        <v>749</v>
      </c>
      <c r="BE68" s="685" t="s">
        <v>749</v>
      </c>
      <c r="BF68" s="685" t="s">
        <v>749</v>
      </c>
      <c r="BG68" s="685" t="s">
        <v>749</v>
      </c>
      <c r="BH68" s="685">
        <v>1</v>
      </c>
      <c r="BI68" s="685" t="s">
        <v>749</v>
      </c>
      <c r="BJ68" s="685" t="s">
        <v>749</v>
      </c>
      <c r="BK68" s="685">
        <v>1</v>
      </c>
      <c r="BL68" s="685"/>
      <c r="BM68" s="685"/>
      <c r="BN68" s="685"/>
      <c r="BO68" s="685"/>
      <c r="BP68" s="685"/>
      <c r="BQ68" s="685"/>
      <c r="BR68" s="685"/>
    </row>
    <row r="69" s="258" customFormat="1" ht="374.4" spans="2:70">
      <c r="B69" s="448">
        <f t="shared" si="0"/>
        <v>54</v>
      </c>
      <c r="C69" s="449" t="s">
        <v>1318</v>
      </c>
      <c r="D69" s="450" t="s">
        <v>743</v>
      </c>
      <c r="E69" s="451" t="s">
        <v>744</v>
      </c>
      <c r="F69" s="794" t="s">
        <v>1319</v>
      </c>
      <c r="G69" s="453" t="s">
        <v>1320</v>
      </c>
      <c r="H69" s="451" t="str">
        <f t="shared" si="1"/>
        <v>サーバ全体
Entire server</v>
      </c>
      <c r="I69" s="799" t="s">
        <v>905</v>
      </c>
      <c r="J69" s="320" t="s">
        <v>906</v>
      </c>
      <c r="K69" s="487" t="str">
        <f t="shared" si="2"/>
        <v>回答要
Answer Required</v>
      </c>
      <c r="L69" s="488">
        <v>3</v>
      </c>
      <c r="M69" s="489"/>
      <c r="N69" s="489"/>
      <c r="O69" s="492" t="s">
        <v>287</v>
      </c>
      <c r="P69" s="493"/>
      <c r="Q69" s="494"/>
      <c r="R69" s="494"/>
      <c r="S69" s="503"/>
      <c r="T69" s="807">
        <f>IF(OR(AND('0.Work Content Judge'!$AE$146=1,$BL69=99),AND('0.Work Content Judge'!$AH$146=1,$BM69=99),AND('0.Work Content Judge'!$AG$146=1,$BN69=99),AND(COUNTIF('0.Work Content Judge'!$AJ$146:$AO$146,2)=0,$BO69=99),AND('0.Work Content Judge'!$T$146=0,$BP69=99),AND('0.Work Content Judge'!$U$146=0,$BQ69=99),AND(COUNTIF('0.Work Content Judge'!$AJ$146:$AO$146,2)&gt;0,$BR69=99)),0,IF(OR(AND('0.Work Content Judge'!$G$129=1,$AZ69=1),AND('0.Work Content Judge'!$H$129=1,$BA69=1),AND('0.Work Content Judge'!$I$129=1,$BB69=1),AND('0.Work Content Judge'!$J$129=1,$BC69=1),AND('0.Work Content Judge'!$K$129=1,$BD69=1),AND('0.Work Content Judge'!$L$129=1,$BG69=1),AND('0.Work Content Judge'!$M$129=1,$BF69=1),AND('0.Work Content Judge'!$N$129=1,$BE69=1),AND('0.Work Content Judge'!$O$129=1,$BH69=1),AND('0.Work Content Judge'!$P$129=1,$BI69=1)),1,0))</f>
        <v>1</v>
      </c>
      <c r="U69" s="807">
        <f t="shared" si="3"/>
        <v>1</v>
      </c>
      <c r="V69" s="683">
        <f t="shared" si="4"/>
        <v>1</v>
      </c>
      <c r="W69" s="684">
        <v>1</v>
      </c>
      <c r="X69" s="685">
        <v>1</v>
      </c>
      <c r="Y69" s="685" t="s">
        <v>749</v>
      </c>
      <c r="Z69" s="685" t="s">
        <v>749</v>
      </c>
      <c r="AA69" s="685" t="s">
        <v>749</v>
      </c>
      <c r="AB69" s="685" t="s">
        <v>749</v>
      </c>
      <c r="AC69" s="685" t="s">
        <v>749</v>
      </c>
      <c r="AD69" s="685" t="s">
        <v>749</v>
      </c>
      <c r="AE69" s="685" t="s">
        <v>749</v>
      </c>
      <c r="AF69" s="685" t="e">
        <v>#N/A</v>
      </c>
      <c r="AG69" s="685" t="e">
        <v>#N/A</v>
      </c>
      <c r="AH69" s="685" t="e">
        <v>#N/A</v>
      </c>
      <c r="AI69" s="685" t="e">
        <v>#N/A</v>
      </c>
      <c r="AJ69" s="685" t="e">
        <v>#N/A</v>
      </c>
      <c r="AK69" s="685" t="e">
        <v>#N/A</v>
      </c>
      <c r="AL69" s="685" t="e">
        <v>#N/A</v>
      </c>
      <c r="AM69" s="685">
        <v>1</v>
      </c>
      <c r="AN69" s="685" t="s">
        <v>749</v>
      </c>
      <c r="AO69" s="685" t="s">
        <v>749</v>
      </c>
      <c r="AP69" s="685" t="s">
        <v>749</v>
      </c>
      <c r="AQ69" s="685" t="s">
        <v>749</v>
      </c>
      <c r="AR69" s="685" t="s">
        <v>749</v>
      </c>
      <c r="AS69" s="685" t="s">
        <v>749</v>
      </c>
      <c r="AT69" s="685" t="s">
        <v>749</v>
      </c>
      <c r="AU69" s="685" t="s">
        <v>749</v>
      </c>
      <c r="AV69" s="685">
        <v>1</v>
      </c>
      <c r="AW69" s="685">
        <v>1</v>
      </c>
      <c r="AX69" s="685">
        <v>1</v>
      </c>
      <c r="AY69" s="685" t="s">
        <v>749</v>
      </c>
      <c r="AZ69" s="685">
        <v>1</v>
      </c>
      <c r="BA69" s="685" t="s">
        <v>749</v>
      </c>
      <c r="BB69" s="685" t="s">
        <v>749</v>
      </c>
      <c r="BC69" s="685" t="s">
        <v>749</v>
      </c>
      <c r="BD69" s="685" t="s">
        <v>749</v>
      </c>
      <c r="BE69" s="685" t="s">
        <v>749</v>
      </c>
      <c r="BF69" s="685" t="s">
        <v>749</v>
      </c>
      <c r="BG69" s="685" t="s">
        <v>749</v>
      </c>
      <c r="BH69" s="685">
        <v>1</v>
      </c>
      <c r="BI69" s="685" t="s">
        <v>749</v>
      </c>
      <c r="BJ69" s="685" t="s">
        <v>749</v>
      </c>
      <c r="BK69" s="685">
        <v>1</v>
      </c>
      <c r="BL69" s="685"/>
      <c r="BM69" s="685"/>
      <c r="BN69" s="685"/>
      <c r="BO69" s="685"/>
      <c r="BP69" s="685"/>
      <c r="BQ69" s="685"/>
      <c r="BR69" s="685"/>
    </row>
    <row r="70" s="258" customFormat="1" ht="144" spans="2:70">
      <c r="B70" s="448">
        <f t="shared" si="0"/>
        <v>55</v>
      </c>
      <c r="C70" s="449" t="s">
        <v>913</v>
      </c>
      <c r="D70" s="450" t="s">
        <v>743</v>
      </c>
      <c r="E70" s="451" t="s">
        <v>744</v>
      </c>
      <c r="F70" s="794" t="s">
        <v>914</v>
      </c>
      <c r="G70" s="453" t="s">
        <v>915</v>
      </c>
      <c r="H70" s="451" t="str">
        <f t="shared" si="1"/>
        <v>サーバ全体
Entire server</v>
      </c>
      <c r="I70" s="799" t="s">
        <v>785</v>
      </c>
      <c r="J70" s="320" t="s">
        <v>786</v>
      </c>
      <c r="K70" s="487" t="str">
        <f t="shared" si="2"/>
        <v>回答要
Answer Required</v>
      </c>
      <c r="L70" s="488">
        <v>3</v>
      </c>
      <c r="M70" s="489"/>
      <c r="N70" s="489"/>
      <c r="O70" s="490" t="s">
        <v>913</v>
      </c>
      <c r="P70" s="491"/>
      <c r="Q70" s="322"/>
      <c r="R70" s="322"/>
      <c r="S70" s="502"/>
      <c r="T70" s="807">
        <f>IF(OR(AND('0.Work Content Judge'!$AE$146=1,$BL70=99),AND('0.Work Content Judge'!$AH$146=1,$BM70=99),AND('0.Work Content Judge'!$AG$146=1,$BN70=99),AND(COUNTIF('0.Work Content Judge'!$AJ$146:$AO$146,2)=0,$BO70=99),AND('0.Work Content Judge'!$T$146=0,$BP70=99),AND('0.Work Content Judge'!$U$146=0,$BQ70=99),AND(COUNTIF('0.Work Content Judge'!$AJ$146:$AO$146,2)&gt;0,$BR70=99)),0,IF(OR(AND('0.Work Content Judge'!$G$129=1,$AZ70=1),AND('0.Work Content Judge'!$H$129=1,$BA70=1),AND('0.Work Content Judge'!$I$129=1,$BB70=1),AND('0.Work Content Judge'!$J$129=1,$BC70=1),AND('0.Work Content Judge'!$K$129=1,$BD70=1),AND('0.Work Content Judge'!$L$129=1,$BG70=1),AND('0.Work Content Judge'!$M$129=1,$BF70=1),AND('0.Work Content Judge'!$N$129=1,$BE70=1),AND('0.Work Content Judge'!$O$129=1,$BH70=1),AND('0.Work Content Judge'!$P$129=1,$BI70=1)),1,0))</f>
        <v>1</v>
      </c>
      <c r="U70" s="807">
        <f t="shared" si="3"/>
        <v>1</v>
      </c>
      <c r="V70" s="683">
        <f t="shared" si="4"/>
        <v>1</v>
      </c>
      <c r="W70" s="684">
        <v>1</v>
      </c>
      <c r="X70" s="685">
        <v>1</v>
      </c>
      <c r="Y70" s="685" t="s">
        <v>749</v>
      </c>
      <c r="Z70" s="685" t="s">
        <v>749</v>
      </c>
      <c r="AA70" s="685">
        <v>1</v>
      </c>
      <c r="AB70" s="685">
        <v>1</v>
      </c>
      <c r="AC70" s="685">
        <v>1</v>
      </c>
      <c r="AD70" s="685">
        <v>1</v>
      </c>
      <c r="AE70" s="685">
        <v>1</v>
      </c>
      <c r="AF70" s="685">
        <v>1</v>
      </c>
      <c r="AG70" s="685" t="s">
        <v>749</v>
      </c>
      <c r="AH70" s="685">
        <v>1</v>
      </c>
      <c r="AI70" s="685" t="s">
        <v>749</v>
      </c>
      <c r="AJ70" s="685">
        <v>1</v>
      </c>
      <c r="AK70" s="685">
        <v>1</v>
      </c>
      <c r="AL70" s="685">
        <v>1</v>
      </c>
      <c r="AM70" s="685">
        <v>1</v>
      </c>
      <c r="AN70" s="685" t="s">
        <v>749</v>
      </c>
      <c r="AO70" s="685" t="s">
        <v>749</v>
      </c>
      <c r="AP70" s="685" t="s">
        <v>749</v>
      </c>
      <c r="AQ70" s="685" t="s">
        <v>749</v>
      </c>
      <c r="AR70" s="685" t="s">
        <v>749</v>
      </c>
      <c r="AS70" s="685" t="s">
        <v>749</v>
      </c>
      <c r="AT70" s="685" t="s">
        <v>749</v>
      </c>
      <c r="AU70" s="685" t="s">
        <v>749</v>
      </c>
      <c r="AV70" s="685">
        <v>1</v>
      </c>
      <c r="AW70" s="685">
        <v>1</v>
      </c>
      <c r="AX70" s="685">
        <v>1</v>
      </c>
      <c r="AY70" s="685">
        <v>1</v>
      </c>
      <c r="AZ70" s="685">
        <v>1</v>
      </c>
      <c r="BA70" s="685">
        <v>1</v>
      </c>
      <c r="BB70" s="685" t="s">
        <v>749</v>
      </c>
      <c r="BC70" s="685" t="s">
        <v>749</v>
      </c>
      <c r="BD70" s="685" t="s">
        <v>749</v>
      </c>
      <c r="BE70" s="685" t="s">
        <v>749</v>
      </c>
      <c r="BF70" s="685" t="s">
        <v>749</v>
      </c>
      <c r="BG70" s="685" t="s">
        <v>749</v>
      </c>
      <c r="BH70" s="685">
        <v>1</v>
      </c>
      <c r="BI70" s="685" t="s">
        <v>749</v>
      </c>
      <c r="BJ70" s="685">
        <v>1</v>
      </c>
      <c r="BK70" s="685">
        <v>1</v>
      </c>
      <c r="BL70" s="685"/>
      <c r="BM70" s="685"/>
      <c r="BN70" s="685"/>
      <c r="BO70" s="685"/>
      <c r="BP70" s="685"/>
      <c r="BQ70" s="685"/>
      <c r="BR70" s="685"/>
    </row>
    <row r="71" s="258" customFormat="1" ht="201.6" hidden="1" spans="2:70">
      <c r="B71" s="448">
        <f t="shared" si="0"/>
        <v>56</v>
      </c>
      <c r="C71" s="455" t="s">
        <v>1321</v>
      </c>
      <c r="D71" s="450" t="s">
        <v>743</v>
      </c>
      <c r="E71" s="451" t="s">
        <v>801</v>
      </c>
      <c r="F71" s="794" t="s">
        <v>1322</v>
      </c>
      <c r="G71" s="453" t="s">
        <v>1323</v>
      </c>
      <c r="H71" s="451" t="str">
        <f t="shared" si="1"/>
        <v>サーバ全体
Entire server</v>
      </c>
      <c r="I71" s="799" t="s">
        <v>1324</v>
      </c>
      <c r="J71" s="320" t="s">
        <v>1325</v>
      </c>
      <c r="K71" s="487" t="str">
        <f t="shared" si="2"/>
        <v>回答不要
Not Applicable</v>
      </c>
      <c r="L71" s="488"/>
      <c r="M71" s="489"/>
      <c r="N71" s="489"/>
      <c r="O71" s="492" t="s">
        <v>287</v>
      </c>
      <c r="P71" s="493"/>
      <c r="Q71" s="494"/>
      <c r="R71" s="494"/>
      <c r="S71" s="503"/>
      <c r="T71" s="807">
        <f>IF(OR(AND('0.Work Content Judge'!$AE$146=1,$BL71=99),AND('0.Work Content Judge'!$AH$146=1,$BM71=99),AND('0.Work Content Judge'!$AG$146=1,$BN71=99),AND(COUNTIF('0.Work Content Judge'!$AJ$146:$AO$146,2)=0,$BO71=99),AND('0.Work Content Judge'!$T$146=0,$BP71=99),AND('0.Work Content Judge'!$U$146=0,$BQ71=99),AND(COUNTIF('0.Work Content Judge'!$AJ$146:$AO$146,2)&gt;0,$BR71=99)),0,IF(OR(AND('0.Work Content Judge'!$G$129=1,$AZ71=1),AND('0.Work Content Judge'!$H$129=1,$BA71=1),AND('0.Work Content Judge'!$I$129=1,$BB71=1),AND('0.Work Content Judge'!$J$129=1,$BC71=1),AND('0.Work Content Judge'!$K$129=1,$BD71=1),AND('0.Work Content Judge'!$L$129=1,$BG71=1),AND('0.Work Content Judge'!$M$129=1,$BF71=1),AND('0.Work Content Judge'!$N$129=1,$BE71=1),AND('0.Work Content Judge'!$O$129=1,$BH71=1),AND('0.Work Content Judge'!$P$129=1,$BI71=1)),1,0))</f>
        <v>0</v>
      </c>
      <c r="U71" s="807">
        <f t="shared" si="3"/>
        <v>1</v>
      </c>
      <c r="V71" s="683">
        <f t="shared" si="4"/>
        <v>2</v>
      </c>
      <c r="W71" s="684">
        <v>1</v>
      </c>
      <c r="X71" s="685">
        <v>1</v>
      </c>
      <c r="Y71" s="685" t="s">
        <v>749</v>
      </c>
      <c r="Z71" s="685" t="s">
        <v>749</v>
      </c>
      <c r="AA71" s="685" t="s">
        <v>749</v>
      </c>
      <c r="AB71" s="685" t="s">
        <v>749</v>
      </c>
      <c r="AC71" s="685" t="s">
        <v>749</v>
      </c>
      <c r="AD71" s="685" t="s">
        <v>749</v>
      </c>
      <c r="AE71" s="685" t="s">
        <v>749</v>
      </c>
      <c r="AF71" s="685" t="e">
        <v>#N/A</v>
      </c>
      <c r="AG71" s="685" t="e">
        <v>#N/A</v>
      </c>
      <c r="AH71" s="685" t="e">
        <v>#N/A</v>
      </c>
      <c r="AI71" s="685" t="e">
        <v>#N/A</v>
      </c>
      <c r="AJ71" s="685" t="e">
        <v>#N/A</v>
      </c>
      <c r="AK71" s="685" t="e">
        <v>#N/A</v>
      </c>
      <c r="AL71" s="685" t="e">
        <v>#N/A</v>
      </c>
      <c r="AM71" s="685">
        <v>1</v>
      </c>
      <c r="AN71" s="685" t="s">
        <v>749</v>
      </c>
      <c r="AO71" s="685" t="s">
        <v>749</v>
      </c>
      <c r="AP71" s="685" t="s">
        <v>749</v>
      </c>
      <c r="AQ71" s="685" t="s">
        <v>749</v>
      </c>
      <c r="AR71" s="685" t="s">
        <v>749</v>
      </c>
      <c r="AS71" s="685" t="s">
        <v>749</v>
      </c>
      <c r="AT71" s="685" t="s">
        <v>749</v>
      </c>
      <c r="AU71" s="685">
        <v>1</v>
      </c>
      <c r="AV71" s="685"/>
      <c r="AW71" s="685"/>
      <c r="AX71" s="685">
        <v>1</v>
      </c>
      <c r="AY71" s="685" t="s">
        <v>749</v>
      </c>
      <c r="AZ71" s="685" t="s">
        <v>749</v>
      </c>
      <c r="BA71" s="685" t="s">
        <v>749</v>
      </c>
      <c r="BB71" s="685" t="s">
        <v>749</v>
      </c>
      <c r="BC71" s="685">
        <v>1</v>
      </c>
      <c r="BD71" s="685" t="s">
        <v>749</v>
      </c>
      <c r="BE71" s="685" t="s">
        <v>749</v>
      </c>
      <c r="BF71" s="685" t="s">
        <v>749</v>
      </c>
      <c r="BG71" s="685" t="s">
        <v>749</v>
      </c>
      <c r="BH71" s="685" t="s">
        <v>749</v>
      </c>
      <c r="BI71" s="685" t="s">
        <v>749</v>
      </c>
      <c r="BJ71" s="685" t="s">
        <v>749</v>
      </c>
      <c r="BK71" s="685">
        <v>1</v>
      </c>
      <c r="BL71" s="685"/>
      <c r="BM71" s="685"/>
      <c r="BN71" s="685"/>
      <c r="BO71" s="685"/>
      <c r="BP71" s="685"/>
      <c r="BQ71" s="685"/>
      <c r="BR71" s="685"/>
    </row>
    <row r="72" s="258" customFormat="1" ht="201.6" hidden="1" spans="2:70">
      <c r="B72" s="448">
        <f t="shared" si="0"/>
        <v>57</v>
      </c>
      <c r="C72" s="455" t="s">
        <v>1321</v>
      </c>
      <c r="D72" s="450" t="s">
        <v>743</v>
      </c>
      <c r="E72" s="451" t="s">
        <v>801</v>
      </c>
      <c r="F72" s="794" t="s">
        <v>1322</v>
      </c>
      <c r="G72" s="453" t="s">
        <v>1323</v>
      </c>
      <c r="H72" s="454" t="str">
        <f t="shared" si="1"/>
        <v>その他(ネットワーク機器等)
Other
(e.g., External FW, IPS/IDS, network equipment, storage devices, etc.)</v>
      </c>
      <c r="I72" s="799" t="s">
        <v>1324</v>
      </c>
      <c r="J72" s="320" t="s">
        <v>1325</v>
      </c>
      <c r="K72" s="487" t="str">
        <f t="shared" si="2"/>
        <v>回答不要
Not Applicable</v>
      </c>
      <c r="L72" s="488"/>
      <c r="M72" s="489"/>
      <c r="N72" s="489"/>
      <c r="O72" s="492" t="s">
        <v>287</v>
      </c>
      <c r="P72" s="493"/>
      <c r="Q72" s="494"/>
      <c r="R72" s="494"/>
      <c r="S72" s="503"/>
      <c r="T72" s="807">
        <f>IF(OR(AND('0.Work Content Judge'!$AE$146=1,$BL72=99),AND('0.Work Content Judge'!$AH$146=1,$BM72=99),AND('0.Work Content Judge'!$AG$146=1,$BN72=99),AND(COUNTIF('0.Work Content Judge'!$AJ$146:$AO$146,2)=0,$BO72=99),AND('0.Work Content Judge'!$T$146=0,$BP72=99),AND('0.Work Content Judge'!$U$146=0,$BQ72=99),AND(COUNTIF('0.Work Content Judge'!$AJ$146:$AO$146,2)&gt;0,$BR72=99)),0,IF(OR(AND('0.Work Content Judge'!$G$129=1,$AZ72=1),AND('0.Work Content Judge'!$H$129=1,$BA72=1),AND('0.Work Content Judge'!$I$129=1,$BB72=1),AND('0.Work Content Judge'!$J$129=1,$BC72=1),AND('0.Work Content Judge'!$K$129=1,$BD72=1),AND('0.Work Content Judge'!$L$129=1,$BG72=1),AND('0.Work Content Judge'!$M$129=1,$BF72=1),AND('0.Work Content Judge'!$N$129=1,$BE72=1),AND('0.Work Content Judge'!$O$129=1,$BH72=1),AND('0.Work Content Judge'!$P$129=1,$BI72=1)),1,0))</f>
        <v>0</v>
      </c>
      <c r="U72" s="807">
        <f t="shared" si="3"/>
        <v>1</v>
      </c>
      <c r="V72" s="683">
        <f t="shared" si="4"/>
        <v>1</v>
      </c>
      <c r="W72" s="684">
        <v>1</v>
      </c>
      <c r="X72" s="685">
        <v>1</v>
      </c>
      <c r="Y72" s="685" t="s">
        <v>749</v>
      </c>
      <c r="Z72" s="685" t="s">
        <v>749</v>
      </c>
      <c r="AA72" s="685" t="s">
        <v>749</v>
      </c>
      <c r="AB72" s="685" t="s">
        <v>749</v>
      </c>
      <c r="AC72" s="685" t="s">
        <v>749</v>
      </c>
      <c r="AD72" s="685" t="s">
        <v>749</v>
      </c>
      <c r="AE72" s="685" t="s">
        <v>749</v>
      </c>
      <c r="AF72" s="685" t="e">
        <v>#N/A</v>
      </c>
      <c r="AG72" s="685" t="e">
        <v>#N/A</v>
      </c>
      <c r="AH72" s="685" t="e">
        <v>#N/A</v>
      </c>
      <c r="AI72" s="685" t="e">
        <v>#N/A</v>
      </c>
      <c r="AJ72" s="685" t="e">
        <v>#N/A</v>
      </c>
      <c r="AK72" s="685" t="e">
        <v>#N/A</v>
      </c>
      <c r="AL72" s="685" t="e">
        <v>#N/A</v>
      </c>
      <c r="AM72" s="685"/>
      <c r="AN72" s="685" t="s">
        <v>749</v>
      </c>
      <c r="AO72" s="685" t="s">
        <v>749</v>
      </c>
      <c r="AP72" s="685" t="s">
        <v>749</v>
      </c>
      <c r="AQ72" s="685" t="s">
        <v>749</v>
      </c>
      <c r="AR72" s="685" t="s">
        <v>749</v>
      </c>
      <c r="AS72" s="685" t="s">
        <v>749</v>
      </c>
      <c r="AT72" s="685" t="s">
        <v>749</v>
      </c>
      <c r="AU72" s="685">
        <v>1</v>
      </c>
      <c r="AV72" s="685"/>
      <c r="AW72" s="685"/>
      <c r="AX72" s="685">
        <v>1</v>
      </c>
      <c r="AY72" s="685" t="s">
        <v>749</v>
      </c>
      <c r="AZ72" s="685" t="s">
        <v>749</v>
      </c>
      <c r="BA72" s="685" t="s">
        <v>749</v>
      </c>
      <c r="BB72" s="685" t="s">
        <v>749</v>
      </c>
      <c r="BC72" s="685">
        <v>1</v>
      </c>
      <c r="BD72" s="685" t="s">
        <v>749</v>
      </c>
      <c r="BE72" s="685" t="s">
        <v>749</v>
      </c>
      <c r="BF72" s="685" t="s">
        <v>749</v>
      </c>
      <c r="BG72" s="685" t="s">
        <v>749</v>
      </c>
      <c r="BH72" s="685" t="s">
        <v>749</v>
      </c>
      <c r="BI72" s="685" t="s">
        <v>749</v>
      </c>
      <c r="BJ72" s="685" t="s">
        <v>749</v>
      </c>
      <c r="BK72" s="685">
        <v>1</v>
      </c>
      <c r="BL72" s="685"/>
      <c r="BM72" s="685"/>
      <c r="BN72" s="685"/>
      <c r="BO72" s="685"/>
      <c r="BP72" s="685"/>
      <c r="BQ72" s="685"/>
      <c r="BR72" s="685"/>
    </row>
    <row r="73" s="258" customFormat="1" ht="244.8" hidden="1" spans="2:70">
      <c r="B73" s="448">
        <f t="shared" si="0"/>
        <v>58</v>
      </c>
      <c r="C73" s="449" t="s">
        <v>916</v>
      </c>
      <c r="D73" s="450" t="s">
        <v>743</v>
      </c>
      <c r="E73" s="451" t="s">
        <v>744</v>
      </c>
      <c r="F73" s="794" t="s">
        <v>917</v>
      </c>
      <c r="G73" s="453" t="s">
        <v>918</v>
      </c>
      <c r="H73" s="451" t="str">
        <f t="shared" si="1"/>
        <v>サーバ全体
Entire server</v>
      </c>
      <c r="I73" s="799" t="s">
        <v>919</v>
      </c>
      <c r="J73" s="320" t="s">
        <v>920</v>
      </c>
      <c r="K73" s="487" t="str">
        <f t="shared" si="2"/>
        <v>回答不要
Not Applicable</v>
      </c>
      <c r="L73" s="488"/>
      <c r="M73" s="489"/>
      <c r="N73" s="489"/>
      <c r="O73" s="490" t="s">
        <v>916</v>
      </c>
      <c r="P73" s="491"/>
      <c r="Q73" s="322"/>
      <c r="R73" s="322"/>
      <c r="S73" s="502"/>
      <c r="T73" s="807">
        <f>IF(OR(AND('0.Work Content Judge'!$AE$146=1,$BL73=99),AND('0.Work Content Judge'!$AH$146=1,$BM73=99),AND('0.Work Content Judge'!$AG$146=1,$BN73=99),AND(COUNTIF('0.Work Content Judge'!$AJ$146:$AO$146,2)=0,$BO73=99),AND('0.Work Content Judge'!$T$146=0,$BP73=99),AND('0.Work Content Judge'!$U$146=0,$BQ73=99),AND(COUNTIF('0.Work Content Judge'!$AJ$146:$AO$146,2)&gt;0,$BR73=99)),0,IF(OR(AND('0.Work Content Judge'!$G$129=1,$AZ73=1),AND('0.Work Content Judge'!$H$129=1,$BA73=1),AND('0.Work Content Judge'!$I$129=1,$BB73=1),AND('0.Work Content Judge'!$J$129=1,$BC73=1),AND('0.Work Content Judge'!$K$129=1,$BD73=1),AND('0.Work Content Judge'!$L$129=1,$BG73=1),AND('0.Work Content Judge'!$M$129=1,$BF73=1),AND('0.Work Content Judge'!$N$129=1,$BE73=1),AND('0.Work Content Judge'!$O$129=1,$BH73=1),AND('0.Work Content Judge'!$P$129=1,$BI73=1)),1,0))</f>
        <v>0</v>
      </c>
      <c r="U73" s="807">
        <f t="shared" si="3"/>
        <v>1</v>
      </c>
      <c r="V73" s="683">
        <f t="shared" si="4"/>
        <v>3</v>
      </c>
      <c r="W73" s="684">
        <v>1</v>
      </c>
      <c r="X73" s="685">
        <v>1</v>
      </c>
      <c r="Y73" s="685" t="s">
        <v>749</v>
      </c>
      <c r="Z73" s="685">
        <v>1</v>
      </c>
      <c r="AA73" s="685">
        <v>1</v>
      </c>
      <c r="AB73" s="685">
        <v>1</v>
      </c>
      <c r="AC73" s="685">
        <v>1</v>
      </c>
      <c r="AD73" s="685">
        <v>1</v>
      </c>
      <c r="AE73" s="685">
        <v>1</v>
      </c>
      <c r="AF73" s="685">
        <v>0</v>
      </c>
      <c r="AG73" s="685">
        <v>1</v>
      </c>
      <c r="AH73" s="685">
        <v>1</v>
      </c>
      <c r="AI73" s="685">
        <v>1</v>
      </c>
      <c r="AJ73" s="685">
        <v>1</v>
      </c>
      <c r="AK73" s="685">
        <v>1</v>
      </c>
      <c r="AL73" s="685">
        <v>1</v>
      </c>
      <c r="AM73" s="685">
        <v>1</v>
      </c>
      <c r="AN73" s="685" t="s">
        <v>749</v>
      </c>
      <c r="AO73" s="685" t="s">
        <v>749</v>
      </c>
      <c r="AP73" s="685" t="s">
        <v>749</v>
      </c>
      <c r="AQ73" s="685" t="s">
        <v>749</v>
      </c>
      <c r="AR73" s="685" t="s">
        <v>749</v>
      </c>
      <c r="AS73" s="685">
        <v>1</v>
      </c>
      <c r="AT73" s="685" t="s">
        <v>749</v>
      </c>
      <c r="AU73" s="685">
        <v>1</v>
      </c>
      <c r="AV73" s="685">
        <v>1</v>
      </c>
      <c r="AW73" s="685">
        <v>1</v>
      </c>
      <c r="AX73" s="685">
        <v>1</v>
      </c>
      <c r="AY73" s="685">
        <v>1</v>
      </c>
      <c r="AZ73" s="532"/>
      <c r="BA73" s="532"/>
      <c r="BB73" s="685" t="s">
        <v>749</v>
      </c>
      <c r="BC73" s="532"/>
      <c r="BD73" s="685" t="s">
        <v>749</v>
      </c>
      <c r="BE73" s="685" t="s">
        <v>749</v>
      </c>
      <c r="BF73" s="685">
        <v>1</v>
      </c>
      <c r="BG73" s="685" t="s">
        <v>749</v>
      </c>
      <c r="BH73" s="685" t="s">
        <v>749</v>
      </c>
      <c r="BI73" s="685" t="s">
        <v>749</v>
      </c>
      <c r="BJ73" s="685">
        <v>1</v>
      </c>
      <c r="BK73" s="685">
        <v>1</v>
      </c>
      <c r="BL73" s="685"/>
      <c r="BM73" s="685"/>
      <c r="BN73" s="685"/>
      <c r="BO73" s="685"/>
      <c r="BP73" s="685"/>
      <c r="BQ73" s="685"/>
      <c r="BR73" s="685"/>
    </row>
    <row r="74" s="258" customFormat="1" ht="244.8" hidden="1" spans="2:70">
      <c r="B74" s="448">
        <f t="shared" si="0"/>
        <v>59</v>
      </c>
      <c r="C74" s="449" t="s">
        <v>916</v>
      </c>
      <c r="D74" s="450" t="s">
        <v>743</v>
      </c>
      <c r="E74" s="451" t="s">
        <v>744</v>
      </c>
      <c r="F74" s="794" t="s">
        <v>917</v>
      </c>
      <c r="G74" s="453" t="s">
        <v>918</v>
      </c>
      <c r="H74" s="454" t="str">
        <f t="shared" si="1"/>
        <v>顧客配布ソフトウェア
Software distributed to customers
</v>
      </c>
      <c r="I74" s="799" t="s">
        <v>919</v>
      </c>
      <c r="J74" s="320" t="s">
        <v>920</v>
      </c>
      <c r="K74" s="487" t="str">
        <f t="shared" si="2"/>
        <v>回答不要
Not Applicable</v>
      </c>
      <c r="L74" s="488"/>
      <c r="M74" s="489"/>
      <c r="N74" s="489"/>
      <c r="O74" s="492" t="s">
        <v>287</v>
      </c>
      <c r="P74" s="491"/>
      <c r="Q74" s="322"/>
      <c r="R74" s="322"/>
      <c r="S74" s="502"/>
      <c r="T74" s="807">
        <f>IF(OR(AND('0.Work Content Judge'!$AE$146=1,$BL74=99),AND('0.Work Content Judge'!$AH$146=1,$BM74=99),AND('0.Work Content Judge'!$AG$146=1,$BN74=99),AND(COUNTIF('0.Work Content Judge'!$AJ$146:$AO$146,2)=0,$BO74=99),AND('0.Work Content Judge'!$T$146=0,$BP74=99),AND('0.Work Content Judge'!$U$146=0,$BQ74=99),AND(COUNTIF('0.Work Content Judge'!$AJ$146:$AO$146,2)&gt;0,$BR74=99)),0,IF(OR(AND('0.Work Content Judge'!$G$129=1,$AZ74=1),AND('0.Work Content Judge'!$H$129=1,$BA74=1),AND('0.Work Content Judge'!$I$129=1,$BB74=1),AND('0.Work Content Judge'!$J$129=1,$BC74=1),AND('0.Work Content Judge'!$K$129=1,$BD74=1),AND('0.Work Content Judge'!$L$129=1,$BG74=1),AND('0.Work Content Judge'!$M$129=1,$BF74=1),AND('0.Work Content Judge'!$N$129=1,$BE74=1),AND('0.Work Content Judge'!$O$129=1,$BH74=1),AND('0.Work Content Judge'!$P$129=1,$BI74=1)),1,0))</f>
        <v>0</v>
      </c>
      <c r="U74" s="807">
        <f t="shared" si="3"/>
        <v>1</v>
      </c>
      <c r="V74" s="683">
        <f t="shared" si="4"/>
        <v>2</v>
      </c>
      <c r="W74" s="684">
        <v>1</v>
      </c>
      <c r="X74" s="685">
        <v>1</v>
      </c>
      <c r="Y74" s="685" t="s">
        <v>749</v>
      </c>
      <c r="Z74" s="685">
        <v>1</v>
      </c>
      <c r="AA74" s="685">
        <v>1</v>
      </c>
      <c r="AB74" s="685">
        <v>1</v>
      </c>
      <c r="AC74" s="685">
        <v>1</v>
      </c>
      <c r="AD74" s="685">
        <v>1</v>
      </c>
      <c r="AE74" s="685">
        <v>1</v>
      </c>
      <c r="AF74" s="685">
        <v>0</v>
      </c>
      <c r="AG74" s="685">
        <v>1</v>
      </c>
      <c r="AH74" s="685">
        <v>1</v>
      </c>
      <c r="AI74" s="685">
        <v>1</v>
      </c>
      <c r="AJ74" s="685">
        <v>1</v>
      </c>
      <c r="AK74" s="685">
        <v>1</v>
      </c>
      <c r="AL74" s="685">
        <v>1</v>
      </c>
      <c r="AM74" s="685"/>
      <c r="AN74" s="685" t="s">
        <v>749</v>
      </c>
      <c r="AO74" s="685" t="s">
        <v>749</v>
      </c>
      <c r="AP74" s="685" t="s">
        <v>749</v>
      </c>
      <c r="AQ74" s="685" t="s">
        <v>749</v>
      </c>
      <c r="AR74" s="685" t="s">
        <v>749</v>
      </c>
      <c r="AS74" s="685">
        <v>1</v>
      </c>
      <c r="AT74" s="685" t="s">
        <v>749</v>
      </c>
      <c r="AU74" s="685">
        <v>1</v>
      </c>
      <c r="AV74" s="685">
        <v>1</v>
      </c>
      <c r="AW74" s="685">
        <v>1</v>
      </c>
      <c r="AX74" s="685">
        <v>1</v>
      </c>
      <c r="AY74" s="685">
        <v>1</v>
      </c>
      <c r="AZ74" s="532"/>
      <c r="BA74" s="532"/>
      <c r="BB74" s="685" t="s">
        <v>749</v>
      </c>
      <c r="BC74" s="532"/>
      <c r="BD74" s="685" t="s">
        <v>749</v>
      </c>
      <c r="BE74" s="685" t="s">
        <v>749</v>
      </c>
      <c r="BF74" s="685">
        <v>1</v>
      </c>
      <c r="BG74" s="685" t="s">
        <v>749</v>
      </c>
      <c r="BH74" s="685" t="s">
        <v>749</v>
      </c>
      <c r="BI74" s="685" t="s">
        <v>749</v>
      </c>
      <c r="BJ74" s="685">
        <v>1</v>
      </c>
      <c r="BK74" s="685">
        <v>1</v>
      </c>
      <c r="BL74" s="685"/>
      <c r="BM74" s="685"/>
      <c r="BN74" s="685"/>
      <c r="BO74" s="685"/>
      <c r="BP74" s="685"/>
      <c r="BQ74" s="685"/>
      <c r="BR74" s="685"/>
    </row>
    <row r="75" s="258" customFormat="1" ht="244.8" spans="2:70">
      <c r="B75" s="448">
        <f t="shared" si="0"/>
        <v>60</v>
      </c>
      <c r="C75" s="449" t="s">
        <v>916</v>
      </c>
      <c r="D75" s="450" t="s">
        <v>743</v>
      </c>
      <c r="E75" s="451" t="s">
        <v>744</v>
      </c>
      <c r="F75" s="794" t="s">
        <v>917</v>
      </c>
      <c r="G75" s="453" t="s">
        <v>918</v>
      </c>
      <c r="H75" s="454" t="str">
        <f t="shared" si="1"/>
        <v>その他(ネットワーク機器等)
Other
(e.g., External FW, IPS/IDS, network equipment, storage devices, etc.)</v>
      </c>
      <c r="I75" s="799" t="s">
        <v>919</v>
      </c>
      <c r="J75" s="320" t="s">
        <v>920</v>
      </c>
      <c r="K75" s="487" t="str">
        <f t="shared" si="2"/>
        <v>回答要
Answer Required</v>
      </c>
      <c r="L75" s="488">
        <v>3</v>
      </c>
      <c r="M75" s="489"/>
      <c r="N75" s="489"/>
      <c r="O75" s="490" t="s">
        <v>916</v>
      </c>
      <c r="P75" s="491"/>
      <c r="Q75" s="322"/>
      <c r="R75" s="322"/>
      <c r="S75" s="502"/>
      <c r="T75" s="807">
        <f>IF(OR(AND('0.Work Content Judge'!$AE$146=1,$BL75=99),AND('0.Work Content Judge'!$AH$146=1,$BM75=99),AND('0.Work Content Judge'!$AG$146=1,$BN75=99),AND(COUNTIF('0.Work Content Judge'!$AJ$146:$AO$146,2)=0,$BO75=99),AND('0.Work Content Judge'!$T$146=0,$BP75=99),AND('0.Work Content Judge'!$U$146=0,$BQ75=99),AND(COUNTIF('0.Work Content Judge'!$AJ$146:$AO$146,2)&gt;0,$BR75=99)),0,IF(OR(AND('0.Work Content Judge'!$G$129=1,$AZ75=1),AND('0.Work Content Judge'!$H$129=1,$BA75=1),AND('0.Work Content Judge'!$I$129=1,$BB75=1),AND('0.Work Content Judge'!$J$129=1,$BC75=1),AND('0.Work Content Judge'!$K$129=1,$BD75=1),AND('0.Work Content Judge'!$L$129=1,$BG75=1),AND('0.Work Content Judge'!$M$129=1,$BF75=1),AND('0.Work Content Judge'!$N$129=1,$BE75=1),AND('0.Work Content Judge'!$O$129=1,$BH75=1),AND('0.Work Content Judge'!$P$129=1,$BI75=1)),1,0))</f>
        <v>1</v>
      </c>
      <c r="U75" s="807">
        <f t="shared" si="3"/>
        <v>1</v>
      </c>
      <c r="V75" s="683">
        <f t="shared" si="4"/>
        <v>1</v>
      </c>
      <c r="W75" s="684">
        <v>1</v>
      </c>
      <c r="X75" s="685">
        <v>1</v>
      </c>
      <c r="Y75" s="685" t="s">
        <v>749</v>
      </c>
      <c r="Z75" s="685">
        <v>1</v>
      </c>
      <c r="AA75" s="685">
        <v>1</v>
      </c>
      <c r="AB75" s="685">
        <v>1</v>
      </c>
      <c r="AC75" s="685">
        <v>1</v>
      </c>
      <c r="AD75" s="685">
        <v>1</v>
      </c>
      <c r="AE75" s="685">
        <v>1</v>
      </c>
      <c r="AF75" s="685">
        <v>0</v>
      </c>
      <c r="AG75" s="685">
        <v>1</v>
      </c>
      <c r="AH75" s="685">
        <v>1</v>
      </c>
      <c r="AI75" s="685">
        <v>1</v>
      </c>
      <c r="AJ75" s="685">
        <v>1</v>
      </c>
      <c r="AK75" s="685">
        <v>1</v>
      </c>
      <c r="AL75" s="685">
        <v>1</v>
      </c>
      <c r="AM75" s="685"/>
      <c r="AN75" s="685" t="s">
        <v>749</v>
      </c>
      <c r="AO75" s="685" t="s">
        <v>749</v>
      </c>
      <c r="AP75" s="685" t="s">
        <v>749</v>
      </c>
      <c r="AQ75" s="685" t="s">
        <v>749</v>
      </c>
      <c r="AR75" s="685" t="s">
        <v>749</v>
      </c>
      <c r="AS75" s="685"/>
      <c r="AT75" s="685" t="s">
        <v>749</v>
      </c>
      <c r="AU75" s="685">
        <v>1</v>
      </c>
      <c r="AV75" s="685">
        <v>1</v>
      </c>
      <c r="AW75" s="685">
        <v>1</v>
      </c>
      <c r="AX75" s="685">
        <v>1</v>
      </c>
      <c r="AY75" s="685">
        <v>1</v>
      </c>
      <c r="AZ75" s="685">
        <v>1</v>
      </c>
      <c r="BA75" s="685">
        <v>1</v>
      </c>
      <c r="BB75" s="685" t="s">
        <v>749</v>
      </c>
      <c r="BC75" s="685">
        <v>1</v>
      </c>
      <c r="BD75" s="685" t="s">
        <v>749</v>
      </c>
      <c r="BE75" s="685" t="s">
        <v>749</v>
      </c>
      <c r="BF75" s="685">
        <v>1</v>
      </c>
      <c r="BG75" s="685" t="s">
        <v>749</v>
      </c>
      <c r="BH75" s="685" t="s">
        <v>749</v>
      </c>
      <c r="BI75" s="685" t="s">
        <v>749</v>
      </c>
      <c r="BJ75" s="685">
        <v>1</v>
      </c>
      <c r="BK75" s="685">
        <v>1</v>
      </c>
      <c r="BL75" s="685"/>
      <c r="BM75" s="685"/>
      <c r="BN75" s="685"/>
      <c r="BO75" s="685"/>
      <c r="BP75" s="685"/>
      <c r="BQ75" s="685"/>
      <c r="BR75" s="685"/>
    </row>
    <row r="76" s="258" customFormat="1" ht="360" spans="2:70">
      <c r="B76" s="448">
        <f t="shared" si="0"/>
        <v>61</v>
      </c>
      <c r="C76" s="449" t="s">
        <v>921</v>
      </c>
      <c r="D76" s="450" t="s">
        <v>743</v>
      </c>
      <c r="E76" s="451" t="s">
        <v>744</v>
      </c>
      <c r="F76" s="794" t="s">
        <v>922</v>
      </c>
      <c r="G76" s="453" t="s">
        <v>923</v>
      </c>
      <c r="H76" s="451" t="str">
        <f t="shared" si="1"/>
        <v>サーバ全体
Entire server</v>
      </c>
      <c r="I76" s="799" t="s">
        <v>924</v>
      </c>
      <c r="J76" s="320" t="s">
        <v>925</v>
      </c>
      <c r="K76" s="487" t="str">
        <f t="shared" si="2"/>
        <v>回答要
Answer Required</v>
      </c>
      <c r="L76" s="488">
        <v>3</v>
      </c>
      <c r="M76" s="489"/>
      <c r="N76" s="489"/>
      <c r="O76" s="490" t="s">
        <v>921</v>
      </c>
      <c r="P76" s="491"/>
      <c r="Q76" s="322"/>
      <c r="R76" s="322"/>
      <c r="S76" s="502"/>
      <c r="T76" s="807">
        <f>IF(OR(AND('0.Work Content Judge'!$AE$146=1,$BL76=99),AND('0.Work Content Judge'!$AH$146=1,$BM76=99),AND('0.Work Content Judge'!$AG$146=1,$BN76=99),AND(COUNTIF('0.Work Content Judge'!$AJ$146:$AO$146,2)=0,$BO76=99),AND('0.Work Content Judge'!$T$146=0,$BP76=99),AND('0.Work Content Judge'!$U$146=0,$BQ76=99),AND(COUNTIF('0.Work Content Judge'!$AJ$146:$AO$146,2)&gt;0,$BR76=99)),0,IF(OR(AND('0.Work Content Judge'!$G$129=1,$AZ76=1),AND('0.Work Content Judge'!$H$129=1,$BA76=1),AND('0.Work Content Judge'!$I$129=1,$BB76=1),AND('0.Work Content Judge'!$J$129=1,$BC76=1),AND('0.Work Content Judge'!$K$129=1,$BD76=1),AND('0.Work Content Judge'!$L$129=1,$BG76=1),AND('0.Work Content Judge'!$M$129=1,$BF76=1),AND('0.Work Content Judge'!$N$129=1,$BE76=1),AND('0.Work Content Judge'!$O$129=1,$BH76=1),AND('0.Work Content Judge'!$P$129=1,$BI76=1)),1,0))</f>
        <v>1</v>
      </c>
      <c r="U76" s="807">
        <f t="shared" si="3"/>
        <v>1</v>
      </c>
      <c r="V76" s="683">
        <f t="shared" si="4"/>
        <v>2</v>
      </c>
      <c r="W76" s="684">
        <v>1</v>
      </c>
      <c r="X76" s="685">
        <v>1</v>
      </c>
      <c r="Y76" s="685" t="s">
        <v>749</v>
      </c>
      <c r="Z76" s="685">
        <v>1</v>
      </c>
      <c r="AA76" s="685">
        <v>1</v>
      </c>
      <c r="AB76" s="685">
        <v>1</v>
      </c>
      <c r="AC76" s="685">
        <v>1</v>
      </c>
      <c r="AD76" s="685">
        <v>1</v>
      </c>
      <c r="AE76" s="685">
        <v>1</v>
      </c>
      <c r="AF76" s="685">
        <v>0</v>
      </c>
      <c r="AG76" s="685">
        <v>1</v>
      </c>
      <c r="AH76" s="685">
        <v>1</v>
      </c>
      <c r="AI76" s="685">
        <v>1</v>
      </c>
      <c r="AJ76" s="685">
        <v>1</v>
      </c>
      <c r="AK76" s="685">
        <v>1</v>
      </c>
      <c r="AL76" s="685">
        <v>1</v>
      </c>
      <c r="AM76" s="685">
        <v>1</v>
      </c>
      <c r="AN76" s="685" t="s">
        <v>749</v>
      </c>
      <c r="AO76" s="685" t="s">
        <v>749</v>
      </c>
      <c r="AP76" s="685" t="s">
        <v>749</v>
      </c>
      <c r="AQ76" s="685" t="s">
        <v>749</v>
      </c>
      <c r="AR76" s="685" t="s">
        <v>749</v>
      </c>
      <c r="AS76" s="685" t="s">
        <v>749</v>
      </c>
      <c r="AT76" s="685" t="s">
        <v>749</v>
      </c>
      <c r="AU76" s="685">
        <v>1</v>
      </c>
      <c r="AV76" s="685">
        <v>1</v>
      </c>
      <c r="AW76" s="685">
        <v>1</v>
      </c>
      <c r="AX76" s="685">
        <v>1</v>
      </c>
      <c r="AY76" s="685">
        <v>1</v>
      </c>
      <c r="AZ76" s="685">
        <v>1</v>
      </c>
      <c r="BA76" s="685">
        <v>1</v>
      </c>
      <c r="BB76" s="685" t="s">
        <v>749</v>
      </c>
      <c r="BC76" s="685">
        <v>1</v>
      </c>
      <c r="BD76" s="685" t="s">
        <v>749</v>
      </c>
      <c r="BE76" s="685" t="s">
        <v>749</v>
      </c>
      <c r="BF76" s="685" t="s">
        <v>749</v>
      </c>
      <c r="BG76" s="685" t="s">
        <v>749</v>
      </c>
      <c r="BH76" s="685" t="s">
        <v>749</v>
      </c>
      <c r="BI76" s="685" t="s">
        <v>749</v>
      </c>
      <c r="BJ76" s="685">
        <v>1</v>
      </c>
      <c r="BK76" s="685">
        <v>1</v>
      </c>
      <c r="BL76" s="685"/>
      <c r="BM76" s="685"/>
      <c r="BN76" s="685"/>
      <c r="BO76" s="685"/>
      <c r="BP76" s="685"/>
      <c r="BQ76" s="685"/>
      <c r="BR76" s="685"/>
    </row>
    <row r="77" s="258" customFormat="1" ht="360" spans="2:70">
      <c r="B77" s="448">
        <f t="shared" si="0"/>
        <v>62</v>
      </c>
      <c r="C77" s="449" t="s">
        <v>921</v>
      </c>
      <c r="D77" s="450" t="s">
        <v>743</v>
      </c>
      <c r="E77" s="451" t="s">
        <v>744</v>
      </c>
      <c r="F77" s="794" t="s">
        <v>922</v>
      </c>
      <c r="G77" s="453" t="s">
        <v>923</v>
      </c>
      <c r="H77" s="454" t="str">
        <f t="shared" si="1"/>
        <v>その他(ネットワーク機器等)
Other
(e.g., External FW, IPS/IDS, network equipment, storage devices, etc.)</v>
      </c>
      <c r="I77" s="799" t="s">
        <v>924</v>
      </c>
      <c r="J77" s="320" t="s">
        <v>925</v>
      </c>
      <c r="K77" s="487" t="str">
        <f t="shared" si="2"/>
        <v>回答要
Answer Required</v>
      </c>
      <c r="L77" s="488">
        <v>3</v>
      </c>
      <c r="M77" s="489"/>
      <c r="N77" s="489"/>
      <c r="O77" s="490" t="s">
        <v>921</v>
      </c>
      <c r="P77" s="491"/>
      <c r="Q77" s="322"/>
      <c r="R77" s="322"/>
      <c r="S77" s="502"/>
      <c r="T77" s="807">
        <f>IF(OR(AND('0.Work Content Judge'!$AE$146=1,$BL77=99),AND('0.Work Content Judge'!$AH$146=1,$BM77=99),AND('0.Work Content Judge'!$AG$146=1,$BN77=99),AND(COUNTIF('0.Work Content Judge'!$AJ$146:$AO$146,2)=0,$BO77=99),AND('0.Work Content Judge'!$T$146=0,$BP77=99),AND('0.Work Content Judge'!$U$146=0,$BQ77=99),AND(COUNTIF('0.Work Content Judge'!$AJ$146:$AO$146,2)&gt;0,$BR77=99)),0,IF(OR(AND('0.Work Content Judge'!$G$129=1,$AZ77=1),AND('0.Work Content Judge'!$H$129=1,$BA77=1),AND('0.Work Content Judge'!$I$129=1,$BB77=1),AND('0.Work Content Judge'!$J$129=1,$BC77=1),AND('0.Work Content Judge'!$K$129=1,$BD77=1),AND('0.Work Content Judge'!$L$129=1,$BG77=1),AND('0.Work Content Judge'!$M$129=1,$BF77=1),AND('0.Work Content Judge'!$N$129=1,$BE77=1),AND('0.Work Content Judge'!$O$129=1,$BH77=1),AND('0.Work Content Judge'!$P$129=1,$BI77=1)),1,0))</f>
        <v>1</v>
      </c>
      <c r="U77" s="807">
        <f t="shared" si="3"/>
        <v>1</v>
      </c>
      <c r="V77" s="683">
        <f t="shared" si="4"/>
        <v>1</v>
      </c>
      <c r="W77" s="684">
        <v>1</v>
      </c>
      <c r="X77" s="685">
        <v>1</v>
      </c>
      <c r="Y77" s="685" t="s">
        <v>749</v>
      </c>
      <c r="Z77" s="685">
        <v>1</v>
      </c>
      <c r="AA77" s="685">
        <v>1</v>
      </c>
      <c r="AB77" s="685">
        <v>1</v>
      </c>
      <c r="AC77" s="685">
        <v>1</v>
      </c>
      <c r="AD77" s="685">
        <v>1</v>
      </c>
      <c r="AE77" s="685">
        <v>1</v>
      </c>
      <c r="AF77" s="685">
        <v>0</v>
      </c>
      <c r="AG77" s="685">
        <v>1</v>
      </c>
      <c r="AH77" s="685">
        <v>1</v>
      </c>
      <c r="AI77" s="685">
        <v>1</v>
      </c>
      <c r="AJ77" s="685">
        <v>1</v>
      </c>
      <c r="AK77" s="685">
        <v>1</v>
      </c>
      <c r="AL77" s="685">
        <v>1</v>
      </c>
      <c r="AM77" s="685"/>
      <c r="AN77" s="685" t="s">
        <v>749</v>
      </c>
      <c r="AO77" s="685" t="s">
        <v>749</v>
      </c>
      <c r="AP77" s="685" t="s">
        <v>749</v>
      </c>
      <c r="AQ77" s="685" t="s">
        <v>749</v>
      </c>
      <c r="AR77" s="685" t="s">
        <v>749</v>
      </c>
      <c r="AS77" s="685" t="s">
        <v>749</v>
      </c>
      <c r="AT77" s="685" t="s">
        <v>749</v>
      </c>
      <c r="AU77" s="685">
        <v>1</v>
      </c>
      <c r="AV77" s="685">
        <v>1</v>
      </c>
      <c r="AW77" s="685">
        <v>1</v>
      </c>
      <c r="AX77" s="685">
        <v>1</v>
      </c>
      <c r="AY77" s="685">
        <v>1</v>
      </c>
      <c r="AZ77" s="685">
        <v>1</v>
      </c>
      <c r="BA77" s="685">
        <v>1</v>
      </c>
      <c r="BB77" s="685" t="s">
        <v>749</v>
      </c>
      <c r="BC77" s="685">
        <v>1</v>
      </c>
      <c r="BD77" s="685" t="s">
        <v>749</v>
      </c>
      <c r="BE77" s="685" t="s">
        <v>749</v>
      </c>
      <c r="BF77" s="685" t="s">
        <v>749</v>
      </c>
      <c r="BG77" s="685" t="s">
        <v>749</v>
      </c>
      <c r="BH77" s="685" t="s">
        <v>749</v>
      </c>
      <c r="BI77" s="685" t="s">
        <v>749</v>
      </c>
      <c r="BJ77" s="685">
        <v>1</v>
      </c>
      <c r="BK77" s="685">
        <v>1</v>
      </c>
      <c r="BL77" s="685"/>
      <c r="BM77" s="685"/>
      <c r="BN77" s="685"/>
      <c r="BO77" s="685"/>
      <c r="BP77" s="685"/>
      <c r="BQ77" s="685"/>
      <c r="BR77" s="685"/>
    </row>
    <row r="78" s="258" customFormat="1" ht="144" spans="2:70">
      <c r="B78" s="448">
        <f t="shared" ref="B78:B112" si="5">ROW(B78)-15</f>
        <v>63</v>
      </c>
      <c r="C78" s="449" t="s">
        <v>1326</v>
      </c>
      <c r="D78" s="450" t="s">
        <v>743</v>
      </c>
      <c r="E78" s="451" t="s">
        <v>744</v>
      </c>
      <c r="F78" s="794" t="s">
        <v>1327</v>
      </c>
      <c r="G78" s="453" t="s">
        <v>1328</v>
      </c>
      <c r="H78" s="451" t="str">
        <f t="shared" si="1"/>
        <v>サーバ全体
Entire server</v>
      </c>
      <c r="I78" s="799" t="s">
        <v>785</v>
      </c>
      <c r="J78" s="320" t="s">
        <v>786</v>
      </c>
      <c r="K78" s="487" t="str">
        <f t="shared" si="2"/>
        <v>回答要
Answer Required</v>
      </c>
      <c r="L78" s="488">
        <v>3</v>
      </c>
      <c r="M78" s="489"/>
      <c r="N78" s="489"/>
      <c r="O78" s="492" t="s">
        <v>287</v>
      </c>
      <c r="P78" s="493"/>
      <c r="Q78" s="494"/>
      <c r="R78" s="494"/>
      <c r="S78" s="503"/>
      <c r="T78" s="807">
        <f>IF(OR(AND('0.Work Content Judge'!$AE$146=1,$BL78=99),AND('0.Work Content Judge'!$AH$146=1,$BM78=99),AND('0.Work Content Judge'!$AG$146=1,$BN78=99),AND(COUNTIF('0.Work Content Judge'!$AJ$146:$AO$146,2)=0,$BO78=99),AND('0.Work Content Judge'!$T$146=0,$BP78=99),AND('0.Work Content Judge'!$U$146=0,$BQ78=99),AND(COUNTIF('0.Work Content Judge'!$AJ$146:$AO$146,2)&gt;0,$BR78=99)),0,IF(OR(AND('0.Work Content Judge'!$G$129=1,$AZ78=1),AND('0.Work Content Judge'!$H$129=1,$BA78=1),AND('0.Work Content Judge'!$I$129=1,$BB78=1),AND('0.Work Content Judge'!$J$129=1,$BC78=1),AND('0.Work Content Judge'!$K$129=1,$BD78=1),AND('0.Work Content Judge'!$L$129=1,$BG78=1),AND('0.Work Content Judge'!$M$129=1,$BF78=1),AND('0.Work Content Judge'!$N$129=1,$BE78=1),AND('0.Work Content Judge'!$O$129=1,$BH78=1),AND('0.Work Content Judge'!$P$129=1,$BI78=1)),1,0))</f>
        <v>1</v>
      </c>
      <c r="U78" s="807">
        <f t="shared" si="3"/>
        <v>1</v>
      </c>
      <c r="V78" s="683">
        <f t="shared" si="4"/>
        <v>2</v>
      </c>
      <c r="W78" s="684">
        <v>1</v>
      </c>
      <c r="X78" s="685">
        <v>1</v>
      </c>
      <c r="Y78" s="685" t="s">
        <v>749</v>
      </c>
      <c r="Z78" s="685">
        <v>1</v>
      </c>
      <c r="AA78" s="685">
        <v>1</v>
      </c>
      <c r="AB78" s="685">
        <v>1</v>
      </c>
      <c r="AC78" s="685">
        <v>1</v>
      </c>
      <c r="AD78" s="685">
        <v>1</v>
      </c>
      <c r="AE78" s="685">
        <v>1</v>
      </c>
      <c r="AF78" s="685"/>
      <c r="AG78" s="685"/>
      <c r="AH78" s="685"/>
      <c r="AI78" s="685"/>
      <c r="AJ78" s="685"/>
      <c r="AK78" s="685"/>
      <c r="AL78" s="685"/>
      <c r="AM78" s="685">
        <v>1</v>
      </c>
      <c r="AN78" s="685" t="s">
        <v>749</v>
      </c>
      <c r="AO78" s="685" t="s">
        <v>749</v>
      </c>
      <c r="AP78" s="685" t="s">
        <v>749</v>
      </c>
      <c r="AQ78" s="685" t="s">
        <v>749</v>
      </c>
      <c r="AR78" s="685" t="s">
        <v>749</v>
      </c>
      <c r="AS78" s="685" t="s">
        <v>749</v>
      </c>
      <c r="AT78" s="685" t="s">
        <v>749</v>
      </c>
      <c r="AU78" s="685">
        <v>1</v>
      </c>
      <c r="AV78" s="685">
        <v>1</v>
      </c>
      <c r="AW78" s="685">
        <v>1</v>
      </c>
      <c r="AX78" s="685">
        <v>1</v>
      </c>
      <c r="AY78" s="685">
        <v>1</v>
      </c>
      <c r="AZ78" s="685">
        <v>1</v>
      </c>
      <c r="BA78" s="685">
        <v>1</v>
      </c>
      <c r="BB78" s="685" t="s">
        <v>749</v>
      </c>
      <c r="BC78" s="685">
        <v>1</v>
      </c>
      <c r="BD78" s="685" t="s">
        <v>749</v>
      </c>
      <c r="BE78" s="685" t="s">
        <v>749</v>
      </c>
      <c r="BF78" s="685" t="s">
        <v>749</v>
      </c>
      <c r="BG78" s="685" t="s">
        <v>749</v>
      </c>
      <c r="BH78" s="685" t="s">
        <v>749</v>
      </c>
      <c r="BI78" s="685" t="s">
        <v>749</v>
      </c>
      <c r="BJ78" s="685">
        <v>1</v>
      </c>
      <c r="BK78" s="685">
        <v>1</v>
      </c>
      <c r="BL78" s="685"/>
      <c r="BM78" s="685"/>
      <c r="BN78" s="685"/>
      <c r="BO78" s="685"/>
      <c r="BP78" s="685"/>
      <c r="BQ78" s="685"/>
      <c r="BR78" s="685"/>
    </row>
    <row r="79" s="258" customFormat="1" ht="144" spans="2:70">
      <c r="B79" s="448">
        <f t="shared" si="5"/>
        <v>64</v>
      </c>
      <c r="C79" s="449" t="s">
        <v>1326</v>
      </c>
      <c r="D79" s="450" t="s">
        <v>743</v>
      </c>
      <c r="E79" s="451" t="s">
        <v>744</v>
      </c>
      <c r="F79" s="794" t="s">
        <v>1327</v>
      </c>
      <c r="G79" s="453" t="s">
        <v>1328</v>
      </c>
      <c r="H79" s="454" t="str">
        <f t="shared" si="1"/>
        <v>その他(ネットワーク機器等)
Other
(e.g., External FW, IPS/IDS, network equipment, storage devices, etc.)</v>
      </c>
      <c r="I79" s="799" t="s">
        <v>785</v>
      </c>
      <c r="J79" s="320" t="s">
        <v>786</v>
      </c>
      <c r="K79" s="487" t="str">
        <f t="shared" si="2"/>
        <v>回答要
Answer Required</v>
      </c>
      <c r="L79" s="488">
        <v>3</v>
      </c>
      <c r="M79" s="489"/>
      <c r="N79" s="489"/>
      <c r="O79" s="492" t="s">
        <v>287</v>
      </c>
      <c r="P79" s="493"/>
      <c r="Q79" s="494"/>
      <c r="R79" s="494"/>
      <c r="S79" s="503"/>
      <c r="T79" s="807">
        <f>IF(OR(AND('0.Work Content Judge'!$AE$146=1,$BL79=99),AND('0.Work Content Judge'!$AH$146=1,$BM79=99),AND('0.Work Content Judge'!$AG$146=1,$BN79=99),AND(COUNTIF('0.Work Content Judge'!$AJ$146:$AO$146,2)=0,$BO79=99),AND('0.Work Content Judge'!$T$146=0,$BP79=99),AND('0.Work Content Judge'!$U$146=0,$BQ79=99),AND(COUNTIF('0.Work Content Judge'!$AJ$146:$AO$146,2)&gt;0,$BR79=99)),0,IF(OR(AND('0.Work Content Judge'!$G$129=1,$AZ79=1),AND('0.Work Content Judge'!$H$129=1,$BA79=1),AND('0.Work Content Judge'!$I$129=1,$BB79=1),AND('0.Work Content Judge'!$J$129=1,$BC79=1),AND('0.Work Content Judge'!$K$129=1,$BD79=1),AND('0.Work Content Judge'!$L$129=1,$BG79=1),AND('0.Work Content Judge'!$M$129=1,$BF79=1),AND('0.Work Content Judge'!$N$129=1,$BE79=1),AND('0.Work Content Judge'!$O$129=1,$BH79=1),AND('0.Work Content Judge'!$P$129=1,$BI79=1)),1,0))</f>
        <v>1</v>
      </c>
      <c r="U79" s="807">
        <f t="shared" si="3"/>
        <v>1</v>
      </c>
      <c r="V79" s="683">
        <f t="shared" si="4"/>
        <v>1</v>
      </c>
      <c r="W79" s="684">
        <v>1</v>
      </c>
      <c r="X79" s="685">
        <v>1</v>
      </c>
      <c r="Y79" s="685" t="s">
        <v>749</v>
      </c>
      <c r="Z79" s="685">
        <v>1</v>
      </c>
      <c r="AA79" s="685">
        <v>1</v>
      </c>
      <c r="AB79" s="685">
        <v>1</v>
      </c>
      <c r="AC79" s="685">
        <v>1</v>
      </c>
      <c r="AD79" s="685">
        <v>1</v>
      </c>
      <c r="AE79" s="685">
        <v>1</v>
      </c>
      <c r="AF79" s="685"/>
      <c r="AG79" s="685"/>
      <c r="AH79" s="685"/>
      <c r="AI79" s="685"/>
      <c r="AJ79" s="685"/>
      <c r="AK79" s="685"/>
      <c r="AL79" s="685"/>
      <c r="AM79" s="685"/>
      <c r="AN79" s="685" t="s">
        <v>749</v>
      </c>
      <c r="AO79" s="685" t="s">
        <v>749</v>
      </c>
      <c r="AP79" s="685" t="s">
        <v>749</v>
      </c>
      <c r="AQ79" s="685" t="s">
        <v>749</v>
      </c>
      <c r="AR79" s="685" t="s">
        <v>749</v>
      </c>
      <c r="AS79" s="685" t="s">
        <v>749</v>
      </c>
      <c r="AT79" s="685" t="s">
        <v>749</v>
      </c>
      <c r="AU79" s="685">
        <v>1</v>
      </c>
      <c r="AV79" s="685">
        <v>1</v>
      </c>
      <c r="AW79" s="685">
        <v>1</v>
      </c>
      <c r="AX79" s="685">
        <v>1</v>
      </c>
      <c r="AY79" s="685">
        <v>1</v>
      </c>
      <c r="AZ79" s="685">
        <v>1</v>
      </c>
      <c r="BA79" s="685">
        <v>1</v>
      </c>
      <c r="BB79" s="685" t="s">
        <v>749</v>
      </c>
      <c r="BC79" s="685">
        <v>1</v>
      </c>
      <c r="BD79" s="685" t="s">
        <v>749</v>
      </c>
      <c r="BE79" s="685" t="s">
        <v>749</v>
      </c>
      <c r="BF79" s="685" t="s">
        <v>749</v>
      </c>
      <c r="BG79" s="685" t="s">
        <v>749</v>
      </c>
      <c r="BH79" s="685" t="s">
        <v>749</v>
      </c>
      <c r="BI79" s="685" t="s">
        <v>749</v>
      </c>
      <c r="BJ79" s="685">
        <v>1</v>
      </c>
      <c r="BK79" s="685">
        <v>1</v>
      </c>
      <c r="BL79" s="685"/>
      <c r="BM79" s="685"/>
      <c r="BN79" s="685"/>
      <c r="BO79" s="685"/>
      <c r="BP79" s="685"/>
      <c r="BQ79" s="685"/>
      <c r="BR79" s="685"/>
    </row>
    <row r="80" s="258" customFormat="1" ht="230.4" spans="2:70">
      <c r="B80" s="448">
        <f t="shared" si="5"/>
        <v>65</v>
      </c>
      <c r="C80" s="449" t="s">
        <v>926</v>
      </c>
      <c r="D80" s="450" t="s">
        <v>743</v>
      </c>
      <c r="E80" s="451" t="s">
        <v>761</v>
      </c>
      <c r="F80" s="794" t="s">
        <v>927</v>
      </c>
      <c r="G80" s="453" t="s">
        <v>928</v>
      </c>
      <c r="H80" s="451" t="str">
        <f t="shared" si="1"/>
        <v>サーバ全体
Entire server</v>
      </c>
      <c r="I80" s="799" t="s">
        <v>785</v>
      </c>
      <c r="J80" s="320" t="s">
        <v>786</v>
      </c>
      <c r="K80" s="487" t="str">
        <f t="shared" si="2"/>
        <v>回答要
Answer Required</v>
      </c>
      <c r="L80" s="488">
        <v>3</v>
      </c>
      <c r="M80" s="489"/>
      <c r="N80" s="489"/>
      <c r="O80" s="490" t="s">
        <v>926</v>
      </c>
      <c r="P80" s="491"/>
      <c r="Q80" s="322"/>
      <c r="R80" s="322"/>
      <c r="S80" s="502"/>
      <c r="T80" s="807">
        <f>IF(OR(AND('0.Work Content Judge'!$AE$146=1,$BL80=99),AND('0.Work Content Judge'!$AH$146=1,$BM80=99),AND('0.Work Content Judge'!$AG$146=1,$BN80=99),AND(COUNTIF('0.Work Content Judge'!$AJ$146:$AO$146,2)=0,$BO80=99),AND('0.Work Content Judge'!$T$146=0,$BP80=99),AND('0.Work Content Judge'!$U$146=0,$BQ80=99),AND(COUNTIF('0.Work Content Judge'!$AJ$146:$AO$146,2)&gt;0,$BR80=99)),0,IF(OR(AND('0.Work Content Judge'!$G$129=1,$AZ80=1),AND('0.Work Content Judge'!$H$129=1,$BA80=1),AND('0.Work Content Judge'!$I$129=1,$BB80=1),AND('0.Work Content Judge'!$J$129=1,$BC80=1),AND('0.Work Content Judge'!$K$129=1,$BD80=1),AND('0.Work Content Judge'!$L$129=1,$BG80=1),AND('0.Work Content Judge'!$M$129=1,$BF80=1),AND('0.Work Content Judge'!$N$129=1,$BE80=1),AND('0.Work Content Judge'!$O$129=1,$BH80=1),AND('0.Work Content Judge'!$P$129=1,$BI80=1)),1,0))</f>
        <v>1</v>
      </c>
      <c r="U80" s="807">
        <f t="shared" si="3"/>
        <v>1</v>
      </c>
      <c r="V80" s="683">
        <f t="shared" si="4"/>
        <v>2</v>
      </c>
      <c r="W80" s="684">
        <v>1</v>
      </c>
      <c r="X80" s="685">
        <v>1</v>
      </c>
      <c r="Y80" s="685" t="s">
        <v>749</v>
      </c>
      <c r="Z80" s="685" t="s">
        <v>749</v>
      </c>
      <c r="AA80" s="685">
        <v>1</v>
      </c>
      <c r="AB80" s="685" t="s">
        <v>749</v>
      </c>
      <c r="AC80" s="685">
        <v>1</v>
      </c>
      <c r="AD80" s="685">
        <v>1</v>
      </c>
      <c r="AE80" s="685">
        <v>1</v>
      </c>
      <c r="AF80" s="685">
        <v>0</v>
      </c>
      <c r="AG80" s="685" t="s">
        <v>749</v>
      </c>
      <c r="AH80" s="685">
        <v>1</v>
      </c>
      <c r="AI80" s="685" t="s">
        <v>749</v>
      </c>
      <c r="AJ80" s="685">
        <v>1</v>
      </c>
      <c r="AK80" s="685">
        <v>1</v>
      </c>
      <c r="AL80" s="685">
        <v>1</v>
      </c>
      <c r="AM80" s="685">
        <v>1</v>
      </c>
      <c r="AN80" s="685" t="s">
        <v>749</v>
      </c>
      <c r="AO80" s="685" t="s">
        <v>749</v>
      </c>
      <c r="AP80" s="685" t="s">
        <v>749</v>
      </c>
      <c r="AQ80" s="685" t="s">
        <v>749</v>
      </c>
      <c r="AR80" s="685" t="s">
        <v>749</v>
      </c>
      <c r="AS80" s="685" t="s">
        <v>749</v>
      </c>
      <c r="AT80" s="685" t="s">
        <v>749</v>
      </c>
      <c r="AU80" s="685">
        <v>1</v>
      </c>
      <c r="AV80" s="685">
        <v>1</v>
      </c>
      <c r="AW80" s="685">
        <v>1</v>
      </c>
      <c r="AX80" s="685">
        <v>1</v>
      </c>
      <c r="AY80" s="685">
        <v>1</v>
      </c>
      <c r="AZ80" s="685">
        <v>1</v>
      </c>
      <c r="BA80" s="685">
        <v>1</v>
      </c>
      <c r="BB80" s="685">
        <v>1</v>
      </c>
      <c r="BC80" s="685">
        <v>1</v>
      </c>
      <c r="BD80" s="685">
        <v>1</v>
      </c>
      <c r="BE80" s="685" t="s">
        <v>749</v>
      </c>
      <c r="BF80" s="685" t="s">
        <v>749</v>
      </c>
      <c r="BG80" s="685" t="s">
        <v>749</v>
      </c>
      <c r="BH80" s="685" t="s">
        <v>749</v>
      </c>
      <c r="BI80" s="685" t="s">
        <v>749</v>
      </c>
      <c r="BJ80" s="685">
        <v>1</v>
      </c>
      <c r="BK80" s="685">
        <v>1</v>
      </c>
      <c r="BL80" s="685"/>
      <c r="BM80" s="685"/>
      <c r="BN80" s="685"/>
      <c r="BO80" s="685"/>
      <c r="BP80" s="685"/>
      <c r="BQ80" s="685"/>
      <c r="BR80" s="685"/>
    </row>
    <row r="81" s="258" customFormat="1" ht="230.4" spans="2:70">
      <c r="B81" s="448">
        <f t="shared" si="5"/>
        <v>66</v>
      </c>
      <c r="C81" s="449" t="s">
        <v>926</v>
      </c>
      <c r="D81" s="450" t="s">
        <v>743</v>
      </c>
      <c r="E81" s="451" t="s">
        <v>761</v>
      </c>
      <c r="F81" s="794" t="s">
        <v>927</v>
      </c>
      <c r="G81" s="453" t="s">
        <v>928</v>
      </c>
      <c r="H81" s="454" t="str">
        <f t="shared" si="1"/>
        <v>その他(ネットワーク機器等)
Other
(e.g., External FW, IPS/IDS, network equipment, storage devices, etc.)</v>
      </c>
      <c r="I81" s="799" t="s">
        <v>785</v>
      </c>
      <c r="J81" s="320" t="s">
        <v>786</v>
      </c>
      <c r="K81" s="487" t="str">
        <f t="shared" ref="K81:K144" si="6">IF($T81=1,"回答要"&amp;CHAR(10)&amp;"Answer Required","回答不要"&amp;CHAR(10)&amp;"Not Applicable")</f>
        <v>回答要
Answer Required</v>
      </c>
      <c r="L81" s="488">
        <v>3</v>
      </c>
      <c r="M81" s="489"/>
      <c r="N81" s="489"/>
      <c r="O81" s="490" t="s">
        <v>926</v>
      </c>
      <c r="P81" s="491"/>
      <c r="Q81" s="322"/>
      <c r="R81" s="322"/>
      <c r="S81" s="502"/>
      <c r="T81" s="807">
        <f>IF(OR(AND('0.Work Content Judge'!$AE$146=1,$BL81=99),AND('0.Work Content Judge'!$AH$146=1,$BM81=99),AND('0.Work Content Judge'!$AG$146=1,$BN81=99),AND(COUNTIF('0.Work Content Judge'!$AJ$146:$AO$146,2)=0,$BO81=99),AND('0.Work Content Judge'!$T$146=0,$BP81=99),AND('0.Work Content Judge'!$U$146=0,$BQ81=99),AND(COUNTIF('0.Work Content Judge'!$AJ$146:$AO$146,2)&gt;0,$BR81=99)),0,IF(OR(AND('0.Work Content Judge'!$G$129=1,$AZ81=1),AND('0.Work Content Judge'!$H$129=1,$BA81=1),AND('0.Work Content Judge'!$I$129=1,$BB81=1),AND('0.Work Content Judge'!$J$129=1,$BC81=1),AND('0.Work Content Judge'!$K$129=1,$BD81=1),AND('0.Work Content Judge'!$L$129=1,$BG81=1),AND('0.Work Content Judge'!$M$129=1,$BF81=1),AND('0.Work Content Judge'!$N$129=1,$BE81=1),AND('0.Work Content Judge'!$O$129=1,$BH81=1),AND('0.Work Content Judge'!$P$129=1,$BI81=1)),1,0))</f>
        <v>1</v>
      </c>
      <c r="U81" s="807">
        <f t="shared" ref="U81:U144" si="7">IF(AND($T81=1,$L81=""),0,1)</f>
        <v>1</v>
      </c>
      <c r="V81" s="683">
        <f t="shared" si="4"/>
        <v>1</v>
      </c>
      <c r="W81" s="684">
        <v>1</v>
      </c>
      <c r="X81" s="685">
        <v>1</v>
      </c>
      <c r="Y81" s="685" t="s">
        <v>749</v>
      </c>
      <c r="Z81" s="685" t="s">
        <v>749</v>
      </c>
      <c r="AA81" s="685">
        <v>1</v>
      </c>
      <c r="AB81" s="685" t="s">
        <v>749</v>
      </c>
      <c r="AC81" s="685">
        <v>1</v>
      </c>
      <c r="AD81" s="685">
        <v>1</v>
      </c>
      <c r="AE81" s="685">
        <v>1</v>
      </c>
      <c r="AF81" s="685">
        <v>0</v>
      </c>
      <c r="AG81" s="685" t="s">
        <v>749</v>
      </c>
      <c r="AH81" s="685">
        <v>1</v>
      </c>
      <c r="AI81" s="685" t="s">
        <v>749</v>
      </c>
      <c r="AJ81" s="685">
        <v>1</v>
      </c>
      <c r="AK81" s="685">
        <v>1</v>
      </c>
      <c r="AL81" s="685">
        <v>1</v>
      </c>
      <c r="AM81" s="685"/>
      <c r="AN81" s="685" t="s">
        <v>749</v>
      </c>
      <c r="AO81" s="685" t="s">
        <v>749</v>
      </c>
      <c r="AP81" s="685" t="s">
        <v>749</v>
      </c>
      <c r="AQ81" s="685" t="s">
        <v>749</v>
      </c>
      <c r="AR81" s="685" t="s">
        <v>749</v>
      </c>
      <c r="AS81" s="685" t="s">
        <v>749</v>
      </c>
      <c r="AT81" s="685" t="s">
        <v>749</v>
      </c>
      <c r="AU81" s="685">
        <v>1</v>
      </c>
      <c r="AV81" s="685">
        <v>1</v>
      </c>
      <c r="AW81" s="685">
        <v>1</v>
      </c>
      <c r="AX81" s="685">
        <v>1</v>
      </c>
      <c r="AY81" s="685">
        <v>1</v>
      </c>
      <c r="AZ81" s="685">
        <v>1</v>
      </c>
      <c r="BA81" s="685">
        <v>1</v>
      </c>
      <c r="BB81" s="685">
        <v>1</v>
      </c>
      <c r="BC81" s="685">
        <v>1</v>
      </c>
      <c r="BD81" s="685">
        <v>1</v>
      </c>
      <c r="BE81" s="685" t="s">
        <v>749</v>
      </c>
      <c r="BF81" s="685" t="s">
        <v>749</v>
      </c>
      <c r="BG81" s="685" t="s">
        <v>749</v>
      </c>
      <c r="BH81" s="685" t="s">
        <v>749</v>
      </c>
      <c r="BI81" s="685" t="s">
        <v>749</v>
      </c>
      <c r="BJ81" s="685">
        <v>1</v>
      </c>
      <c r="BK81" s="685">
        <v>1</v>
      </c>
      <c r="BL81" s="685"/>
      <c r="BM81" s="685"/>
      <c r="BN81" s="685"/>
      <c r="BO81" s="685"/>
      <c r="BP81" s="685"/>
      <c r="BQ81" s="685"/>
      <c r="BR81" s="685"/>
    </row>
    <row r="82" s="258" customFormat="1" ht="302.4" hidden="1" spans="2:70">
      <c r="B82" s="448">
        <f t="shared" si="5"/>
        <v>67</v>
      </c>
      <c r="C82" s="449" t="s">
        <v>1329</v>
      </c>
      <c r="D82" s="450" t="s">
        <v>743</v>
      </c>
      <c r="E82" s="451" t="s">
        <v>744</v>
      </c>
      <c r="F82" s="794" t="s">
        <v>1330</v>
      </c>
      <c r="G82" s="453" t="s">
        <v>1331</v>
      </c>
      <c r="H82" s="451" t="str">
        <f t="shared" si="1"/>
        <v>Webサーバ
Web server</v>
      </c>
      <c r="I82" s="799" t="s">
        <v>775</v>
      </c>
      <c r="J82" s="320" t="s">
        <v>776</v>
      </c>
      <c r="K82" s="487" t="str">
        <f t="shared" si="6"/>
        <v>回答不要
Not Applicable</v>
      </c>
      <c r="L82" s="488"/>
      <c r="M82" s="489"/>
      <c r="N82" s="489"/>
      <c r="O82" s="490" t="s">
        <v>1332</v>
      </c>
      <c r="P82" s="491"/>
      <c r="Q82" s="322"/>
      <c r="R82" s="322"/>
      <c r="S82" s="502"/>
      <c r="T82" s="807">
        <f>IF(OR(AND('0.Work Content Judge'!$AE$146=1,$BL82=99),AND('0.Work Content Judge'!$AH$146=1,$BM82=99),AND('0.Work Content Judge'!$AG$146=1,$BN82=99),AND(COUNTIF('0.Work Content Judge'!$AJ$146:$AO$146,2)=0,$BO82=99),AND('0.Work Content Judge'!$T$146=0,$BP82=99),AND('0.Work Content Judge'!$U$146=0,$BQ82=99),AND(COUNTIF('0.Work Content Judge'!$AJ$146:$AO$146,2)&gt;0,$BR82=99)),0,IF(OR(AND('0.Work Content Judge'!$G$129=1,$AZ82=1),AND('0.Work Content Judge'!$H$129=1,$BA82=1),AND('0.Work Content Judge'!$I$129=1,$BB82=1),AND('0.Work Content Judge'!$J$129=1,$BC82=1),AND('0.Work Content Judge'!$K$129=1,$BD82=1),AND('0.Work Content Judge'!$L$129=1,$BG82=1),AND('0.Work Content Judge'!$M$129=1,$BF82=1),AND('0.Work Content Judge'!$N$129=1,$BE82=1),AND('0.Work Content Judge'!$O$129=1,$BH82=1),AND('0.Work Content Judge'!$P$129=1,$BI82=1)),1,0))</f>
        <v>0</v>
      </c>
      <c r="U82" s="807">
        <f t="shared" si="7"/>
        <v>1</v>
      </c>
      <c r="V82" s="683">
        <f t="shared" si="4"/>
        <v>2</v>
      </c>
      <c r="W82" s="684">
        <v>1</v>
      </c>
      <c r="X82" s="685">
        <v>1</v>
      </c>
      <c r="Y82" s="685" t="s">
        <v>749</v>
      </c>
      <c r="Z82" s="685" t="s">
        <v>749</v>
      </c>
      <c r="AA82" s="685" t="s">
        <v>749</v>
      </c>
      <c r="AB82" s="685" t="s">
        <v>749</v>
      </c>
      <c r="AC82" s="685" t="s">
        <v>749</v>
      </c>
      <c r="AD82" s="685" t="s">
        <v>749</v>
      </c>
      <c r="AE82" s="685" t="s">
        <v>749</v>
      </c>
      <c r="AF82" s="685">
        <v>0</v>
      </c>
      <c r="AG82" s="685" t="s">
        <v>749</v>
      </c>
      <c r="AH82" s="685" t="s">
        <v>749</v>
      </c>
      <c r="AI82" s="685" t="s">
        <v>749</v>
      </c>
      <c r="AJ82" s="685" t="s">
        <v>749</v>
      </c>
      <c r="AK82" s="685" t="s">
        <v>749</v>
      </c>
      <c r="AL82" s="685" t="s">
        <v>749</v>
      </c>
      <c r="AM82" s="685" t="s">
        <v>749</v>
      </c>
      <c r="AN82" s="685">
        <v>1</v>
      </c>
      <c r="AO82" s="685" t="s">
        <v>749</v>
      </c>
      <c r="AP82" s="685" t="s">
        <v>749</v>
      </c>
      <c r="AQ82" s="685" t="s">
        <v>749</v>
      </c>
      <c r="AR82" s="685" t="s">
        <v>749</v>
      </c>
      <c r="AS82" s="685" t="s">
        <v>749</v>
      </c>
      <c r="AT82" s="685" t="s">
        <v>749</v>
      </c>
      <c r="AU82" s="685">
        <v>1</v>
      </c>
      <c r="AV82" s="685"/>
      <c r="AW82" s="685"/>
      <c r="AX82" s="685">
        <v>1</v>
      </c>
      <c r="AY82" s="685" t="s">
        <v>749</v>
      </c>
      <c r="AZ82" s="685" t="s">
        <v>749</v>
      </c>
      <c r="BA82" s="685" t="s">
        <v>749</v>
      </c>
      <c r="BB82" s="685" t="s">
        <v>749</v>
      </c>
      <c r="BC82" s="685">
        <v>1</v>
      </c>
      <c r="BD82" s="685" t="s">
        <v>749</v>
      </c>
      <c r="BE82" s="685" t="s">
        <v>749</v>
      </c>
      <c r="BF82" s="685" t="s">
        <v>749</v>
      </c>
      <c r="BG82" s="685" t="s">
        <v>749</v>
      </c>
      <c r="BH82" s="685" t="s">
        <v>749</v>
      </c>
      <c r="BI82" s="685" t="s">
        <v>749</v>
      </c>
      <c r="BJ82" s="685" t="s">
        <v>749</v>
      </c>
      <c r="BK82" s="685">
        <v>1</v>
      </c>
      <c r="BL82" s="685"/>
      <c r="BM82" s="685"/>
      <c r="BN82" s="685"/>
      <c r="BO82" s="685"/>
      <c r="BP82" s="685"/>
      <c r="BQ82" s="685"/>
      <c r="BR82" s="685"/>
    </row>
    <row r="83" s="258" customFormat="1" ht="302.4" hidden="1" spans="2:70">
      <c r="B83" s="448">
        <f t="shared" si="5"/>
        <v>68</v>
      </c>
      <c r="C83" s="449" t="s">
        <v>1333</v>
      </c>
      <c r="D83" s="450" t="s">
        <v>743</v>
      </c>
      <c r="E83" s="451" t="s">
        <v>744</v>
      </c>
      <c r="F83" s="794" t="s">
        <v>1334</v>
      </c>
      <c r="G83" s="453" t="s">
        <v>1331</v>
      </c>
      <c r="H83" s="454" t="str">
        <f t="shared" si="1"/>
        <v>その他(ネットワーク機器等)
Other
(e.g., External FW, IPS/IDS, network equipment, storage devices, etc.)</v>
      </c>
      <c r="I83" s="799" t="s">
        <v>775</v>
      </c>
      <c r="J83" s="320" t="s">
        <v>776</v>
      </c>
      <c r="K83" s="487" t="str">
        <f t="shared" si="6"/>
        <v>回答不要
Not Applicable</v>
      </c>
      <c r="L83" s="488"/>
      <c r="M83" s="489"/>
      <c r="N83" s="489"/>
      <c r="O83" s="490" t="s">
        <v>1332</v>
      </c>
      <c r="P83" s="491"/>
      <c r="Q83" s="322"/>
      <c r="R83" s="322"/>
      <c r="S83" s="502"/>
      <c r="T83" s="807">
        <f>IF(OR(AND('0.Work Content Judge'!$AE$146=1,$BL83=99),AND('0.Work Content Judge'!$AH$146=1,$BM83=99),AND('0.Work Content Judge'!$AG$146=1,$BN83=99),AND(COUNTIF('0.Work Content Judge'!$AJ$146:$AO$146,2)=0,$BO83=99),AND('0.Work Content Judge'!$T$146=0,$BP83=99),AND('0.Work Content Judge'!$U$146=0,$BQ83=99),AND(COUNTIF('0.Work Content Judge'!$AJ$146:$AO$146,2)&gt;0,$BR83=99)),0,IF(OR(AND('0.Work Content Judge'!$G$129=1,$AZ83=1),AND('0.Work Content Judge'!$H$129=1,$BA83=1),AND('0.Work Content Judge'!$I$129=1,$BB83=1),AND('0.Work Content Judge'!$J$129=1,$BC83=1),AND('0.Work Content Judge'!$K$129=1,$BD83=1),AND('0.Work Content Judge'!$L$129=1,$BG83=1),AND('0.Work Content Judge'!$M$129=1,$BF83=1),AND('0.Work Content Judge'!$N$129=1,$BE83=1),AND('0.Work Content Judge'!$O$129=1,$BH83=1),AND('0.Work Content Judge'!$P$129=1,$BI83=1)),1,0))</f>
        <v>0</v>
      </c>
      <c r="U83" s="807">
        <f t="shared" si="7"/>
        <v>1</v>
      </c>
      <c r="V83" s="683">
        <f t="shared" si="4"/>
        <v>1</v>
      </c>
      <c r="W83" s="684">
        <v>1</v>
      </c>
      <c r="X83" s="685">
        <v>1</v>
      </c>
      <c r="Y83" s="685" t="s">
        <v>749</v>
      </c>
      <c r="Z83" s="685" t="s">
        <v>749</v>
      </c>
      <c r="AA83" s="685" t="s">
        <v>749</v>
      </c>
      <c r="AB83" s="685" t="s">
        <v>749</v>
      </c>
      <c r="AC83" s="685" t="s">
        <v>749</v>
      </c>
      <c r="AD83" s="685" t="s">
        <v>749</v>
      </c>
      <c r="AE83" s="685" t="s">
        <v>749</v>
      </c>
      <c r="AF83" s="685">
        <v>0</v>
      </c>
      <c r="AG83" s="685" t="s">
        <v>749</v>
      </c>
      <c r="AH83" s="685" t="s">
        <v>749</v>
      </c>
      <c r="AI83" s="685" t="s">
        <v>749</v>
      </c>
      <c r="AJ83" s="685" t="s">
        <v>749</v>
      </c>
      <c r="AK83" s="685" t="s">
        <v>749</v>
      </c>
      <c r="AL83" s="685" t="s">
        <v>749</v>
      </c>
      <c r="AM83" s="685" t="s">
        <v>749</v>
      </c>
      <c r="AN83" s="685"/>
      <c r="AO83" s="685" t="s">
        <v>749</v>
      </c>
      <c r="AP83" s="685" t="s">
        <v>749</v>
      </c>
      <c r="AQ83" s="685" t="s">
        <v>749</v>
      </c>
      <c r="AR83" s="685" t="s">
        <v>749</v>
      </c>
      <c r="AS83" s="685" t="s">
        <v>749</v>
      </c>
      <c r="AT83" s="685" t="s">
        <v>749</v>
      </c>
      <c r="AU83" s="685">
        <v>1</v>
      </c>
      <c r="AV83" s="685"/>
      <c r="AW83" s="685"/>
      <c r="AX83" s="685">
        <v>1</v>
      </c>
      <c r="AY83" s="685" t="s">
        <v>749</v>
      </c>
      <c r="AZ83" s="685" t="s">
        <v>749</v>
      </c>
      <c r="BA83" s="685" t="s">
        <v>749</v>
      </c>
      <c r="BB83" s="685" t="s">
        <v>749</v>
      </c>
      <c r="BC83" s="685">
        <v>1</v>
      </c>
      <c r="BD83" s="685" t="s">
        <v>749</v>
      </c>
      <c r="BE83" s="685" t="s">
        <v>749</v>
      </c>
      <c r="BF83" s="685" t="s">
        <v>749</v>
      </c>
      <c r="BG83" s="685" t="s">
        <v>749</v>
      </c>
      <c r="BH83" s="685" t="s">
        <v>749</v>
      </c>
      <c r="BI83" s="685" t="s">
        <v>749</v>
      </c>
      <c r="BJ83" s="685" t="s">
        <v>749</v>
      </c>
      <c r="BK83" s="685">
        <v>1</v>
      </c>
      <c r="BL83" s="685"/>
      <c r="BM83" s="685"/>
      <c r="BN83" s="685"/>
      <c r="BO83" s="685"/>
      <c r="BP83" s="685"/>
      <c r="BQ83" s="685"/>
      <c r="BR83" s="685"/>
    </row>
    <row r="84" s="258" customFormat="1" ht="201.6" spans="2:70">
      <c r="B84" s="448">
        <f t="shared" si="5"/>
        <v>69</v>
      </c>
      <c r="C84" s="449" t="s">
        <v>1335</v>
      </c>
      <c r="D84" s="450" t="s">
        <v>743</v>
      </c>
      <c r="E84" s="451" t="s">
        <v>744</v>
      </c>
      <c r="F84" s="794" t="s">
        <v>1336</v>
      </c>
      <c r="G84" s="453" t="s">
        <v>1337</v>
      </c>
      <c r="H84" s="451" t="str">
        <f t="shared" si="1"/>
        <v>サーバ全体
Entire server</v>
      </c>
      <c r="I84" s="799" t="s">
        <v>775</v>
      </c>
      <c r="J84" s="320" t="s">
        <v>776</v>
      </c>
      <c r="K84" s="487" t="str">
        <f t="shared" si="6"/>
        <v>回答要
Answer Required</v>
      </c>
      <c r="L84" s="488">
        <v>3</v>
      </c>
      <c r="M84" s="489"/>
      <c r="N84" s="489"/>
      <c r="O84" s="490" t="s">
        <v>1335</v>
      </c>
      <c r="P84" s="491"/>
      <c r="Q84" s="322"/>
      <c r="R84" s="322"/>
      <c r="S84" s="502"/>
      <c r="T84" s="807">
        <f>IF(OR(AND('0.Work Content Judge'!$AE$146=1,$BL84=99),AND('0.Work Content Judge'!$AH$146=1,$BM84=99),AND('0.Work Content Judge'!$AG$146=1,$BN84=99),AND(COUNTIF('0.Work Content Judge'!$AJ$146:$AO$146,2)=0,$BO84=99),AND('0.Work Content Judge'!$T$146=0,$BP84=99),AND('0.Work Content Judge'!$U$146=0,$BQ84=99),AND(COUNTIF('0.Work Content Judge'!$AJ$146:$AO$146,2)&gt;0,$BR84=99)),0,IF(OR(AND('0.Work Content Judge'!$G$129=1,$AZ84=1),AND('0.Work Content Judge'!$H$129=1,$BA84=1),AND('0.Work Content Judge'!$I$129=1,$BB84=1),AND('0.Work Content Judge'!$J$129=1,$BC84=1),AND('0.Work Content Judge'!$K$129=1,$BD84=1),AND('0.Work Content Judge'!$L$129=1,$BG84=1),AND('0.Work Content Judge'!$M$129=1,$BF84=1),AND('0.Work Content Judge'!$N$129=1,$BE84=1),AND('0.Work Content Judge'!$O$129=1,$BH84=1),AND('0.Work Content Judge'!$P$129=1,$BI84=1)),1,0))</f>
        <v>1</v>
      </c>
      <c r="U84" s="807">
        <f t="shared" si="7"/>
        <v>1</v>
      </c>
      <c r="V84" s="683">
        <f t="shared" si="4"/>
        <v>2</v>
      </c>
      <c r="W84" s="684">
        <v>1</v>
      </c>
      <c r="X84" s="685">
        <v>1</v>
      </c>
      <c r="Y84" s="685" t="s">
        <v>749</v>
      </c>
      <c r="Z84" s="685" t="s">
        <v>749</v>
      </c>
      <c r="AA84" s="685" t="s">
        <v>749</v>
      </c>
      <c r="AB84" s="685" t="s">
        <v>749</v>
      </c>
      <c r="AC84" s="685" t="s">
        <v>749</v>
      </c>
      <c r="AD84" s="685" t="s">
        <v>749</v>
      </c>
      <c r="AE84" s="685" t="s">
        <v>749</v>
      </c>
      <c r="AF84" s="685">
        <v>0</v>
      </c>
      <c r="AG84" s="685" t="s">
        <v>749</v>
      </c>
      <c r="AH84" s="685" t="s">
        <v>749</v>
      </c>
      <c r="AI84" s="685" t="s">
        <v>749</v>
      </c>
      <c r="AJ84" s="685" t="s">
        <v>749</v>
      </c>
      <c r="AK84" s="685" t="s">
        <v>749</v>
      </c>
      <c r="AL84" s="685" t="s">
        <v>749</v>
      </c>
      <c r="AM84" s="685">
        <v>1</v>
      </c>
      <c r="AN84" s="685" t="s">
        <v>749</v>
      </c>
      <c r="AO84" s="685" t="s">
        <v>749</v>
      </c>
      <c r="AP84" s="685" t="s">
        <v>749</v>
      </c>
      <c r="AQ84" s="685" t="s">
        <v>749</v>
      </c>
      <c r="AR84" s="685" t="s">
        <v>749</v>
      </c>
      <c r="AS84" s="685" t="s">
        <v>749</v>
      </c>
      <c r="AT84" s="685" t="s">
        <v>749</v>
      </c>
      <c r="AU84" s="685">
        <v>1</v>
      </c>
      <c r="AV84" s="685">
        <v>1</v>
      </c>
      <c r="AW84" s="685">
        <v>1</v>
      </c>
      <c r="AX84" s="685">
        <v>1</v>
      </c>
      <c r="AY84" s="685" t="s">
        <v>749</v>
      </c>
      <c r="AZ84" s="685">
        <v>1</v>
      </c>
      <c r="BA84" s="685">
        <v>1</v>
      </c>
      <c r="BB84" s="685">
        <v>1</v>
      </c>
      <c r="BC84" s="685">
        <v>1</v>
      </c>
      <c r="BD84" s="685" t="s">
        <v>749</v>
      </c>
      <c r="BE84" s="685" t="s">
        <v>749</v>
      </c>
      <c r="BF84" s="685" t="s">
        <v>749</v>
      </c>
      <c r="BG84" s="685" t="s">
        <v>749</v>
      </c>
      <c r="BH84" s="685" t="s">
        <v>749</v>
      </c>
      <c r="BI84" s="685" t="s">
        <v>749</v>
      </c>
      <c r="BJ84" s="685" t="s">
        <v>749</v>
      </c>
      <c r="BK84" s="685">
        <v>1</v>
      </c>
      <c r="BL84" s="685"/>
      <c r="BM84" s="685"/>
      <c r="BN84" s="685"/>
      <c r="BO84" s="685"/>
      <c r="BP84" s="685"/>
      <c r="BQ84" s="685"/>
      <c r="BR84" s="685"/>
    </row>
    <row r="85" s="258" customFormat="1" ht="201.6" spans="2:70">
      <c r="B85" s="448">
        <f t="shared" si="5"/>
        <v>70</v>
      </c>
      <c r="C85" s="449" t="s">
        <v>1335</v>
      </c>
      <c r="D85" s="450" t="s">
        <v>743</v>
      </c>
      <c r="E85" s="451" t="s">
        <v>744</v>
      </c>
      <c r="F85" s="794" t="s">
        <v>1336</v>
      </c>
      <c r="G85" s="453" t="s">
        <v>1337</v>
      </c>
      <c r="H85" s="454" t="str">
        <f t="shared" si="1"/>
        <v>その他(ネットワーク機器等)
Other
(e.g., External FW, IPS/IDS, network equipment, storage devices, etc.)</v>
      </c>
      <c r="I85" s="799" t="s">
        <v>775</v>
      </c>
      <c r="J85" s="320" t="s">
        <v>776</v>
      </c>
      <c r="K85" s="487" t="str">
        <f t="shared" si="6"/>
        <v>回答要
Answer Required</v>
      </c>
      <c r="L85" s="488">
        <v>3</v>
      </c>
      <c r="M85" s="489"/>
      <c r="N85" s="489"/>
      <c r="O85" s="490" t="s">
        <v>1335</v>
      </c>
      <c r="P85" s="491"/>
      <c r="Q85" s="322"/>
      <c r="R85" s="322"/>
      <c r="S85" s="502"/>
      <c r="T85" s="807">
        <f>IF(OR(AND('0.Work Content Judge'!$AE$146=1,$BL85=99),AND('0.Work Content Judge'!$AH$146=1,$BM85=99),AND('0.Work Content Judge'!$AG$146=1,$BN85=99),AND(COUNTIF('0.Work Content Judge'!$AJ$146:$AO$146,2)=0,$BO85=99),AND('0.Work Content Judge'!$T$146=0,$BP85=99),AND('0.Work Content Judge'!$U$146=0,$BQ85=99),AND(COUNTIF('0.Work Content Judge'!$AJ$146:$AO$146,2)&gt;0,$BR85=99)),0,IF(OR(AND('0.Work Content Judge'!$G$129=1,$AZ85=1),AND('0.Work Content Judge'!$H$129=1,$BA85=1),AND('0.Work Content Judge'!$I$129=1,$BB85=1),AND('0.Work Content Judge'!$J$129=1,$BC85=1),AND('0.Work Content Judge'!$K$129=1,$BD85=1),AND('0.Work Content Judge'!$L$129=1,$BG85=1),AND('0.Work Content Judge'!$M$129=1,$BF85=1),AND('0.Work Content Judge'!$N$129=1,$BE85=1),AND('0.Work Content Judge'!$O$129=1,$BH85=1),AND('0.Work Content Judge'!$P$129=1,$BI85=1)),1,0))</f>
        <v>1</v>
      </c>
      <c r="U85" s="807">
        <f t="shared" si="7"/>
        <v>1</v>
      </c>
      <c r="V85" s="683">
        <f t="shared" si="4"/>
        <v>1</v>
      </c>
      <c r="W85" s="684">
        <v>1</v>
      </c>
      <c r="X85" s="685">
        <v>1</v>
      </c>
      <c r="Y85" s="685" t="s">
        <v>749</v>
      </c>
      <c r="Z85" s="685" t="s">
        <v>749</v>
      </c>
      <c r="AA85" s="685" t="s">
        <v>749</v>
      </c>
      <c r="AB85" s="685" t="s">
        <v>749</v>
      </c>
      <c r="AC85" s="685" t="s">
        <v>749</v>
      </c>
      <c r="AD85" s="685" t="s">
        <v>749</v>
      </c>
      <c r="AE85" s="685" t="s">
        <v>749</v>
      </c>
      <c r="AF85" s="685">
        <v>0</v>
      </c>
      <c r="AG85" s="685" t="s">
        <v>749</v>
      </c>
      <c r="AH85" s="685" t="s">
        <v>749</v>
      </c>
      <c r="AI85" s="685" t="s">
        <v>749</v>
      </c>
      <c r="AJ85" s="685" t="s">
        <v>749</v>
      </c>
      <c r="AK85" s="685" t="s">
        <v>749</v>
      </c>
      <c r="AL85" s="685" t="s">
        <v>749</v>
      </c>
      <c r="AM85" s="685"/>
      <c r="AN85" s="685" t="s">
        <v>749</v>
      </c>
      <c r="AO85" s="685" t="s">
        <v>749</v>
      </c>
      <c r="AP85" s="685" t="s">
        <v>749</v>
      </c>
      <c r="AQ85" s="685" t="s">
        <v>749</v>
      </c>
      <c r="AR85" s="685" t="s">
        <v>749</v>
      </c>
      <c r="AS85" s="685" t="s">
        <v>749</v>
      </c>
      <c r="AT85" s="685" t="s">
        <v>749</v>
      </c>
      <c r="AU85" s="685">
        <v>1</v>
      </c>
      <c r="AV85" s="685">
        <v>1</v>
      </c>
      <c r="AW85" s="685">
        <v>1</v>
      </c>
      <c r="AX85" s="685">
        <v>1</v>
      </c>
      <c r="AY85" s="685" t="s">
        <v>749</v>
      </c>
      <c r="AZ85" s="685">
        <v>1</v>
      </c>
      <c r="BA85" s="685">
        <v>1</v>
      </c>
      <c r="BB85" s="685">
        <v>1</v>
      </c>
      <c r="BC85" s="685">
        <v>1</v>
      </c>
      <c r="BD85" s="685" t="s">
        <v>749</v>
      </c>
      <c r="BE85" s="685" t="s">
        <v>749</v>
      </c>
      <c r="BF85" s="685" t="s">
        <v>749</v>
      </c>
      <c r="BG85" s="685" t="s">
        <v>749</v>
      </c>
      <c r="BH85" s="685" t="s">
        <v>749</v>
      </c>
      <c r="BI85" s="685" t="s">
        <v>749</v>
      </c>
      <c r="BJ85" s="685" t="s">
        <v>749</v>
      </c>
      <c r="BK85" s="685">
        <v>1</v>
      </c>
      <c r="BL85" s="685"/>
      <c r="BM85" s="685"/>
      <c r="BN85" s="685"/>
      <c r="BO85" s="685"/>
      <c r="BP85" s="685"/>
      <c r="BQ85" s="685"/>
      <c r="BR85" s="685"/>
    </row>
    <row r="86" s="258" customFormat="1" ht="187.2" spans="2:70">
      <c r="B86" s="448">
        <f t="shared" si="5"/>
        <v>71</v>
      </c>
      <c r="C86" s="449" t="s">
        <v>1338</v>
      </c>
      <c r="D86" s="450" t="s">
        <v>743</v>
      </c>
      <c r="E86" s="451" t="s">
        <v>801</v>
      </c>
      <c r="F86" s="794" t="s">
        <v>1339</v>
      </c>
      <c r="G86" s="453" t="s">
        <v>1340</v>
      </c>
      <c r="H86" s="451" t="str">
        <f t="shared" si="1"/>
        <v>その他(ネットワーク機器等)
Other
(e.g., External FW, IPS/IDS, network equipment, storage devices, etc.)</v>
      </c>
      <c r="I86" s="799" t="s">
        <v>785</v>
      </c>
      <c r="J86" s="320" t="s">
        <v>786</v>
      </c>
      <c r="K86" s="487" t="str">
        <f t="shared" si="6"/>
        <v>回答要
Answer Required</v>
      </c>
      <c r="L86" s="488">
        <v>3</v>
      </c>
      <c r="M86" s="489"/>
      <c r="N86" s="489"/>
      <c r="O86" s="492" t="s">
        <v>287</v>
      </c>
      <c r="P86" s="493"/>
      <c r="Q86" s="494"/>
      <c r="R86" s="494"/>
      <c r="S86" s="503"/>
      <c r="T86" s="807">
        <f>IF(OR(AND('0.Work Content Judge'!$AE$146=1,$BL86=99),AND('0.Work Content Judge'!$AH$146=1,$BM86=99),AND('0.Work Content Judge'!$AG$146=1,$BN86=99),AND(COUNTIF('0.Work Content Judge'!$AJ$146:$AO$146,2)=0,$BO86=99),AND('0.Work Content Judge'!$T$146=0,$BP86=99),AND('0.Work Content Judge'!$U$146=0,$BQ86=99),AND(COUNTIF('0.Work Content Judge'!$AJ$146:$AO$146,2)&gt;0,$BR86=99)),0,IF(OR(AND('0.Work Content Judge'!$G$129=1,$AZ86=1),AND('0.Work Content Judge'!$H$129=1,$BA86=1),AND('0.Work Content Judge'!$I$129=1,$BB86=1),AND('0.Work Content Judge'!$J$129=1,$BC86=1),AND('0.Work Content Judge'!$K$129=1,$BD86=1),AND('0.Work Content Judge'!$L$129=1,$BG86=1),AND('0.Work Content Judge'!$M$129=1,$BF86=1),AND('0.Work Content Judge'!$N$129=1,$BE86=1),AND('0.Work Content Judge'!$O$129=1,$BH86=1),AND('0.Work Content Judge'!$P$129=1,$BI86=1)),1,0))</f>
        <v>1</v>
      </c>
      <c r="U86" s="807">
        <f t="shared" si="7"/>
        <v>1</v>
      </c>
      <c r="V86" s="683">
        <f t="shared" si="4"/>
        <v>1</v>
      </c>
      <c r="W86" s="684">
        <v>1</v>
      </c>
      <c r="X86" s="685">
        <v>0</v>
      </c>
      <c r="Y86" s="685" t="s">
        <v>749</v>
      </c>
      <c r="Z86" s="685" t="s">
        <v>749</v>
      </c>
      <c r="AA86" s="685" t="s">
        <v>749</v>
      </c>
      <c r="AB86" s="685" t="s">
        <v>749</v>
      </c>
      <c r="AC86" s="685" t="s">
        <v>749</v>
      </c>
      <c r="AD86" s="685" t="s">
        <v>749</v>
      </c>
      <c r="AE86" s="685" t="s">
        <v>749</v>
      </c>
      <c r="AF86" s="685" t="e">
        <v>#N/A</v>
      </c>
      <c r="AG86" s="685" t="e">
        <v>#N/A</v>
      </c>
      <c r="AH86" s="685" t="e">
        <v>#N/A</v>
      </c>
      <c r="AI86" s="685" t="e">
        <v>#N/A</v>
      </c>
      <c r="AJ86" s="685" t="e">
        <v>#N/A</v>
      </c>
      <c r="AK86" s="685" t="e">
        <v>#N/A</v>
      </c>
      <c r="AL86" s="685" t="e">
        <v>#N/A</v>
      </c>
      <c r="AM86" s="685" t="s">
        <v>749</v>
      </c>
      <c r="AN86" s="685" t="s">
        <v>749</v>
      </c>
      <c r="AO86" s="685" t="s">
        <v>749</v>
      </c>
      <c r="AP86" s="685" t="s">
        <v>749</v>
      </c>
      <c r="AQ86" s="685" t="s">
        <v>749</v>
      </c>
      <c r="AR86" s="685" t="s">
        <v>749</v>
      </c>
      <c r="AS86" s="685" t="s">
        <v>749</v>
      </c>
      <c r="AT86" s="685" t="s">
        <v>749</v>
      </c>
      <c r="AU86" s="685">
        <v>1</v>
      </c>
      <c r="AV86" s="685">
        <v>1</v>
      </c>
      <c r="AW86" s="685">
        <v>1</v>
      </c>
      <c r="AX86" s="685">
        <v>1</v>
      </c>
      <c r="AY86" s="685" t="s">
        <v>749</v>
      </c>
      <c r="AZ86" s="685">
        <v>1</v>
      </c>
      <c r="BA86" s="685">
        <v>1</v>
      </c>
      <c r="BB86" s="685">
        <v>1</v>
      </c>
      <c r="BC86" s="685">
        <v>1</v>
      </c>
      <c r="BD86" s="685">
        <v>1</v>
      </c>
      <c r="BE86" s="685" t="s">
        <v>749</v>
      </c>
      <c r="BF86" s="685" t="s">
        <v>749</v>
      </c>
      <c r="BG86" s="685" t="s">
        <v>749</v>
      </c>
      <c r="BH86" s="685" t="s">
        <v>749</v>
      </c>
      <c r="BI86" s="685" t="s">
        <v>749</v>
      </c>
      <c r="BJ86" s="685" t="s">
        <v>749</v>
      </c>
      <c r="BK86" s="685">
        <v>1</v>
      </c>
      <c r="BL86" s="685"/>
      <c r="BM86" s="685"/>
      <c r="BN86" s="685"/>
      <c r="BO86" s="685">
        <v>99</v>
      </c>
      <c r="BP86" s="685">
        <v>99</v>
      </c>
      <c r="BQ86" s="685"/>
      <c r="BR86" s="685"/>
    </row>
    <row r="87" s="258" customFormat="1" ht="187.2" hidden="1" spans="2:70">
      <c r="B87" s="448">
        <f t="shared" si="5"/>
        <v>72</v>
      </c>
      <c r="C87" s="449" t="s">
        <v>1341</v>
      </c>
      <c r="D87" s="450" t="s">
        <v>743</v>
      </c>
      <c r="E87" s="451" t="s">
        <v>801</v>
      </c>
      <c r="F87" s="794" t="s">
        <v>1342</v>
      </c>
      <c r="G87" s="453" t="s">
        <v>1343</v>
      </c>
      <c r="H87" s="451" t="str">
        <f t="shared" si="1"/>
        <v>Webサーバ
Web server</v>
      </c>
      <c r="I87" s="799" t="s">
        <v>785</v>
      </c>
      <c r="J87" s="320" t="s">
        <v>786</v>
      </c>
      <c r="K87" s="487" t="str">
        <f t="shared" si="6"/>
        <v>回答不要
Not Applicable</v>
      </c>
      <c r="L87" s="488"/>
      <c r="M87" s="489"/>
      <c r="N87" s="489"/>
      <c r="O87" s="492" t="s">
        <v>287</v>
      </c>
      <c r="P87" s="493"/>
      <c r="Q87" s="494"/>
      <c r="R87" s="494"/>
      <c r="S87" s="503"/>
      <c r="T87" s="807">
        <f>IF(OR(AND('0.Work Content Judge'!$AE$146=1,$BL87=99),AND('0.Work Content Judge'!$AH$146=1,$BM87=99),AND('0.Work Content Judge'!$AG$146=1,$BN87=99),AND(COUNTIF('0.Work Content Judge'!$AJ$146:$AO$146,2)=0,$BO87=99),AND('0.Work Content Judge'!$T$146=0,$BP87=99),AND('0.Work Content Judge'!$U$146=0,$BQ87=99),AND(COUNTIF('0.Work Content Judge'!$AJ$146:$AO$146,2)&gt;0,$BR87=99)),0,IF(OR(AND('0.Work Content Judge'!$G$129=1,$AZ87=1),AND('0.Work Content Judge'!$H$129=1,$BA87=1),AND('0.Work Content Judge'!$I$129=1,$BB87=1),AND('0.Work Content Judge'!$J$129=1,$BC87=1),AND('0.Work Content Judge'!$K$129=1,$BD87=1),AND('0.Work Content Judge'!$L$129=1,$BG87=1),AND('0.Work Content Judge'!$M$129=1,$BF87=1),AND('0.Work Content Judge'!$N$129=1,$BE87=1),AND('0.Work Content Judge'!$O$129=1,$BH87=1),AND('0.Work Content Judge'!$P$129=1,$BI87=1)),1,0))</f>
        <v>0</v>
      </c>
      <c r="U87" s="807">
        <f t="shared" si="7"/>
        <v>1</v>
      </c>
      <c r="V87" s="683">
        <f t="shared" si="4"/>
        <v>1</v>
      </c>
      <c r="W87" s="684">
        <v>1</v>
      </c>
      <c r="X87" s="685">
        <v>0</v>
      </c>
      <c r="Y87" s="685" t="s">
        <v>749</v>
      </c>
      <c r="Z87" s="685" t="s">
        <v>749</v>
      </c>
      <c r="AA87" s="685" t="s">
        <v>749</v>
      </c>
      <c r="AB87" s="685" t="s">
        <v>749</v>
      </c>
      <c r="AC87" s="685" t="s">
        <v>749</v>
      </c>
      <c r="AD87" s="685" t="s">
        <v>749</v>
      </c>
      <c r="AE87" s="685" t="s">
        <v>749</v>
      </c>
      <c r="AF87" s="685" t="e">
        <v>#N/A</v>
      </c>
      <c r="AG87" s="685" t="e">
        <v>#N/A</v>
      </c>
      <c r="AH87" s="685" t="e">
        <v>#N/A</v>
      </c>
      <c r="AI87" s="685" t="e">
        <v>#N/A</v>
      </c>
      <c r="AJ87" s="685" t="e">
        <v>#N/A</v>
      </c>
      <c r="AK87" s="685" t="e">
        <v>#N/A</v>
      </c>
      <c r="AL87" s="685" t="e">
        <v>#N/A</v>
      </c>
      <c r="AM87" s="685" t="s">
        <v>749</v>
      </c>
      <c r="AN87" s="685">
        <v>1</v>
      </c>
      <c r="AO87" s="685" t="s">
        <v>749</v>
      </c>
      <c r="AP87" s="685" t="s">
        <v>749</v>
      </c>
      <c r="AQ87" s="685" t="s">
        <v>749</v>
      </c>
      <c r="AR87" s="685" t="s">
        <v>749</v>
      </c>
      <c r="AS87" s="685" t="s">
        <v>749</v>
      </c>
      <c r="AT87" s="685" t="s">
        <v>749</v>
      </c>
      <c r="AU87" s="685" t="s">
        <v>749</v>
      </c>
      <c r="AV87" s="685">
        <v>1</v>
      </c>
      <c r="AW87" s="685">
        <v>1</v>
      </c>
      <c r="AX87" s="685">
        <v>1</v>
      </c>
      <c r="AY87" s="685" t="s">
        <v>749</v>
      </c>
      <c r="AZ87" s="685">
        <v>1</v>
      </c>
      <c r="BA87" s="685">
        <v>1</v>
      </c>
      <c r="BB87" s="685">
        <v>1</v>
      </c>
      <c r="BC87" s="685">
        <v>1</v>
      </c>
      <c r="BD87" s="685">
        <v>1</v>
      </c>
      <c r="BE87" s="685" t="s">
        <v>749</v>
      </c>
      <c r="BF87" s="685" t="s">
        <v>749</v>
      </c>
      <c r="BG87" s="685" t="s">
        <v>749</v>
      </c>
      <c r="BH87" s="685" t="s">
        <v>749</v>
      </c>
      <c r="BI87" s="685" t="s">
        <v>749</v>
      </c>
      <c r="BJ87" s="685" t="s">
        <v>749</v>
      </c>
      <c r="BK87" s="685">
        <v>1</v>
      </c>
      <c r="BL87" s="685"/>
      <c r="BM87" s="685">
        <v>99</v>
      </c>
      <c r="BN87" s="685"/>
      <c r="BO87" s="685">
        <v>99</v>
      </c>
      <c r="BP87" s="685">
        <v>99</v>
      </c>
      <c r="BQ87" s="685"/>
      <c r="BR87" s="685"/>
    </row>
    <row r="88" s="258" customFormat="1" ht="187.2" spans="2:70">
      <c r="B88" s="448">
        <f t="shared" si="5"/>
        <v>73</v>
      </c>
      <c r="C88" s="449" t="s">
        <v>1344</v>
      </c>
      <c r="D88" s="450" t="s">
        <v>743</v>
      </c>
      <c r="E88" s="451" t="s">
        <v>801</v>
      </c>
      <c r="F88" s="794" t="s">
        <v>1345</v>
      </c>
      <c r="G88" s="453" t="s">
        <v>1346</v>
      </c>
      <c r="H88" s="451" t="str">
        <f t="shared" si="1"/>
        <v>その他(ネットワーク機器等)
Other
(e.g., External FW, IPS/IDS, network equipment, storage devices, etc.)</v>
      </c>
      <c r="I88" s="799" t="s">
        <v>785</v>
      </c>
      <c r="J88" s="320" t="s">
        <v>786</v>
      </c>
      <c r="K88" s="487" t="str">
        <f t="shared" si="6"/>
        <v>回答要
Answer Required</v>
      </c>
      <c r="L88" s="488">
        <v>3</v>
      </c>
      <c r="M88" s="489"/>
      <c r="N88" s="489"/>
      <c r="O88" s="492" t="s">
        <v>287</v>
      </c>
      <c r="P88" s="493"/>
      <c r="Q88" s="494"/>
      <c r="R88" s="494"/>
      <c r="S88" s="503"/>
      <c r="T88" s="807">
        <f>IF(OR(AND('0.Work Content Judge'!$AE$146=1,$BL88=99),AND('0.Work Content Judge'!$AH$146=1,$BM88=99),AND('0.Work Content Judge'!$AG$146=1,$BN88=99),AND(COUNTIF('0.Work Content Judge'!$AJ$146:$AO$146,2)=0,$BO88=99),AND('0.Work Content Judge'!$T$146=0,$BP88=99),AND('0.Work Content Judge'!$U$146=0,$BQ88=99),AND(COUNTIF('0.Work Content Judge'!$AJ$146:$AO$146,2)&gt;0,$BR88=99)),0,IF(OR(AND('0.Work Content Judge'!$G$129=1,$AZ88=1),AND('0.Work Content Judge'!$H$129=1,$BA88=1),AND('0.Work Content Judge'!$I$129=1,$BB88=1),AND('0.Work Content Judge'!$J$129=1,$BC88=1),AND('0.Work Content Judge'!$K$129=1,$BD88=1),AND('0.Work Content Judge'!$L$129=1,$BG88=1),AND('0.Work Content Judge'!$M$129=1,$BF88=1),AND('0.Work Content Judge'!$N$129=1,$BE88=1),AND('0.Work Content Judge'!$O$129=1,$BH88=1),AND('0.Work Content Judge'!$P$129=1,$BI88=1)),1,0))</f>
        <v>1</v>
      </c>
      <c r="U88" s="807">
        <f t="shared" si="7"/>
        <v>1</v>
      </c>
      <c r="V88" s="683">
        <f t="shared" si="4"/>
        <v>1</v>
      </c>
      <c r="W88" s="684">
        <v>1</v>
      </c>
      <c r="X88" s="685">
        <v>0</v>
      </c>
      <c r="Y88" s="685" t="s">
        <v>749</v>
      </c>
      <c r="Z88" s="685" t="s">
        <v>749</v>
      </c>
      <c r="AA88" s="685" t="s">
        <v>749</v>
      </c>
      <c r="AB88" s="685" t="s">
        <v>749</v>
      </c>
      <c r="AC88" s="685" t="s">
        <v>749</v>
      </c>
      <c r="AD88" s="685" t="s">
        <v>749</v>
      </c>
      <c r="AE88" s="685" t="s">
        <v>749</v>
      </c>
      <c r="AF88" s="685" t="e">
        <v>#N/A</v>
      </c>
      <c r="AG88" s="685" t="e">
        <v>#N/A</v>
      </c>
      <c r="AH88" s="685" t="e">
        <v>#N/A</v>
      </c>
      <c r="AI88" s="685" t="e">
        <v>#N/A</v>
      </c>
      <c r="AJ88" s="685" t="e">
        <v>#N/A</v>
      </c>
      <c r="AK88" s="685" t="e">
        <v>#N/A</v>
      </c>
      <c r="AL88" s="685" t="e">
        <v>#N/A</v>
      </c>
      <c r="AM88" s="685" t="s">
        <v>749</v>
      </c>
      <c r="AN88" s="685" t="s">
        <v>749</v>
      </c>
      <c r="AO88" s="685" t="s">
        <v>749</v>
      </c>
      <c r="AP88" s="685" t="s">
        <v>749</v>
      </c>
      <c r="AQ88" s="685" t="s">
        <v>749</v>
      </c>
      <c r="AR88" s="685" t="s">
        <v>749</v>
      </c>
      <c r="AS88" s="685" t="s">
        <v>749</v>
      </c>
      <c r="AT88" s="685" t="s">
        <v>749</v>
      </c>
      <c r="AU88" s="685">
        <v>1</v>
      </c>
      <c r="AV88" s="685">
        <v>1</v>
      </c>
      <c r="AW88" s="685">
        <v>1</v>
      </c>
      <c r="AX88" s="685">
        <v>1</v>
      </c>
      <c r="AY88" s="685" t="s">
        <v>749</v>
      </c>
      <c r="AZ88" s="685">
        <v>1</v>
      </c>
      <c r="BA88" s="685" t="s">
        <v>749</v>
      </c>
      <c r="BB88" s="685">
        <v>1</v>
      </c>
      <c r="BC88" s="685">
        <v>1</v>
      </c>
      <c r="BD88" s="685" t="s">
        <v>749</v>
      </c>
      <c r="BE88" s="685" t="s">
        <v>749</v>
      </c>
      <c r="BF88" s="685" t="s">
        <v>749</v>
      </c>
      <c r="BG88" s="685" t="s">
        <v>749</v>
      </c>
      <c r="BH88" s="685" t="s">
        <v>749</v>
      </c>
      <c r="BI88" s="685" t="s">
        <v>749</v>
      </c>
      <c r="BJ88" s="685" t="s">
        <v>749</v>
      </c>
      <c r="BK88" s="685">
        <v>1</v>
      </c>
      <c r="BL88" s="685"/>
      <c r="BM88" s="685"/>
      <c r="BN88" s="685"/>
      <c r="BO88" s="685">
        <v>99</v>
      </c>
      <c r="BP88" s="685">
        <v>99</v>
      </c>
      <c r="BQ88" s="685"/>
      <c r="BR88" s="685"/>
    </row>
    <row r="89" s="258" customFormat="1" ht="201.6" spans="2:70">
      <c r="B89" s="448">
        <f t="shared" si="5"/>
        <v>74</v>
      </c>
      <c r="C89" s="449" t="s">
        <v>1347</v>
      </c>
      <c r="D89" s="450" t="s">
        <v>743</v>
      </c>
      <c r="E89" s="451" t="s">
        <v>801</v>
      </c>
      <c r="F89" s="794" t="s">
        <v>1348</v>
      </c>
      <c r="G89" s="453" t="s">
        <v>1349</v>
      </c>
      <c r="H89" s="451" t="str">
        <f t="shared" si="1"/>
        <v>サーバ全体
Entire server</v>
      </c>
      <c r="I89" s="799" t="s">
        <v>785</v>
      </c>
      <c r="J89" s="320" t="s">
        <v>786</v>
      </c>
      <c r="K89" s="487" t="str">
        <f t="shared" si="6"/>
        <v>回答要
Answer Required</v>
      </c>
      <c r="L89" s="488">
        <v>3</v>
      </c>
      <c r="M89" s="489"/>
      <c r="N89" s="489"/>
      <c r="O89" s="492" t="s">
        <v>287</v>
      </c>
      <c r="P89" s="493"/>
      <c r="Q89" s="494"/>
      <c r="R89" s="494"/>
      <c r="S89" s="503"/>
      <c r="T89" s="807">
        <f>IF(OR(AND('0.Work Content Judge'!$AE$146=1,$BL89=99),AND('0.Work Content Judge'!$AH$146=1,$BM89=99),AND('0.Work Content Judge'!$AG$146=1,$BN89=99),AND(COUNTIF('0.Work Content Judge'!$AJ$146:$AO$146,2)=0,$BO89=99),AND('0.Work Content Judge'!$T$146=0,$BP89=99),AND('0.Work Content Judge'!$U$146=0,$BQ89=99),AND(COUNTIF('0.Work Content Judge'!$AJ$146:$AO$146,2)&gt;0,$BR89=99)),0,IF(OR(AND('0.Work Content Judge'!$G$129=1,$AZ89=1),AND('0.Work Content Judge'!$H$129=1,$BA89=1),AND('0.Work Content Judge'!$I$129=1,$BB89=1),AND('0.Work Content Judge'!$J$129=1,$BC89=1),AND('0.Work Content Judge'!$K$129=1,$BD89=1),AND('0.Work Content Judge'!$L$129=1,$BG89=1),AND('0.Work Content Judge'!$M$129=1,$BF89=1),AND('0.Work Content Judge'!$N$129=1,$BE89=1),AND('0.Work Content Judge'!$O$129=1,$BH89=1),AND('0.Work Content Judge'!$P$129=1,$BI89=1)),1,0))</f>
        <v>1</v>
      </c>
      <c r="U89" s="807">
        <f t="shared" si="7"/>
        <v>1</v>
      </c>
      <c r="V89" s="683">
        <f t="shared" si="4"/>
        <v>1</v>
      </c>
      <c r="W89" s="684">
        <v>1</v>
      </c>
      <c r="X89" s="685">
        <v>0</v>
      </c>
      <c r="Y89" s="685" t="s">
        <v>749</v>
      </c>
      <c r="Z89" s="685" t="s">
        <v>749</v>
      </c>
      <c r="AA89" s="685" t="s">
        <v>749</v>
      </c>
      <c r="AB89" s="685" t="s">
        <v>749</v>
      </c>
      <c r="AC89" s="685" t="s">
        <v>749</v>
      </c>
      <c r="AD89" s="685" t="s">
        <v>749</v>
      </c>
      <c r="AE89" s="685" t="s">
        <v>749</v>
      </c>
      <c r="AF89" s="685" t="e">
        <v>#N/A</v>
      </c>
      <c r="AG89" s="685" t="e">
        <v>#N/A</v>
      </c>
      <c r="AH89" s="685" t="e">
        <v>#N/A</v>
      </c>
      <c r="AI89" s="685" t="e">
        <v>#N/A</v>
      </c>
      <c r="AJ89" s="685" t="e">
        <v>#N/A</v>
      </c>
      <c r="AK89" s="685" t="e">
        <v>#N/A</v>
      </c>
      <c r="AL89" s="685" t="e">
        <v>#N/A</v>
      </c>
      <c r="AM89" s="685">
        <v>1</v>
      </c>
      <c r="AN89" s="685" t="s">
        <v>749</v>
      </c>
      <c r="AO89" s="685" t="s">
        <v>749</v>
      </c>
      <c r="AP89" s="685" t="s">
        <v>749</v>
      </c>
      <c r="AQ89" s="685" t="s">
        <v>749</v>
      </c>
      <c r="AR89" s="685" t="s">
        <v>749</v>
      </c>
      <c r="AS89" s="685" t="s">
        <v>749</v>
      </c>
      <c r="AT89" s="685" t="s">
        <v>749</v>
      </c>
      <c r="AU89" s="685" t="s">
        <v>749</v>
      </c>
      <c r="AV89" s="685">
        <v>1</v>
      </c>
      <c r="AW89" s="685">
        <v>1</v>
      </c>
      <c r="AX89" s="685">
        <v>1</v>
      </c>
      <c r="AY89" s="685" t="s">
        <v>749</v>
      </c>
      <c r="AZ89" s="685">
        <v>1</v>
      </c>
      <c r="BA89" s="685" t="s">
        <v>749</v>
      </c>
      <c r="BB89" s="685" t="s">
        <v>749</v>
      </c>
      <c r="BC89" s="685" t="s">
        <v>749</v>
      </c>
      <c r="BD89" s="685" t="s">
        <v>749</v>
      </c>
      <c r="BE89" s="685" t="s">
        <v>749</v>
      </c>
      <c r="BF89" s="685" t="s">
        <v>749</v>
      </c>
      <c r="BG89" s="685" t="s">
        <v>749</v>
      </c>
      <c r="BH89" s="685" t="s">
        <v>749</v>
      </c>
      <c r="BI89" s="685" t="s">
        <v>749</v>
      </c>
      <c r="BJ89" s="685" t="s">
        <v>749</v>
      </c>
      <c r="BK89" s="685">
        <v>1</v>
      </c>
      <c r="BL89" s="685"/>
      <c r="BM89" s="685"/>
      <c r="BN89" s="685"/>
      <c r="BO89" s="685">
        <v>99</v>
      </c>
      <c r="BP89" s="685">
        <v>99</v>
      </c>
      <c r="BQ89" s="685"/>
      <c r="BR89" s="685"/>
    </row>
    <row r="90" s="258" customFormat="1" ht="187.2" hidden="1" spans="2:70">
      <c r="B90" s="448">
        <f t="shared" si="5"/>
        <v>75</v>
      </c>
      <c r="C90" s="449" t="s">
        <v>1350</v>
      </c>
      <c r="D90" s="450" t="s">
        <v>743</v>
      </c>
      <c r="E90" s="451" t="s">
        <v>801</v>
      </c>
      <c r="F90" s="794" t="s">
        <v>1351</v>
      </c>
      <c r="G90" s="453" t="s">
        <v>1352</v>
      </c>
      <c r="H90" s="451" t="str">
        <f t="shared" si="1"/>
        <v>その他(ネットワーク機器等)
Other
(e.g., External FW, IPS/IDS, network equipment, storage devices, etc.)</v>
      </c>
      <c r="I90" s="799" t="s">
        <v>785</v>
      </c>
      <c r="J90" s="320" t="s">
        <v>786</v>
      </c>
      <c r="K90" s="487" t="str">
        <f t="shared" si="6"/>
        <v>回答不要
Not Applicable</v>
      </c>
      <c r="L90" s="488"/>
      <c r="M90" s="489"/>
      <c r="N90" s="489"/>
      <c r="O90" s="492" t="s">
        <v>287</v>
      </c>
      <c r="P90" s="493"/>
      <c r="Q90" s="494"/>
      <c r="R90" s="494"/>
      <c r="S90" s="503"/>
      <c r="T90" s="807">
        <f>IF(OR(AND('0.Work Content Judge'!$AE$146=1,$BL90=99),AND('0.Work Content Judge'!$AH$146=1,$BM90=99),AND('0.Work Content Judge'!$AG$146=1,$BN90=99),AND(COUNTIF('0.Work Content Judge'!$AJ$146:$AO$146,2)=0,$BO90=99),AND('0.Work Content Judge'!$T$146=0,$BP90=99),AND('0.Work Content Judge'!$U$146=0,$BQ90=99),AND(COUNTIF('0.Work Content Judge'!$AJ$146:$AO$146,2)&gt;0,$BR90=99)),0,IF(OR(AND('0.Work Content Judge'!$G$129=1,$AZ90=1),AND('0.Work Content Judge'!$H$129=1,$BA90=1),AND('0.Work Content Judge'!$I$129=1,$BB90=1),AND('0.Work Content Judge'!$J$129=1,$BC90=1),AND('0.Work Content Judge'!$K$129=1,$BD90=1),AND('0.Work Content Judge'!$L$129=1,$BG90=1),AND('0.Work Content Judge'!$M$129=1,$BF90=1),AND('0.Work Content Judge'!$N$129=1,$BE90=1),AND('0.Work Content Judge'!$O$129=1,$BH90=1),AND('0.Work Content Judge'!$P$129=1,$BI90=1)),1,0))</f>
        <v>0</v>
      </c>
      <c r="U90" s="807">
        <f t="shared" si="7"/>
        <v>1</v>
      </c>
      <c r="V90" s="683">
        <f t="shared" si="4"/>
        <v>1</v>
      </c>
      <c r="W90" s="684">
        <v>1</v>
      </c>
      <c r="X90" s="685">
        <v>0</v>
      </c>
      <c r="Y90" s="685" t="s">
        <v>749</v>
      </c>
      <c r="Z90" s="685" t="s">
        <v>749</v>
      </c>
      <c r="AA90" s="685" t="s">
        <v>749</v>
      </c>
      <c r="AB90" s="685" t="s">
        <v>749</v>
      </c>
      <c r="AC90" s="685" t="s">
        <v>749</v>
      </c>
      <c r="AD90" s="685" t="s">
        <v>749</v>
      </c>
      <c r="AE90" s="685" t="s">
        <v>749</v>
      </c>
      <c r="AF90" s="685" t="e">
        <v>#N/A</v>
      </c>
      <c r="AG90" s="685" t="e">
        <v>#N/A</v>
      </c>
      <c r="AH90" s="685" t="e">
        <v>#N/A</v>
      </c>
      <c r="AI90" s="685" t="e">
        <v>#N/A</v>
      </c>
      <c r="AJ90" s="685" t="e">
        <v>#N/A</v>
      </c>
      <c r="AK90" s="685" t="e">
        <v>#N/A</v>
      </c>
      <c r="AL90" s="685" t="e">
        <v>#N/A</v>
      </c>
      <c r="AM90" s="685" t="s">
        <v>749</v>
      </c>
      <c r="AN90" s="685" t="s">
        <v>749</v>
      </c>
      <c r="AO90" s="685" t="s">
        <v>749</v>
      </c>
      <c r="AP90" s="685" t="s">
        <v>749</v>
      </c>
      <c r="AQ90" s="685" t="s">
        <v>749</v>
      </c>
      <c r="AR90" s="685" t="s">
        <v>749</v>
      </c>
      <c r="AS90" s="685" t="s">
        <v>749</v>
      </c>
      <c r="AT90" s="685" t="s">
        <v>749</v>
      </c>
      <c r="AU90" s="685">
        <v>1</v>
      </c>
      <c r="AV90" s="685">
        <v>1</v>
      </c>
      <c r="AW90" s="685">
        <v>1</v>
      </c>
      <c r="AX90" s="685">
        <v>1</v>
      </c>
      <c r="AY90" s="685" t="s">
        <v>749</v>
      </c>
      <c r="AZ90" s="685">
        <v>1</v>
      </c>
      <c r="BA90" s="685" t="s">
        <v>749</v>
      </c>
      <c r="BB90" s="685">
        <v>1</v>
      </c>
      <c r="BC90" s="685">
        <v>1</v>
      </c>
      <c r="BD90" s="685" t="s">
        <v>749</v>
      </c>
      <c r="BE90" s="685" t="s">
        <v>749</v>
      </c>
      <c r="BF90" s="685" t="s">
        <v>749</v>
      </c>
      <c r="BG90" s="685" t="s">
        <v>749</v>
      </c>
      <c r="BH90" s="685" t="s">
        <v>749</v>
      </c>
      <c r="BI90" s="685" t="s">
        <v>749</v>
      </c>
      <c r="BJ90" s="685" t="s">
        <v>749</v>
      </c>
      <c r="BK90" s="685">
        <v>1</v>
      </c>
      <c r="BL90" s="685"/>
      <c r="BM90" s="685"/>
      <c r="BN90" s="685"/>
      <c r="BO90" s="685"/>
      <c r="BP90" s="685">
        <v>99</v>
      </c>
      <c r="BQ90" s="685"/>
      <c r="BR90" s="685">
        <v>99</v>
      </c>
    </row>
    <row r="91" s="258" customFormat="1" ht="201.6" hidden="1" spans="2:70">
      <c r="B91" s="448">
        <f t="shared" si="5"/>
        <v>76</v>
      </c>
      <c r="C91" s="449" t="s">
        <v>1353</v>
      </c>
      <c r="D91" s="450" t="s">
        <v>743</v>
      </c>
      <c r="E91" s="451" t="s">
        <v>801</v>
      </c>
      <c r="F91" s="794" t="s">
        <v>1354</v>
      </c>
      <c r="G91" s="453" t="s">
        <v>1355</v>
      </c>
      <c r="H91" s="451" t="str">
        <f t="shared" si="1"/>
        <v>サーバ全体
Entire server</v>
      </c>
      <c r="I91" s="799" t="s">
        <v>785</v>
      </c>
      <c r="J91" s="320" t="s">
        <v>786</v>
      </c>
      <c r="K91" s="487" t="str">
        <f t="shared" si="6"/>
        <v>回答不要
Not Applicable</v>
      </c>
      <c r="L91" s="488"/>
      <c r="M91" s="489"/>
      <c r="N91" s="489"/>
      <c r="O91" s="492" t="s">
        <v>287</v>
      </c>
      <c r="P91" s="493"/>
      <c r="Q91" s="494"/>
      <c r="R91" s="494"/>
      <c r="S91" s="503"/>
      <c r="T91" s="807">
        <f>IF(OR(AND('0.Work Content Judge'!$AE$146=1,$BL91=99),AND('0.Work Content Judge'!$AH$146=1,$BM91=99),AND('0.Work Content Judge'!$AG$146=1,$BN91=99),AND(COUNTIF('0.Work Content Judge'!$AJ$146:$AO$146,2)=0,$BO91=99),AND('0.Work Content Judge'!$T$146=0,$BP91=99),AND('0.Work Content Judge'!$U$146=0,$BQ91=99),AND(COUNTIF('0.Work Content Judge'!$AJ$146:$AO$146,2)&gt;0,$BR91=99)),0,IF(OR(AND('0.Work Content Judge'!$G$129=1,$AZ91=1),AND('0.Work Content Judge'!$H$129=1,$BA91=1),AND('0.Work Content Judge'!$I$129=1,$BB91=1),AND('0.Work Content Judge'!$J$129=1,$BC91=1),AND('0.Work Content Judge'!$K$129=1,$BD91=1),AND('0.Work Content Judge'!$L$129=1,$BG91=1),AND('0.Work Content Judge'!$M$129=1,$BF91=1),AND('0.Work Content Judge'!$N$129=1,$BE91=1),AND('0.Work Content Judge'!$O$129=1,$BH91=1),AND('0.Work Content Judge'!$P$129=1,$BI91=1)),1,0))</f>
        <v>0</v>
      </c>
      <c r="U91" s="807">
        <f t="shared" si="7"/>
        <v>1</v>
      </c>
      <c r="V91" s="683">
        <f t="shared" si="4"/>
        <v>1</v>
      </c>
      <c r="W91" s="684">
        <v>1</v>
      </c>
      <c r="X91" s="685">
        <v>0</v>
      </c>
      <c r="Y91" s="685" t="s">
        <v>749</v>
      </c>
      <c r="Z91" s="685" t="s">
        <v>749</v>
      </c>
      <c r="AA91" s="685" t="s">
        <v>749</v>
      </c>
      <c r="AB91" s="685" t="s">
        <v>749</v>
      </c>
      <c r="AC91" s="685" t="s">
        <v>749</v>
      </c>
      <c r="AD91" s="685" t="s">
        <v>749</v>
      </c>
      <c r="AE91" s="685" t="s">
        <v>749</v>
      </c>
      <c r="AF91" s="685" t="e">
        <v>#N/A</v>
      </c>
      <c r="AG91" s="685" t="e">
        <v>#N/A</v>
      </c>
      <c r="AH91" s="685" t="e">
        <v>#N/A</v>
      </c>
      <c r="AI91" s="685" t="e">
        <v>#N/A</v>
      </c>
      <c r="AJ91" s="685" t="e">
        <v>#N/A</v>
      </c>
      <c r="AK91" s="685" t="e">
        <v>#N/A</v>
      </c>
      <c r="AL91" s="685" t="e">
        <v>#N/A</v>
      </c>
      <c r="AM91" s="685">
        <v>1</v>
      </c>
      <c r="AN91" s="685" t="s">
        <v>749</v>
      </c>
      <c r="AO91" s="685" t="s">
        <v>749</v>
      </c>
      <c r="AP91" s="685" t="s">
        <v>749</v>
      </c>
      <c r="AQ91" s="685" t="s">
        <v>749</v>
      </c>
      <c r="AR91" s="685" t="s">
        <v>749</v>
      </c>
      <c r="AS91" s="685" t="s">
        <v>749</v>
      </c>
      <c r="AT91" s="685" t="s">
        <v>749</v>
      </c>
      <c r="AU91" s="685" t="s">
        <v>749</v>
      </c>
      <c r="AV91" s="685">
        <v>1</v>
      </c>
      <c r="AW91" s="685">
        <v>1</v>
      </c>
      <c r="AX91" s="685">
        <v>1</v>
      </c>
      <c r="AY91" s="685" t="s">
        <v>749</v>
      </c>
      <c r="AZ91" s="685">
        <v>1</v>
      </c>
      <c r="BA91" s="685" t="s">
        <v>749</v>
      </c>
      <c r="BB91" s="685" t="s">
        <v>749</v>
      </c>
      <c r="BC91" s="685" t="s">
        <v>749</v>
      </c>
      <c r="BD91" s="685" t="s">
        <v>749</v>
      </c>
      <c r="BE91" s="685" t="s">
        <v>749</v>
      </c>
      <c r="BF91" s="685" t="s">
        <v>749</v>
      </c>
      <c r="BG91" s="685" t="s">
        <v>749</v>
      </c>
      <c r="BH91" s="685" t="s">
        <v>749</v>
      </c>
      <c r="BI91" s="685" t="s">
        <v>749</v>
      </c>
      <c r="BJ91" s="685" t="s">
        <v>749</v>
      </c>
      <c r="BK91" s="685">
        <v>1</v>
      </c>
      <c r="BL91" s="685"/>
      <c r="BM91" s="685"/>
      <c r="BN91" s="685"/>
      <c r="BO91" s="685"/>
      <c r="BP91" s="685">
        <v>99</v>
      </c>
      <c r="BQ91" s="685"/>
      <c r="BR91" s="685">
        <v>99</v>
      </c>
    </row>
    <row r="92" s="258" customFormat="1" ht="187.2" spans="2:70">
      <c r="B92" s="448">
        <f t="shared" si="5"/>
        <v>77</v>
      </c>
      <c r="C92" s="449" t="s">
        <v>1356</v>
      </c>
      <c r="D92" s="450" t="s">
        <v>743</v>
      </c>
      <c r="E92" s="451" t="s">
        <v>801</v>
      </c>
      <c r="F92" s="794" t="s">
        <v>1357</v>
      </c>
      <c r="G92" s="453" t="s">
        <v>1358</v>
      </c>
      <c r="H92" s="451" t="str">
        <f t="shared" ref="H92:H185" si="8">INDEX($AM$14:$AU$14,MATCH(1,$AM92:$AU92,0))</f>
        <v>その他(ネットワーク機器等)
Other
(e.g., External FW, IPS/IDS, network equipment, storage devices, etc.)</v>
      </c>
      <c r="I92" s="799" t="s">
        <v>785</v>
      </c>
      <c r="J92" s="320" t="s">
        <v>786</v>
      </c>
      <c r="K92" s="487" t="str">
        <f t="shared" si="6"/>
        <v>回答要
Answer Required</v>
      </c>
      <c r="L92" s="488">
        <v>3</v>
      </c>
      <c r="M92" s="489"/>
      <c r="N92" s="489"/>
      <c r="O92" s="492" t="s">
        <v>287</v>
      </c>
      <c r="P92" s="493"/>
      <c r="Q92" s="494"/>
      <c r="R92" s="494"/>
      <c r="S92" s="503"/>
      <c r="T92" s="807">
        <f>IF(OR(AND('0.Work Content Judge'!$AE$146=1,$BL92=99),AND('0.Work Content Judge'!$AH$146=1,$BM92=99),AND('0.Work Content Judge'!$AG$146=1,$BN92=99),AND(COUNTIF('0.Work Content Judge'!$AJ$146:$AO$146,2)=0,$BO92=99),AND('0.Work Content Judge'!$T$146=0,$BP92=99),AND('0.Work Content Judge'!$U$146=0,$BQ92=99),AND(COUNTIF('0.Work Content Judge'!$AJ$146:$AO$146,2)&gt;0,$BR92=99)),0,IF(OR(AND('0.Work Content Judge'!$G$129=1,$AZ92=1),AND('0.Work Content Judge'!$H$129=1,$BA92=1),AND('0.Work Content Judge'!$I$129=1,$BB92=1),AND('0.Work Content Judge'!$J$129=1,$BC92=1),AND('0.Work Content Judge'!$K$129=1,$BD92=1),AND('0.Work Content Judge'!$L$129=1,$BG92=1),AND('0.Work Content Judge'!$M$129=1,$BF92=1),AND('0.Work Content Judge'!$N$129=1,$BE92=1),AND('0.Work Content Judge'!$O$129=1,$BH92=1),AND('0.Work Content Judge'!$P$129=1,$BI92=1)),1,0))</f>
        <v>1</v>
      </c>
      <c r="U92" s="807">
        <f t="shared" si="7"/>
        <v>1</v>
      </c>
      <c r="V92" s="683">
        <f t="shared" ref="V92:V185" si="9">IF(SUM($AM92:$AU92)&gt;1,SUM($AM92:$AU92),1)</f>
        <v>1</v>
      </c>
      <c r="W92" s="684">
        <v>1</v>
      </c>
      <c r="X92" s="685">
        <v>0</v>
      </c>
      <c r="Y92" s="685" t="s">
        <v>749</v>
      </c>
      <c r="Z92" s="685" t="s">
        <v>749</v>
      </c>
      <c r="AA92" s="685" t="s">
        <v>749</v>
      </c>
      <c r="AB92" s="685" t="s">
        <v>749</v>
      </c>
      <c r="AC92" s="685" t="s">
        <v>749</v>
      </c>
      <c r="AD92" s="685" t="s">
        <v>749</v>
      </c>
      <c r="AE92" s="685" t="s">
        <v>749</v>
      </c>
      <c r="AF92" s="685" t="e">
        <v>#N/A</v>
      </c>
      <c r="AG92" s="685" t="e">
        <v>#N/A</v>
      </c>
      <c r="AH92" s="685" t="e">
        <v>#N/A</v>
      </c>
      <c r="AI92" s="685" t="e">
        <v>#N/A</v>
      </c>
      <c r="AJ92" s="685" t="e">
        <v>#N/A</v>
      </c>
      <c r="AK92" s="685" t="e">
        <v>#N/A</v>
      </c>
      <c r="AL92" s="685" t="e">
        <v>#N/A</v>
      </c>
      <c r="AM92" s="685" t="s">
        <v>749</v>
      </c>
      <c r="AN92" s="685" t="s">
        <v>749</v>
      </c>
      <c r="AO92" s="685" t="s">
        <v>749</v>
      </c>
      <c r="AP92" s="685" t="s">
        <v>749</v>
      </c>
      <c r="AQ92" s="685" t="s">
        <v>749</v>
      </c>
      <c r="AR92" s="685" t="s">
        <v>749</v>
      </c>
      <c r="AS92" s="685" t="s">
        <v>749</v>
      </c>
      <c r="AT92" s="685" t="s">
        <v>749</v>
      </c>
      <c r="AU92" s="685">
        <v>1</v>
      </c>
      <c r="AV92" s="685">
        <v>1</v>
      </c>
      <c r="AW92" s="685">
        <v>1</v>
      </c>
      <c r="AX92" s="685"/>
      <c r="AY92" s="685" t="s">
        <v>749</v>
      </c>
      <c r="AZ92" s="685">
        <v>1</v>
      </c>
      <c r="BA92" s="685">
        <v>1</v>
      </c>
      <c r="BB92" s="685">
        <v>1</v>
      </c>
      <c r="BC92" s="685" t="s">
        <v>749</v>
      </c>
      <c r="BD92" s="685" t="s">
        <v>749</v>
      </c>
      <c r="BE92" s="685" t="s">
        <v>749</v>
      </c>
      <c r="BF92" s="685" t="s">
        <v>749</v>
      </c>
      <c r="BG92" s="685" t="s">
        <v>749</v>
      </c>
      <c r="BH92" s="685">
        <v>1</v>
      </c>
      <c r="BI92" s="685" t="s">
        <v>749</v>
      </c>
      <c r="BJ92" s="685" t="s">
        <v>749</v>
      </c>
      <c r="BK92" s="685">
        <v>1</v>
      </c>
      <c r="BL92" s="685"/>
      <c r="BM92" s="685"/>
      <c r="BN92" s="685"/>
      <c r="BO92" s="685">
        <v>99</v>
      </c>
      <c r="BP92" s="685"/>
      <c r="BQ92" s="685">
        <v>99</v>
      </c>
      <c r="BR92" s="685"/>
    </row>
    <row r="93" s="258" customFormat="1" ht="187.2" spans="2:70">
      <c r="B93" s="448">
        <f t="shared" si="5"/>
        <v>78</v>
      </c>
      <c r="C93" s="449" t="s">
        <v>1359</v>
      </c>
      <c r="D93" s="450" t="s">
        <v>743</v>
      </c>
      <c r="E93" s="451" t="s">
        <v>801</v>
      </c>
      <c r="F93" s="794" t="s">
        <v>1360</v>
      </c>
      <c r="G93" s="453" t="s">
        <v>1361</v>
      </c>
      <c r="H93" s="451" t="str">
        <f t="shared" si="8"/>
        <v>その他サーバ
Other servers
(e.g., DNS server, mail server, etc.)</v>
      </c>
      <c r="I93" s="799" t="s">
        <v>785</v>
      </c>
      <c r="J93" s="320" t="s">
        <v>786</v>
      </c>
      <c r="K93" s="487" t="str">
        <f t="shared" si="6"/>
        <v>回答要
Answer Required</v>
      </c>
      <c r="L93" s="488">
        <v>3</v>
      </c>
      <c r="M93" s="489"/>
      <c r="N93" s="489"/>
      <c r="O93" s="492" t="s">
        <v>287</v>
      </c>
      <c r="P93" s="493"/>
      <c r="Q93" s="494"/>
      <c r="R93" s="494"/>
      <c r="S93" s="503"/>
      <c r="T93" s="807">
        <f>IF(OR(AND('0.Work Content Judge'!$AE$146=1,$BL93=99),AND('0.Work Content Judge'!$AH$146=1,$BM93=99),AND('0.Work Content Judge'!$AG$146=1,$BN93=99),AND(COUNTIF('0.Work Content Judge'!$AJ$146:$AO$146,2)=0,$BO93=99),AND('0.Work Content Judge'!$T$146=0,$BP93=99),AND('0.Work Content Judge'!$U$146=0,$BQ93=99),AND(COUNTIF('0.Work Content Judge'!$AJ$146:$AO$146,2)&gt;0,$BR93=99)),0,IF(OR(AND('0.Work Content Judge'!$G$129=1,$AZ93=1),AND('0.Work Content Judge'!$H$129=1,$BA93=1),AND('0.Work Content Judge'!$I$129=1,$BB93=1),AND('0.Work Content Judge'!$J$129=1,$BC93=1),AND('0.Work Content Judge'!$K$129=1,$BD93=1),AND('0.Work Content Judge'!$L$129=1,$BG93=1),AND('0.Work Content Judge'!$M$129=1,$BF93=1),AND('0.Work Content Judge'!$N$129=1,$BE93=1),AND('0.Work Content Judge'!$O$129=1,$BH93=1),AND('0.Work Content Judge'!$P$129=1,$BI93=1)),1,0))</f>
        <v>1</v>
      </c>
      <c r="U93" s="807">
        <f t="shared" si="7"/>
        <v>1</v>
      </c>
      <c r="V93" s="683">
        <f t="shared" si="9"/>
        <v>1</v>
      </c>
      <c r="W93" s="684">
        <v>1</v>
      </c>
      <c r="X93" s="685">
        <v>0</v>
      </c>
      <c r="Y93" s="685" t="s">
        <v>749</v>
      </c>
      <c r="Z93" s="685" t="s">
        <v>749</v>
      </c>
      <c r="AA93" s="685" t="s">
        <v>749</v>
      </c>
      <c r="AB93" s="685" t="s">
        <v>749</v>
      </c>
      <c r="AC93" s="685" t="s">
        <v>749</v>
      </c>
      <c r="AD93" s="685" t="s">
        <v>749</v>
      </c>
      <c r="AE93" s="685" t="s">
        <v>749</v>
      </c>
      <c r="AF93" s="685" t="e">
        <v>#N/A</v>
      </c>
      <c r="AG93" s="685" t="e">
        <v>#N/A</v>
      </c>
      <c r="AH93" s="685" t="e">
        <v>#N/A</v>
      </c>
      <c r="AI93" s="685" t="e">
        <v>#N/A</v>
      </c>
      <c r="AJ93" s="685" t="e">
        <v>#N/A</v>
      </c>
      <c r="AK93" s="685" t="e">
        <v>#N/A</v>
      </c>
      <c r="AL93" s="685" t="e">
        <v>#N/A</v>
      </c>
      <c r="AM93" s="685" t="s">
        <v>749</v>
      </c>
      <c r="AN93" s="685" t="s">
        <v>749</v>
      </c>
      <c r="AO93" s="685" t="s">
        <v>749</v>
      </c>
      <c r="AP93" s="685" t="s">
        <v>749</v>
      </c>
      <c r="AQ93" s="685" t="s">
        <v>749</v>
      </c>
      <c r="AR93" s="685">
        <v>1</v>
      </c>
      <c r="AS93" s="685" t="s">
        <v>749</v>
      </c>
      <c r="AT93" s="685" t="s">
        <v>749</v>
      </c>
      <c r="AU93" s="685" t="s">
        <v>749</v>
      </c>
      <c r="AV93" s="685">
        <v>1</v>
      </c>
      <c r="AW93" s="685">
        <v>1</v>
      </c>
      <c r="AX93" s="685"/>
      <c r="AY93" s="685" t="s">
        <v>749</v>
      </c>
      <c r="AZ93" s="685">
        <v>1</v>
      </c>
      <c r="BA93" s="685" t="s">
        <v>749</v>
      </c>
      <c r="BB93" s="685">
        <v>1</v>
      </c>
      <c r="BC93" s="685" t="s">
        <v>749</v>
      </c>
      <c r="BD93" s="685" t="s">
        <v>749</v>
      </c>
      <c r="BE93" s="685" t="s">
        <v>749</v>
      </c>
      <c r="BF93" s="685" t="s">
        <v>749</v>
      </c>
      <c r="BG93" s="685" t="s">
        <v>749</v>
      </c>
      <c r="BH93" s="685">
        <v>1</v>
      </c>
      <c r="BI93" s="685" t="s">
        <v>749</v>
      </c>
      <c r="BJ93" s="685" t="s">
        <v>749</v>
      </c>
      <c r="BK93" s="685">
        <v>1</v>
      </c>
      <c r="BL93" s="685"/>
      <c r="BM93" s="685"/>
      <c r="BN93" s="685"/>
      <c r="BO93" s="685">
        <v>99</v>
      </c>
      <c r="BP93" s="685"/>
      <c r="BQ93" s="685">
        <v>99</v>
      </c>
      <c r="BR93" s="685"/>
    </row>
    <row r="94" s="258" customFormat="1" ht="201.6" spans="2:70">
      <c r="B94" s="448">
        <f t="shared" si="5"/>
        <v>79</v>
      </c>
      <c r="C94" s="449" t="s">
        <v>1362</v>
      </c>
      <c r="D94" s="450" t="s">
        <v>743</v>
      </c>
      <c r="E94" s="451" t="s">
        <v>801</v>
      </c>
      <c r="F94" s="794" t="s">
        <v>1363</v>
      </c>
      <c r="G94" s="453" t="s">
        <v>1364</v>
      </c>
      <c r="H94" s="451" t="str">
        <f t="shared" si="8"/>
        <v>サーバ全体
Entire server</v>
      </c>
      <c r="I94" s="799" t="s">
        <v>785</v>
      </c>
      <c r="J94" s="320" t="s">
        <v>786</v>
      </c>
      <c r="K94" s="487" t="str">
        <f t="shared" si="6"/>
        <v>回答要
Answer Required</v>
      </c>
      <c r="L94" s="488">
        <v>3</v>
      </c>
      <c r="M94" s="489"/>
      <c r="N94" s="489"/>
      <c r="O94" s="492" t="s">
        <v>287</v>
      </c>
      <c r="P94" s="493"/>
      <c r="Q94" s="494"/>
      <c r="R94" s="494"/>
      <c r="S94" s="503"/>
      <c r="T94" s="807">
        <f>IF(OR(AND('0.Work Content Judge'!$AE$146=1,$BL94=99),AND('0.Work Content Judge'!$AH$146=1,$BM94=99),AND('0.Work Content Judge'!$AG$146=1,$BN94=99),AND(COUNTIF('0.Work Content Judge'!$AJ$146:$AO$146,2)=0,$BO94=99),AND('0.Work Content Judge'!$T$146=0,$BP94=99),AND('0.Work Content Judge'!$U$146=0,$BQ94=99),AND(COUNTIF('0.Work Content Judge'!$AJ$146:$AO$146,2)&gt;0,$BR94=99)),0,IF(OR(AND('0.Work Content Judge'!$G$129=1,$AZ94=1),AND('0.Work Content Judge'!$H$129=1,$BA94=1),AND('0.Work Content Judge'!$I$129=1,$BB94=1),AND('0.Work Content Judge'!$J$129=1,$BC94=1),AND('0.Work Content Judge'!$K$129=1,$BD94=1),AND('0.Work Content Judge'!$L$129=1,$BG94=1),AND('0.Work Content Judge'!$M$129=1,$BF94=1),AND('0.Work Content Judge'!$N$129=1,$BE94=1),AND('0.Work Content Judge'!$O$129=1,$BH94=1),AND('0.Work Content Judge'!$P$129=1,$BI94=1)),1,0))</f>
        <v>1</v>
      </c>
      <c r="U94" s="807">
        <f t="shared" si="7"/>
        <v>1</v>
      </c>
      <c r="V94" s="683">
        <f t="shared" si="9"/>
        <v>1</v>
      </c>
      <c r="W94" s="684">
        <v>1</v>
      </c>
      <c r="X94" s="685">
        <v>0</v>
      </c>
      <c r="Y94" s="685" t="s">
        <v>749</v>
      </c>
      <c r="Z94" s="685" t="s">
        <v>749</v>
      </c>
      <c r="AA94" s="685" t="s">
        <v>749</v>
      </c>
      <c r="AB94" s="685" t="s">
        <v>749</v>
      </c>
      <c r="AC94" s="685" t="s">
        <v>749</v>
      </c>
      <c r="AD94" s="685" t="s">
        <v>749</v>
      </c>
      <c r="AE94" s="685" t="s">
        <v>749</v>
      </c>
      <c r="AF94" s="685" t="e">
        <v>#N/A</v>
      </c>
      <c r="AG94" s="685" t="e">
        <v>#N/A</v>
      </c>
      <c r="AH94" s="685" t="e">
        <v>#N/A</v>
      </c>
      <c r="AI94" s="685" t="e">
        <v>#N/A</v>
      </c>
      <c r="AJ94" s="685" t="e">
        <v>#N/A</v>
      </c>
      <c r="AK94" s="685" t="e">
        <v>#N/A</v>
      </c>
      <c r="AL94" s="685" t="e">
        <v>#N/A</v>
      </c>
      <c r="AM94" s="685">
        <v>1</v>
      </c>
      <c r="AN94" s="685" t="s">
        <v>749</v>
      </c>
      <c r="AO94" s="685" t="s">
        <v>749</v>
      </c>
      <c r="AP94" s="685" t="s">
        <v>749</v>
      </c>
      <c r="AQ94" s="685" t="s">
        <v>749</v>
      </c>
      <c r="AR94" s="685" t="s">
        <v>749</v>
      </c>
      <c r="AS94" s="685" t="s">
        <v>749</v>
      </c>
      <c r="AT94" s="685" t="s">
        <v>749</v>
      </c>
      <c r="AU94" s="685" t="s">
        <v>749</v>
      </c>
      <c r="AV94" s="685">
        <v>1</v>
      </c>
      <c r="AW94" s="685"/>
      <c r="AX94" s="685"/>
      <c r="AY94" s="685" t="s">
        <v>749</v>
      </c>
      <c r="AZ94" s="685">
        <v>1</v>
      </c>
      <c r="BA94" s="685" t="s">
        <v>749</v>
      </c>
      <c r="BB94" s="685" t="s">
        <v>749</v>
      </c>
      <c r="BC94" s="685" t="s">
        <v>749</v>
      </c>
      <c r="BD94" s="685" t="s">
        <v>749</v>
      </c>
      <c r="BE94" s="685" t="s">
        <v>749</v>
      </c>
      <c r="BF94" s="685" t="s">
        <v>749</v>
      </c>
      <c r="BG94" s="685" t="s">
        <v>749</v>
      </c>
      <c r="BH94" s="685" t="s">
        <v>749</v>
      </c>
      <c r="BI94" s="685" t="s">
        <v>749</v>
      </c>
      <c r="BJ94" s="685" t="s">
        <v>749</v>
      </c>
      <c r="BK94" s="685">
        <v>1</v>
      </c>
      <c r="BL94" s="685"/>
      <c r="BM94" s="685"/>
      <c r="BN94" s="685"/>
      <c r="BO94" s="685">
        <v>99</v>
      </c>
      <c r="BP94" s="685"/>
      <c r="BQ94" s="685">
        <v>99</v>
      </c>
      <c r="BR94" s="685"/>
    </row>
    <row r="95" s="258" customFormat="1" ht="201.6" hidden="1" spans="2:70">
      <c r="B95" s="448">
        <f t="shared" si="5"/>
        <v>80</v>
      </c>
      <c r="C95" s="449" t="s">
        <v>1365</v>
      </c>
      <c r="D95" s="450" t="s">
        <v>743</v>
      </c>
      <c r="E95" s="451" t="s">
        <v>801</v>
      </c>
      <c r="F95" s="794" t="s">
        <v>1366</v>
      </c>
      <c r="G95" s="453" t="s">
        <v>1367</v>
      </c>
      <c r="H95" s="451" t="str">
        <f t="shared" si="8"/>
        <v>サーバ全体
Entire server</v>
      </c>
      <c r="I95" s="799" t="s">
        <v>785</v>
      </c>
      <c r="J95" s="320" t="s">
        <v>786</v>
      </c>
      <c r="K95" s="487" t="str">
        <f t="shared" si="6"/>
        <v>回答不要
Not Applicable</v>
      </c>
      <c r="L95" s="488"/>
      <c r="M95" s="489"/>
      <c r="N95" s="489"/>
      <c r="O95" s="492" t="s">
        <v>287</v>
      </c>
      <c r="P95" s="493"/>
      <c r="Q95" s="494"/>
      <c r="R95" s="494"/>
      <c r="S95" s="503"/>
      <c r="T95" s="807">
        <f>IF(OR(AND('0.Work Content Judge'!$AE$146=1,$BL95=99),AND('0.Work Content Judge'!$AH$146=1,$BM95=99),AND('0.Work Content Judge'!$AG$146=1,$BN95=99),AND(COUNTIF('0.Work Content Judge'!$AJ$146:$AO$146,2)=0,$BO95=99),AND('0.Work Content Judge'!$T$146=0,$BP95=99),AND('0.Work Content Judge'!$U$146=0,$BQ95=99),AND(COUNTIF('0.Work Content Judge'!$AJ$146:$AO$146,2)&gt;0,$BR95=99)),0,IF(OR(AND('0.Work Content Judge'!$G$129=1,$AZ95=1),AND('0.Work Content Judge'!$H$129=1,$BA95=1),AND('0.Work Content Judge'!$I$129=1,$BB95=1),AND('0.Work Content Judge'!$J$129=1,$BC95=1),AND('0.Work Content Judge'!$K$129=1,$BD95=1),AND('0.Work Content Judge'!$L$129=1,$BG95=1),AND('0.Work Content Judge'!$M$129=1,$BF95=1),AND('0.Work Content Judge'!$N$129=1,$BE95=1),AND('0.Work Content Judge'!$O$129=1,$BH95=1),AND('0.Work Content Judge'!$P$129=1,$BI95=1)),1,0))</f>
        <v>0</v>
      </c>
      <c r="U95" s="807">
        <f t="shared" si="7"/>
        <v>1</v>
      </c>
      <c r="V95" s="683">
        <f t="shared" si="9"/>
        <v>1</v>
      </c>
      <c r="W95" s="684">
        <v>1</v>
      </c>
      <c r="X95" s="685">
        <v>0</v>
      </c>
      <c r="Y95" s="685" t="s">
        <v>749</v>
      </c>
      <c r="Z95" s="685" t="s">
        <v>749</v>
      </c>
      <c r="AA95" s="685" t="s">
        <v>749</v>
      </c>
      <c r="AB95" s="685" t="s">
        <v>749</v>
      </c>
      <c r="AC95" s="685" t="s">
        <v>749</v>
      </c>
      <c r="AD95" s="685" t="s">
        <v>749</v>
      </c>
      <c r="AE95" s="685" t="s">
        <v>749</v>
      </c>
      <c r="AF95" s="685" t="e">
        <v>#N/A</v>
      </c>
      <c r="AG95" s="685" t="e">
        <v>#N/A</v>
      </c>
      <c r="AH95" s="685" t="e">
        <v>#N/A</v>
      </c>
      <c r="AI95" s="685" t="e">
        <v>#N/A</v>
      </c>
      <c r="AJ95" s="685" t="e">
        <v>#N/A</v>
      </c>
      <c r="AK95" s="685" t="e">
        <v>#N/A</v>
      </c>
      <c r="AL95" s="685" t="e">
        <v>#N/A</v>
      </c>
      <c r="AM95" s="685">
        <v>1</v>
      </c>
      <c r="AN95" s="685" t="s">
        <v>749</v>
      </c>
      <c r="AO95" s="685" t="s">
        <v>749</v>
      </c>
      <c r="AP95" s="685" t="s">
        <v>749</v>
      </c>
      <c r="AQ95" s="685" t="s">
        <v>749</v>
      </c>
      <c r="AR95" s="685" t="s">
        <v>749</v>
      </c>
      <c r="AS95" s="685" t="s">
        <v>749</v>
      </c>
      <c r="AT95" s="685" t="s">
        <v>749</v>
      </c>
      <c r="AU95" s="685" t="s">
        <v>749</v>
      </c>
      <c r="AV95" s="685">
        <v>1</v>
      </c>
      <c r="AW95" s="685"/>
      <c r="AX95" s="685"/>
      <c r="AY95" s="685" t="s">
        <v>749</v>
      </c>
      <c r="AZ95" s="685">
        <v>1</v>
      </c>
      <c r="BA95" s="685" t="s">
        <v>749</v>
      </c>
      <c r="BB95" s="685" t="s">
        <v>749</v>
      </c>
      <c r="BC95" s="685" t="s">
        <v>749</v>
      </c>
      <c r="BD95" s="685" t="s">
        <v>749</v>
      </c>
      <c r="BE95" s="685" t="s">
        <v>749</v>
      </c>
      <c r="BF95" s="685" t="s">
        <v>749</v>
      </c>
      <c r="BG95" s="685" t="s">
        <v>749</v>
      </c>
      <c r="BH95" s="685">
        <v>1</v>
      </c>
      <c r="BI95" s="685" t="s">
        <v>749</v>
      </c>
      <c r="BJ95" s="685" t="s">
        <v>749</v>
      </c>
      <c r="BK95" s="685">
        <v>1</v>
      </c>
      <c r="BL95" s="685"/>
      <c r="BM95" s="685"/>
      <c r="BN95" s="685"/>
      <c r="BO95" s="685"/>
      <c r="BP95" s="685"/>
      <c r="BQ95" s="685">
        <v>99</v>
      </c>
      <c r="BR95" s="685">
        <v>99</v>
      </c>
    </row>
    <row r="96" s="258" customFormat="1" ht="144" spans="2:70">
      <c r="B96" s="448">
        <f t="shared" si="5"/>
        <v>81</v>
      </c>
      <c r="C96" s="449" t="s">
        <v>965</v>
      </c>
      <c r="D96" s="450" t="s">
        <v>743</v>
      </c>
      <c r="E96" s="451" t="s">
        <v>801</v>
      </c>
      <c r="F96" s="794" t="s">
        <v>966</v>
      </c>
      <c r="G96" s="453" t="s">
        <v>967</v>
      </c>
      <c r="H96" s="451" t="str">
        <f t="shared" si="8"/>
        <v>サーバ全体
Entire server</v>
      </c>
      <c r="I96" s="799" t="s">
        <v>785</v>
      </c>
      <c r="J96" s="320" t="s">
        <v>786</v>
      </c>
      <c r="K96" s="487" t="str">
        <f t="shared" si="6"/>
        <v>回答要
Answer Required</v>
      </c>
      <c r="L96" s="488">
        <v>3</v>
      </c>
      <c r="M96" s="489"/>
      <c r="N96" s="489"/>
      <c r="O96" s="492" t="s">
        <v>287</v>
      </c>
      <c r="P96" s="493"/>
      <c r="Q96" s="494"/>
      <c r="R96" s="494"/>
      <c r="S96" s="503"/>
      <c r="T96" s="807">
        <f>IF(OR(AND('0.Work Content Judge'!$AE$146=1,$BL96=99),AND('0.Work Content Judge'!$AH$146=1,$BM96=99),AND('0.Work Content Judge'!$AG$146=1,$BN96=99),AND(COUNTIF('0.Work Content Judge'!$AJ$146:$AO$146,2)=0,$BO96=99),AND('0.Work Content Judge'!$T$146=0,$BP96=99),AND('0.Work Content Judge'!$U$146=0,$BQ96=99),AND(COUNTIF('0.Work Content Judge'!$AJ$146:$AO$146,2)&gt;0,$BR96=99)),0,IF(OR(AND('0.Work Content Judge'!$G$129=1,$AZ96=1),AND('0.Work Content Judge'!$H$129=1,$BA96=1),AND('0.Work Content Judge'!$I$129=1,$BB96=1),AND('0.Work Content Judge'!$J$129=1,$BC96=1),AND('0.Work Content Judge'!$K$129=1,$BD96=1),AND('0.Work Content Judge'!$L$129=1,$BG96=1),AND('0.Work Content Judge'!$M$129=1,$BF96=1),AND('0.Work Content Judge'!$N$129=1,$BE96=1),AND('0.Work Content Judge'!$O$129=1,$BH96=1),AND('0.Work Content Judge'!$P$129=1,$BI96=1)),1,0))</f>
        <v>1</v>
      </c>
      <c r="U96" s="807">
        <f t="shared" si="7"/>
        <v>1</v>
      </c>
      <c r="V96" s="683">
        <f t="shared" si="9"/>
        <v>2</v>
      </c>
      <c r="W96" s="684">
        <v>1</v>
      </c>
      <c r="X96" s="685">
        <v>0</v>
      </c>
      <c r="Y96" s="685">
        <v>1</v>
      </c>
      <c r="Z96" s="685" t="s">
        <v>749</v>
      </c>
      <c r="AA96" s="685" t="s">
        <v>749</v>
      </c>
      <c r="AB96" s="685" t="s">
        <v>749</v>
      </c>
      <c r="AC96" s="685" t="s">
        <v>749</v>
      </c>
      <c r="AD96" s="685" t="s">
        <v>749</v>
      </c>
      <c r="AE96" s="685" t="s">
        <v>749</v>
      </c>
      <c r="AF96" s="685" t="e">
        <v>#N/A</v>
      </c>
      <c r="AG96" s="685" t="e">
        <v>#N/A</v>
      </c>
      <c r="AH96" s="685" t="e">
        <v>#N/A</v>
      </c>
      <c r="AI96" s="685" t="e">
        <v>#N/A</v>
      </c>
      <c r="AJ96" s="685" t="e">
        <v>#N/A</v>
      </c>
      <c r="AK96" s="685" t="e">
        <v>#N/A</v>
      </c>
      <c r="AL96" s="685" t="e">
        <v>#N/A</v>
      </c>
      <c r="AM96" s="685">
        <v>1</v>
      </c>
      <c r="AN96" s="685" t="s">
        <v>749</v>
      </c>
      <c r="AO96" s="685" t="s">
        <v>749</v>
      </c>
      <c r="AP96" s="685" t="s">
        <v>749</v>
      </c>
      <c r="AQ96" s="685" t="s">
        <v>749</v>
      </c>
      <c r="AR96" s="685" t="s">
        <v>749</v>
      </c>
      <c r="AS96" s="685" t="s">
        <v>749</v>
      </c>
      <c r="AT96" s="685" t="s">
        <v>749</v>
      </c>
      <c r="AU96" s="685">
        <v>1</v>
      </c>
      <c r="AV96" s="685">
        <v>1</v>
      </c>
      <c r="AW96" s="685">
        <v>1</v>
      </c>
      <c r="AX96" s="685">
        <v>1</v>
      </c>
      <c r="AY96" s="685">
        <v>1</v>
      </c>
      <c r="AZ96" s="685">
        <v>1</v>
      </c>
      <c r="BA96" s="685">
        <v>1</v>
      </c>
      <c r="BB96" s="685">
        <v>1</v>
      </c>
      <c r="BC96" s="685">
        <v>1</v>
      </c>
      <c r="BD96" s="685">
        <v>1</v>
      </c>
      <c r="BE96" s="685" t="s">
        <v>749</v>
      </c>
      <c r="BF96" s="685" t="s">
        <v>749</v>
      </c>
      <c r="BG96" s="685" t="s">
        <v>749</v>
      </c>
      <c r="BH96" s="685">
        <v>1</v>
      </c>
      <c r="BI96" s="685" t="s">
        <v>749</v>
      </c>
      <c r="BJ96" s="685">
        <v>1</v>
      </c>
      <c r="BK96" s="685">
        <v>1</v>
      </c>
      <c r="BL96" s="685"/>
      <c r="BM96" s="685"/>
      <c r="BN96" s="685"/>
      <c r="BO96" s="685">
        <v>99</v>
      </c>
      <c r="BP96" s="685"/>
      <c r="BQ96" s="685"/>
      <c r="BR96" s="685"/>
    </row>
    <row r="97" s="258" customFormat="1" ht="144" spans="2:70">
      <c r="B97" s="448">
        <f t="shared" si="5"/>
        <v>82</v>
      </c>
      <c r="C97" s="449" t="s">
        <v>965</v>
      </c>
      <c r="D97" s="450" t="s">
        <v>743</v>
      </c>
      <c r="E97" s="451" t="s">
        <v>801</v>
      </c>
      <c r="F97" s="794" t="s">
        <v>966</v>
      </c>
      <c r="G97" s="453" t="s">
        <v>967</v>
      </c>
      <c r="H97" s="454" t="str">
        <f t="shared" si="8"/>
        <v>その他(ネットワーク機器等)
Other
(e.g., External FW, IPS/IDS, network equipment, storage devices, etc.)</v>
      </c>
      <c r="I97" s="799" t="s">
        <v>785</v>
      </c>
      <c r="J97" s="320" t="s">
        <v>786</v>
      </c>
      <c r="K97" s="487" t="str">
        <f t="shared" si="6"/>
        <v>回答要
Answer Required</v>
      </c>
      <c r="L97" s="488">
        <v>3</v>
      </c>
      <c r="M97" s="489"/>
      <c r="N97" s="489"/>
      <c r="O97" s="492" t="s">
        <v>287</v>
      </c>
      <c r="P97" s="493"/>
      <c r="Q97" s="494"/>
      <c r="R97" s="494"/>
      <c r="S97" s="503"/>
      <c r="T97" s="807">
        <f>IF(OR(AND('0.Work Content Judge'!$AE$146=1,$BL97=99),AND('0.Work Content Judge'!$AH$146=1,$BM97=99),AND('0.Work Content Judge'!$AG$146=1,$BN97=99),AND(COUNTIF('0.Work Content Judge'!$AJ$146:$AO$146,2)=0,$BO97=99),AND('0.Work Content Judge'!$T$146=0,$BP97=99),AND('0.Work Content Judge'!$U$146=0,$BQ97=99),AND(COUNTIF('0.Work Content Judge'!$AJ$146:$AO$146,2)&gt;0,$BR97=99)),0,IF(OR(AND('0.Work Content Judge'!$G$129=1,$AZ97=1),AND('0.Work Content Judge'!$H$129=1,$BA97=1),AND('0.Work Content Judge'!$I$129=1,$BB97=1),AND('0.Work Content Judge'!$J$129=1,$BC97=1),AND('0.Work Content Judge'!$K$129=1,$BD97=1),AND('0.Work Content Judge'!$L$129=1,$BG97=1),AND('0.Work Content Judge'!$M$129=1,$BF97=1),AND('0.Work Content Judge'!$N$129=1,$BE97=1),AND('0.Work Content Judge'!$O$129=1,$BH97=1),AND('0.Work Content Judge'!$P$129=1,$BI97=1)),1,0))</f>
        <v>1</v>
      </c>
      <c r="U97" s="807">
        <f t="shared" si="7"/>
        <v>1</v>
      </c>
      <c r="V97" s="683">
        <f t="shared" si="9"/>
        <v>1</v>
      </c>
      <c r="W97" s="684">
        <v>1</v>
      </c>
      <c r="X97" s="685">
        <v>0</v>
      </c>
      <c r="Y97" s="685">
        <v>1</v>
      </c>
      <c r="Z97" s="685" t="s">
        <v>749</v>
      </c>
      <c r="AA97" s="685" t="s">
        <v>749</v>
      </c>
      <c r="AB97" s="685" t="s">
        <v>749</v>
      </c>
      <c r="AC97" s="685" t="s">
        <v>749</v>
      </c>
      <c r="AD97" s="685" t="s">
        <v>749</v>
      </c>
      <c r="AE97" s="685" t="s">
        <v>749</v>
      </c>
      <c r="AF97" s="685" t="e">
        <v>#N/A</v>
      </c>
      <c r="AG97" s="685" t="e">
        <v>#N/A</v>
      </c>
      <c r="AH97" s="685" t="e">
        <v>#N/A</v>
      </c>
      <c r="AI97" s="685" t="e">
        <v>#N/A</v>
      </c>
      <c r="AJ97" s="685" t="e">
        <v>#N/A</v>
      </c>
      <c r="AK97" s="685" t="e">
        <v>#N/A</v>
      </c>
      <c r="AL97" s="685" t="e">
        <v>#N/A</v>
      </c>
      <c r="AM97" s="685"/>
      <c r="AN97" s="685" t="s">
        <v>749</v>
      </c>
      <c r="AO97" s="685" t="s">
        <v>749</v>
      </c>
      <c r="AP97" s="685" t="s">
        <v>749</v>
      </c>
      <c r="AQ97" s="685" t="s">
        <v>749</v>
      </c>
      <c r="AR97" s="685" t="s">
        <v>749</v>
      </c>
      <c r="AS97" s="685" t="s">
        <v>749</v>
      </c>
      <c r="AT97" s="685" t="s">
        <v>749</v>
      </c>
      <c r="AU97" s="685">
        <v>1</v>
      </c>
      <c r="AV97" s="685">
        <v>1</v>
      </c>
      <c r="AW97" s="685">
        <v>1</v>
      </c>
      <c r="AX97" s="685">
        <v>1</v>
      </c>
      <c r="AY97" s="685">
        <v>1</v>
      </c>
      <c r="AZ97" s="685">
        <v>1</v>
      </c>
      <c r="BA97" s="685">
        <v>1</v>
      </c>
      <c r="BB97" s="685">
        <v>1</v>
      </c>
      <c r="BC97" s="685">
        <v>1</v>
      </c>
      <c r="BD97" s="685">
        <v>1</v>
      </c>
      <c r="BE97" s="685" t="s">
        <v>749</v>
      </c>
      <c r="BF97" s="685" t="s">
        <v>749</v>
      </c>
      <c r="BG97" s="685" t="s">
        <v>749</v>
      </c>
      <c r="BH97" s="685">
        <v>1</v>
      </c>
      <c r="BI97" s="685" t="s">
        <v>749</v>
      </c>
      <c r="BJ97" s="685">
        <v>1</v>
      </c>
      <c r="BK97" s="685">
        <v>1</v>
      </c>
      <c r="BL97" s="685"/>
      <c r="BM97" s="685"/>
      <c r="BN97" s="685"/>
      <c r="BO97" s="685">
        <v>99</v>
      </c>
      <c r="BP97" s="685"/>
      <c r="BQ97" s="685"/>
      <c r="BR97" s="685"/>
    </row>
    <row r="98" s="258" customFormat="1" ht="144" hidden="1" spans="2:70">
      <c r="B98" s="448">
        <f t="shared" si="5"/>
        <v>83</v>
      </c>
      <c r="C98" s="449" t="s">
        <v>968</v>
      </c>
      <c r="D98" s="450" t="s">
        <v>743</v>
      </c>
      <c r="E98" s="451" t="s">
        <v>801</v>
      </c>
      <c r="F98" s="794" t="s">
        <v>969</v>
      </c>
      <c r="G98" s="453" t="s">
        <v>970</v>
      </c>
      <c r="H98" s="451" t="str">
        <f t="shared" si="8"/>
        <v>サーバ全体
Entire server</v>
      </c>
      <c r="I98" s="799" t="s">
        <v>785</v>
      </c>
      <c r="J98" s="320" t="s">
        <v>786</v>
      </c>
      <c r="K98" s="487" t="str">
        <f t="shared" si="6"/>
        <v>回答不要
Not Applicable</v>
      </c>
      <c r="L98" s="488"/>
      <c r="M98" s="489"/>
      <c r="N98" s="489"/>
      <c r="O98" s="492" t="s">
        <v>287</v>
      </c>
      <c r="P98" s="493"/>
      <c r="Q98" s="494"/>
      <c r="R98" s="494"/>
      <c r="S98" s="503"/>
      <c r="T98" s="807">
        <f>IF(OR(AND('0.Work Content Judge'!$AE$146=1,$BL98=99),AND('0.Work Content Judge'!$AH$146=1,$BM98=99),AND('0.Work Content Judge'!$AG$146=1,$BN98=99),AND(COUNTIF('0.Work Content Judge'!$AJ$146:$AO$146,2)=0,$BO98=99),AND('0.Work Content Judge'!$T$146=0,$BP98=99),AND('0.Work Content Judge'!$U$146=0,$BQ98=99),AND(COUNTIF('0.Work Content Judge'!$AJ$146:$AO$146,2)&gt;0,$BR98=99)),0,IF(OR(AND('0.Work Content Judge'!$G$129=1,$AZ98=1),AND('0.Work Content Judge'!$H$129=1,$BA98=1),AND('0.Work Content Judge'!$I$129=1,$BB98=1),AND('0.Work Content Judge'!$J$129=1,$BC98=1),AND('0.Work Content Judge'!$K$129=1,$BD98=1),AND('0.Work Content Judge'!$L$129=1,$BG98=1),AND('0.Work Content Judge'!$M$129=1,$BF98=1),AND('0.Work Content Judge'!$N$129=1,$BE98=1),AND('0.Work Content Judge'!$O$129=1,$BH98=1),AND('0.Work Content Judge'!$P$129=1,$BI98=1)),1,0))</f>
        <v>0</v>
      </c>
      <c r="U98" s="807">
        <f t="shared" si="7"/>
        <v>1</v>
      </c>
      <c r="V98" s="683">
        <f t="shared" si="9"/>
        <v>2</v>
      </c>
      <c r="W98" s="684">
        <v>1</v>
      </c>
      <c r="X98" s="685">
        <v>0</v>
      </c>
      <c r="Y98" s="685">
        <v>1</v>
      </c>
      <c r="Z98" s="685" t="s">
        <v>749</v>
      </c>
      <c r="AA98" s="685" t="s">
        <v>749</v>
      </c>
      <c r="AB98" s="685" t="s">
        <v>749</v>
      </c>
      <c r="AC98" s="685" t="s">
        <v>749</v>
      </c>
      <c r="AD98" s="685" t="s">
        <v>749</v>
      </c>
      <c r="AE98" s="685" t="s">
        <v>749</v>
      </c>
      <c r="AF98" s="685" t="e">
        <v>#N/A</v>
      </c>
      <c r="AG98" s="685" t="e">
        <v>#N/A</v>
      </c>
      <c r="AH98" s="685" t="e">
        <v>#N/A</v>
      </c>
      <c r="AI98" s="685" t="e">
        <v>#N/A</v>
      </c>
      <c r="AJ98" s="685" t="e">
        <v>#N/A</v>
      </c>
      <c r="AK98" s="685" t="e">
        <v>#N/A</v>
      </c>
      <c r="AL98" s="685" t="e">
        <v>#N/A</v>
      </c>
      <c r="AM98" s="685">
        <v>1</v>
      </c>
      <c r="AN98" s="685" t="s">
        <v>749</v>
      </c>
      <c r="AO98" s="685" t="s">
        <v>749</v>
      </c>
      <c r="AP98" s="685" t="s">
        <v>749</v>
      </c>
      <c r="AQ98" s="685" t="s">
        <v>749</v>
      </c>
      <c r="AR98" s="685" t="s">
        <v>749</v>
      </c>
      <c r="AS98" s="685" t="s">
        <v>749</v>
      </c>
      <c r="AT98" s="685" t="s">
        <v>749</v>
      </c>
      <c r="AU98" s="685">
        <v>1</v>
      </c>
      <c r="AV98" s="685">
        <v>1</v>
      </c>
      <c r="AW98" s="685">
        <v>1</v>
      </c>
      <c r="AX98" s="685">
        <v>1</v>
      </c>
      <c r="AY98" s="685">
        <v>1</v>
      </c>
      <c r="AZ98" s="685">
        <v>1</v>
      </c>
      <c r="BA98" s="685">
        <v>1</v>
      </c>
      <c r="BB98" s="685">
        <v>1</v>
      </c>
      <c r="BC98" s="685">
        <v>1</v>
      </c>
      <c r="BD98" s="685">
        <v>1</v>
      </c>
      <c r="BE98" s="685" t="s">
        <v>749</v>
      </c>
      <c r="BF98" s="685" t="s">
        <v>749</v>
      </c>
      <c r="BG98" s="685" t="s">
        <v>749</v>
      </c>
      <c r="BH98" s="685">
        <v>1</v>
      </c>
      <c r="BI98" s="685" t="s">
        <v>749</v>
      </c>
      <c r="BJ98" s="685">
        <v>1</v>
      </c>
      <c r="BK98" s="685">
        <v>1</v>
      </c>
      <c r="BL98" s="685"/>
      <c r="BM98" s="685"/>
      <c r="BN98" s="685"/>
      <c r="BO98" s="685"/>
      <c r="BP98" s="685"/>
      <c r="BQ98" s="685"/>
      <c r="BR98" s="685">
        <v>99</v>
      </c>
    </row>
    <row r="99" s="258" customFormat="1" ht="144" hidden="1" spans="2:70">
      <c r="B99" s="448">
        <f t="shared" si="5"/>
        <v>84</v>
      </c>
      <c r="C99" s="449" t="s">
        <v>968</v>
      </c>
      <c r="D99" s="450" t="s">
        <v>743</v>
      </c>
      <c r="E99" s="451" t="s">
        <v>801</v>
      </c>
      <c r="F99" s="794" t="s">
        <v>969</v>
      </c>
      <c r="G99" s="453" t="s">
        <v>970</v>
      </c>
      <c r="H99" s="454" t="str">
        <f t="shared" si="8"/>
        <v>その他(ネットワーク機器等)
Other
(e.g., External FW, IPS/IDS, network equipment, storage devices, etc.)</v>
      </c>
      <c r="I99" s="799" t="s">
        <v>785</v>
      </c>
      <c r="J99" s="320" t="s">
        <v>786</v>
      </c>
      <c r="K99" s="487" t="str">
        <f t="shared" si="6"/>
        <v>回答不要
Not Applicable</v>
      </c>
      <c r="L99" s="488"/>
      <c r="M99" s="489"/>
      <c r="N99" s="489"/>
      <c r="O99" s="492" t="s">
        <v>287</v>
      </c>
      <c r="P99" s="493"/>
      <c r="Q99" s="494"/>
      <c r="R99" s="494"/>
      <c r="S99" s="503"/>
      <c r="T99" s="807">
        <f>IF(OR(AND('0.Work Content Judge'!$AE$146=1,$BL99=99),AND('0.Work Content Judge'!$AH$146=1,$BM99=99),AND('0.Work Content Judge'!$AG$146=1,$BN99=99),AND(COUNTIF('0.Work Content Judge'!$AJ$146:$AO$146,2)=0,$BO99=99),AND('0.Work Content Judge'!$T$146=0,$BP99=99),AND('0.Work Content Judge'!$U$146=0,$BQ99=99),AND(COUNTIF('0.Work Content Judge'!$AJ$146:$AO$146,2)&gt;0,$BR99=99)),0,IF(OR(AND('0.Work Content Judge'!$G$129=1,$AZ99=1),AND('0.Work Content Judge'!$H$129=1,$BA99=1),AND('0.Work Content Judge'!$I$129=1,$BB99=1),AND('0.Work Content Judge'!$J$129=1,$BC99=1),AND('0.Work Content Judge'!$K$129=1,$BD99=1),AND('0.Work Content Judge'!$L$129=1,$BG99=1),AND('0.Work Content Judge'!$M$129=1,$BF99=1),AND('0.Work Content Judge'!$N$129=1,$BE99=1),AND('0.Work Content Judge'!$O$129=1,$BH99=1),AND('0.Work Content Judge'!$P$129=1,$BI99=1)),1,0))</f>
        <v>0</v>
      </c>
      <c r="U99" s="807">
        <f t="shared" si="7"/>
        <v>1</v>
      </c>
      <c r="V99" s="683">
        <f t="shared" si="9"/>
        <v>1</v>
      </c>
      <c r="W99" s="684">
        <v>1</v>
      </c>
      <c r="X99" s="685">
        <v>0</v>
      </c>
      <c r="Y99" s="685">
        <v>1</v>
      </c>
      <c r="Z99" s="685" t="s">
        <v>749</v>
      </c>
      <c r="AA99" s="685" t="s">
        <v>749</v>
      </c>
      <c r="AB99" s="685" t="s">
        <v>749</v>
      </c>
      <c r="AC99" s="685" t="s">
        <v>749</v>
      </c>
      <c r="AD99" s="685" t="s">
        <v>749</v>
      </c>
      <c r="AE99" s="685" t="s">
        <v>749</v>
      </c>
      <c r="AF99" s="685" t="e">
        <v>#N/A</v>
      </c>
      <c r="AG99" s="685" t="e">
        <v>#N/A</v>
      </c>
      <c r="AH99" s="685" t="e">
        <v>#N/A</v>
      </c>
      <c r="AI99" s="685" t="e">
        <v>#N/A</v>
      </c>
      <c r="AJ99" s="685" t="e">
        <v>#N/A</v>
      </c>
      <c r="AK99" s="685" t="e">
        <v>#N/A</v>
      </c>
      <c r="AL99" s="685" t="e">
        <v>#N/A</v>
      </c>
      <c r="AM99" s="685"/>
      <c r="AN99" s="685" t="s">
        <v>749</v>
      </c>
      <c r="AO99" s="685" t="s">
        <v>749</v>
      </c>
      <c r="AP99" s="685" t="s">
        <v>749</v>
      </c>
      <c r="AQ99" s="685" t="s">
        <v>749</v>
      </c>
      <c r="AR99" s="685" t="s">
        <v>749</v>
      </c>
      <c r="AS99" s="685" t="s">
        <v>749</v>
      </c>
      <c r="AT99" s="685" t="s">
        <v>749</v>
      </c>
      <c r="AU99" s="685">
        <v>1</v>
      </c>
      <c r="AV99" s="685">
        <v>1</v>
      </c>
      <c r="AW99" s="685">
        <v>1</v>
      </c>
      <c r="AX99" s="685">
        <v>1</v>
      </c>
      <c r="AY99" s="685">
        <v>1</v>
      </c>
      <c r="AZ99" s="685">
        <v>1</v>
      </c>
      <c r="BA99" s="685">
        <v>1</v>
      </c>
      <c r="BB99" s="685">
        <v>1</v>
      </c>
      <c r="BC99" s="685">
        <v>1</v>
      </c>
      <c r="BD99" s="685">
        <v>1</v>
      </c>
      <c r="BE99" s="685" t="s">
        <v>749</v>
      </c>
      <c r="BF99" s="685" t="s">
        <v>749</v>
      </c>
      <c r="BG99" s="685" t="s">
        <v>749</v>
      </c>
      <c r="BH99" s="685">
        <v>1</v>
      </c>
      <c r="BI99" s="685" t="s">
        <v>749</v>
      </c>
      <c r="BJ99" s="685">
        <v>1</v>
      </c>
      <c r="BK99" s="685">
        <v>1</v>
      </c>
      <c r="BL99" s="685"/>
      <c r="BM99" s="685"/>
      <c r="BN99" s="685"/>
      <c r="BO99" s="685"/>
      <c r="BP99" s="685"/>
      <c r="BQ99" s="685"/>
      <c r="BR99" s="685">
        <v>99</v>
      </c>
    </row>
    <row r="100" s="258" customFormat="1" ht="144" spans="2:70">
      <c r="B100" s="448">
        <f t="shared" si="5"/>
        <v>85</v>
      </c>
      <c r="C100" s="449" t="s">
        <v>1368</v>
      </c>
      <c r="D100" s="450" t="s">
        <v>743</v>
      </c>
      <c r="E100" s="451" t="s">
        <v>744</v>
      </c>
      <c r="F100" s="794" t="s">
        <v>1369</v>
      </c>
      <c r="G100" s="453" t="s">
        <v>1370</v>
      </c>
      <c r="H100" s="451" t="str">
        <f t="shared" si="8"/>
        <v>その他(ネットワーク機器等)
Other
(e.g., External FW, IPS/IDS, network equipment, storage devices, etc.)</v>
      </c>
      <c r="I100" s="799" t="s">
        <v>785</v>
      </c>
      <c r="J100" s="320" t="s">
        <v>786</v>
      </c>
      <c r="K100" s="487" t="str">
        <f t="shared" si="6"/>
        <v>回答要
Answer Required</v>
      </c>
      <c r="L100" s="488">
        <v>3</v>
      </c>
      <c r="M100" s="489"/>
      <c r="N100" s="489"/>
      <c r="O100" s="490" t="s">
        <v>1368</v>
      </c>
      <c r="P100" s="491"/>
      <c r="Q100" s="322"/>
      <c r="R100" s="322"/>
      <c r="S100" s="502"/>
      <c r="T100" s="807">
        <f>IF(OR(AND('0.Work Content Judge'!$AE$146=1,$BL100=99),AND('0.Work Content Judge'!$AH$146=1,$BM100=99),AND('0.Work Content Judge'!$AG$146=1,$BN100=99),AND(COUNTIF('0.Work Content Judge'!$AJ$146:$AO$146,2)=0,$BO100=99),AND('0.Work Content Judge'!$T$146=0,$BP100=99),AND('0.Work Content Judge'!$U$146=0,$BQ100=99),AND(COUNTIF('0.Work Content Judge'!$AJ$146:$AO$146,2)&gt;0,$BR100=99)),0,IF(OR(AND('0.Work Content Judge'!$G$129=1,$AZ100=1),AND('0.Work Content Judge'!$H$129=1,$BA100=1),AND('0.Work Content Judge'!$I$129=1,$BB100=1),AND('0.Work Content Judge'!$J$129=1,$BC100=1),AND('0.Work Content Judge'!$K$129=1,$BD100=1),AND('0.Work Content Judge'!$L$129=1,$BG100=1),AND('0.Work Content Judge'!$M$129=1,$BF100=1),AND('0.Work Content Judge'!$N$129=1,$BE100=1),AND('0.Work Content Judge'!$O$129=1,$BH100=1),AND('0.Work Content Judge'!$P$129=1,$BI100=1)),1,0))</f>
        <v>1</v>
      </c>
      <c r="U100" s="807">
        <f t="shared" si="7"/>
        <v>1</v>
      </c>
      <c r="V100" s="683">
        <f t="shared" si="9"/>
        <v>1</v>
      </c>
      <c r="W100" s="684">
        <v>1</v>
      </c>
      <c r="X100" s="685">
        <v>1</v>
      </c>
      <c r="Y100" s="685" t="s">
        <v>749</v>
      </c>
      <c r="Z100" s="685" t="s">
        <v>749</v>
      </c>
      <c r="AA100" s="685" t="s">
        <v>749</v>
      </c>
      <c r="AB100" s="685" t="s">
        <v>749</v>
      </c>
      <c r="AC100" s="685" t="s">
        <v>749</v>
      </c>
      <c r="AD100" s="685" t="s">
        <v>749</v>
      </c>
      <c r="AE100" s="685" t="s">
        <v>749</v>
      </c>
      <c r="AF100" s="685">
        <v>0</v>
      </c>
      <c r="AG100" s="685" t="s">
        <v>749</v>
      </c>
      <c r="AH100" s="685" t="s">
        <v>749</v>
      </c>
      <c r="AI100" s="685" t="s">
        <v>749</v>
      </c>
      <c r="AJ100" s="685" t="s">
        <v>749</v>
      </c>
      <c r="AK100" s="685" t="s">
        <v>749</v>
      </c>
      <c r="AL100" s="685" t="s">
        <v>749</v>
      </c>
      <c r="AM100" s="685" t="s">
        <v>749</v>
      </c>
      <c r="AN100" s="685" t="s">
        <v>749</v>
      </c>
      <c r="AO100" s="685" t="s">
        <v>749</v>
      </c>
      <c r="AP100" s="685" t="s">
        <v>749</v>
      </c>
      <c r="AQ100" s="685" t="s">
        <v>749</v>
      </c>
      <c r="AR100" s="685" t="s">
        <v>749</v>
      </c>
      <c r="AS100" s="685" t="s">
        <v>749</v>
      </c>
      <c r="AT100" s="685" t="s">
        <v>749</v>
      </c>
      <c r="AU100" s="685">
        <v>1</v>
      </c>
      <c r="AV100" s="685">
        <v>1</v>
      </c>
      <c r="AW100" s="685">
        <v>1</v>
      </c>
      <c r="AX100" s="685">
        <v>1</v>
      </c>
      <c r="AY100" s="685" t="s">
        <v>749</v>
      </c>
      <c r="AZ100" s="685">
        <v>1</v>
      </c>
      <c r="BA100" s="685" t="s">
        <v>749</v>
      </c>
      <c r="BB100" s="685" t="s">
        <v>749</v>
      </c>
      <c r="BC100" s="685" t="s">
        <v>749</v>
      </c>
      <c r="BD100" s="685" t="s">
        <v>749</v>
      </c>
      <c r="BE100" s="685" t="s">
        <v>749</v>
      </c>
      <c r="BF100" s="685" t="s">
        <v>749</v>
      </c>
      <c r="BG100" s="685" t="s">
        <v>749</v>
      </c>
      <c r="BH100" s="685" t="s">
        <v>749</v>
      </c>
      <c r="BI100" s="685" t="s">
        <v>749</v>
      </c>
      <c r="BJ100" s="685" t="s">
        <v>749</v>
      </c>
      <c r="BK100" s="685">
        <v>1</v>
      </c>
      <c r="BL100" s="685"/>
      <c r="BM100" s="685"/>
      <c r="BN100" s="685"/>
      <c r="BO100" s="685"/>
      <c r="BP100" s="685"/>
      <c r="BQ100" s="685"/>
      <c r="BR100" s="685"/>
    </row>
    <row r="101" s="258" customFormat="1" ht="145.2" spans="2:70">
      <c r="B101" s="448">
        <f t="shared" si="5"/>
        <v>86</v>
      </c>
      <c r="C101" s="449" t="s">
        <v>971</v>
      </c>
      <c r="D101" s="450" t="s">
        <v>743</v>
      </c>
      <c r="E101" s="451" t="s">
        <v>744</v>
      </c>
      <c r="F101" s="794" t="s">
        <v>972</v>
      </c>
      <c r="G101" s="453" t="s">
        <v>973</v>
      </c>
      <c r="H101" s="451" t="str">
        <f t="shared" si="8"/>
        <v>その他(ネットワーク機器等)
Other
(e.g., External FW, IPS/IDS, network equipment, storage devices, etc.)</v>
      </c>
      <c r="I101" s="799" t="s">
        <v>785</v>
      </c>
      <c r="J101" s="320" t="s">
        <v>786</v>
      </c>
      <c r="K101" s="487" t="str">
        <f t="shared" si="6"/>
        <v>回答要
Answer Required</v>
      </c>
      <c r="L101" s="488">
        <v>3</v>
      </c>
      <c r="M101" s="489"/>
      <c r="N101" s="489"/>
      <c r="O101" s="490" t="s">
        <v>971</v>
      </c>
      <c r="P101" s="491"/>
      <c r="Q101" s="322"/>
      <c r="R101" s="322"/>
      <c r="S101" s="502"/>
      <c r="T101" s="807">
        <f>IF(OR(AND('0.Work Content Judge'!$AE$146=1,$BL101=99),AND('0.Work Content Judge'!$AH$146=1,$BM101=99),AND('0.Work Content Judge'!$AG$146=1,$BN101=99),AND(COUNTIF('0.Work Content Judge'!$AJ$146:$AO$146,2)=0,$BO101=99),AND('0.Work Content Judge'!$T$146=0,$BP101=99),AND('0.Work Content Judge'!$U$146=0,$BQ101=99),AND(COUNTIF('0.Work Content Judge'!$AJ$146:$AO$146,2)&gt;0,$BR101=99)),0,IF(OR(AND('0.Work Content Judge'!$G$129=1,$AZ101=1),AND('0.Work Content Judge'!$H$129=1,$BA101=1),AND('0.Work Content Judge'!$I$129=1,$BB101=1),AND('0.Work Content Judge'!$J$129=1,$BC101=1),AND('0.Work Content Judge'!$K$129=1,$BD101=1),AND('0.Work Content Judge'!$L$129=1,$BG101=1),AND('0.Work Content Judge'!$M$129=1,$BF101=1),AND('0.Work Content Judge'!$N$129=1,$BE101=1),AND('0.Work Content Judge'!$O$129=1,$BH101=1),AND('0.Work Content Judge'!$P$129=1,$BI101=1)),1,0))</f>
        <v>1</v>
      </c>
      <c r="U101" s="807">
        <f t="shared" si="7"/>
        <v>1</v>
      </c>
      <c r="V101" s="683">
        <f t="shared" si="9"/>
        <v>1</v>
      </c>
      <c r="W101" s="684">
        <v>1</v>
      </c>
      <c r="X101" s="685">
        <v>1</v>
      </c>
      <c r="Y101" s="685" t="s">
        <v>749</v>
      </c>
      <c r="Z101" s="685" t="s">
        <v>749</v>
      </c>
      <c r="AA101" s="685">
        <v>1</v>
      </c>
      <c r="AB101" s="685" t="s">
        <v>749</v>
      </c>
      <c r="AC101" s="685" t="s">
        <v>749</v>
      </c>
      <c r="AD101" s="685" t="s">
        <v>749</v>
      </c>
      <c r="AE101" s="685" t="s">
        <v>749</v>
      </c>
      <c r="AF101" s="685">
        <v>1</v>
      </c>
      <c r="AG101" s="685" t="s">
        <v>749</v>
      </c>
      <c r="AH101" s="685" t="s">
        <v>749</v>
      </c>
      <c r="AI101" s="685" t="s">
        <v>749</v>
      </c>
      <c r="AJ101" s="685" t="s">
        <v>749</v>
      </c>
      <c r="AK101" s="685" t="s">
        <v>749</v>
      </c>
      <c r="AL101" s="685" t="s">
        <v>749</v>
      </c>
      <c r="AM101" s="685" t="s">
        <v>749</v>
      </c>
      <c r="AN101" s="685" t="s">
        <v>749</v>
      </c>
      <c r="AO101" s="685" t="s">
        <v>749</v>
      </c>
      <c r="AP101" s="685" t="s">
        <v>749</v>
      </c>
      <c r="AQ101" s="685" t="s">
        <v>749</v>
      </c>
      <c r="AR101" s="685" t="s">
        <v>749</v>
      </c>
      <c r="AS101" s="685" t="s">
        <v>749</v>
      </c>
      <c r="AT101" s="685" t="s">
        <v>749</v>
      </c>
      <c r="AU101" s="685">
        <v>1</v>
      </c>
      <c r="AV101" s="685">
        <v>1</v>
      </c>
      <c r="AW101" s="685">
        <v>1</v>
      </c>
      <c r="AX101" s="685">
        <v>1</v>
      </c>
      <c r="AY101" s="685">
        <v>1</v>
      </c>
      <c r="AZ101" s="685">
        <v>1</v>
      </c>
      <c r="BA101" s="685" t="s">
        <v>749</v>
      </c>
      <c r="BB101" s="685" t="s">
        <v>749</v>
      </c>
      <c r="BC101" s="685" t="s">
        <v>749</v>
      </c>
      <c r="BD101" s="685" t="s">
        <v>749</v>
      </c>
      <c r="BE101" s="685" t="s">
        <v>749</v>
      </c>
      <c r="BF101" s="685" t="s">
        <v>749</v>
      </c>
      <c r="BG101" s="685" t="s">
        <v>749</v>
      </c>
      <c r="BH101" s="685">
        <v>1</v>
      </c>
      <c r="BI101" s="685" t="s">
        <v>749</v>
      </c>
      <c r="BJ101" s="685">
        <v>1</v>
      </c>
      <c r="BK101" s="685">
        <v>1</v>
      </c>
      <c r="BL101" s="685"/>
      <c r="BM101" s="685"/>
      <c r="BN101" s="685"/>
      <c r="BO101" s="685"/>
      <c r="BP101" s="685"/>
      <c r="BQ101" s="685"/>
      <c r="BR101" s="685"/>
    </row>
    <row r="102" s="258" customFormat="1" ht="144" spans="2:70">
      <c r="B102" s="448">
        <f t="shared" si="5"/>
        <v>87</v>
      </c>
      <c r="C102" s="449" t="s">
        <v>1371</v>
      </c>
      <c r="D102" s="450" t="s">
        <v>743</v>
      </c>
      <c r="E102" s="451" t="s">
        <v>744</v>
      </c>
      <c r="F102" s="794" t="s">
        <v>1372</v>
      </c>
      <c r="G102" s="453" t="s">
        <v>1373</v>
      </c>
      <c r="H102" s="451" t="str">
        <f t="shared" si="8"/>
        <v>その他(ネットワーク機器等)
Other
(e.g., External FW, IPS/IDS, network equipment, storage devices, etc.)</v>
      </c>
      <c r="I102" s="799" t="s">
        <v>785</v>
      </c>
      <c r="J102" s="320" t="s">
        <v>786</v>
      </c>
      <c r="K102" s="487" t="str">
        <f t="shared" si="6"/>
        <v>回答要
Answer Required</v>
      </c>
      <c r="L102" s="488">
        <v>3</v>
      </c>
      <c r="M102" s="489"/>
      <c r="N102" s="489"/>
      <c r="O102" s="490" t="s">
        <v>1371</v>
      </c>
      <c r="P102" s="491"/>
      <c r="Q102" s="322"/>
      <c r="R102" s="322"/>
      <c r="S102" s="502"/>
      <c r="T102" s="807">
        <f>IF(OR(AND('0.Work Content Judge'!$AE$146=1,$BL102=99),AND('0.Work Content Judge'!$AH$146=1,$BM102=99),AND('0.Work Content Judge'!$AG$146=1,$BN102=99),AND(COUNTIF('0.Work Content Judge'!$AJ$146:$AO$146,2)=0,$BO102=99),AND('0.Work Content Judge'!$T$146=0,$BP102=99),AND('0.Work Content Judge'!$U$146=0,$BQ102=99),AND(COUNTIF('0.Work Content Judge'!$AJ$146:$AO$146,2)&gt;0,$BR102=99)),0,IF(OR(AND('0.Work Content Judge'!$G$129=1,$AZ102=1),AND('0.Work Content Judge'!$H$129=1,$BA102=1),AND('0.Work Content Judge'!$I$129=1,$BB102=1),AND('0.Work Content Judge'!$J$129=1,$BC102=1),AND('0.Work Content Judge'!$K$129=1,$BD102=1),AND('0.Work Content Judge'!$L$129=1,$BG102=1),AND('0.Work Content Judge'!$M$129=1,$BF102=1),AND('0.Work Content Judge'!$N$129=1,$BE102=1),AND('0.Work Content Judge'!$O$129=1,$BH102=1),AND('0.Work Content Judge'!$P$129=1,$BI102=1)),1,0))</f>
        <v>1</v>
      </c>
      <c r="U102" s="807">
        <f t="shared" si="7"/>
        <v>1</v>
      </c>
      <c r="V102" s="683">
        <f t="shared" si="9"/>
        <v>1</v>
      </c>
      <c r="W102" s="684">
        <v>1</v>
      </c>
      <c r="X102" s="685">
        <v>1</v>
      </c>
      <c r="Y102" s="685" t="s">
        <v>749</v>
      </c>
      <c r="Z102" s="685" t="s">
        <v>749</v>
      </c>
      <c r="AA102" s="685" t="s">
        <v>749</v>
      </c>
      <c r="AB102" s="685" t="s">
        <v>749</v>
      </c>
      <c r="AC102" s="685" t="s">
        <v>749</v>
      </c>
      <c r="AD102" s="685" t="s">
        <v>749</v>
      </c>
      <c r="AE102" s="685" t="s">
        <v>749</v>
      </c>
      <c r="AF102" s="685">
        <v>0</v>
      </c>
      <c r="AG102" s="685" t="s">
        <v>749</v>
      </c>
      <c r="AH102" s="685" t="s">
        <v>749</v>
      </c>
      <c r="AI102" s="685" t="s">
        <v>749</v>
      </c>
      <c r="AJ102" s="685" t="s">
        <v>749</v>
      </c>
      <c r="AK102" s="685" t="s">
        <v>749</v>
      </c>
      <c r="AL102" s="685" t="s">
        <v>749</v>
      </c>
      <c r="AM102" s="685" t="s">
        <v>749</v>
      </c>
      <c r="AN102" s="685" t="s">
        <v>749</v>
      </c>
      <c r="AO102" s="685" t="s">
        <v>749</v>
      </c>
      <c r="AP102" s="685" t="s">
        <v>749</v>
      </c>
      <c r="AQ102" s="685" t="s">
        <v>749</v>
      </c>
      <c r="AR102" s="685" t="s">
        <v>749</v>
      </c>
      <c r="AS102" s="685" t="s">
        <v>749</v>
      </c>
      <c r="AT102" s="685" t="s">
        <v>749</v>
      </c>
      <c r="AU102" s="685">
        <v>1</v>
      </c>
      <c r="AV102" s="685">
        <v>1</v>
      </c>
      <c r="AW102" s="685">
        <v>1</v>
      </c>
      <c r="AX102" s="685">
        <v>1</v>
      </c>
      <c r="AY102" s="685" t="s">
        <v>749</v>
      </c>
      <c r="AZ102" s="685">
        <v>1</v>
      </c>
      <c r="BA102" s="685" t="s">
        <v>749</v>
      </c>
      <c r="BB102" s="685" t="s">
        <v>749</v>
      </c>
      <c r="BC102" s="685" t="s">
        <v>749</v>
      </c>
      <c r="BD102" s="685" t="s">
        <v>749</v>
      </c>
      <c r="BE102" s="685" t="s">
        <v>749</v>
      </c>
      <c r="BF102" s="685" t="s">
        <v>749</v>
      </c>
      <c r="BG102" s="685" t="s">
        <v>749</v>
      </c>
      <c r="BH102" s="685">
        <v>1</v>
      </c>
      <c r="BI102" s="685" t="s">
        <v>749</v>
      </c>
      <c r="BJ102" s="685" t="s">
        <v>749</v>
      </c>
      <c r="BK102" s="685">
        <v>1</v>
      </c>
      <c r="BL102" s="685"/>
      <c r="BM102" s="685"/>
      <c r="BN102" s="685"/>
      <c r="BO102" s="685"/>
      <c r="BP102" s="685"/>
      <c r="BQ102" s="685"/>
      <c r="BR102" s="685"/>
    </row>
    <row r="103" s="258" customFormat="1" ht="144" spans="2:70">
      <c r="B103" s="448">
        <f t="shared" si="5"/>
        <v>88</v>
      </c>
      <c r="C103" s="449" t="s">
        <v>974</v>
      </c>
      <c r="D103" s="450" t="s">
        <v>743</v>
      </c>
      <c r="E103" s="451" t="s">
        <v>744</v>
      </c>
      <c r="F103" s="794" t="s">
        <v>975</v>
      </c>
      <c r="G103" s="453" t="s">
        <v>976</v>
      </c>
      <c r="H103" s="451" t="str">
        <f t="shared" si="8"/>
        <v>その他(ネットワーク機器等)
Other
(e.g., External FW, IPS/IDS, network equipment, storage devices, etc.)</v>
      </c>
      <c r="I103" s="799" t="s">
        <v>785</v>
      </c>
      <c r="J103" s="320" t="s">
        <v>786</v>
      </c>
      <c r="K103" s="487" t="str">
        <f t="shared" si="6"/>
        <v>回答要
Answer Required</v>
      </c>
      <c r="L103" s="488">
        <v>3</v>
      </c>
      <c r="M103" s="489"/>
      <c r="N103" s="489"/>
      <c r="O103" s="490" t="s">
        <v>974</v>
      </c>
      <c r="P103" s="491"/>
      <c r="Q103" s="322"/>
      <c r="R103" s="322"/>
      <c r="S103" s="502"/>
      <c r="T103" s="807">
        <f>IF(OR(AND('0.Work Content Judge'!$AE$146=1,$BL103=99),AND('0.Work Content Judge'!$AH$146=1,$BM103=99),AND('0.Work Content Judge'!$AG$146=1,$BN103=99),AND(COUNTIF('0.Work Content Judge'!$AJ$146:$AO$146,2)=0,$BO103=99),AND('0.Work Content Judge'!$T$146=0,$BP103=99),AND('0.Work Content Judge'!$U$146=0,$BQ103=99),AND(COUNTIF('0.Work Content Judge'!$AJ$146:$AO$146,2)&gt;0,$BR103=99)),0,IF(OR(AND('0.Work Content Judge'!$G$129=1,$AZ103=1),AND('0.Work Content Judge'!$H$129=1,$BA103=1),AND('0.Work Content Judge'!$I$129=1,$BB103=1),AND('0.Work Content Judge'!$J$129=1,$BC103=1),AND('0.Work Content Judge'!$K$129=1,$BD103=1),AND('0.Work Content Judge'!$L$129=1,$BG103=1),AND('0.Work Content Judge'!$M$129=1,$BF103=1),AND('0.Work Content Judge'!$N$129=1,$BE103=1),AND('0.Work Content Judge'!$O$129=1,$BH103=1),AND('0.Work Content Judge'!$P$129=1,$BI103=1)),1,0))</f>
        <v>1</v>
      </c>
      <c r="U103" s="807">
        <f t="shared" si="7"/>
        <v>1</v>
      </c>
      <c r="V103" s="683">
        <f t="shared" si="9"/>
        <v>1</v>
      </c>
      <c r="W103" s="684">
        <v>1</v>
      </c>
      <c r="X103" s="685">
        <v>1</v>
      </c>
      <c r="Y103" s="685" t="s">
        <v>749</v>
      </c>
      <c r="Z103" s="685" t="s">
        <v>749</v>
      </c>
      <c r="AA103" s="685">
        <v>1</v>
      </c>
      <c r="AB103" s="685" t="s">
        <v>749</v>
      </c>
      <c r="AC103" s="685" t="s">
        <v>749</v>
      </c>
      <c r="AD103" s="685" t="s">
        <v>749</v>
      </c>
      <c r="AE103" s="685" t="s">
        <v>749</v>
      </c>
      <c r="AF103" s="685">
        <v>1</v>
      </c>
      <c r="AG103" s="685" t="s">
        <v>749</v>
      </c>
      <c r="AH103" s="685" t="s">
        <v>749</v>
      </c>
      <c r="AI103" s="685" t="s">
        <v>749</v>
      </c>
      <c r="AJ103" s="685" t="s">
        <v>749</v>
      </c>
      <c r="AK103" s="685" t="s">
        <v>749</v>
      </c>
      <c r="AL103" s="685" t="s">
        <v>749</v>
      </c>
      <c r="AM103" s="685" t="s">
        <v>749</v>
      </c>
      <c r="AN103" s="685" t="s">
        <v>749</v>
      </c>
      <c r="AO103" s="685" t="s">
        <v>749</v>
      </c>
      <c r="AP103" s="685" t="s">
        <v>749</v>
      </c>
      <c r="AQ103" s="685" t="s">
        <v>749</v>
      </c>
      <c r="AR103" s="685" t="s">
        <v>749</v>
      </c>
      <c r="AS103" s="685" t="s">
        <v>749</v>
      </c>
      <c r="AT103" s="685" t="s">
        <v>749</v>
      </c>
      <c r="AU103" s="685">
        <v>1</v>
      </c>
      <c r="AV103" s="685">
        <v>1</v>
      </c>
      <c r="AW103" s="685">
        <v>1</v>
      </c>
      <c r="AX103" s="685">
        <v>1</v>
      </c>
      <c r="AY103" s="685">
        <v>1</v>
      </c>
      <c r="AZ103" s="685">
        <v>1</v>
      </c>
      <c r="BA103" s="685" t="s">
        <v>749</v>
      </c>
      <c r="BB103" s="685" t="s">
        <v>749</v>
      </c>
      <c r="BC103" s="685" t="s">
        <v>749</v>
      </c>
      <c r="BD103" s="685" t="s">
        <v>749</v>
      </c>
      <c r="BE103" s="685" t="s">
        <v>749</v>
      </c>
      <c r="BF103" s="685" t="s">
        <v>749</v>
      </c>
      <c r="BG103" s="685" t="s">
        <v>749</v>
      </c>
      <c r="BH103" s="685" t="s">
        <v>749</v>
      </c>
      <c r="BI103" s="685" t="s">
        <v>749</v>
      </c>
      <c r="BJ103" s="685">
        <v>1</v>
      </c>
      <c r="BK103" s="685">
        <v>1</v>
      </c>
      <c r="BL103" s="685"/>
      <c r="BM103" s="685"/>
      <c r="BN103" s="685"/>
      <c r="BO103" s="685"/>
      <c r="BP103" s="685"/>
      <c r="BQ103" s="685"/>
      <c r="BR103" s="685"/>
    </row>
    <row r="104" s="258" customFormat="1" ht="158.4" hidden="1" spans="2:70">
      <c r="B104" s="448">
        <f t="shared" si="5"/>
        <v>89</v>
      </c>
      <c r="C104" s="449" t="s">
        <v>1374</v>
      </c>
      <c r="D104" s="450" t="s">
        <v>743</v>
      </c>
      <c r="E104" s="451" t="s">
        <v>744</v>
      </c>
      <c r="F104" s="794" t="s">
        <v>1375</v>
      </c>
      <c r="G104" s="453" t="s">
        <v>1376</v>
      </c>
      <c r="H104" s="451" t="str">
        <f t="shared" si="8"/>
        <v>Webサーバ
Web server</v>
      </c>
      <c r="I104" s="799" t="s">
        <v>1377</v>
      </c>
      <c r="J104" s="320" t="s">
        <v>1378</v>
      </c>
      <c r="K104" s="487" t="str">
        <f t="shared" si="6"/>
        <v>回答不要
Not Applicable</v>
      </c>
      <c r="L104" s="488"/>
      <c r="M104" s="489"/>
      <c r="N104" s="489"/>
      <c r="O104" s="490" t="s">
        <v>1374</v>
      </c>
      <c r="P104" s="491"/>
      <c r="Q104" s="322"/>
      <c r="R104" s="322"/>
      <c r="S104" s="502"/>
      <c r="T104" s="807">
        <f>IF(OR(AND('0.Work Content Judge'!$AE$146=1,$BL104=99),AND('0.Work Content Judge'!$AH$146=1,$BM104=99),AND('0.Work Content Judge'!$AG$146=1,$BN104=99),AND(COUNTIF('0.Work Content Judge'!$AJ$146:$AO$146,2)=0,$BO104=99),AND('0.Work Content Judge'!$T$146=0,$BP104=99),AND('0.Work Content Judge'!$U$146=0,$BQ104=99),AND(COUNTIF('0.Work Content Judge'!$AJ$146:$AO$146,2)&gt;0,$BR104=99)),0,IF(OR(AND('0.Work Content Judge'!$G$129=1,$AZ104=1),AND('0.Work Content Judge'!$H$129=1,$BA104=1),AND('0.Work Content Judge'!$I$129=1,$BB104=1),AND('0.Work Content Judge'!$J$129=1,$BC104=1),AND('0.Work Content Judge'!$K$129=1,$BD104=1),AND('0.Work Content Judge'!$L$129=1,$BG104=1),AND('0.Work Content Judge'!$M$129=1,$BF104=1),AND('0.Work Content Judge'!$N$129=1,$BE104=1),AND('0.Work Content Judge'!$O$129=1,$BH104=1),AND('0.Work Content Judge'!$P$129=1,$BI104=1)),1,0))</f>
        <v>0</v>
      </c>
      <c r="U104" s="807">
        <f t="shared" si="7"/>
        <v>1</v>
      </c>
      <c r="V104" s="683">
        <f t="shared" si="9"/>
        <v>1</v>
      </c>
      <c r="W104" s="684">
        <v>1</v>
      </c>
      <c r="X104" s="685">
        <v>1</v>
      </c>
      <c r="Y104" s="685" t="s">
        <v>749</v>
      </c>
      <c r="Z104" s="685" t="s">
        <v>749</v>
      </c>
      <c r="AA104" s="685" t="s">
        <v>749</v>
      </c>
      <c r="AB104" s="685" t="s">
        <v>749</v>
      </c>
      <c r="AC104" s="685" t="s">
        <v>749</v>
      </c>
      <c r="AD104" s="685" t="s">
        <v>749</v>
      </c>
      <c r="AE104" s="685" t="s">
        <v>749</v>
      </c>
      <c r="AF104" s="685">
        <v>0</v>
      </c>
      <c r="AG104" s="685" t="s">
        <v>749</v>
      </c>
      <c r="AH104" s="685" t="s">
        <v>749</v>
      </c>
      <c r="AI104" s="685" t="s">
        <v>749</v>
      </c>
      <c r="AJ104" s="685" t="s">
        <v>749</v>
      </c>
      <c r="AK104" s="685" t="s">
        <v>749</v>
      </c>
      <c r="AL104" s="685" t="s">
        <v>749</v>
      </c>
      <c r="AM104" s="685" t="s">
        <v>749</v>
      </c>
      <c r="AN104" s="685">
        <v>1</v>
      </c>
      <c r="AO104" s="685" t="s">
        <v>749</v>
      </c>
      <c r="AP104" s="685" t="s">
        <v>749</v>
      </c>
      <c r="AQ104" s="685" t="s">
        <v>749</v>
      </c>
      <c r="AR104" s="685" t="s">
        <v>749</v>
      </c>
      <c r="AS104" s="685" t="s">
        <v>749</v>
      </c>
      <c r="AT104" s="685" t="s">
        <v>749</v>
      </c>
      <c r="AU104" s="685" t="s">
        <v>749</v>
      </c>
      <c r="AV104" s="685">
        <v>1</v>
      </c>
      <c r="AW104" s="685">
        <v>1</v>
      </c>
      <c r="AX104" s="685">
        <v>1</v>
      </c>
      <c r="AY104" s="685" t="s">
        <v>749</v>
      </c>
      <c r="AZ104" s="685">
        <v>1</v>
      </c>
      <c r="BA104" s="685" t="s">
        <v>749</v>
      </c>
      <c r="BB104" s="685" t="s">
        <v>749</v>
      </c>
      <c r="BC104" s="685" t="s">
        <v>749</v>
      </c>
      <c r="BD104" s="685" t="s">
        <v>749</v>
      </c>
      <c r="BE104" s="685" t="s">
        <v>749</v>
      </c>
      <c r="BF104" s="685" t="s">
        <v>749</v>
      </c>
      <c r="BG104" s="685" t="s">
        <v>749</v>
      </c>
      <c r="BH104" s="685" t="s">
        <v>749</v>
      </c>
      <c r="BI104" s="685" t="s">
        <v>749</v>
      </c>
      <c r="BJ104" s="685" t="s">
        <v>749</v>
      </c>
      <c r="BK104" s="685">
        <v>1</v>
      </c>
      <c r="BL104" s="685"/>
      <c r="BM104" s="685">
        <v>99</v>
      </c>
      <c r="BN104" s="685"/>
      <c r="BO104" s="685"/>
      <c r="BP104" s="685"/>
      <c r="BQ104" s="685"/>
      <c r="BR104" s="685"/>
    </row>
    <row r="105" s="258" customFormat="1" ht="158.4" hidden="1" spans="2:70">
      <c r="B105" s="448">
        <f t="shared" si="5"/>
        <v>90</v>
      </c>
      <c r="C105" s="449" t="s">
        <v>1379</v>
      </c>
      <c r="D105" s="450" t="s">
        <v>743</v>
      </c>
      <c r="E105" s="451" t="s">
        <v>744</v>
      </c>
      <c r="F105" s="794" t="s">
        <v>1380</v>
      </c>
      <c r="G105" s="453" t="s">
        <v>1381</v>
      </c>
      <c r="H105" s="451" t="str">
        <f t="shared" si="8"/>
        <v>Webサーバ
Web server</v>
      </c>
      <c r="I105" s="799" t="s">
        <v>1377</v>
      </c>
      <c r="J105" s="320" t="s">
        <v>1378</v>
      </c>
      <c r="K105" s="487" t="str">
        <f t="shared" si="6"/>
        <v>回答不要
Not Applicable</v>
      </c>
      <c r="L105" s="488"/>
      <c r="M105" s="489"/>
      <c r="N105" s="489"/>
      <c r="O105" s="490" t="s">
        <v>1379</v>
      </c>
      <c r="P105" s="491"/>
      <c r="Q105" s="322"/>
      <c r="R105" s="322"/>
      <c r="S105" s="502"/>
      <c r="T105" s="807">
        <f>IF(OR(AND('0.Work Content Judge'!$AE$146=1,$BL105=99),AND('0.Work Content Judge'!$AH$146=1,$BM105=99),AND('0.Work Content Judge'!$AG$146=1,$BN105=99),AND(COUNTIF('0.Work Content Judge'!$AJ$146:$AO$146,2)=0,$BO105=99),AND('0.Work Content Judge'!$T$146=0,$BP105=99),AND('0.Work Content Judge'!$U$146=0,$BQ105=99),AND(COUNTIF('0.Work Content Judge'!$AJ$146:$AO$146,2)&gt;0,$BR105=99)),0,IF(OR(AND('0.Work Content Judge'!$G$129=1,$AZ105=1),AND('0.Work Content Judge'!$H$129=1,$BA105=1),AND('0.Work Content Judge'!$I$129=1,$BB105=1),AND('0.Work Content Judge'!$J$129=1,$BC105=1),AND('0.Work Content Judge'!$K$129=1,$BD105=1),AND('0.Work Content Judge'!$L$129=1,$BG105=1),AND('0.Work Content Judge'!$M$129=1,$BF105=1),AND('0.Work Content Judge'!$N$129=1,$BE105=1),AND('0.Work Content Judge'!$O$129=1,$BH105=1),AND('0.Work Content Judge'!$P$129=1,$BI105=1)),1,0))</f>
        <v>0</v>
      </c>
      <c r="U105" s="807">
        <f t="shared" si="7"/>
        <v>1</v>
      </c>
      <c r="V105" s="683">
        <f t="shared" si="9"/>
        <v>1</v>
      </c>
      <c r="W105" s="684">
        <v>1</v>
      </c>
      <c r="X105" s="685">
        <v>1</v>
      </c>
      <c r="Y105" s="685" t="s">
        <v>749</v>
      </c>
      <c r="Z105" s="685" t="s">
        <v>749</v>
      </c>
      <c r="AA105" s="685" t="s">
        <v>749</v>
      </c>
      <c r="AB105" s="685" t="s">
        <v>749</v>
      </c>
      <c r="AC105" s="685" t="s">
        <v>749</v>
      </c>
      <c r="AD105" s="685" t="s">
        <v>749</v>
      </c>
      <c r="AE105" s="685" t="s">
        <v>749</v>
      </c>
      <c r="AF105" s="685">
        <v>0</v>
      </c>
      <c r="AG105" s="685" t="s">
        <v>749</v>
      </c>
      <c r="AH105" s="685" t="s">
        <v>749</v>
      </c>
      <c r="AI105" s="685" t="s">
        <v>749</v>
      </c>
      <c r="AJ105" s="685" t="s">
        <v>749</v>
      </c>
      <c r="AK105" s="685" t="s">
        <v>749</v>
      </c>
      <c r="AL105" s="685" t="s">
        <v>749</v>
      </c>
      <c r="AM105" s="685" t="s">
        <v>749</v>
      </c>
      <c r="AN105" s="685">
        <v>1</v>
      </c>
      <c r="AO105" s="685" t="s">
        <v>749</v>
      </c>
      <c r="AP105" s="685" t="s">
        <v>749</v>
      </c>
      <c r="AQ105" s="685" t="s">
        <v>749</v>
      </c>
      <c r="AR105" s="685" t="s">
        <v>749</v>
      </c>
      <c r="AS105" s="685" t="s">
        <v>749</v>
      </c>
      <c r="AT105" s="685" t="s">
        <v>749</v>
      </c>
      <c r="AU105" s="685" t="s">
        <v>749</v>
      </c>
      <c r="AV105" s="685">
        <v>1</v>
      </c>
      <c r="AW105" s="685">
        <v>1</v>
      </c>
      <c r="AX105" s="685">
        <v>1</v>
      </c>
      <c r="AY105" s="685" t="s">
        <v>749</v>
      </c>
      <c r="AZ105" s="685">
        <v>1</v>
      </c>
      <c r="BA105" s="685" t="s">
        <v>749</v>
      </c>
      <c r="BB105" s="685" t="s">
        <v>749</v>
      </c>
      <c r="BC105" s="685" t="s">
        <v>749</v>
      </c>
      <c r="BD105" s="685" t="s">
        <v>749</v>
      </c>
      <c r="BE105" s="685" t="s">
        <v>749</v>
      </c>
      <c r="BF105" s="685" t="s">
        <v>749</v>
      </c>
      <c r="BG105" s="685" t="s">
        <v>749</v>
      </c>
      <c r="BH105" s="685" t="s">
        <v>749</v>
      </c>
      <c r="BI105" s="685" t="s">
        <v>749</v>
      </c>
      <c r="BJ105" s="685" t="s">
        <v>749</v>
      </c>
      <c r="BK105" s="685">
        <v>1</v>
      </c>
      <c r="BL105" s="685"/>
      <c r="BM105" s="685">
        <v>99</v>
      </c>
      <c r="BN105" s="685"/>
      <c r="BO105" s="685"/>
      <c r="BP105" s="685"/>
      <c r="BQ105" s="685"/>
      <c r="BR105" s="685"/>
    </row>
    <row r="106" s="258" customFormat="1" ht="158.4" hidden="1" spans="2:70">
      <c r="B106" s="448">
        <f t="shared" si="5"/>
        <v>91</v>
      </c>
      <c r="C106" s="449" t="s">
        <v>1382</v>
      </c>
      <c r="D106" s="450" t="s">
        <v>743</v>
      </c>
      <c r="E106" s="451" t="s">
        <v>744</v>
      </c>
      <c r="F106" s="794" t="s">
        <v>1383</v>
      </c>
      <c r="G106" s="453" t="s">
        <v>1384</v>
      </c>
      <c r="H106" s="451" t="str">
        <f t="shared" si="8"/>
        <v>Webサーバ
Web server</v>
      </c>
      <c r="I106" s="799" t="s">
        <v>1377</v>
      </c>
      <c r="J106" s="320" t="s">
        <v>1378</v>
      </c>
      <c r="K106" s="487" t="str">
        <f t="shared" si="6"/>
        <v>回答不要
Not Applicable</v>
      </c>
      <c r="L106" s="488"/>
      <c r="M106" s="489"/>
      <c r="N106" s="489"/>
      <c r="O106" s="490" t="s">
        <v>1382</v>
      </c>
      <c r="P106" s="491"/>
      <c r="Q106" s="322"/>
      <c r="R106" s="322"/>
      <c r="S106" s="502"/>
      <c r="T106" s="807">
        <f>IF(OR(AND('0.Work Content Judge'!$AE$146=1,$BL106=99),AND('0.Work Content Judge'!$AH$146=1,$BM106=99),AND('0.Work Content Judge'!$AG$146=1,$BN106=99),AND(COUNTIF('0.Work Content Judge'!$AJ$146:$AO$146,2)=0,$BO106=99),AND('0.Work Content Judge'!$T$146=0,$BP106=99),AND('0.Work Content Judge'!$U$146=0,$BQ106=99),AND(COUNTIF('0.Work Content Judge'!$AJ$146:$AO$146,2)&gt;0,$BR106=99)),0,IF(OR(AND('0.Work Content Judge'!$G$129=1,$AZ106=1),AND('0.Work Content Judge'!$H$129=1,$BA106=1),AND('0.Work Content Judge'!$I$129=1,$BB106=1),AND('0.Work Content Judge'!$J$129=1,$BC106=1),AND('0.Work Content Judge'!$K$129=1,$BD106=1),AND('0.Work Content Judge'!$L$129=1,$BG106=1),AND('0.Work Content Judge'!$M$129=1,$BF106=1),AND('0.Work Content Judge'!$N$129=1,$BE106=1),AND('0.Work Content Judge'!$O$129=1,$BH106=1),AND('0.Work Content Judge'!$P$129=1,$BI106=1)),1,0))</f>
        <v>0</v>
      </c>
      <c r="U106" s="807">
        <f t="shared" si="7"/>
        <v>1</v>
      </c>
      <c r="V106" s="683">
        <f t="shared" si="9"/>
        <v>1</v>
      </c>
      <c r="W106" s="684">
        <v>1</v>
      </c>
      <c r="X106" s="685">
        <v>1</v>
      </c>
      <c r="Y106" s="685" t="s">
        <v>749</v>
      </c>
      <c r="Z106" s="685" t="s">
        <v>749</v>
      </c>
      <c r="AA106" s="685" t="s">
        <v>749</v>
      </c>
      <c r="AB106" s="685" t="s">
        <v>749</v>
      </c>
      <c r="AC106" s="685" t="s">
        <v>749</v>
      </c>
      <c r="AD106" s="685" t="s">
        <v>749</v>
      </c>
      <c r="AE106" s="685" t="s">
        <v>749</v>
      </c>
      <c r="AF106" s="685">
        <v>0</v>
      </c>
      <c r="AG106" s="685" t="s">
        <v>749</v>
      </c>
      <c r="AH106" s="685" t="s">
        <v>749</v>
      </c>
      <c r="AI106" s="685" t="s">
        <v>749</v>
      </c>
      <c r="AJ106" s="685" t="s">
        <v>749</v>
      </c>
      <c r="AK106" s="685" t="s">
        <v>749</v>
      </c>
      <c r="AL106" s="685" t="s">
        <v>749</v>
      </c>
      <c r="AM106" s="685" t="s">
        <v>749</v>
      </c>
      <c r="AN106" s="685">
        <v>1</v>
      </c>
      <c r="AO106" s="685" t="s">
        <v>749</v>
      </c>
      <c r="AP106" s="685" t="s">
        <v>749</v>
      </c>
      <c r="AQ106" s="685" t="s">
        <v>749</v>
      </c>
      <c r="AR106" s="685" t="s">
        <v>749</v>
      </c>
      <c r="AS106" s="685" t="s">
        <v>749</v>
      </c>
      <c r="AT106" s="685" t="s">
        <v>749</v>
      </c>
      <c r="AU106" s="685" t="s">
        <v>749</v>
      </c>
      <c r="AV106" s="685">
        <v>1</v>
      </c>
      <c r="AW106" s="685">
        <v>1</v>
      </c>
      <c r="AX106" s="685">
        <v>1</v>
      </c>
      <c r="AY106" s="685" t="s">
        <v>749</v>
      </c>
      <c r="AZ106" s="685">
        <v>1</v>
      </c>
      <c r="BA106" s="685" t="s">
        <v>749</v>
      </c>
      <c r="BB106" s="685" t="s">
        <v>749</v>
      </c>
      <c r="BC106" s="685" t="s">
        <v>749</v>
      </c>
      <c r="BD106" s="685" t="s">
        <v>749</v>
      </c>
      <c r="BE106" s="685" t="s">
        <v>749</v>
      </c>
      <c r="BF106" s="685" t="s">
        <v>749</v>
      </c>
      <c r="BG106" s="685" t="s">
        <v>749</v>
      </c>
      <c r="BH106" s="685" t="s">
        <v>749</v>
      </c>
      <c r="BI106" s="685" t="s">
        <v>749</v>
      </c>
      <c r="BJ106" s="685" t="s">
        <v>749</v>
      </c>
      <c r="BK106" s="685">
        <v>1</v>
      </c>
      <c r="BL106" s="685"/>
      <c r="BM106" s="685">
        <v>99</v>
      </c>
      <c r="BN106" s="685"/>
      <c r="BO106" s="685"/>
      <c r="BP106" s="685"/>
      <c r="BQ106" s="685"/>
      <c r="BR106" s="685"/>
    </row>
    <row r="107" s="258" customFormat="1" ht="158.4" hidden="1" spans="2:70">
      <c r="B107" s="448">
        <f t="shared" si="5"/>
        <v>92</v>
      </c>
      <c r="C107" s="449" t="s">
        <v>1385</v>
      </c>
      <c r="D107" s="450" t="s">
        <v>743</v>
      </c>
      <c r="E107" s="451" t="s">
        <v>744</v>
      </c>
      <c r="F107" s="794" t="s">
        <v>1386</v>
      </c>
      <c r="G107" s="453" t="s">
        <v>1387</v>
      </c>
      <c r="H107" s="451" t="str">
        <f t="shared" si="8"/>
        <v>Webサーバ
Web server</v>
      </c>
      <c r="I107" s="799" t="s">
        <v>1377</v>
      </c>
      <c r="J107" s="320" t="s">
        <v>1378</v>
      </c>
      <c r="K107" s="487" t="str">
        <f t="shared" si="6"/>
        <v>回答不要
Not Applicable</v>
      </c>
      <c r="L107" s="488"/>
      <c r="M107" s="489"/>
      <c r="N107" s="489"/>
      <c r="O107" s="490" t="s">
        <v>1385</v>
      </c>
      <c r="P107" s="491"/>
      <c r="Q107" s="322"/>
      <c r="R107" s="322"/>
      <c r="S107" s="502"/>
      <c r="T107" s="807">
        <f>IF(OR(AND('0.Work Content Judge'!$AE$146=1,$BL107=99),AND('0.Work Content Judge'!$AH$146=1,$BM107=99),AND('0.Work Content Judge'!$AG$146=1,$BN107=99),AND(COUNTIF('0.Work Content Judge'!$AJ$146:$AO$146,2)=0,$BO107=99),AND('0.Work Content Judge'!$T$146=0,$BP107=99),AND('0.Work Content Judge'!$U$146=0,$BQ107=99),AND(COUNTIF('0.Work Content Judge'!$AJ$146:$AO$146,2)&gt;0,$BR107=99)),0,IF(OR(AND('0.Work Content Judge'!$G$129=1,$AZ107=1),AND('0.Work Content Judge'!$H$129=1,$BA107=1),AND('0.Work Content Judge'!$I$129=1,$BB107=1),AND('0.Work Content Judge'!$J$129=1,$BC107=1),AND('0.Work Content Judge'!$K$129=1,$BD107=1),AND('0.Work Content Judge'!$L$129=1,$BG107=1),AND('0.Work Content Judge'!$M$129=1,$BF107=1),AND('0.Work Content Judge'!$N$129=1,$BE107=1),AND('0.Work Content Judge'!$O$129=1,$BH107=1),AND('0.Work Content Judge'!$P$129=1,$BI107=1)),1,0))</f>
        <v>0</v>
      </c>
      <c r="U107" s="807">
        <f t="shared" si="7"/>
        <v>1</v>
      </c>
      <c r="V107" s="683">
        <f t="shared" si="9"/>
        <v>1</v>
      </c>
      <c r="W107" s="684">
        <v>1</v>
      </c>
      <c r="X107" s="685">
        <v>1</v>
      </c>
      <c r="Y107" s="685" t="s">
        <v>749</v>
      </c>
      <c r="Z107" s="685" t="s">
        <v>749</v>
      </c>
      <c r="AA107" s="685" t="s">
        <v>749</v>
      </c>
      <c r="AB107" s="685" t="s">
        <v>749</v>
      </c>
      <c r="AC107" s="685" t="s">
        <v>749</v>
      </c>
      <c r="AD107" s="685" t="s">
        <v>749</v>
      </c>
      <c r="AE107" s="685" t="s">
        <v>749</v>
      </c>
      <c r="AF107" s="685">
        <v>0</v>
      </c>
      <c r="AG107" s="685" t="s">
        <v>749</v>
      </c>
      <c r="AH107" s="685" t="s">
        <v>749</v>
      </c>
      <c r="AI107" s="685" t="s">
        <v>749</v>
      </c>
      <c r="AJ107" s="685" t="s">
        <v>749</v>
      </c>
      <c r="AK107" s="685" t="s">
        <v>749</v>
      </c>
      <c r="AL107" s="685" t="s">
        <v>749</v>
      </c>
      <c r="AM107" s="685" t="s">
        <v>749</v>
      </c>
      <c r="AN107" s="685">
        <v>1</v>
      </c>
      <c r="AO107" s="685" t="s">
        <v>749</v>
      </c>
      <c r="AP107" s="685" t="s">
        <v>749</v>
      </c>
      <c r="AQ107" s="685" t="s">
        <v>749</v>
      </c>
      <c r="AR107" s="685" t="s">
        <v>749</v>
      </c>
      <c r="AS107" s="685" t="s">
        <v>749</v>
      </c>
      <c r="AT107" s="685" t="s">
        <v>749</v>
      </c>
      <c r="AU107" s="685" t="s">
        <v>749</v>
      </c>
      <c r="AV107" s="685">
        <v>1</v>
      </c>
      <c r="AW107" s="685">
        <v>1</v>
      </c>
      <c r="AX107" s="685">
        <v>1</v>
      </c>
      <c r="AY107" s="685" t="s">
        <v>749</v>
      </c>
      <c r="AZ107" s="685">
        <v>1</v>
      </c>
      <c r="BA107" s="685" t="s">
        <v>749</v>
      </c>
      <c r="BB107" s="685" t="s">
        <v>749</v>
      </c>
      <c r="BC107" s="685" t="s">
        <v>749</v>
      </c>
      <c r="BD107" s="685" t="s">
        <v>749</v>
      </c>
      <c r="BE107" s="685" t="s">
        <v>749</v>
      </c>
      <c r="BF107" s="685" t="s">
        <v>749</v>
      </c>
      <c r="BG107" s="685" t="s">
        <v>749</v>
      </c>
      <c r="BH107" s="685" t="s">
        <v>749</v>
      </c>
      <c r="BI107" s="685" t="s">
        <v>749</v>
      </c>
      <c r="BJ107" s="685" t="s">
        <v>749</v>
      </c>
      <c r="BK107" s="685">
        <v>1</v>
      </c>
      <c r="BL107" s="685"/>
      <c r="BM107" s="685">
        <v>99</v>
      </c>
      <c r="BN107" s="685"/>
      <c r="BO107" s="685"/>
      <c r="BP107" s="685"/>
      <c r="BQ107" s="685"/>
      <c r="BR107" s="685"/>
    </row>
    <row r="108" s="258" customFormat="1" ht="158.4" hidden="1" spans="2:70">
      <c r="B108" s="448">
        <f t="shared" si="5"/>
        <v>93</v>
      </c>
      <c r="C108" s="449" t="s">
        <v>1388</v>
      </c>
      <c r="D108" s="450" t="s">
        <v>743</v>
      </c>
      <c r="E108" s="451" t="s">
        <v>744</v>
      </c>
      <c r="F108" s="794" t="s">
        <v>1389</v>
      </c>
      <c r="G108" s="453" t="s">
        <v>1390</v>
      </c>
      <c r="H108" s="451" t="str">
        <f t="shared" si="8"/>
        <v>Webサーバ
Web server</v>
      </c>
      <c r="I108" s="799" t="s">
        <v>1377</v>
      </c>
      <c r="J108" s="320" t="s">
        <v>1378</v>
      </c>
      <c r="K108" s="487" t="str">
        <f t="shared" si="6"/>
        <v>回答不要
Not Applicable</v>
      </c>
      <c r="L108" s="488"/>
      <c r="M108" s="489"/>
      <c r="N108" s="489"/>
      <c r="O108" s="490" t="s">
        <v>1388</v>
      </c>
      <c r="P108" s="491"/>
      <c r="Q108" s="322"/>
      <c r="R108" s="322"/>
      <c r="S108" s="502"/>
      <c r="T108" s="807">
        <f>IF(OR(AND('0.Work Content Judge'!$AE$146=1,$BL108=99),AND('0.Work Content Judge'!$AH$146=1,$BM108=99),AND('0.Work Content Judge'!$AG$146=1,$BN108=99),AND(COUNTIF('0.Work Content Judge'!$AJ$146:$AO$146,2)=0,$BO108=99),AND('0.Work Content Judge'!$T$146=0,$BP108=99),AND('0.Work Content Judge'!$U$146=0,$BQ108=99),AND(COUNTIF('0.Work Content Judge'!$AJ$146:$AO$146,2)&gt;0,$BR108=99)),0,IF(OR(AND('0.Work Content Judge'!$G$129=1,$AZ108=1),AND('0.Work Content Judge'!$H$129=1,$BA108=1),AND('0.Work Content Judge'!$I$129=1,$BB108=1),AND('0.Work Content Judge'!$J$129=1,$BC108=1),AND('0.Work Content Judge'!$K$129=1,$BD108=1),AND('0.Work Content Judge'!$L$129=1,$BG108=1),AND('0.Work Content Judge'!$M$129=1,$BF108=1),AND('0.Work Content Judge'!$N$129=1,$BE108=1),AND('0.Work Content Judge'!$O$129=1,$BH108=1),AND('0.Work Content Judge'!$P$129=1,$BI108=1)),1,0))</f>
        <v>0</v>
      </c>
      <c r="U108" s="807">
        <f t="shared" si="7"/>
        <v>1</v>
      </c>
      <c r="V108" s="683">
        <f t="shared" si="9"/>
        <v>1</v>
      </c>
      <c r="W108" s="684">
        <v>1</v>
      </c>
      <c r="X108" s="685">
        <v>1</v>
      </c>
      <c r="Y108" s="685" t="s">
        <v>749</v>
      </c>
      <c r="Z108" s="685" t="s">
        <v>749</v>
      </c>
      <c r="AA108" s="685" t="s">
        <v>749</v>
      </c>
      <c r="AB108" s="685" t="s">
        <v>749</v>
      </c>
      <c r="AC108" s="685" t="s">
        <v>749</v>
      </c>
      <c r="AD108" s="685" t="s">
        <v>749</v>
      </c>
      <c r="AE108" s="685" t="s">
        <v>749</v>
      </c>
      <c r="AF108" s="685">
        <v>0</v>
      </c>
      <c r="AG108" s="685" t="s">
        <v>749</v>
      </c>
      <c r="AH108" s="685" t="s">
        <v>749</v>
      </c>
      <c r="AI108" s="685" t="s">
        <v>749</v>
      </c>
      <c r="AJ108" s="685" t="s">
        <v>749</v>
      </c>
      <c r="AK108" s="685" t="s">
        <v>749</v>
      </c>
      <c r="AL108" s="685" t="s">
        <v>749</v>
      </c>
      <c r="AM108" s="685" t="s">
        <v>749</v>
      </c>
      <c r="AN108" s="685">
        <v>1</v>
      </c>
      <c r="AO108" s="685" t="s">
        <v>749</v>
      </c>
      <c r="AP108" s="685" t="s">
        <v>749</v>
      </c>
      <c r="AQ108" s="685" t="s">
        <v>749</v>
      </c>
      <c r="AR108" s="685" t="s">
        <v>749</v>
      </c>
      <c r="AS108" s="685" t="s">
        <v>749</v>
      </c>
      <c r="AT108" s="685" t="s">
        <v>749</v>
      </c>
      <c r="AU108" s="685" t="s">
        <v>749</v>
      </c>
      <c r="AV108" s="685">
        <v>1</v>
      </c>
      <c r="AW108" s="685">
        <v>1</v>
      </c>
      <c r="AX108" s="685">
        <v>1</v>
      </c>
      <c r="AY108" s="685" t="s">
        <v>749</v>
      </c>
      <c r="AZ108" s="685">
        <v>1</v>
      </c>
      <c r="BA108" s="685" t="s">
        <v>749</v>
      </c>
      <c r="BB108" s="685" t="s">
        <v>749</v>
      </c>
      <c r="BC108" s="685" t="s">
        <v>749</v>
      </c>
      <c r="BD108" s="685" t="s">
        <v>749</v>
      </c>
      <c r="BE108" s="685" t="s">
        <v>749</v>
      </c>
      <c r="BF108" s="685" t="s">
        <v>749</v>
      </c>
      <c r="BG108" s="685" t="s">
        <v>749</v>
      </c>
      <c r="BH108" s="685" t="s">
        <v>749</v>
      </c>
      <c r="BI108" s="685" t="s">
        <v>749</v>
      </c>
      <c r="BJ108" s="685" t="s">
        <v>749</v>
      </c>
      <c r="BK108" s="685">
        <v>1</v>
      </c>
      <c r="BL108" s="685"/>
      <c r="BM108" s="685">
        <v>99</v>
      </c>
      <c r="BN108" s="685"/>
      <c r="BO108" s="685"/>
      <c r="BP108" s="685"/>
      <c r="BQ108" s="685"/>
      <c r="BR108" s="685"/>
    </row>
    <row r="109" s="258" customFormat="1" ht="158.4" hidden="1" spans="2:70">
      <c r="B109" s="448">
        <f t="shared" si="5"/>
        <v>94</v>
      </c>
      <c r="C109" s="449" t="s">
        <v>1391</v>
      </c>
      <c r="D109" s="450" t="s">
        <v>743</v>
      </c>
      <c r="E109" s="451" t="s">
        <v>744</v>
      </c>
      <c r="F109" s="794" t="s">
        <v>1392</v>
      </c>
      <c r="G109" s="453" t="s">
        <v>1393</v>
      </c>
      <c r="H109" s="451" t="str">
        <f t="shared" si="8"/>
        <v>Webサーバ
Web server</v>
      </c>
      <c r="I109" s="799" t="s">
        <v>1377</v>
      </c>
      <c r="J109" s="320" t="s">
        <v>1378</v>
      </c>
      <c r="K109" s="487" t="str">
        <f t="shared" si="6"/>
        <v>回答不要
Not Applicable</v>
      </c>
      <c r="L109" s="488"/>
      <c r="M109" s="489"/>
      <c r="N109" s="489"/>
      <c r="O109" s="490" t="s">
        <v>1391</v>
      </c>
      <c r="P109" s="491"/>
      <c r="Q109" s="322"/>
      <c r="R109" s="322"/>
      <c r="S109" s="502"/>
      <c r="T109" s="807">
        <f>IF(OR(AND('0.Work Content Judge'!$AE$146=1,$BL109=99),AND('0.Work Content Judge'!$AH$146=1,$BM109=99),AND('0.Work Content Judge'!$AG$146=1,$BN109=99),AND(COUNTIF('0.Work Content Judge'!$AJ$146:$AO$146,2)=0,$BO109=99),AND('0.Work Content Judge'!$T$146=0,$BP109=99),AND('0.Work Content Judge'!$U$146=0,$BQ109=99),AND(COUNTIF('0.Work Content Judge'!$AJ$146:$AO$146,2)&gt;0,$BR109=99)),0,IF(OR(AND('0.Work Content Judge'!$G$129=1,$AZ109=1),AND('0.Work Content Judge'!$H$129=1,$BA109=1),AND('0.Work Content Judge'!$I$129=1,$BB109=1),AND('0.Work Content Judge'!$J$129=1,$BC109=1),AND('0.Work Content Judge'!$K$129=1,$BD109=1),AND('0.Work Content Judge'!$L$129=1,$BG109=1),AND('0.Work Content Judge'!$M$129=1,$BF109=1),AND('0.Work Content Judge'!$N$129=1,$BE109=1),AND('0.Work Content Judge'!$O$129=1,$BH109=1),AND('0.Work Content Judge'!$P$129=1,$BI109=1)),1,0))</f>
        <v>0</v>
      </c>
      <c r="U109" s="807">
        <f t="shared" si="7"/>
        <v>1</v>
      </c>
      <c r="V109" s="683">
        <f t="shared" si="9"/>
        <v>1</v>
      </c>
      <c r="W109" s="684">
        <v>1</v>
      </c>
      <c r="X109" s="685">
        <v>1</v>
      </c>
      <c r="Y109" s="685" t="s">
        <v>749</v>
      </c>
      <c r="Z109" s="685" t="s">
        <v>749</v>
      </c>
      <c r="AA109" s="685" t="s">
        <v>749</v>
      </c>
      <c r="AB109" s="685" t="s">
        <v>749</v>
      </c>
      <c r="AC109" s="685" t="s">
        <v>749</v>
      </c>
      <c r="AD109" s="685" t="s">
        <v>749</v>
      </c>
      <c r="AE109" s="685" t="s">
        <v>749</v>
      </c>
      <c r="AF109" s="685">
        <v>0</v>
      </c>
      <c r="AG109" s="685" t="s">
        <v>749</v>
      </c>
      <c r="AH109" s="685" t="s">
        <v>749</v>
      </c>
      <c r="AI109" s="685" t="s">
        <v>749</v>
      </c>
      <c r="AJ109" s="685" t="s">
        <v>749</v>
      </c>
      <c r="AK109" s="685" t="s">
        <v>749</v>
      </c>
      <c r="AL109" s="685" t="s">
        <v>749</v>
      </c>
      <c r="AM109" s="685" t="s">
        <v>749</v>
      </c>
      <c r="AN109" s="685">
        <v>1</v>
      </c>
      <c r="AO109" s="685" t="s">
        <v>749</v>
      </c>
      <c r="AP109" s="685" t="s">
        <v>749</v>
      </c>
      <c r="AQ109" s="685" t="s">
        <v>749</v>
      </c>
      <c r="AR109" s="685" t="s">
        <v>749</v>
      </c>
      <c r="AS109" s="685" t="s">
        <v>749</v>
      </c>
      <c r="AT109" s="685" t="s">
        <v>749</v>
      </c>
      <c r="AU109" s="685" t="s">
        <v>749</v>
      </c>
      <c r="AV109" s="685">
        <v>1</v>
      </c>
      <c r="AW109" s="685">
        <v>1</v>
      </c>
      <c r="AX109" s="685">
        <v>1</v>
      </c>
      <c r="AY109" s="685" t="s">
        <v>749</v>
      </c>
      <c r="AZ109" s="685">
        <v>1</v>
      </c>
      <c r="BA109" s="685" t="s">
        <v>749</v>
      </c>
      <c r="BB109" s="685" t="s">
        <v>749</v>
      </c>
      <c r="BC109" s="685" t="s">
        <v>749</v>
      </c>
      <c r="BD109" s="685" t="s">
        <v>749</v>
      </c>
      <c r="BE109" s="685" t="s">
        <v>749</v>
      </c>
      <c r="BF109" s="685" t="s">
        <v>749</v>
      </c>
      <c r="BG109" s="685" t="s">
        <v>749</v>
      </c>
      <c r="BH109" s="685" t="s">
        <v>749</v>
      </c>
      <c r="BI109" s="685" t="s">
        <v>749</v>
      </c>
      <c r="BJ109" s="685" t="s">
        <v>749</v>
      </c>
      <c r="BK109" s="685">
        <v>1</v>
      </c>
      <c r="BL109" s="685"/>
      <c r="BM109" s="685">
        <v>99</v>
      </c>
      <c r="BN109" s="685"/>
      <c r="BO109" s="685"/>
      <c r="BP109" s="685"/>
      <c r="BQ109" s="685"/>
      <c r="BR109" s="685"/>
    </row>
    <row r="110" s="258" customFormat="1" ht="158.4" hidden="1" spans="2:70">
      <c r="B110" s="448">
        <f t="shared" si="5"/>
        <v>95</v>
      </c>
      <c r="C110" s="449" t="s">
        <v>1394</v>
      </c>
      <c r="D110" s="450" t="s">
        <v>743</v>
      </c>
      <c r="E110" s="451" t="s">
        <v>744</v>
      </c>
      <c r="F110" s="794" t="s">
        <v>1395</v>
      </c>
      <c r="G110" s="453" t="s">
        <v>1396</v>
      </c>
      <c r="H110" s="451" t="str">
        <f t="shared" si="8"/>
        <v>Webサーバ
Web server</v>
      </c>
      <c r="I110" s="799" t="s">
        <v>1377</v>
      </c>
      <c r="J110" s="320" t="s">
        <v>1378</v>
      </c>
      <c r="K110" s="487" t="str">
        <f t="shared" si="6"/>
        <v>回答不要
Not Applicable</v>
      </c>
      <c r="L110" s="488"/>
      <c r="M110" s="489"/>
      <c r="N110" s="489"/>
      <c r="O110" s="490" t="s">
        <v>1394</v>
      </c>
      <c r="P110" s="491"/>
      <c r="Q110" s="322"/>
      <c r="R110" s="322"/>
      <c r="S110" s="502"/>
      <c r="T110" s="807">
        <f>IF(OR(AND('0.Work Content Judge'!$AE$146=1,$BL110=99),AND('0.Work Content Judge'!$AH$146=1,$BM110=99),AND('0.Work Content Judge'!$AG$146=1,$BN110=99),AND(COUNTIF('0.Work Content Judge'!$AJ$146:$AO$146,2)=0,$BO110=99),AND('0.Work Content Judge'!$T$146=0,$BP110=99),AND('0.Work Content Judge'!$U$146=0,$BQ110=99),AND(COUNTIF('0.Work Content Judge'!$AJ$146:$AO$146,2)&gt;0,$BR110=99)),0,IF(OR(AND('0.Work Content Judge'!$G$129=1,$AZ110=1),AND('0.Work Content Judge'!$H$129=1,$BA110=1),AND('0.Work Content Judge'!$I$129=1,$BB110=1),AND('0.Work Content Judge'!$J$129=1,$BC110=1),AND('0.Work Content Judge'!$K$129=1,$BD110=1),AND('0.Work Content Judge'!$L$129=1,$BG110=1),AND('0.Work Content Judge'!$M$129=1,$BF110=1),AND('0.Work Content Judge'!$N$129=1,$BE110=1),AND('0.Work Content Judge'!$O$129=1,$BH110=1),AND('0.Work Content Judge'!$P$129=1,$BI110=1)),1,0))</f>
        <v>0</v>
      </c>
      <c r="U110" s="807">
        <f t="shared" si="7"/>
        <v>1</v>
      </c>
      <c r="V110" s="683">
        <f t="shared" si="9"/>
        <v>1</v>
      </c>
      <c r="W110" s="684">
        <v>1</v>
      </c>
      <c r="X110" s="685">
        <v>1</v>
      </c>
      <c r="Y110" s="685" t="s">
        <v>749</v>
      </c>
      <c r="Z110" s="685" t="s">
        <v>749</v>
      </c>
      <c r="AA110" s="685" t="s">
        <v>749</v>
      </c>
      <c r="AB110" s="685" t="s">
        <v>749</v>
      </c>
      <c r="AC110" s="685" t="s">
        <v>749</v>
      </c>
      <c r="AD110" s="685" t="s">
        <v>749</v>
      </c>
      <c r="AE110" s="685" t="s">
        <v>749</v>
      </c>
      <c r="AF110" s="685">
        <v>0</v>
      </c>
      <c r="AG110" s="685" t="s">
        <v>749</v>
      </c>
      <c r="AH110" s="685" t="s">
        <v>749</v>
      </c>
      <c r="AI110" s="685" t="s">
        <v>749</v>
      </c>
      <c r="AJ110" s="685" t="s">
        <v>749</v>
      </c>
      <c r="AK110" s="685" t="s">
        <v>749</v>
      </c>
      <c r="AL110" s="685" t="s">
        <v>749</v>
      </c>
      <c r="AM110" s="685" t="s">
        <v>749</v>
      </c>
      <c r="AN110" s="685">
        <v>1</v>
      </c>
      <c r="AO110" s="685" t="s">
        <v>749</v>
      </c>
      <c r="AP110" s="685" t="s">
        <v>749</v>
      </c>
      <c r="AQ110" s="685" t="s">
        <v>749</v>
      </c>
      <c r="AR110" s="685" t="s">
        <v>749</v>
      </c>
      <c r="AS110" s="685" t="s">
        <v>749</v>
      </c>
      <c r="AT110" s="685" t="s">
        <v>749</v>
      </c>
      <c r="AU110" s="685" t="s">
        <v>749</v>
      </c>
      <c r="AV110" s="685">
        <v>1</v>
      </c>
      <c r="AW110" s="685">
        <v>1</v>
      </c>
      <c r="AX110" s="685">
        <v>1</v>
      </c>
      <c r="AY110" s="685" t="s">
        <v>749</v>
      </c>
      <c r="AZ110" s="685">
        <v>1</v>
      </c>
      <c r="BA110" s="685" t="s">
        <v>749</v>
      </c>
      <c r="BB110" s="685" t="s">
        <v>749</v>
      </c>
      <c r="BC110" s="685" t="s">
        <v>749</v>
      </c>
      <c r="BD110" s="685" t="s">
        <v>749</v>
      </c>
      <c r="BE110" s="685" t="s">
        <v>749</v>
      </c>
      <c r="BF110" s="685" t="s">
        <v>749</v>
      </c>
      <c r="BG110" s="685" t="s">
        <v>749</v>
      </c>
      <c r="BH110" s="685" t="s">
        <v>749</v>
      </c>
      <c r="BI110" s="685" t="s">
        <v>749</v>
      </c>
      <c r="BJ110" s="685" t="s">
        <v>749</v>
      </c>
      <c r="BK110" s="685">
        <v>1</v>
      </c>
      <c r="BL110" s="685"/>
      <c r="BM110" s="685">
        <v>99</v>
      </c>
      <c r="BN110" s="685"/>
      <c r="BO110" s="685"/>
      <c r="BP110" s="685"/>
      <c r="BQ110" s="685"/>
      <c r="BR110" s="685"/>
    </row>
    <row r="111" s="258" customFormat="1" ht="201.6" hidden="1" spans="2:70">
      <c r="B111" s="448">
        <f t="shared" si="5"/>
        <v>96</v>
      </c>
      <c r="C111" s="449" t="s">
        <v>1397</v>
      </c>
      <c r="D111" s="450" t="s">
        <v>743</v>
      </c>
      <c r="E111" s="451" t="s">
        <v>801</v>
      </c>
      <c r="F111" s="794" t="s">
        <v>1398</v>
      </c>
      <c r="G111" s="453" t="s">
        <v>1399</v>
      </c>
      <c r="H111" s="451" t="str">
        <f t="shared" si="8"/>
        <v>Webサーバ
Web server</v>
      </c>
      <c r="I111" s="799" t="s">
        <v>1400</v>
      </c>
      <c r="J111" s="320" t="s">
        <v>1401</v>
      </c>
      <c r="K111" s="487" t="str">
        <f t="shared" si="6"/>
        <v>回答不要
Not Applicable</v>
      </c>
      <c r="L111" s="488"/>
      <c r="M111" s="489"/>
      <c r="N111" s="489"/>
      <c r="O111" s="490" t="s">
        <v>1397</v>
      </c>
      <c r="P111" s="491"/>
      <c r="Q111" s="322"/>
      <c r="R111" s="322"/>
      <c r="S111" s="502"/>
      <c r="T111" s="807">
        <f>IF(OR(AND('0.Work Content Judge'!$AE$146=1,$BL111=99),AND('0.Work Content Judge'!$AH$146=1,$BM111=99),AND('0.Work Content Judge'!$AG$146=1,$BN111=99),AND(COUNTIF('0.Work Content Judge'!$AJ$146:$AO$146,2)=0,$BO111=99),AND('0.Work Content Judge'!$T$146=0,$BP111=99),AND('0.Work Content Judge'!$U$146=0,$BQ111=99),AND(COUNTIF('0.Work Content Judge'!$AJ$146:$AO$146,2)&gt;0,$BR111=99)),0,IF(OR(AND('0.Work Content Judge'!$G$129=1,$AZ111=1),AND('0.Work Content Judge'!$H$129=1,$BA111=1),AND('0.Work Content Judge'!$I$129=1,$BB111=1),AND('0.Work Content Judge'!$J$129=1,$BC111=1),AND('0.Work Content Judge'!$K$129=1,$BD111=1),AND('0.Work Content Judge'!$L$129=1,$BG111=1),AND('0.Work Content Judge'!$M$129=1,$BF111=1),AND('0.Work Content Judge'!$N$129=1,$BE111=1),AND('0.Work Content Judge'!$O$129=1,$BH111=1),AND('0.Work Content Judge'!$P$129=1,$BI111=1)),1,0))</f>
        <v>0</v>
      </c>
      <c r="U111" s="807">
        <f t="shared" si="7"/>
        <v>1</v>
      </c>
      <c r="V111" s="683">
        <f t="shared" si="9"/>
        <v>1</v>
      </c>
      <c r="W111" s="684">
        <v>1</v>
      </c>
      <c r="X111" s="685">
        <v>1</v>
      </c>
      <c r="Y111" s="685" t="s">
        <v>749</v>
      </c>
      <c r="Z111" s="685" t="s">
        <v>749</v>
      </c>
      <c r="AA111" s="685" t="s">
        <v>749</v>
      </c>
      <c r="AB111" s="685" t="s">
        <v>749</v>
      </c>
      <c r="AC111" s="685" t="s">
        <v>749</v>
      </c>
      <c r="AD111" s="685" t="s">
        <v>749</v>
      </c>
      <c r="AE111" s="685" t="s">
        <v>749</v>
      </c>
      <c r="AF111" s="685">
        <v>0</v>
      </c>
      <c r="AG111" s="685" t="s">
        <v>749</v>
      </c>
      <c r="AH111" s="685" t="s">
        <v>749</v>
      </c>
      <c r="AI111" s="685" t="s">
        <v>749</v>
      </c>
      <c r="AJ111" s="685" t="s">
        <v>749</v>
      </c>
      <c r="AK111" s="685" t="s">
        <v>749</v>
      </c>
      <c r="AL111" s="685" t="s">
        <v>749</v>
      </c>
      <c r="AM111" s="685" t="s">
        <v>749</v>
      </c>
      <c r="AN111" s="685">
        <v>1</v>
      </c>
      <c r="AO111" s="685" t="s">
        <v>749</v>
      </c>
      <c r="AP111" s="685" t="s">
        <v>749</v>
      </c>
      <c r="AQ111" s="685" t="s">
        <v>749</v>
      </c>
      <c r="AR111" s="685" t="s">
        <v>749</v>
      </c>
      <c r="AS111" s="685" t="s">
        <v>749</v>
      </c>
      <c r="AT111" s="685" t="s">
        <v>749</v>
      </c>
      <c r="AU111" s="685" t="s">
        <v>749</v>
      </c>
      <c r="AV111" s="685">
        <v>1</v>
      </c>
      <c r="AW111" s="685">
        <v>1</v>
      </c>
      <c r="AX111" s="685">
        <v>1</v>
      </c>
      <c r="AY111" s="685" t="s">
        <v>749</v>
      </c>
      <c r="AZ111" s="685">
        <v>1</v>
      </c>
      <c r="BA111" s="685" t="s">
        <v>749</v>
      </c>
      <c r="BB111" s="685">
        <v>1</v>
      </c>
      <c r="BC111" s="685">
        <v>1</v>
      </c>
      <c r="BD111" s="685">
        <v>1</v>
      </c>
      <c r="BE111" s="685" t="s">
        <v>749</v>
      </c>
      <c r="BF111" s="685" t="s">
        <v>749</v>
      </c>
      <c r="BG111" s="685" t="s">
        <v>749</v>
      </c>
      <c r="BH111" s="685" t="s">
        <v>749</v>
      </c>
      <c r="BI111" s="685" t="s">
        <v>749</v>
      </c>
      <c r="BJ111" s="685" t="s">
        <v>749</v>
      </c>
      <c r="BK111" s="685">
        <v>1</v>
      </c>
      <c r="BL111" s="685"/>
      <c r="BM111" s="685">
        <v>99</v>
      </c>
      <c r="BN111" s="685"/>
      <c r="BO111" s="685"/>
      <c r="BP111" s="685"/>
      <c r="BQ111" s="685"/>
      <c r="BR111" s="685"/>
    </row>
    <row r="112" s="258" customFormat="1" ht="158.4" hidden="1" spans="2:70">
      <c r="B112" s="448">
        <f t="shared" si="5"/>
        <v>97</v>
      </c>
      <c r="C112" s="449" t="s">
        <v>1402</v>
      </c>
      <c r="D112" s="450" t="s">
        <v>743</v>
      </c>
      <c r="E112" s="451" t="s">
        <v>801</v>
      </c>
      <c r="F112" s="794" t="s">
        <v>1403</v>
      </c>
      <c r="G112" s="453" t="s">
        <v>1404</v>
      </c>
      <c r="H112" s="451" t="str">
        <f t="shared" si="8"/>
        <v>Webサーバ
Web server</v>
      </c>
      <c r="I112" s="799" t="s">
        <v>1377</v>
      </c>
      <c r="J112" s="320" t="s">
        <v>1378</v>
      </c>
      <c r="K112" s="487" t="str">
        <f t="shared" si="6"/>
        <v>回答不要
Not Applicable</v>
      </c>
      <c r="L112" s="488"/>
      <c r="M112" s="489"/>
      <c r="N112" s="489"/>
      <c r="O112" s="490" t="s">
        <v>1402</v>
      </c>
      <c r="P112" s="491"/>
      <c r="Q112" s="322"/>
      <c r="R112" s="322"/>
      <c r="S112" s="502"/>
      <c r="T112" s="807">
        <f>IF(OR(AND('0.Work Content Judge'!$AE$146=1,$BL112=99),AND('0.Work Content Judge'!$AH$146=1,$BM112=99),AND('0.Work Content Judge'!$AG$146=1,$BN112=99),AND(COUNTIF('0.Work Content Judge'!$AJ$146:$AO$146,2)=0,$BO112=99),AND('0.Work Content Judge'!$T$146=0,$BP112=99),AND('0.Work Content Judge'!$U$146=0,$BQ112=99),AND(COUNTIF('0.Work Content Judge'!$AJ$146:$AO$146,2)&gt;0,$BR112=99)),0,IF(OR(AND('0.Work Content Judge'!$G$129=1,$AZ112=1),AND('0.Work Content Judge'!$H$129=1,$BA112=1),AND('0.Work Content Judge'!$I$129=1,$BB112=1),AND('0.Work Content Judge'!$J$129=1,$BC112=1),AND('0.Work Content Judge'!$K$129=1,$BD112=1),AND('0.Work Content Judge'!$L$129=1,$BG112=1),AND('0.Work Content Judge'!$M$129=1,$BF112=1),AND('0.Work Content Judge'!$N$129=1,$BE112=1),AND('0.Work Content Judge'!$O$129=1,$BH112=1),AND('0.Work Content Judge'!$P$129=1,$BI112=1)),1,0))</f>
        <v>0</v>
      </c>
      <c r="U112" s="807">
        <f t="shared" si="7"/>
        <v>1</v>
      </c>
      <c r="V112" s="683">
        <f t="shared" si="9"/>
        <v>1</v>
      </c>
      <c r="W112" s="684">
        <v>1</v>
      </c>
      <c r="X112" s="685">
        <v>1</v>
      </c>
      <c r="Y112" s="685" t="s">
        <v>749</v>
      </c>
      <c r="Z112" s="685" t="s">
        <v>749</v>
      </c>
      <c r="AA112" s="685" t="s">
        <v>749</v>
      </c>
      <c r="AB112" s="685" t="s">
        <v>749</v>
      </c>
      <c r="AC112" s="685" t="s">
        <v>749</v>
      </c>
      <c r="AD112" s="685" t="s">
        <v>749</v>
      </c>
      <c r="AE112" s="685" t="s">
        <v>749</v>
      </c>
      <c r="AF112" s="685">
        <v>0</v>
      </c>
      <c r="AG112" s="685" t="s">
        <v>749</v>
      </c>
      <c r="AH112" s="685" t="s">
        <v>749</v>
      </c>
      <c r="AI112" s="685" t="s">
        <v>749</v>
      </c>
      <c r="AJ112" s="685" t="s">
        <v>749</v>
      </c>
      <c r="AK112" s="685" t="s">
        <v>749</v>
      </c>
      <c r="AL112" s="685" t="s">
        <v>749</v>
      </c>
      <c r="AM112" s="685" t="s">
        <v>749</v>
      </c>
      <c r="AN112" s="685">
        <v>1</v>
      </c>
      <c r="AO112" s="685" t="s">
        <v>749</v>
      </c>
      <c r="AP112" s="685" t="s">
        <v>749</v>
      </c>
      <c r="AQ112" s="685" t="s">
        <v>749</v>
      </c>
      <c r="AR112" s="685" t="s">
        <v>749</v>
      </c>
      <c r="AS112" s="685" t="s">
        <v>749</v>
      </c>
      <c r="AT112" s="685" t="s">
        <v>749</v>
      </c>
      <c r="AU112" s="685" t="s">
        <v>749</v>
      </c>
      <c r="AV112" s="685">
        <v>1</v>
      </c>
      <c r="AW112" s="685">
        <v>1</v>
      </c>
      <c r="AX112" s="685">
        <v>1</v>
      </c>
      <c r="AY112" s="685" t="s">
        <v>749</v>
      </c>
      <c r="AZ112" s="685">
        <v>1</v>
      </c>
      <c r="BA112" s="685" t="s">
        <v>749</v>
      </c>
      <c r="BB112" s="685">
        <v>1</v>
      </c>
      <c r="BC112" s="685">
        <v>1</v>
      </c>
      <c r="BD112" s="685">
        <v>1</v>
      </c>
      <c r="BE112" s="685" t="s">
        <v>749</v>
      </c>
      <c r="BF112" s="685" t="s">
        <v>749</v>
      </c>
      <c r="BG112" s="685" t="s">
        <v>749</v>
      </c>
      <c r="BH112" s="685" t="s">
        <v>749</v>
      </c>
      <c r="BI112" s="685" t="s">
        <v>749</v>
      </c>
      <c r="BJ112" s="685" t="s">
        <v>749</v>
      </c>
      <c r="BK112" s="685">
        <v>1</v>
      </c>
      <c r="BL112" s="685"/>
      <c r="BM112" s="685">
        <v>99</v>
      </c>
      <c r="BN112" s="685"/>
      <c r="BO112" s="685"/>
      <c r="BP112" s="685"/>
      <c r="BQ112" s="685"/>
      <c r="BR112" s="685"/>
    </row>
    <row r="113" s="258" customFormat="1" ht="158.4" hidden="1" spans="2:70">
      <c r="B113" s="448">
        <f t="shared" ref="B113:B199" si="10">ROW(B113)-15</f>
        <v>98</v>
      </c>
      <c r="C113" s="449" t="s">
        <v>1405</v>
      </c>
      <c r="D113" s="450" t="s">
        <v>743</v>
      </c>
      <c r="E113" s="451" t="s">
        <v>744</v>
      </c>
      <c r="F113" s="794" t="s">
        <v>1406</v>
      </c>
      <c r="G113" s="453" t="s">
        <v>1407</v>
      </c>
      <c r="H113" s="451" t="str">
        <f t="shared" si="8"/>
        <v>Webサーバ
Web server</v>
      </c>
      <c r="I113" s="799" t="s">
        <v>1377</v>
      </c>
      <c r="J113" s="320" t="s">
        <v>1378</v>
      </c>
      <c r="K113" s="487" t="str">
        <f t="shared" si="6"/>
        <v>回答不要
Not Applicable</v>
      </c>
      <c r="L113" s="488"/>
      <c r="M113" s="489"/>
      <c r="N113" s="489"/>
      <c r="O113" s="490" t="s">
        <v>1405</v>
      </c>
      <c r="P113" s="491"/>
      <c r="Q113" s="322"/>
      <c r="R113" s="322"/>
      <c r="S113" s="502"/>
      <c r="T113" s="807">
        <f>IF(OR(AND('0.Work Content Judge'!$AE$146=1,$BL113=99),AND('0.Work Content Judge'!$AH$146=1,$BM113=99),AND('0.Work Content Judge'!$AG$146=1,$BN113=99),AND(COUNTIF('0.Work Content Judge'!$AJ$146:$AO$146,2)=0,$BO113=99),AND('0.Work Content Judge'!$T$146=0,$BP113=99),AND('0.Work Content Judge'!$U$146=0,$BQ113=99),AND(COUNTIF('0.Work Content Judge'!$AJ$146:$AO$146,2)&gt;0,$BR113=99)),0,IF(OR(AND('0.Work Content Judge'!$G$129=1,$AZ113=1),AND('0.Work Content Judge'!$H$129=1,$BA113=1),AND('0.Work Content Judge'!$I$129=1,$BB113=1),AND('0.Work Content Judge'!$J$129=1,$BC113=1),AND('0.Work Content Judge'!$K$129=1,$BD113=1),AND('0.Work Content Judge'!$L$129=1,$BG113=1),AND('0.Work Content Judge'!$M$129=1,$BF113=1),AND('0.Work Content Judge'!$N$129=1,$BE113=1),AND('0.Work Content Judge'!$O$129=1,$BH113=1),AND('0.Work Content Judge'!$P$129=1,$BI113=1)),1,0))</f>
        <v>0</v>
      </c>
      <c r="U113" s="807">
        <f t="shared" si="7"/>
        <v>1</v>
      </c>
      <c r="V113" s="683">
        <f t="shared" si="9"/>
        <v>1</v>
      </c>
      <c r="W113" s="684">
        <v>1</v>
      </c>
      <c r="X113" s="685">
        <v>1</v>
      </c>
      <c r="Y113" s="685" t="s">
        <v>749</v>
      </c>
      <c r="Z113" s="685" t="s">
        <v>749</v>
      </c>
      <c r="AA113" s="685" t="s">
        <v>749</v>
      </c>
      <c r="AB113" s="685" t="s">
        <v>749</v>
      </c>
      <c r="AC113" s="685" t="s">
        <v>749</v>
      </c>
      <c r="AD113" s="685" t="s">
        <v>749</v>
      </c>
      <c r="AE113" s="685" t="s">
        <v>749</v>
      </c>
      <c r="AF113" s="685">
        <v>0</v>
      </c>
      <c r="AG113" s="685" t="s">
        <v>749</v>
      </c>
      <c r="AH113" s="685" t="s">
        <v>749</v>
      </c>
      <c r="AI113" s="685" t="s">
        <v>749</v>
      </c>
      <c r="AJ113" s="685" t="s">
        <v>749</v>
      </c>
      <c r="AK113" s="685" t="s">
        <v>749</v>
      </c>
      <c r="AL113" s="685" t="s">
        <v>749</v>
      </c>
      <c r="AM113" s="685" t="s">
        <v>749</v>
      </c>
      <c r="AN113" s="685">
        <v>1</v>
      </c>
      <c r="AO113" s="685" t="s">
        <v>749</v>
      </c>
      <c r="AP113" s="685" t="s">
        <v>749</v>
      </c>
      <c r="AQ113" s="685" t="s">
        <v>749</v>
      </c>
      <c r="AR113" s="685" t="s">
        <v>749</v>
      </c>
      <c r="AS113" s="685" t="s">
        <v>749</v>
      </c>
      <c r="AT113" s="685" t="s">
        <v>749</v>
      </c>
      <c r="AU113" s="685" t="s">
        <v>749</v>
      </c>
      <c r="AV113" s="685">
        <v>1</v>
      </c>
      <c r="AW113" s="685"/>
      <c r="AX113" s="685"/>
      <c r="AY113" s="685" t="s">
        <v>749</v>
      </c>
      <c r="AZ113" s="685" t="s">
        <v>749</v>
      </c>
      <c r="BA113" s="685" t="s">
        <v>749</v>
      </c>
      <c r="BB113" s="685" t="s">
        <v>749</v>
      </c>
      <c r="BC113" s="685" t="s">
        <v>749</v>
      </c>
      <c r="BD113" s="685" t="s">
        <v>749</v>
      </c>
      <c r="BE113" s="685" t="s">
        <v>749</v>
      </c>
      <c r="BF113" s="685" t="s">
        <v>749</v>
      </c>
      <c r="BG113" s="685">
        <v>1</v>
      </c>
      <c r="BH113" s="685" t="s">
        <v>749</v>
      </c>
      <c r="BI113" s="685" t="s">
        <v>749</v>
      </c>
      <c r="BJ113" s="685" t="s">
        <v>749</v>
      </c>
      <c r="BK113" s="685">
        <v>1</v>
      </c>
      <c r="BL113" s="685"/>
      <c r="BM113" s="685">
        <v>99</v>
      </c>
      <c r="BN113" s="685"/>
      <c r="BO113" s="685"/>
      <c r="BP113" s="685"/>
      <c r="BQ113" s="685"/>
      <c r="BR113" s="685"/>
    </row>
    <row r="114" s="258" customFormat="1" ht="158.4" hidden="1" spans="2:70">
      <c r="B114" s="448">
        <f t="shared" si="10"/>
        <v>99</v>
      </c>
      <c r="C114" s="449" t="s">
        <v>1408</v>
      </c>
      <c r="D114" s="450" t="s">
        <v>743</v>
      </c>
      <c r="E114" s="451" t="s">
        <v>744</v>
      </c>
      <c r="F114" s="794" t="s">
        <v>1409</v>
      </c>
      <c r="G114" s="453" t="s">
        <v>1410</v>
      </c>
      <c r="H114" s="451" t="str">
        <f t="shared" si="8"/>
        <v>Webサーバ
Web server</v>
      </c>
      <c r="I114" s="799" t="s">
        <v>1377</v>
      </c>
      <c r="J114" s="320" t="s">
        <v>1378</v>
      </c>
      <c r="K114" s="487" t="str">
        <f t="shared" si="6"/>
        <v>回答不要
Not Applicable</v>
      </c>
      <c r="L114" s="488"/>
      <c r="M114" s="489"/>
      <c r="N114" s="489"/>
      <c r="O114" s="490" t="s">
        <v>1408</v>
      </c>
      <c r="P114" s="491"/>
      <c r="Q114" s="322"/>
      <c r="R114" s="322"/>
      <c r="S114" s="502"/>
      <c r="T114" s="807">
        <f>IF(OR(AND('0.Work Content Judge'!$AE$146=1,$BL114=99),AND('0.Work Content Judge'!$AH$146=1,$BM114=99),AND('0.Work Content Judge'!$AG$146=1,$BN114=99),AND(COUNTIF('0.Work Content Judge'!$AJ$146:$AO$146,2)=0,$BO114=99),AND('0.Work Content Judge'!$T$146=0,$BP114=99),AND('0.Work Content Judge'!$U$146=0,$BQ114=99),AND(COUNTIF('0.Work Content Judge'!$AJ$146:$AO$146,2)&gt;0,$BR114=99)),0,IF(OR(AND('0.Work Content Judge'!$G$129=1,$AZ114=1),AND('0.Work Content Judge'!$H$129=1,$BA114=1),AND('0.Work Content Judge'!$I$129=1,$BB114=1),AND('0.Work Content Judge'!$J$129=1,$BC114=1),AND('0.Work Content Judge'!$K$129=1,$BD114=1),AND('0.Work Content Judge'!$L$129=1,$BG114=1),AND('0.Work Content Judge'!$M$129=1,$BF114=1),AND('0.Work Content Judge'!$N$129=1,$BE114=1),AND('0.Work Content Judge'!$O$129=1,$BH114=1),AND('0.Work Content Judge'!$P$129=1,$BI114=1)),1,0))</f>
        <v>0</v>
      </c>
      <c r="U114" s="807">
        <f t="shared" si="7"/>
        <v>1</v>
      </c>
      <c r="V114" s="683">
        <f t="shared" si="9"/>
        <v>1</v>
      </c>
      <c r="W114" s="684">
        <v>1</v>
      </c>
      <c r="X114" s="685">
        <v>1</v>
      </c>
      <c r="Y114" s="685" t="s">
        <v>749</v>
      </c>
      <c r="Z114" s="685" t="s">
        <v>749</v>
      </c>
      <c r="AA114" s="685" t="s">
        <v>749</v>
      </c>
      <c r="AB114" s="685" t="s">
        <v>749</v>
      </c>
      <c r="AC114" s="685" t="s">
        <v>749</v>
      </c>
      <c r="AD114" s="685" t="s">
        <v>749</v>
      </c>
      <c r="AE114" s="685" t="s">
        <v>749</v>
      </c>
      <c r="AF114" s="685">
        <v>0</v>
      </c>
      <c r="AG114" s="685" t="s">
        <v>749</v>
      </c>
      <c r="AH114" s="685" t="s">
        <v>749</v>
      </c>
      <c r="AI114" s="685" t="s">
        <v>749</v>
      </c>
      <c r="AJ114" s="685" t="s">
        <v>749</v>
      </c>
      <c r="AK114" s="685" t="s">
        <v>749</v>
      </c>
      <c r="AL114" s="685" t="s">
        <v>749</v>
      </c>
      <c r="AM114" s="685" t="s">
        <v>749</v>
      </c>
      <c r="AN114" s="685">
        <v>1</v>
      </c>
      <c r="AO114" s="685" t="s">
        <v>749</v>
      </c>
      <c r="AP114" s="685" t="s">
        <v>749</v>
      </c>
      <c r="AQ114" s="685" t="s">
        <v>749</v>
      </c>
      <c r="AR114" s="685" t="s">
        <v>749</v>
      </c>
      <c r="AS114" s="685" t="s">
        <v>749</v>
      </c>
      <c r="AT114" s="685" t="s">
        <v>749</v>
      </c>
      <c r="AU114" s="685" t="s">
        <v>749</v>
      </c>
      <c r="AV114" s="685">
        <v>1</v>
      </c>
      <c r="AW114" s="685"/>
      <c r="AX114" s="685"/>
      <c r="AY114" s="685" t="s">
        <v>749</v>
      </c>
      <c r="AZ114" s="685" t="s">
        <v>749</v>
      </c>
      <c r="BA114" s="685" t="s">
        <v>749</v>
      </c>
      <c r="BB114" s="685" t="s">
        <v>749</v>
      </c>
      <c r="BC114" s="685" t="s">
        <v>749</v>
      </c>
      <c r="BD114" s="685" t="s">
        <v>749</v>
      </c>
      <c r="BE114" s="685" t="s">
        <v>749</v>
      </c>
      <c r="BF114" s="685" t="s">
        <v>749</v>
      </c>
      <c r="BG114" s="685">
        <v>1</v>
      </c>
      <c r="BH114" s="685" t="s">
        <v>749</v>
      </c>
      <c r="BI114" s="685" t="s">
        <v>749</v>
      </c>
      <c r="BJ114" s="685" t="s">
        <v>749</v>
      </c>
      <c r="BK114" s="685">
        <v>1</v>
      </c>
      <c r="BL114" s="685"/>
      <c r="BM114" s="685">
        <v>99</v>
      </c>
      <c r="BN114" s="685"/>
      <c r="BO114" s="685"/>
      <c r="BP114" s="685"/>
      <c r="BQ114" s="685"/>
      <c r="BR114" s="685"/>
    </row>
    <row r="115" s="258" customFormat="1" ht="244.8" hidden="1" spans="2:70">
      <c r="B115" s="448">
        <f t="shared" si="10"/>
        <v>100</v>
      </c>
      <c r="C115" s="449" t="s">
        <v>1411</v>
      </c>
      <c r="D115" s="450" t="s">
        <v>743</v>
      </c>
      <c r="E115" s="451" t="s">
        <v>801</v>
      </c>
      <c r="F115" s="794" t="s">
        <v>1412</v>
      </c>
      <c r="G115" s="453" t="s">
        <v>1413</v>
      </c>
      <c r="H115" s="451" t="str">
        <f t="shared" si="8"/>
        <v>Webサーバ
Web server</v>
      </c>
      <c r="I115" s="799" t="s">
        <v>1414</v>
      </c>
      <c r="J115" s="320" t="s">
        <v>1415</v>
      </c>
      <c r="K115" s="487" t="str">
        <f t="shared" si="6"/>
        <v>回答不要
Not Applicable</v>
      </c>
      <c r="L115" s="488"/>
      <c r="M115" s="489"/>
      <c r="N115" s="489"/>
      <c r="O115" s="490" t="s">
        <v>1416</v>
      </c>
      <c r="P115" s="491"/>
      <c r="Q115" s="322"/>
      <c r="R115" s="322"/>
      <c r="S115" s="502"/>
      <c r="T115" s="807">
        <f>IF(OR(AND('0.Work Content Judge'!$AE$146=1,$BL115=99),AND('0.Work Content Judge'!$AH$146=1,$BM115=99),AND('0.Work Content Judge'!$AG$146=1,$BN115=99),AND(COUNTIF('0.Work Content Judge'!$AJ$146:$AO$146,2)=0,$BO115=99),AND('0.Work Content Judge'!$T$146=0,$BP115=99),AND('0.Work Content Judge'!$U$146=0,$BQ115=99),AND(COUNTIF('0.Work Content Judge'!$AJ$146:$AO$146,2)&gt;0,$BR115=99)),0,IF(OR(AND('0.Work Content Judge'!$G$129=1,$AZ115=1),AND('0.Work Content Judge'!$H$129=1,$BA115=1),AND('0.Work Content Judge'!$I$129=1,$BB115=1),AND('0.Work Content Judge'!$J$129=1,$BC115=1),AND('0.Work Content Judge'!$K$129=1,$BD115=1),AND('0.Work Content Judge'!$L$129=1,$BG115=1),AND('0.Work Content Judge'!$M$129=1,$BF115=1),AND('0.Work Content Judge'!$N$129=1,$BE115=1),AND('0.Work Content Judge'!$O$129=1,$BH115=1),AND('0.Work Content Judge'!$P$129=1,$BI115=1)),1,0))</f>
        <v>0</v>
      </c>
      <c r="U115" s="807">
        <f t="shared" si="7"/>
        <v>1</v>
      </c>
      <c r="V115" s="683">
        <f t="shared" si="9"/>
        <v>1</v>
      </c>
      <c r="W115" s="684">
        <v>1</v>
      </c>
      <c r="X115" s="685">
        <v>1</v>
      </c>
      <c r="Y115" s="685" t="s">
        <v>749</v>
      </c>
      <c r="Z115" s="685" t="s">
        <v>749</v>
      </c>
      <c r="AA115" s="685" t="s">
        <v>749</v>
      </c>
      <c r="AB115" s="685" t="s">
        <v>749</v>
      </c>
      <c r="AC115" s="685" t="s">
        <v>749</v>
      </c>
      <c r="AD115" s="685" t="s">
        <v>749</v>
      </c>
      <c r="AE115" s="685" t="s">
        <v>749</v>
      </c>
      <c r="AF115" s="685">
        <v>0</v>
      </c>
      <c r="AG115" s="685" t="s">
        <v>749</v>
      </c>
      <c r="AH115" s="685" t="s">
        <v>749</v>
      </c>
      <c r="AI115" s="685" t="s">
        <v>749</v>
      </c>
      <c r="AJ115" s="685" t="s">
        <v>749</v>
      </c>
      <c r="AK115" s="685" t="s">
        <v>749</v>
      </c>
      <c r="AL115" s="685" t="s">
        <v>749</v>
      </c>
      <c r="AM115" s="685" t="s">
        <v>749</v>
      </c>
      <c r="AN115" s="685">
        <v>1</v>
      </c>
      <c r="AO115" s="685" t="s">
        <v>749</v>
      </c>
      <c r="AP115" s="685" t="s">
        <v>749</v>
      </c>
      <c r="AQ115" s="685" t="s">
        <v>749</v>
      </c>
      <c r="AR115" s="685" t="s">
        <v>749</v>
      </c>
      <c r="AS115" s="685" t="s">
        <v>749</v>
      </c>
      <c r="AT115" s="685" t="s">
        <v>749</v>
      </c>
      <c r="AU115" s="685" t="s">
        <v>749</v>
      </c>
      <c r="AV115" s="685"/>
      <c r="AW115" s="685">
        <v>1</v>
      </c>
      <c r="AX115" s="685"/>
      <c r="AY115" s="685" t="s">
        <v>749</v>
      </c>
      <c r="AZ115" s="685">
        <v>1</v>
      </c>
      <c r="BA115" s="685">
        <v>1</v>
      </c>
      <c r="BB115" s="685" t="s">
        <v>749</v>
      </c>
      <c r="BC115" s="685" t="s">
        <v>749</v>
      </c>
      <c r="BD115" s="685" t="s">
        <v>749</v>
      </c>
      <c r="BE115" s="685" t="s">
        <v>749</v>
      </c>
      <c r="BF115" s="685" t="s">
        <v>749</v>
      </c>
      <c r="BG115" s="685" t="s">
        <v>749</v>
      </c>
      <c r="BH115" s="685" t="s">
        <v>749</v>
      </c>
      <c r="BI115" s="685" t="s">
        <v>749</v>
      </c>
      <c r="BJ115" s="685" t="s">
        <v>749</v>
      </c>
      <c r="BK115" s="685">
        <v>1</v>
      </c>
      <c r="BL115" s="685"/>
      <c r="BM115" s="685">
        <v>99</v>
      </c>
      <c r="BN115" s="685"/>
      <c r="BO115" s="685"/>
      <c r="BP115" s="685"/>
      <c r="BQ115" s="685"/>
      <c r="BR115" s="685"/>
    </row>
    <row r="116" s="258" customFormat="1" ht="316.8" spans="2:70">
      <c r="B116" s="448">
        <f t="shared" si="10"/>
        <v>101</v>
      </c>
      <c r="C116" s="449" t="s">
        <v>980</v>
      </c>
      <c r="D116" s="450" t="s">
        <v>743</v>
      </c>
      <c r="E116" s="451" t="s">
        <v>744</v>
      </c>
      <c r="F116" s="794" t="s">
        <v>981</v>
      </c>
      <c r="G116" s="453" t="s">
        <v>982</v>
      </c>
      <c r="H116" s="451" t="str">
        <f t="shared" si="8"/>
        <v>サーバ全体
Entire server</v>
      </c>
      <c r="I116" s="799" t="s">
        <v>775</v>
      </c>
      <c r="J116" s="320" t="s">
        <v>776</v>
      </c>
      <c r="K116" s="487" t="str">
        <f t="shared" si="6"/>
        <v>回答要
Answer Required</v>
      </c>
      <c r="L116" s="488">
        <v>3</v>
      </c>
      <c r="M116" s="489"/>
      <c r="N116" s="489"/>
      <c r="O116" s="490" t="s">
        <v>980</v>
      </c>
      <c r="P116" s="491"/>
      <c r="Q116" s="322"/>
      <c r="R116" s="322"/>
      <c r="S116" s="502"/>
      <c r="T116" s="807">
        <f>IF(OR(AND('0.Work Content Judge'!$AE$146=1,$BL116=99),AND('0.Work Content Judge'!$AH$146=1,$BM116=99),AND('0.Work Content Judge'!$AG$146=1,$BN116=99),AND(COUNTIF('0.Work Content Judge'!$AJ$146:$AO$146,2)=0,$BO116=99),AND('0.Work Content Judge'!$T$146=0,$BP116=99),AND('0.Work Content Judge'!$U$146=0,$BQ116=99),AND(COUNTIF('0.Work Content Judge'!$AJ$146:$AO$146,2)&gt;0,$BR116=99)),0,IF(OR(AND('0.Work Content Judge'!$G$129=1,$AZ116=1),AND('0.Work Content Judge'!$H$129=1,$BA116=1),AND('0.Work Content Judge'!$I$129=1,$BB116=1),AND('0.Work Content Judge'!$J$129=1,$BC116=1),AND('0.Work Content Judge'!$K$129=1,$BD116=1),AND('0.Work Content Judge'!$L$129=1,$BG116=1),AND('0.Work Content Judge'!$M$129=1,$BF116=1),AND('0.Work Content Judge'!$N$129=1,$BE116=1),AND('0.Work Content Judge'!$O$129=1,$BH116=1),AND('0.Work Content Judge'!$P$129=1,$BI116=1)),1,0))</f>
        <v>1</v>
      </c>
      <c r="U116" s="807">
        <f t="shared" si="7"/>
        <v>1</v>
      </c>
      <c r="V116" s="683">
        <f t="shared" si="9"/>
        <v>1</v>
      </c>
      <c r="W116" s="684">
        <v>1</v>
      </c>
      <c r="X116" s="685">
        <v>1</v>
      </c>
      <c r="Y116" s="685" t="s">
        <v>749</v>
      </c>
      <c r="Z116" s="685" t="s">
        <v>749</v>
      </c>
      <c r="AA116" s="685">
        <v>1</v>
      </c>
      <c r="AB116" s="685">
        <v>1</v>
      </c>
      <c r="AC116" s="685" t="s">
        <v>749</v>
      </c>
      <c r="AD116" s="685">
        <v>1</v>
      </c>
      <c r="AE116" s="685">
        <v>1</v>
      </c>
      <c r="AF116" s="685">
        <v>1</v>
      </c>
      <c r="AG116" s="685" t="s">
        <v>749</v>
      </c>
      <c r="AH116" s="685" t="s">
        <v>749</v>
      </c>
      <c r="AI116" s="685" t="s">
        <v>749</v>
      </c>
      <c r="AJ116" s="685" t="s">
        <v>749</v>
      </c>
      <c r="AK116" s="685" t="s">
        <v>749</v>
      </c>
      <c r="AL116" s="685" t="s">
        <v>749</v>
      </c>
      <c r="AM116" s="685">
        <v>1</v>
      </c>
      <c r="AN116" s="685" t="s">
        <v>749</v>
      </c>
      <c r="AO116" s="685" t="s">
        <v>749</v>
      </c>
      <c r="AP116" s="685" t="s">
        <v>749</v>
      </c>
      <c r="AQ116" s="685" t="s">
        <v>749</v>
      </c>
      <c r="AR116" s="685" t="s">
        <v>749</v>
      </c>
      <c r="AS116" s="685" t="s">
        <v>749</v>
      </c>
      <c r="AT116" s="685" t="s">
        <v>749</v>
      </c>
      <c r="AU116" s="685" t="s">
        <v>749</v>
      </c>
      <c r="AV116" s="685">
        <v>1</v>
      </c>
      <c r="AW116" s="685">
        <v>1</v>
      </c>
      <c r="AX116" s="685">
        <v>1</v>
      </c>
      <c r="AY116" s="685">
        <v>1</v>
      </c>
      <c r="AZ116" s="685">
        <v>1</v>
      </c>
      <c r="BA116" s="685" t="s">
        <v>749</v>
      </c>
      <c r="BB116" s="685" t="s">
        <v>749</v>
      </c>
      <c r="BC116" s="685" t="s">
        <v>749</v>
      </c>
      <c r="BD116" s="685" t="s">
        <v>749</v>
      </c>
      <c r="BE116" s="685" t="s">
        <v>749</v>
      </c>
      <c r="BF116" s="685" t="s">
        <v>749</v>
      </c>
      <c r="BG116" s="685" t="s">
        <v>749</v>
      </c>
      <c r="BH116" s="685" t="s">
        <v>749</v>
      </c>
      <c r="BI116" s="685" t="s">
        <v>749</v>
      </c>
      <c r="BJ116" s="685">
        <v>1</v>
      </c>
      <c r="BK116" s="685">
        <v>1</v>
      </c>
      <c r="BL116" s="685"/>
      <c r="BM116" s="685"/>
      <c r="BN116" s="685"/>
      <c r="BO116" s="685"/>
      <c r="BP116" s="685"/>
      <c r="BQ116" s="685"/>
      <c r="BR116" s="685"/>
    </row>
    <row r="117" s="258" customFormat="1" ht="144" spans="2:70">
      <c r="B117" s="448">
        <f t="shared" si="10"/>
        <v>102</v>
      </c>
      <c r="C117" s="449" t="s">
        <v>983</v>
      </c>
      <c r="D117" s="450" t="s">
        <v>743</v>
      </c>
      <c r="E117" s="451" t="s">
        <v>801</v>
      </c>
      <c r="F117" s="794" t="s">
        <v>984</v>
      </c>
      <c r="G117" s="453" t="s">
        <v>985</v>
      </c>
      <c r="H117" s="451" t="str">
        <f t="shared" si="8"/>
        <v>サーバ全体
Entire server</v>
      </c>
      <c r="I117" s="799" t="s">
        <v>785</v>
      </c>
      <c r="J117" s="320" t="s">
        <v>786</v>
      </c>
      <c r="K117" s="487" t="str">
        <f t="shared" si="6"/>
        <v>回答要
Answer Required</v>
      </c>
      <c r="L117" s="488">
        <v>3</v>
      </c>
      <c r="M117" s="489"/>
      <c r="N117" s="489"/>
      <c r="O117" s="490" t="s">
        <v>983</v>
      </c>
      <c r="P117" s="491"/>
      <c r="Q117" s="322"/>
      <c r="R117" s="322"/>
      <c r="S117" s="502"/>
      <c r="T117" s="807">
        <f>IF(OR(AND('0.Work Content Judge'!$AE$146=1,$BL117=99),AND('0.Work Content Judge'!$AH$146=1,$BM117=99),AND('0.Work Content Judge'!$AG$146=1,$BN117=99),AND(COUNTIF('0.Work Content Judge'!$AJ$146:$AO$146,2)=0,$BO117=99),AND('0.Work Content Judge'!$T$146=0,$BP117=99),AND('0.Work Content Judge'!$U$146=0,$BQ117=99),AND(COUNTIF('0.Work Content Judge'!$AJ$146:$AO$146,2)&gt;0,$BR117=99)),0,IF(OR(AND('0.Work Content Judge'!$G$129=1,$AZ117=1),AND('0.Work Content Judge'!$H$129=1,$BA117=1),AND('0.Work Content Judge'!$I$129=1,$BB117=1),AND('0.Work Content Judge'!$J$129=1,$BC117=1),AND('0.Work Content Judge'!$K$129=1,$BD117=1),AND('0.Work Content Judge'!$L$129=1,$BG117=1),AND('0.Work Content Judge'!$M$129=1,$BF117=1),AND('0.Work Content Judge'!$N$129=1,$BE117=1),AND('0.Work Content Judge'!$O$129=1,$BH117=1),AND('0.Work Content Judge'!$P$129=1,$BI117=1)),1,0))</f>
        <v>1</v>
      </c>
      <c r="U117" s="807">
        <f t="shared" si="7"/>
        <v>1</v>
      </c>
      <c r="V117" s="683">
        <f t="shared" si="9"/>
        <v>1</v>
      </c>
      <c r="W117" s="684">
        <v>1</v>
      </c>
      <c r="X117" s="685">
        <v>1</v>
      </c>
      <c r="Y117" s="685">
        <v>1</v>
      </c>
      <c r="Z117" s="685" t="s">
        <v>749</v>
      </c>
      <c r="AA117" s="685" t="s">
        <v>749</v>
      </c>
      <c r="AB117" s="685" t="s">
        <v>749</v>
      </c>
      <c r="AC117" s="685" t="s">
        <v>749</v>
      </c>
      <c r="AD117" s="685" t="s">
        <v>749</v>
      </c>
      <c r="AE117" s="685" t="s">
        <v>749</v>
      </c>
      <c r="AF117" s="685">
        <v>0</v>
      </c>
      <c r="AG117" s="685" t="s">
        <v>749</v>
      </c>
      <c r="AH117" s="685" t="s">
        <v>749</v>
      </c>
      <c r="AI117" s="685" t="s">
        <v>749</v>
      </c>
      <c r="AJ117" s="685" t="s">
        <v>749</v>
      </c>
      <c r="AK117" s="685" t="s">
        <v>749</v>
      </c>
      <c r="AL117" s="685" t="s">
        <v>749</v>
      </c>
      <c r="AM117" s="685">
        <v>1</v>
      </c>
      <c r="AN117" s="685" t="s">
        <v>749</v>
      </c>
      <c r="AO117" s="685" t="s">
        <v>749</v>
      </c>
      <c r="AP117" s="685" t="s">
        <v>749</v>
      </c>
      <c r="AQ117" s="685" t="s">
        <v>749</v>
      </c>
      <c r="AR117" s="685" t="s">
        <v>749</v>
      </c>
      <c r="AS117" s="685" t="s">
        <v>749</v>
      </c>
      <c r="AT117" s="685" t="s">
        <v>749</v>
      </c>
      <c r="AU117" s="685" t="s">
        <v>749</v>
      </c>
      <c r="AV117" s="685">
        <v>1</v>
      </c>
      <c r="AW117" s="685">
        <v>1</v>
      </c>
      <c r="AX117" s="685">
        <v>1</v>
      </c>
      <c r="AY117" s="685">
        <v>1</v>
      </c>
      <c r="AZ117" s="685">
        <v>1</v>
      </c>
      <c r="BA117" s="685" t="s">
        <v>749</v>
      </c>
      <c r="BB117" s="685">
        <v>1</v>
      </c>
      <c r="BC117" s="685" t="s">
        <v>749</v>
      </c>
      <c r="BD117" s="685">
        <v>1</v>
      </c>
      <c r="BE117" s="685" t="s">
        <v>749</v>
      </c>
      <c r="BF117" s="685" t="s">
        <v>749</v>
      </c>
      <c r="BG117" s="685" t="s">
        <v>749</v>
      </c>
      <c r="BH117" s="685" t="s">
        <v>749</v>
      </c>
      <c r="BI117" s="685" t="s">
        <v>749</v>
      </c>
      <c r="BJ117" s="685">
        <v>1</v>
      </c>
      <c r="BK117" s="685">
        <v>1</v>
      </c>
      <c r="BL117" s="685"/>
      <c r="BM117" s="685"/>
      <c r="BN117" s="685"/>
      <c r="BO117" s="685"/>
      <c r="BP117" s="685"/>
      <c r="BQ117" s="685"/>
      <c r="BR117" s="685"/>
    </row>
    <row r="118" s="258" customFormat="1" ht="158.4" hidden="1" spans="2:70">
      <c r="B118" s="448">
        <f t="shared" si="10"/>
        <v>103</v>
      </c>
      <c r="C118" s="449" t="s">
        <v>1417</v>
      </c>
      <c r="D118" s="450" t="s">
        <v>743</v>
      </c>
      <c r="E118" s="451" t="s">
        <v>744</v>
      </c>
      <c r="F118" s="794" t="s">
        <v>1418</v>
      </c>
      <c r="G118" s="453" t="s">
        <v>1419</v>
      </c>
      <c r="H118" s="451" t="str">
        <f t="shared" si="8"/>
        <v>Webサーバ
Web server</v>
      </c>
      <c r="I118" s="799" t="s">
        <v>1377</v>
      </c>
      <c r="J118" s="320" t="s">
        <v>1378</v>
      </c>
      <c r="K118" s="487" t="str">
        <f t="shared" si="6"/>
        <v>回答不要
Not Applicable</v>
      </c>
      <c r="L118" s="488"/>
      <c r="M118" s="489"/>
      <c r="N118" s="489"/>
      <c r="O118" s="490" t="s">
        <v>1417</v>
      </c>
      <c r="P118" s="491"/>
      <c r="Q118" s="322"/>
      <c r="R118" s="322"/>
      <c r="S118" s="502"/>
      <c r="T118" s="807">
        <f>IF(OR(AND('0.Work Content Judge'!$AE$146=1,$BL118=99),AND('0.Work Content Judge'!$AH$146=1,$BM118=99),AND('0.Work Content Judge'!$AG$146=1,$BN118=99),AND(COUNTIF('0.Work Content Judge'!$AJ$146:$AO$146,2)=0,$BO118=99),AND('0.Work Content Judge'!$T$146=0,$BP118=99),AND('0.Work Content Judge'!$U$146=0,$BQ118=99),AND(COUNTIF('0.Work Content Judge'!$AJ$146:$AO$146,2)&gt;0,$BR118=99)),0,IF(OR(AND('0.Work Content Judge'!$G$129=1,$AZ118=1),AND('0.Work Content Judge'!$H$129=1,$BA118=1),AND('0.Work Content Judge'!$I$129=1,$BB118=1),AND('0.Work Content Judge'!$J$129=1,$BC118=1),AND('0.Work Content Judge'!$K$129=1,$BD118=1),AND('0.Work Content Judge'!$L$129=1,$BG118=1),AND('0.Work Content Judge'!$M$129=1,$BF118=1),AND('0.Work Content Judge'!$N$129=1,$BE118=1),AND('0.Work Content Judge'!$O$129=1,$BH118=1),AND('0.Work Content Judge'!$P$129=1,$BI118=1)),1,0))</f>
        <v>0</v>
      </c>
      <c r="U118" s="807">
        <f t="shared" si="7"/>
        <v>1</v>
      </c>
      <c r="V118" s="683">
        <f t="shared" si="9"/>
        <v>1</v>
      </c>
      <c r="W118" s="684">
        <v>1</v>
      </c>
      <c r="X118" s="685">
        <v>1</v>
      </c>
      <c r="Y118" s="685" t="s">
        <v>749</v>
      </c>
      <c r="Z118" s="685" t="s">
        <v>749</v>
      </c>
      <c r="AA118" s="685" t="s">
        <v>749</v>
      </c>
      <c r="AB118" s="685" t="s">
        <v>749</v>
      </c>
      <c r="AC118" s="685" t="s">
        <v>749</v>
      </c>
      <c r="AD118" s="685" t="s">
        <v>749</v>
      </c>
      <c r="AE118" s="685" t="s">
        <v>749</v>
      </c>
      <c r="AF118" s="685">
        <v>0</v>
      </c>
      <c r="AG118" s="685" t="s">
        <v>749</v>
      </c>
      <c r="AH118" s="685" t="s">
        <v>749</v>
      </c>
      <c r="AI118" s="685" t="s">
        <v>749</v>
      </c>
      <c r="AJ118" s="685" t="s">
        <v>749</v>
      </c>
      <c r="AK118" s="685" t="s">
        <v>749</v>
      </c>
      <c r="AL118" s="685" t="s">
        <v>749</v>
      </c>
      <c r="AM118" s="685" t="s">
        <v>749</v>
      </c>
      <c r="AN118" s="685">
        <v>1</v>
      </c>
      <c r="AO118" s="685" t="s">
        <v>749</v>
      </c>
      <c r="AP118" s="685" t="s">
        <v>749</v>
      </c>
      <c r="AQ118" s="685" t="s">
        <v>749</v>
      </c>
      <c r="AR118" s="685" t="s">
        <v>749</v>
      </c>
      <c r="AS118" s="685" t="s">
        <v>749</v>
      </c>
      <c r="AT118" s="685" t="s">
        <v>749</v>
      </c>
      <c r="AU118" s="685" t="s">
        <v>749</v>
      </c>
      <c r="AV118" s="685">
        <v>1</v>
      </c>
      <c r="AW118" s="685">
        <v>1</v>
      </c>
      <c r="AX118" s="685">
        <v>1</v>
      </c>
      <c r="AY118" s="685" t="s">
        <v>749</v>
      </c>
      <c r="AZ118" s="685">
        <v>1</v>
      </c>
      <c r="BA118" s="685" t="s">
        <v>749</v>
      </c>
      <c r="BB118" s="685" t="s">
        <v>749</v>
      </c>
      <c r="BC118" s="685" t="s">
        <v>749</v>
      </c>
      <c r="BD118" s="685" t="s">
        <v>749</v>
      </c>
      <c r="BE118" s="685" t="s">
        <v>749</v>
      </c>
      <c r="BF118" s="685" t="s">
        <v>749</v>
      </c>
      <c r="BG118" s="685" t="s">
        <v>749</v>
      </c>
      <c r="BH118" s="685" t="s">
        <v>749</v>
      </c>
      <c r="BI118" s="685" t="s">
        <v>749</v>
      </c>
      <c r="BJ118" s="685" t="s">
        <v>749</v>
      </c>
      <c r="BK118" s="685">
        <v>1</v>
      </c>
      <c r="BL118" s="685"/>
      <c r="BM118" s="685">
        <v>99</v>
      </c>
      <c r="BN118" s="685"/>
      <c r="BO118" s="685"/>
      <c r="BP118" s="685"/>
      <c r="BQ118" s="685"/>
      <c r="BR118" s="685"/>
    </row>
    <row r="119" s="258" customFormat="1" ht="158.4" hidden="1" spans="2:70">
      <c r="B119" s="448">
        <f t="shared" si="10"/>
        <v>104</v>
      </c>
      <c r="C119" s="449" t="s">
        <v>1420</v>
      </c>
      <c r="D119" s="450" t="s">
        <v>743</v>
      </c>
      <c r="E119" s="451" t="s">
        <v>744</v>
      </c>
      <c r="F119" s="794" t="s">
        <v>1421</v>
      </c>
      <c r="G119" s="453" t="s">
        <v>1422</v>
      </c>
      <c r="H119" s="451" t="str">
        <f t="shared" si="8"/>
        <v>Webサーバ
Web server</v>
      </c>
      <c r="I119" s="799" t="s">
        <v>1377</v>
      </c>
      <c r="J119" s="320" t="s">
        <v>1378</v>
      </c>
      <c r="K119" s="487" t="str">
        <f t="shared" si="6"/>
        <v>回答不要
Not Applicable</v>
      </c>
      <c r="L119" s="488"/>
      <c r="M119" s="489"/>
      <c r="N119" s="489"/>
      <c r="O119" s="490" t="s">
        <v>1420</v>
      </c>
      <c r="P119" s="491"/>
      <c r="Q119" s="322"/>
      <c r="R119" s="322"/>
      <c r="S119" s="502"/>
      <c r="T119" s="807">
        <f>IF(OR(AND('0.Work Content Judge'!$AE$146=1,$BL119=99),AND('0.Work Content Judge'!$AH$146=1,$BM119=99),AND('0.Work Content Judge'!$AG$146=1,$BN119=99),AND(COUNTIF('0.Work Content Judge'!$AJ$146:$AO$146,2)=0,$BO119=99),AND('0.Work Content Judge'!$T$146=0,$BP119=99),AND('0.Work Content Judge'!$U$146=0,$BQ119=99),AND(COUNTIF('0.Work Content Judge'!$AJ$146:$AO$146,2)&gt;0,$BR119=99)),0,IF(OR(AND('0.Work Content Judge'!$G$129=1,$AZ119=1),AND('0.Work Content Judge'!$H$129=1,$BA119=1),AND('0.Work Content Judge'!$I$129=1,$BB119=1),AND('0.Work Content Judge'!$J$129=1,$BC119=1),AND('0.Work Content Judge'!$K$129=1,$BD119=1),AND('0.Work Content Judge'!$L$129=1,$BG119=1),AND('0.Work Content Judge'!$M$129=1,$BF119=1),AND('0.Work Content Judge'!$N$129=1,$BE119=1),AND('0.Work Content Judge'!$O$129=1,$BH119=1),AND('0.Work Content Judge'!$P$129=1,$BI119=1)),1,0))</f>
        <v>0</v>
      </c>
      <c r="U119" s="807">
        <f t="shared" si="7"/>
        <v>1</v>
      </c>
      <c r="V119" s="683">
        <f t="shared" si="9"/>
        <v>1</v>
      </c>
      <c r="W119" s="684">
        <v>1</v>
      </c>
      <c r="X119" s="685">
        <v>1</v>
      </c>
      <c r="Y119" s="685" t="s">
        <v>749</v>
      </c>
      <c r="Z119" s="685" t="s">
        <v>749</v>
      </c>
      <c r="AA119" s="685" t="s">
        <v>749</v>
      </c>
      <c r="AB119" s="685" t="s">
        <v>749</v>
      </c>
      <c r="AC119" s="685" t="s">
        <v>749</v>
      </c>
      <c r="AD119" s="685" t="s">
        <v>749</v>
      </c>
      <c r="AE119" s="685" t="s">
        <v>749</v>
      </c>
      <c r="AF119" s="685">
        <v>0</v>
      </c>
      <c r="AG119" s="685" t="s">
        <v>749</v>
      </c>
      <c r="AH119" s="685" t="s">
        <v>749</v>
      </c>
      <c r="AI119" s="685" t="s">
        <v>749</v>
      </c>
      <c r="AJ119" s="685" t="s">
        <v>749</v>
      </c>
      <c r="AK119" s="685" t="s">
        <v>749</v>
      </c>
      <c r="AL119" s="685" t="s">
        <v>749</v>
      </c>
      <c r="AM119" s="685" t="s">
        <v>749</v>
      </c>
      <c r="AN119" s="685">
        <v>1</v>
      </c>
      <c r="AO119" s="685" t="s">
        <v>749</v>
      </c>
      <c r="AP119" s="685" t="s">
        <v>749</v>
      </c>
      <c r="AQ119" s="685" t="s">
        <v>749</v>
      </c>
      <c r="AR119" s="685" t="s">
        <v>749</v>
      </c>
      <c r="AS119" s="685" t="s">
        <v>749</v>
      </c>
      <c r="AT119" s="685" t="s">
        <v>749</v>
      </c>
      <c r="AU119" s="685" t="s">
        <v>749</v>
      </c>
      <c r="AV119" s="685">
        <v>1</v>
      </c>
      <c r="AW119" s="685"/>
      <c r="AX119" s="685"/>
      <c r="AY119" s="685" t="s">
        <v>749</v>
      </c>
      <c r="AZ119" s="685" t="s">
        <v>749</v>
      </c>
      <c r="BA119" s="685" t="s">
        <v>749</v>
      </c>
      <c r="BB119" s="685" t="s">
        <v>749</v>
      </c>
      <c r="BC119" s="685" t="s">
        <v>749</v>
      </c>
      <c r="BD119" s="685" t="s">
        <v>749</v>
      </c>
      <c r="BE119" s="685" t="s">
        <v>749</v>
      </c>
      <c r="BF119" s="685" t="s">
        <v>749</v>
      </c>
      <c r="BG119" s="685">
        <v>1</v>
      </c>
      <c r="BH119" s="685" t="s">
        <v>749</v>
      </c>
      <c r="BI119" s="685" t="s">
        <v>749</v>
      </c>
      <c r="BJ119" s="685" t="s">
        <v>749</v>
      </c>
      <c r="BK119" s="685">
        <v>1</v>
      </c>
      <c r="BL119" s="685"/>
      <c r="BM119" s="685">
        <v>99</v>
      </c>
      <c r="BN119" s="685"/>
      <c r="BO119" s="685"/>
      <c r="BP119" s="685"/>
      <c r="BQ119" s="685"/>
      <c r="BR119" s="685"/>
    </row>
    <row r="120" s="258" customFormat="1" ht="158.4" hidden="1" spans="2:70">
      <c r="B120" s="448">
        <f t="shared" si="10"/>
        <v>105</v>
      </c>
      <c r="C120" s="449" t="s">
        <v>1423</v>
      </c>
      <c r="D120" s="450" t="s">
        <v>743</v>
      </c>
      <c r="E120" s="451" t="s">
        <v>744</v>
      </c>
      <c r="F120" s="794" t="s">
        <v>1424</v>
      </c>
      <c r="G120" s="453" t="s">
        <v>1425</v>
      </c>
      <c r="H120" s="451" t="str">
        <f t="shared" si="8"/>
        <v>Webサーバ
Web server</v>
      </c>
      <c r="I120" s="799" t="s">
        <v>1377</v>
      </c>
      <c r="J120" s="320" t="s">
        <v>1378</v>
      </c>
      <c r="K120" s="487" t="str">
        <f t="shared" si="6"/>
        <v>回答不要
Not Applicable</v>
      </c>
      <c r="L120" s="488"/>
      <c r="M120" s="489"/>
      <c r="N120" s="489"/>
      <c r="O120" s="490" t="s">
        <v>1423</v>
      </c>
      <c r="P120" s="491"/>
      <c r="Q120" s="322"/>
      <c r="R120" s="322"/>
      <c r="S120" s="502"/>
      <c r="T120" s="807">
        <f>IF(OR(AND('0.Work Content Judge'!$AE$146=1,$BL120=99),AND('0.Work Content Judge'!$AH$146=1,$BM120=99),AND('0.Work Content Judge'!$AG$146=1,$BN120=99),AND(COUNTIF('0.Work Content Judge'!$AJ$146:$AO$146,2)=0,$BO120=99),AND('0.Work Content Judge'!$T$146=0,$BP120=99),AND('0.Work Content Judge'!$U$146=0,$BQ120=99),AND(COUNTIF('0.Work Content Judge'!$AJ$146:$AO$146,2)&gt;0,$BR120=99)),0,IF(OR(AND('0.Work Content Judge'!$G$129=1,$AZ120=1),AND('0.Work Content Judge'!$H$129=1,$BA120=1),AND('0.Work Content Judge'!$I$129=1,$BB120=1),AND('0.Work Content Judge'!$J$129=1,$BC120=1),AND('0.Work Content Judge'!$K$129=1,$BD120=1),AND('0.Work Content Judge'!$L$129=1,$BG120=1),AND('0.Work Content Judge'!$M$129=1,$BF120=1),AND('0.Work Content Judge'!$N$129=1,$BE120=1),AND('0.Work Content Judge'!$O$129=1,$BH120=1),AND('0.Work Content Judge'!$P$129=1,$BI120=1)),1,0))</f>
        <v>0</v>
      </c>
      <c r="U120" s="807">
        <f t="shared" si="7"/>
        <v>1</v>
      </c>
      <c r="V120" s="683">
        <f t="shared" si="9"/>
        <v>1</v>
      </c>
      <c r="W120" s="684">
        <v>1</v>
      </c>
      <c r="X120" s="685">
        <v>1</v>
      </c>
      <c r="Y120" s="685" t="s">
        <v>749</v>
      </c>
      <c r="Z120" s="685" t="s">
        <v>749</v>
      </c>
      <c r="AA120" s="685" t="s">
        <v>749</v>
      </c>
      <c r="AB120" s="685" t="s">
        <v>749</v>
      </c>
      <c r="AC120" s="685" t="s">
        <v>749</v>
      </c>
      <c r="AD120" s="685" t="s">
        <v>749</v>
      </c>
      <c r="AE120" s="685" t="s">
        <v>749</v>
      </c>
      <c r="AF120" s="685">
        <v>0</v>
      </c>
      <c r="AG120" s="685" t="s">
        <v>749</v>
      </c>
      <c r="AH120" s="685" t="s">
        <v>749</v>
      </c>
      <c r="AI120" s="685" t="s">
        <v>749</v>
      </c>
      <c r="AJ120" s="685" t="s">
        <v>749</v>
      </c>
      <c r="AK120" s="685" t="s">
        <v>749</v>
      </c>
      <c r="AL120" s="685" t="s">
        <v>749</v>
      </c>
      <c r="AM120" s="685" t="s">
        <v>749</v>
      </c>
      <c r="AN120" s="685">
        <v>1</v>
      </c>
      <c r="AO120" s="685" t="s">
        <v>749</v>
      </c>
      <c r="AP120" s="685" t="s">
        <v>749</v>
      </c>
      <c r="AQ120" s="685" t="s">
        <v>749</v>
      </c>
      <c r="AR120" s="685" t="s">
        <v>749</v>
      </c>
      <c r="AS120" s="685" t="s">
        <v>749</v>
      </c>
      <c r="AT120" s="685" t="s">
        <v>749</v>
      </c>
      <c r="AU120" s="685" t="s">
        <v>749</v>
      </c>
      <c r="AV120" s="685">
        <v>1</v>
      </c>
      <c r="AW120" s="685">
        <v>1</v>
      </c>
      <c r="AX120" s="685">
        <v>1</v>
      </c>
      <c r="AY120" s="685" t="s">
        <v>749</v>
      </c>
      <c r="AZ120" s="685">
        <v>1</v>
      </c>
      <c r="BA120" s="685" t="s">
        <v>749</v>
      </c>
      <c r="BB120" s="685" t="s">
        <v>749</v>
      </c>
      <c r="BC120" s="685" t="s">
        <v>749</v>
      </c>
      <c r="BD120" s="685" t="s">
        <v>749</v>
      </c>
      <c r="BE120" s="685" t="s">
        <v>749</v>
      </c>
      <c r="BF120" s="685" t="s">
        <v>749</v>
      </c>
      <c r="BG120" s="685" t="s">
        <v>749</v>
      </c>
      <c r="BH120" s="685" t="s">
        <v>749</v>
      </c>
      <c r="BI120" s="685" t="s">
        <v>749</v>
      </c>
      <c r="BJ120" s="685" t="s">
        <v>749</v>
      </c>
      <c r="BK120" s="685">
        <v>1</v>
      </c>
      <c r="BL120" s="685"/>
      <c r="BM120" s="685">
        <v>99</v>
      </c>
      <c r="BN120" s="685"/>
      <c r="BO120" s="685"/>
      <c r="BP120" s="685"/>
      <c r="BQ120" s="685"/>
      <c r="BR120" s="685"/>
    </row>
    <row r="121" s="258" customFormat="1" ht="172.8" hidden="1" spans="2:70">
      <c r="B121" s="448">
        <f t="shared" si="10"/>
        <v>106</v>
      </c>
      <c r="C121" s="449" t="s">
        <v>1426</v>
      </c>
      <c r="D121" s="450" t="s">
        <v>743</v>
      </c>
      <c r="E121" s="451" t="s">
        <v>744</v>
      </c>
      <c r="F121" s="794" t="s">
        <v>1427</v>
      </c>
      <c r="G121" s="453" t="s">
        <v>1428</v>
      </c>
      <c r="H121" s="451" t="str">
        <f t="shared" si="8"/>
        <v>Webサーバ
Web server</v>
      </c>
      <c r="I121" s="799" t="s">
        <v>1429</v>
      </c>
      <c r="J121" s="320" t="s">
        <v>1430</v>
      </c>
      <c r="K121" s="487" t="str">
        <f t="shared" si="6"/>
        <v>回答不要
Not Applicable</v>
      </c>
      <c r="L121" s="488"/>
      <c r="M121" s="489"/>
      <c r="N121" s="489"/>
      <c r="O121" s="490" t="s">
        <v>1431</v>
      </c>
      <c r="P121" s="491"/>
      <c r="Q121" s="322"/>
      <c r="R121" s="322"/>
      <c r="S121" s="502"/>
      <c r="T121" s="807">
        <f>IF(OR(AND('0.Work Content Judge'!$AE$146=1,$BL121=99),AND('0.Work Content Judge'!$AH$146=1,$BM121=99),AND('0.Work Content Judge'!$AG$146=1,$BN121=99),AND(COUNTIF('0.Work Content Judge'!$AJ$146:$AO$146,2)=0,$BO121=99),AND('0.Work Content Judge'!$T$146=0,$BP121=99),AND('0.Work Content Judge'!$U$146=0,$BQ121=99),AND(COUNTIF('0.Work Content Judge'!$AJ$146:$AO$146,2)&gt;0,$BR121=99)),0,IF(OR(AND('0.Work Content Judge'!$G$129=1,$AZ121=1),AND('0.Work Content Judge'!$H$129=1,$BA121=1),AND('0.Work Content Judge'!$I$129=1,$BB121=1),AND('0.Work Content Judge'!$J$129=1,$BC121=1),AND('0.Work Content Judge'!$K$129=1,$BD121=1),AND('0.Work Content Judge'!$L$129=1,$BG121=1),AND('0.Work Content Judge'!$M$129=1,$BF121=1),AND('0.Work Content Judge'!$N$129=1,$BE121=1),AND('0.Work Content Judge'!$O$129=1,$BH121=1),AND('0.Work Content Judge'!$P$129=1,$BI121=1)),1,0))</f>
        <v>0</v>
      </c>
      <c r="U121" s="807">
        <f t="shared" si="7"/>
        <v>1</v>
      </c>
      <c r="V121" s="683">
        <f t="shared" si="9"/>
        <v>1</v>
      </c>
      <c r="W121" s="684">
        <v>1</v>
      </c>
      <c r="X121" s="685">
        <v>1</v>
      </c>
      <c r="Y121" s="685" t="s">
        <v>749</v>
      </c>
      <c r="Z121" s="685" t="s">
        <v>749</v>
      </c>
      <c r="AA121" s="685" t="s">
        <v>749</v>
      </c>
      <c r="AB121" s="685" t="s">
        <v>749</v>
      </c>
      <c r="AC121" s="685" t="s">
        <v>749</v>
      </c>
      <c r="AD121" s="685" t="s">
        <v>749</v>
      </c>
      <c r="AE121" s="685" t="s">
        <v>749</v>
      </c>
      <c r="AF121" s="685">
        <v>0</v>
      </c>
      <c r="AG121" s="685" t="s">
        <v>749</v>
      </c>
      <c r="AH121" s="685" t="s">
        <v>749</v>
      </c>
      <c r="AI121" s="685" t="s">
        <v>749</v>
      </c>
      <c r="AJ121" s="685" t="s">
        <v>749</v>
      </c>
      <c r="AK121" s="685" t="s">
        <v>749</v>
      </c>
      <c r="AL121" s="685" t="s">
        <v>749</v>
      </c>
      <c r="AM121" s="685" t="s">
        <v>749</v>
      </c>
      <c r="AN121" s="685">
        <v>1</v>
      </c>
      <c r="AO121" s="685" t="s">
        <v>749</v>
      </c>
      <c r="AP121" s="685" t="s">
        <v>749</v>
      </c>
      <c r="AQ121" s="685" t="s">
        <v>749</v>
      </c>
      <c r="AR121" s="685" t="s">
        <v>749</v>
      </c>
      <c r="AS121" s="685" t="s">
        <v>749</v>
      </c>
      <c r="AT121" s="685" t="s">
        <v>749</v>
      </c>
      <c r="AU121" s="685" t="s">
        <v>749</v>
      </c>
      <c r="AV121" s="685">
        <v>1</v>
      </c>
      <c r="AW121" s="685">
        <v>1</v>
      </c>
      <c r="AX121" s="685">
        <v>1</v>
      </c>
      <c r="AY121" s="685" t="s">
        <v>749</v>
      </c>
      <c r="AZ121" s="685">
        <v>1</v>
      </c>
      <c r="BA121" s="685">
        <v>1</v>
      </c>
      <c r="BB121" s="685" t="s">
        <v>749</v>
      </c>
      <c r="BC121" s="685" t="s">
        <v>749</v>
      </c>
      <c r="BD121" s="685" t="s">
        <v>749</v>
      </c>
      <c r="BE121" s="685" t="s">
        <v>749</v>
      </c>
      <c r="BF121" s="685" t="s">
        <v>749</v>
      </c>
      <c r="BG121" s="685" t="s">
        <v>749</v>
      </c>
      <c r="BH121" s="685" t="s">
        <v>749</v>
      </c>
      <c r="BI121" s="685" t="s">
        <v>749</v>
      </c>
      <c r="BJ121" s="685" t="s">
        <v>749</v>
      </c>
      <c r="BK121" s="685">
        <v>1</v>
      </c>
      <c r="BL121" s="685"/>
      <c r="BM121" s="685"/>
      <c r="BN121" s="685">
        <v>99</v>
      </c>
      <c r="BO121" s="685"/>
      <c r="BP121" s="685"/>
      <c r="BQ121" s="685"/>
      <c r="BR121" s="685"/>
    </row>
    <row r="122" s="258" customFormat="1" ht="158.4" hidden="1" spans="2:70">
      <c r="B122" s="448">
        <f t="shared" si="10"/>
        <v>107</v>
      </c>
      <c r="C122" s="449" t="s">
        <v>1432</v>
      </c>
      <c r="D122" s="450" t="s">
        <v>743</v>
      </c>
      <c r="E122" s="451" t="s">
        <v>744</v>
      </c>
      <c r="F122" s="794" t="s">
        <v>1433</v>
      </c>
      <c r="G122" s="453" t="s">
        <v>1434</v>
      </c>
      <c r="H122" s="451" t="str">
        <f t="shared" si="8"/>
        <v>Webサーバ
Web server</v>
      </c>
      <c r="I122" s="799" t="s">
        <v>1377</v>
      </c>
      <c r="J122" s="320" t="s">
        <v>1378</v>
      </c>
      <c r="K122" s="487" t="str">
        <f t="shared" si="6"/>
        <v>回答不要
Not Applicable</v>
      </c>
      <c r="L122" s="488"/>
      <c r="M122" s="489"/>
      <c r="N122" s="489"/>
      <c r="O122" s="492" t="s">
        <v>287</v>
      </c>
      <c r="P122" s="493"/>
      <c r="Q122" s="494"/>
      <c r="R122" s="494"/>
      <c r="S122" s="503"/>
      <c r="T122" s="807">
        <f>IF(OR(AND('0.Work Content Judge'!$AE$146=1,$BL122=99),AND('0.Work Content Judge'!$AH$146=1,$BM122=99),AND('0.Work Content Judge'!$AG$146=1,$BN122=99),AND(COUNTIF('0.Work Content Judge'!$AJ$146:$AO$146,2)=0,$BO122=99),AND('0.Work Content Judge'!$T$146=0,$BP122=99),AND('0.Work Content Judge'!$U$146=0,$BQ122=99),AND(COUNTIF('0.Work Content Judge'!$AJ$146:$AO$146,2)&gt;0,$BR122=99)),0,IF(OR(AND('0.Work Content Judge'!$G$129=1,$AZ122=1),AND('0.Work Content Judge'!$H$129=1,$BA122=1),AND('0.Work Content Judge'!$I$129=1,$BB122=1),AND('0.Work Content Judge'!$J$129=1,$BC122=1),AND('0.Work Content Judge'!$K$129=1,$BD122=1),AND('0.Work Content Judge'!$L$129=1,$BG122=1),AND('0.Work Content Judge'!$M$129=1,$BF122=1),AND('0.Work Content Judge'!$N$129=1,$BE122=1),AND('0.Work Content Judge'!$O$129=1,$BH122=1),AND('0.Work Content Judge'!$P$129=1,$BI122=1)),1,0))</f>
        <v>0</v>
      </c>
      <c r="U122" s="807">
        <f t="shared" si="7"/>
        <v>1</v>
      </c>
      <c r="V122" s="683">
        <f t="shared" si="9"/>
        <v>1</v>
      </c>
      <c r="W122" s="684">
        <v>1</v>
      </c>
      <c r="X122" s="685">
        <v>1</v>
      </c>
      <c r="Y122" s="685" t="s">
        <v>749</v>
      </c>
      <c r="Z122" s="685" t="s">
        <v>749</v>
      </c>
      <c r="AA122" s="685" t="s">
        <v>749</v>
      </c>
      <c r="AB122" s="685" t="s">
        <v>749</v>
      </c>
      <c r="AC122" s="685" t="s">
        <v>749</v>
      </c>
      <c r="AD122" s="685" t="s">
        <v>749</v>
      </c>
      <c r="AE122" s="685" t="s">
        <v>749</v>
      </c>
      <c r="AF122" s="685" t="e">
        <v>#N/A</v>
      </c>
      <c r="AG122" s="685" t="e">
        <v>#N/A</v>
      </c>
      <c r="AH122" s="685" t="e">
        <v>#N/A</v>
      </c>
      <c r="AI122" s="685" t="e">
        <v>#N/A</v>
      </c>
      <c r="AJ122" s="685" t="e">
        <v>#N/A</v>
      </c>
      <c r="AK122" s="685" t="e">
        <v>#N/A</v>
      </c>
      <c r="AL122" s="685" t="e">
        <v>#N/A</v>
      </c>
      <c r="AM122" s="685" t="s">
        <v>749</v>
      </c>
      <c r="AN122" s="685">
        <v>1</v>
      </c>
      <c r="AO122" s="685" t="s">
        <v>749</v>
      </c>
      <c r="AP122" s="685" t="s">
        <v>749</v>
      </c>
      <c r="AQ122" s="685" t="s">
        <v>749</v>
      </c>
      <c r="AR122" s="685" t="s">
        <v>749</v>
      </c>
      <c r="AS122" s="685" t="s">
        <v>749</v>
      </c>
      <c r="AT122" s="685" t="s">
        <v>749</v>
      </c>
      <c r="AU122" s="685" t="s">
        <v>749</v>
      </c>
      <c r="AV122" s="685">
        <v>1</v>
      </c>
      <c r="AW122" s="685">
        <v>1</v>
      </c>
      <c r="AX122" s="685">
        <v>1</v>
      </c>
      <c r="AY122" s="685" t="s">
        <v>749</v>
      </c>
      <c r="AZ122" s="685">
        <v>1</v>
      </c>
      <c r="BA122" s="685" t="s">
        <v>749</v>
      </c>
      <c r="BB122" s="685">
        <v>1</v>
      </c>
      <c r="BC122" s="685" t="s">
        <v>749</v>
      </c>
      <c r="BD122" s="685" t="s">
        <v>749</v>
      </c>
      <c r="BE122" s="685" t="s">
        <v>749</v>
      </c>
      <c r="BF122" s="685" t="s">
        <v>749</v>
      </c>
      <c r="BG122" s="685" t="s">
        <v>749</v>
      </c>
      <c r="BH122" s="685" t="s">
        <v>749</v>
      </c>
      <c r="BI122" s="685" t="s">
        <v>749</v>
      </c>
      <c r="BJ122" s="685" t="s">
        <v>749</v>
      </c>
      <c r="BK122" s="685">
        <v>1</v>
      </c>
      <c r="BL122" s="685"/>
      <c r="BM122" s="685">
        <v>99</v>
      </c>
      <c r="BN122" s="685"/>
      <c r="BO122" s="685"/>
      <c r="BP122" s="685"/>
      <c r="BQ122" s="685"/>
      <c r="BR122" s="685"/>
    </row>
    <row r="123" s="258" customFormat="1" ht="158.4" hidden="1" spans="2:70">
      <c r="B123" s="448">
        <f t="shared" si="10"/>
        <v>108</v>
      </c>
      <c r="C123" s="449" t="s">
        <v>1435</v>
      </c>
      <c r="D123" s="450" t="s">
        <v>743</v>
      </c>
      <c r="E123" s="451" t="s">
        <v>744</v>
      </c>
      <c r="F123" s="794" t="s">
        <v>1436</v>
      </c>
      <c r="G123" s="453" t="s">
        <v>1437</v>
      </c>
      <c r="H123" s="451" t="str">
        <f t="shared" si="8"/>
        <v>Webサーバ
Web server</v>
      </c>
      <c r="I123" s="799" t="s">
        <v>1377</v>
      </c>
      <c r="J123" s="320" t="s">
        <v>1378</v>
      </c>
      <c r="K123" s="487" t="str">
        <f t="shared" si="6"/>
        <v>回答不要
Not Applicable</v>
      </c>
      <c r="L123" s="488"/>
      <c r="M123" s="489"/>
      <c r="N123" s="489"/>
      <c r="O123" s="492" t="s">
        <v>287</v>
      </c>
      <c r="P123" s="493"/>
      <c r="Q123" s="494"/>
      <c r="R123" s="494"/>
      <c r="S123" s="503"/>
      <c r="T123" s="807">
        <f>IF(OR(AND('0.Work Content Judge'!$AE$146=1,$BL123=99),AND('0.Work Content Judge'!$AH$146=1,$BM123=99),AND('0.Work Content Judge'!$AG$146=1,$BN123=99),AND(COUNTIF('0.Work Content Judge'!$AJ$146:$AO$146,2)=0,$BO123=99),AND('0.Work Content Judge'!$T$146=0,$BP123=99),AND('0.Work Content Judge'!$U$146=0,$BQ123=99),AND(COUNTIF('0.Work Content Judge'!$AJ$146:$AO$146,2)&gt;0,$BR123=99)),0,IF(OR(AND('0.Work Content Judge'!$G$129=1,$AZ123=1),AND('0.Work Content Judge'!$H$129=1,$BA123=1),AND('0.Work Content Judge'!$I$129=1,$BB123=1),AND('0.Work Content Judge'!$J$129=1,$BC123=1),AND('0.Work Content Judge'!$K$129=1,$BD123=1),AND('0.Work Content Judge'!$L$129=1,$BG123=1),AND('0.Work Content Judge'!$M$129=1,$BF123=1),AND('0.Work Content Judge'!$N$129=1,$BE123=1),AND('0.Work Content Judge'!$O$129=1,$BH123=1),AND('0.Work Content Judge'!$P$129=1,$BI123=1)),1,0))</f>
        <v>0</v>
      </c>
      <c r="U123" s="807">
        <f t="shared" si="7"/>
        <v>1</v>
      </c>
      <c r="V123" s="683">
        <f t="shared" si="9"/>
        <v>1</v>
      </c>
      <c r="W123" s="684">
        <v>1</v>
      </c>
      <c r="X123" s="685">
        <v>1</v>
      </c>
      <c r="Y123" s="685" t="s">
        <v>749</v>
      </c>
      <c r="Z123" s="685" t="s">
        <v>749</v>
      </c>
      <c r="AA123" s="685" t="s">
        <v>749</v>
      </c>
      <c r="AB123" s="685" t="s">
        <v>749</v>
      </c>
      <c r="AC123" s="685" t="s">
        <v>749</v>
      </c>
      <c r="AD123" s="685" t="s">
        <v>749</v>
      </c>
      <c r="AE123" s="685" t="s">
        <v>749</v>
      </c>
      <c r="AF123" s="685" t="e">
        <v>#N/A</v>
      </c>
      <c r="AG123" s="685" t="e">
        <v>#N/A</v>
      </c>
      <c r="AH123" s="685" t="e">
        <v>#N/A</v>
      </c>
      <c r="AI123" s="685" t="e">
        <v>#N/A</v>
      </c>
      <c r="AJ123" s="685" t="e">
        <v>#N/A</v>
      </c>
      <c r="AK123" s="685" t="e">
        <v>#N/A</v>
      </c>
      <c r="AL123" s="685" t="e">
        <v>#N/A</v>
      </c>
      <c r="AM123" s="685" t="s">
        <v>749</v>
      </c>
      <c r="AN123" s="685">
        <v>1</v>
      </c>
      <c r="AO123" s="685" t="s">
        <v>749</v>
      </c>
      <c r="AP123" s="685" t="s">
        <v>749</v>
      </c>
      <c r="AQ123" s="685" t="s">
        <v>749</v>
      </c>
      <c r="AR123" s="685" t="s">
        <v>749</v>
      </c>
      <c r="AS123" s="685" t="s">
        <v>749</v>
      </c>
      <c r="AT123" s="685" t="s">
        <v>749</v>
      </c>
      <c r="AU123" s="685" t="s">
        <v>749</v>
      </c>
      <c r="AV123" s="685">
        <v>1</v>
      </c>
      <c r="AW123" s="685">
        <v>1</v>
      </c>
      <c r="AX123" s="685">
        <v>1</v>
      </c>
      <c r="AY123" s="685" t="s">
        <v>749</v>
      </c>
      <c r="AZ123" s="685">
        <v>1</v>
      </c>
      <c r="BA123" s="685" t="s">
        <v>749</v>
      </c>
      <c r="BB123" s="685" t="s">
        <v>749</v>
      </c>
      <c r="BC123" s="685" t="s">
        <v>749</v>
      </c>
      <c r="BD123" s="685" t="s">
        <v>749</v>
      </c>
      <c r="BE123" s="685" t="s">
        <v>749</v>
      </c>
      <c r="BF123" s="685" t="s">
        <v>749</v>
      </c>
      <c r="BG123" s="685" t="s">
        <v>749</v>
      </c>
      <c r="BH123" s="685" t="s">
        <v>749</v>
      </c>
      <c r="BI123" s="685" t="s">
        <v>749</v>
      </c>
      <c r="BJ123" s="685" t="s">
        <v>749</v>
      </c>
      <c r="BK123" s="685">
        <v>1</v>
      </c>
      <c r="BL123" s="685"/>
      <c r="BM123" s="685">
        <v>99</v>
      </c>
      <c r="BN123" s="685"/>
      <c r="BO123" s="685"/>
      <c r="BP123" s="685"/>
      <c r="BQ123" s="685"/>
      <c r="BR123" s="685"/>
    </row>
    <row r="124" s="258" customFormat="1" ht="259.2" spans="2:70">
      <c r="B124" s="448">
        <f t="shared" si="10"/>
        <v>109</v>
      </c>
      <c r="C124" s="449" t="s">
        <v>1438</v>
      </c>
      <c r="D124" s="450" t="s">
        <v>743</v>
      </c>
      <c r="E124" s="451" t="s">
        <v>744</v>
      </c>
      <c r="F124" s="794" t="s">
        <v>1439</v>
      </c>
      <c r="G124" s="453" t="s">
        <v>1440</v>
      </c>
      <c r="H124" s="451" t="str">
        <f t="shared" si="8"/>
        <v>サーバ全体
Entire server</v>
      </c>
      <c r="I124" s="799" t="s">
        <v>785</v>
      </c>
      <c r="J124" s="320" t="s">
        <v>786</v>
      </c>
      <c r="K124" s="487" t="str">
        <f t="shared" si="6"/>
        <v>回答要
Answer Required</v>
      </c>
      <c r="L124" s="488">
        <v>3</v>
      </c>
      <c r="M124" s="489"/>
      <c r="N124" s="489"/>
      <c r="O124" s="492" t="s">
        <v>287</v>
      </c>
      <c r="P124" s="493"/>
      <c r="Q124" s="494"/>
      <c r="R124" s="494"/>
      <c r="S124" s="503"/>
      <c r="T124" s="807">
        <f>IF(OR(AND('0.Work Content Judge'!$AE$146=1,$BL124=99),AND('0.Work Content Judge'!$AH$146=1,$BM124=99),AND('0.Work Content Judge'!$AG$146=1,$BN124=99),AND(COUNTIF('0.Work Content Judge'!$AJ$146:$AO$146,2)=0,$BO124=99),AND('0.Work Content Judge'!$T$146=0,$BP124=99),AND('0.Work Content Judge'!$U$146=0,$BQ124=99),AND(COUNTIF('0.Work Content Judge'!$AJ$146:$AO$146,2)&gt;0,$BR124=99)),0,IF(OR(AND('0.Work Content Judge'!$G$129=1,$AZ124=1),AND('0.Work Content Judge'!$H$129=1,$BA124=1),AND('0.Work Content Judge'!$I$129=1,$BB124=1),AND('0.Work Content Judge'!$J$129=1,$BC124=1),AND('0.Work Content Judge'!$K$129=1,$BD124=1),AND('0.Work Content Judge'!$L$129=1,$BG124=1),AND('0.Work Content Judge'!$M$129=1,$BF124=1),AND('0.Work Content Judge'!$N$129=1,$BE124=1),AND('0.Work Content Judge'!$O$129=1,$BH124=1),AND('0.Work Content Judge'!$P$129=1,$BI124=1)),1,0))</f>
        <v>1</v>
      </c>
      <c r="U124" s="807">
        <f t="shared" si="7"/>
        <v>1</v>
      </c>
      <c r="V124" s="683">
        <f t="shared" si="9"/>
        <v>2</v>
      </c>
      <c r="W124" s="684">
        <v>1</v>
      </c>
      <c r="X124" s="685">
        <v>1</v>
      </c>
      <c r="Y124" s="685" t="s">
        <v>749</v>
      </c>
      <c r="Z124" s="685" t="s">
        <v>749</v>
      </c>
      <c r="AA124" s="685" t="s">
        <v>749</v>
      </c>
      <c r="AB124" s="685" t="s">
        <v>749</v>
      </c>
      <c r="AC124" s="685" t="s">
        <v>749</v>
      </c>
      <c r="AD124" s="685" t="s">
        <v>749</v>
      </c>
      <c r="AE124" s="685" t="s">
        <v>749</v>
      </c>
      <c r="AF124" s="685" t="e">
        <v>#N/A</v>
      </c>
      <c r="AG124" s="685" t="e">
        <v>#N/A</v>
      </c>
      <c r="AH124" s="685" t="e">
        <v>#N/A</v>
      </c>
      <c r="AI124" s="685" t="e">
        <v>#N/A</v>
      </c>
      <c r="AJ124" s="685" t="e">
        <v>#N/A</v>
      </c>
      <c r="AK124" s="685" t="e">
        <v>#N/A</v>
      </c>
      <c r="AL124" s="685" t="e">
        <v>#N/A</v>
      </c>
      <c r="AM124" s="685">
        <v>1</v>
      </c>
      <c r="AN124" s="685" t="s">
        <v>749</v>
      </c>
      <c r="AO124" s="685" t="s">
        <v>749</v>
      </c>
      <c r="AP124" s="685" t="s">
        <v>749</v>
      </c>
      <c r="AQ124" s="685" t="s">
        <v>749</v>
      </c>
      <c r="AR124" s="685" t="s">
        <v>749</v>
      </c>
      <c r="AS124" s="685" t="s">
        <v>749</v>
      </c>
      <c r="AT124" s="685" t="s">
        <v>749</v>
      </c>
      <c r="AU124" s="685">
        <v>1</v>
      </c>
      <c r="AV124" s="685">
        <v>1</v>
      </c>
      <c r="AW124" s="685">
        <v>1</v>
      </c>
      <c r="AX124" s="685">
        <v>1</v>
      </c>
      <c r="AY124" s="685" t="s">
        <v>749</v>
      </c>
      <c r="AZ124" s="685">
        <v>1</v>
      </c>
      <c r="BA124" s="685" t="s">
        <v>749</v>
      </c>
      <c r="BB124" s="685" t="s">
        <v>749</v>
      </c>
      <c r="BC124" s="685" t="s">
        <v>749</v>
      </c>
      <c r="BD124" s="685" t="s">
        <v>749</v>
      </c>
      <c r="BE124" s="685" t="s">
        <v>749</v>
      </c>
      <c r="BF124" s="685" t="s">
        <v>749</v>
      </c>
      <c r="BG124" s="685" t="s">
        <v>749</v>
      </c>
      <c r="BH124" s="685" t="s">
        <v>749</v>
      </c>
      <c r="BI124" s="685" t="s">
        <v>749</v>
      </c>
      <c r="BJ124" s="685" t="s">
        <v>749</v>
      </c>
      <c r="BK124" s="685">
        <v>1</v>
      </c>
      <c r="BL124" s="685"/>
      <c r="BM124" s="685"/>
      <c r="BN124" s="685"/>
      <c r="BO124" s="685"/>
      <c r="BP124" s="685"/>
      <c r="BQ124" s="685"/>
      <c r="BR124" s="685"/>
    </row>
    <row r="125" s="258" customFormat="1" ht="259.2" spans="2:70">
      <c r="B125" s="448">
        <f t="shared" si="10"/>
        <v>110</v>
      </c>
      <c r="C125" s="449" t="s">
        <v>1438</v>
      </c>
      <c r="D125" s="450" t="s">
        <v>743</v>
      </c>
      <c r="E125" s="451" t="s">
        <v>744</v>
      </c>
      <c r="F125" s="794" t="s">
        <v>1439</v>
      </c>
      <c r="G125" s="453" t="s">
        <v>1440</v>
      </c>
      <c r="H125" s="454" t="str">
        <f t="shared" si="8"/>
        <v>その他(ネットワーク機器等)
Other
(e.g., External FW, IPS/IDS, network equipment, storage devices, etc.)</v>
      </c>
      <c r="I125" s="799" t="s">
        <v>785</v>
      </c>
      <c r="J125" s="320" t="s">
        <v>786</v>
      </c>
      <c r="K125" s="487" t="str">
        <f t="shared" si="6"/>
        <v>回答要
Answer Required</v>
      </c>
      <c r="L125" s="488">
        <v>3</v>
      </c>
      <c r="M125" s="489"/>
      <c r="N125" s="489"/>
      <c r="O125" s="492" t="s">
        <v>287</v>
      </c>
      <c r="P125" s="493"/>
      <c r="Q125" s="494"/>
      <c r="R125" s="494"/>
      <c r="S125" s="503"/>
      <c r="T125" s="807">
        <f>IF(OR(AND('0.Work Content Judge'!$AE$146=1,$BL125=99),AND('0.Work Content Judge'!$AH$146=1,$BM125=99),AND('0.Work Content Judge'!$AG$146=1,$BN125=99),AND(COUNTIF('0.Work Content Judge'!$AJ$146:$AO$146,2)=0,$BO125=99),AND('0.Work Content Judge'!$T$146=0,$BP125=99),AND('0.Work Content Judge'!$U$146=0,$BQ125=99),AND(COUNTIF('0.Work Content Judge'!$AJ$146:$AO$146,2)&gt;0,$BR125=99)),0,IF(OR(AND('0.Work Content Judge'!$G$129=1,$AZ125=1),AND('0.Work Content Judge'!$H$129=1,$BA125=1),AND('0.Work Content Judge'!$I$129=1,$BB125=1),AND('0.Work Content Judge'!$J$129=1,$BC125=1),AND('0.Work Content Judge'!$K$129=1,$BD125=1),AND('0.Work Content Judge'!$L$129=1,$BG125=1),AND('0.Work Content Judge'!$M$129=1,$BF125=1),AND('0.Work Content Judge'!$N$129=1,$BE125=1),AND('0.Work Content Judge'!$O$129=1,$BH125=1),AND('0.Work Content Judge'!$P$129=1,$BI125=1)),1,0))</f>
        <v>1</v>
      </c>
      <c r="U125" s="807">
        <f t="shared" si="7"/>
        <v>1</v>
      </c>
      <c r="V125" s="683">
        <f t="shared" si="9"/>
        <v>1</v>
      </c>
      <c r="W125" s="684">
        <v>1</v>
      </c>
      <c r="X125" s="685">
        <v>1</v>
      </c>
      <c r="Y125" s="685" t="s">
        <v>749</v>
      </c>
      <c r="Z125" s="685" t="s">
        <v>749</v>
      </c>
      <c r="AA125" s="685" t="s">
        <v>749</v>
      </c>
      <c r="AB125" s="685" t="s">
        <v>749</v>
      </c>
      <c r="AC125" s="685" t="s">
        <v>749</v>
      </c>
      <c r="AD125" s="685" t="s">
        <v>749</v>
      </c>
      <c r="AE125" s="685" t="s">
        <v>749</v>
      </c>
      <c r="AF125" s="685" t="e">
        <v>#N/A</v>
      </c>
      <c r="AG125" s="685" t="e">
        <v>#N/A</v>
      </c>
      <c r="AH125" s="685" t="e">
        <v>#N/A</v>
      </c>
      <c r="AI125" s="685" t="e">
        <v>#N/A</v>
      </c>
      <c r="AJ125" s="685" t="e">
        <v>#N/A</v>
      </c>
      <c r="AK125" s="685" t="e">
        <v>#N/A</v>
      </c>
      <c r="AL125" s="685" t="e">
        <v>#N/A</v>
      </c>
      <c r="AM125" s="685"/>
      <c r="AN125" s="685" t="s">
        <v>749</v>
      </c>
      <c r="AO125" s="685" t="s">
        <v>749</v>
      </c>
      <c r="AP125" s="685" t="s">
        <v>749</v>
      </c>
      <c r="AQ125" s="685" t="s">
        <v>749</v>
      </c>
      <c r="AR125" s="685" t="s">
        <v>749</v>
      </c>
      <c r="AS125" s="685" t="s">
        <v>749</v>
      </c>
      <c r="AT125" s="685" t="s">
        <v>749</v>
      </c>
      <c r="AU125" s="685">
        <v>1</v>
      </c>
      <c r="AV125" s="685">
        <v>1</v>
      </c>
      <c r="AW125" s="685">
        <v>1</v>
      </c>
      <c r="AX125" s="685">
        <v>1</v>
      </c>
      <c r="AY125" s="685" t="s">
        <v>749</v>
      </c>
      <c r="AZ125" s="685">
        <v>1</v>
      </c>
      <c r="BA125" s="685" t="s">
        <v>749</v>
      </c>
      <c r="BB125" s="685" t="s">
        <v>749</v>
      </c>
      <c r="BC125" s="685" t="s">
        <v>749</v>
      </c>
      <c r="BD125" s="685" t="s">
        <v>749</v>
      </c>
      <c r="BE125" s="685" t="s">
        <v>749</v>
      </c>
      <c r="BF125" s="685" t="s">
        <v>749</v>
      </c>
      <c r="BG125" s="685" t="s">
        <v>749</v>
      </c>
      <c r="BH125" s="685" t="s">
        <v>749</v>
      </c>
      <c r="BI125" s="685" t="s">
        <v>749</v>
      </c>
      <c r="BJ125" s="685" t="s">
        <v>749</v>
      </c>
      <c r="BK125" s="685">
        <v>1</v>
      </c>
      <c r="BL125" s="685"/>
      <c r="BM125" s="685"/>
      <c r="BN125" s="685"/>
      <c r="BO125" s="685"/>
      <c r="BP125" s="685"/>
      <c r="BQ125" s="685"/>
      <c r="BR125" s="685"/>
    </row>
    <row r="126" s="258" customFormat="1" ht="187.2" spans="2:70">
      <c r="B126" s="448">
        <f t="shared" si="10"/>
        <v>111</v>
      </c>
      <c r="C126" s="449" t="s">
        <v>1441</v>
      </c>
      <c r="D126" s="450" t="s">
        <v>743</v>
      </c>
      <c r="E126" s="451" t="s">
        <v>744</v>
      </c>
      <c r="F126" s="794" t="s">
        <v>1442</v>
      </c>
      <c r="G126" s="453" t="s">
        <v>1443</v>
      </c>
      <c r="H126" s="451" t="str">
        <f t="shared" si="8"/>
        <v>サーバ全体
Entire server</v>
      </c>
      <c r="I126" s="799" t="s">
        <v>775</v>
      </c>
      <c r="J126" s="320" t="s">
        <v>776</v>
      </c>
      <c r="K126" s="487" t="str">
        <f t="shared" si="6"/>
        <v>回答要
Answer Required</v>
      </c>
      <c r="L126" s="488">
        <v>3</v>
      </c>
      <c r="M126" s="489"/>
      <c r="N126" s="489"/>
      <c r="O126" s="492" t="s">
        <v>287</v>
      </c>
      <c r="P126" s="493"/>
      <c r="Q126" s="494"/>
      <c r="R126" s="494"/>
      <c r="S126" s="503"/>
      <c r="T126" s="807">
        <f>IF(OR(AND('0.Work Content Judge'!$AE$146=1,$BL126=99),AND('0.Work Content Judge'!$AH$146=1,$BM126=99),AND('0.Work Content Judge'!$AG$146=1,$BN126=99),AND(COUNTIF('0.Work Content Judge'!$AJ$146:$AO$146,2)=0,$BO126=99),AND('0.Work Content Judge'!$T$146=0,$BP126=99),AND('0.Work Content Judge'!$U$146=0,$BQ126=99),AND(COUNTIF('0.Work Content Judge'!$AJ$146:$AO$146,2)&gt;0,$BR126=99)),0,IF(OR(AND('0.Work Content Judge'!$G$129=1,$AZ126=1),AND('0.Work Content Judge'!$H$129=1,$BA126=1),AND('0.Work Content Judge'!$I$129=1,$BB126=1),AND('0.Work Content Judge'!$J$129=1,$BC126=1),AND('0.Work Content Judge'!$K$129=1,$BD126=1),AND('0.Work Content Judge'!$L$129=1,$BG126=1),AND('0.Work Content Judge'!$M$129=1,$BF126=1),AND('0.Work Content Judge'!$N$129=1,$BE126=1),AND('0.Work Content Judge'!$O$129=1,$BH126=1),AND('0.Work Content Judge'!$P$129=1,$BI126=1)),1,0))</f>
        <v>1</v>
      </c>
      <c r="U126" s="807">
        <f t="shared" si="7"/>
        <v>1</v>
      </c>
      <c r="V126" s="683">
        <f t="shared" si="9"/>
        <v>2</v>
      </c>
      <c r="W126" s="684">
        <v>1</v>
      </c>
      <c r="X126" s="685">
        <v>1</v>
      </c>
      <c r="Y126" s="685" t="s">
        <v>749</v>
      </c>
      <c r="Z126" s="685" t="s">
        <v>749</v>
      </c>
      <c r="AA126" s="685" t="s">
        <v>749</v>
      </c>
      <c r="AB126" s="685" t="s">
        <v>749</v>
      </c>
      <c r="AC126" s="685" t="s">
        <v>749</v>
      </c>
      <c r="AD126" s="685" t="s">
        <v>749</v>
      </c>
      <c r="AE126" s="685" t="s">
        <v>749</v>
      </c>
      <c r="AF126" s="685" t="e">
        <v>#N/A</v>
      </c>
      <c r="AG126" s="685" t="e">
        <v>#N/A</v>
      </c>
      <c r="AH126" s="685" t="e">
        <v>#N/A</v>
      </c>
      <c r="AI126" s="685" t="e">
        <v>#N/A</v>
      </c>
      <c r="AJ126" s="685" t="e">
        <v>#N/A</v>
      </c>
      <c r="AK126" s="685" t="e">
        <v>#N/A</v>
      </c>
      <c r="AL126" s="685" t="e">
        <v>#N/A</v>
      </c>
      <c r="AM126" s="685">
        <v>1</v>
      </c>
      <c r="AN126" s="685" t="s">
        <v>749</v>
      </c>
      <c r="AO126" s="685" t="s">
        <v>749</v>
      </c>
      <c r="AP126" s="685" t="s">
        <v>749</v>
      </c>
      <c r="AQ126" s="685" t="s">
        <v>749</v>
      </c>
      <c r="AR126" s="685" t="s">
        <v>749</v>
      </c>
      <c r="AS126" s="685" t="s">
        <v>749</v>
      </c>
      <c r="AT126" s="685" t="s">
        <v>749</v>
      </c>
      <c r="AU126" s="685">
        <v>1</v>
      </c>
      <c r="AV126" s="685">
        <v>1</v>
      </c>
      <c r="AW126" s="685">
        <v>1</v>
      </c>
      <c r="AX126" s="685">
        <v>1</v>
      </c>
      <c r="AY126" s="685" t="s">
        <v>749</v>
      </c>
      <c r="AZ126" s="685">
        <v>1</v>
      </c>
      <c r="BA126" s="685" t="s">
        <v>749</v>
      </c>
      <c r="BB126" s="685" t="s">
        <v>749</v>
      </c>
      <c r="BC126" s="685" t="s">
        <v>749</v>
      </c>
      <c r="BD126" s="685" t="s">
        <v>749</v>
      </c>
      <c r="BE126" s="685" t="s">
        <v>749</v>
      </c>
      <c r="BF126" s="685" t="s">
        <v>749</v>
      </c>
      <c r="BG126" s="685" t="s">
        <v>749</v>
      </c>
      <c r="BH126" s="685" t="s">
        <v>749</v>
      </c>
      <c r="BI126" s="685" t="s">
        <v>749</v>
      </c>
      <c r="BJ126" s="685" t="s">
        <v>749</v>
      </c>
      <c r="BK126" s="685">
        <v>1</v>
      </c>
      <c r="BL126" s="685"/>
      <c r="BM126" s="685"/>
      <c r="BN126" s="685"/>
      <c r="BO126" s="685"/>
      <c r="BP126" s="685"/>
      <c r="BQ126" s="685"/>
      <c r="BR126" s="685"/>
    </row>
    <row r="127" s="258" customFormat="1" ht="187.2" spans="2:70">
      <c r="B127" s="448">
        <f t="shared" si="10"/>
        <v>112</v>
      </c>
      <c r="C127" s="449" t="s">
        <v>1441</v>
      </c>
      <c r="D127" s="450" t="s">
        <v>743</v>
      </c>
      <c r="E127" s="451" t="s">
        <v>744</v>
      </c>
      <c r="F127" s="794" t="s">
        <v>1442</v>
      </c>
      <c r="G127" s="453" t="s">
        <v>1443</v>
      </c>
      <c r="H127" s="454" t="str">
        <f t="shared" si="8"/>
        <v>その他(ネットワーク機器等)
Other
(e.g., External FW, IPS/IDS, network equipment, storage devices, etc.)</v>
      </c>
      <c r="I127" s="799" t="s">
        <v>775</v>
      </c>
      <c r="J127" s="320" t="s">
        <v>776</v>
      </c>
      <c r="K127" s="487" t="str">
        <f t="shared" si="6"/>
        <v>回答要
Answer Required</v>
      </c>
      <c r="L127" s="488">
        <v>3</v>
      </c>
      <c r="M127" s="489"/>
      <c r="N127" s="489"/>
      <c r="O127" s="492" t="s">
        <v>287</v>
      </c>
      <c r="P127" s="493"/>
      <c r="Q127" s="494"/>
      <c r="R127" s="494"/>
      <c r="S127" s="503"/>
      <c r="T127" s="807">
        <f>IF(OR(AND('0.Work Content Judge'!$AE$146=1,$BL127=99),AND('0.Work Content Judge'!$AH$146=1,$BM127=99),AND('0.Work Content Judge'!$AG$146=1,$BN127=99),AND(COUNTIF('0.Work Content Judge'!$AJ$146:$AO$146,2)=0,$BO127=99),AND('0.Work Content Judge'!$T$146=0,$BP127=99),AND('0.Work Content Judge'!$U$146=0,$BQ127=99),AND(COUNTIF('0.Work Content Judge'!$AJ$146:$AO$146,2)&gt;0,$BR127=99)),0,IF(OR(AND('0.Work Content Judge'!$G$129=1,$AZ127=1),AND('0.Work Content Judge'!$H$129=1,$BA127=1),AND('0.Work Content Judge'!$I$129=1,$BB127=1),AND('0.Work Content Judge'!$J$129=1,$BC127=1),AND('0.Work Content Judge'!$K$129=1,$BD127=1),AND('0.Work Content Judge'!$L$129=1,$BG127=1),AND('0.Work Content Judge'!$M$129=1,$BF127=1),AND('0.Work Content Judge'!$N$129=1,$BE127=1),AND('0.Work Content Judge'!$O$129=1,$BH127=1),AND('0.Work Content Judge'!$P$129=1,$BI127=1)),1,0))</f>
        <v>1</v>
      </c>
      <c r="U127" s="807">
        <f t="shared" si="7"/>
        <v>1</v>
      </c>
      <c r="V127" s="683">
        <f t="shared" si="9"/>
        <v>1</v>
      </c>
      <c r="W127" s="684">
        <v>1</v>
      </c>
      <c r="X127" s="685">
        <v>1</v>
      </c>
      <c r="Y127" s="685" t="s">
        <v>749</v>
      </c>
      <c r="Z127" s="685" t="s">
        <v>749</v>
      </c>
      <c r="AA127" s="685" t="s">
        <v>749</v>
      </c>
      <c r="AB127" s="685" t="s">
        <v>749</v>
      </c>
      <c r="AC127" s="685" t="s">
        <v>749</v>
      </c>
      <c r="AD127" s="685" t="s">
        <v>749</v>
      </c>
      <c r="AE127" s="685" t="s">
        <v>749</v>
      </c>
      <c r="AF127" s="685" t="e">
        <v>#N/A</v>
      </c>
      <c r="AG127" s="685" t="e">
        <v>#N/A</v>
      </c>
      <c r="AH127" s="685" t="e">
        <v>#N/A</v>
      </c>
      <c r="AI127" s="685" t="e">
        <v>#N/A</v>
      </c>
      <c r="AJ127" s="685" t="e">
        <v>#N/A</v>
      </c>
      <c r="AK127" s="685" t="e">
        <v>#N/A</v>
      </c>
      <c r="AL127" s="685" t="e">
        <v>#N/A</v>
      </c>
      <c r="AM127" s="685"/>
      <c r="AN127" s="685" t="s">
        <v>749</v>
      </c>
      <c r="AO127" s="685" t="s">
        <v>749</v>
      </c>
      <c r="AP127" s="685" t="s">
        <v>749</v>
      </c>
      <c r="AQ127" s="685" t="s">
        <v>749</v>
      </c>
      <c r="AR127" s="685" t="s">
        <v>749</v>
      </c>
      <c r="AS127" s="685" t="s">
        <v>749</v>
      </c>
      <c r="AT127" s="685" t="s">
        <v>749</v>
      </c>
      <c r="AU127" s="685">
        <v>1</v>
      </c>
      <c r="AV127" s="685">
        <v>1</v>
      </c>
      <c r="AW127" s="685">
        <v>1</v>
      </c>
      <c r="AX127" s="685">
        <v>1</v>
      </c>
      <c r="AY127" s="685" t="s">
        <v>749</v>
      </c>
      <c r="AZ127" s="685">
        <v>1</v>
      </c>
      <c r="BA127" s="685" t="s">
        <v>749</v>
      </c>
      <c r="BB127" s="685" t="s">
        <v>749</v>
      </c>
      <c r="BC127" s="685" t="s">
        <v>749</v>
      </c>
      <c r="BD127" s="685" t="s">
        <v>749</v>
      </c>
      <c r="BE127" s="685" t="s">
        <v>749</v>
      </c>
      <c r="BF127" s="685" t="s">
        <v>749</v>
      </c>
      <c r="BG127" s="685" t="s">
        <v>749</v>
      </c>
      <c r="BH127" s="685" t="s">
        <v>749</v>
      </c>
      <c r="BI127" s="685" t="s">
        <v>749</v>
      </c>
      <c r="BJ127" s="685" t="s">
        <v>749</v>
      </c>
      <c r="BK127" s="685">
        <v>1</v>
      </c>
      <c r="BL127" s="685"/>
      <c r="BM127" s="685"/>
      <c r="BN127" s="685"/>
      <c r="BO127" s="685"/>
      <c r="BP127" s="685"/>
      <c r="BQ127" s="685"/>
      <c r="BR127" s="685"/>
    </row>
    <row r="128" s="258" customFormat="1" ht="388.8" spans="2:70">
      <c r="B128" s="448">
        <f t="shared" si="10"/>
        <v>113</v>
      </c>
      <c r="C128" s="449" t="s">
        <v>1444</v>
      </c>
      <c r="D128" s="450" t="s">
        <v>743</v>
      </c>
      <c r="E128" s="451" t="s">
        <v>744</v>
      </c>
      <c r="F128" s="794" t="s">
        <v>1445</v>
      </c>
      <c r="G128" s="453" t="s">
        <v>1446</v>
      </c>
      <c r="H128" s="451" t="str">
        <f t="shared" si="8"/>
        <v>サーバ全体
Entire server</v>
      </c>
      <c r="I128" s="799" t="s">
        <v>1447</v>
      </c>
      <c r="J128" s="320" t="s">
        <v>1448</v>
      </c>
      <c r="K128" s="487" t="str">
        <f t="shared" si="6"/>
        <v>回答要
Answer Required</v>
      </c>
      <c r="L128" s="488">
        <v>3</v>
      </c>
      <c r="M128" s="489"/>
      <c r="N128" s="489"/>
      <c r="O128" s="492" t="s">
        <v>287</v>
      </c>
      <c r="P128" s="493"/>
      <c r="Q128" s="494"/>
      <c r="R128" s="494"/>
      <c r="S128" s="503"/>
      <c r="T128" s="807">
        <f>IF(OR(AND('0.Work Content Judge'!$AE$146=1,$BL128=99),AND('0.Work Content Judge'!$AH$146=1,$BM128=99),AND('0.Work Content Judge'!$AG$146=1,$BN128=99),AND(COUNTIF('0.Work Content Judge'!$AJ$146:$AO$146,2)=0,$BO128=99),AND('0.Work Content Judge'!$T$146=0,$BP128=99),AND('0.Work Content Judge'!$U$146=0,$BQ128=99),AND(COUNTIF('0.Work Content Judge'!$AJ$146:$AO$146,2)&gt;0,$BR128=99)),0,IF(OR(AND('0.Work Content Judge'!$G$129=1,$AZ128=1),AND('0.Work Content Judge'!$H$129=1,$BA128=1),AND('0.Work Content Judge'!$I$129=1,$BB128=1),AND('0.Work Content Judge'!$J$129=1,$BC128=1),AND('0.Work Content Judge'!$K$129=1,$BD128=1),AND('0.Work Content Judge'!$L$129=1,$BG128=1),AND('0.Work Content Judge'!$M$129=1,$BF128=1),AND('0.Work Content Judge'!$N$129=1,$BE128=1),AND('0.Work Content Judge'!$O$129=1,$BH128=1),AND('0.Work Content Judge'!$P$129=1,$BI128=1)),1,0))</f>
        <v>1</v>
      </c>
      <c r="U128" s="807">
        <f t="shared" si="7"/>
        <v>1</v>
      </c>
      <c r="V128" s="683">
        <f t="shared" si="9"/>
        <v>1</v>
      </c>
      <c r="W128" s="684">
        <v>1</v>
      </c>
      <c r="X128" s="685">
        <v>1</v>
      </c>
      <c r="Y128" s="685" t="s">
        <v>749</v>
      </c>
      <c r="Z128" s="685" t="s">
        <v>749</v>
      </c>
      <c r="AA128" s="685" t="s">
        <v>749</v>
      </c>
      <c r="AB128" s="685" t="s">
        <v>749</v>
      </c>
      <c r="AC128" s="685" t="s">
        <v>749</v>
      </c>
      <c r="AD128" s="685" t="s">
        <v>749</v>
      </c>
      <c r="AE128" s="685" t="s">
        <v>749</v>
      </c>
      <c r="AF128" s="685" t="e">
        <v>#N/A</v>
      </c>
      <c r="AG128" s="685" t="e">
        <v>#N/A</v>
      </c>
      <c r="AH128" s="685" t="e">
        <v>#N/A</v>
      </c>
      <c r="AI128" s="685" t="e">
        <v>#N/A</v>
      </c>
      <c r="AJ128" s="685" t="e">
        <v>#N/A</v>
      </c>
      <c r="AK128" s="685" t="e">
        <v>#N/A</v>
      </c>
      <c r="AL128" s="685" t="e">
        <v>#N/A</v>
      </c>
      <c r="AM128" s="685">
        <v>1</v>
      </c>
      <c r="AN128" s="685" t="s">
        <v>749</v>
      </c>
      <c r="AO128" s="685" t="s">
        <v>749</v>
      </c>
      <c r="AP128" s="685" t="s">
        <v>749</v>
      </c>
      <c r="AQ128" s="685" t="s">
        <v>749</v>
      </c>
      <c r="AR128" s="685" t="s">
        <v>749</v>
      </c>
      <c r="AS128" s="685" t="s">
        <v>749</v>
      </c>
      <c r="AT128" s="685" t="s">
        <v>749</v>
      </c>
      <c r="AU128" s="685" t="s">
        <v>749</v>
      </c>
      <c r="AV128" s="685">
        <v>1</v>
      </c>
      <c r="AW128" s="685">
        <v>1</v>
      </c>
      <c r="AX128" s="685">
        <v>1</v>
      </c>
      <c r="AY128" s="685" t="s">
        <v>749</v>
      </c>
      <c r="AZ128" s="685">
        <v>1</v>
      </c>
      <c r="BA128" s="685" t="s">
        <v>749</v>
      </c>
      <c r="BB128" s="685">
        <v>1</v>
      </c>
      <c r="BC128" s="685" t="s">
        <v>749</v>
      </c>
      <c r="BD128" s="685">
        <v>1</v>
      </c>
      <c r="BE128" s="685" t="s">
        <v>749</v>
      </c>
      <c r="BF128" s="685" t="s">
        <v>749</v>
      </c>
      <c r="BG128" s="685" t="s">
        <v>749</v>
      </c>
      <c r="BH128" s="685" t="s">
        <v>749</v>
      </c>
      <c r="BI128" s="685" t="s">
        <v>749</v>
      </c>
      <c r="BJ128" s="685" t="s">
        <v>749</v>
      </c>
      <c r="BK128" s="685">
        <v>1</v>
      </c>
      <c r="BL128" s="685"/>
      <c r="BM128" s="685"/>
      <c r="BN128" s="685"/>
      <c r="BO128" s="685"/>
      <c r="BP128" s="685"/>
      <c r="BQ128" s="685"/>
      <c r="BR128" s="685"/>
    </row>
    <row r="129" s="258" customFormat="1" ht="403.2" spans="2:70">
      <c r="B129" s="448">
        <f t="shared" si="10"/>
        <v>114</v>
      </c>
      <c r="C129" s="449" t="s">
        <v>1449</v>
      </c>
      <c r="D129" s="450" t="s">
        <v>743</v>
      </c>
      <c r="E129" s="451" t="s">
        <v>744</v>
      </c>
      <c r="F129" s="794" t="s">
        <v>1450</v>
      </c>
      <c r="G129" s="453" t="s">
        <v>1451</v>
      </c>
      <c r="H129" s="451" t="str">
        <f t="shared" si="8"/>
        <v>サーバ全体
Entire server</v>
      </c>
      <c r="I129" s="799" t="s">
        <v>1447</v>
      </c>
      <c r="J129" s="320" t="s">
        <v>1448</v>
      </c>
      <c r="K129" s="487" t="str">
        <f t="shared" si="6"/>
        <v>回答要
Answer Required</v>
      </c>
      <c r="L129" s="488">
        <v>3</v>
      </c>
      <c r="M129" s="489"/>
      <c r="N129" s="489"/>
      <c r="O129" s="492" t="s">
        <v>287</v>
      </c>
      <c r="P129" s="493"/>
      <c r="Q129" s="494"/>
      <c r="R129" s="494"/>
      <c r="S129" s="503"/>
      <c r="T129" s="807">
        <f>IF(OR(AND('0.Work Content Judge'!$AE$146=1,$BL129=99),AND('0.Work Content Judge'!$AH$146=1,$BM129=99),AND('0.Work Content Judge'!$AG$146=1,$BN129=99),AND(COUNTIF('0.Work Content Judge'!$AJ$146:$AO$146,2)=0,$BO129=99),AND('0.Work Content Judge'!$T$146=0,$BP129=99),AND('0.Work Content Judge'!$U$146=0,$BQ129=99),AND(COUNTIF('0.Work Content Judge'!$AJ$146:$AO$146,2)&gt;0,$BR129=99)),0,IF(OR(AND('0.Work Content Judge'!$G$129=1,$AZ129=1),AND('0.Work Content Judge'!$H$129=1,$BA129=1),AND('0.Work Content Judge'!$I$129=1,$BB129=1),AND('0.Work Content Judge'!$J$129=1,$BC129=1),AND('0.Work Content Judge'!$K$129=1,$BD129=1),AND('0.Work Content Judge'!$L$129=1,$BG129=1),AND('0.Work Content Judge'!$M$129=1,$BF129=1),AND('0.Work Content Judge'!$N$129=1,$BE129=1),AND('0.Work Content Judge'!$O$129=1,$BH129=1),AND('0.Work Content Judge'!$P$129=1,$BI129=1)),1,0))</f>
        <v>1</v>
      </c>
      <c r="U129" s="807">
        <f t="shared" si="7"/>
        <v>1</v>
      </c>
      <c r="V129" s="683">
        <f t="shared" si="9"/>
        <v>1</v>
      </c>
      <c r="W129" s="684">
        <v>1</v>
      </c>
      <c r="X129" s="685">
        <v>1</v>
      </c>
      <c r="Y129" s="685" t="s">
        <v>749</v>
      </c>
      <c r="Z129" s="685" t="s">
        <v>749</v>
      </c>
      <c r="AA129" s="685" t="s">
        <v>749</v>
      </c>
      <c r="AB129" s="685" t="s">
        <v>749</v>
      </c>
      <c r="AC129" s="685" t="s">
        <v>749</v>
      </c>
      <c r="AD129" s="685" t="s">
        <v>749</v>
      </c>
      <c r="AE129" s="685" t="s">
        <v>749</v>
      </c>
      <c r="AF129" s="685" t="e">
        <v>#N/A</v>
      </c>
      <c r="AG129" s="685" t="e">
        <v>#N/A</v>
      </c>
      <c r="AH129" s="685" t="e">
        <v>#N/A</v>
      </c>
      <c r="AI129" s="685" t="e">
        <v>#N/A</v>
      </c>
      <c r="AJ129" s="685" t="e">
        <v>#N/A</v>
      </c>
      <c r="AK129" s="685" t="e">
        <v>#N/A</v>
      </c>
      <c r="AL129" s="685" t="e">
        <v>#N/A</v>
      </c>
      <c r="AM129" s="685">
        <v>1</v>
      </c>
      <c r="AN129" s="685" t="s">
        <v>749</v>
      </c>
      <c r="AO129" s="685" t="s">
        <v>749</v>
      </c>
      <c r="AP129" s="685" t="s">
        <v>749</v>
      </c>
      <c r="AQ129" s="685" t="s">
        <v>749</v>
      </c>
      <c r="AR129" s="685" t="s">
        <v>749</v>
      </c>
      <c r="AS129" s="685" t="s">
        <v>749</v>
      </c>
      <c r="AT129" s="685" t="s">
        <v>749</v>
      </c>
      <c r="AU129" s="685" t="s">
        <v>749</v>
      </c>
      <c r="AV129" s="685"/>
      <c r="AW129" s="685">
        <v>1</v>
      </c>
      <c r="AX129" s="685"/>
      <c r="AY129" s="685" t="s">
        <v>749</v>
      </c>
      <c r="AZ129" s="685">
        <v>1</v>
      </c>
      <c r="BA129" s="685" t="s">
        <v>749</v>
      </c>
      <c r="BB129" s="685" t="s">
        <v>749</v>
      </c>
      <c r="BC129" s="685" t="s">
        <v>749</v>
      </c>
      <c r="BD129" s="685">
        <v>1</v>
      </c>
      <c r="BE129" s="685" t="s">
        <v>749</v>
      </c>
      <c r="BF129" s="685" t="s">
        <v>749</v>
      </c>
      <c r="BG129" s="685" t="s">
        <v>749</v>
      </c>
      <c r="BH129" s="685" t="s">
        <v>749</v>
      </c>
      <c r="BI129" s="685" t="s">
        <v>749</v>
      </c>
      <c r="BJ129" s="685" t="s">
        <v>749</v>
      </c>
      <c r="BK129" s="685">
        <v>1</v>
      </c>
      <c r="BL129" s="685"/>
      <c r="BM129" s="685"/>
      <c r="BN129" s="685"/>
      <c r="BO129" s="685"/>
      <c r="BP129" s="685"/>
      <c r="BQ129" s="685"/>
      <c r="BR129" s="685"/>
    </row>
    <row r="130" s="258" customFormat="1" ht="273.6" spans="2:70">
      <c r="B130" s="448">
        <f t="shared" si="10"/>
        <v>115</v>
      </c>
      <c r="C130" s="449" t="s">
        <v>1452</v>
      </c>
      <c r="D130" s="450" t="s">
        <v>743</v>
      </c>
      <c r="E130" s="451" t="s">
        <v>744</v>
      </c>
      <c r="F130" s="794" t="s">
        <v>1453</v>
      </c>
      <c r="G130" s="453" t="s">
        <v>1454</v>
      </c>
      <c r="H130" s="451" t="str">
        <f t="shared" si="8"/>
        <v>サーバ全体
Entire server</v>
      </c>
      <c r="I130" s="799" t="s">
        <v>1455</v>
      </c>
      <c r="J130" s="320" t="s">
        <v>1456</v>
      </c>
      <c r="K130" s="487" t="str">
        <f t="shared" si="6"/>
        <v>回答要
Answer Required</v>
      </c>
      <c r="L130" s="488">
        <v>3</v>
      </c>
      <c r="M130" s="489"/>
      <c r="N130" s="489"/>
      <c r="O130" s="492" t="s">
        <v>287</v>
      </c>
      <c r="P130" s="493"/>
      <c r="Q130" s="494"/>
      <c r="R130" s="494"/>
      <c r="S130" s="503"/>
      <c r="T130" s="807">
        <f>IF(OR(AND('0.Work Content Judge'!$AE$146=1,$BL130=99),AND('0.Work Content Judge'!$AH$146=1,$BM130=99),AND('0.Work Content Judge'!$AG$146=1,$BN130=99),AND(COUNTIF('0.Work Content Judge'!$AJ$146:$AO$146,2)=0,$BO130=99),AND('0.Work Content Judge'!$T$146=0,$BP130=99),AND('0.Work Content Judge'!$U$146=0,$BQ130=99),AND(COUNTIF('0.Work Content Judge'!$AJ$146:$AO$146,2)&gt;0,$BR130=99)),0,IF(OR(AND('0.Work Content Judge'!$G$129=1,$AZ130=1),AND('0.Work Content Judge'!$H$129=1,$BA130=1),AND('0.Work Content Judge'!$I$129=1,$BB130=1),AND('0.Work Content Judge'!$J$129=1,$BC130=1),AND('0.Work Content Judge'!$K$129=1,$BD130=1),AND('0.Work Content Judge'!$L$129=1,$BG130=1),AND('0.Work Content Judge'!$M$129=1,$BF130=1),AND('0.Work Content Judge'!$N$129=1,$BE130=1),AND('0.Work Content Judge'!$O$129=1,$BH130=1),AND('0.Work Content Judge'!$P$129=1,$BI130=1)),1,0))</f>
        <v>1</v>
      </c>
      <c r="U130" s="807">
        <f t="shared" si="7"/>
        <v>1</v>
      </c>
      <c r="V130" s="683">
        <f t="shared" si="9"/>
        <v>1</v>
      </c>
      <c r="W130" s="684">
        <v>1</v>
      </c>
      <c r="X130" s="685">
        <v>1</v>
      </c>
      <c r="Y130" s="685" t="s">
        <v>749</v>
      </c>
      <c r="Z130" s="685" t="s">
        <v>749</v>
      </c>
      <c r="AA130" s="685" t="s">
        <v>749</v>
      </c>
      <c r="AB130" s="685" t="s">
        <v>749</v>
      </c>
      <c r="AC130" s="685" t="s">
        <v>749</v>
      </c>
      <c r="AD130" s="685" t="s">
        <v>749</v>
      </c>
      <c r="AE130" s="685" t="s">
        <v>749</v>
      </c>
      <c r="AF130" s="685" t="e">
        <v>#N/A</v>
      </c>
      <c r="AG130" s="685" t="e">
        <v>#N/A</v>
      </c>
      <c r="AH130" s="685" t="e">
        <v>#N/A</v>
      </c>
      <c r="AI130" s="685" t="e">
        <v>#N/A</v>
      </c>
      <c r="AJ130" s="685" t="e">
        <v>#N/A</v>
      </c>
      <c r="AK130" s="685" t="e">
        <v>#N/A</v>
      </c>
      <c r="AL130" s="685" t="e">
        <v>#N/A</v>
      </c>
      <c r="AM130" s="685">
        <v>1</v>
      </c>
      <c r="AN130" s="685" t="s">
        <v>749</v>
      </c>
      <c r="AO130" s="685" t="s">
        <v>749</v>
      </c>
      <c r="AP130" s="685" t="s">
        <v>749</v>
      </c>
      <c r="AQ130" s="685" t="s">
        <v>749</v>
      </c>
      <c r="AR130" s="685" t="s">
        <v>749</v>
      </c>
      <c r="AS130" s="685" t="s">
        <v>749</v>
      </c>
      <c r="AT130" s="685" t="s">
        <v>749</v>
      </c>
      <c r="AU130" s="685" t="s">
        <v>749</v>
      </c>
      <c r="AV130" s="685">
        <v>1</v>
      </c>
      <c r="AW130" s="685">
        <v>1</v>
      </c>
      <c r="AX130" s="685">
        <v>1</v>
      </c>
      <c r="AY130" s="685" t="s">
        <v>749</v>
      </c>
      <c r="AZ130" s="685">
        <v>1</v>
      </c>
      <c r="BA130" s="685" t="s">
        <v>749</v>
      </c>
      <c r="BB130" s="685">
        <v>1</v>
      </c>
      <c r="BC130" s="685" t="s">
        <v>749</v>
      </c>
      <c r="BD130" s="685">
        <v>1</v>
      </c>
      <c r="BE130" s="685" t="s">
        <v>749</v>
      </c>
      <c r="BF130" s="685" t="s">
        <v>749</v>
      </c>
      <c r="BG130" s="685" t="s">
        <v>749</v>
      </c>
      <c r="BH130" s="685" t="s">
        <v>749</v>
      </c>
      <c r="BI130" s="685" t="s">
        <v>749</v>
      </c>
      <c r="BJ130" s="685" t="s">
        <v>749</v>
      </c>
      <c r="BK130" s="685">
        <v>1</v>
      </c>
      <c r="BL130" s="685"/>
      <c r="BM130" s="685"/>
      <c r="BN130" s="685"/>
      <c r="BO130" s="685"/>
      <c r="BP130" s="685"/>
      <c r="BQ130" s="685"/>
      <c r="BR130" s="685"/>
    </row>
    <row r="131" s="258" customFormat="1" ht="273.6" spans="2:70">
      <c r="B131" s="448">
        <f t="shared" si="10"/>
        <v>116</v>
      </c>
      <c r="C131" s="449" t="s">
        <v>1457</v>
      </c>
      <c r="D131" s="450" t="s">
        <v>743</v>
      </c>
      <c r="E131" s="451" t="s">
        <v>744</v>
      </c>
      <c r="F131" s="794" t="s">
        <v>1458</v>
      </c>
      <c r="G131" s="453" t="s">
        <v>1459</v>
      </c>
      <c r="H131" s="451" t="str">
        <f t="shared" si="8"/>
        <v>サーバ全体
Entire server</v>
      </c>
      <c r="I131" s="799" t="s">
        <v>1455</v>
      </c>
      <c r="J131" s="320" t="s">
        <v>1456</v>
      </c>
      <c r="K131" s="487" t="str">
        <f t="shared" si="6"/>
        <v>回答要
Answer Required</v>
      </c>
      <c r="L131" s="488">
        <v>3</v>
      </c>
      <c r="M131" s="489"/>
      <c r="N131" s="489"/>
      <c r="O131" s="492" t="s">
        <v>287</v>
      </c>
      <c r="P131" s="493"/>
      <c r="Q131" s="494"/>
      <c r="R131" s="494"/>
      <c r="S131" s="503"/>
      <c r="T131" s="807">
        <f>IF(OR(AND('0.Work Content Judge'!$AE$146=1,$BL131=99),AND('0.Work Content Judge'!$AH$146=1,$BM131=99),AND('0.Work Content Judge'!$AG$146=1,$BN131=99),AND(COUNTIF('0.Work Content Judge'!$AJ$146:$AO$146,2)=0,$BO131=99),AND('0.Work Content Judge'!$T$146=0,$BP131=99),AND('0.Work Content Judge'!$U$146=0,$BQ131=99),AND(COUNTIF('0.Work Content Judge'!$AJ$146:$AO$146,2)&gt;0,$BR131=99)),0,IF(OR(AND('0.Work Content Judge'!$G$129=1,$AZ131=1),AND('0.Work Content Judge'!$H$129=1,$BA131=1),AND('0.Work Content Judge'!$I$129=1,$BB131=1),AND('0.Work Content Judge'!$J$129=1,$BC131=1),AND('0.Work Content Judge'!$K$129=1,$BD131=1),AND('0.Work Content Judge'!$L$129=1,$BG131=1),AND('0.Work Content Judge'!$M$129=1,$BF131=1),AND('0.Work Content Judge'!$N$129=1,$BE131=1),AND('0.Work Content Judge'!$O$129=1,$BH131=1),AND('0.Work Content Judge'!$P$129=1,$BI131=1)),1,0))</f>
        <v>1</v>
      </c>
      <c r="U131" s="807">
        <f t="shared" si="7"/>
        <v>1</v>
      </c>
      <c r="V131" s="683">
        <f t="shared" si="9"/>
        <v>1</v>
      </c>
      <c r="W131" s="684">
        <v>1</v>
      </c>
      <c r="X131" s="685">
        <v>1</v>
      </c>
      <c r="Y131" s="685" t="s">
        <v>749</v>
      </c>
      <c r="Z131" s="685" t="s">
        <v>749</v>
      </c>
      <c r="AA131" s="685" t="s">
        <v>749</v>
      </c>
      <c r="AB131" s="685" t="s">
        <v>749</v>
      </c>
      <c r="AC131" s="685" t="s">
        <v>749</v>
      </c>
      <c r="AD131" s="685" t="s">
        <v>749</v>
      </c>
      <c r="AE131" s="685" t="s">
        <v>749</v>
      </c>
      <c r="AF131" s="685" t="e">
        <v>#N/A</v>
      </c>
      <c r="AG131" s="685" t="e">
        <v>#N/A</v>
      </c>
      <c r="AH131" s="685" t="e">
        <v>#N/A</v>
      </c>
      <c r="AI131" s="685" t="e">
        <v>#N/A</v>
      </c>
      <c r="AJ131" s="685" t="e">
        <v>#N/A</v>
      </c>
      <c r="AK131" s="685" t="e">
        <v>#N/A</v>
      </c>
      <c r="AL131" s="685" t="e">
        <v>#N/A</v>
      </c>
      <c r="AM131" s="685">
        <v>1</v>
      </c>
      <c r="AN131" s="685" t="s">
        <v>749</v>
      </c>
      <c r="AO131" s="685" t="s">
        <v>749</v>
      </c>
      <c r="AP131" s="685" t="s">
        <v>749</v>
      </c>
      <c r="AQ131" s="685" t="s">
        <v>749</v>
      </c>
      <c r="AR131" s="685" t="s">
        <v>749</v>
      </c>
      <c r="AS131" s="685" t="s">
        <v>749</v>
      </c>
      <c r="AT131" s="685" t="s">
        <v>749</v>
      </c>
      <c r="AU131" s="685" t="s">
        <v>749</v>
      </c>
      <c r="AV131" s="685"/>
      <c r="AW131" s="685">
        <v>1</v>
      </c>
      <c r="AX131" s="685"/>
      <c r="AY131" s="685" t="s">
        <v>749</v>
      </c>
      <c r="AZ131" s="685">
        <v>1</v>
      </c>
      <c r="BA131" s="685" t="s">
        <v>749</v>
      </c>
      <c r="BB131" s="685" t="s">
        <v>749</v>
      </c>
      <c r="BC131" s="685" t="s">
        <v>749</v>
      </c>
      <c r="BD131" s="685">
        <v>1</v>
      </c>
      <c r="BE131" s="685" t="s">
        <v>749</v>
      </c>
      <c r="BF131" s="685" t="s">
        <v>749</v>
      </c>
      <c r="BG131" s="685" t="s">
        <v>749</v>
      </c>
      <c r="BH131" s="685" t="s">
        <v>749</v>
      </c>
      <c r="BI131" s="685" t="s">
        <v>749</v>
      </c>
      <c r="BJ131" s="685" t="s">
        <v>749</v>
      </c>
      <c r="BK131" s="685">
        <v>1</v>
      </c>
      <c r="BL131" s="685"/>
      <c r="BM131" s="685"/>
      <c r="BN131" s="685"/>
      <c r="BO131" s="685"/>
      <c r="BP131" s="685"/>
      <c r="BQ131" s="685"/>
      <c r="BR131" s="685"/>
    </row>
    <row r="132" s="258" customFormat="1" ht="172.8" spans="2:70">
      <c r="B132" s="448">
        <f t="shared" si="10"/>
        <v>117</v>
      </c>
      <c r="C132" s="449" t="s">
        <v>1460</v>
      </c>
      <c r="D132" s="450" t="s">
        <v>743</v>
      </c>
      <c r="E132" s="451" t="s">
        <v>744</v>
      </c>
      <c r="F132" s="794" t="s">
        <v>1461</v>
      </c>
      <c r="G132" s="453" t="s">
        <v>1462</v>
      </c>
      <c r="H132" s="451" t="str">
        <f t="shared" si="8"/>
        <v>サーバ全体
Entire server</v>
      </c>
      <c r="I132" s="799" t="s">
        <v>1463</v>
      </c>
      <c r="J132" s="320" t="s">
        <v>1464</v>
      </c>
      <c r="K132" s="487" t="str">
        <f t="shared" si="6"/>
        <v>回答要
Answer Required</v>
      </c>
      <c r="L132" s="488">
        <v>3</v>
      </c>
      <c r="M132" s="489"/>
      <c r="N132" s="489"/>
      <c r="O132" s="492" t="s">
        <v>287</v>
      </c>
      <c r="P132" s="493"/>
      <c r="Q132" s="494"/>
      <c r="R132" s="494"/>
      <c r="S132" s="503"/>
      <c r="T132" s="807">
        <f>IF(OR(AND('0.Work Content Judge'!$AE$146=1,$BL132=99),AND('0.Work Content Judge'!$AH$146=1,$BM132=99),AND('0.Work Content Judge'!$AG$146=1,$BN132=99),AND(COUNTIF('0.Work Content Judge'!$AJ$146:$AO$146,2)=0,$BO132=99),AND('0.Work Content Judge'!$T$146=0,$BP132=99),AND('0.Work Content Judge'!$U$146=0,$BQ132=99),AND(COUNTIF('0.Work Content Judge'!$AJ$146:$AO$146,2)&gt;0,$BR132=99)),0,IF(OR(AND('0.Work Content Judge'!$G$129=1,$AZ132=1),AND('0.Work Content Judge'!$H$129=1,$BA132=1),AND('0.Work Content Judge'!$I$129=1,$BB132=1),AND('0.Work Content Judge'!$J$129=1,$BC132=1),AND('0.Work Content Judge'!$K$129=1,$BD132=1),AND('0.Work Content Judge'!$L$129=1,$BG132=1),AND('0.Work Content Judge'!$M$129=1,$BF132=1),AND('0.Work Content Judge'!$N$129=1,$BE132=1),AND('0.Work Content Judge'!$O$129=1,$BH132=1),AND('0.Work Content Judge'!$P$129=1,$BI132=1)),1,0))</f>
        <v>1</v>
      </c>
      <c r="U132" s="807">
        <f t="shared" si="7"/>
        <v>1</v>
      </c>
      <c r="V132" s="683">
        <f t="shared" si="9"/>
        <v>2</v>
      </c>
      <c r="W132" s="684">
        <v>1</v>
      </c>
      <c r="X132" s="685">
        <v>1</v>
      </c>
      <c r="Y132" s="685" t="s">
        <v>749</v>
      </c>
      <c r="Z132" s="685" t="s">
        <v>749</v>
      </c>
      <c r="AA132" s="685" t="s">
        <v>749</v>
      </c>
      <c r="AB132" s="685" t="s">
        <v>749</v>
      </c>
      <c r="AC132" s="685" t="s">
        <v>749</v>
      </c>
      <c r="AD132" s="685" t="s">
        <v>749</v>
      </c>
      <c r="AE132" s="685" t="s">
        <v>749</v>
      </c>
      <c r="AF132" s="685" t="e">
        <v>#N/A</v>
      </c>
      <c r="AG132" s="685" t="e">
        <v>#N/A</v>
      </c>
      <c r="AH132" s="685" t="e">
        <v>#N/A</v>
      </c>
      <c r="AI132" s="685" t="e">
        <v>#N/A</v>
      </c>
      <c r="AJ132" s="685" t="e">
        <v>#N/A</v>
      </c>
      <c r="AK132" s="685" t="e">
        <v>#N/A</v>
      </c>
      <c r="AL132" s="685" t="e">
        <v>#N/A</v>
      </c>
      <c r="AM132" s="685">
        <v>1</v>
      </c>
      <c r="AN132" s="685" t="s">
        <v>749</v>
      </c>
      <c r="AO132" s="685" t="s">
        <v>749</v>
      </c>
      <c r="AP132" s="685" t="s">
        <v>749</v>
      </c>
      <c r="AQ132" s="685" t="s">
        <v>749</v>
      </c>
      <c r="AR132" s="685" t="s">
        <v>749</v>
      </c>
      <c r="AS132" s="685" t="s">
        <v>749</v>
      </c>
      <c r="AT132" s="685" t="s">
        <v>749</v>
      </c>
      <c r="AU132" s="685">
        <v>1</v>
      </c>
      <c r="AV132" s="685">
        <v>1</v>
      </c>
      <c r="AW132" s="685">
        <v>1</v>
      </c>
      <c r="AX132" s="685">
        <v>1</v>
      </c>
      <c r="AY132" s="685" t="s">
        <v>749</v>
      </c>
      <c r="AZ132" s="685">
        <v>1</v>
      </c>
      <c r="BA132" s="685" t="s">
        <v>749</v>
      </c>
      <c r="BB132" s="685">
        <v>1</v>
      </c>
      <c r="BC132" s="685" t="s">
        <v>749</v>
      </c>
      <c r="BD132" s="685">
        <v>1</v>
      </c>
      <c r="BE132" s="685" t="s">
        <v>749</v>
      </c>
      <c r="BF132" s="685" t="s">
        <v>749</v>
      </c>
      <c r="BG132" s="685" t="s">
        <v>749</v>
      </c>
      <c r="BH132" s="685" t="s">
        <v>749</v>
      </c>
      <c r="BI132" s="685" t="s">
        <v>749</v>
      </c>
      <c r="BJ132" s="685" t="s">
        <v>749</v>
      </c>
      <c r="BK132" s="685">
        <v>1</v>
      </c>
      <c r="BL132" s="685"/>
      <c r="BM132" s="685"/>
      <c r="BN132" s="685"/>
      <c r="BO132" s="685"/>
      <c r="BP132" s="685"/>
      <c r="BQ132" s="685"/>
      <c r="BR132" s="685"/>
    </row>
    <row r="133" s="258" customFormat="1" ht="172.8" spans="2:70">
      <c r="B133" s="448">
        <f t="shared" si="10"/>
        <v>118</v>
      </c>
      <c r="C133" s="449" t="s">
        <v>1460</v>
      </c>
      <c r="D133" s="450" t="s">
        <v>743</v>
      </c>
      <c r="E133" s="451" t="s">
        <v>744</v>
      </c>
      <c r="F133" s="794" t="s">
        <v>1461</v>
      </c>
      <c r="G133" s="453" t="s">
        <v>1462</v>
      </c>
      <c r="H133" s="454" t="str">
        <f t="shared" si="8"/>
        <v>その他(ネットワーク機器等)
Other
(e.g., External FW, IPS/IDS, network equipment, storage devices, etc.)</v>
      </c>
      <c r="I133" s="799" t="s">
        <v>1463</v>
      </c>
      <c r="J133" s="320" t="s">
        <v>1464</v>
      </c>
      <c r="K133" s="487" t="str">
        <f t="shared" si="6"/>
        <v>回答要
Answer Required</v>
      </c>
      <c r="L133" s="488">
        <v>3</v>
      </c>
      <c r="M133" s="489"/>
      <c r="N133" s="489"/>
      <c r="O133" s="492" t="s">
        <v>287</v>
      </c>
      <c r="P133" s="493"/>
      <c r="Q133" s="494"/>
      <c r="R133" s="494"/>
      <c r="S133" s="503"/>
      <c r="T133" s="807">
        <f>IF(OR(AND('0.Work Content Judge'!$AE$146=1,$BL133=99),AND('0.Work Content Judge'!$AH$146=1,$BM133=99),AND('0.Work Content Judge'!$AG$146=1,$BN133=99),AND(COUNTIF('0.Work Content Judge'!$AJ$146:$AO$146,2)=0,$BO133=99),AND('0.Work Content Judge'!$T$146=0,$BP133=99),AND('0.Work Content Judge'!$U$146=0,$BQ133=99),AND(COUNTIF('0.Work Content Judge'!$AJ$146:$AO$146,2)&gt;0,$BR133=99)),0,IF(OR(AND('0.Work Content Judge'!$G$129=1,$AZ133=1),AND('0.Work Content Judge'!$H$129=1,$BA133=1),AND('0.Work Content Judge'!$I$129=1,$BB133=1),AND('0.Work Content Judge'!$J$129=1,$BC133=1),AND('0.Work Content Judge'!$K$129=1,$BD133=1),AND('0.Work Content Judge'!$L$129=1,$BG133=1),AND('0.Work Content Judge'!$M$129=1,$BF133=1),AND('0.Work Content Judge'!$N$129=1,$BE133=1),AND('0.Work Content Judge'!$O$129=1,$BH133=1),AND('0.Work Content Judge'!$P$129=1,$BI133=1)),1,0))</f>
        <v>1</v>
      </c>
      <c r="U133" s="807">
        <f t="shared" si="7"/>
        <v>1</v>
      </c>
      <c r="V133" s="683">
        <f t="shared" si="9"/>
        <v>1</v>
      </c>
      <c r="W133" s="684">
        <v>1</v>
      </c>
      <c r="X133" s="685">
        <v>1</v>
      </c>
      <c r="Y133" s="685" t="s">
        <v>749</v>
      </c>
      <c r="Z133" s="685" t="s">
        <v>749</v>
      </c>
      <c r="AA133" s="685" t="s">
        <v>749</v>
      </c>
      <c r="AB133" s="685" t="s">
        <v>749</v>
      </c>
      <c r="AC133" s="685" t="s">
        <v>749</v>
      </c>
      <c r="AD133" s="685" t="s">
        <v>749</v>
      </c>
      <c r="AE133" s="685" t="s">
        <v>749</v>
      </c>
      <c r="AF133" s="685" t="e">
        <v>#N/A</v>
      </c>
      <c r="AG133" s="685" t="e">
        <v>#N/A</v>
      </c>
      <c r="AH133" s="685" t="e">
        <v>#N/A</v>
      </c>
      <c r="AI133" s="685" t="e">
        <v>#N/A</v>
      </c>
      <c r="AJ133" s="685" t="e">
        <v>#N/A</v>
      </c>
      <c r="AK133" s="685" t="e">
        <v>#N/A</v>
      </c>
      <c r="AL133" s="685" t="e">
        <v>#N/A</v>
      </c>
      <c r="AM133" s="685"/>
      <c r="AN133" s="685" t="s">
        <v>749</v>
      </c>
      <c r="AO133" s="685" t="s">
        <v>749</v>
      </c>
      <c r="AP133" s="685" t="s">
        <v>749</v>
      </c>
      <c r="AQ133" s="685" t="s">
        <v>749</v>
      </c>
      <c r="AR133" s="685" t="s">
        <v>749</v>
      </c>
      <c r="AS133" s="685" t="s">
        <v>749</v>
      </c>
      <c r="AT133" s="685" t="s">
        <v>749</v>
      </c>
      <c r="AU133" s="685">
        <v>1</v>
      </c>
      <c r="AV133" s="685">
        <v>1</v>
      </c>
      <c r="AW133" s="685">
        <v>1</v>
      </c>
      <c r="AX133" s="685">
        <v>1</v>
      </c>
      <c r="AY133" s="685" t="s">
        <v>749</v>
      </c>
      <c r="AZ133" s="685">
        <v>1</v>
      </c>
      <c r="BA133" s="685" t="s">
        <v>749</v>
      </c>
      <c r="BB133" s="685">
        <v>1</v>
      </c>
      <c r="BC133" s="685" t="s">
        <v>749</v>
      </c>
      <c r="BD133" s="685">
        <v>1</v>
      </c>
      <c r="BE133" s="685" t="s">
        <v>749</v>
      </c>
      <c r="BF133" s="685" t="s">
        <v>749</v>
      </c>
      <c r="BG133" s="685" t="s">
        <v>749</v>
      </c>
      <c r="BH133" s="685" t="s">
        <v>749</v>
      </c>
      <c r="BI133" s="685" t="s">
        <v>749</v>
      </c>
      <c r="BJ133" s="685" t="s">
        <v>749</v>
      </c>
      <c r="BK133" s="685">
        <v>1</v>
      </c>
      <c r="BL133" s="685"/>
      <c r="BM133" s="685"/>
      <c r="BN133" s="685"/>
      <c r="BO133" s="685"/>
      <c r="BP133" s="685"/>
      <c r="BQ133" s="685"/>
      <c r="BR133" s="685"/>
    </row>
    <row r="134" s="258" customFormat="1" ht="187.2" spans="2:70">
      <c r="B134" s="448">
        <f t="shared" si="10"/>
        <v>119</v>
      </c>
      <c r="C134" s="449" t="s">
        <v>1465</v>
      </c>
      <c r="D134" s="450" t="s">
        <v>743</v>
      </c>
      <c r="E134" s="451" t="s">
        <v>744</v>
      </c>
      <c r="F134" s="794" t="s">
        <v>1466</v>
      </c>
      <c r="G134" s="453" t="s">
        <v>1467</v>
      </c>
      <c r="H134" s="451" t="str">
        <f t="shared" si="8"/>
        <v>サーバ全体
Entire server</v>
      </c>
      <c r="I134" s="799" t="s">
        <v>1468</v>
      </c>
      <c r="J134" s="320" t="s">
        <v>1469</v>
      </c>
      <c r="K134" s="487" t="str">
        <f t="shared" si="6"/>
        <v>回答要
Answer Required</v>
      </c>
      <c r="L134" s="488">
        <v>3</v>
      </c>
      <c r="M134" s="489"/>
      <c r="N134" s="489"/>
      <c r="O134" s="492" t="s">
        <v>287</v>
      </c>
      <c r="P134" s="493"/>
      <c r="Q134" s="494"/>
      <c r="R134" s="494"/>
      <c r="S134" s="503"/>
      <c r="T134" s="807">
        <f>IF(OR(AND('0.Work Content Judge'!$AE$146=1,$BL134=99),AND('0.Work Content Judge'!$AH$146=1,$BM134=99),AND('0.Work Content Judge'!$AG$146=1,$BN134=99),AND(COUNTIF('0.Work Content Judge'!$AJ$146:$AO$146,2)=0,$BO134=99),AND('0.Work Content Judge'!$T$146=0,$BP134=99),AND('0.Work Content Judge'!$U$146=0,$BQ134=99),AND(COUNTIF('0.Work Content Judge'!$AJ$146:$AO$146,2)&gt;0,$BR134=99)),0,IF(OR(AND('0.Work Content Judge'!$G$129=1,$AZ134=1),AND('0.Work Content Judge'!$H$129=1,$BA134=1),AND('0.Work Content Judge'!$I$129=1,$BB134=1),AND('0.Work Content Judge'!$J$129=1,$BC134=1),AND('0.Work Content Judge'!$K$129=1,$BD134=1),AND('0.Work Content Judge'!$L$129=1,$BG134=1),AND('0.Work Content Judge'!$M$129=1,$BF134=1),AND('0.Work Content Judge'!$N$129=1,$BE134=1),AND('0.Work Content Judge'!$O$129=1,$BH134=1),AND('0.Work Content Judge'!$P$129=1,$BI134=1)),1,0))</f>
        <v>1</v>
      </c>
      <c r="U134" s="807">
        <f t="shared" si="7"/>
        <v>1</v>
      </c>
      <c r="V134" s="683">
        <f t="shared" si="9"/>
        <v>2</v>
      </c>
      <c r="W134" s="684">
        <v>1</v>
      </c>
      <c r="X134" s="685">
        <v>1</v>
      </c>
      <c r="Y134" s="685" t="s">
        <v>749</v>
      </c>
      <c r="Z134" s="685" t="s">
        <v>749</v>
      </c>
      <c r="AA134" s="685" t="s">
        <v>749</v>
      </c>
      <c r="AB134" s="685" t="s">
        <v>749</v>
      </c>
      <c r="AC134" s="685" t="s">
        <v>749</v>
      </c>
      <c r="AD134" s="685" t="s">
        <v>749</v>
      </c>
      <c r="AE134" s="685" t="s">
        <v>749</v>
      </c>
      <c r="AF134" s="685" t="e">
        <v>#N/A</v>
      </c>
      <c r="AG134" s="685" t="e">
        <v>#N/A</v>
      </c>
      <c r="AH134" s="685" t="e">
        <v>#N/A</v>
      </c>
      <c r="AI134" s="685" t="e">
        <v>#N/A</v>
      </c>
      <c r="AJ134" s="685" t="e">
        <v>#N/A</v>
      </c>
      <c r="AK134" s="685" t="e">
        <v>#N/A</v>
      </c>
      <c r="AL134" s="685" t="e">
        <v>#N/A</v>
      </c>
      <c r="AM134" s="685">
        <v>1</v>
      </c>
      <c r="AN134" s="685" t="s">
        <v>749</v>
      </c>
      <c r="AO134" s="685" t="s">
        <v>749</v>
      </c>
      <c r="AP134" s="685" t="s">
        <v>749</v>
      </c>
      <c r="AQ134" s="685" t="s">
        <v>749</v>
      </c>
      <c r="AR134" s="685" t="s">
        <v>749</v>
      </c>
      <c r="AS134" s="685" t="s">
        <v>749</v>
      </c>
      <c r="AT134" s="685" t="s">
        <v>749</v>
      </c>
      <c r="AU134" s="685">
        <v>1</v>
      </c>
      <c r="AV134" s="685">
        <v>1</v>
      </c>
      <c r="AW134" s="685">
        <v>1</v>
      </c>
      <c r="AX134" s="685">
        <v>1</v>
      </c>
      <c r="AY134" s="685" t="s">
        <v>749</v>
      </c>
      <c r="AZ134" s="685">
        <v>1</v>
      </c>
      <c r="BA134" s="685" t="s">
        <v>749</v>
      </c>
      <c r="BB134" s="685">
        <v>1</v>
      </c>
      <c r="BC134" s="685" t="s">
        <v>749</v>
      </c>
      <c r="BD134" s="685">
        <v>1</v>
      </c>
      <c r="BE134" s="685" t="s">
        <v>749</v>
      </c>
      <c r="BF134" s="685" t="s">
        <v>749</v>
      </c>
      <c r="BG134" s="685" t="s">
        <v>749</v>
      </c>
      <c r="BH134" s="685" t="s">
        <v>749</v>
      </c>
      <c r="BI134" s="685" t="s">
        <v>749</v>
      </c>
      <c r="BJ134" s="685" t="s">
        <v>749</v>
      </c>
      <c r="BK134" s="685">
        <v>1</v>
      </c>
      <c r="BL134" s="685"/>
      <c r="BM134" s="685"/>
      <c r="BN134" s="685"/>
      <c r="BO134" s="685"/>
      <c r="BP134" s="685"/>
      <c r="BQ134" s="685"/>
      <c r="BR134" s="685"/>
    </row>
    <row r="135" s="258" customFormat="1" ht="187.2" spans="2:70">
      <c r="B135" s="448">
        <f t="shared" si="10"/>
        <v>120</v>
      </c>
      <c r="C135" s="449" t="s">
        <v>1465</v>
      </c>
      <c r="D135" s="450" t="s">
        <v>743</v>
      </c>
      <c r="E135" s="451" t="s">
        <v>744</v>
      </c>
      <c r="F135" s="794" t="s">
        <v>1466</v>
      </c>
      <c r="G135" s="453" t="s">
        <v>1467</v>
      </c>
      <c r="H135" s="454" t="str">
        <f t="shared" si="8"/>
        <v>その他(ネットワーク機器等)
Other
(e.g., External FW, IPS/IDS, network equipment, storage devices, etc.)</v>
      </c>
      <c r="I135" s="799" t="s">
        <v>1468</v>
      </c>
      <c r="J135" s="320" t="s">
        <v>1469</v>
      </c>
      <c r="K135" s="487" t="str">
        <f t="shared" si="6"/>
        <v>回答要
Answer Required</v>
      </c>
      <c r="L135" s="488">
        <v>3</v>
      </c>
      <c r="M135" s="489"/>
      <c r="N135" s="489"/>
      <c r="O135" s="492" t="s">
        <v>287</v>
      </c>
      <c r="P135" s="493"/>
      <c r="Q135" s="494"/>
      <c r="R135" s="494"/>
      <c r="S135" s="503"/>
      <c r="T135" s="807">
        <f>IF(OR(AND('0.Work Content Judge'!$AE$146=1,$BL135=99),AND('0.Work Content Judge'!$AH$146=1,$BM135=99),AND('0.Work Content Judge'!$AG$146=1,$BN135=99),AND(COUNTIF('0.Work Content Judge'!$AJ$146:$AO$146,2)=0,$BO135=99),AND('0.Work Content Judge'!$T$146=0,$BP135=99),AND('0.Work Content Judge'!$U$146=0,$BQ135=99),AND(COUNTIF('0.Work Content Judge'!$AJ$146:$AO$146,2)&gt;0,$BR135=99)),0,IF(OR(AND('0.Work Content Judge'!$G$129=1,$AZ135=1),AND('0.Work Content Judge'!$H$129=1,$BA135=1),AND('0.Work Content Judge'!$I$129=1,$BB135=1),AND('0.Work Content Judge'!$J$129=1,$BC135=1),AND('0.Work Content Judge'!$K$129=1,$BD135=1),AND('0.Work Content Judge'!$L$129=1,$BG135=1),AND('0.Work Content Judge'!$M$129=1,$BF135=1),AND('0.Work Content Judge'!$N$129=1,$BE135=1),AND('0.Work Content Judge'!$O$129=1,$BH135=1),AND('0.Work Content Judge'!$P$129=1,$BI135=1)),1,0))</f>
        <v>1</v>
      </c>
      <c r="U135" s="807">
        <f t="shared" si="7"/>
        <v>1</v>
      </c>
      <c r="V135" s="683">
        <f t="shared" si="9"/>
        <v>1</v>
      </c>
      <c r="W135" s="684">
        <v>1</v>
      </c>
      <c r="X135" s="685">
        <v>1</v>
      </c>
      <c r="Y135" s="685" t="s">
        <v>749</v>
      </c>
      <c r="Z135" s="685" t="s">
        <v>749</v>
      </c>
      <c r="AA135" s="685" t="s">
        <v>749</v>
      </c>
      <c r="AB135" s="685" t="s">
        <v>749</v>
      </c>
      <c r="AC135" s="685" t="s">
        <v>749</v>
      </c>
      <c r="AD135" s="685" t="s">
        <v>749</v>
      </c>
      <c r="AE135" s="685" t="s">
        <v>749</v>
      </c>
      <c r="AF135" s="685" t="e">
        <v>#N/A</v>
      </c>
      <c r="AG135" s="685" t="e">
        <v>#N/A</v>
      </c>
      <c r="AH135" s="685" t="e">
        <v>#N/A</v>
      </c>
      <c r="AI135" s="685" t="e">
        <v>#N/A</v>
      </c>
      <c r="AJ135" s="685" t="e">
        <v>#N/A</v>
      </c>
      <c r="AK135" s="685" t="e">
        <v>#N/A</v>
      </c>
      <c r="AL135" s="685" t="e">
        <v>#N/A</v>
      </c>
      <c r="AM135" s="685"/>
      <c r="AN135" s="685" t="s">
        <v>749</v>
      </c>
      <c r="AO135" s="685" t="s">
        <v>749</v>
      </c>
      <c r="AP135" s="685" t="s">
        <v>749</v>
      </c>
      <c r="AQ135" s="685" t="s">
        <v>749</v>
      </c>
      <c r="AR135" s="685" t="s">
        <v>749</v>
      </c>
      <c r="AS135" s="685" t="s">
        <v>749</v>
      </c>
      <c r="AT135" s="685" t="s">
        <v>749</v>
      </c>
      <c r="AU135" s="685">
        <v>1</v>
      </c>
      <c r="AV135" s="685">
        <v>1</v>
      </c>
      <c r="AW135" s="685">
        <v>1</v>
      </c>
      <c r="AX135" s="685">
        <v>1</v>
      </c>
      <c r="AY135" s="685" t="s">
        <v>749</v>
      </c>
      <c r="AZ135" s="685">
        <v>1</v>
      </c>
      <c r="BA135" s="685" t="s">
        <v>749</v>
      </c>
      <c r="BB135" s="685">
        <v>1</v>
      </c>
      <c r="BC135" s="685" t="s">
        <v>749</v>
      </c>
      <c r="BD135" s="685">
        <v>1</v>
      </c>
      <c r="BE135" s="685" t="s">
        <v>749</v>
      </c>
      <c r="BF135" s="685" t="s">
        <v>749</v>
      </c>
      <c r="BG135" s="685" t="s">
        <v>749</v>
      </c>
      <c r="BH135" s="685" t="s">
        <v>749</v>
      </c>
      <c r="BI135" s="685" t="s">
        <v>749</v>
      </c>
      <c r="BJ135" s="685" t="s">
        <v>749</v>
      </c>
      <c r="BK135" s="685">
        <v>1</v>
      </c>
      <c r="BL135" s="685"/>
      <c r="BM135" s="685"/>
      <c r="BN135" s="685"/>
      <c r="BO135" s="685"/>
      <c r="BP135" s="685"/>
      <c r="BQ135" s="685"/>
      <c r="BR135" s="685"/>
    </row>
    <row r="136" s="258" customFormat="1" ht="172.8" spans="2:70">
      <c r="B136" s="448">
        <f t="shared" si="10"/>
        <v>121</v>
      </c>
      <c r="C136" s="449" t="s">
        <v>1470</v>
      </c>
      <c r="D136" s="450" t="s">
        <v>743</v>
      </c>
      <c r="E136" s="451" t="s">
        <v>744</v>
      </c>
      <c r="F136" s="794" t="s">
        <v>1471</v>
      </c>
      <c r="G136" s="453" t="s">
        <v>1472</v>
      </c>
      <c r="H136" s="451" t="str">
        <f t="shared" si="8"/>
        <v>サーバ全体
Entire server</v>
      </c>
      <c r="I136" s="799" t="s">
        <v>1463</v>
      </c>
      <c r="J136" s="320" t="s">
        <v>1464</v>
      </c>
      <c r="K136" s="487" t="str">
        <f t="shared" si="6"/>
        <v>回答要
Answer Required</v>
      </c>
      <c r="L136" s="488">
        <v>3</v>
      </c>
      <c r="M136" s="489"/>
      <c r="N136" s="489"/>
      <c r="O136" s="492" t="s">
        <v>287</v>
      </c>
      <c r="P136" s="493"/>
      <c r="Q136" s="494"/>
      <c r="R136" s="494"/>
      <c r="S136" s="503"/>
      <c r="T136" s="807">
        <f>IF(OR(AND('0.Work Content Judge'!$AE$146=1,$BL136=99),AND('0.Work Content Judge'!$AH$146=1,$BM136=99),AND('0.Work Content Judge'!$AG$146=1,$BN136=99),AND(COUNTIF('0.Work Content Judge'!$AJ$146:$AO$146,2)=0,$BO136=99),AND('0.Work Content Judge'!$T$146=0,$BP136=99),AND('0.Work Content Judge'!$U$146=0,$BQ136=99),AND(COUNTIF('0.Work Content Judge'!$AJ$146:$AO$146,2)&gt;0,$BR136=99)),0,IF(OR(AND('0.Work Content Judge'!$G$129=1,$AZ136=1),AND('0.Work Content Judge'!$H$129=1,$BA136=1),AND('0.Work Content Judge'!$I$129=1,$BB136=1),AND('0.Work Content Judge'!$J$129=1,$BC136=1),AND('0.Work Content Judge'!$K$129=1,$BD136=1),AND('0.Work Content Judge'!$L$129=1,$BG136=1),AND('0.Work Content Judge'!$M$129=1,$BF136=1),AND('0.Work Content Judge'!$N$129=1,$BE136=1),AND('0.Work Content Judge'!$O$129=1,$BH136=1),AND('0.Work Content Judge'!$P$129=1,$BI136=1)),1,0))</f>
        <v>1</v>
      </c>
      <c r="U136" s="807">
        <f t="shared" si="7"/>
        <v>1</v>
      </c>
      <c r="V136" s="683">
        <f t="shared" si="9"/>
        <v>2</v>
      </c>
      <c r="W136" s="684">
        <v>1</v>
      </c>
      <c r="X136" s="685">
        <v>1</v>
      </c>
      <c r="Y136" s="685" t="s">
        <v>749</v>
      </c>
      <c r="Z136" s="685" t="s">
        <v>749</v>
      </c>
      <c r="AA136" s="685" t="s">
        <v>749</v>
      </c>
      <c r="AB136" s="685" t="s">
        <v>749</v>
      </c>
      <c r="AC136" s="685" t="s">
        <v>749</v>
      </c>
      <c r="AD136" s="685" t="s">
        <v>749</v>
      </c>
      <c r="AE136" s="685" t="s">
        <v>749</v>
      </c>
      <c r="AF136" s="685" t="e">
        <v>#N/A</v>
      </c>
      <c r="AG136" s="685" t="e">
        <v>#N/A</v>
      </c>
      <c r="AH136" s="685" t="e">
        <v>#N/A</v>
      </c>
      <c r="AI136" s="685" t="e">
        <v>#N/A</v>
      </c>
      <c r="AJ136" s="685" t="e">
        <v>#N/A</v>
      </c>
      <c r="AK136" s="685" t="e">
        <v>#N/A</v>
      </c>
      <c r="AL136" s="685" t="e">
        <v>#N/A</v>
      </c>
      <c r="AM136" s="685">
        <v>1</v>
      </c>
      <c r="AN136" s="685" t="s">
        <v>749</v>
      </c>
      <c r="AO136" s="685" t="s">
        <v>749</v>
      </c>
      <c r="AP136" s="685" t="s">
        <v>749</v>
      </c>
      <c r="AQ136" s="685" t="s">
        <v>749</v>
      </c>
      <c r="AR136" s="685" t="s">
        <v>749</v>
      </c>
      <c r="AS136" s="685" t="s">
        <v>749</v>
      </c>
      <c r="AT136" s="685" t="s">
        <v>749</v>
      </c>
      <c r="AU136" s="685">
        <v>1</v>
      </c>
      <c r="AV136" s="685">
        <v>1</v>
      </c>
      <c r="AW136" s="685">
        <v>1</v>
      </c>
      <c r="AX136" s="685">
        <v>1</v>
      </c>
      <c r="AY136" s="685" t="s">
        <v>749</v>
      </c>
      <c r="AZ136" s="685">
        <v>1</v>
      </c>
      <c r="BA136" s="685" t="s">
        <v>749</v>
      </c>
      <c r="BB136" s="685">
        <v>1</v>
      </c>
      <c r="BC136" s="685" t="s">
        <v>749</v>
      </c>
      <c r="BD136" s="685">
        <v>1</v>
      </c>
      <c r="BE136" s="685" t="s">
        <v>749</v>
      </c>
      <c r="BF136" s="685" t="s">
        <v>749</v>
      </c>
      <c r="BG136" s="685" t="s">
        <v>749</v>
      </c>
      <c r="BH136" s="685" t="s">
        <v>749</v>
      </c>
      <c r="BI136" s="685" t="s">
        <v>749</v>
      </c>
      <c r="BJ136" s="685" t="s">
        <v>749</v>
      </c>
      <c r="BK136" s="685">
        <v>1</v>
      </c>
      <c r="BL136" s="685"/>
      <c r="BM136" s="685"/>
      <c r="BN136" s="685"/>
      <c r="BO136" s="685"/>
      <c r="BP136" s="685"/>
      <c r="BQ136" s="685"/>
      <c r="BR136" s="685"/>
    </row>
    <row r="137" s="258" customFormat="1" ht="172.8" spans="2:70">
      <c r="B137" s="448">
        <f t="shared" si="10"/>
        <v>122</v>
      </c>
      <c r="C137" s="449" t="s">
        <v>1470</v>
      </c>
      <c r="D137" s="450" t="s">
        <v>743</v>
      </c>
      <c r="E137" s="451" t="s">
        <v>744</v>
      </c>
      <c r="F137" s="794" t="s">
        <v>1471</v>
      </c>
      <c r="G137" s="453" t="s">
        <v>1472</v>
      </c>
      <c r="H137" s="454" t="str">
        <f t="shared" si="8"/>
        <v>その他(ネットワーク機器等)
Other
(e.g., External FW, IPS/IDS, network equipment, storage devices, etc.)</v>
      </c>
      <c r="I137" s="799" t="s">
        <v>1463</v>
      </c>
      <c r="J137" s="320" t="s">
        <v>1464</v>
      </c>
      <c r="K137" s="487" t="str">
        <f t="shared" si="6"/>
        <v>回答要
Answer Required</v>
      </c>
      <c r="L137" s="488">
        <v>3</v>
      </c>
      <c r="M137" s="489"/>
      <c r="N137" s="489"/>
      <c r="O137" s="492" t="s">
        <v>287</v>
      </c>
      <c r="P137" s="493"/>
      <c r="Q137" s="494"/>
      <c r="R137" s="494"/>
      <c r="S137" s="503"/>
      <c r="T137" s="807">
        <f>IF(OR(AND('0.Work Content Judge'!$AE$146=1,$BL137=99),AND('0.Work Content Judge'!$AH$146=1,$BM137=99),AND('0.Work Content Judge'!$AG$146=1,$BN137=99),AND(COUNTIF('0.Work Content Judge'!$AJ$146:$AO$146,2)=0,$BO137=99),AND('0.Work Content Judge'!$T$146=0,$BP137=99),AND('0.Work Content Judge'!$U$146=0,$BQ137=99),AND(COUNTIF('0.Work Content Judge'!$AJ$146:$AO$146,2)&gt;0,$BR137=99)),0,IF(OR(AND('0.Work Content Judge'!$G$129=1,$AZ137=1),AND('0.Work Content Judge'!$H$129=1,$BA137=1),AND('0.Work Content Judge'!$I$129=1,$BB137=1),AND('0.Work Content Judge'!$J$129=1,$BC137=1),AND('0.Work Content Judge'!$K$129=1,$BD137=1),AND('0.Work Content Judge'!$L$129=1,$BG137=1),AND('0.Work Content Judge'!$M$129=1,$BF137=1),AND('0.Work Content Judge'!$N$129=1,$BE137=1),AND('0.Work Content Judge'!$O$129=1,$BH137=1),AND('0.Work Content Judge'!$P$129=1,$BI137=1)),1,0))</f>
        <v>1</v>
      </c>
      <c r="U137" s="807">
        <f t="shared" si="7"/>
        <v>1</v>
      </c>
      <c r="V137" s="683">
        <f t="shared" si="9"/>
        <v>1</v>
      </c>
      <c r="W137" s="684">
        <v>1</v>
      </c>
      <c r="X137" s="685">
        <v>1</v>
      </c>
      <c r="Y137" s="685" t="s">
        <v>749</v>
      </c>
      <c r="Z137" s="685" t="s">
        <v>749</v>
      </c>
      <c r="AA137" s="685" t="s">
        <v>749</v>
      </c>
      <c r="AB137" s="685" t="s">
        <v>749</v>
      </c>
      <c r="AC137" s="685" t="s">
        <v>749</v>
      </c>
      <c r="AD137" s="685" t="s">
        <v>749</v>
      </c>
      <c r="AE137" s="685" t="s">
        <v>749</v>
      </c>
      <c r="AF137" s="685" t="e">
        <v>#N/A</v>
      </c>
      <c r="AG137" s="685" t="e">
        <v>#N/A</v>
      </c>
      <c r="AH137" s="685" t="e">
        <v>#N/A</v>
      </c>
      <c r="AI137" s="685" t="e">
        <v>#N/A</v>
      </c>
      <c r="AJ137" s="685" t="e">
        <v>#N/A</v>
      </c>
      <c r="AK137" s="685" t="e">
        <v>#N/A</v>
      </c>
      <c r="AL137" s="685" t="e">
        <v>#N/A</v>
      </c>
      <c r="AM137" s="685"/>
      <c r="AN137" s="685" t="s">
        <v>749</v>
      </c>
      <c r="AO137" s="685" t="s">
        <v>749</v>
      </c>
      <c r="AP137" s="685" t="s">
        <v>749</v>
      </c>
      <c r="AQ137" s="685" t="s">
        <v>749</v>
      </c>
      <c r="AR137" s="685" t="s">
        <v>749</v>
      </c>
      <c r="AS137" s="685" t="s">
        <v>749</v>
      </c>
      <c r="AT137" s="685" t="s">
        <v>749</v>
      </c>
      <c r="AU137" s="685">
        <v>1</v>
      </c>
      <c r="AV137" s="685">
        <v>1</v>
      </c>
      <c r="AW137" s="685">
        <v>1</v>
      </c>
      <c r="AX137" s="685">
        <v>1</v>
      </c>
      <c r="AY137" s="685" t="s">
        <v>749</v>
      </c>
      <c r="AZ137" s="685">
        <v>1</v>
      </c>
      <c r="BA137" s="685" t="s">
        <v>749</v>
      </c>
      <c r="BB137" s="685">
        <v>1</v>
      </c>
      <c r="BC137" s="685" t="s">
        <v>749</v>
      </c>
      <c r="BD137" s="685">
        <v>1</v>
      </c>
      <c r="BE137" s="685" t="s">
        <v>749</v>
      </c>
      <c r="BF137" s="685" t="s">
        <v>749</v>
      </c>
      <c r="BG137" s="685" t="s">
        <v>749</v>
      </c>
      <c r="BH137" s="685" t="s">
        <v>749</v>
      </c>
      <c r="BI137" s="685" t="s">
        <v>749</v>
      </c>
      <c r="BJ137" s="685" t="s">
        <v>749</v>
      </c>
      <c r="BK137" s="685">
        <v>1</v>
      </c>
      <c r="BL137" s="685"/>
      <c r="BM137" s="685"/>
      <c r="BN137" s="685"/>
      <c r="BO137" s="685"/>
      <c r="BP137" s="685"/>
      <c r="BQ137" s="685"/>
      <c r="BR137" s="685"/>
    </row>
    <row r="138" s="258" customFormat="1" ht="172.8" spans="2:70">
      <c r="B138" s="448">
        <f t="shared" si="10"/>
        <v>123</v>
      </c>
      <c r="C138" s="449" t="s">
        <v>1473</v>
      </c>
      <c r="D138" s="450" t="s">
        <v>743</v>
      </c>
      <c r="E138" s="451" t="s">
        <v>744</v>
      </c>
      <c r="F138" s="794" t="s">
        <v>1474</v>
      </c>
      <c r="G138" s="453" t="s">
        <v>1475</v>
      </c>
      <c r="H138" s="451" t="str">
        <f t="shared" si="8"/>
        <v>サーバ全体
Entire server</v>
      </c>
      <c r="I138" s="799" t="s">
        <v>1463</v>
      </c>
      <c r="J138" s="320" t="s">
        <v>1464</v>
      </c>
      <c r="K138" s="487" t="str">
        <f t="shared" si="6"/>
        <v>回答要
Answer Required</v>
      </c>
      <c r="L138" s="488">
        <v>3</v>
      </c>
      <c r="M138" s="489"/>
      <c r="N138" s="489"/>
      <c r="O138" s="492" t="s">
        <v>287</v>
      </c>
      <c r="P138" s="493"/>
      <c r="Q138" s="494"/>
      <c r="R138" s="494"/>
      <c r="S138" s="503"/>
      <c r="T138" s="807">
        <f>IF(OR(AND('0.Work Content Judge'!$AE$146=1,$BL138=99),AND('0.Work Content Judge'!$AH$146=1,$BM138=99),AND('0.Work Content Judge'!$AG$146=1,$BN138=99),AND(COUNTIF('0.Work Content Judge'!$AJ$146:$AO$146,2)=0,$BO138=99),AND('0.Work Content Judge'!$T$146=0,$BP138=99),AND('0.Work Content Judge'!$U$146=0,$BQ138=99),AND(COUNTIF('0.Work Content Judge'!$AJ$146:$AO$146,2)&gt;0,$BR138=99)),0,IF(OR(AND('0.Work Content Judge'!$G$129=1,$AZ138=1),AND('0.Work Content Judge'!$H$129=1,$BA138=1),AND('0.Work Content Judge'!$I$129=1,$BB138=1),AND('0.Work Content Judge'!$J$129=1,$BC138=1),AND('0.Work Content Judge'!$K$129=1,$BD138=1),AND('0.Work Content Judge'!$L$129=1,$BG138=1),AND('0.Work Content Judge'!$M$129=1,$BF138=1),AND('0.Work Content Judge'!$N$129=1,$BE138=1),AND('0.Work Content Judge'!$O$129=1,$BH138=1),AND('0.Work Content Judge'!$P$129=1,$BI138=1)),1,0))</f>
        <v>1</v>
      </c>
      <c r="U138" s="807">
        <f t="shared" si="7"/>
        <v>1</v>
      </c>
      <c r="V138" s="683">
        <f t="shared" si="9"/>
        <v>2</v>
      </c>
      <c r="W138" s="684">
        <v>1</v>
      </c>
      <c r="X138" s="685">
        <v>1</v>
      </c>
      <c r="Y138" s="685" t="s">
        <v>749</v>
      </c>
      <c r="Z138" s="685" t="s">
        <v>749</v>
      </c>
      <c r="AA138" s="685" t="s">
        <v>749</v>
      </c>
      <c r="AB138" s="685" t="s">
        <v>749</v>
      </c>
      <c r="AC138" s="685" t="s">
        <v>749</v>
      </c>
      <c r="AD138" s="685" t="s">
        <v>749</v>
      </c>
      <c r="AE138" s="685" t="s">
        <v>749</v>
      </c>
      <c r="AF138" s="685" t="e">
        <v>#N/A</v>
      </c>
      <c r="AG138" s="685" t="e">
        <v>#N/A</v>
      </c>
      <c r="AH138" s="685" t="e">
        <v>#N/A</v>
      </c>
      <c r="AI138" s="685" t="e">
        <v>#N/A</v>
      </c>
      <c r="AJ138" s="685" t="e">
        <v>#N/A</v>
      </c>
      <c r="AK138" s="685" t="e">
        <v>#N/A</v>
      </c>
      <c r="AL138" s="685" t="e">
        <v>#N/A</v>
      </c>
      <c r="AM138" s="685">
        <v>1</v>
      </c>
      <c r="AN138" s="685" t="s">
        <v>749</v>
      </c>
      <c r="AO138" s="685" t="s">
        <v>749</v>
      </c>
      <c r="AP138" s="685" t="s">
        <v>749</v>
      </c>
      <c r="AQ138" s="685" t="s">
        <v>749</v>
      </c>
      <c r="AR138" s="685" t="s">
        <v>749</v>
      </c>
      <c r="AS138" s="685" t="s">
        <v>749</v>
      </c>
      <c r="AT138" s="685" t="s">
        <v>749</v>
      </c>
      <c r="AU138" s="685">
        <v>1</v>
      </c>
      <c r="AV138" s="685">
        <v>1</v>
      </c>
      <c r="AW138" s="685">
        <v>1</v>
      </c>
      <c r="AX138" s="685">
        <v>1</v>
      </c>
      <c r="AY138" s="685" t="s">
        <v>749</v>
      </c>
      <c r="AZ138" s="685">
        <v>1</v>
      </c>
      <c r="BA138" s="685" t="s">
        <v>749</v>
      </c>
      <c r="BB138" s="685">
        <v>1</v>
      </c>
      <c r="BC138" s="685" t="s">
        <v>749</v>
      </c>
      <c r="BD138" s="685">
        <v>1</v>
      </c>
      <c r="BE138" s="685" t="s">
        <v>749</v>
      </c>
      <c r="BF138" s="685" t="s">
        <v>749</v>
      </c>
      <c r="BG138" s="685" t="s">
        <v>749</v>
      </c>
      <c r="BH138" s="685" t="s">
        <v>749</v>
      </c>
      <c r="BI138" s="685" t="s">
        <v>749</v>
      </c>
      <c r="BJ138" s="685" t="s">
        <v>749</v>
      </c>
      <c r="BK138" s="685">
        <v>1</v>
      </c>
      <c r="BL138" s="685"/>
      <c r="BM138" s="685"/>
      <c r="BN138" s="685"/>
      <c r="BO138" s="685"/>
      <c r="BP138" s="685"/>
      <c r="BQ138" s="685"/>
      <c r="BR138" s="685"/>
    </row>
    <row r="139" s="258" customFormat="1" ht="172.8" spans="2:70">
      <c r="B139" s="448">
        <f t="shared" si="10"/>
        <v>124</v>
      </c>
      <c r="C139" s="449" t="s">
        <v>1473</v>
      </c>
      <c r="D139" s="450" t="s">
        <v>743</v>
      </c>
      <c r="E139" s="451" t="s">
        <v>744</v>
      </c>
      <c r="F139" s="794" t="s">
        <v>1474</v>
      </c>
      <c r="G139" s="453" t="s">
        <v>1475</v>
      </c>
      <c r="H139" s="454" t="str">
        <f t="shared" si="8"/>
        <v>その他(ネットワーク機器等)
Other
(e.g., External FW, IPS/IDS, network equipment, storage devices, etc.)</v>
      </c>
      <c r="I139" s="799" t="s">
        <v>1463</v>
      </c>
      <c r="J139" s="320" t="s">
        <v>1464</v>
      </c>
      <c r="K139" s="487" t="str">
        <f t="shared" si="6"/>
        <v>回答要
Answer Required</v>
      </c>
      <c r="L139" s="488">
        <v>3</v>
      </c>
      <c r="M139" s="489"/>
      <c r="N139" s="489"/>
      <c r="O139" s="492" t="s">
        <v>287</v>
      </c>
      <c r="P139" s="493"/>
      <c r="Q139" s="494"/>
      <c r="R139" s="494"/>
      <c r="S139" s="503"/>
      <c r="T139" s="807">
        <f>IF(OR(AND('0.Work Content Judge'!$AE$146=1,$BL139=99),AND('0.Work Content Judge'!$AH$146=1,$BM139=99),AND('0.Work Content Judge'!$AG$146=1,$BN139=99),AND(COUNTIF('0.Work Content Judge'!$AJ$146:$AO$146,2)=0,$BO139=99),AND('0.Work Content Judge'!$T$146=0,$BP139=99),AND('0.Work Content Judge'!$U$146=0,$BQ139=99),AND(COUNTIF('0.Work Content Judge'!$AJ$146:$AO$146,2)&gt;0,$BR139=99)),0,IF(OR(AND('0.Work Content Judge'!$G$129=1,$AZ139=1),AND('0.Work Content Judge'!$H$129=1,$BA139=1),AND('0.Work Content Judge'!$I$129=1,$BB139=1),AND('0.Work Content Judge'!$J$129=1,$BC139=1),AND('0.Work Content Judge'!$K$129=1,$BD139=1),AND('0.Work Content Judge'!$L$129=1,$BG139=1),AND('0.Work Content Judge'!$M$129=1,$BF139=1),AND('0.Work Content Judge'!$N$129=1,$BE139=1),AND('0.Work Content Judge'!$O$129=1,$BH139=1),AND('0.Work Content Judge'!$P$129=1,$BI139=1)),1,0))</f>
        <v>1</v>
      </c>
      <c r="U139" s="807">
        <f t="shared" si="7"/>
        <v>1</v>
      </c>
      <c r="V139" s="683">
        <f t="shared" si="9"/>
        <v>1</v>
      </c>
      <c r="W139" s="684">
        <v>1</v>
      </c>
      <c r="X139" s="685">
        <v>1</v>
      </c>
      <c r="Y139" s="685" t="s">
        <v>749</v>
      </c>
      <c r="Z139" s="685" t="s">
        <v>749</v>
      </c>
      <c r="AA139" s="685" t="s">
        <v>749</v>
      </c>
      <c r="AB139" s="685" t="s">
        <v>749</v>
      </c>
      <c r="AC139" s="685" t="s">
        <v>749</v>
      </c>
      <c r="AD139" s="685" t="s">
        <v>749</v>
      </c>
      <c r="AE139" s="685" t="s">
        <v>749</v>
      </c>
      <c r="AF139" s="685" t="e">
        <v>#N/A</v>
      </c>
      <c r="AG139" s="685" t="e">
        <v>#N/A</v>
      </c>
      <c r="AH139" s="685" t="e">
        <v>#N/A</v>
      </c>
      <c r="AI139" s="685" t="e">
        <v>#N/A</v>
      </c>
      <c r="AJ139" s="685" t="e">
        <v>#N/A</v>
      </c>
      <c r="AK139" s="685" t="e">
        <v>#N/A</v>
      </c>
      <c r="AL139" s="685" t="e">
        <v>#N/A</v>
      </c>
      <c r="AM139" s="685"/>
      <c r="AN139" s="685" t="s">
        <v>749</v>
      </c>
      <c r="AO139" s="685" t="s">
        <v>749</v>
      </c>
      <c r="AP139" s="685" t="s">
        <v>749</v>
      </c>
      <c r="AQ139" s="685" t="s">
        <v>749</v>
      </c>
      <c r="AR139" s="685" t="s">
        <v>749</v>
      </c>
      <c r="AS139" s="685" t="s">
        <v>749</v>
      </c>
      <c r="AT139" s="685" t="s">
        <v>749</v>
      </c>
      <c r="AU139" s="685">
        <v>1</v>
      </c>
      <c r="AV139" s="685">
        <v>1</v>
      </c>
      <c r="AW139" s="685">
        <v>1</v>
      </c>
      <c r="AX139" s="685">
        <v>1</v>
      </c>
      <c r="AY139" s="685" t="s">
        <v>749</v>
      </c>
      <c r="AZ139" s="685">
        <v>1</v>
      </c>
      <c r="BA139" s="685" t="s">
        <v>749</v>
      </c>
      <c r="BB139" s="685">
        <v>1</v>
      </c>
      <c r="BC139" s="685" t="s">
        <v>749</v>
      </c>
      <c r="BD139" s="685">
        <v>1</v>
      </c>
      <c r="BE139" s="685" t="s">
        <v>749</v>
      </c>
      <c r="BF139" s="685" t="s">
        <v>749</v>
      </c>
      <c r="BG139" s="685" t="s">
        <v>749</v>
      </c>
      <c r="BH139" s="685" t="s">
        <v>749</v>
      </c>
      <c r="BI139" s="685" t="s">
        <v>749</v>
      </c>
      <c r="BJ139" s="685" t="s">
        <v>749</v>
      </c>
      <c r="BK139" s="685">
        <v>1</v>
      </c>
      <c r="BL139" s="685"/>
      <c r="BM139" s="685"/>
      <c r="BN139" s="685"/>
      <c r="BO139" s="685"/>
      <c r="BP139" s="685"/>
      <c r="BQ139" s="685"/>
      <c r="BR139" s="685"/>
    </row>
    <row r="140" s="258" customFormat="1" ht="172.8" spans="2:70">
      <c r="B140" s="448">
        <f t="shared" si="10"/>
        <v>125</v>
      </c>
      <c r="C140" s="449" t="s">
        <v>1476</v>
      </c>
      <c r="D140" s="450" t="s">
        <v>743</v>
      </c>
      <c r="E140" s="451" t="s">
        <v>744</v>
      </c>
      <c r="F140" s="794" t="s">
        <v>1477</v>
      </c>
      <c r="G140" s="453" t="s">
        <v>1478</v>
      </c>
      <c r="H140" s="451" t="str">
        <f t="shared" si="8"/>
        <v>サーバ全体
Entire server</v>
      </c>
      <c r="I140" s="799" t="s">
        <v>1463</v>
      </c>
      <c r="J140" s="320" t="s">
        <v>1464</v>
      </c>
      <c r="K140" s="487" t="str">
        <f t="shared" si="6"/>
        <v>回答要
Answer Required</v>
      </c>
      <c r="L140" s="488">
        <v>3</v>
      </c>
      <c r="M140" s="489"/>
      <c r="N140" s="489"/>
      <c r="O140" s="492" t="s">
        <v>287</v>
      </c>
      <c r="P140" s="493"/>
      <c r="Q140" s="494"/>
      <c r="R140" s="494"/>
      <c r="S140" s="503"/>
      <c r="T140" s="807">
        <f>IF(OR(AND('0.Work Content Judge'!$AE$146=1,$BL140=99),AND('0.Work Content Judge'!$AH$146=1,$BM140=99),AND('0.Work Content Judge'!$AG$146=1,$BN140=99),AND(COUNTIF('0.Work Content Judge'!$AJ$146:$AO$146,2)=0,$BO140=99),AND('0.Work Content Judge'!$T$146=0,$BP140=99),AND('0.Work Content Judge'!$U$146=0,$BQ140=99),AND(COUNTIF('0.Work Content Judge'!$AJ$146:$AO$146,2)&gt;0,$BR140=99)),0,IF(OR(AND('0.Work Content Judge'!$G$129=1,$AZ140=1),AND('0.Work Content Judge'!$H$129=1,$BA140=1),AND('0.Work Content Judge'!$I$129=1,$BB140=1),AND('0.Work Content Judge'!$J$129=1,$BC140=1),AND('0.Work Content Judge'!$K$129=1,$BD140=1),AND('0.Work Content Judge'!$L$129=1,$BG140=1),AND('0.Work Content Judge'!$M$129=1,$BF140=1),AND('0.Work Content Judge'!$N$129=1,$BE140=1),AND('0.Work Content Judge'!$O$129=1,$BH140=1),AND('0.Work Content Judge'!$P$129=1,$BI140=1)),1,0))</f>
        <v>1</v>
      </c>
      <c r="U140" s="807">
        <f t="shared" si="7"/>
        <v>1</v>
      </c>
      <c r="V140" s="683">
        <f t="shared" si="9"/>
        <v>2</v>
      </c>
      <c r="W140" s="684">
        <v>1</v>
      </c>
      <c r="X140" s="685">
        <v>1</v>
      </c>
      <c r="Y140" s="685" t="s">
        <v>749</v>
      </c>
      <c r="Z140" s="685" t="s">
        <v>749</v>
      </c>
      <c r="AA140" s="685" t="s">
        <v>749</v>
      </c>
      <c r="AB140" s="685" t="s">
        <v>749</v>
      </c>
      <c r="AC140" s="685" t="s">
        <v>749</v>
      </c>
      <c r="AD140" s="685" t="s">
        <v>749</v>
      </c>
      <c r="AE140" s="685" t="s">
        <v>749</v>
      </c>
      <c r="AF140" s="685" t="e">
        <v>#N/A</v>
      </c>
      <c r="AG140" s="685" t="e">
        <v>#N/A</v>
      </c>
      <c r="AH140" s="685" t="e">
        <v>#N/A</v>
      </c>
      <c r="AI140" s="685" t="e">
        <v>#N/A</v>
      </c>
      <c r="AJ140" s="685" t="e">
        <v>#N/A</v>
      </c>
      <c r="AK140" s="685" t="e">
        <v>#N/A</v>
      </c>
      <c r="AL140" s="685" t="e">
        <v>#N/A</v>
      </c>
      <c r="AM140" s="685">
        <v>1</v>
      </c>
      <c r="AN140" s="685" t="s">
        <v>749</v>
      </c>
      <c r="AO140" s="685" t="s">
        <v>749</v>
      </c>
      <c r="AP140" s="685" t="s">
        <v>749</v>
      </c>
      <c r="AQ140" s="685" t="s">
        <v>749</v>
      </c>
      <c r="AR140" s="685" t="s">
        <v>749</v>
      </c>
      <c r="AS140" s="685" t="s">
        <v>749</v>
      </c>
      <c r="AT140" s="685" t="s">
        <v>749</v>
      </c>
      <c r="AU140" s="685">
        <v>1</v>
      </c>
      <c r="AV140" s="685">
        <v>1</v>
      </c>
      <c r="AW140" s="685">
        <v>1</v>
      </c>
      <c r="AX140" s="685">
        <v>1</v>
      </c>
      <c r="AY140" s="685" t="s">
        <v>749</v>
      </c>
      <c r="AZ140" s="685">
        <v>1</v>
      </c>
      <c r="BA140" s="685" t="s">
        <v>749</v>
      </c>
      <c r="BB140" s="685">
        <v>1</v>
      </c>
      <c r="BC140" s="685" t="s">
        <v>749</v>
      </c>
      <c r="BD140" s="685">
        <v>1</v>
      </c>
      <c r="BE140" s="685" t="s">
        <v>749</v>
      </c>
      <c r="BF140" s="685" t="s">
        <v>749</v>
      </c>
      <c r="BG140" s="685" t="s">
        <v>749</v>
      </c>
      <c r="BH140" s="685" t="s">
        <v>749</v>
      </c>
      <c r="BI140" s="685" t="s">
        <v>749</v>
      </c>
      <c r="BJ140" s="685" t="s">
        <v>749</v>
      </c>
      <c r="BK140" s="685">
        <v>1</v>
      </c>
      <c r="BL140" s="685"/>
      <c r="BM140" s="685"/>
      <c r="BN140" s="685"/>
      <c r="BO140" s="685"/>
      <c r="BP140" s="685"/>
      <c r="BQ140" s="685"/>
      <c r="BR140" s="685"/>
    </row>
    <row r="141" s="258" customFormat="1" ht="172.8" spans="2:70">
      <c r="B141" s="448">
        <f t="shared" si="10"/>
        <v>126</v>
      </c>
      <c r="C141" s="449" t="s">
        <v>1476</v>
      </c>
      <c r="D141" s="450" t="s">
        <v>743</v>
      </c>
      <c r="E141" s="451" t="s">
        <v>744</v>
      </c>
      <c r="F141" s="794" t="s">
        <v>1477</v>
      </c>
      <c r="G141" s="453" t="s">
        <v>1478</v>
      </c>
      <c r="H141" s="454" t="str">
        <f t="shared" si="8"/>
        <v>その他(ネットワーク機器等)
Other
(e.g., External FW, IPS/IDS, network equipment, storage devices, etc.)</v>
      </c>
      <c r="I141" s="799" t="s">
        <v>1463</v>
      </c>
      <c r="J141" s="320" t="s">
        <v>1464</v>
      </c>
      <c r="K141" s="487" t="str">
        <f t="shared" si="6"/>
        <v>回答要
Answer Required</v>
      </c>
      <c r="L141" s="488">
        <v>3</v>
      </c>
      <c r="M141" s="489"/>
      <c r="N141" s="489"/>
      <c r="O141" s="492" t="s">
        <v>287</v>
      </c>
      <c r="P141" s="493"/>
      <c r="Q141" s="494"/>
      <c r="R141" s="494"/>
      <c r="S141" s="503"/>
      <c r="T141" s="807">
        <f>IF(OR(AND('0.Work Content Judge'!$AE$146=1,$BL141=99),AND('0.Work Content Judge'!$AH$146=1,$BM141=99),AND('0.Work Content Judge'!$AG$146=1,$BN141=99),AND(COUNTIF('0.Work Content Judge'!$AJ$146:$AO$146,2)=0,$BO141=99),AND('0.Work Content Judge'!$T$146=0,$BP141=99),AND('0.Work Content Judge'!$U$146=0,$BQ141=99),AND(COUNTIF('0.Work Content Judge'!$AJ$146:$AO$146,2)&gt;0,$BR141=99)),0,IF(OR(AND('0.Work Content Judge'!$G$129=1,$AZ141=1),AND('0.Work Content Judge'!$H$129=1,$BA141=1),AND('0.Work Content Judge'!$I$129=1,$BB141=1),AND('0.Work Content Judge'!$J$129=1,$BC141=1),AND('0.Work Content Judge'!$K$129=1,$BD141=1),AND('0.Work Content Judge'!$L$129=1,$BG141=1),AND('0.Work Content Judge'!$M$129=1,$BF141=1),AND('0.Work Content Judge'!$N$129=1,$BE141=1),AND('0.Work Content Judge'!$O$129=1,$BH141=1),AND('0.Work Content Judge'!$P$129=1,$BI141=1)),1,0))</f>
        <v>1</v>
      </c>
      <c r="U141" s="807">
        <f t="shared" si="7"/>
        <v>1</v>
      </c>
      <c r="V141" s="683">
        <f t="shared" si="9"/>
        <v>1</v>
      </c>
      <c r="W141" s="684">
        <v>1</v>
      </c>
      <c r="X141" s="685">
        <v>1</v>
      </c>
      <c r="Y141" s="685" t="s">
        <v>749</v>
      </c>
      <c r="Z141" s="685" t="s">
        <v>749</v>
      </c>
      <c r="AA141" s="685" t="s">
        <v>749</v>
      </c>
      <c r="AB141" s="685" t="s">
        <v>749</v>
      </c>
      <c r="AC141" s="685" t="s">
        <v>749</v>
      </c>
      <c r="AD141" s="685" t="s">
        <v>749</v>
      </c>
      <c r="AE141" s="685" t="s">
        <v>749</v>
      </c>
      <c r="AF141" s="685" t="e">
        <v>#N/A</v>
      </c>
      <c r="AG141" s="685" t="e">
        <v>#N/A</v>
      </c>
      <c r="AH141" s="685" t="e">
        <v>#N/A</v>
      </c>
      <c r="AI141" s="685" t="e">
        <v>#N/A</v>
      </c>
      <c r="AJ141" s="685" t="e">
        <v>#N/A</v>
      </c>
      <c r="AK141" s="685" t="e">
        <v>#N/A</v>
      </c>
      <c r="AL141" s="685" t="e">
        <v>#N/A</v>
      </c>
      <c r="AM141" s="685"/>
      <c r="AN141" s="685" t="s">
        <v>749</v>
      </c>
      <c r="AO141" s="685" t="s">
        <v>749</v>
      </c>
      <c r="AP141" s="685" t="s">
        <v>749</v>
      </c>
      <c r="AQ141" s="685" t="s">
        <v>749</v>
      </c>
      <c r="AR141" s="685" t="s">
        <v>749</v>
      </c>
      <c r="AS141" s="685" t="s">
        <v>749</v>
      </c>
      <c r="AT141" s="685" t="s">
        <v>749</v>
      </c>
      <c r="AU141" s="685">
        <v>1</v>
      </c>
      <c r="AV141" s="685">
        <v>1</v>
      </c>
      <c r="AW141" s="685">
        <v>1</v>
      </c>
      <c r="AX141" s="685">
        <v>1</v>
      </c>
      <c r="AY141" s="685" t="s">
        <v>749</v>
      </c>
      <c r="AZ141" s="685">
        <v>1</v>
      </c>
      <c r="BA141" s="685" t="s">
        <v>749</v>
      </c>
      <c r="BB141" s="685">
        <v>1</v>
      </c>
      <c r="BC141" s="685" t="s">
        <v>749</v>
      </c>
      <c r="BD141" s="685">
        <v>1</v>
      </c>
      <c r="BE141" s="685" t="s">
        <v>749</v>
      </c>
      <c r="BF141" s="685" t="s">
        <v>749</v>
      </c>
      <c r="BG141" s="685" t="s">
        <v>749</v>
      </c>
      <c r="BH141" s="685" t="s">
        <v>749</v>
      </c>
      <c r="BI141" s="685" t="s">
        <v>749</v>
      </c>
      <c r="BJ141" s="685" t="s">
        <v>749</v>
      </c>
      <c r="BK141" s="685">
        <v>1</v>
      </c>
      <c r="BL141" s="685"/>
      <c r="BM141" s="685"/>
      <c r="BN141" s="685"/>
      <c r="BO141" s="685"/>
      <c r="BP141" s="685"/>
      <c r="BQ141" s="685"/>
      <c r="BR141" s="685"/>
    </row>
    <row r="142" s="258" customFormat="1" ht="172.8" spans="2:70">
      <c r="B142" s="448">
        <f t="shared" si="10"/>
        <v>127</v>
      </c>
      <c r="C142" s="449" t="s">
        <v>1479</v>
      </c>
      <c r="D142" s="450" t="s">
        <v>743</v>
      </c>
      <c r="E142" s="451" t="s">
        <v>744</v>
      </c>
      <c r="F142" s="794" t="s">
        <v>1480</v>
      </c>
      <c r="G142" s="453" t="s">
        <v>1481</v>
      </c>
      <c r="H142" s="451" t="str">
        <f t="shared" si="8"/>
        <v>サーバ全体
Entire server</v>
      </c>
      <c r="I142" s="799" t="s">
        <v>1482</v>
      </c>
      <c r="J142" s="320" t="s">
        <v>1483</v>
      </c>
      <c r="K142" s="487" t="str">
        <f t="shared" si="6"/>
        <v>回答要
Answer Required</v>
      </c>
      <c r="L142" s="488">
        <v>3</v>
      </c>
      <c r="M142" s="489"/>
      <c r="N142" s="489"/>
      <c r="O142" s="492" t="s">
        <v>287</v>
      </c>
      <c r="P142" s="493"/>
      <c r="Q142" s="494"/>
      <c r="R142" s="494"/>
      <c r="S142" s="503"/>
      <c r="T142" s="807">
        <f>IF(OR(AND('0.Work Content Judge'!$AE$146=1,$BL142=99),AND('0.Work Content Judge'!$AH$146=1,$BM142=99),AND('0.Work Content Judge'!$AG$146=1,$BN142=99),AND(COUNTIF('0.Work Content Judge'!$AJ$146:$AO$146,2)=0,$BO142=99),AND('0.Work Content Judge'!$T$146=0,$BP142=99),AND('0.Work Content Judge'!$U$146=0,$BQ142=99),AND(COUNTIF('0.Work Content Judge'!$AJ$146:$AO$146,2)&gt;0,$BR142=99)),0,IF(OR(AND('0.Work Content Judge'!$G$129=1,$AZ142=1),AND('0.Work Content Judge'!$H$129=1,$BA142=1),AND('0.Work Content Judge'!$I$129=1,$BB142=1),AND('0.Work Content Judge'!$J$129=1,$BC142=1),AND('0.Work Content Judge'!$K$129=1,$BD142=1),AND('0.Work Content Judge'!$L$129=1,$BG142=1),AND('0.Work Content Judge'!$M$129=1,$BF142=1),AND('0.Work Content Judge'!$N$129=1,$BE142=1),AND('0.Work Content Judge'!$O$129=1,$BH142=1),AND('0.Work Content Judge'!$P$129=1,$BI142=1)),1,0))</f>
        <v>1</v>
      </c>
      <c r="U142" s="807">
        <f t="shared" si="7"/>
        <v>1</v>
      </c>
      <c r="V142" s="683">
        <f t="shared" si="9"/>
        <v>2</v>
      </c>
      <c r="W142" s="684">
        <v>1</v>
      </c>
      <c r="X142" s="685">
        <v>1</v>
      </c>
      <c r="Y142" s="685" t="s">
        <v>749</v>
      </c>
      <c r="Z142" s="685" t="s">
        <v>749</v>
      </c>
      <c r="AA142" s="685" t="s">
        <v>749</v>
      </c>
      <c r="AB142" s="685" t="s">
        <v>749</v>
      </c>
      <c r="AC142" s="685" t="s">
        <v>749</v>
      </c>
      <c r="AD142" s="685" t="s">
        <v>749</v>
      </c>
      <c r="AE142" s="685" t="s">
        <v>749</v>
      </c>
      <c r="AF142" s="685" t="e">
        <v>#N/A</v>
      </c>
      <c r="AG142" s="685" t="e">
        <v>#N/A</v>
      </c>
      <c r="AH142" s="685" t="e">
        <v>#N/A</v>
      </c>
      <c r="AI142" s="685" t="e">
        <v>#N/A</v>
      </c>
      <c r="AJ142" s="685" t="e">
        <v>#N/A</v>
      </c>
      <c r="AK142" s="685" t="e">
        <v>#N/A</v>
      </c>
      <c r="AL142" s="685" t="e">
        <v>#N/A</v>
      </c>
      <c r="AM142" s="685">
        <v>1</v>
      </c>
      <c r="AN142" s="685" t="s">
        <v>749</v>
      </c>
      <c r="AO142" s="685" t="s">
        <v>749</v>
      </c>
      <c r="AP142" s="685" t="s">
        <v>749</v>
      </c>
      <c r="AQ142" s="685" t="s">
        <v>749</v>
      </c>
      <c r="AR142" s="685" t="s">
        <v>749</v>
      </c>
      <c r="AS142" s="685" t="s">
        <v>749</v>
      </c>
      <c r="AT142" s="685" t="s">
        <v>749</v>
      </c>
      <c r="AU142" s="685">
        <v>1</v>
      </c>
      <c r="AV142" s="685">
        <v>1</v>
      </c>
      <c r="AW142" s="685">
        <v>1</v>
      </c>
      <c r="AX142" s="685">
        <v>1</v>
      </c>
      <c r="AY142" s="685" t="s">
        <v>749</v>
      </c>
      <c r="AZ142" s="685">
        <v>1</v>
      </c>
      <c r="BA142" s="685" t="s">
        <v>749</v>
      </c>
      <c r="BB142" s="685">
        <v>1</v>
      </c>
      <c r="BC142" s="685" t="s">
        <v>749</v>
      </c>
      <c r="BD142" s="685">
        <v>1</v>
      </c>
      <c r="BE142" s="685" t="s">
        <v>749</v>
      </c>
      <c r="BF142" s="685" t="s">
        <v>749</v>
      </c>
      <c r="BG142" s="685" t="s">
        <v>749</v>
      </c>
      <c r="BH142" s="685" t="s">
        <v>749</v>
      </c>
      <c r="BI142" s="685" t="s">
        <v>749</v>
      </c>
      <c r="BJ142" s="685" t="s">
        <v>749</v>
      </c>
      <c r="BK142" s="685">
        <v>1</v>
      </c>
      <c r="BL142" s="685"/>
      <c r="BM142" s="685"/>
      <c r="BN142" s="685"/>
      <c r="BO142" s="685"/>
      <c r="BP142" s="685"/>
      <c r="BQ142" s="685"/>
      <c r="BR142" s="685"/>
    </row>
    <row r="143" s="258" customFormat="1" ht="172.8" spans="2:70">
      <c r="B143" s="448">
        <f t="shared" si="10"/>
        <v>128</v>
      </c>
      <c r="C143" s="449" t="s">
        <v>1479</v>
      </c>
      <c r="D143" s="450" t="s">
        <v>743</v>
      </c>
      <c r="E143" s="451" t="s">
        <v>744</v>
      </c>
      <c r="F143" s="794" t="s">
        <v>1480</v>
      </c>
      <c r="G143" s="453" t="s">
        <v>1481</v>
      </c>
      <c r="H143" s="454" t="str">
        <f t="shared" si="8"/>
        <v>その他(ネットワーク機器等)
Other
(e.g., External FW, IPS/IDS, network equipment, storage devices, etc.)</v>
      </c>
      <c r="I143" s="799" t="s">
        <v>1482</v>
      </c>
      <c r="J143" s="320" t="s">
        <v>1483</v>
      </c>
      <c r="K143" s="487" t="str">
        <f t="shared" si="6"/>
        <v>回答要
Answer Required</v>
      </c>
      <c r="L143" s="488">
        <v>3</v>
      </c>
      <c r="M143" s="489"/>
      <c r="N143" s="489"/>
      <c r="O143" s="492" t="s">
        <v>287</v>
      </c>
      <c r="P143" s="493"/>
      <c r="Q143" s="494"/>
      <c r="R143" s="494"/>
      <c r="S143" s="503"/>
      <c r="T143" s="807">
        <f>IF(OR(AND('0.Work Content Judge'!$AE$146=1,$BL143=99),AND('0.Work Content Judge'!$AH$146=1,$BM143=99),AND('0.Work Content Judge'!$AG$146=1,$BN143=99),AND(COUNTIF('0.Work Content Judge'!$AJ$146:$AO$146,2)=0,$BO143=99),AND('0.Work Content Judge'!$T$146=0,$BP143=99),AND('0.Work Content Judge'!$U$146=0,$BQ143=99),AND(COUNTIF('0.Work Content Judge'!$AJ$146:$AO$146,2)&gt;0,$BR143=99)),0,IF(OR(AND('0.Work Content Judge'!$G$129=1,$AZ143=1),AND('0.Work Content Judge'!$H$129=1,$BA143=1),AND('0.Work Content Judge'!$I$129=1,$BB143=1),AND('0.Work Content Judge'!$J$129=1,$BC143=1),AND('0.Work Content Judge'!$K$129=1,$BD143=1),AND('0.Work Content Judge'!$L$129=1,$BG143=1),AND('0.Work Content Judge'!$M$129=1,$BF143=1),AND('0.Work Content Judge'!$N$129=1,$BE143=1),AND('0.Work Content Judge'!$O$129=1,$BH143=1),AND('0.Work Content Judge'!$P$129=1,$BI143=1)),1,0))</f>
        <v>1</v>
      </c>
      <c r="U143" s="807">
        <f t="shared" si="7"/>
        <v>1</v>
      </c>
      <c r="V143" s="683">
        <f t="shared" si="9"/>
        <v>1</v>
      </c>
      <c r="W143" s="684">
        <v>1</v>
      </c>
      <c r="X143" s="685">
        <v>1</v>
      </c>
      <c r="Y143" s="685" t="s">
        <v>749</v>
      </c>
      <c r="Z143" s="685" t="s">
        <v>749</v>
      </c>
      <c r="AA143" s="685" t="s">
        <v>749</v>
      </c>
      <c r="AB143" s="685" t="s">
        <v>749</v>
      </c>
      <c r="AC143" s="685" t="s">
        <v>749</v>
      </c>
      <c r="AD143" s="685" t="s">
        <v>749</v>
      </c>
      <c r="AE143" s="685" t="s">
        <v>749</v>
      </c>
      <c r="AF143" s="685" t="e">
        <v>#N/A</v>
      </c>
      <c r="AG143" s="685" t="e">
        <v>#N/A</v>
      </c>
      <c r="AH143" s="685" t="e">
        <v>#N/A</v>
      </c>
      <c r="AI143" s="685" t="e">
        <v>#N/A</v>
      </c>
      <c r="AJ143" s="685" t="e">
        <v>#N/A</v>
      </c>
      <c r="AK143" s="685" t="e">
        <v>#N/A</v>
      </c>
      <c r="AL143" s="685" t="e">
        <v>#N/A</v>
      </c>
      <c r="AM143" s="685"/>
      <c r="AN143" s="685" t="s">
        <v>749</v>
      </c>
      <c r="AO143" s="685" t="s">
        <v>749</v>
      </c>
      <c r="AP143" s="685" t="s">
        <v>749</v>
      </c>
      <c r="AQ143" s="685" t="s">
        <v>749</v>
      </c>
      <c r="AR143" s="685" t="s">
        <v>749</v>
      </c>
      <c r="AS143" s="685" t="s">
        <v>749</v>
      </c>
      <c r="AT143" s="685" t="s">
        <v>749</v>
      </c>
      <c r="AU143" s="685">
        <v>1</v>
      </c>
      <c r="AV143" s="685">
        <v>1</v>
      </c>
      <c r="AW143" s="685">
        <v>1</v>
      </c>
      <c r="AX143" s="685">
        <v>1</v>
      </c>
      <c r="AY143" s="685" t="s">
        <v>749</v>
      </c>
      <c r="AZ143" s="685">
        <v>1</v>
      </c>
      <c r="BA143" s="685" t="s">
        <v>749</v>
      </c>
      <c r="BB143" s="685">
        <v>1</v>
      </c>
      <c r="BC143" s="685" t="s">
        <v>749</v>
      </c>
      <c r="BD143" s="685">
        <v>1</v>
      </c>
      <c r="BE143" s="685" t="s">
        <v>749</v>
      </c>
      <c r="BF143" s="685" t="s">
        <v>749</v>
      </c>
      <c r="BG143" s="685" t="s">
        <v>749</v>
      </c>
      <c r="BH143" s="685" t="s">
        <v>749</v>
      </c>
      <c r="BI143" s="685" t="s">
        <v>749</v>
      </c>
      <c r="BJ143" s="685" t="s">
        <v>749</v>
      </c>
      <c r="BK143" s="685">
        <v>1</v>
      </c>
      <c r="BL143" s="685"/>
      <c r="BM143" s="685"/>
      <c r="BN143" s="685"/>
      <c r="BO143" s="685"/>
      <c r="BP143" s="685"/>
      <c r="BQ143" s="685"/>
      <c r="BR143" s="685"/>
    </row>
    <row r="144" s="258" customFormat="1" ht="172.8" spans="2:70">
      <c r="B144" s="448">
        <f t="shared" si="10"/>
        <v>129</v>
      </c>
      <c r="C144" s="449" t="s">
        <v>1484</v>
      </c>
      <c r="D144" s="450" t="s">
        <v>743</v>
      </c>
      <c r="E144" s="451" t="s">
        <v>744</v>
      </c>
      <c r="F144" s="794" t="s">
        <v>1485</v>
      </c>
      <c r="G144" s="453" t="s">
        <v>1486</v>
      </c>
      <c r="H144" s="451" t="str">
        <f t="shared" si="8"/>
        <v>サーバ全体
Entire server</v>
      </c>
      <c r="I144" s="799" t="s">
        <v>1482</v>
      </c>
      <c r="J144" s="320" t="s">
        <v>1483</v>
      </c>
      <c r="K144" s="487" t="str">
        <f t="shared" si="6"/>
        <v>回答要
Answer Required</v>
      </c>
      <c r="L144" s="488">
        <v>3</v>
      </c>
      <c r="M144" s="489"/>
      <c r="N144" s="489"/>
      <c r="O144" s="492" t="s">
        <v>287</v>
      </c>
      <c r="P144" s="493"/>
      <c r="Q144" s="494"/>
      <c r="R144" s="494"/>
      <c r="S144" s="503"/>
      <c r="T144" s="807">
        <f>IF(OR(AND('0.Work Content Judge'!$AE$146=1,$BL144=99),AND('0.Work Content Judge'!$AH$146=1,$BM144=99),AND('0.Work Content Judge'!$AG$146=1,$BN144=99),AND(COUNTIF('0.Work Content Judge'!$AJ$146:$AO$146,2)=0,$BO144=99),AND('0.Work Content Judge'!$T$146=0,$BP144=99),AND('0.Work Content Judge'!$U$146=0,$BQ144=99),AND(COUNTIF('0.Work Content Judge'!$AJ$146:$AO$146,2)&gt;0,$BR144=99)),0,IF(OR(AND('0.Work Content Judge'!$G$129=1,$AZ144=1),AND('0.Work Content Judge'!$H$129=1,$BA144=1),AND('0.Work Content Judge'!$I$129=1,$BB144=1),AND('0.Work Content Judge'!$J$129=1,$BC144=1),AND('0.Work Content Judge'!$K$129=1,$BD144=1),AND('0.Work Content Judge'!$L$129=1,$BG144=1),AND('0.Work Content Judge'!$M$129=1,$BF144=1),AND('0.Work Content Judge'!$N$129=1,$BE144=1),AND('0.Work Content Judge'!$O$129=1,$BH144=1),AND('0.Work Content Judge'!$P$129=1,$BI144=1)),1,0))</f>
        <v>1</v>
      </c>
      <c r="U144" s="807">
        <f t="shared" si="7"/>
        <v>1</v>
      </c>
      <c r="V144" s="683">
        <f t="shared" si="9"/>
        <v>2</v>
      </c>
      <c r="W144" s="684">
        <v>1</v>
      </c>
      <c r="X144" s="685">
        <v>1</v>
      </c>
      <c r="Y144" s="685" t="s">
        <v>749</v>
      </c>
      <c r="Z144" s="685" t="s">
        <v>749</v>
      </c>
      <c r="AA144" s="685" t="s">
        <v>749</v>
      </c>
      <c r="AB144" s="685" t="s">
        <v>749</v>
      </c>
      <c r="AC144" s="685" t="s">
        <v>749</v>
      </c>
      <c r="AD144" s="685" t="s">
        <v>749</v>
      </c>
      <c r="AE144" s="685" t="s">
        <v>749</v>
      </c>
      <c r="AF144" s="685" t="e">
        <v>#N/A</v>
      </c>
      <c r="AG144" s="685" t="e">
        <v>#N/A</v>
      </c>
      <c r="AH144" s="685" t="e">
        <v>#N/A</v>
      </c>
      <c r="AI144" s="685" t="e">
        <v>#N/A</v>
      </c>
      <c r="AJ144" s="685" t="e">
        <v>#N/A</v>
      </c>
      <c r="AK144" s="685" t="e">
        <v>#N/A</v>
      </c>
      <c r="AL144" s="685" t="e">
        <v>#N/A</v>
      </c>
      <c r="AM144" s="685">
        <v>1</v>
      </c>
      <c r="AN144" s="685" t="s">
        <v>749</v>
      </c>
      <c r="AO144" s="685" t="s">
        <v>749</v>
      </c>
      <c r="AP144" s="685" t="s">
        <v>749</v>
      </c>
      <c r="AQ144" s="685" t="s">
        <v>749</v>
      </c>
      <c r="AR144" s="685" t="s">
        <v>749</v>
      </c>
      <c r="AS144" s="685" t="s">
        <v>749</v>
      </c>
      <c r="AT144" s="685" t="s">
        <v>749</v>
      </c>
      <c r="AU144" s="685">
        <v>1</v>
      </c>
      <c r="AV144" s="685">
        <v>1</v>
      </c>
      <c r="AW144" s="685">
        <v>1</v>
      </c>
      <c r="AX144" s="685">
        <v>1</v>
      </c>
      <c r="AY144" s="685" t="s">
        <v>749</v>
      </c>
      <c r="AZ144" s="685">
        <v>1</v>
      </c>
      <c r="BA144" s="685" t="s">
        <v>749</v>
      </c>
      <c r="BB144" s="685">
        <v>1</v>
      </c>
      <c r="BC144" s="685" t="s">
        <v>749</v>
      </c>
      <c r="BD144" s="685">
        <v>1</v>
      </c>
      <c r="BE144" s="685" t="s">
        <v>749</v>
      </c>
      <c r="BF144" s="685" t="s">
        <v>749</v>
      </c>
      <c r="BG144" s="685" t="s">
        <v>749</v>
      </c>
      <c r="BH144" s="685" t="s">
        <v>749</v>
      </c>
      <c r="BI144" s="685" t="s">
        <v>749</v>
      </c>
      <c r="BJ144" s="685" t="s">
        <v>749</v>
      </c>
      <c r="BK144" s="685">
        <v>1</v>
      </c>
      <c r="BL144" s="685"/>
      <c r="BM144" s="685"/>
      <c r="BN144" s="685"/>
      <c r="BO144" s="685"/>
      <c r="BP144" s="685"/>
      <c r="BQ144" s="685"/>
      <c r="BR144" s="685"/>
    </row>
    <row r="145" s="258" customFormat="1" ht="172.8" spans="2:70">
      <c r="B145" s="448">
        <f t="shared" si="10"/>
        <v>130</v>
      </c>
      <c r="C145" s="449" t="s">
        <v>1484</v>
      </c>
      <c r="D145" s="450" t="s">
        <v>743</v>
      </c>
      <c r="E145" s="451" t="s">
        <v>744</v>
      </c>
      <c r="F145" s="794" t="s">
        <v>1485</v>
      </c>
      <c r="G145" s="453" t="s">
        <v>1486</v>
      </c>
      <c r="H145" s="454" t="str">
        <f t="shared" si="8"/>
        <v>その他(ネットワーク機器等)
Other
(e.g., External FW, IPS/IDS, network equipment, storage devices, etc.)</v>
      </c>
      <c r="I145" s="799" t="s">
        <v>1482</v>
      </c>
      <c r="J145" s="320" t="s">
        <v>1483</v>
      </c>
      <c r="K145" s="487" t="str">
        <f t="shared" ref="K145:K208" si="11">IF($T145=1,"回答要"&amp;CHAR(10)&amp;"Answer Required","回答不要"&amp;CHAR(10)&amp;"Not Applicable")</f>
        <v>回答要
Answer Required</v>
      </c>
      <c r="L145" s="488">
        <v>3</v>
      </c>
      <c r="M145" s="489"/>
      <c r="N145" s="489"/>
      <c r="O145" s="492" t="s">
        <v>287</v>
      </c>
      <c r="P145" s="493"/>
      <c r="Q145" s="494"/>
      <c r="R145" s="494"/>
      <c r="S145" s="503"/>
      <c r="T145" s="807">
        <f>IF(OR(AND('0.Work Content Judge'!$AE$146=1,$BL145=99),AND('0.Work Content Judge'!$AH$146=1,$BM145=99),AND('0.Work Content Judge'!$AG$146=1,$BN145=99),AND(COUNTIF('0.Work Content Judge'!$AJ$146:$AO$146,2)=0,$BO145=99),AND('0.Work Content Judge'!$T$146=0,$BP145=99),AND('0.Work Content Judge'!$U$146=0,$BQ145=99),AND(COUNTIF('0.Work Content Judge'!$AJ$146:$AO$146,2)&gt;0,$BR145=99)),0,IF(OR(AND('0.Work Content Judge'!$G$129=1,$AZ145=1),AND('0.Work Content Judge'!$H$129=1,$BA145=1),AND('0.Work Content Judge'!$I$129=1,$BB145=1),AND('0.Work Content Judge'!$J$129=1,$BC145=1),AND('0.Work Content Judge'!$K$129=1,$BD145=1),AND('0.Work Content Judge'!$L$129=1,$BG145=1),AND('0.Work Content Judge'!$M$129=1,$BF145=1),AND('0.Work Content Judge'!$N$129=1,$BE145=1),AND('0.Work Content Judge'!$O$129=1,$BH145=1),AND('0.Work Content Judge'!$P$129=1,$BI145=1)),1,0))</f>
        <v>1</v>
      </c>
      <c r="U145" s="807">
        <f t="shared" ref="U145:U208" si="12">IF(AND($T145=1,$L145=""),0,1)</f>
        <v>1</v>
      </c>
      <c r="V145" s="683">
        <f t="shared" si="9"/>
        <v>1</v>
      </c>
      <c r="W145" s="684">
        <v>1</v>
      </c>
      <c r="X145" s="685">
        <v>1</v>
      </c>
      <c r="Y145" s="685" t="s">
        <v>749</v>
      </c>
      <c r="Z145" s="685" t="s">
        <v>749</v>
      </c>
      <c r="AA145" s="685" t="s">
        <v>749</v>
      </c>
      <c r="AB145" s="685" t="s">
        <v>749</v>
      </c>
      <c r="AC145" s="685" t="s">
        <v>749</v>
      </c>
      <c r="AD145" s="685" t="s">
        <v>749</v>
      </c>
      <c r="AE145" s="685" t="s">
        <v>749</v>
      </c>
      <c r="AF145" s="685" t="e">
        <v>#N/A</v>
      </c>
      <c r="AG145" s="685" t="e">
        <v>#N/A</v>
      </c>
      <c r="AH145" s="685" t="e">
        <v>#N/A</v>
      </c>
      <c r="AI145" s="685" t="e">
        <v>#N/A</v>
      </c>
      <c r="AJ145" s="685" t="e">
        <v>#N/A</v>
      </c>
      <c r="AK145" s="685" t="e">
        <v>#N/A</v>
      </c>
      <c r="AL145" s="685" t="e">
        <v>#N/A</v>
      </c>
      <c r="AM145" s="685"/>
      <c r="AN145" s="685" t="s">
        <v>749</v>
      </c>
      <c r="AO145" s="685" t="s">
        <v>749</v>
      </c>
      <c r="AP145" s="685" t="s">
        <v>749</v>
      </c>
      <c r="AQ145" s="685" t="s">
        <v>749</v>
      </c>
      <c r="AR145" s="685" t="s">
        <v>749</v>
      </c>
      <c r="AS145" s="685" t="s">
        <v>749</v>
      </c>
      <c r="AT145" s="685" t="s">
        <v>749</v>
      </c>
      <c r="AU145" s="685">
        <v>1</v>
      </c>
      <c r="AV145" s="685">
        <v>1</v>
      </c>
      <c r="AW145" s="685">
        <v>1</v>
      </c>
      <c r="AX145" s="685">
        <v>1</v>
      </c>
      <c r="AY145" s="685" t="s">
        <v>749</v>
      </c>
      <c r="AZ145" s="685">
        <v>1</v>
      </c>
      <c r="BA145" s="685" t="s">
        <v>749</v>
      </c>
      <c r="BB145" s="685">
        <v>1</v>
      </c>
      <c r="BC145" s="685" t="s">
        <v>749</v>
      </c>
      <c r="BD145" s="685">
        <v>1</v>
      </c>
      <c r="BE145" s="685" t="s">
        <v>749</v>
      </c>
      <c r="BF145" s="685" t="s">
        <v>749</v>
      </c>
      <c r="BG145" s="685" t="s">
        <v>749</v>
      </c>
      <c r="BH145" s="685" t="s">
        <v>749</v>
      </c>
      <c r="BI145" s="685" t="s">
        <v>749</v>
      </c>
      <c r="BJ145" s="685" t="s">
        <v>749</v>
      </c>
      <c r="BK145" s="685">
        <v>1</v>
      </c>
      <c r="BL145" s="685"/>
      <c r="BM145" s="685"/>
      <c r="BN145" s="685"/>
      <c r="BO145" s="685"/>
      <c r="BP145" s="685"/>
      <c r="BQ145" s="685"/>
      <c r="BR145" s="685"/>
    </row>
    <row r="146" s="258" customFormat="1" ht="172.8" spans="2:70">
      <c r="B146" s="448">
        <f t="shared" si="10"/>
        <v>131</v>
      </c>
      <c r="C146" s="449" t="s">
        <v>1487</v>
      </c>
      <c r="D146" s="450" t="s">
        <v>743</v>
      </c>
      <c r="E146" s="451" t="s">
        <v>744</v>
      </c>
      <c r="F146" s="794" t="s">
        <v>1488</v>
      </c>
      <c r="G146" s="453" t="s">
        <v>1489</v>
      </c>
      <c r="H146" s="451" t="str">
        <f t="shared" si="8"/>
        <v>サーバ全体
Entire server</v>
      </c>
      <c r="I146" s="799" t="s">
        <v>1482</v>
      </c>
      <c r="J146" s="320" t="s">
        <v>1483</v>
      </c>
      <c r="K146" s="487" t="str">
        <f t="shared" si="11"/>
        <v>回答要
Answer Required</v>
      </c>
      <c r="L146" s="488">
        <v>3</v>
      </c>
      <c r="M146" s="489"/>
      <c r="N146" s="489"/>
      <c r="O146" s="492" t="s">
        <v>287</v>
      </c>
      <c r="P146" s="493"/>
      <c r="Q146" s="494"/>
      <c r="R146" s="494"/>
      <c r="S146" s="503"/>
      <c r="T146" s="807">
        <f>IF(OR(AND('0.Work Content Judge'!$AE$146=1,$BL146=99),AND('0.Work Content Judge'!$AH$146=1,$BM146=99),AND('0.Work Content Judge'!$AG$146=1,$BN146=99),AND(COUNTIF('0.Work Content Judge'!$AJ$146:$AO$146,2)=0,$BO146=99),AND('0.Work Content Judge'!$T$146=0,$BP146=99),AND('0.Work Content Judge'!$U$146=0,$BQ146=99),AND(COUNTIF('0.Work Content Judge'!$AJ$146:$AO$146,2)&gt;0,$BR146=99)),0,IF(OR(AND('0.Work Content Judge'!$G$129=1,$AZ146=1),AND('0.Work Content Judge'!$H$129=1,$BA146=1),AND('0.Work Content Judge'!$I$129=1,$BB146=1),AND('0.Work Content Judge'!$J$129=1,$BC146=1),AND('0.Work Content Judge'!$K$129=1,$BD146=1),AND('0.Work Content Judge'!$L$129=1,$BG146=1),AND('0.Work Content Judge'!$M$129=1,$BF146=1),AND('0.Work Content Judge'!$N$129=1,$BE146=1),AND('0.Work Content Judge'!$O$129=1,$BH146=1),AND('0.Work Content Judge'!$P$129=1,$BI146=1)),1,0))</f>
        <v>1</v>
      </c>
      <c r="U146" s="807">
        <f t="shared" si="12"/>
        <v>1</v>
      </c>
      <c r="V146" s="683">
        <f t="shared" si="9"/>
        <v>2</v>
      </c>
      <c r="W146" s="684">
        <v>1</v>
      </c>
      <c r="X146" s="685">
        <v>1</v>
      </c>
      <c r="Y146" s="685" t="s">
        <v>749</v>
      </c>
      <c r="Z146" s="685" t="s">
        <v>749</v>
      </c>
      <c r="AA146" s="685" t="s">
        <v>749</v>
      </c>
      <c r="AB146" s="685" t="s">
        <v>749</v>
      </c>
      <c r="AC146" s="685" t="s">
        <v>749</v>
      </c>
      <c r="AD146" s="685" t="s">
        <v>749</v>
      </c>
      <c r="AE146" s="685" t="s">
        <v>749</v>
      </c>
      <c r="AF146" s="685" t="e">
        <v>#N/A</v>
      </c>
      <c r="AG146" s="685" t="e">
        <v>#N/A</v>
      </c>
      <c r="AH146" s="685" t="e">
        <v>#N/A</v>
      </c>
      <c r="AI146" s="685" t="e">
        <v>#N/A</v>
      </c>
      <c r="AJ146" s="685" t="e">
        <v>#N/A</v>
      </c>
      <c r="AK146" s="685" t="e">
        <v>#N/A</v>
      </c>
      <c r="AL146" s="685" t="e">
        <v>#N/A</v>
      </c>
      <c r="AM146" s="685">
        <v>1</v>
      </c>
      <c r="AN146" s="685" t="s">
        <v>749</v>
      </c>
      <c r="AO146" s="685" t="s">
        <v>749</v>
      </c>
      <c r="AP146" s="685" t="s">
        <v>749</v>
      </c>
      <c r="AQ146" s="685" t="s">
        <v>749</v>
      </c>
      <c r="AR146" s="685" t="s">
        <v>749</v>
      </c>
      <c r="AS146" s="685" t="s">
        <v>749</v>
      </c>
      <c r="AT146" s="685" t="s">
        <v>749</v>
      </c>
      <c r="AU146" s="685">
        <v>1</v>
      </c>
      <c r="AV146" s="685">
        <v>1</v>
      </c>
      <c r="AW146" s="685">
        <v>1</v>
      </c>
      <c r="AX146" s="685">
        <v>1</v>
      </c>
      <c r="AY146" s="685" t="s">
        <v>749</v>
      </c>
      <c r="AZ146" s="685">
        <v>1</v>
      </c>
      <c r="BA146" s="685" t="s">
        <v>749</v>
      </c>
      <c r="BB146" s="685">
        <v>1</v>
      </c>
      <c r="BC146" s="685" t="s">
        <v>749</v>
      </c>
      <c r="BD146" s="685">
        <v>1</v>
      </c>
      <c r="BE146" s="685" t="s">
        <v>749</v>
      </c>
      <c r="BF146" s="685" t="s">
        <v>749</v>
      </c>
      <c r="BG146" s="685" t="s">
        <v>749</v>
      </c>
      <c r="BH146" s="685" t="s">
        <v>749</v>
      </c>
      <c r="BI146" s="685" t="s">
        <v>749</v>
      </c>
      <c r="BJ146" s="685" t="s">
        <v>749</v>
      </c>
      <c r="BK146" s="685">
        <v>1</v>
      </c>
      <c r="BL146" s="685"/>
      <c r="BM146" s="685"/>
      <c r="BN146" s="685"/>
      <c r="BO146" s="685"/>
      <c r="BP146" s="685"/>
      <c r="BQ146" s="685"/>
      <c r="BR146" s="685"/>
    </row>
    <row r="147" s="258" customFormat="1" ht="172.8" spans="2:70">
      <c r="B147" s="448">
        <f t="shared" si="10"/>
        <v>132</v>
      </c>
      <c r="C147" s="449" t="s">
        <v>1487</v>
      </c>
      <c r="D147" s="450" t="s">
        <v>743</v>
      </c>
      <c r="E147" s="451" t="s">
        <v>744</v>
      </c>
      <c r="F147" s="794" t="s">
        <v>1488</v>
      </c>
      <c r="G147" s="453" t="s">
        <v>1489</v>
      </c>
      <c r="H147" s="454" t="str">
        <f t="shared" si="8"/>
        <v>その他(ネットワーク機器等)
Other
(e.g., External FW, IPS/IDS, network equipment, storage devices, etc.)</v>
      </c>
      <c r="I147" s="799" t="s">
        <v>1482</v>
      </c>
      <c r="J147" s="320" t="s">
        <v>1483</v>
      </c>
      <c r="K147" s="487" t="str">
        <f t="shared" si="11"/>
        <v>回答要
Answer Required</v>
      </c>
      <c r="L147" s="488">
        <v>3</v>
      </c>
      <c r="M147" s="489"/>
      <c r="N147" s="489"/>
      <c r="O147" s="492" t="s">
        <v>287</v>
      </c>
      <c r="P147" s="493"/>
      <c r="Q147" s="494"/>
      <c r="R147" s="494"/>
      <c r="S147" s="503"/>
      <c r="T147" s="807">
        <f>IF(OR(AND('0.Work Content Judge'!$AE$146=1,$BL147=99),AND('0.Work Content Judge'!$AH$146=1,$BM147=99),AND('0.Work Content Judge'!$AG$146=1,$BN147=99),AND(COUNTIF('0.Work Content Judge'!$AJ$146:$AO$146,2)=0,$BO147=99),AND('0.Work Content Judge'!$T$146=0,$BP147=99),AND('0.Work Content Judge'!$U$146=0,$BQ147=99),AND(COUNTIF('0.Work Content Judge'!$AJ$146:$AO$146,2)&gt;0,$BR147=99)),0,IF(OR(AND('0.Work Content Judge'!$G$129=1,$AZ147=1),AND('0.Work Content Judge'!$H$129=1,$BA147=1),AND('0.Work Content Judge'!$I$129=1,$BB147=1),AND('0.Work Content Judge'!$J$129=1,$BC147=1),AND('0.Work Content Judge'!$K$129=1,$BD147=1),AND('0.Work Content Judge'!$L$129=1,$BG147=1),AND('0.Work Content Judge'!$M$129=1,$BF147=1),AND('0.Work Content Judge'!$N$129=1,$BE147=1),AND('0.Work Content Judge'!$O$129=1,$BH147=1),AND('0.Work Content Judge'!$P$129=1,$BI147=1)),1,0))</f>
        <v>1</v>
      </c>
      <c r="U147" s="807">
        <f t="shared" si="12"/>
        <v>1</v>
      </c>
      <c r="V147" s="683">
        <f t="shared" si="9"/>
        <v>1</v>
      </c>
      <c r="W147" s="684">
        <v>1</v>
      </c>
      <c r="X147" s="685">
        <v>1</v>
      </c>
      <c r="Y147" s="685" t="s">
        <v>749</v>
      </c>
      <c r="Z147" s="685" t="s">
        <v>749</v>
      </c>
      <c r="AA147" s="685" t="s">
        <v>749</v>
      </c>
      <c r="AB147" s="685" t="s">
        <v>749</v>
      </c>
      <c r="AC147" s="685" t="s">
        <v>749</v>
      </c>
      <c r="AD147" s="685" t="s">
        <v>749</v>
      </c>
      <c r="AE147" s="685" t="s">
        <v>749</v>
      </c>
      <c r="AF147" s="685" t="e">
        <v>#N/A</v>
      </c>
      <c r="AG147" s="685" t="e">
        <v>#N/A</v>
      </c>
      <c r="AH147" s="685" t="e">
        <v>#N/A</v>
      </c>
      <c r="AI147" s="685" t="e">
        <v>#N/A</v>
      </c>
      <c r="AJ147" s="685" t="e">
        <v>#N/A</v>
      </c>
      <c r="AK147" s="685" t="e">
        <v>#N/A</v>
      </c>
      <c r="AL147" s="685" t="e">
        <v>#N/A</v>
      </c>
      <c r="AM147" s="685"/>
      <c r="AN147" s="685" t="s">
        <v>749</v>
      </c>
      <c r="AO147" s="685" t="s">
        <v>749</v>
      </c>
      <c r="AP147" s="685" t="s">
        <v>749</v>
      </c>
      <c r="AQ147" s="685" t="s">
        <v>749</v>
      </c>
      <c r="AR147" s="685" t="s">
        <v>749</v>
      </c>
      <c r="AS147" s="685" t="s">
        <v>749</v>
      </c>
      <c r="AT147" s="685" t="s">
        <v>749</v>
      </c>
      <c r="AU147" s="685">
        <v>1</v>
      </c>
      <c r="AV147" s="685">
        <v>1</v>
      </c>
      <c r="AW147" s="685">
        <v>1</v>
      </c>
      <c r="AX147" s="685">
        <v>1</v>
      </c>
      <c r="AY147" s="685" t="s">
        <v>749</v>
      </c>
      <c r="AZ147" s="685">
        <v>1</v>
      </c>
      <c r="BA147" s="685" t="s">
        <v>749</v>
      </c>
      <c r="BB147" s="685">
        <v>1</v>
      </c>
      <c r="BC147" s="685" t="s">
        <v>749</v>
      </c>
      <c r="BD147" s="685">
        <v>1</v>
      </c>
      <c r="BE147" s="685" t="s">
        <v>749</v>
      </c>
      <c r="BF147" s="685" t="s">
        <v>749</v>
      </c>
      <c r="BG147" s="685" t="s">
        <v>749</v>
      </c>
      <c r="BH147" s="685" t="s">
        <v>749</v>
      </c>
      <c r="BI147" s="685" t="s">
        <v>749</v>
      </c>
      <c r="BJ147" s="685" t="s">
        <v>749</v>
      </c>
      <c r="BK147" s="685">
        <v>1</v>
      </c>
      <c r="BL147" s="685"/>
      <c r="BM147" s="685"/>
      <c r="BN147" s="685"/>
      <c r="BO147" s="685"/>
      <c r="BP147" s="685"/>
      <c r="BQ147" s="685"/>
      <c r="BR147" s="685"/>
    </row>
    <row r="148" s="258" customFormat="1" ht="172.8" spans="2:70">
      <c r="B148" s="448">
        <f t="shared" si="10"/>
        <v>133</v>
      </c>
      <c r="C148" s="449" t="s">
        <v>1490</v>
      </c>
      <c r="D148" s="450" t="s">
        <v>743</v>
      </c>
      <c r="E148" s="451" t="s">
        <v>744</v>
      </c>
      <c r="F148" s="794" t="s">
        <v>1491</v>
      </c>
      <c r="G148" s="453" t="s">
        <v>1492</v>
      </c>
      <c r="H148" s="451" t="str">
        <f t="shared" si="8"/>
        <v>サーバ全体
Entire server</v>
      </c>
      <c r="I148" s="799" t="s">
        <v>1482</v>
      </c>
      <c r="J148" s="320" t="s">
        <v>1483</v>
      </c>
      <c r="K148" s="487" t="str">
        <f t="shared" si="11"/>
        <v>回答要
Answer Required</v>
      </c>
      <c r="L148" s="488">
        <v>3</v>
      </c>
      <c r="M148" s="489"/>
      <c r="N148" s="489"/>
      <c r="O148" s="492" t="s">
        <v>287</v>
      </c>
      <c r="P148" s="493"/>
      <c r="Q148" s="494"/>
      <c r="R148" s="494"/>
      <c r="S148" s="503"/>
      <c r="T148" s="807">
        <f>IF(OR(AND('0.Work Content Judge'!$AE$146=1,$BL148=99),AND('0.Work Content Judge'!$AH$146=1,$BM148=99),AND('0.Work Content Judge'!$AG$146=1,$BN148=99),AND(COUNTIF('0.Work Content Judge'!$AJ$146:$AO$146,2)=0,$BO148=99),AND('0.Work Content Judge'!$T$146=0,$BP148=99),AND('0.Work Content Judge'!$U$146=0,$BQ148=99),AND(COUNTIF('0.Work Content Judge'!$AJ$146:$AO$146,2)&gt;0,$BR148=99)),0,IF(OR(AND('0.Work Content Judge'!$G$129=1,$AZ148=1),AND('0.Work Content Judge'!$H$129=1,$BA148=1),AND('0.Work Content Judge'!$I$129=1,$BB148=1),AND('0.Work Content Judge'!$J$129=1,$BC148=1),AND('0.Work Content Judge'!$K$129=1,$BD148=1),AND('0.Work Content Judge'!$L$129=1,$BG148=1),AND('0.Work Content Judge'!$M$129=1,$BF148=1),AND('0.Work Content Judge'!$N$129=1,$BE148=1),AND('0.Work Content Judge'!$O$129=1,$BH148=1),AND('0.Work Content Judge'!$P$129=1,$BI148=1)),1,0))</f>
        <v>1</v>
      </c>
      <c r="U148" s="807">
        <f t="shared" si="12"/>
        <v>1</v>
      </c>
      <c r="V148" s="683">
        <f t="shared" si="9"/>
        <v>2</v>
      </c>
      <c r="W148" s="684">
        <v>1</v>
      </c>
      <c r="X148" s="685">
        <v>1</v>
      </c>
      <c r="Y148" s="685" t="s">
        <v>749</v>
      </c>
      <c r="Z148" s="685" t="s">
        <v>749</v>
      </c>
      <c r="AA148" s="685" t="s">
        <v>749</v>
      </c>
      <c r="AB148" s="685" t="s">
        <v>749</v>
      </c>
      <c r="AC148" s="685" t="s">
        <v>749</v>
      </c>
      <c r="AD148" s="685" t="s">
        <v>749</v>
      </c>
      <c r="AE148" s="685" t="s">
        <v>749</v>
      </c>
      <c r="AF148" s="685" t="e">
        <v>#N/A</v>
      </c>
      <c r="AG148" s="685" t="e">
        <v>#N/A</v>
      </c>
      <c r="AH148" s="685" t="e">
        <v>#N/A</v>
      </c>
      <c r="AI148" s="685" t="e">
        <v>#N/A</v>
      </c>
      <c r="AJ148" s="685" t="e">
        <v>#N/A</v>
      </c>
      <c r="AK148" s="685" t="e">
        <v>#N/A</v>
      </c>
      <c r="AL148" s="685" t="e">
        <v>#N/A</v>
      </c>
      <c r="AM148" s="685">
        <v>1</v>
      </c>
      <c r="AN148" s="685" t="s">
        <v>749</v>
      </c>
      <c r="AO148" s="685" t="s">
        <v>749</v>
      </c>
      <c r="AP148" s="685" t="s">
        <v>749</v>
      </c>
      <c r="AQ148" s="685" t="s">
        <v>749</v>
      </c>
      <c r="AR148" s="685" t="s">
        <v>749</v>
      </c>
      <c r="AS148" s="685" t="s">
        <v>749</v>
      </c>
      <c r="AT148" s="685" t="s">
        <v>749</v>
      </c>
      <c r="AU148" s="685">
        <v>1</v>
      </c>
      <c r="AV148" s="685">
        <v>1</v>
      </c>
      <c r="AW148" s="685">
        <v>1</v>
      </c>
      <c r="AX148" s="685">
        <v>1</v>
      </c>
      <c r="AY148" s="685" t="s">
        <v>749</v>
      </c>
      <c r="AZ148" s="685">
        <v>1</v>
      </c>
      <c r="BA148" s="685" t="s">
        <v>749</v>
      </c>
      <c r="BB148" s="685">
        <v>1</v>
      </c>
      <c r="BC148" s="685" t="s">
        <v>749</v>
      </c>
      <c r="BD148" s="685">
        <v>1</v>
      </c>
      <c r="BE148" s="685" t="s">
        <v>749</v>
      </c>
      <c r="BF148" s="685" t="s">
        <v>749</v>
      </c>
      <c r="BG148" s="685" t="s">
        <v>749</v>
      </c>
      <c r="BH148" s="685" t="s">
        <v>749</v>
      </c>
      <c r="BI148" s="685" t="s">
        <v>749</v>
      </c>
      <c r="BJ148" s="685" t="s">
        <v>749</v>
      </c>
      <c r="BK148" s="685">
        <v>1</v>
      </c>
      <c r="BL148" s="685"/>
      <c r="BM148" s="685"/>
      <c r="BN148" s="685"/>
      <c r="BO148" s="685"/>
      <c r="BP148" s="685"/>
      <c r="BQ148" s="685"/>
      <c r="BR148" s="685"/>
    </row>
    <row r="149" s="258" customFormat="1" ht="172.8" spans="2:70">
      <c r="B149" s="448">
        <f t="shared" si="10"/>
        <v>134</v>
      </c>
      <c r="C149" s="449" t="s">
        <v>1490</v>
      </c>
      <c r="D149" s="450" t="s">
        <v>743</v>
      </c>
      <c r="E149" s="451" t="s">
        <v>744</v>
      </c>
      <c r="F149" s="794" t="s">
        <v>1491</v>
      </c>
      <c r="G149" s="453" t="s">
        <v>1492</v>
      </c>
      <c r="H149" s="454" t="str">
        <f t="shared" si="8"/>
        <v>その他(ネットワーク機器等)
Other
(e.g., External FW, IPS/IDS, network equipment, storage devices, etc.)</v>
      </c>
      <c r="I149" s="799" t="s">
        <v>1482</v>
      </c>
      <c r="J149" s="320" t="s">
        <v>1483</v>
      </c>
      <c r="K149" s="487" t="str">
        <f t="shared" si="11"/>
        <v>回答要
Answer Required</v>
      </c>
      <c r="L149" s="488">
        <v>3</v>
      </c>
      <c r="M149" s="489"/>
      <c r="N149" s="489"/>
      <c r="O149" s="492" t="s">
        <v>287</v>
      </c>
      <c r="P149" s="493"/>
      <c r="Q149" s="494"/>
      <c r="R149" s="494"/>
      <c r="S149" s="503"/>
      <c r="T149" s="807">
        <f>IF(OR(AND('0.Work Content Judge'!$AE$146=1,$BL149=99),AND('0.Work Content Judge'!$AH$146=1,$BM149=99),AND('0.Work Content Judge'!$AG$146=1,$BN149=99),AND(COUNTIF('0.Work Content Judge'!$AJ$146:$AO$146,2)=0,$BO149=99),AND('0.Work Content Judge'!$T$146=0,$BP149=99),AND('0.Work Content Judge'!$U$146=0,$BQ149=99),AND(COUNTIF('0.Work Content Judge'!$AJ$146:$AO$146,2)&gt;0,$BR149=99)),0,IF(OR(AND('0.Work Content Judge'!$G$129=1,$AZ149=1),AND('0.Work Content Judge'!$H$129=1,$BA149=1),AND('0.Work Content Judge'!$I$129=1,$BB149=1),AND('0.Work Content Judge'!$J$129=1,$BC149=1),AND('0.Work Content Judge'!$K$129=1,$BD149=1),AND('0.Work Content Judge'!$L$129=1,$BG149=1),AND('0.Work Content Judge'!$M$129=1,$BF149=1),AND('0.Work Content Judge'!$N$129=1,$BE149=1),AND('0.Work Content Judge'!$O$129=1,$BH149=1),AND('0.Work Content Judge'!$P$129=1,$BI149=1)),1,0))</f>
        <v>1</v>
      </c>
      <c r="U149" s="807">
        <f t="shared" si="12"/>
        <v>1</v>
      </c>
      <c r="V149" s="683">
        <f t="shared" si="9"/>
        <v>1</v>
      </c>
      <c r="W149" s="684">
        <v>1</v>
      </c>
      <c r="X149" s="685">
        <v>1</v>
      </c>
      <c r="Y149" s="685" t="s">
        <v>749</v>
      </c>
      <c r="Z149" s="685" t="s">
        <v>749</v>
      </c>
      <c r="AA149" s="685" t="s">
        <v>749</v>
      </c>
      <c r="AB149" s="685" t="s">
        <v>749</v>
      </c>
      <c r="AC149" s="685" t="s">
        <v>749</v>
      </c>
      <c r="AD149" s="685" t="s">
        <v>749</v>
      </c>
      <c r="AE149" s="685" t="s">
        <v>749</v>
      </c>
      <c r="AF149" s="685" t="e">
        <v>#N/A</v>
      </c>
      <c r="AG149" s="685" t="e">
        <v>#N/A</v>
      </c>
      <c r="AH149" s="685" t="e">
        <v>#N/A</v>
      </c>
      <c r="AI149" s="685" t="e">
        <v>#N/A</v>
      </c>
      <c r="AJ149" s="685" t="e">
        <v>#N/A</v>
      </c>
      <c r="AK149" s="685" t="e">
        <v>#N/A</v>
      </c>
      <c r="AL149" s="685" t="e">
        <v>#N/A</v>
      </c>
      <c r="AM149" s="685"/>
      <c r="AN149" s="685" t="s">
        <v>749</v>
      </c>
      <c r="AO149" s="685" t="s">
        <v>749</v>
      </c>
      <c r="AP149" s="685" t="s">
        <v>749</v>
      </c>
      <c r="AQ149" s="685" t="s">
        <v>749</v>
      </c>
      <c r="AR149" s="685" t="s">
        <v>749</v>
      </c>
      <c r="AS149" s="685" t="s">
        <v>749</v>
      </c>
      <c r="AT149" s="685" t="s">
        <v>749</v>
      </c>
      <c r="AU149" s="685">
        <v>1</v>
      </c>
      <c r="AV149" s="685">
        <v>1</v>
      </c>
      <c r="AW149" s="685">
        <v>1</v>
      </c>
      <c r="AX149" s="685">
        <v>1</v>
      </c>
      <c r="AY149" s="685" t="s">
        <v>749</v>
      </c>
      <c r="AZ149" s="685">
        <v>1</v>
      </c>
      <c r="BA149" s="685" t="s">
        <v>749</v>
      </c>
      <c r="BB149" s="685">
        <v>1</v>
      </c>
      <c r="BC149" s="685" t="s">
        <v>749</v>
      </c>
      <c r="BD149" s="685">
        <v>1</v>
      </c>
      <c r="BE149" s="685" t="s">
        <v>749</v>
      </c>
      <c r="BF149" s="685" t="s">
        <v>749</v>
      </c>
      <c r="BG149" s="685" t="s">
        <v>749</v>
      </c>
      <c r="BH149" s="685" t="s">
        <v>749</v>
      </c>
      <c r="BI149" s="685" t="s">
        <v>749</v>
      </c>
      <c r="BJ149" s="685" t="s">
        <v>749</v>
      </c>
      <c r="BK149" s="685">
        <v>1</v>
      </c>
      <c r="BL149" s="685"/>
      <c r="BM149" s="685"/>
      <c r="BN149" s="685"/>
      <c r="BO149" s="685"/>
      <c r="BP149" s="685"/>
      <c r="BQ149" s="685"/>
      <c r="BR149" s="685"/>
    </row>
    <row r="150" s="258" customFormat="1" ht="172.8" spans="2:70">
      <c r="B150" s="448">
        <f t="shared" si="10"/>
        <v>135</v>
      </c>
      <c r="C150" s="449" t="s">
        <v>1493</v>
      </c>
      <c r="D150" s="450" t="s">
        <v>743</v>
      </c>
      <c r="E150" s="451" t="s">
        <v>744</v>
      </c>
      <c r="F150" s="794" t="s">
        <v>1494</v>
      </c>
      <c r="G150" s="453" t="s">
        <v>1495</v>
      </c>
      <c r="H150" s="451" t="str">
        <f t="shared" si="8"/>
        <v>サーバ全体
Entire server</v>
      </c>
      <c r="I150" s="799" t="s">
        <v>1482</v>
      </c>
      <c r="J150" s="320" t="s">
        <v>1483</v>
      </c>
      <c r="K150" s="487" t="str">
        <f t="shared" si="11"/>
        <v>回答要
Answer Required</v>
      </c>
      <c r="L150" s="488">
        <v>3</v>
      </c>
      <c r="M150" s="489"/>
      <c r="N150" s="489"/>
      <c r="O150" s="492" t="s">
        <v>287</v>
      </c>
      <c r="P150" s="493"/>
      <c r="Q150" s="494"/>
      <c r="R150" s="494"/>
      <c r="S150" s="503"/>
      <c r="T150" s="807">
        <f>IF(OR(AND('0.Work Content Judge'!$AE$146=1,$BL150=99),AND('0.Work Content Judge'!$AH$146=1,$BM150=99),AND('0.Work Content Judge'!$AG$146=1,$BN150=99),AND(COUNTIF('0.Work Content Judge'!$AJ$146:$AO$146,2)=0,$BO150=99),AND('0.Work Content Judge'!$T$146=0,$BP150=99),AND('0.Work Content Judge'!$U$146=0,$BQ150=99),AND(COUNTIF('0.Work Content Judge'!$AJ$146:$AO$146,2)&gt;0,$BR150=99)),0,IF(OR(AND('0.Work Content Judge'!$G$129=1,$AZ150=1),AND('0.Work Content Judge'!$H$129=1,$BA150=1),AND('0.Work Content Judge'!$I$129=1,$BB150=1),AND('0.Work Content Judge'!$J$129=1,$BC150=1),AND('0.Work Content Judge'!$K$129=1,$BD150=1),AND('0.Work Content Judge'!$L$129=1,$BG150=1),AND('0.Work Content Judge'!$M$129=1,$BF150=1),AND('0.Work Content Judge'!$N$129=1,$BE150=1),AND('0.Work Content Judge'!$O$129=1,$BH150=1),AND('0.Work Content Judge'!$P$129=1,$BI150=1)),1,0))</f>
        <v>1</v>
      </c>
      <c r="U150" s="807">
        <f t="shared" si="12"/>
        <v>1</v>
      </c>
      <c r="V150" s="683">
        <f t="shared" si="9"/>
        <v>2</v>
      </c>
      <c r="W150" s="684">
        <v>1</v>
      </c>
      <c r="X150" s="685">
        <v>1</v>
      </c>
      <c r="Y150" s="685" t="s">
        <v>749</v>
      </c>
      <c r="Z150" s="685" t="s">
        <v>749</v>
      </c>
      <c r="AA150" s="685" t="s">
        <v>749</v>
      </c>
      <c r="AB150" s="685" t="s">
        <v>749</v>
      </c>
      <c r="AC150" s="685" t="s">
        <v>749</v>
      </c>
      <c r="AD150" s="685" t="s">
        <v>749</v>
      </c>
      <c r="AE150" s="685" t="s">
        <v>749</v>
      </c>
      <c r="AF150" s="685" t="e">
        <v>#N/A</v>
      </c>
      <c r="AG150" s="685" t="e">
        <v>#N/A</v>
      </c>
      <c r="AH150" s="685" t="e">
        <v>#N/A</v>
      </c>
      <c r="AI150" s="685" t="e">
        <v>#N/A</v>
      </c>
      <c r="AJ150" s="685" t="e">
        <v>#N/A</v>
      </c>
      <c r="AK150" s="685" t="e">
        <v>#N/A</v>
      </c>
      <c r="AL150" s="685" t="e">
        <v>#N/A</v>
      </c>
      <c r="AM150" s="685">
        <v>1</v>
      </c>
      <c r="AN150" s="685" t="s">
        <v>749</v>
      </c>
      <c r="AO150" s="685" t="s">
        <v>749</v>
      </c>
      <c r="AP150" s="685" t="s">
        <v>749</v>
      </c>
      <c r="AQ150" s="685" t="s">
        <v>749</v>
      </c>
      <c r="AR150" s="685" t="s">
        <v>749</v>
      </c>
      <c r="AS150" s="685" t="s">
        <v>749</v>
      </c>
      <c r="AT150" s="685" t="s">
        <v>749</v>
      </c>
      <c r="AU150" s="685">
        <v>1</v>
      </c>
      <c r="AV150" s="685">
        <v>1</v>
      </c>
      <c r="AW150" s="685">
        <v>1</v>
      </c>
      <c r="AX150" s="685">
        <v>1</v>
      </c>
      <c r="AY150" s="685" t="s">
        <v>749</v>
      </c>
      <c r="AZ150" s="685">
        <v>1</v>
      </c>
      <c r="BA150" s="685" t="s">
        <v>749</v>
      </c>
      <c r="BB150" s="685">
        <v>1</v>
      </c>
      <c r="BC150" s="685" t="s">
        <v>749</v>
      </c>
      <c r="BD150" s="685">
        <v>1</v>
      </c>
      <c r="BE150" s="685" t="s">
        <v>749</v>
      </c>
      <c r="BF150" s="685" t="s">
        <v>749</v>
      </c>
      <c r="BG150" s="685" t="s">
        <v>749</v>
      </c>
      <c r="BH150" s="685" t="s">
        <v>749</v>
      </c>
      <c r="BI150" s="685" t="s">
        <v>749</v>
      </c>
      <c r="BJ150" s="685" t="s">
        <v>749</v>
      </c>
      <c r="BK150" s="685">
        <v>1</v>
      </c>
      <c r="BL150" s="685"/>
      <c r="BM150" s="685"/>
      <c r="BN150" s="685"/>
      <c r="BO150" s="685"/>
      <c r="BP150" s="685"/>
      <c r="BQ150" s="685"/>
      <c r="BR150" s="685"/>
    </row>
    <row r="151" s="258" customFormat="1" ht="172.8" spans="2:70">
      <c r="B151" s="448">
        <f t="shared" si="10"/>
        <v>136</v>
      </c>
      <c r="C151" s="449" t="s">
        <v>1493</v>
      </c>
      <c r="D151" s="450" t="s">
        <v>743</v>
      </c>
      <c r="E151" s="451" t="s">
        <v>744</v>
      </c>
      <c r="F151" s="794" t="s">
        <v>1494</v>
      </c>
      <c r="G151" s="453" t="s">
        <v>1495</v>
      </c>
      <c r="H151" s="454" t="str">
        <f t="shared" si="8"/>
        <v>その他(ネットワーク機器等)
Other
(e.g., External FW, IPS/IDS, network equipment, storage devices, etc.)</v>
      </c>
      <c r="I151" s="799" t="s">
        <v>1482</v>
      </c>
      <c r="J151" s="320" t="s">
        <v>1483</v>
      </c>
      <c r="K151" s="487" t="str">
        <f t="shared" si="11"/>
        <v>回答要
Answer Required</v>
      </c>
      <c r="L151" s="488">
        <v>3</v>
      </c>
      <c r="M151" s="489"/>
      <c r="N151" s="489"/>
      <c r="O151" s="492" t="s">
        <v>287</v>
      </c>
      <c r="P151" s="493"/>
      <c r="Q151" s="494"/>
      <c r="R151" s="494"/>
      <c r="S151" s="503"/>
      <c r="T151" s="807">
        <f>IF(OR(AND('0.Work Content Judge'!$AE$146=1,$BL151=99),AND('0.Work Content Judge'!$AH$146=1,$BM151=99),AND('0.Work Content Judge'!$AG$146=1,$BN151=99),AND(COUNTIF('0.Work Content Judge'!$AJ$146:$AO$146,2)=0,$BO151=99),AND('0.Work Content Judge'!$T$146=0,$BP151=99),AND('0.Work Content Judge'!$U$146=0,$BQ151=99),AND(COUNTIF('0.Work Content Judge'!$AJ$146:$AO$146,2)&gt;0,$BR151=99)),0,IF(OR(AND('0.Work Content Judge'!$G$129=1,$AZ151=1),AND('0.Work Content Judge'!$H$129=1,$BA151=1),AND('0.Work Content Judge'!$I$129=1,$BB151=1),AND('0.Work Content Judge'!$J$129=1,$BC151=1),AND('0.Work Content Judge'!$K$129=1,$BD151=1),AND('0.Work Content Judge'!$L$129=1,$BG151=1),AND('0.Work Content Judge'!$M$129=1,$BF151=1),AND('0.Work Content Judge'!$N$129=1,$BE151=1),AND('0.Work Content Judge'!$O$129=1,$BH151=1),AND('0.Work Content Judge'!$P$129=1,$BI151=1)),1,0))</f>
        <v>1</v>
      </c>
      <c r="U151" s="807">
        <f t="shared" si="12"/>
        <v>1</v>
      </c>
      <c r="V151" s="683">
        <f t="shared" si="9"/>
        <v>1</v>
      </c>
      <c r="W151" s="684">
        <v>1</v>
      </c>
      <c r="X151" s="685">
        <v>1</v>
      </c>
      <c r="Y151" s="685" t="s">
        <v>749</v>
      </c>
      <c r="Z151" s="685" t="s">
        <v>749</v>
      </c>
      <c r="AA151" s="685" t="s">
        <v>749</v>
      </c>
      <c r="AB151" s="685" t="s">
        <v>749</v>
      </c>
      <c r="AC151" s="685" t="s">
        <v>749</v>
      </c>
      <c r="AD151" s="685" t="s">
        <v>749</v>
      </c>
      <c r="AE151" s="685" t="s">
        <v>749</v>
      </c>
      <c r="AF151" s="685" t="e">
        <v>#N/A</v>
      </c>
      <c r="AG151" s="685" t="e">
        <v>#N/A</v>
      </c>
      <c r="AH151" s="685" t="e">
        <v>#N/A</v>
      </c>
      <c r="AI151" s="685" t="e">
        <v>#N/A</v>
      </c>
      <c r="AJ151" s="685" t="e">
        <v>#N/A</v>
      </c>
      <c r="AK151" s="685" t="e">
        <v>#N/A</v>
      </c>
      <c r="AL151" s="685" t="e">
        <v>#N/A</v>
      </c>
      <c r="AM151" s="685"/>
      <c r="AN151" s="685" t="s">
        <v>749</v>
      </c>
      <c r="AO151" s="685" t="s">
        <v>749</v>
      </c>
      <c r="AP151" s="685" t="s">
        <v>749</v>
      </c>
      <c r="AQ151" s="685" t="s">
        <v>749</v>
      </c>
      <c r="AR151" s="685" t="s">
        <v>749</v>
      </c>
      <c r="AS151" s="685" t="s">
        <v>749</v>
      </c>
      <c r="AT151" s="685" t="s">
        <v>749</v>
      </c>
      <c r="AU151" s="685">
        <v>1</v>
      </c>
      <c r="AV151" s="685">
        <v>1</v>
      </c>
      <c r="AW151" s="685">
        <v>1</v>
      </c>
      <c r="AX151" s="685">
        <v>1</v>
      </c>
      <c r="AY151" s="685" t="s">
        <v>749</v>
      </c>
      <c r="AZ151" s="685">
        <v>1</v>
      </c>
      <c r="BA151" s="685" t="s">
        <v>749</v>
      </c>
      <c r="BB151" s="685">
        <v>1</v>
      </c>
      <c r="BC151" s="685" t="s">
        <v>749</v>
      </c>
      <c r="BD151" s="685">
        <v>1</v>
      </c>
      <c r="BE151" s="685" t="s">
        <v>749</v>
      </c>
      <c r="BF151" s="685" t="s">
        <v>749</v>
      </c>
      <c r="BG151" s="685" t="s">
        <v>749</v>
      </c>
      <c r="BH151" s="685" t="s">
        <v>749</v>
      </c>
      <c r="BI151" s="685" t="s">
        <v>749</v>
      </c>
      <c r="BJ151" s="685" t="s">
        <v>749</v>
      </c>
      <c r="BK151" s="685">
        <v>1</v>
      </c>
      <c r="BL151" s="685"/>
      <c r="BM151" s="685"/>
      <c r="BN151" s="685"/>
      <c r="BO151" s="685"/>
      <c r="BP151" s="685"/>
      <c r="BQ151" s="685"/>
      <c r="BR151" s="685"/>
    </row>
    <row r="152" s="258" customFormat="1" ht="172.8" spans="2:70">
      <c r="B152" s="448">
        <f t="shared" si="10"/>
        <v>137</v>
      </c>
      <c r="C152" s="449" t="s">
        <v>1496</v>
      </c>
      <c r="D152" s="450" t="s">
        <v>743</v>
      </c>
      <c r="E152" s="451" t="s">
        <v>744</v>
      </c>
      <c r="F152" s="794" t="s">
        <v>1497</v>
      </c>
      <c r="G152" s="453" t="s">
        <v>1498</v>
      </c>
      <c r="H152" s="451" t="str">
        <f t="shared" si="8"/>
        <v>サーバ全体
Entire server</v>
      </c>
      <c r="I152" s="799" t="s">
        <v>1482</v>
      </c>
      <c r="J152" s="320" t="s">
        <v>1483</v>
      </c>
      <c r="K152" s="487" t="str">
        <f t="shared" si="11"/>
        <v>回答要
Answer Required</v>
      </c>
      <c r="L152" s="488">
        <v>3</v>
      </c>
      <c r="M152" s="489"/>
      <c r="N152" s="489"/>
      <c r="O152" s="492" t="s">
        <v>287</v>
      </c>
      <c r="P152" s="493"/>
      <c r="Q152" s="494"/>
      <c r="R152" s="494"/>
      <c r="S152" s="503"/>
      <c r="T152" s="807">
        <f>IF(OR(AND('0.Work Content Judge'!$AE$146=1,$BL152=99),AND('0.Work Content Judge'!$AH$146=1,$BM152=99),AND('0.Work Content Judge'!$AG$146=1,$BN152=99),AND(COUNTIF('0.Work Content Judge'!$AJ$146:$AO$146,2)=0,$BO152=99),AND('0.Work Content Judge'!$T$146=0,$BP152=99),AND('0.Work Content Judge'!$U$146=0,$BQ152=99),AND(COUNTIF('0.Work Content Judge'!$AJ$146:$AO$146,2)&gt;0,$BR152=99)),0,IF(OR(AND('0.Work Content Judge'!$G$129=1,$AZ152=1),AND('0.Work Content Judge'!$H$129=1,$BA152=1),AND('0.Work Content Judge'!$I$129=1,$BB152=1),AND('0.Work Content Judge'!$J$129=1,$BC152=1),AND('0.Work Content Judge'!$K$129=1,$BD152=1),AND('0.Work Content Judge'!$L$129=1,$BG152=1),AND('0.Work Content Judge'!$M$129=1,$BF152=1),AND('0.Work Content Judge'!$N$129=1,$BE152=1),AND('0.Work Content Judge'!$O$129=1,$BH152=1),AND('0.Work Content Judge'!$P$129=1,$BI152=1)),1,0))</f>
        <v>1</v>
      </c>
      <c r="U152" s="807">
        <f t="shared" si="12"/>
        <v>1</v>
      </c>
      <c r="V152" s="683">
        <f t="shared" si="9"/>
        <v>2</v>
      </c>
      <c r="W152" s="684">
        <v>1</v>
      </c>
      <c r="X152" s="685">
        <v>1</v>
      </c>
      <c r="Y152" s="685" t="s">
        <v>749</v>
      </c>
      <c r="Z152" s="685" t="s">
        <v>749</v>
      </c>
      <c r="AA152" s="685" t="s">
        <v>749</v>
      </c>
      <c r="AB152" s="685" t="s">
        <v>749</v>
      </c>
      <c r="AC152" s="685" t="s">
        <v>749</v>
      </c>
      <c r="AD152" s="685" t="s">
        <v>749</v>
      </c>
      <c r="AE152" s="685" t="s">
        <v>749</v>
      </c>
      <c r="AF152" s="685" t="e">
        <v>#N/A</v>
      </c>
      <c r="AG152" s="685" t="e">
        <v>#N/A</v>
      </c>
      <c r="AH152" s="685" t="e">
        <v>#N/A</v>
      </c>
      <c r="AI152" s="685" t="e">
        <v>#N/A</v>
      </c>
      <c r="AJ152" s="685" t="e">
        <v>#N/A</v>
      </c>
      <c r="AK152" s="685" t="e">
        <v>#N/A</v>
      </c>
      <c r="AL152" s="685" t="e">
        <v>#N/A</v>
      </c>
      <c r="AM152" s="685">
        <v>1</v>
      </c>
      <c r="AN152" s="685" t="s">
        <v>749</v>
      </c>
      <c r="AO152" s="685" t="s">
        <v>749</v>
      </c>
      <c r="AP152" s="685" t="s">
        <v>749</v>
      </c>
      <c r="AQ152" s="685" t="s">
        <v>749</v>
      </c>
      <c r="AR152" s="685" t="s">
        <v>749</v>
      </c>
      <c r="AS152" s="685" t="s">
        <v>749</v>
      </c>
      <c r="AT152" s="685" t="s">
        <v>749</v>
      </c>
      <c r="AU152" s="685">
        <v>1</v>
      </c>
      <c r="AV152" s="685">
        <v>1</v>
      </c>
      <c r="AW152" s="685">
        <v>1</v>
      </c>
      <c r="AX152" s="685">
        <v>1</v>
      </c>
      <c r="AY152" s="685" t="s">
        <v>749</v>
      </c>
      <c r="AZ152" s="685">
        <v>1</v>
      </c>
      <c r="BA152" s="685" t="s">
        <v>749</v>
      </c>
      <c r="BB152" s="685">
        <v>1</v>
      </c>
      <c r="BC152" s="685" t="s">
        <v>749</v>
      </c>
      <c r="BD152" s="685">
        <v>1</v>
      </c>
      <c r="BE152" s="685" t="s">
        <v>749</v>
      </c>
      <c r="BF152" s="685" t="s">
        <v>749</v>
      </c>
      <c r="BG152" s="685" t="s">
        <v>749</v>
      </c>
      <c r="BH152" s="685" t="s">
        <v>749</v>
      </c>
      <c r="BI152" s="685" t="s">
        <v>749</v>
      </c>
      <c r="BJ152" s="685" t="s">
        <v>749</v>
      </c>
      <c r="BK152" s="685">
        <v>1</v>
      </c>
      <c r="BL152" s="685"/>
      <c r="BM152" s="685"/>
      <c r="BN152" s="685"/>
      <c r="BO152" s="685"/>
      <c r="BP152" s="685"/>
      <c r="BQ152" s="685"/>
      <c r="BR152" s="685"/>
    </row>
    <row r="153" s="258" customFormat="1" ht="172.8" spans="2:70">
      <c r="B153" s="448">
        <f t="shared" si="10"/>
        <v>138</v>
      </c>
      <c r="C153" s="449" t="s">
        <v>1496</v>
      </c>
      <c r="D153" s="450" t="s">
        <v>743</v>
      </c>
      <c r="E153" s="451" t="s">
        <v>744</v>
      </c>
      <c r="F153" s="794" t="s">
        <v>1497</v>
      </c>
      <c r="G153" s="453" t="s">
        <v>1498</v>
      </c>
      <c r="H153" s="454" t="str">
        <f t="shared" si="8"/>
        <v>その他(ネットワーク機器等)
Other
(e.g., External FW, IPS/IDS, network equipment, storage devices, etc.)</v>
      </c>
      <c r="I153" s="799" t="s">
        <v>1482</v>
      </c>
      <c r="J153" s="320" t="s">
        <v>1483</v>
      </c>
      <c r="K153" s="487" t="str">
        <f t="shared" si="11"/>
        <v>回答要
Answer Required</v>
      </c>
      <c r="L153" s="488">
        <v>3</v>
      </c>
      <c r="M153" s="489"/>
      <c r="N153" s="489"/>
      <c r="O153" s="492" t="s">
        <v>287</v>
      </c>
      <c r="P153" s="493"/>
      <c r="Q153" s="494"/>
      <c r="R153" s="494"/>
      <c r="S153" s="503"/>
      <c r="T153" s="807">
        <f>IF(OR(AND('0.Work Content Judge'!$AE$146=1,$BL153=99),AND('0.Work Content Judge'!$AH$146=1,$BM153=99),AND('0.Work Content Judge'!$AG$146=1,$BN153=99),AND(COUNTIF('0.Work Content Judge'!$AJ$146:$AO$146,2)=0,$BO153=99),AND('0.Work Content Judge'!$T$146=0,$BP153=99),AND('0.Work Content Judge'!$U$146=0,$BQ153=99),AND(COUNTIF('0.Work Content Judge'!$AJ$146:$AO$146,2)&gt;0,$BR153=99)),0,IF(OR(AND('0.Work Content Judge'!$G$129=1,$AZ153=1),AND('0.Work Content Judge'!$H$129=1,$BA153=1),AND('0.Work Content Judge'!$I$129=1,$BB153=1),AND('0.Work Content Judge'!$J$129=1,$BC153=1),AND('0.Work Content Judge'!$K$129=1,$BD153=1),AND('0.Work Content Judge'!$L$129=1,$BG153=1),AND('0.Work Content Judge'!$M$129=1,$BF153=1),AND('0.Work Content Judge'!$N$129=1,$BE153=1),AND('0.Work Content Judge'!$O$129=1,$BH153=1),AND('0.Work Content Judge'!$P$129=1,$BI153=1)),1,0))</f>
        <v>1</v>
      </c>
      <c r="U153" s="807">
        <f t="shared" si="12"/>
        <v>1</v>
      </c>
      <c r="V153" s="683">
        <f t="shared" si="9"/>
        <v>1</v>
      </c>
      <c r="W153" s="684">
        <v>1</v>
      </c>
      <c r="X153" s="685">
        <v>1</v>
      </c>
      <c r="Y153" s="685" t="s">
        <v>749</v>
      </c>
      <c r="Z153" s="685" t="s">
        <v>749</v>
      </c>
      <c r="AA153" s="685" t="s">
        <v>749</v>
      </c>
      <c r="AB153" s="685" t="s">
        <v>749</v>
      </c>
      <c r="AC153" s="685" t="s">
        <v>749</v>
      </c>
      <c r="AD153" s="685" t="s">
        <v>749</v>
      </c>
      <c r="AE153" s="685" t="s">
        <v>749</v>
      </c>
      <c r="AF153" s="685" t="e">
        <v>#N/A</v>
      </c>
      <c r="AG153" s="685" t="e">
        <v>#N/A</v>
      </c>
      <c r="AH153" s="685" t="e">
        <v>#N/A</v>
      </c>
      <c r="AI153" s="685" t="e">
        <v>#N/A</v>
      </c>
      <c r="AJ153" s="685" t="e">
        <v>#N/A</v>
      </c>
      <c r="AK153" s="685" t="e">
        <v>#N/A</v>
      </c>
      <c r="AL153" s="685" t="e">
        <v>#N/A</v>
      </c>
      <c r="AM153" s="685"/>
      <c r="AN153" s="685" t="s">
        <v>749</v>
      </c>
      <c r="AO153" s="685" t="s">
        <v>749</v>
      </c>
      <c r="AP153" s="685" t="s">
        <v>749</v>
      </c>
      <c r="AQ153" s="685" t="s">
        <v>749</v>
      </c>
      <c r="AR153" s="685" t="s">
        <v>749</v>
      </c>
      <c r="AS153" s="685" t="s">
        <v>749</v>
      </c>
      <c r="AT153" s="685" t="s">
        <v>749</v>
      </c>
      <c r="AU153" s="685">
        <v>1</v>
      </c>
      <c r="AV153" s="685">
        <v>1</v>
      </c>
      <c r="AW153" s="685">
        <v>1</v>
      </c>
      <c r="AX153" s="685">
        <v>1</v>
      </c>
      <c r="AY153" s="685" t="s">
        <v>749</v>
      </c>
      <c r="AZ153" s="685">
        <v>1</v>
      </c>
      <c r="BA153" s="685" t="s">
        <v>749</v>
      </c>
      <c r="BB153" s="685">
        <v>1</v>
      </c>
      <c r="BC153" s="685" t="s">
        <v>749</v>
      </c>
      <c r="BD153" s="685">
        <v>1</v>
      </c>
      <c r="BE153" s="685" t="s">
        <v>749</v>
      </c>
      <c r="BF153" s="685" t="s">
        <v>749</v>
      </c>
      <c r="BG153" s="685" t="s">
        <v>749</v>
      </c>
      <c r="BH153" s="685" t="s">
        <v>749</v>
      </c>
      <c r="BI153" s="685" t="s">
        <v>749</v>
      </c>
      <c r="BJ153" s="685" t="s">
        <v>749</v>
      </c>
      <c r="BK153" s="685">
        <v>1</v>
      </c>
      <c r="BL153" s="685"/>
      <c r="BM153" s="685"/>
      <c r="BN153" s="685"/>
      <c r="BO153" s="685"/>
      <c r="BP153" s="685"/>
      <c r="BQ153" s="685"/>
      <c r="BR153" s="685"/>
    </row>
    <row r="154" s="258" customFormat="1" ht="172.8" spans="2:70">
      <c r="B154" s="448">
        <f t="shared" si="10"/>
        <v>139</v>
      </c>
      <c r="C154" s="449" t="s">
        <v>1499</v>
      </c>
      <c r="D154" s="450" t="s">
        <v>743</v>
      </c>
      <c r="E154" s="451" t="s">
        <v>744</v>
      </c>
      <c r="F154" s="794" t="s">
        <v>1500</v>
      </c>
      <c r="G154" s="453" t="s">
        <v>1501</v>
      </c>
      <c r="H154" s="451" t="str">
        <f t="shared" si="8"/>
        <v>サーバ全体
Entire server</v>
      </c>
      <c r="I154" s="799" t="s">
        <v>1482</v>
      </c>
      <c r="J154" s="320" t="s">
        <v>1483</v>
      </c>
      <c r="K154" s="487" t="str">
        <f t="shared" si="11"/>
        <v>回答要
Answer Required</v>
      </c>
      <c r="L154" s="488">
        <v>3</v>
      </c>
      <c r="M154" s="489"/>
      <c r="N154" s="489"/>
      <c r="O154" s="492" t="s">
        <v>287</v>
      </c>
      <c r="P154" s="493"/>
      <c r="Q154" s="494"/>
      <c r="R154" s="494"/>
      <c r="S154" s="503"/>
      <c r="T154" s="807">
        <f>IF(OR(AND('0.Work Content Judge'!$AE$146=1,$BL154=99),AND('0.Work Content Judge'!$AH$146=1,$BM154=99),AND('0.Work Content Judge'!$AG$146=1,$BN154=99),AND(COUNTIF('0.Work Content Judge'!$AJ$146:$AO$146,2)=0,$BO154=99),AND('0.Work Content Judge'!$T$146=0,$BP154=99),AND('0.Work Content Judge'!$U$146=0,$BQ154=99),AND(COUNTIF('0.Work Content Judge'!$AJ$146:$AO$146,2)&gt;0,$BR154=99)),0,IF(OR(AND('0.Work Content Judge'!$G$129=1,$AZ154=1),AND('0.Work Content Judge'!$H$129=1,$BA154=1),AND('0.Work Content Judge'!$I$129=1,$BB154=1),AND('0.Work Content Judge'!$J$129=1,$BC154=1),AND('0.Work Content Judge'!$K$129=1,$BD154=1),AND('0.Work Content Judge'!$L$129=1,$BG154=1),AND('0.Work Content Judge'!$M$129=1,$BF154=1),AND('0.Work Content Judge'!$N$129=1,$BE154=1),AND('0.Work Content Judge'!$O$129=1,$BH154=1),AND('0.Work Content Judge'!$P$129=1,$BI154=1)),1,0))</f>
        <v>1</v>
      </c>
      <c r="U154" s="807">
        <f t="shared" si="12"/>
        <v>1</v>
      </c>
      <c r="V154" s="683">
        <f t="shared" si="9"/>
        <v>2</v>
      </c>
      <c r="W154" s="684">
        <v>1</v>
      </c>
      <c r="X154" s="685">
        <v>1</v>
      </c>
      <c r="Y154" s="685" t="s">
        <v>749</v>
      </c>
      <c r="Z154" s="685" t="s">
        <v>749</v>
      </c>
      <c r="AA154" s="685" t="s">
        <v>749</v>
      </c>
      <c r="AB154" s="685" t="s">
        <v>749</v>
      </c>
      <c r="AC154" s="685" t="s">
        <v>749</v>
      </c>
      <c r="AD154" s="685" t="s">
        <v>749</v>
      </c>
      <c r="AE154" s="685" t="s">
        <v>749</v>
      </c>
      <c r="AF154" s="685" t="e">
        <v>#N/A</v>
      </c>
      <c r="AG154" s="685" t="e">
        <v>#N/A</v>
      </c>
      <c r="AH154" s="685" t="e">
        <v>#N/A</v>
      </c>
      <c r="AI154" s="685" t="e">
        <v>#N/A</v>
      </c>
      <c r="AJ154" s="685" t="e">
        <v>#N/A</v>
      </c>
      <c r="AK154" s="685" t="e">
        <v>#N/A</v>
      </c>
      <c r="AL154" s="685" t="e">
        <v>#N/A</v>
      </c>
      <c r="AM154" s="685">
        <v>1</v>
      </c>
      <c r="AN154" s="685" t="s">
        <v>749</v>
      </c>
      <c r="AO154" s="685" t="s">
        <v>749</v>
      </c>
      <c r="AP154" s="685" t="s">
        <v>749</v>
      </c>
      <c r="AQ154" s="685" t="s">
        <v>749</v>
      </c>
      <c r="AR154" s="685" t="s">
        <v>749</v>
      </c>
      <c r="AS154" s="685" t="s">
        <v>749</v>
      </c>
      <c r="AT154" s="685" t="s">
        <v>749</v>
      </c>
      <c r="AU154" s="685">
        <v>1</v>
      </c>
      <c r="AV154" s="685">
        <v>1</v>
      </c>
      <c r="AW154" s="685">
        <v>1</v>
      </c>
      <c r="AX154" s="685">
        <v>1</v>
      </c>
      <c r="AY154" s="685" t="s">
        <v>749</v>
      </c>
      <c r="AZ154" s="685">
        <v>1</v>
      </c>
      <c r="BA154" s="685" t="s">
        <v>749</v>
      </c>
      <c r="BB154" s="685">
        <v>1</v>
      </c>
      <c r="BC154" s="685" t="s">
        <v>749</v>
      </c>
      <c r="BD154" s="685">
        <v>1</v>
      </c>
      <c r="BE154" s="685" t="s">
        <v>749</v>
      </c>
      <c r="BF154" s="685" t="s">
        <v>749</v>
      </c>
      <c r="BG154" s="685" t="s">
        <v>749</v>
      </c>
      <c r="BH154" s="685" t="s">
        <v>749</v>
      </c>
      <c r="BI154" s="685" t="s">
        <v>749</v>
      </c>
      <c r="BJ154" s="685" t="s">
        <v>749</v>
      </c>
      <c r="BK154" s="685">
        <v>1</v>
      </c>
      <c r="BL154" s="685"/>
      <c r="BM154" s="685"/>
      <c r="BN154" s="685"/>
      <c r="BO154" s="685"/>
      <c r="BP154" s="685"/>
      <c r="BQ154" s="685"/>
      <c r="BR154" s="685"/>
    </row>
    <row r="155" s="258" customFormat="1" ht="172.8" spans="2:70">
      <c r="B155" s="448">
        <f t="shared" si="10"/>
        <v>140</v>
      </c>
      <c r="C155" s="449" t="s">
        <v>1499</v>
      </c>
      <c r="D155" s="450" t="s">
        <v>743</v>
      </c>
      <c r="E155" s="451" t="s">
        <v>744</v>
      </c>
      <c r="F155" s="794" t="s">
        <v>1500</v>
      </c>
      <c r="G155" s="453" t="s">
        <v>1501</v>
      </c>
      <c r="H155" s="454" t="str">
        <f t="shared" si="8"/>
        <v>その他(ネットワーク機器等)
Other
(e.g., External FW, IPS/IDS, network equipment, storage devices, etc.)</v>
      </c>
      <c r="I155" s="799" t="s">
        <v>1482</v>
      </c>
      <c r="J155" s="320" t="s">
        <v>1483</v>
      </c>
      <c r="K155" s="487" t="str">
        <f t="shared" si="11"/>
        <v>回答要
Answer Required</v>
      </c>
      <c r="L155" s="488">
        <v>3</v>
      </c>
      <c r="M155" s="489"/>
      <c r="N155" s="489"/>
      <c r="O155" s="492" t="s">
        <v>287</v>
      </c>
      <c r="P155" s="493"/>
      <c r="Q155" s="494"/>
      <c r="R155" s="494"/>
      <c r="S155" s="503"/>
      <c r="T155" s="807">
        <f>IF(OR(AND('0.Work Content Judge'!$AE$146=1,$BL155=99),AND('0.Work Content Judge'!$AH$146=1,$BM155=99),AND('0.Work Content Judge'!$AG$146=1,$BN155=99),AND(COUNTIF('0.Work Content Judge'!$AJ$146:$AO$146,2)=0,$BO155=99),AND('0.Work Content Judge'!$T$146=0,$BP155=99),AND('0.Work Content Judge'!$U$146=0,$BQ155=99),AND(COUNTIF('0.Work Content Judge'!$AJ$146:$AO$146,2)&gt;0,$BR155=99)),0,IF(OR(AND('0.Work Content Judge'!$G$129=1,$AZ155=1),AND('0.Work Content Judge'!$H$129=1,$BA155=1),AND('0.Work Content Judge'!$I$129=1,$BB155=1),AND('0.Work Content Judge'!$J$129=1,$BC155=1),AND('0.Work Content Judge'!$K$129=1,$BD155=1),AND('0.Work Content Judge'!$L$129=1,$BG155=1),AND('0.Work Content Judge'!$M$129=1,$BF155=1),AND('0.Work Content Judge'!$N$129=1,$BE155=1),AND('0.Work Content Judge'!$O$129=1,$BH155=1),AND('0.Work Content Judge'!$P$129=1,$BI155=1)),1,0))</f>
        <v>1</v>
      </c>
      <c r="U155" s="807">
        <f t="shared" si="12"/>
        <v>1</v>
      </c>
      <c r="V155" s="683">
        <f t="shared" si="9"/>
        <v>1</v>
      </c>
      <c r="W155" s="684">
        <v>1</v>
      </c>
      <c r="X155" s="685">
        <v>1</v>
      </c>
      <c r="Y155" s="685" t="s">
        <v>749</v>
      </c>
      <c r="Z155" s="685" t="s">
        <v>749</v>
      </c>
      <c r="AA155" s="685" t="s">
        <v>749</v>
      </c>
      <c r="AB155" s="685" t="s">
        <v>749</v>
      </c>
      <c r="AC155" s="685" t="s">
        <v>749</v>
      </c>
      <c r="AD155" s="685" t="s">
        <v>749</v>
      </c>
      <c r="AE155" s="685" t="s">
        <v>749</v>
      </c>
      <c r="AF155" s="685" t="e">
        <v>#N/A</v>
      </c>
      <c r="AG155" s="685" t="e">
        <v>#N/A</v>
      </c>
      <c r="AH155" s="685" t="e">
        <v>#N/A</v>
      </c>
      <c r="AI155" s="685" t="e">
        <v>#N/A</v>
      </c>
      <c r="AJ155" s="685" t="e">
        <v>#N/A</v>
      </c>
      <c r="AK155" s="685" t="e">
        <v>#N/A</v>
      </c>
      <c r="AL155" s="685" t="e">
        <v>#N/A</v>
      </c>
      <c r="AM155" s="685"/>
      <c r="AN155" s="685" t="s">
        <v>749</v>
      </c>
      <c r="AO155" s="685" t="s">
        <v>749</v>
      </c>
      <c r="AP155" s="685" t="s">
        <v>749</v>
      </c>
      <c r="AQ155" s="685" t="s">
        <v>749</v>
      </c>
      <c r="AR155" s="685" t="s">
        <v>749</v>
      </c>
      <c r="AS155" s="685" t="s">
        <v>749</v>
      </c>
      <c r="AT155" s="685" t="s">
        <v>749</v>
      </c>
      <c r="AU155" s="685">
        <v>1</v>
      </c>
      <c r="AV155" s="685">
        <v>1</v>
      </c>
      <c r="AW155" s="685">
        <v>1</v>
      </c>
      <c r="AX155" s="685">
        <v>1</v>
      </c>
      <c r="AY155" s="685" t="s">
        <v>749</v>
      </c>
      <c r="AZ155" s="685">
        <v>1</v>
      </c>
      <c r="BA155" s="685" t="s">
        <v>749</v>
      </c>
      <c r="BB155" s="685">
        <v>1</v>
      </c>
      <c r="BC155" s="685" t="s">
        <v>749</v>
      </c>
      <c r="BD155" s="685">
        <v>1</v>
      </c>
      <c r="BE155" s="685" t="s">
        <v>749</v>
      </c>
      <c r="BF155" s="685" t="s">
        <v>749</v>
      </c>
      <c r="BG155" s="685" t="s">
        <v>749</v>
      </c>
      <c r="BH155" s="685" t="s">
        <v>749</v>
      </c>
      <c r="BI155" s="685" t="s">
        <v>749</v>
      </c>
      <c r="BJ155" s="685" t="s">
        <v>749</v>
      </c>
      <c r="BK155" s="685">
        <v>1</v>
      </c>
      <c r="BL155" s="685"/>
      <c r="BM155" s="685"/>
      <c r="BN155" s="685"/>
      <c r="BO155" s="685"/>
      <c r="BP155" s="685"/>
      <c r="BQ155" s="685"/>
      <c r="BR155" s="685"/>
    </row>
    <row r="156" s="258" customFormat="1" ht="172.8" spans="2:70">
      <c r="B156" s="448">
        <f t="shared" si="10"/>
        <v>141</v>
      </c>
      <c r="C156" s="449" t="s">
        <v>1502</v>
      </c>
      <c r="D156" s="450" t="s">
        <v>743</v>
      </c>
      <c r="E156" s="451" t="s">
        <v>744</v>
      </c>
      <c r="F156" s="794" t="s">
        <v>1503</v>
      </c>
      <c r="G156" s="453" t="s">
        <v>1504</v>
      </c>
      <c r="H156" s="451" t="str">
        <f t="shared" si="8"/>
        <v>サーバ全体
Entire server</v>
      </c>
      <c r="I156" s="799" t="s">
        <v>1505</v>
      </c>
      <c r="J156" s="320" t="s">
        <v>1506</v>
      </c>
      <c r="K156" s="487" t="str">
        <f t="shared" si="11"/>
        <v>回答要
Answer Required</v>
      </c>
      <c r="L156" s="488">
        <v>3</v>
      </c>
      <c r="M156" s="489"/>
      <c r="N156" s="489"/>
      <c r="O156" s="492" t="s">
        <v>287</v>
      </c>
      <c r="P156" s="493"/>
      <c r="Q156" s="494"/>
      <c r="R156" s="494"/>
      <c r="S156" s="503"/>
      <c r="T156" s="807">
        <f>IF(OR(AND('0.Work Content Judge'!$AE$146=1,$BL156=99),AND('0.Work Content Judge'!$AH$146=1,$BM156=99),AND('0.Work Content Judge'!$AG$146=1,$BN156=99),AND(COUNTIF('0.Work Content Judge'!$AJ$146:$AO$146,2)=0,$BO156=99),AND('0.Work Content Judge'!$T$146=0,$BP156=99),AND('0.Work Content Judge'!$U$146=0,$BQ156=99),AND(COUNTIF('0.Work Content Judge'!$AJ$146:$AO$146,2)&gt;0,$BR156=99)),0,IF(OR(AND('0.Work Content Judge'!$G$129=1,$AZ156=1),AND('0.Work Content Judge'!$H$129=1,$BA156=1),AND('0.Work Content Judge'!$I$129=1,$BB156=1),AND('0.Work Content Judge'!$J$129=1,$BC156=1),AND('0.Work Content Judge'!$K$129=1,$BD156=1),AND('0.Work Content Judge'!$L$129=1,$BG156=1),AND('0.Work Content Judge'!$M$129=1,$BF156=1),AND('0.Work Content Judge'!$N$129=1,$BE156=1),AND('0.Work Content Judge'!$O$129=1,$BH156=1),AND('0.Work Content Judge'!$P$129=1,$BI156=1)),1,0))</f>
        <v>1</v>
      </c>
      <c r="U156" s="807">
        <f t="shared" si="12"/>
        <v>1</v>
      </c>
      <c r="V156" s="683">
        <f t="shared" si="9"/>
        <v>2</v>
      </c>
      <c r="W156" s="684">
        <v>1</v>
      </c>
      <c r="X156" s="685">
        <v>1</v>
      </c>
      <c r="Y156" s="685" t="s">
        <v>749</v>
      </c>
      <c r="Z156" s="685" t="s">
        <v>749</v>
      </c>
      <c r="AA156" s="685" t="s">
        <v>749</v>
      </c>
      <c r="AB156" s="685" t="s">
        <v>749</v>
      </c>
      <c r="AC156" s="685" t="s">
        <v>749</v>
      </c>
      <c r="AD156" s="685" t="s">
        <v>749</v>
      </c>
      <c r="AE156" s="685" t="s">
        <v>749</v>
      </c>
      <c r="AF156" s="685" t="e">
        <v>#N/A</v>
      </c>
      <c r="AG156" s="685" t="e">
        <v>#N/A</v>
      </c>
      <c r="AH156" s="685" t="e">
        <v>#N/A</v>
      </c>
      <c r="AI156" s="685" t="e">
        <v>#N/A</v>
      </c>
      <c r="AJ156" s="685" t="e">
        <v>#N/A</v>
      </c>
      <c r="AK156" s="685" t="e">
        <v>#N/A</v>
      </c>
      <c r="AL156" s="685" t="e">
        <v>#N/A</v>
      </c>
      <c r="AM156" s="685">
        <v>1</v>
      </c>
      <c r="AN156" s="685" t="s">
        <v>749</v>
      </c>
      <c r="AO156" s="685" t="s">
        <v>749</v>
      </c>
      <c r="AP156" s="685" t="s">
        <v>749</v>
      </c>
      <c r="AQ156" s="685" t="s">
        <v>749</v>
      </c>
      <c r="AR156" s="685" t="s">
        <v>749</v>
      </c>
      <c r="AS156" s="685" t="s">
        <v>749</v>
      </c>
      <c r="AT156" s="685" t="s">
        <v>749</v>
      </c>
      <c r="AU156" s="685">
        <v>1</v>
      </c>
      <c r="AV156" s="685">
        <v>1</v>
      </c>
      <c r="AW156" s="685">
        <v>1</v>
      </c>
      <c r="AX156" s="685">
        <v>1</v>
      </c>
      <c r="AY156" s="685" t="s">
        <v>749</v>
      </c>
      <c r="AZ156" s="685">
        <v>1</v>
      </c>
      <c r="BA156" s="685" t="s">
        <v>749</v>
      </c>
      <c r="BB156" s="685">
        <v>1</v>
      </c>
      <c r="BC156" s="685" t="s">
        <v>749</v>
      </c>
      <c r="BD156" s="685">
        <v>1</v>
      </c>
      <c r="BE156" s="685" t="s">
        <v>749</v>
      </c>
      <c r="BF156" s="685" t="s">
        <v>749</v>
      </c>
      <c r="BG156" s="685" t="s">
        <v>749</v>
      </c>
      <c r="BH156" s="685" t="s">
        <v>749</v>
      </c>
      <c r="BI156" s="685" t="s">
        <v>749</v>
      </c>
      <c r="BJ156" s="685" t="s">
        <v>749</v>
      </c>
      <c r="BK156" s="685">
        <v>1</v>
      </c>
      <c r="BL156" s="685"/>
      <c r="BM156" s="685"/>
      <c r="BN156" s="685"/>
      <c r="BO156" s="685"/>
      <c r="BP156" s="685"/>
      <c r="BQ156" s="685"/>
      <c r="BR156" s="685"/>
    </row>
    <row r="157" s="258" customFormat="1" ht="172.8" spans="2:70">
      <c r="B157" s="448">
        <f t="shared" si="10"/>
        <v>142</v>
      </c>
      <c r="C157" s="449" t="s">
        <v>1502</v>
      </c>
      <c r="D157" s="450" t="s">
        <v>743</v>
      </c>
      <c r="E157" s="451" t="s">
        <v>744</v>
      </c>
      <c r="F157" s="794" t="s">
        <v>1503</v>
      </c>
      <c r="G157" s="453" t="s">
        <v>1504</v>
      </c>
      <c r="H157" s="454" t="str">
        <f t="shared" si="8"/>
        <v>その他(ネットワーク機器等)
Other
(e.g., External FW, IPS/IDS, network equipment, storage devices, etc.)</v>
      </c>
      <c r="I157" s="799" t="s">
        <v>1505</v>
      </c>
      <c r="J157" s="320" t="s">
        <v>1506</v>
      </c>
      <c r="K157" s="487" t="str">
        <f t="shared" si="11"/>
        <v>回答要
Answer Required</v>
      </c>
      <c r="L157" s="488">
        <v>3</v>
      </c>
      <c r="M157" s="489"/>
      <c r="N157" s="489"/>
      <c r="O157" s="492" t="s">
        <v>287</v>
      </c>
      <c r="P157" s="493"/>
      <c r="Q157" s="494"/>
      <c r="R157" s="494"/>
      <c r="S157" s="503"/>
      <c r="T157" s="807">
        <f>IF(OR(AND('0.Work Content Judge'!$AE$146=1,$BL157=99),AND('0.Work Content Judge'!$AH$146=1,$BM157=99),AND('0.Work Content Judge'!$AG$146=1,$BN157=99),AND(COUNTIF('0.Work Content Judge'!$AJ$146:$AO$146,2)=0,$BO157=99),AND('0.Work Content Judge'!$T$146=0,$BP157=99),AND('0.Work Content Judge'!$U$146=0,$BQ157=99),AND(COUNTIF('0.Work Content Judge'!$AJ$146:$AO$146,2)&gt;0,$BR157=99)),0,IF(OR(AND('0.Work Content Judge'!$G$129=1,$AZ157=1),AND('0.Work Content Judge'!$H$129=1,$BA157=1),AND('0.Work Content Judge'!$I$129=1,$BB157=1),AND('0.Work Content Judge'!$J$129=1,$BC157=1),AND('0.Work Content Judge'!$K$129=1,$BD157=1),AND('0.Work Content Judge'!$L$129=1,$BG157=1),AND('0.Work Content Judge'!$M$129=1,$BF157=1),AND('0.Work Content Judge'!$N$129=1,$BE157=1),AND('0.Work Content Judge'!$O$129=1,$BH157=1),AND('0.Work Content Judge'!$P$129=1,$BI157=1)),1,0))</f>
        <v>1</v>
      </c>
      <c r="U157" s="807">
        <f t="shared" si="12"/>
        <v>1</v>
      </c>
      <c r="V157" s="683">
        <f t="shared" si="9"/>
        <v>1</v>
      </c>
      <c r="W157" s="684">
        <v>1</v>
      </c>
      <c r="X157" s="685">
        <v>1</v>
      </c>
      <c r="Y157" s="685" t="s">
        <v>749</v>
      </c>
      <c r="Z157" s="685" t="s">
        <v>749</v>
      </c>
      <c r="AA157" s="685" t="s">
        <v>749</v>
      </c>
      <c r="AB157" s="685" t="s">
        <v>749</v>
      </c>
      <c r="AC157" s="685" t="s">
        <v>749</v>
      </c>
      <c r="AD157" s="685" t="s">
        <v>749</v>
      </c>
      <c r="AE157" s="685" t="s">
        <v>749</v>
      </c>
      <c r="AF157" s="685" t="e">
        <v>#N/A</v>
      </c>
      <c r="AG157" s="685" t="e">
        <v>#N/A</v>
      </c>
      <c r="AH157" s="685" t="e">
        <v>#N/A</v>
      </c>
      <c r="AI157" s="685" t="e">
        <v>#N/A</v>
      </c>
      <c r="AJ157" s="685" t="e">
        <v>#N/A</v>
      </c>
      <c r="AK157" s="685" t="e">
        <v>#N/A</v>
      </c>
      <c r="AL157" s="685" t="e">
        <v>#N/A</v>
      </c>
      <c r="AM157" s="685"/>
      <c r="AN157" s="685" t="s">
        <v>749</v>
      </c>
      <c r="AO157" s="685" t="s">
        <v>749</v>
      </c>
      <c r="AP157" s="685" t="s">
        <v>749</v>
      </c>
      <c r="AQ157" s="685" t="s">
        <v>749</v>
      </c>
      <c r="AR157" s="685" t="s">
        <v>749</v>
      </c>
      <c r="AS157" s="685" t="s">
        <v>749</v>
      </c>
      <c r="AT157" s="685" t="s">
        <v>749</v>
      </c>
      <c r="AU157" s="685">
        <v>1</v>
      </c>
      <c r="AV157" s="685">
        <v>1</v>
      </c>
      <c r="AW157" s="685">
        <v>1</v>
      </c>
      <c r="AX157" s="685">
        <v>1</v>
      </c>
      <c r="AY157" s="685" t="s">
        <v>749</v>
      </c>
      <c r="AZ157" s="685">
        <v>1</v>
      </c>
      <c r="BA157" s="685" t="s">
        <v>749</v>
      </c>
      <c r="BB157" s="685">
        <v>1</v>
      </c>
      <c r="BC157" s="685" t="s">
        <v>749</v>
      </c>
      <c r="BD157" s="685">
        <v>1</v>
      </c>
      <c r="BE157" s="685" t="s">
        <v>749</v>
      </c>
      <c r="BF157" s="685" t="s">
        <v>749</v>
      </c>
      <c r="BG157" s="685" t="s">
        <v>749</v>
      </c>
      <c r="BH157" s="685" t="s">
        <v>749</v>
      </c>
      <c r="BI157" s="685" t="s">
        <v>749</v>
      </c>
      <c r="BJ157" s="685" t="s">
        <v>749</v>
      </c>
      <c r="BK157" s="685">
        <v>1</v>
      </c>
      <c r="BL157" s="685"/>
      <c r="BM157" s="685"/>
      <c r="BN157" s="685"/>
      <c r="BO157" s="685"/>
      <c r="BP157" s="685"/>
      <c r="BQ157" s="685"/>
      <c r="BR157" s="685"/>
    </row>
    <row r="158" s="258" customFormat="1" ht="172.8" spans="2:70">
      <c r="B158" s="448">
        <f t="shared" si="10"/>
        <v>143</v>
      </c>
      <c r="C158" s="449" t="s">
        <v>1507</v>
      </c>
      <c r="D158" s="450" t="s">
        <v>743</v>
      </c>
      <c r="E158" s="451" t="s">
        <v>744</v>
      </c>
      <c r="F158" s="794" t="s">
        <v>1508</v>
      </c>
      <c r="G158" s="453" t="s">
        <v>1509</v>
      </c>
      <c r="H158" s="451" t="str">
        <f t="shared" si="8"/>
        <v>サーバ全体
Entire server</v>
      </c>
      <c r="I158" s="799" t="s">
        <v>1505</v>
      </c>
      <c r="J158" s="320" t="s">
        <v>1506</v>
      </c>
      <c r="K158" s="487" t="str">
        <f t="shared" si="11"/>
        <v>回答要
Answer Required</v>
      </c>
      <c r="L158" s="488">
        <v>3</v>
      </c>
      <c r="M158" s="489"/>
      <c r="N158" s="489"/>
      <c r="O158" s="492" t="s">
        <v>287</v>
      </c>
      <c r="P158" s="493"/>
      <c r="Q158" s="494"/>
      <c r="R158" s="494"/>
      <c r="S158" s="503"/>
      <c r="T158" s="807">
        <f>IF(OR(AND('0.Work Content Judge'!$AE$146=1,$BL158=99),AND('0.Work Content Judge'!$AH$146=1,$BM158=99),AND('0.Work Content Judge'!$AG$146=1,$BN158=99),AND(COUNTIF('0.Work Content Judge'!$AJ$146:$AO$146,2)=0,$BO158=99),AND('0.Work Content Judge'!$T$146=0,$BP158=99),AND('0.Work Content Judge'!$U$146=0,$BQ158=99),AND(COUNTIF('0.Work Content Judge'!$AJ$146:$AO$146,2)&gt;0,$BR158=99)),0,IF(OR(AND('0.Work Content Judge'!$G$129=1,$AZ158=1),AND('0.Work Content Judge'!$H$129=1,$BA158=1),AND('0.Work Content Judge'!$I$129=1,$BB158=1),AND('0.Work Content Judge'!$J$129=1,$BC158=1),AND('0.Work Content Judge'!$K$129=1,$BD158=1),AND('0.Work Content Judge'!$L$129=1,$BG158=1),AND('0.Work Content Judge'!$M$129=1,$BF158=1),AND('0.Work Content Judge'!$N$129=1,$BE158=1),AND('0.Work Content Judge'!$O$129=1,$BH158=1),AND('0.Work Content Judge'!$P$129=1,$BI158=1)),1,0))</f>
        <v>1</v>
      </c>
      <c r="U158" s="807">
        <f t="shared" si="12"/>
        <v>1</v>
      </c>
      <c r="V158" s="683">
        <f t="shared" si="9"/>
        <v>2</v>
      </c>
      <c r="W158" s="684">
        <v>1</v>
      </c>
      <c r="X158" s="685">
        <v>1</v>
      </c>
      <c r="Y158" s="685" t="s">
        <v>749</v>
      </c>
      <c r="Z158" s="685" t="s">
        <v>749</v>
      </c>
      <c r="AA158" s="685" t="s">
        <v>749</v>
      </c>
      <c r="AB158" s="685" t="s">
        <v>749</v>
      </c>
      <c r="AC158" s="685" t="s">
        <v>749</v>
      </c>
      <c r="AD158" s="685" t="s">
        <v>749</v>
      </c>
      <c r="AE158" s="685" t="s">
        <v>749</v>
      </c>
      <c r="AF158" s="685" t="e">
        <v>#N/A</v>
      </c>
      <c r="AG158" s="685" t="e">
        <v>#N/A</v>
      </c>
      <c r="AH158" s="685" t="e">
        <v>#N/A</v>
      </c>
      <c r="AI158" s="685" t="e">
        <v>#N/A</v>
      </c>
      <c r="AJ158" s="685" t="e">
        <v>#N/A</v>
      </c>
      <c r="AK158" s="685" t="e">
        <v>#N/A</v>
      </c>
      <c r="AL158" s="685" t="e">
        <v>#N/A</v>
      </c>
      <c r="AM158" s="685">
        <v>1</v>
      </c>
      <c r="AN158" s="685" t="s">
        <v>749</v>
      </c>
      <c r="AO158" s="685" t="s">
        <v>749</v>
      </c>
      <c r="AP158" s="685" t="s">
        <v>749</v>
      </c>
      <c r="AQ158" s="685" t="s">
        <v>749</v>
      </c>
      <c r="AR158" s="685" t="s">
        <v>749</v>
      </c>
      <c r="AS158" s="685" t="s">
        <v>749</v>
      </c>
      <c r="AT158" s="685" t="s">
        <v>749</v>
      </c>
      <c r="AU158" s="685">
        <v>1</v>
      </c>
      <c r="AV158" s="685">
        <v>1</v>
      </c>
      <c r="AW158" s="685">
        <v>1</v>
      </c>
      <c r="AX158" s="685">
        <v>1</v>
      </c>
      <c r="AY158" s="685" t="s">
        <v>749</v>
      </c>
      <c r="AZ158" s="685">
        <v>1</v>
      </c>
      <c r="BA158" s="685" t="s">
        <v>749</v>
      </c>
      <c r="BB158" s="685">
        <v>1</v>
      </c>
      <c r="BC158" s="685" t="s">
        <v>749</v>
      </c>
      <c r="BD158" s="685">
        <v>1</v>
      </c>
      <c r="BE158" s="685" t="s">
        <v>749</v>
      </c>
      <c r="BF158" s="685" t="s">
        <v>749</v>
      </c>
      <c r="BG158" s="685" t="s">
        <v>749</v>
      </c>
      <c r="BH158" s="685" t="s">
        <v>749</v>
      </c>
      <c r="BI158" s="685" t="s">
        <v>749</v>
      </c>
      <c r="BJ158" s="685" t="s">
        <v>749</v>
      </c>
      <c r="BK158" s="685">
        <v>1</v>
      </c>
      <c r="BL158" s="685"/>
      <c r="BM158" s="685"/>
      <c r="BN158" s="685"/>
      <c r="BO158" s="685"/>
      <c r="BP158" s="685"/>
      <c r="BQ158" s="685"/>
      <c r="BR158" s="685"/>
    </row>
    <row r="159" s="258" customFormat="1" ht="172.8" spans="2:70">
      <c r="B159" s="448">
        <f t="shared" si="10"/>
        <v>144</v>
      </c>
      <c r="C159" s="449" t="s">
        <v>1507</v>
      </c>
      <c r="D159" s="450" t="s">
        <v>743</v>
      </c>
      <c r="E159" s="451" t="s">
        <v>744</v>
      </c>
      <c r="F159" s="794" t="s">
        <v>1508</v>
      </c>
      <c r="G159" s="453" t="s">
        <v>1509</v>
      </c>
      <c r="H159" s="454" t="str">
        <f t="shared" si="8"/>
        <v>その他(ネットワーク機器等)
Other
(e.g., External FW, IPS/IDS, network equipment, storage devices, etc.)</v>
      </c>
      <c r="I159" s="799" t="s">
        <v>1505</v>
      </c>
      <c r="J159" s="320" t="s">
        <v>1506</v>
      </c>
      <c r="K159" s="487" t="str">
        <f t="shared" si="11"/>
        <v>回答要
Answer Required</v>
      </c>
      <c r="L159" s="488">
        <v>3</v>
      </c>
      <c r="M159" s="489"/>
      <c r="N159" s="489"/>
      <c r="O159" s="492" t="s">
        <v>287</v>
      </c>
      <c r="P159" s="493"/>
      <c r="Q159" s="494"/>
      <c r="R159" s="494"/>
      <c r="S159" s="503"/>
      <c r="T159" s="807">
        <f>IF(OR(AND('0.Work Content Judge'!$AE$146=1,$BL159=99),AND('0.Work Content Judge'!$AH$146=1,$BM159=99),AND('0.Work Content Judge'!$AG$146=1,$BN159=99),AND(COUNTIF('0.Work Content Judge'!$AJ$146:$AO$146,2)=0,$BO159=99),AND('0.Work Content Judge'!$T$146=0,$BP159=99),AND('0.Work Content Judge'!$U$146=0,$BQ159=99),AND(COUNTIF('0.Work Content Judge'!$AJ$146:$AO$146,2)&gt;0,$BR159=99)),0,IF(OR(AND('0.Work Content Judge'!$G$129=1,$AZ159=1),AND('0.Work Content Judge'!$H$129=1,$BA159=1),AND('0.Work Content Judge'!$I$129=1,$BB159=1),AND('0.Work Content Judge'!$J$129=1,$BC159=1),AND('0.Work Content Judge'!$K$129=1,$BD159=1),AND('0.Work Content Judge'!$L$129=1,$BG159=1),AND('0.Work Content Judge'!$M$129=1,$BF159=1),AND('0.Work Content Judge'!$N$129=1,$BE159=1),AND('0.Work Content Judge'!$O$129=1,$BH159=1),AND('0.Work Content Judge'!$P$129=1,$BI159=1)),1,0))</f>
        <v>1</v>
      </c>
      <c r="U159" s="807">
        <f t="shared" si="12"/>
        <v>1</v>
      </c>
      <c r="V159" s="683">
        <f t="shared" si="9"/>
        <v>1</v>
      </c>
      <c r="W159" s="684">
        <v>1</v>
      </c>
      <c r="X159" s="685">
        <v>1</v>
      </c>
      <c r="Y159" s="685" t="s">
        <v>749</v>
      </c>
      <c r="Z159" s="685" t="s">
        <v>749</v>
      </c>
      <c r="AA159" s="685" t="s">
        <v>749</v>
      </c>
      <c r="AB159" s="685" t="s">
        <v>749</v>
      </c>
      <c r="AC159" s="685" t="s">
        <v>749</v>
      </c>
      <c r="AD159" s="685" t="s">
        <v>749</v>
      </c>
      <c r="AE159" s="685" t="s">
        <v>749</v>
      </c>
      <c r="AF159" s="685" t="e">
        <v>#N/A</v>
      </c>
      <c r="AG159" s="685" t="e">
        <v>#N/A</v>
      </c>
      <c r="AH159" s="685" t="e">
        <v>#N/A</v>
      </c>
      <c r="AI159" s="685" t="e">
        <v>#N/A</v>
      </c>
      <c r="AJ159" s="685" t="e">
        <v>#N/A</v>
      </c>
      <c r="AK159" s="685" t="e">
        <v>#N/A</v>
      </c>
      <c r="AL159" s="685" t="e">
        <v>#N/A</v>
      </c>
      <c r="AM159" s="685"/>
      <c r="AN159" s="685" t="s">
        <v>749</v>
      </c>
      <c r="AO159" s="685" t="s">
        <v>749</v>
      </c>
      <c r="AP159" s="685" t="s">
        <v>749</v>
      </c>
      <c r="AQ159" s="685" t="s">
        <v>749</v>
      </c>
      <c r="AR159" s="685" t="s">
        <v>749</v>
      </c>
      <c r="AS159" s="685" t="s">
        <v>749</v>
      </c>
      <c r="AT159" s="685" t="s">
        <v>749</v>
      </c>
      <c r="AU159" s="685">
        <v>1</v>
      </c>
      <c r="AV159" s="685">
        <v>1</v>
      </c>
      <c r="AW159" s="685">
        <v>1</v>
      </c>
      <c r="AX159" s="685">
        <v>1</v>
      </c>
      <c r="AY159" s="685" t="s">
        <v>749</v>
      </c>
      <c r="AZ159" s="685">
        <v>1</v>
      </c>
      <c r="BA159" s="685" t="s">
        <v>749</v>
      </c>
      <c r="BB159" s="685">
        <v>1</v>
      </c>
      <c r="BC159" s="685" t="s">
        <v>749</v>
      </c>
      <c r="BD159" s="685">
        <v>1</v>
      </c>
      <c r="BE159" s="685" t="s">
        <v>749</v>
      </c>
      <c r="BF159" s="685" t="s">
        <v>749</v>
      </c>
      <c r="BG159" s="685" t="s">
        <v>749</v>
      </c>
      <c r="BH159" s="685" t="s">
        <v>749</v>
      </c>
      <c r="BI159" s="685" t="s">
        <v>749</v>
      </c>
      <c r="BJ159" s="685" t="s">
        <v>749</v>
      </c>
      <c r="BK159" s="685">
        <v>1</v>
      </c>
      <c r="BL159" s="685"/>
      <c r="BM159" s="685"/>
      <c r="BN159" s="685"/>
      <c r="BO159" s="685"/>
      <c r="BP159" s="685"/>
      <c r="BQ159" s="685"/>
      <c r="BR159" s="685"/>
    </row>
    <row r="160" s="258" customFormat="1" ht="172.8" spans="2:70">
      <c r="B160" s="448">
        <f t="shared" si="10"/>
        <v>145</v>
      </c>
      <c r="C160" s="449" t="s">
        <v>1510</v>
      </c>
      <c r="D160" s="450" t="s">
        <v>743</v>
      </c>
      <c r="E160" s="451" t="s">
        <v>744</v>
      </c>
      <c r="F160" s="794" t="s">
        <v>1511</v>
      </c>
      <c r="G160" s="453" t="s">
        <v>1512</v>
      </c>
      <c r="H160" s="451" t="str">
        <f t="shared" si="8"/>
        <v>サーバ全体
Entire server</v>
      </c>
      <c r="I160" s="799" t="s">
        <v>1505</v>
      </c>
      <c r="J160" s="320" t="s">
        <v>1506</v>
      </c>
      <c r="K160" s="487" t="str">
        <f t="shared" si="11"/>
        <v>回答要
Answer Required</v>
      </c>
      <c r="L160" s="488">
        <v>3</v>
      </c>
      <c r="M160" s="489"/>
      <c r="N160" s="489"/>
      <c r="O160" s="492" t="s">
        <v>287</v>
      </c>
      <c r="P160" s="493"/>
      <c r="Q160" s="494"/>
      <c r="R160" s="494"/>
      <c r="S160" s="503"/>
      <c r="T160" s="807">
        <f>IF(OR(AND('0.Work Content Judge'!$AE$146=1,$BL160=99),AND('0.Work Content Judge'!$AH$146=1,$BM160=99),AND('0.Work Content Judge'!$AG$146=1,$BN160=99),AND(COUNTIF('0.Work Content Judge'!$AJ$146:$AO$146,2)=0,$BO160=99),AND('0.Work Content Judge'!$T$146=0,$BP160=99),AND('0.Work Content Judge'!$U$146=0,$BQ160=99),AND(COUNTIF('0.Work Content Judge'!$AJ$146:$AO$146,2)&gt;0,$BR160=99)),0,IF(OR(AND('0.Work Content Judge'!$G$129=1,$AZ160=1),AND('0.Work Content Judge'!$H$129=1,$BA160=1),AND('0.Work Content Judge'!$I$129=1,$BB160=1),AND('0.Work Content Judge'!$J$129=1,$BC160=1),AND('0.Work Content Judge'!$K$129=1,$BD160=1),AND('0.Work Content Judge'!$L$129=1,$BG160=1),AND('0.Work Content Judge'!$M$129=1,$BF160=1),AND('0.Work Content Judge'!$N$129=1,$BE160=1),AND('0.Work Content Judge'!$O$129=1,$BH160=1),AND('0.Work Content Judge'!$P$129=1,$BI160=1)),1,0))</f>
        <v>1</v>
      </c>
      <c r="U160" s="807">
        <f t="shared" si="12"/>
        <v>1</v>
      </c>
      <c r="V160" s="683">
        <f t="shared" si="9"/>
        <v>2</v>
      </c>
      <c r="W160" s="684">
        <v>1</v>
      </c>
      <c r="X160" s="685">
        <v>1</v>
      </c>
      <c r="Y160" s="685" t="s">
        <v>749</v>
      </c>
      <c r="Z160" s="685" t="s">
        <v>749</v>
      </c>
      <c r="AA160" s="685" t="s">
        <v>749</v>
      </c>
      <c r="AB160" s="685" t="s">
        <v>749</v>
      </c>
      <c r="AC160" s="685" t="s">
        <v>749</v>
      </c>
      <c r="AD160" s="685" t="s">
        <v>749</v>
      </c>
      <c r="AE160" s="685" t="s">
        <v>749</v>
      </c>
      <c r="AF160" s="685" t="e">
        <v>#N/A</v>
      </c>
      <c r="AG160" s="685" t="e">
        <v>#N/A</v>
      </c>
      <c r="AH160" s="685" t="e">
        <v>#N/A</v>
      </c>
      <c r="AI160" s="685" t="e">
        <v>#N/A</v>
      </c>
      <c r="AJ160" s="685" t="e">
        <v>#N/A</v>
      </c>
      <c r="AK160" s="685" t="e">
        <v>#N/A</v>
      </c>
      <c r="AL160" s="685" t="e">
        <v>#N/A</v>
      </c>
      <c r="AM160" s="685">
        <v>1</v>
      </c>
      <c r="AN160" s="685" t="s">
        <v>749</v>
      </c>
      <c r="AO160" s="685" t="s">
        <v>749</v>
      </c>
      <c r="AP160" s="685" t="s">
        <v>749</v>
      </c>
      <c r="AQ160" s="685" t="s">
        <v>749</v>
      </c>
      <c r="AR160" s="685" t="s">
        <v>749</v>
      </c>
      <c r="AS160" s="685" t="s">
        <v>749</v>
      </c>
      <c r="AT160" s="685" t="s">
        <v>749</v>
      </c>
      <c r="AU160" s="685">
        <v>1</v>
      </c>
      <c r="AV160" s="685">
        <v>1</v>
      </c>
      <c r="AW160" s="685">
        <v>1</v>
      </c>
      <c r="AX160" s="685">
        <v>1</v>
      </c>
      <c r="AY160" s="685" t="s">
        <v>749</v>
      </c>
      <c r="AZ160" s="685">
        <v>1</v>
      </c>
      <c r="BA160" s="685" t="s">
        <v>749</v>
      </c>
      <c r="BB160" s="685">
        <v>1</v>
      </c>
      <c r="BC160" s="685" t="s">
        <v>749</v>
      </c>
      <c r="BD160" s="685">
        <v>1</v>
      </c>
      <c r="BE160" s="685" t="s">
        <v>749</v>
      </c>
      <c r="BF160" s="685" t="s">
        <v>749</v>
      </c>
      <c r="BG160" s="685" t="s">
        <v>749</v>
      </c>
      <c r="BH160" s="685" t="s">
        <v>749</v>
      </c>
      <c r="BI160" s="685" t="s">
        <v>749</v>
      </c>
      <c r="BJ160" s="685" t="s">
        <v>749</v>
      </c>
      <c r="BK160" s="685">
        <v>1</v>
      </c>
      <c r="BL160" s="685"/>
      <c r="BM160" s="685"/>
      <c r="BN160" s="685"/>
      <c r="BO160" s="685"/>
      <c r="BP160" s="685"/>
      <c r="BQ160" s="685"/>
      <c r="BR160" s="685"/>
    </row>
    <row r="161" s="258" customFormat="1" ht="172.8" spans="2:70">
      <c r="B161" s="448">
        <f t="shared" si="10"/>
        <v>146</v>
      </c>
      <c r="C161" s="449" t="s">
        <v>1510</v>
      </c>
      <c r="D161" s="450" t="s">
        <v>743</v>
      </c>
      <c r="E161" s="451" t="s">
        <v>744</v>
      </c>
      <c r="F161" s="794" t="s">
        <v>1511</v>
      </c>
      <c r="G161" s="453" t="s">
        <v>1512</v>
      </c>
      <c r="H161" s="454" t="str">
        <f t="shared" si="8"/>
        <v>その他(ネットワーク機器等)
Other
(e.g., External FW, IPS/IDS, network equipment, storage devices, etc.)</v>
      </c>
      <c r="I161" s="799" t="s">
        <v>1505</v>
      </c>
      <c r="J161" s="320" t="s">
        <v>1506</v>
      </c>
      <c r="K161" s="487" t="str">
        <f t="shared" si="11"/>
        <v>回答要
Answer Required</v>
      </c>
      <c r="L161" s="488">
        <v>3</v>
      </c>
      <c r="M161" s="489"/>
      <c r="N161" s="489"/>
      <c r="O161" s="492" t="s">
        <v>287</v>
      </c>
      <c r="P161" s="493"/>
      <c r="Q161" s="494"/>
      <c r="R161" s="494"/>
      <c r="S161" s="503"/>
      <c r="T161" s="807">
        <f>IF(OR(AND('0.Work Content Judge'!$AE$146=1,$BL161=99),AND('0.Work Content Judge'!$AH$146=1,$BM161=99),AND('0.Work Content Judge'!$AG$146=1,$BN161=99),AND(COUNTIF('0.Work Content Judge'!$AJ$146:$AO$146,2)=0,$BO161=99),AND('0.Work Content Judge'!$T$146=0,$BP161=99),AND('0.Work Content Judge'!$U$146=0,$BQ161=99),AND(COUNTIF('0.Work Content Judge'!$AJ$146:$AO$146,2)&gt;0,$BR161=99)),0,IF(OR(AND('0.Work Content Judge'!$G$129=1,$AZ161=1),AND('0.Work Content Judge'!$H$129=1,$BA161=1),AND('0.Work Content Judge'!$I$129=1,$BB161=1),AND('0.Work Content Judge'!$J$129=1,$BC161=1),AND('0.Work Content Judge'!$K$129=1,$BD161=1),AND('0.Work Content Judge'!$L$129=1,$BG161=1),AND('0.Work Content Judge'!$M$129=1,$BF161=1),AND('0.Work Content Judge'!$N$129=1,$BE161=1),AND('0.Work Content Judge'!$O$129=1,$BH161=1),AND('0.Work Content Judge'!$P$129=1,$BI161=1)),1,0))</f>
        <v>1</v>
      </c>
      <c r="U161" s="807">
        <f t="shared" si="12"/>
        <v>1</v>
      </c>
      <c r="V161" s="683">
        <f t="shared" si="9"/>
        <v>1</v>
      </c>
      <c r="W161" s="684">
        <v>1</v>
      </c>
      <c r="X161" s="685">
        <v>1</v>
      </c>
      <c r="Y161" s="685" t="s">
        <v>749</v>
      </c>
      <c r="Z161" s="685" t="s">
        <v>749</v>
      </c>
      <c r="AA161" s="685" t="s">
        <v>749</v>
      </c>
      <c r="AB161" s="685" t="s">
        <v>749</v>
      </c>
      <c r="AC161" s="685" t="s">
        <v>749</v>
      </c>
      <c r="AD161" s="685" t="s">
        <v>749</v>
      </c>
      <c r="AE161" s="685" t="s">
        <v>749</v>
      </c>
      <c r="AF161" s="685" t="e">
        <v>#N/A</v>
      </c>
      <c r="AG161" s="685" t="e">
        <v>#N/A</v>
      </c>
      <c r="AH161" s="685" t="e">
        <v>#N/A</v>
      </c>
      <c r="AI161" s="685" t="e">
        <v>#N/A</v>
      </c>
      <c r="AJ161" s="685" t="e">
        <v>#N/A</v>
      </c>
      <c r="AK161" s="685" t="e">
        <v>#N/A</v>
      </c>
      <c r="AL161" s="685" t="e">
        <v>#N/A</v>
      </c>
      <c r="AM161" s="685"/>
      <c r="AN161" s="685" t="s">
        <v>749</v>
      </c>
      <c r="AO161" s="685" t="s">
        <v>749</v>
      </c>
      <c r="AP161" s="685" t="s">
        <v>749</v>
      </c>
      <c r="AQ161" s="685" t="s">
        <v>749</v>
      </c>
      <c r="AR161" s="685" t="s">
        <v>749</v>
      </c>
      <c r="AS161" s="685" t="s">
        <v>749</v>
      </c>
      <c r="AT161" s="685" t="s">
        <v>749</v>
      </c>
      <c r="AU161" s="685">
        <v>1</v>
      </c>
      <c r="AV161" s="685">
        <v>1</v>
      </c>
      <c r="AW161" s="685">
        <v>1</v>
      </c>
      <c r="AX161" s="685">
        <v>1</v>
      </c>
      <c r="AY161" s="685" t="s">
        <v>749</v>
      </c>
      <c r="AZ161" s="685">
        <v>1</v>
      </c>
      <c r="BA161" s="685" t="s">
        <v>749</v>
      </c>
      <c r="BB161" s="685">
        <v>1</v>
      </c>
      <c r="BC161" s="685" t="s">
        <v>749</v>
      </c>
      <c r="BD161" s="685">
        <v>1</v>
      </c>
      <c r="BE161" s="685" t="s">
        <v>749</v>
      </c>
      <c r="BF161" s="685" t="s">
        <v>749</v>
      </c>
      <c r="BG161" s="685" t="s">
        <v>749</v>
      </c>
      <c r="BH161" s="685" t="s">
        <v>749</v>
      </c>
      <c r="BI161" s="685" t="s">
        <v>749</v>
      </c>
      <c r="BJ161" s="685" t="s">
        <v>749</v>
      </c>
      <c r="BK161" s="685">
        <v>1</v>
      </c>
      <c r="BL161" s="685"/>
      <c r="BM161" s="685"/>
      <c r="BN161" s="685"/>
      <c r="BO161" s="685"/>
      <c r="BP161" s="685"/>
      <c r="BQ161" s="685"/>
      <c r="BR161" s="685"/>
    </row>
    <row r="162" s="258" customFormat="1" ht="172.8" spans="2:70">
      <c r="B162" s="448">
        <f t="shared" si="10"/>
        <v>147</v>
      </c>
      <c r="C162" s="449" t="s">
        <v>1513</v>
      </c>
      <c r="D162" s="450" t="s">
        <v>743</v>
      </c>
      <c r="E162" s="451" t="s">
        <v>744</v>
      </c>
      <c r="F162" s="794" t="s">
        <v>1514</v>
      </c>
      <c r="G162" s="453" t="s">
        <v>1515</v>
      </c>
      <c r="H162" s="451" t="str">
        <f t="shared" si="8"/>
        <v>サーバ全体
Entire server</v>
      </c>
      <c r="I162" s="799" t="s">
        <v>1505</v>
      </c>
      <c r="J162" s="320" t="s">
        <v>1506</v>
      </c>
      <c r="K162" s="487" t="str">
        <f t="shared" si="11"/>
        <v>回答要
Answer Required</v>
      </c>
      <c r="L162" s="488">
        <v>3</v>
      </c>
      <c r="M162" s="489"/>
      <c r="N162" s="489"/>
      <c r="O162" s="492" t="s">
        <v>287</v>
      </c>
      <c r="P162" s="493"/>
      <c r="Q162" s="494"/>
      <c r="R162" s="494"/>
      <c r="S162" s="503"/>
      <c r="T162" s="807">
        <f>IF(OR(AND('0.Work Content Judge'!$AE$146=1,$BL162=99),AND('0.Work Content Judge'!$AH$146=1,$BM162=99),AND('0.Work Content Judge'!$AG$146=1,$BN162=99),AND(COUNTIF('0.Work Content Judge'!$AJ$146:$AO$146,2)=0,$BO162=99),AND('0.Work Content Judge'!$T$146=0,$BP162=99),AND('0.Work Content Judge'!$U$146=0,$BQ162=99),AND(COUNTIF('0.Work Content Judge'!$AJ$146:$AO$146,2)&gt;0,$BR162=99)),0,IF(OR(AND('0.Work Content Judge'!$G$129=1,$AZ162=1),AND('0.Work Content Judge'!$H$129=1,$BA162=1),AND('0.Work Content Judge'!$I$129=1,$BB162=1),AND('0.Work Content Judge'!$J$129=1,$BC162=1),AND('0.Work Content Judge'!$K$129=1,$BD162=1),AND('0.Work Content Judge'!$L$129=1,$BG162=1),AND('0.Work Content Judge'!$M$129=1,$BF162=1),AND('0.Work Content Judge'!$N$129=1,$BE162=1),AND('0.Work Content Judge'!$O$129=1,$BH162=1),AND('0.Work Content Judge'!$P$129=1,$BI162=1)),1,0))</f>
        <v>1</v>
      </c>
      <c r="U162" s="807">
        <f t="shared" si="12"/>
        <v>1</v>
      </c>
      <c r="V162" s="683">
        <f t="shared" si="9"/>
        <v>2</v>
      </c>
      <c r="W162" s="684">
        <v>1</v>
      </c>
      <c r="X162" s="685">
        <v>1</v>
      </c>
      <c r="Y162" s="685" t="s">
        <v>749</v>
      </c>
      <c r="Z162" s="685" t="s">
        <v>749</v>
      </c>
      <c r="AA162" s="685" t="s">
        <v>749</v>
      </c>
      <c r="AB162" s="685" t="s">
        <v>749</v>
      </c>
      <c r="AC162" s="685" t="s">
        <v>749</v>
      </c>
      <c r="AD162" s="685" t="s">
        <v>749</v>
      </c>
      <c r="AE162" s="685" t="s">
        <v>749</v>
      </c>
      <c r="AF162" s="685" t="e">
        <v>#N/A</v>
      </c>
      <c r="AG162" s="685" t="e">
        <v>#N/A</v>
      </c>
      <c r="AH162" s="685" t="e">
        <v>#N/A</v>
      </c>
      <c r="AI162" s="685" t="e">
        <v>#N/A</v>
      </c>
      <c r="AJ162" s="685" t="e">
        <v>#N/A</v>
      </c>
      <c r="AK162" s="685" t="e">
        <v>#N/A</v>
      </c>
      <c r="AL162" s="685" t="e">
        <v>#N/A</v>
      </c>
      <c r="AM162" s="685">
        <v>1</v>
      </c>
      <c r="AN162" s="685" t="s">
        <v>749</v>
      </c>
      <c r="AO162" s="685" t="s">
        <v>749</v>
      </c>
      <c r="AP162" s="685" t="s">
        <v>749</v>
      </c>
      <c r="AQ162" s="685" t="s">
        <v>749</v>
      </c>
      <c r="AR162" s="685" t="s">
        <v>749</v>
      </c>
      <c r="AS162" s="685" t="s">
        <v>749</v>
      </c>
      <c r="AT162" s="685" t="s">
        <v>749</v>
      </c>
      <c r="AU162" s="685">
        <v>1</v>
      </c>
      <c r="AV162" s="685">
        <v>1</v>
      </c>
      <c r="AW162" s="685">
        <v>1</v>
      </c>
      <c r="AX162" s="685">
        <v>1</v>
      </c>
      <c r="AY162" s="685" t="s">
        <v>749</v>
      </c>
      <c r="AZ162" s="685">
        <v>1</v>
      </c>
      <c r="BA162" s="685" t="s">
        <v>749</v>
      </c>
      <c r="BB162" s="685">
        <v>1</v>
      </c>
      <c r="BC162" s="685" t="s">
        <v>749</v>
      </c>
      <c r="BD162" s="685">
        <v>1</v>
      </c>
      <c r="BE162" s="685" t="s">
        <v>749</v>
      </c>
      <c r="BF162" s="685" t="s">
        <v>749</v>
      </c>
      <c r="BG162" s="685" t="s">
        <v>749</v>
      </c>
      <c r="BH162" s="685" t="s">
        <v>749</v>
      </c>
      <c r="BI162" s="685" t="s">
        <v>749</v>
      </c>
      <c r="BJ162" s="685" t="s">
        <v>749</v>
      </c>
      <c r="BK162" s="685">
        <v>1</v>
      </c>
      <c r="BL162" s="685"/>
      <c r="BM162" s="685"/>
      <c r="BN162" s="685"/>
      <c r="BO162" s="685"/>
      <c r="BP162" s="685"/>
      <c r="BQ162" s="685"/>
      <c r="BR162" s="685"/>
    </row>
    <row r="163" s="258" customFormat="1" ht="172.8" spans="2:70">
      <c r="B163" s="448">
        <f t="shared" si="10"/>
        <v>148</v>
      </c>
      <c r="C163" s="449" t="s">
        <v>1513</v>
      </c>
      <c r="D163" s="450" t="s">
        <v>743</v>
      </c>
      <c r="E163" s="451" t="s">
        <v>744</v>
      </c>
      <c r="F163" s="794" t="s">
        <v>1514</v>
      </c>
      <c r="G163" s="453" t="s">
        <v>1515</v>
      </c>
      <c r="H163" s="454" t="str">
        <f t="shared" si="8"/>
        <v>その他(ネットワーク機器等)
Other
(e.g., External FW, IPS/IDS, network equipment, storage devices, etc.)</v>
      </c>
      <c r="I163" s="799" t="s">
        <v>1505</v>
      </c>
      <c r="J163" s="320" t="s">
        <v>1506</v>
      </c>
      <c r="K163" s="487" t="str">
        <f t="shared" si="11"/>
        <v>回答要
Answer Required</v>
      </c>
      <c r="L163" s="488">
        <v>3</v>
      </c>
      <c r="M163" s="489"/>
      <c r="N163" s="489"/>
      <c r="O163" s="492" t="s">
        <v>287</v>
      </c>
      <c r="P163" s="493"/>
      <c r="Q163" s="494"/>
      <c r="R163" s="494"/>
      <c r="S163" s="503"/>
      <c r="T163" s="807">
        <f>IF(OR(AND('0.Work Content Judge'!$AE$146=1,$BL163=99),AND('0.Work Content Judge'!$AH$146=1,$BM163=99),AND('0.Work Content Judge'!$AG$146=1,$BN163=99),AND(COUNTIF('0.Work Content Judge'!$AJ$146:$AO$146,2)=0,$BO163=99),AND('0.Work Content Judge'!$T$146=0,$BP163=99),AND('0.Work Content Judge'!$U$146=0,$BQ163=99),AND(COUNTIF('0.Work Content Judge'!$AJ$146:$AO$146,2)&gt;0,$BR163=99)),0,IF(OR(AND('0.Work Content Judge'!$G$129=1,$AZ163=1),AND('0.Work Content Judge'!$H$129=1,$BA163=1),AND('0.Work Content Judge'!$I$129=1,$BB163=1),AND('0.Work Content Judge'!$J$129=1,$BC163=1),AND('0.Work Content Judge'!$K$129=1,$BD163=1),AND('0.Work Content Judge'!$L$129=1,$BG163=1),AND('0.Work Content Judge'!$M$129=1,$BF163=1),AND('0.Work Content Judge'!$N$129=1,$BE163=1),AND('0.Work Content Judge'!$O$129=1,$BH163=1),AND('0.Work Content Judge'!$P$129=1,$BI163=1)),1,0))</f>
        <v>1</v>
      </c>
      <c r="U163" s="807">
        <f t="shared" si="12"/>
        <v>1</v>
      </c>
      <c r="V163" s="683">
        <f t="shared" si="9"/>
        <v>1</v>
      </c>
      <c r="W163" s="684">
        <v>1</v>
      </c>
      <c r="X163" s="685">
        <v>1</v>
      </c>
      <c r="Y163" s="685" t="s">
        <v>749</v>
      </c>
      <c r="Z163" s="685" t="s">
        <v>749</v>
      </c>
      <c r="AA163" s="685" t="s">
        <v>749</v>
      </c>
      <c r="AB163" s="685" t="s">
        <v>749</v>
      </c>
      <c r="AC163" s="685" t="s">
        <v>749</v>
      </c>
      <c r="AD163" s="685" t="s">
        <v>749</v>
      </c>
      <c r="AE163" s="685" t="s">
        <v>749</v>
      </c>
      <c r="AF163" s="685" t="e">
        <v>#N/A</v>
      </c>
      <c r="AG163" s="685" t="e">
        <v>#N/A</v>
      </c>
      <c r="AH163" s="685" t="e">
        <v>#N/A</v>
      </c>
      <c r="AI163" s="685" t="e">
        <v>#N/A</v>
      </c>
      <c r="AJ163" s="685" t="e">
        <v>#N/A</v>
      </c>
      <c r="AK163" s="685" t="e">
        <v>#N/A</v>
      </c>
      <c r="AL163" s="685" t="e">
        <v>#N/A</v>
      </c>
      <c r="AM163" s="685"/>
      <c r="AN163" s="685" t="s">
        <v>749</v>
      </c>
      <c r="AO163" s="685" t="s">
        <v>749</v>
      </c>
      <c r="AP163" s="685" t="s">
        <v>749</v>
      </c>
      <c r="AQ163" s="685" t="s">
        <v>749</v>
      </c>
      <c r="AR163" s="685" t="s">
        <v>749</v>
      </c>
      <c r="AS163" s="685" t="s">
        <v>749</v>
      </c>
      <c r="AT163" s="685" t="s">
        <v>749</v>
      </c>
      <c r="AU163" s="685">
        <v>1</v>
      </c>
      <c r="AV163" s="685">
        <v>1</v>
      </c>
      <c r="AW163" s="685">
        <v>1</v>
      </c>
      <c r="AX163" s="685">
        <v>1</v>
      </c>
      <c r="AY163" s="685" t="s">
        <v>749</v>
      </c>
      <c r="AZ163" s="685">
        <v>1</v>
      </c>
      <c r="BA163" s="685" t="s">
        <v>749</v>
      </c>
      <c r="BB163" s="685">
        <v>1</v>
      </c>
      <c r="BC163" s="685" t="s">
        <v>749</v>
      </c>
      <c r="BD163" s="685">
        <v>1</v>
      </c>
      <c r="BE163" s="685" t="s">
        <v>749</v>
      </c>
      <c r="BF163" s="685" t="s">
        <v>749</v>
      </c>
      <c r="BG163" s="685" t="s">
        <v>749</v>
      </c>
      <c r="BH163" s="685" t="s">
        <v>749</v>
      </c>
      <c r="BI163" s="685" t="s">
        <v>749</v>
      </c>
      <c r="BJ163" s="685" t="s">
        <v>749</v>
      </c>
      <c r="BK163" s="685">
        <v>1</v>
      </c>
      <c r="BL163" s="685"/>
      <c r="BM163" s="685"/>
      <c r="BN163" s="685"/>
      <c r="BO163" s="685"/>
      <c r="BP163" s="685"/>
      <c r="BQ163" s="685"/>
      <c r="BR163" s="685"/>
    </row>
    <row r="164" s="258" customFormat="1" ht="172.8" spans="2:70">
      <c r="B164" s="448">
        <f t="shared" si="10"/>
        <v>149</v>
      </c>
      <c r="C164" s="449" t="s">
        <v>1516</v>
      </c>
      <c r="D164" s="450" t="s">
        <v>743</v>
      </c>
      <c r="E164" s="451" t="s">
        <v>744</v>
      </c>
      <c r="F164" s="794" t="s">
        <v>1517</v>
      </c>
      <c r="G164" s="453" t="s">
        <v>1518</v>
      </c>
      <c r="H164" s="451" t="str">
        <f t="shared" si="8"/>
        <v>サーバ全体
Entire server</v>
      </c>
      <c r="I164" s="799" t="s">
        <v>1505</v>
      </c>
      <c r="J164" s="320" t="s">
        <v>1506</v>
      </c>
      <c r="K164" s="487" t="str">
        <f t="shared" si="11"/>
        <v>回答要
Answer Required</v>
      </c>
      <c r="L164" s="488">
        <v>3</v>
      </c>
      <c r="M164" s="489"/>
      <c r="N164" s="489"/>
      <c r="O164" s="492" t="s">
        <v>287</v>
      </c>
      <c r="P164" s="493"/>
      <c r="Q164" s="494"/>
      <c r="R164" s="494"/>
      <c r="S164" s="503"/>
      <c r="T164" s="807">
        <f>IF(OR(AND('0.Work Content Judge'!$AE$146=1,$BL164=99),AND('0.Work Content Judge'!$AH$146=1,$BM164=99),AND('0.Work Content Judge'!$AG$146=1,$BN164=99),AND(COUNTIF('0.Work Content Judge'!$AJ$146:$AO$146,2)=0,$BO164=99),AND('0.Work Content Judge'!$T$146=0,$BP164=99),AND('0.Work Content Judge'!$U$146=0,$BQ164=99),AND(COUNTIF('0.Work Content Judge'!$AJ$146:$AO$146,2)&gt;0,$BR164=99)),0,IF(OR(AND('0.Work Content Judge'!$G$129=1,$AZ164=1),AND('0.Work Content Judge'!$H$129=1,$BA164=1),AND('0.Work Content Judge'!$I$129=1,$BB164=1),AND('0.Work Content Judge'!$J$129=1,$BC164=1),AND('0.Work Content Judge'!$K$129=1,$BD164=1),AND('0.Work Content Judge'!$L$129=1,$BG164=1),AND('0.Work Content Judge'!$M$129=1,$BF164=1),AND('0.Work Content Judge'!$N$129=1,$BE164=1),AND('0.Work Content Judge'!$O$129=1,$BH164=1),AND('0.Work Content Judge'!$P$129=1,$BI164=1)),1,0))</f>
        <v>1</v>
      </c>
      <c r="U164" s="807">
        <f t="shared" si="12"/>
        <v>1</v>
      </c>
      <c r="V164" s="683">
        <f t="shared" si="9"/>
        <v>2</v>
      </c>
      <c r="W164" s="684">
        <v>1</v>
      </c>
      <c r="X164" s="685">
        <v>1</v>
      </c>
      <c r="Y164" s="685" t="s">
        <v>749</v>
      </c>
      <c r="Z164" s="685" t="s">
        <v>749</v>
      </c>
      <c r="AA164" s="685" t="s">
        <v>749</v>
      </c>
      <c r="AB164" s="685" t="s">
        <v>749</v>
      </c>
      <c r="AC164" s="685" t="s">
        <v>749</v>
      </c>
      <c r="AD164" s="685" t="s">
        <v>749</v>
      </c>
      <c r="AE164" s="685" t="s">
        <v>749</v>
      </c>
      <c r="AF164" s="685" t="e">
        <v>#N/A</v>
      </c>
      <c r="AG164" s="685" t="e">
        <v>#N/A</v>
      </c>
      <c r="AH164" s="685" t="e">
        <v>#N/A</v>
      </c>
      <c r="AI164" s="685" t="e">
        <v>#N/A</v>
      </c>
      <c r="AJ164" s="685" t="e">
        <v>#N/A</v>
      </c>
      <c r="AK164" s="685" t="e">
        <v>#N/A</v>
      </c>
      <c r="AL164" s="685" t="e">
        <v>#N/A</v>
      </c>
      <c r="AM164" s="685">
        <v>1</v>
      </c>
      <c r="AN164" s="685" t="s">
        <v>749</v>
      </c>
      <c r="AO164" s="685" t="s">
        <v>749</v>
      </c>
      <c r="AP164" s="685" t="s">
        <v>749</v>
      </c>
      <c r="AQ164" s="685" t="s">
        <v>749</v>
      </c>
      <c r="AR164" s="685" t="s">
        <v>749</v>
      </c>
      <c r="AS164" s="685" t="s">
        <v>749</v>
      </c>
      <c r="AT164" s="685" t="s">
        <v>749</v>
      </c>
      <c r="AU164" s="685">
        <v>1</v>
      </c>
      <c r="AV164" s="685">
        <v>1</v>
      </c>
      <c r="AW164" s="685">
        <v>1</v>
      </c>
      <c r="AX164" s="685">
        <v>1</v>
      </c>
      <c r="AY164" s="685" t="s">
        <v>749</v>
      </c>
      <c r="AZ164" s="685">
        <v>1</v>
      </c>
      <c r="BA164" s="685" t="s">
        <v>749</v>
      </c>
      <c r="BB164" s="685">
        <v>1</v>
      </c>
      <c r="BC164" s="685" t="s">
        <v>749</v>
      </c>
      <c r="BD164" s="685">
        <v>1</v>
      </c>
      <c r="BE164" s="685" t="s">
        <v>749</v>
      </c>
      <c r="BF164" s="685" t="s">
        <v>749</v>
      </c>
      <c r="BG164" s="685" t="s">
        <v>749</v>
      </c>
      <c r="BH164" s="685" t="s">
        <v>749</v>
      </c>
      <c r="BI164" s="685" t="s">
        <v>749</v>
      </c>
      <c r="BJ164" s="685" t="s">
        <v>749</v>
      </c>
      <c r="BK164" s="685">
        <v>1</v>
      </c>
      <c r="BL164" s="685"/>
      <c r="BM164" s="685"/>
      <c r="BN164" s="685"/>
      <c r="BO164" s="685"/>
      <c r="BP164" s="685"/>
      <c r="BQ164" s="685"/>
      <c r="BR164" s="685"/>
    </row>
    <row r="165" s="258" customFormat="1" ht="172.8" spans="2:70">
      <c r="B165" s="448">
        <f t="shared" si="10"/>
        <v>150</v>
      </c>
      <c r="C165" s="449" t="s">
        <v>1516</v>
      </c>
      <c r="D165" s="450" t="s">
        <v>743</v>
      </c>
      <c r="E165" s="451" t="s">
        <v>744</v>
      </c>
      <c r="F165" s="794" t="s">
        <v>1517</v>
      </c>
      <c r="G165" s="453" t="s">
        <v>1518</v>
      </c>
      <c r="H165" s="454" t="str">
        <f t="shared" si="8"/>
        <v>その他(ネットワーク機器等)
Other
(e.g., External FW, IPS/IDS, network equipment, storage devices, etc.)</v>
      </c>
      <c r="I165" s="799" t="s">
        <v>1505</v>
      </c>
      <c r="J165" s="320" t="s">
        <v>1506</v>
      </c>
      <c r="K165" s="487" t="str">
        <f t="shared" si="11"/>
        <v>回答要
Answer Required</v>
      </c>
      <c r="L165" s="488">
        <v>3</v>
      </c>
      <c r="M165" s="489"/>
      <c r="N165" s="489"/>
      <c r="O165" s="492" t="s">
        <v>287</v>
      </c>
      <c r="P165" s="493"/>
      <c r="Q165" s="494"/>
      <c r="R165" s="494"/>
      <c r="S165" s="503"/>
      <c r="T165" s="807">
        <f>IF(OR(AND('0.Work Content Judge'!$AE$146=1,$BL165=99),AND('0.Work Content Judge'!$AH$146=1,$BM165=99),AND('0.Work Content Judge'!$AG$146=1,$BN165=99),AND(COUNTIF('0.Work Content Judge'!$AJ$146:$AO$146,2)=0,$BO165=99),AND('0.Work Content Judge'!$T$146=0,$BP165=99),AND('0.Work Content Judge'!$U$146=0,$BQ165=99),AND(COUNTIF('0.Work Content Judge'!$AJ$146:$AO$146,2)&gt;0,$BR165=99)),0,IF(OR(AND('0.Work Content Judge'!$G$129=1,$AZ165=1),AND('0.Work Content Judge'!$H$129=1,$BA165=1),AND('0.Work Content Judge'!$I$129=1,$BB165=1),AND('0.Work Content Judge'!$J$129=1,$BC165=1),AND('0.Work Content Judge'!$K$129=1,$BD165=1),AND('0.Work Content Judge'!$L$129=1,$BG165=1),AND('0.Work Content Judge'!$M$129=1,$BF165=1),AND('0.Work Content Judge'!$N$129=1,$BE165=1),AND('0.Work Content Judge'!$O$129=1,$BH165=1),AND('0.Work Content Judge'!$P$129=1,$BI165=1)),1,0))</f>
        <v>1</v>
      </c>
      <c r="U165" s="807">
        <f t="shared" si="12"/>
        <v>1</v>
      </c>
      <c r="V165" s="683">
        <f t="shared" si="9"/>
        <v>1</v>
      </c>
      <c r="W165" s="684">
        <v>1</v>
      </c>
      <c r="X165" s="685">
        <v>1</v>
      </c>
      <c r="Y165" s="685" t="s">
        <v>749</v>
      </c>
      <c r="Z165" s="685" t="s">
        <v>749</v>
      </c>
      <c r="AA165" s="685" t="s">
        <v>749</v>
      </c>
      <c r="AB165" s="685" t="s">
        <v>749</v>
      </c>
      <c r="AC165" s="685" t="s">
        <v>749</v>
      </c>
      <c r="AD165" s="685" t="s">
        <v>749</v>
      </c>
      <c r="AE165" s="685" t="s">
        <v>749</v>
      </c>
      <c r="AF165" s="685" t="e">
        <v>#N/A</v>
      </c>
      <c r="AG165" s="685" t="e">
        <v>#N/A</v>
      </c>
      <c r="AH165" s="685" t="e">
        <v>#N/A</v>
      </c>
      <c r="AI165" s="685" t="e">
        <v>#N/A</v>
      </c>
      <c r="AJ165" s="685" t="e">
        <v>#N/A</v>
      </c>
      <c r="AK165" s="685" t="e">
        <v>#N/A</v>
      </c>
      <c r="AL165" s="685" t="e">
        <v>#N/A</v>
      </c>
      <c r="AM165" s="685"/>
      <c r="AN165" s="685" t="s">
        <v>749</v>
      </c>
      <c r="AO165" s="685" t="s">
        <v>749</v>
      </c>
      <c r="AP165" s="685" t="s">
        <v>749</v>
      </c>
      <c r="AQ165" s="685" t="s">
        <v>749</v>
      </c>
      <c r="AR165" s="685" t="s">
        <v>749</v>
      </c>
      <c r="AS165" s="685" t="s">
        <v>749</v>
      </c>
      <c r="AT165" s="685" t="s">
        <v>749</v>
      </c>
      <c r="AU165" s="685">
        <v>1</v>
      </c>
      <c r="AV165" s="685">
        <v>1</v>
      </c>
      <c r="AW165" s="685">
        <v>1</v>
      </c>
      <c r="AX165" s="685">
        <v>1</v>
      </c>
      <c r="AY165" s="685" t="s">
        <v>749</v>
      </c>
      <c r="AZ165" s="685">
        <v>1</v>
      </c>
      <c r="BA165" s="685" t="s">
        <v>749</v>
      </c>
      <c r="BB165" s="685">
        <v>1</v>
      </c>
      <c r="BC165" s="685" t="s">
        <v>749</v>
      </c>
      <c r="BD165" s="685">
        <v>1</v>
      </c>
      <c r="BE165" s="685" t="s">
        <v>749</v>
      </c>
      <c r="BF165" s="685" t="s">
        <v>749</v>
      </c>
      <c r="BG165" s="685" t="s">
        <v>749</v>
      </c>
      <c r="BH165" s="685" t="s">
        <v>749</v>
      </c>
      <c r="BI165" s="685" t="s">
        <v>749</v>
      </c>
      <c r="BJ165" s="685" t="s">
        <v>749</v>
      </c>
      <c r="BK165" s="685">
        <v>1</v>
      </c>
      <c r="BL165" s="685"/>
      <c r="BM165" s="685"/>
      <c r="BN165" s="685"/>
      <c r="BO165" s="685"/>
      <c r="BP165" s="685"/>
      <c r="BQ165" s="685"/>
      <c r="BR165" s="685"/>
    </row>
    <row r="166" s="258" customFormat="1" ht="172.8" spans="2:70">
      <c r="B166" s="448">
        <f t="shared" si="10"/>
        <v>151</v>
      </c>
      <c r="C166" s="449" t="s">
        <v>1519</v>
      </c>
      <c r="D166" s="450" t="s">
        <v>743</v>
      </c>
      <c r="E166" s="451" t="s">
        <v>744</v>
      </c>
      <c r="F166" s="794" t="s">
        <v>1520</v>
      </c>
      <c r="G166" s="453" t="s">
        <v>1521</v>
      </c>
      <c r="H166" s="451" t="str">
        <f t="shared" si="8"/>
        <v>サーバ全体
Entire server</v>
      </c>
      <c r="I166" s="799" t="s">
        <v>1505</v>
      </c>
      <c r="J166" s="320" t="s">
        <v>1506</v>
      </c>
      <c r="K166" s="487" t="str">
        <f t="shared" si="11"/>
        <v>回答要
Answer Required</v>
      </c>
      <c r="L166" s="488">
        <v>3</v>
      </c>
      <c r="M166" s="489"/>
      <c r="N166" s="489"/>
      <c r="O166" s="492" t="s">
        <v>287</v>
      </c>
      <c r="P166" s="493"/>
      <c r="Q166" s="494"/>
      <c r="R166" s="494"/>
      <c r="S166" s="503"/>
      <c r="T166" s="807">
        <f>IF(OR(AND('0.Work Content Judge'!$AE$146=1,$BL166=99),AND('0.Work Content Judge'!$AH$146=1,$BM166=99),AND('0.Work Content Judge'!$AG$146=1,$BN166=99),AND(COUNTIF('0.Work Content Judge'!$AJ$146:$AO$146,2)=0,$BO166=99),AND('0.Work Content Judge'!$T$146=0,$BP166=99),AND('0.Work Content Judge'!$U$146=0,$BQ166=99),AND(COUNTIF('0.Work Content Judge'!$AJ$146:$AO$146,2)&gt;0,$BR166=99)),0,IF(OR(AND('0.Work Content Judge'!$G$129=1,$AZ166=1),AND('0.Work Content Judge'!$H$129=1,$BA166=1),AND('0.Work Content Judge'!$I$129=1,$BB166=1),AND('0.Work Content Judge'!$J$129=1,$BC166=1),AND('0.Work Content Judge'!$K$129=1,$BD166=1),AND('0.Work Content Judge'!$L$129=1,$BG166=1),AND('0.Work Content Judge'!$M$129=1,$BF166=1),AND('0.Work Content Judge'!$N$129=1,$BE166=1),AND('0.Work Content Judge'!$O$129=1,$BH166=1),AND('0.Work Content Judge'!$P$129=1,$BI166=1)),1,0))</f>
        <v>1</v>
      </c>
      <c r="U166" s="807">
        <f t="shared" si="12"/>
        <v>1</v>
      </c>
      <c r="V166" s="683">
        <f t="shared" si="9"/>
        <v>2</v>
      </c>
      <c r="W166" s="684">
        <v>1</v>
      </c>
      <c r="X166" s="685">
        <v>1</v>
      </c>
      <c r="Y166" s="685" t="s">
        <v>749</v>
      </c>
      <c r="Z166" s="685" t="s">
        <v>749</v>
      </c>
      <c r="AA166" s="685" t="s">
        <v>749</v>
      </c>
      <c r="AB166" s="685" t="s">
        <v>749</v>
      </c>
      <c r="AC166" s="685" t="s">
        <v>749</v>
      </c>
      <c r="AD166" s="685" t="s">
        <v>749</v>
      </c>
      <c r="AE166" s="685" t="s">
        <v>749</v>
      </c>
      <c r="AF166" s="685" t="e">
        <v>#N/A</v>
      </c>
      <c r="AG166" s="685" t="e">
        <v>#N/A</v>
      </c>
      <c r="AH166" s="685" t="e">
        <v>#N/A</v>
      </c>
      <c r="AI166" s="685" t="e">
        <v>#N/A</v>
      </c>
      <c r="AJ166" s="685" t="e">
        <v>#N/A</v>
      </c>
      <c r="AK166" s="685" t="e">
        <v>#N/A</v>
      </c>
      <c r="AL166" s="685" t="e">
        <v>#N/A</v>
      </c>
      <c r="AM166" s="685">
        <v>1</v>
      </c>
      <c r="AN166" s="685" t="s">
        <v>749</v>
      </c>
      <c r="AO166" s="685" t="s">
        <v>749</v>
      </c>
      <c r="AP166" s="685" t="s">
        <v>749</v>
      </c>
      <c r="AQ166" s="685" t="s">
        <v>749</v>
      </c>
      <c r="AR166" s="685" t="s">
        <v>749</v>
      </c>
      <c r="AS166" s="685" t="s">
        <v>749</v>
      </c>
      <c r="AT166" s="685" t="s">
        <v>749</v>
      </c>
      <c r="AU166" s="685">
        <v>1</v>
      </c>
      <c r="AV166" s="685">
        <v>1</v>
      </c>
      <c r="AW166" s="685">
        <v>1</v>
      </c>
      <c r="AX166" s="685">
        <v>1</v>
      </c>
      <c r="AY166" s="685" t="s">
        <v>749</v>
      </c>
      <c r="AZ166" s="685">
        <v>1</v>
      </c>
      <c r="BA166" s="685" t="s">
        <v>749</v>
      </c>
      <c r="BB166" s="685">
        <v>1</v>
      </c>
      <c r="BC166" s="685" t="s">
        <v>749</v>
      </c>
      <c r="BD166" s="685">
        <v>1</v>
      </c>
      <c r="BE166" s="685" t="s">
        <v>749</v>
      </c>
      <c r="BF166" s="685" t="s">
        <v>749</v>
      </c>
      <c r="BG166" s="685" t="s">
        <v>749</v>
      </c>
      <c r="BH166" s="685" t="s">
        <v>749</v>
      </c>
      <c r="BI166" s="685" t="s">
        <v>749</v>
      </c>
      <c r="BJ166" s="685" t="s">
        <v>749</v>
      </c>
      <c r="BK166" s="685">
        <v>1</v>
      </c>
      <c r="BL166" s="685"/>
      <c r="BM166" s="685"/>
      <c r="BN166" s="685"/>
      <c r="BO166" s="685"/>
      <c r="BP166" s="685"/>
      <c r="BQ166" s="685"/>
      <c r="BR166" s="685"/>
    </row>
    <row r="167" s="258" customFormat="1" ht="172.8" spans="2:70">
      <c r="B167" s="448">
        <f t="shared" si="10"/>
        <v>152</v>
      </c>
      <c r="C167" s="449" t="s">
        <v>1519</v>
      </c>
      <c r="D167" s="450" t="s">
        <v>743</v>
      </c>
      <c r="E167" s="451" t="s">
        <v>744</v>
      </c>
      <c r="F167" s="794" t="s">
        <v>1520</v>
      </c>
      <c r="G167" s="453" t="s">
        <v>1521</v>
      </c>
      <c r="H167" s="454" t="str">
        <f t="shared" si="8"/>
        <v>その他(ネットワーク機器等)
Other
(e.g., External FW, IPS/IDS, network equipment, storage devices, etc.)</v>
      </c>
      <c r="I167" s="799" t="s">
        <v>1505</v>
      </c>
      <c r="J167" s="320" t="s">
        <v>1506</v>
      </c>
      <c r="K167" s="487" t="str">
        <f t="shared" si="11"/>
        <v>回答要
Answer Required</v>
      </c>
      <c r="L167" s="488">
        <v>3</v>
      </c>
      <c r="M167" s="489"/>
      <c r="N167" s="489"/>
      <c r="O167" s="492" t="s">
        <v>287</v>
      </c>
      <c r="P167" s="493"/>
      <c r="Q167" s="494"/>
      <c r="R167" s="494"/>
      <c r="S167" s="503"/>
      <c r="T167" s="807">
        <f>IF(OR(AND('0.Work Content Judge'!$AE$146=1,$BL167=99),AND('0.Work Content Judge'!$AH$146=1,$BM167=99),AND('0.Work Content Judge'!$AG$146=1,$BN167=99),AND(COUNTIF('0.Work Content Judge'!$AJ$146:$AO$146,2)=0,$BO167=99),AND('0.Work Content Judge'!$T$146=0,$BP167=99),AND('0.Work Content Judge'!$U$146=0,$BQ167=99),AND(COUNTIF('0.Work Content Judge'!$AJ$146:$AO$146,2)&gt;0,$BR167=99)),0,IF(OR(AND('0.Work Content Judge'!$G$129=1,$AZ167=1),AND('0.Work Content Judge'!$H$129=1,$BA167=1),AND('0.Work Content Judge'!$I$129=1,$BB167=1),AND('0.Work Content Judge'!$J$129=1,$BC167=1),AND('0.Work Content Judge'!$K$129=1,$BD167=1),AND('0.Work Content Judge'!$L$129=1,$BG167=1),AND('0.Work Content Judge'!$M$129=1,$BF167=1),AND('0.Work Content Judge'!$N$129=1,$BE167=1),AND('0.Work Content Judge'!$O$129=1,$BH167=1),AND('0.Work Content Judge'!$P$129=1,$BI167=1)),1,0))</f>
        <v>1</v>
      </c>
      <c r="U167" s="807">
        <f t="shared" si="12"/>
        <v>1</v>
      </c>
      <c r="V167" s="683">
        <f t="shared" si="9"/>
        <v>1</v>
      </c>
      <c r="W167" s="684">
        <v>1</v>
      </c>
      <c r="X167" s="685">
        <v>1</v>
      </c>
      <c r="Y167" s="685" t="s">
        <v>749</v>
      </c>
      <c r="Z167" s="685" t="s">
        <v>749</v>
      </c>
      <c r="AA167" s="685" t="s">
        <v>749</v>
      </c>
      <c r="AB167" s="685" t="s">
        <v>749</v>
      </c>
      <c r="AC167" s="685" t="s">
        <v>749</v>
      </c>
      <c r="AD167" s="685" t="s">
        <v>749</v>
      </c>
      <c r="AE167" s="685" t="s">
        <v>749</v>
      </c>
      <c r="AF167" s="685" t="e">
        <v>#N/A</v>
      </c>
      <c r="AG167" s="685" t="e">
        <v>#N/A</v>
      </c>
      <c r="AH167" s="685" t="e">
        <v>#N/A</v>
      </c>
      <c r="AI167" s="685" t="e">
        <v>#N/A</v>
      </c>
      <c r="AJ167" s="685" t="e">
        <v>#N/A</v>
      </c>
      <c r="AK167" s="685" t="e">
        <v>#N/A</v>
      </c>
      <c r="AL167" s="685" t="e">
        <v>#N/A</v>
      </c>
      <c r="AM167" s="685"/>
      <c r="AN167" s="685" t="s">
        <v>749</v>
      </c>
      <c r="AO167" s="685" t="s">
        <v>749</v>
      </c>
      <c r="AP167" s="685" t="s">
        <v>749</v>
      </c>
      <c r="AQ167" s="685" t="s">
        <v>749</v>
      </c>
      <c r="AR167" s="685" t="s">
        <v>749</v>
      </c>
      <c r="AS167" s="685" t="s">
        <v>749</v>
      </c>
      <c r="AT167" s="685" t="s">
        <v>749</v>
      </c>
      <c r="AU167" s="685">
        <v>1</v>
      </c>
      <c r="AV167" s="685">
        <v>1</v>
      </c>
      <c r="AW167" s="685">
        <v>1</v>
      </c>
      <c r="AX167" s="685">
        <v>1</v>
      </c>
      <c r="AY167" s="685" t="s">
        <v>749</v>
      </c>
      <c r="AZ167" s="685">
        <v>1</v>
      </c>
      <c r="BA167" s="685" t="s">
        <v>749</v>
      </c>
      <c r="BB167" s="685">
        <v>1</v>
      </c>
      <c r="BC167" s="685" t="s">
        <v>749</v>
      </c>
      <c r="BD167" s="685">
        <v>1</v>
      </c>
      <c r="BE167" s="685" t="s">
        <v>749</v>
      </c>
      <c r="BF167" s="685" t="s">
        <v>749</v>
      </c>
      <c r="BG167" s="685" t="s">
        <v>749</v>
      </c>
      <c r="BH167" s="685" t="s">
        <v>749</v>
      </c>
      <c r="BI167" s="685" t="s">
        <v>749</v>
      </c>
      <c r="BJ167" s="685" t="s">
        <v>749</v>
      </c>
      <c r="BK167" s="685">
        <v>1</v>
      </c>
      <c r="BL167" s="685"/>
      <c r="BM167" s="685"/>
      <c r="BN167" s="685"/>
      <c r="BO167" s="685"/>
      <c r="BP167" s="685"/>
      <c r="BQ167" s="685"/>
      <c r="BR167" s="685"/>
    </row>
    <row r="168" s="258" customFormat="1" ht="172.8" spans="2:70">
      <c r="B168" s="448">
        <f t="shared" si="10"/>
        <v>153</v>
      </c>
      <c r="C168" s="449" t="s">
        <v>1522</v>
      </c>
      <c r="D168" s="450" t="s">
        <v>743</v>
      </c>
      <c r="E168" s="451" t="s">
        <v>744</v>
      </c>
      <c r="F168" s="794" t="s">
        <v>1523</v>
      </c>
      <c r="G168" s="453" t="s">
        <v>1524</v>
      </c>
      <c r="H168" s="451" t="str">
        <f t="shared" si="8"/>
        <v>サーバ全体
Entire server</v>
      </c>
      <c r="I168" s="799" t="s">
        <v>1525</v>
      </c>
      <c r="J168" s="320" t="s">
        <v>1526</v>
      </c>
      <c r="K168" s="487" t="str">
        <f t="shared" si="11"/>
        <v>回答要
Answer Required</v>
      </c>
      <c r="L168" s="488">
        <v>3</v>
      </c>
      <c r="M168" s="489"/>
      <c r="N168" s="489"/>
      <c r="O168" s="492" t="s">
        <v>287</v>
      </c>
      <c r="P168" s="493"/>
      <c r="Q168" s="494"/>
      <c r="R168" s="494"/>
      <c r="S168" s="503"/>
      <c r="T168" s="807">
        <f>IF(OR(AND('0.Work Content Judge'!$AE$146=1,$BL168=99),AND('0.Work Content Judge'!$AH$146=1,$BM168=99),AND('0.Work Content Judge'!$AG$146=1,$BN168=99),AND(COUNTIF('0.Work Content Judge'!$AJ$146:$AO$146,2)=0,$BO168=99),AND('0.Work Content Judge'!$T$146=0,$BP168=99),AND('0.Work Content Judge'!$U$146=0,$BQ168=99),AND(COUNTIF('0.Work Content Judge'!$AJ$146:$AO$146,2)&gt;0,$BR168=99)),0,IF(OR(AND('0.Work Content Judge'!$G$129=1,$AZ168=1),AND('0.Work Content Judge'!$H$129=1,$BA168=1),AND('0.Work Content Judge'!$I$129=1,$BB168=1),AND('0.Work Content Judge'!$J$129=1,$BC168=1),AND('0.Work Content Judge'!$K$129=1,$BD168=1),AND('0.Work Content Judge'!$L$129=1,$BG168=1),AND('0.Work Content Judge'!$M$129=1,$BF168=1),AND('0.Work Content Judge'!$N$129=1,$BE168=1),AND('0.Work Content Judge'!$O$129=1,$BH168=1),AND('0.Work Content Judge'!$P$129=1,$BI168=1)),1,0))</f>
        <v>1</v>
      </c>
      <c r="U168" s="807">
        <f t="shared" si="12"/>
        <v>1</v>
      </c>
      <c r="V168" s="683">
        <f t="shared" si="9"/>
        <v>2</v>
      </c>
      <c r="W168" s="684">
        <v>1</v>
      </c>
      <c r="X168" s="685">
        <v>1</v>
      </c>
      <c r="Y168" s="685" t="s">
        <v>749</v>
      </c>
      <c r="Z168" s="685" t="s">
        <v>749</v>
      </c>
      <c r="AA168" s="685" t="s">
        <v>749</v>
      </c>
      <c r="AB168" s="685" t="s">
        <v>749</v>
      </c>
      <c r="AC168" s="685" t="s">
        <v>749</v>
      </c>
      <c r="AD168" s="685" t="s">
        <v>749</v>
      </c>
      <c r="AE168" s="685" t="s">
        <v>749</v>
      </c>
      <c r="AF168" s="685" t="e">
        <v>#N/A</v>
      </c>
      <c r="AG168" s="685" t="e">
        <v>#N/A</v>
      </c>
      <c r="AH168" s="685" t="e">
        <v>#N/A</v>
      </c>
      <c r="AI168" s="685" t="e">
        <v>#N/A</v>
      </c>
      <c r="AJ168" s="685" t="e">
        <v>#N/A</v>
      </c>
      <c r="AK168" s="685" t="e">
        <v>#N/A</v>
      </c>
      <c r="AL168" s="685" t="e">
        <v>#N/A</v>
      </c>
      <c r="AM168" s="685">
        <v>1</v>
      </c>
      <c r="AN168" s="685" t="s">
        <v>749</v>
      </c>
      <c r="AO168" s="685" t="s">
        <v>749</v>
      </c>
      <c r="AP168" s="685" t="s">
        <v>749</v>
      </c>
      <c r="AQ168" s="685" t="s">
        <v>749</v>
      </c>
      <c r="AR168" s="685" t="s">
        <v>749</v>
      </c>
      <c r="AS168" s="685" t="s">
        <v>749</v>
      </c>
      <c r="AT168" s="685" t="s">
        <v>749</v>
      </c>
      <c r="AU168" s="685">
        <v>1</v>
      </c>
      <c r="AV168" s="685">
        <v>1</v>
      </c>
      <c r="AW168" s="685">
        <v>1</v>
      </c>
      <c r="AX168" s="685">
        <v>1</v>
      </c>
      <c r="AY168" s="685" t="s">
        <v>749</v>
      </c>
      <c r="AZ168" s="685">
        <v>1</v>
      </c>
      <c r="BA168" s="685" t="s">
        <v>749</v>
      </c>
      <c r="BB168" s="685">
        <v>1</v>
      </c>
      <c r="BC168" s="685" t="s">
        <v>749</v>
      </c>
      <c r="BD168" s="685">
        <v>1</v>
      </c>
      <c r="BE168" s="685" t="s">
        <v>749</v>
      </c>
      <c r="BF168" s="685" t="s">
        <v>749</v>
      </c>
      <c r="BG168" s="685" t="s">
        <v>749</v>
      </c>
      <c r="BH168" s="685" t="s">
        <v>749</v>
      </c>
      <c r="BI168" s="685" t="s">
        <v>749</v>
      </c>
      <c r="BJ168" s="685" t="s">
        <v>749</v>
      </c>
      <c r="BK168" s="685">
        <v>1</v>
      </c>
      <c r="BL168" s="685"/>
      <c r="BM168" s="685"/>
      <c r="BN168" s="685"/>
      <c r="BO168" s="685"/>
      <c r="BP168" s="685"/>
      <c r="BQ168" s="685"/>
      <c r="BR168" s="685"/>
    </row>
    <row r="169" s="258" customFormat="1" ht="172.8" spans="2:70">
      <c r="B169" s="448">
        <f t="shared" si="10"/>
        <v>154</v>
      </c>
      <c r="C169" s="449" t="s">
        <v>1522</v>
      </c>
      <c r="D169" s="450" t="s">
        <v>743</v>
      </c>
      <c r="E169" s="451" t="s">
        <v>744</v>
      </c>
      <c r="F169" s="794" t="s">
        <v>1523</v>
      </c>
      <c r="G169" s="453" t="s">
        <v>1524</v>
      </c>
      <c r="H169" s="454" t="str">
        <f t="shared" si="8"/>
        <v>その他(ネットワーク機器等)
Other
(e.g., External FW, IPS/IDS, network equipment, storage devices, etc.)</v>
      </c>
      <c r="I169" s="799" t="s">
        <v>1525</v>
      </c>
      <c r="J169" s="320" t="s">
        <v>1526</v>
      </c>
      <c r="K169" s="487" t="str">
        <f t="shared" si="11"/>
        <v>回答要
Answer Required</v>
      </c>
      <c r="L169" s="488">
        <v>3</v>
      </c>
      <c r="M169" s="489"/>
      <c r="N169" s="489"/>
      <c r="O169" s="492" t="s">
        <v>287</v>
      </c>
      <c r="P169" s="493"/>
      <c r="Q169" s="494"/>
      <c r="R169" s="494"/>
      <c r="S169" s="503"/>
      <c r="T169" s="807">
        <f>IF(OR(AND('0.Work Content Judge'!$AE$146=1,$BL169=99),AND('0.Work Content Judge'!$AH$146=1,$BM169=99),AND('0.Work Content Judge'!$AG$146=1,$BN169=99),AND(COUNTIF('0.Work Content Judge'!$AJ$146:$AO$146,2)=0,$BO169=99),AND('0.Work Content Judge'!$T$146=0,$BP169=99),AND('0.Work Content Judge'!$U$146=0,$BQ169=99),AND(COUNTIF('0.Work Content Judge'!$AJ$146:$AO$146,2)&gt;0,$BR169=99)),0,IF(OR(AND('0.Work Content Judge'!$G$129=1,$AZ169=1),AND('0.Work Content Judge'!$H$129=1,$BA169=1),AND('0.Work Content Judge'!$I$129=1,$BB169=1),AND('0.Work Content Judge'!$J$129=1,$BC169=1),AND('0.Work Content Judge'!$K$129=1,$BD169=1),AND('0.Work Content Judge'!$L$129=1,$BG169=1),AND('0.Work Content Judge'!$M$129=1,$BF169=1),AND('0.Work Content Judge'!$N$129=1,$BE169=1),AND('0.Work Content Judge'!$O$129=1,$BH169=1),AND('0.Work Content Judge'!$P$129=1,$BI169=1)),1,0))</f>
        <v>1</v>
      </c>
      <c r="U169" s="807">
        <f t="shared" si="12"/>
        <v>1</v>
      </c>
      <c r="V169" s="683">
        <f t="shared" si="9"/>
        <v>1</v>
      </c>
      <c r="W169" s="684">
        <v>1</v>
      </c>
      <c r="X169" s="685">
        <v>1</v>
      </c>
      <c r="Y169" s="685" t="s">
        <v>749</v>
      </c>
      <c r="Z169" s="685" t="s">
        <v>749</v>
      </c>
      <c r="AA169" s="685" t="s">
        <v>749</v>
      </c>
      <c r="AB169" s="685" t="s">
        <v>749</v>
      </c>
      <c r="AC169" s="685" t="s">
        <v>749</v>
      </c>
      <c r="AD169" s="685" t="s">
        <v>749</v>
      </c>
      <c r="AE169" s="685" t="s">
        <v>749</v>
      </c>
      <c r="AF169" s="685" t="e">
        <v>#N/A</v>
      </c>
      <c r="AG169" s="685" t="e">
        <v>#N/A</v>
      </c>
      <c r="AH169" s="685" t="e">
        <v>#N/A</v>
      </c>
      <c r="AI169" s="685" t="e">
        <v>#N/A</v>
      </c>
      <c r="AJ169" s="685" t="e">
        <v>#N/A</v>
      </c>
      <c r="AK169" s="685" t="e">
        <v>#N/A</v>
      </c>
      <c r="AL169" s="685" t="e">
        <v>#N/A</v>
      </c>
      <c r="AM169" s="685"/>
      <c r="AN169" s="685" t="s">
        <v>749</v>
      </c>
      <c r="AO169" s="685" t="s">
        <v>749</v>
      </c>
      <c r="AP169" s="685" t="s">
        <v>749</v>
      </c>
      <c r="AQ169" s="685" t="s">
        <v>749</v>
      </c>
      <c r="AR169" s="685" t="s">
        <v>749</v>
      </c>
      <c r="AS169" s="685" t="s">
        <v>749</v>
      </c>
      <c r="AT169" s="685" t="s">
        <v>749</v>
      </c>
      <c r="AU169" s="685">
        <v>1</v>
      </c>
      <c r="AV169" s="685">
        <v>1</v>
      </c>
      <c r="AW169" s="685">
        <v>1</v>
      </c>
      <c r="AX169" s="685">
        <v>1</v>
      </c>
      <c r="AY169" s="685" t="s">
        <v>749</v>
      </c>
      <c r="AZ169" s="685">
        <v>1</v>
      </c>
      <c r="BA169" s="685" t="s">
        <v>749</v>
      </c>
      <c r="BB169" s="685">
        <v>1</v>
      </c>
      <c r="BC169" s="685" t="s">
        <v>749</v>
      </c>
      <c r="BD169" s="685">
        <v>1</v>
      </c>
      <c r="BE169" s="685" t="s">
        <v>749</v>
      </c>
      <c r="BF169" s="685" t="s">
        <v>749</v>
      </c>
      <c r="BG169" s="685" t="s">
        <v>749</v>
      </c>
      <c r="BH169" s="685" t="s">
        <v>749</v>
      </c>
      <c r="BI169" s="685" t="s">
        <v>749</v>
      </c>
      <c r="BJ169" s="685" t="s">
        <v>749</v>
      </c>
      <c r="BK169" s="685">
        <v>1</v>
      </c>
      <c r="BL169" s="685"/>
      <c r="BM169" s="685"/>
      <c r="BN169" s="685"/>
      <c r="BO169" s="685"/>
      <c r="BP169" s="685"/>
      <c r="BQ169" s="685"/>
      <c r="BR169" s="685"/>
    </row>
    <row r="170" s="258" customFormat="1" ht="172.8" spans="2:70">
      <c r="B170" s="448">
        <f t="shared" si="10"/>
        <v>155</v>
      </c>
      <c r="C170" s="449" t="s">
        <v>1527</v>
      </c>
      <c r="D170" s="450" t="s">
        <v>743</v>
      </c>
      <c r="E170" s="451" t="s">
        <v>744</v>
      </c>
      <c r="F170" s="794" t="s">
        <v>1528</v>
      </c>
      <c r="G170" s="453" t="s">
        <v>1529</v>
      </c>
      <c r="H170" s="451" t="str">
        <f t="shared" si="8"/>
        <v>サーバ全体
Entire server</v>
      </c>
      <c r="I170" s="799" t="s">
        <v>1525</v>
      </c>
      <c r="J170" s="320" t="s">
        <v>1526</v>
      </c>
      <c r="K170" s="487" t="str">
        <f t="shared" si="11"/>
        <v>回答要
Answer Required</v>
      </c>
      <c r="L170" s="488">
        <v>3</v>
      </c>
      <c r="M170" s="489"/>
      <c r="N170" s="489"/>
      <c r="O170" s="492" t="s">
        <v>287</v>
      </c>
      <c r="P170" s="493"/>
      <c r="Q170" s="494"/>
      <c r="R170" s="494"/>
      <c r="S170" s="503"/>
      <c r="T170" s="807">
        <f>IF(OR(AND('0.Work Content Judge'!$AE$146=1,$BL170=99),AND('0.Work Content Judge'!$AH$146=1,$BM170=99),AND('0.Work Content Judge'!$AG$146=1,$BN170=99),AND(COUNTIF('0.Work Content Judge'!$AJ$146:$AO$146,2)=0,$BO170=99),AND('0.Work Content Judge'!$T$146=0,$BP170=99),AND('0.Work Content Judge'!$U$146=0,$BQ170=99),AND(COUNTIF('0.Work Content Judge'!$AJ$146:$AO$146,2)&gt;0,$BR170=99)),0,IF(OR(AND('0.Work Content Judge'!$G$129=1,$AZ170=1),AND('0.Work Content Judge'!$H$129=1,$BA170=1),AND('0.Work Content Judge'!$I$129=1,$BB170=1),AND('0.Work Content Judge'!$J$129=1,$BC170=1),AND('0.Work Content Judge'!$K$129=1,$BD170=1),AND('0.Work Content Judge'!$L$129=1,$BG170=1),AND('0.Work Content Judge'!$M$129=1,$BF170=1),AND('0.Work Content Judge'!$N$129=1,$BE170=1),AND('0.Work Content Judge'!$O$129=1,$BH170=1),AND('0.Work Content Judge'!$P$129=1,$BI170=1)),1,0))</f>
        <v>1</v>
      </c>
      <c r="U170" s="807">
        <f t="shared" si="12"/>
        <v>1</v>
      </c>
      <c r="V170" s="683">
        <f t="shared" si="9"/>
        <v>2</v>
      </c>
      <c r="W170" s="684">
        <v>1</v>
      </c>
      <c r="X170" s="685">
        <v>1</v>
      </c>
      <c r="Y170" s="685" t="s">
        <v>749</v>
      </c>
      <c r="Z170" s="685" t="s">
        <v>749</v>
      </c>
      <c r="AA170" s="685" t="s">
        <v>749</v>
      </c>
      <c r="AB170" s="685" t="s">
        <v>749</v>
      </c>
      <c r="AC170" s="685" t="s">
        <v>749</v>
      </c>
      <c r="AD170" s="685" t="s">
        <v>749</v>
      </c>
      <c r="AE170" s="685" t="s">
        <v>749</v>
      </c>
      <c r="AF170" s="685" t="e">
        <v>#N/A</v>
      </c>
      <c r="AG170" s="685" t="e">
        <v>#N/A</v>
      </c>
      <c r="AH170" s="685" t="e">
        <v>#N/A</v>
      </c>
      <c r="AI170" s="685" t="e">
        <v>#N/A</v>
      </c>
      <c r="AJ170" s="685" t="e">
        <v>#N/A</v>
      </c>
      <c r="AK170" s="685" t="e">
        <v>#N/A</v>
      </c>
      <c r="AL170" s="685" t="e">
        <v>#N/A</v>
      </c>
      <c r="AM170" s="685">
        <v>1</v>
      </c>
      <c r="AN170" s="685" t="s">
        <v>749</v>
      </c>
      <c r="AO170" s="685" t="s">
        <v>749</v>
      </c>
      <c r="AP170" s="685" t="s">
        <v>749</v>
      </c>
      <c r="AQ170" s="685" t="s">
        <v>749</v>
      </c>
      <c r="AR170" s="685" t="s">
        <v>749</v>
      </c>
      <c r="AS170" s="685" t="s">
        <v>749</v>
      </c>
      <c r="AT170" s="685" t="s">
        <v>749</v>
      </c>
      <c r="AU170" s="685">
        <v>1</v>
      </c>
      <c r="AV170" s="685">
        <v>1</v>
      </c>
      <c r="AW170" s="685">
        <v>1</v>
      </c>
      <c r="AX170" s="685">
        <v>1</v>
      </c>
      <c r="AY170" s="685" t="s">
        <v>749</v>
      </c>
      <c r="AZ170" s="685">
        <v>1</v>
      </c>
      <c r="BA170" s="685" t="s">
        <v>749</v>
      </c>
      <c r="BB170" s="685">
        <v>1</v>
      </c>
      <c r="BC170" s="685" t="s">
        <v>749</v>
      </c>
      <c r="BD170" s="685">
        <v>1</v>
      </c>
      <c r="BE170" s="685" t="s">
        <v>749</v>
      </c>
      <c r="BF170" s="685" t="s">
        <v>749</v>
      </c>
      <c r="BG170" s="685" t="s">
        <v>749</v>
      </c>
      <c r="BH170" s="685" t="s">
        <v>749</v>
      </c>
      <c r="BI170" s="685" t="s">
        <v>749</v>
      </c>
      <c r="BJ170" s="685" t="s">
        <v>749</v>
      </c>
      <c r="BK170" s="685">
        <v>1</v>
      </c>
      <c r="BL170" s="685"/>
      <c r="BM170" s="685"/>
      <c r="BN170" s="685"/>
      <c r="BO170" s="685"/>
      <c r="BP170" s="685"/>
      <c r="BQ170" s="685"/>
      <c r="BR170" s="685"/>
    </row>
    <row r="171" s="258" customFormat="1" ht="172.8" spans="2:70">
      <c r="B171" s="448">
        <f t="shared" si="10"/>
        <v>156</v>
      </c>
      <c r="C171" s="449" t="s">
        <v>1527</v>
      </c>
      <c r="D171" s="450" t="s">
        <v>743</v>
      </c>
      <c r="E171" s="451" t="s">
        <v>744</v>
      </c>
      <c r="F171" s="794" t="s">
        <v>1528</v>
      </c>
      <c r="G171" s="453" t="s">
        <v>1529</v>
      </c>
      <c r="H171" s="454" t="str">
        <f t="shared" si="8"/>
        <v>その他(ネットワーク機器等)
Other
(e.g., External FW, IPS/IDS, network equipment, storage devices, etc.)</v>
      </c>
      <c r="I171" s="799" t="s">
        <v>1525</v>
      </c>
      <c r="J171" s="320" t="s">
        <v>1526</v>
      </c>
      <c r="K171" s="487" t="str">
        <f t="shared" si="11"/>
        <v>回答要
Answer Required</v>
      </c>
      <c r="L171" s="488">
        <v>3</v>
      </c>
      <c r="M171" s="489"/>
      <c r="N171" s="489"/>
      <c r="O171" s="492" t="s">
        <v>287</v>
      </c>
      <c r="P171" s="493"/>
      <c r="Q171" s="494"/>
      <c r="R171" s="494"/>
      <c r="S171" s="503"/>
      <c r="T171" s="807">
        <f>IF(OR(AND('0.Work Content Judge'!$AE$146=1,$BL171=99),AND('0.Work Content Judge'!$AH$146=1,$BM171=99),AND('0.Work Content Judge'!$AG$146=1,$BN171=99),AND(COUNTIF('0.Work Content Judge'!$AJ$146:$AO$146,2)=0,$BO171=99),AND('0.Work Content Judge'!$T$146=0,$BP171=99),AND('0.Work Content Judge'!$U$146=0,$BQ171=99),AND(COUNTIF('0.Work Content Judge'!$AJ$146:$AO$146,2)&gt;0,$BR171=99)),0,IF(OR(AND('0.Work Content Judge'!$G$129=1,$AZ171=1),AND('0.Work Content Judge'!$H$129=1,$BA171=1),AND('0.Work Content Judge'!$I$129=1,$BB171=1),AND('0.Work Content Judge'!$J$129=1,$BC171=1),AND('0.Work Content Judge'!$K$129=1,$BD171=1),AND('0.Work Content Judge'!$L$129=1,$BG171=1),AND('0.Work Content Judge'!$M$129=1,$BF171=1),AND('0.Work Content Judge'!$N$129=1,$BE171=1),AND('0.Work Content Judge'!$O$129=1,$BH171=1),AND('0.Work Content Judge'!$P$129=1,$BI171=1)),1,0))</f>
        <v>1</v>
      </c>
      <c r="U171" s="807">
        <f t="shared" si="12"/>
        <v>1</v>
      </c>
      <c r="V171" s="683">
        <f t="shared" si="9"/>
        <v>1</v>
      </c>
      <c r="W171" s="684">
        <v>1</v>
      </c>
      <c r="X171" s="685">
        <v>1</v>
      </c>
      <c r="Y171" s="685" t="s">
        <v>749</v>
      </c>
      <c r="Z171" s="685" t="s">
        <v>749</v>
      </c>
      <c r="AA171" s="685" t="s">
        <v>749</v>
      </c>
      <c r="AB171" s="685" t="s">
        <v>749</v>
      </c>
      <c r="AC171" s="685" t="s">
        <v>749</v>
      </c>
      <c r="AD171" s="685" t="s">
        <v>749</v>
      </c>
      <c r="AE171" s="685" t="s">
        <v>749</v>
      </c>
      <c r="AF171" s="685" t="e">
        <v>#N/A</v>
      </c>
      <c r="AG171" s="685" t="e">
        <v>#N/A</v>
      </c>
      <c r="AH171" s="685" t="e">
        <v>#N/A</v>
      </c>
      <c r="AI171" s="685" t="e">
        <v>#N/A</v>
      </c>
      <c r="AJ171" s="685" t="e">
        <v>#N/A</v>
      </c>
      <c r="AK171" s="685" t="e">
        <v>#N/A</v>
      </c>
      <c r="AL171" s="685" t="e">
        <v>#N/A</v>
      </c>
      <c r="AM171" s="685"/>
      <c r="AN171" s="685" t="s">
        <v>749</v>
      </c>
      <c r="AO171" s="685" t="s">
        <v>749</v>
      </c>
      <c r="AP171" s="685" t="s">
        <v>749</v>
      </c>
      <c r="AQ171" s="685" t="s">
        <v>749</v>
      </c>
      <c r="AR171" s="685" t="s">
        <v>749</v>
      </c>
      <c r="AS171" s="685" t="s">
        <v>749</v>
      </c>
      <c r="AT171" s="685" t="s">
        <v>749</v>
      </c>
      <c r="AU171" s="685">
        <v>1</v>
      </c>
      <c r="AV171" s="685">
        <v>1</v>
      </c>
      <c r="AW171" s="685">
        <v>1</v>
      </c>
      <c r="AX171" s="685">
        <v>1</v>
      </c>
      <c r="AY171" s="685" t="s">
        <v>749</v>
      </c>
      <c r="AZ171" s="685">
        <v>1</v>
      </c>
      <c r="BA171" s="685" t="s">
        <v>749</v>
      </c>
      <c r="BB171" s="685">
        <v>1</v>
      </c>
      <c r="BC171" s="685" t="s">
        <v>749</v>
      </c>
      <c r="BD171" s="685">
        <v>1</v>
      </c>
      <c r="BE171" s="685" t="s">
        <v>749</v>
      </c>
      <c r="BF171" s="685" t="s">
        <v>749</v>
      </c>
      <c r="BG171" s="685" t="s">
        <v>749</v>
      </c>
      <c r="BH171" s="685" t="s">
        <v>749</v>
      </c>
      <c r="BI171" s="685" t="s">
        <v>749</v>
      </c>
      <c r="BJ171" s="685" t="s">
        <v>749</v>
      </c>
      <c r="BK171" s="685">
        <v>1</v>
      </c>
      <c r="BL171" s="685"/>
      <c r="BM171" s="685"/>
      <c r="BN171" s="685"/>
      <c r="BO171" s="685"/>
      <c r="BP171" s="685"/>
      <c r="BQ171" s="685"/>
      <c r="BR171" s="685"/>
    </row>
    <row r="172" s="258" customFormat="1" ht="172.8" spans="2:70">
      <c r="B172" s="448">
        <f t="shared" si="10"/>
        <v>157</v>
      </c>
      <c r="C172" s="449" t="s">
        <v>1530</v>
      </c>
      <c r="D172" s="450" t="s">
        <v>743</v>
      </c>
      <c r="E172" s="451" t="s">
        <v>744</v>
      </c>
      <c r="F172" s="794" t="s">
        <v>1531</v>
      </c>
      <c r="G172" s="453" t="s">
        <v>1532</v>
      </c>
      <c r="H172" s="451" t="str">
        <f t="shared" si="8"/>
        <v>サーバ全体
Entire server</v>
      </c>
      <c r="I172" s="799" t="s">
        <v>1525</v>
      </c>
      <c r="J172" s="320" t="s">
        <v>1526</v>
      </c>
      <c r="K172" s="487" t="str">
        <f t="shared" si="11"/>
        <v>回答要
Answer Required</v>
      </c>
      <c r="L172" s="488">
        <v>3</v>
      </c>
      <c r="M172" s="489"/>
      <c r="N172" s="489"/>
      <c r="O172" s="492" t="s">
        <v>287</v>
      </c>
      <c r="P172" s="493"/>
      <c r="Q172" s="494"/>
      <c r="R172" s="494"/>
      <c r="S172" s="503"/>
      <c r="T172" s="807">
        <f>IF(OR(AND('0.Work Content Judge'!$AE$146=1,$BL172=99),AND('0.Work Content Judge'!$AH$146=1,$BM172=99),AND('0.Work Content Judge'!$AG$146=1,$BN172=99),AND(COUNTIF('0.Work Content Judge'!$AJ$146:$AO$146,2)=0,$BO172=99),AND('0.Work Content Judge'!$T$146=0,$BP172=99),AND('0.Work Content Judge'!$U$146=0,$BQ172=99),AND(COUNTIF('0.Work Content Judge'!$AJ$146:$AO$146,2)&gt;0,$BR172=99)),0,IF(OR(AND('0.Work Content Judge'!$G$129=1,$AZ172=1),AND('0.Work Content Judge'!$H$129=1,$BA172=1),AND('0.Work Content Judge'!$I$129=1,$BB172=1),AND('0.Work Content Judge'!$J$129=1,$BC172=1),AND('0.Work Content Judge'!$K$129=1,$BD172=1),AND('0.Work Content Judge'!$L$129=1,$BG172=1),AND('0.Work Content Judge'!$M$129=1,$BF172=1),AND('0.Work Content Judge'!$N$129=1,$BE172=1),AND('0.Work Content Judge'!$O$129=1,$BH172=1),AND('0.Work Content Judge'!$P$129=1,$BI172=1)),1,0))</f>
        <v>1</v>
      </c>
      <c r="U172" s="807">
        <f t="shared" si="12"/>
        <v>1</v>
      </c>
      <c r="V172" s="683">
        <f t="shared" si="9"/>
        <v>2</v>
      </c>
      <c r="W172" s="684">
        <v>1</v>
      </c>
      <c r="X172" s="685">
        <v>1</v>
      </c>
      <c r="Y172" s="685" t="s">
        <v>749</v>
      </c>
      <c r="Z172" s="685" t="s">
        <v>749</v>
      </c>
      <c r="AA172" s="685" t="s">
        <v>749</v>
      </c>
      <c r="AB172" s="685" t="s">
        <v>749</v>
      </c>
      <c r="AC172" s="685" t="s">
        <v>749</v>
      </c>
      <c r="AD172" s="685" t="s">
        <v>749</v>
      </c>
      <c r="AE172" s="685" t="s">
        <v>749</v>
      </c>
      <c r="AF172" s="685" t="e">
        <v>#N/A</v>
      </c>
      <c r="AG172" s="685" t="e">
        <v>#N/A</v>
      </c>
      <c r="AH172" s="685" t="e">
        <v>#N/A</v>
      </c>
      <c r="AI172" s="685" t="e">
        <v>#N/A</v>
      </c>
      <c r="AJ172" s="685" t="e">
        <v>#N/A</v>
      </c>
      <c r="AK172" s="685" t="e">
        <v>#N/A</v>
      </c>
      <c r="AL172" s="685" t="e">
        <v>#N/A</v>
      </c>
      <c r="AM172" s="685">
        <v>1</v>
      </c>
      <c r="AN172" s="685" t="s">
        <v>749</v>
      </c>
      <c r="AO172" s="685" t="s">
        <v>749</v>
      </c>
      <c r="AP172" s="685" t="s">
        <v>749</v>
      </c>
      <c r="AQ172" s="685" t="s">
        <v>749</v>
      </c>
      <c r="AR172" s="685" t="s">
        <v>749</v>
      </c>
      <c r="AS172" s="685" t="s">
        <v>749</v>
      </c>
      <c r="AT172" s="685" t="s">
        <v>749</v>
      </c>
      <c r="AU172" s="685">
        <v>1</v>
      </c>
      <c r="AV172" s="685">
        <v>1</v>
      </c>
      <c r="AW172" s="685">
        <v>1</v>
      </c>
      <c r="AX172" s="685">
        <v>1</v>
      </c>
      <c r="AY172" s="685" t="s">
        <v>749</v>
      </c>
      <c r="AZ172" s="685">
        <v>1</v>
      </c>
      <c r="BA172" s="685" t="s">
        <v>749</v>
      </c>
      <c r="BB172" s="685">
        <v>1</v>
      </c>
      <c r="BC172" s="685" t="s">
        <v>749</v>
      </c>
      <c r="BD172" s="685">
        <v>1</v>
      </c>
      <c r="BE172" s="685" t="s">
        <v>749</v>
      </c>
      <c r="BF172" s="685" t="s">
        <v>749</v>
      </c>
      <c r="BG172" s="685" t="s">
        <v>749</v>
      </c>
      <c r="BH172" s="685" t="s">
        <v>749</v>
      </c>
      <c r="BI172" s="685" t="s">
        <v>749</v>
      </c>
      <c r="BJ172" s="685" t="s">
        <v>749</v>
      </c>
      <c r="BK172" s="685">
        <v>1</v>
      </c>
      <c r="BL172" s="685"/>
      <c r="BM172" s="685"/>
      <c r="BN172" s="685"/>
      <c r="BO172" s="685"/>
      <c r="BP172" s="685"/>
      <c r="BQ172" s="685"/>
      <c r="BR172" s="685"/>
    </row>
    <row r="173" s="258" customFormat="1" ht="172.8" spans="2:70">
      <c r="B173" s="448">
        <f t="shared" si="10"/>
        <v>158</v>
      </c>
      <c r="C173" s="449" t="s">
        <v>1530</v>
      </c>
      <c r="D173" s="450" t="s">
        <v>743</v>
      </c>
      <c r="E173" s="451" t="s">
        <v>744</v>
      </c>
      <c r="F173" s="794" t="s">
        <v>1531</v>
      </c>
      <c r="G173" s="453" t="s">
        <v>1532</v>
      </c>
      <c r="H173" s="454" t="str">
        <f t="shared" si="8"/>
        <v>その他(ネットワーク機器等)
Other
(e.g., External FW, IPS/IDS, network equipment, storage devices, etc.)</v>
      </c>
      <c r="I173" s="799" t="s">
        <v>1525</v>
      </c>
      <c r="J173" s="320" t="s">
        <v>1526</v>
      </c>
      <c r="K173" s="487" t="str">
        <f t="shared" si="11"/>
        <v>回答要
Answer Required</v>
      </c>
      <c r="L173" s="488">
        <v>3</v>
      </c>
      <c r="M173" s="489"/>
      <c r="N173" s="489"/>
      <c r="O173" s="492" t="s">
        <v>287</v>
      </c>
      <c r="P173" s="493"/>
      <c r="Q173" s="494"/>
      <c r="R173" s="494"/>
      <c r="S173" s="503"/>
      <c r="T173" s="807">
        <f>IF(OR(AND('0.Work Content Judge'!$AE$146=1,$BL173=99),AND('0.Work Content Judge'!$AH$146=1,$BM173=99),AND('0.Work Content Judge'!$AG$146=1,$BN173=99),AND(COUNTIF('0.Work Content Judge'!$AJ$146:$AO$146,2)=0,$BO173=99),AND('0.Work Content Judge'!$T$146=0,$BP173=99),AND('0.Work Content Judge'!$U$146=0,$BQ173=99),AND(COUNTIF('0.Work Content Judge'!$AJ$146:$AO$146,2)&gt;0,$BR173=99)),0,IF(OR(AND('0.Work Content Judge'!$G$129=1,$AZ173=1),AND('0.Work Content Judge'!$H$129=1,$BA173=1),AND('0.Work Content Judge'!$I$129=1,$BB173=1),AND('0.Work Content Judge'!$J$129=1,$BC173=1),AND('0.Work Content Judge'!$K$129=1,$BD173=1),AND('0.Work Content Judge'!$L$129=1,$BG173=1),AND('0.Work Content Judge'!$M$129=1,$BF173=1),AND('0.Work Content Judge'!$N$129=1,$BE173=1),AND('0.Work Content Judge'!$O$129=1,$BH173=1),AND('0.Work Content Judge'!$P$129=1,$BI173=1)),1,0))</f>
        <v>1</v>
      </c>
      <c r="U173" s="807">
        <f t="shared" si="12"/>
        <v>1</v>
      </c>
      <c r="V173" s="683">
        <f t="shared" si="9"/>
        <v>1</v>
      </c>
      <c r="W173" s="684">
        <v>1</v>
      </c>
      <c r="X173" s="685">
        <v>1</v>
      </c>
      <c r="Y173" s="685" t="s">
        <v>749</v>
      </c>
      <c r="Z173" s="685" t="s">
        <v>749</v>
      </c>
      <c r="AA173" s="685" t="s">
        <v>749</v>
      </c>
      <c r="AB173" s="685" t="s">
        <v>749</v>
      </c>
      <c r="AC173" s="685" t="s">
        <v>749</v>
      </c>
      <c r="AD173" s="685" t="s">
        <v>749</v>
      </c>
      <c r="AE173" s="685" t="s">
        <v>749</v>
      </c>
      <c r="AF173" s="685" t="e">
        <v>#N/A</v>
      </c>
      <c r="AG173" s="685" t="e">
        <v>#N/A</v>
      </c>
      <c r="AH173" s="685" t="e">
        <v>#N/A</v>
      </c>
      <c r="AI173" s="685" t="e">
        <v>#N/A</v>
      </c>
      <c r="AJ173" s="685" t="e">
        <v>#N/A</v>
      </c>
      <c r="AK173" s="685" t="e">
        <v>#N/A</v>
      </c>
      <c r="AL173" s="685" t="e">
        <v>#N/A</v>
      </c>
      <c r="AM173" s="685"/>
      <c r="AN173" s="685" t="s">
        <v>749</v>
      </c>
      <c r="AO173" s="685" t="s">
        <v>749</v>
      </c>
      <c r="AP173" s="685" t="s">
        <v>749</v>
      </c>
      <c r="AQ173" s="685" t="s">
        <v>749</v>
      </c>
      <c r="AR173" s="685" t="s">
        <v>749</v>
      </c>
      <c r="AS173" s="685" t="s">
        <v>749</v>
      </c>
      <c r="AT173" s="685" t="s">
        <v>749</v>
      </c>
      <c r="AU173" s="685">
        <v>1</v>
      </c>
      <c r="AV173" s="685">
        <v>1</v>
      </c>
      <c r="AW173" s="685">
        <v>1</v>
      </c>
      <c r="AX173" s="685">
        <v>1</v>
      </c>
      <c r="AY173" s="685" t="s">
        <v>749</v>
      </c>
      <c r="AZ173" s="685">
        <v>1</v>
      </c>
      <c r="BA173" s="685" t="s">
        <v>749</v>
      </c>
      <c r="BB173" s="685">
        <v>1</v>
      </c>
      <c r="BC173" s="685" t="s">
        <v>749</v>
      </c>
      <c r="BD173" s="685">
        <v>1</v>
      </c>
      <c r="BE173" s="685" t="s">
        <v>749</v>
      </c>
      <c r="BF173" s="685" t="s">
        <v>749</v>
      </c>
      <c r="BG173" s="685" t="s">
        <v>749</v>
      </c>
      <c r="BH173" s="685" t="s">
        <v>749</v>
      </c>
      <c r="BI173" s="685" t="s">
        <v>749</v>
      </c>
      <c r="BJ173" s="685" t="s">
        <v>749</v>
      </c>
      <c r="BK173" s="685">
        <v>1</v>
      </c>
      <c r="BL173" s="685"/>
      <c r="BM173" s="685"/>
      <c r="BN173" s="685"/>
      <c r="BO173" s="685"/>
      <c r="BP173" s="685"/>
      <c r="BQ173" s="685"/>
      <c r="BR173" s="685"/>
    </row>
    <row r="174" s="258" customFormat="1" ht="172.8" spans="2:70">
      <c r="B174" s="448">
        <f t="shared" si="10"/>
        <v>159</v>
      </c>
      <c r="C174" s="449" t="s">
        <v>1533</v>
      </c>
      <c r="D174" s="450" t="s">
        <v>743</v>
      </c>
      <c r="E174" s="451" t="s">
        <v>744</v>
      </c>
      <c r="F174" s="794" t="s">
        <v>1534</v>
      </c>
      <c r="G174" s="453" t="s">
        <v>1535</v>
      </c>
      <c r="H174" s="451" t="str">
        <f t="shared" si="8"/>
        <v>サーバ全体
Entire server</v>
      </c>
      <c r="I174" s="799" t="s">
        <v>1525</v>
      </c>
      <c r="J174" s="320" t="s">
        <v>1526</v>
      </c>
      <c r="K174" s="487" t="str">
        <f t="shared" si="11"/>
        <v>回答要
Answer Required</v>
      </c>
      <c r="L174" s="488">
        <v>3</v>
      </c>
      <c r="M174" s="489"/>
      <c r="N174" s="489"/>
      <c r="O174" s="492" t="s">
        <v>287</v>
      </c>
      <c r="P174" s="493"/>
      <c r="Q174" s="494"/>
      <c r="R174" s="494"/>
      <c r="S174" s="503"/>
      <c r="T174" s="807">
        <f>IF(OR(AND('0.Work Content Judge'!$AE$146=1,$BL174=99),AND('0.Work Content Judge'!$AH$146=1,$BM174=99),AND('0.Work Content Judge'!$AG$146=1,$BN174=99),AND(COUNTIF('0.Work Content Judge'!$AJ$146:$AO$146,2)=0,$BO174=99),AND('0.Work Content Judge'!$T$146=0,$BP174=99),AND('0.Work Content Judge'!$U$146=0,$BQ174=99),AND(COUNTIF('0.Work Content Judge'!$AJ$146:$AO$146,2)&gt;0,$BR174=99)),0,IF(OR(AND('0.Work Content Judge'!$G$129=1,$AZ174=1),AND('0.Work Content Judge'!$H$129=1,$BA174=1),AND('0.Work Content Judge'!$I$129=1,$BB174=1),AND('0.Work Content Judge'!$J$129=1,$BC174=1),AND('0.Work Content Judge'!$K$129=1,$BD174=1),AND('0.Work Content Judge'!$L$129=1,$BG174=1),AND('0.Work Content Judge'!$M$129=1,$BF174=1),AND('0.Work Content Judge'!$N$129=1,$BE174=1),AND('0.Work Content Judge'!$O$129=1,$BH174=1),AND('0.Work Content Judge'!$P$129=1,$BI174=1)),1,0))</f>
        <v>1</v>
      </c>
      <c r="U174" s="807">
        <f t="shared" si="12"/>
        <v>1</v>
      </c>
      <c r="V174" s="683">
        <f t="shared" si="9"/>
        <v>2</v>
      </c>
      <c r="W174" s="684">
        <v>1</v>
      </c>
      <c r="X174" s="685">
        <v>1</v>
      </c>
      <c r="Y174" s="685" t="s">
        <v>749</v>
      </c>
      <c r="Z174" s="685" t="s">
        <v>749</v>
      </c>
      <c r="AA174" s="685" t="s">
        <v>749</v>
      </c>
      <c r="AB174" s="685" t="s">
        <v>749</v>
      </c>
      <c r="AC174" s="685" t="s">
        <v>749</v>
      </c>
      <c r="AD174" s="685" t="s">
        <v>749</v>
      </c>
      <c r="AE174" s="685" t="s">
        <v>749</v>
      </c>
      <c r="AF174" s="685" t="e">
        <v>#N/A</v>
      </c>
      <c r="AG174" s="685" t="e">
        <v>#N/A</v>
      </c>
      <c r="AH174" s="685" t="e">
        <v>#N/A</v>
      </c>
      <c r="AI174" s="685" t="e">
        <v>#N/A</v>
      </c>
      <c r="AJ174" s="685" t="e">
        <v>#N/A</v>
      </c>
      <c r="AK174" s="685" t="e">
        <v>#N/A</v>
      </c>
      <c r="AL174" s="685" t="e">
        <v>#N/A</v>
      </c>
      <c r="AM174" s="685">
        <v>1</v>
      </c>
      <c r="AN174" s="685" t="s">
        <v>749</v>
      </c>
      <c r="AO174" s="685" t="s">
        <v>749</v>
      </c>
      <c r="AP174" s="685" t="s">
        <v>749</v>
      </c>
      <c r="AQ174" s="685" t="s">
        <v>749</v>
      </c>
      <c r="AR174" s="685" t="s">
        <v>749</v>
      </c>
      <c r="AS174" s="685" t="s">
        <v>749</v>
      </c>
      <c r="AT174" s="685" t="s">
        <v>749</v>
      </c>
      <c r="AU174" s="685">
        <v>1</v>
      </c>
      <c r="AV174" s="685">
        <v>1</v>
      </c>
      <c r="AW174" s="685">
        <v>1</v>
      </c>
      <c r="AX174" s="685">
        <v>1</v>
      </c>
      <c r="AY174" s="685" t="s">
        <v>749</v>
      </c>
      <c r="AZ174" s="685">
        <v>1</v>
      </c>
      <c r="BA174" s="685" t="s">
        <v>749</v>
      </c>
      <c r="BB174" s="685">
        <v>1</v>
      </c>
      <c r="BC174" s="685" t="s">
        <v>749</v>
      </c>
      <c r="BD174" s="685">
        <v>1</v>
      </c>
      <c r="BE174" s="685" t="s">
        <v>749</v>
      </c>
      <c r="BF174" s="685" t="s">
        <v>749</v>
      </c>
      <c r="BG174" s="685" t="s">
        <v>749</v>
      </c>
      <c r="BH174" s="685" t="s">
        <v>749</v>
      </c>
      <c r="BI174" s="685" t="s">
        <v>749</v>
      </c>
      <c r="BJ174" s="685" t="s">
        <v>749</v>
      </c>
      <c r="BK174" s="685">
        <v>1</v>
      </c>
      <c r="BL174" s="685"/>
      <c r="BM174" s="685"/>
      <c r="BN174" s="685"/>
      <c r="BO174" s="685"/>
      <c r="BP174" s="685"/>
      <c r="BQ174" s="685"/>
      <c r="BR174" s="685"/>
    </row>
    <row r="175" s="258" customFormat="1" ht="172.8" spans="2:70">
      <c r="B175" s="448">
        <f t="shared" si="10"/>
        <v>160</v>
      </c>
      <c r="C175" s="449" t="s">
        <v>1533</v>
      </c>
      <c r="D175" s="450" t="s">
        <v>743</v>
      </c>
      <c r="E175" s="451" t="s">
        <v>744</v>
      </c>
      <c r="F175" s="794" t="s">
        <v>1534</v>
      </c>
      <c r="G175" s="453" t="s">
        <v>1535</v>
      </c>
      <c r="H175" s="454" t="str">
        <f t="shared" si="8"/>
        <v>その他(ネットワーク機器等)
Other
(e.g., External FW, IPS/IDS, network equipment, storage devices, etc.)</v>
      </c>
      <c r="I175" s="799" t="s">
        <v>1525</v>
      </c>
      <c r="J175" s="320" t="s">
        <v>1526</v>
      </c>
      <c r="K175" s="487" t="str">
        <f t="shared" si="11"/>
        <v>回答要
Answer Required</v>
      </c>
      <c r="L175" s="488">
        <v>3</v>
      </c>
      <c r="M175" s="489"/>
      <c r="N175" s="489"/>
      <c r="O175" s="492" t="s">
        <v>287</v>
      </c>
      <c r="P175" s="493"/>
      <c r="Q175" s="494"/>
      <c r="R175" s="494"/>
      <c r="S175" s="503"/>
      <c r="T175" s="807">
        <f>IF(OR(AND('0.Work Content Judge'!$AE$146=1,$BL175=99),AND('0.Work Content Judge'!$AH$146=1,$BM175=99),AND('0.Work Content Judge'!$AG$146=1,$BN175=99),AND(COUNTIF('0.Work Content Judge'!$AJ$146:$AO$146,2)=0,$BO175=99),AND('0.Work Content Judge'!$T$146=0,$BP175=99),AND('0.Work Content Judge'!$U$146=0,$BQ175=99),AND(COUNTIF('0.Work Content Judge'!$AJ$146:$AO$146,2)&gt;0,$BR175=99)),0,IF(OR(AND('0.Work Content Judge'!$G$129=1,$AZ175=1),AND('0.Work Content Judge'!$H$129=1,$BA175=1),AND('0.Work Content Judge'!$I$129=1,$BB175=1),AND('0.Work Content Judge'!$J$129=1,$BC175=1),AND('0.Work Content Judge'!$K$129=1,$BD175=1),AND('0.Work Content Judge'!$L$129=1,$BG175=1),AND('0.Work Content Judge'!$M$129=1,$BF175=1),AND('0.Work Content Judge'!$N$129=1,$BE175=1),AND('0.Work Content Judge'!$O$129=1,$BH175=1),AND('0.Work Content Judge'!$P$129=1,$BI175=1)),1,0))</f>
        <v>1</v>
      </c>
      <c r="U175" s="807">
        <f t="shared" si="12"/>
        <v>1</v>
      </c>
      <c r="V175" s="683">
        <f t="shared" si="9"/>
        <v>1</v>
      </c>
      <c r="W175" s="684">
        <v>1</v>
      </c>
      <c r="X175" s="685">
        <v>1</v>
      </c>
      <c r="Y175" s="685" t="s">
        <v>749</v>
      </c>
      <c r="Z175" s="685" t="s">
        <v>749</v>
      </c>
      <c r="AA175" s="685" t="s">
        <v>749</v>
      </c>
      <c r="AB175" s="685" t="s">
        <v>749</v>
      </c>
      <c r="AC175" s="685" t="s">
        <v>749</v>
      </c>
      <c r="AD175" s="685" t="s">
        <v>749</v>
      </c>
      <c r="AE175" s="685" t="s">
        <v>749</v>
      </c>
      <c r="AF175" s="685" t="e">
        <v>#N/A</v>
      </c>
      <c r="AG175" s="685" t="e">
        <v>#N/A</v>
      </c>
      <c r="AH175" s="685" t="e">
        <v>#N/A</v>
      </c>
      <c r="AI175" s="685" t="e">
        <v>#N/A</v>
      </c>
      <c r="AJ175" s="685" t="e">
        <v>#N/A</v>
      </c>
      <c r="AK175" s="685" t="e">
        <v>#N/A</v>
      </c>
      <c r="AL175" s="685" t="e">
        <v>#N/A</v>
      </c>
      <c r="AM175" s="685"/>
      <c r="AN175" s="685" t="s">
        <v>749</v>
      </c>
      <c r="AO175" s="685" t="s">
        <v>749</v>
      </c>
      <c r="AP175" s="685" t="s">
        <v>749</v>
      </c>
      <c r="AQ175" s="685" t="s">
        <v>749</v>
      </c>
      <c r="AR175" s="685" t="s">
        <v>749</v>
      </c>
      <c r="AS175" s="685" t="s">
        <v>749</v>
      </c>
      <c r="AT175" s="685" t="s">
        <v>749</v>
      </c>
      <c r="AU175" s="685">
        <v>1</v>
      </c>
      <c r="AV175" s="685">
        <v>1</v>
      </c>
      <c r="AW175" s="685">
        <v>1</v>
      </c>
      <c r="AX175" s="685">
        <v>1</v>
      </c>
      <c r="AY175" s="685" t="s">
        <v>749</v>
      </c>
      <c r="AZ175" s="685">
        <v>1</v>
      </c>
      <c r="BA175" s="685" t="s">
        <v>749</v>
      </c>
      <c r="BB175" s="685">
        <v>1</v>
      </c>
      <c r="BC175" s="685" t="s">
        <v>749</v>
      </c>
      <c r="BD175" s="685">
        <v>1</v>
      </c>
      <c r="BE175" s="685" t="s">
        <v>749</v>
      </c>
      <c r="BF175" s="685" t="s">
        <v>749</v>
      </c>
      <c r="BG175" s="685" t="s">
        <v>749</v>
      </c>
      <c r="BH175" s="685" t="s">
        <v>749</v>
      </c>
      <c r="BI175" s="685" t="s">
        <v>749</v>
      </c>
      <c r="BJ175" s="685" t="s">
        <v>749</v>
      </c>
      <c r="BK175" s="685">
        <v>1</v>
      </c>
      <c r="BL175" s="685"/>
      <c r="BM175" s="685"/>
      <c r="BN175" s="685"/>
      <c r="BO175" s="685"/>
      <c r="BP175" s="685"/>
      <c r="BQ175" s="685"/>
      <c r="BR175" s="685"/>
    </row>
    <row r="176" s="258" customFormat="1" ht="172.8" spans="2:70">
      <c r="B176" s="448">
        <f t="shared" si="10"/>
        <v>161</v>
      </c>
      <c r="C176" s="449" t="s">
        <v>1536</v>
      </c>
      <c r="D176" s="450" t="s">
        <v>743</v>
      </c>
      <c r="E176" s="451" t="s">
        <v>744</v>
      </c>
      <c r="F176" s="794" t="s">
        <v>1537</v>
      </c>
      <c r="G176" s="453" t="s">
        <v>1538</v>
      </c>
      <c r="H176" s="451" t="str">
        <f t="shared" si="8"/>
        <v>サーバ全体
Entire server</v>
      </c>
      <c r="I176" s="799" t="s">
        <v>1525</v>
      </c>
      <c r="J176" s="320" t="s">
        <v>1526</v>
      </c>
      <c r="K176" s="487" t="str">
        <f t="shared" si="11"/>
        <v>回答要
Answer Required</v>
      </c>
      <c r="L176" s="488">
        <v>3</v>
      </c>
      <c r="M176" s="489"/>
      <c r="N176" s="489"/>
      <c r="O176" s="492" t="s">
        <v>287</v>
      </c>
      <c r="P176" s="493"/>
      <c r="Q176" s="494"/>
      <c r="R176" s="494"/>
      <c r="S176" s="503"/>
      <c r="T176" s="807">
        <f>IF(OR(AND('0.Work Content Judge'!$AE$146=1,$BL176=99),AND('0.Work Content Judge'!$AH$146=1,$BM176=99),AND('0.Work Content Judge'!$AG$146=1,$BN176=99),AND(COUNTIF('0.Work Content Judge'!$AJ$146:$AO$146,2)=0,$BO176=99),AND('0.Work Content Judge'!$T$146=0,$BP176=99),AND('0.Work Content Judge'!$U$146=0,$BQ176=99),AND(COUNTIF('0.Work Content Judge'!$AJ$146:$AO$146,2)&gt;0,$BR176=99)),0,IF(OR(AND('0.Work Content Judge'!$G$129=1,$AZ176=1),AND('0.Work Content Judge'!$H$129=1,$BA176=1),AND('0.Work Content Judge'!$I$129=1,$BB176=1),AND('0.Work Content Judge'!$J$129=1,$BC176=1),AND('0.Work Content Judge'!$K$129=1,$BD176=1),AND('0.Work Content Judge'!$L$129=1,$BG176=1),AND('0.Work Content Judge'!$M$129=1,$BF176=1),AND('0.Work Content Judge'!$N$129=1,$BE176=1),AND('0.Work Content Judge'!$O$129=1,$BH176=1),AND('0.Work Content Judge'!$P$129=1,$BI176=1)),1,0))</f>
        <v>1</v>
      </c>
      <c r="U176" s="807">
        <f t="shared" si="12"/>
        <v>1</v>
      </c>
      <c r="V176" s="683">
        <f t="shared" si="9"/>
        <v>2</v>
      </c>
      <c r="W176" s="684">
        <v>1</v>
      </c>
      <c r="X176" s="685">
        <v>1</v>
      </c>
      <c r="Y176" s="685" t="s">
        <v>749</v>
      </c>
      <c r="Z176" s="685" t="s">
        <v>749</v>
      </c>
      <c r="AA176" s="685" t="s">
        <v>749</v>
      </c>
      <c r="AB176" s="685" t="s">
        <v>749</v>
      </c>
      <c r="AC176" s="685" t="s">
        <v>749</v>
      </c>
      <c r="AD176" s="685" t="s">
        <v>749</v>
      </c>
      <c r="AE176" s="685" t="s">
        <v>749</v>
      </c>
      <c r="AF176" s="685" t="e">
        <v>#N/A</v>
      </c>
      <c r="AG176" s="685" t="e">
        <v>#N/A</v>
      </c>
      <c r="AH176" s="685" t="e">
        <v>#N/A</v>
      </c>
      <c r="AI176" s="685" t="e">
        <v>#N/A</v>
      </c>
      <c r="AJ176" s="685" t="e">
        <v>#N/A</v>
      </c>
      <c r="AK176" s="685" t="e">
        <v>#N/A</v>
      </c>
      <c r="AL176" s="685" t="e">
        <v>#N/A</v>
      </c>
      <c r="AM176" s="685">
        <v>1</v>
      </c>
      <c r="AN176" s="685" t="s">
        <v>749</v>
      </c>
      <c r="AO176" s="685" t="s">
        <v>749</v>
      </c>
      <c r="AP176" s="685" t="s">
        <v>749</v>
      </c>
      <c r="AQ176" s="685" t="s">
        <v>749</v>
      </c>
      <c r="AR176" s="685" t="s">
        <v>749</v>
      </c>
      <c r="AS176" s="685" t="s">
        <v>749</v>
      </c>
      <c r="AT176" s="685" t="s">
        <v>749</v>
      </c>
      <c r="AU176" s="685">
        <v>1</v>
      </c>
      <c r="AV176" s="685">
        <v>1</v>
      </c>
      <c r="AW176" s="685">
        <v>1</v>
      </c>
      <c r="AX176" s="685">
        <v>1</v>
      </c>
      <c r="AY176" s="685" t="s">
        <v>749</v>
      </c>
      <c r="AZ176" s="685">
        <v>1</v>
      </c>
      <c r="BA176" s="685" t="s">
        <v>749</v>
      </c>
      <c r="BB176" s="685">
        <v>1</v>
      </c>
      <c r="BC176" s="685" t="s">
        <v>749</v>
      </c>
      <c r="BD176" s="685">
        <v>1</v>
      </c>
      <c r="BE176" s="685" t="s">
        <v>749</v>
      </c>
      <c r="BF176" s="685" t="s">
        <v>749</v>
      </c>
      <c r="BG176" s="685" t="s">
        <v>749</v>
      </c>
      <c r="BH176" s="685" t="s">
        <v>749</v>
      </c>
      <c r="BI176" s="685" t="s">
        <v>749</v>
      </c>
      <c r="BJ176" s="685" t="s">
        <v>749</v>
      </c>
      <c r="BK176" s="685">
        <v>1</v>
      </c>
      <c r="BL176" s="685"/>
      <c r="BM176" s="685"/>
      <c r="BN176" s="685"/>
      <c r="BO176" s="685"/>
      <c r="BP176" s="685"/>
      <c r="BQ176" s="685"/>
      <c r="BR176" s="685"/>
    </row>
    <row r="177" s="258" customFormat="1" ht="172.8" spans="2:70">
      <c r="B177" s="448">
        <f t="shared" si="10"/>
        <v>162</v>
      </c>
      <c r="C177" s="449" t="s">
        <v>1536</v>
      </c>
      <c r="D177" s="450" t="s">
        <v>743</v>
      </c>
      <c r="E177" s="451" t="s">
        <v>744</v>
      </c>
      <c r="F177" s="794" t="s">
        <v>1537</v>
      </c>
      <c r="G177" s="453" t="s">
        <v>1538</v>
      </c>
      <c r="H177" s="454" t="str">
        <f t="shared" si="8"/>
        <v>その他(ネットワーク機器等)
Other
(e.g., External FW, IPS/IDS, network equipment, storage devices, etc.)</v>
      </c>
      <c r="I177" s="799" t="s">
        <v>1525</v>
      </c>
      <c r="J177" s="320" t="s">
        <v>1526</v>
      </c>
      <c r="K177" s="487" t="str">
        <f t="shared" si="11"/>
        <v>回答要
Answer Required</v>
      </c>
      <c r="L177" s="488">
        <v>3</v>
      </c>
      <c r="M177" s="489"/>
      <c r="N177" s="489"/>
      <c r="O177" s="492" t="s">
        <v>287</v>
      </c>
      <c r="P177" s="493"/>
      <c r="Q177" s="494"/>
      <c r="R177" s="494"/>
      <c r="S177" s="503"/>
      <c r="T177" s="807">
        <f>IF(OR(AND('0.Work Content Judge'!$AE$146=1,$BL177=99),AND('0.Work Content Judge'!$AH$146=1,$BM177=99),AND('0.Work Content Judge'!$AG$146=1,$BN177=99),AND(COUNTIF('0.Work Content Judge'!$AJ$146:$AO$146,2)=0,$BO177=99),AND('0.Work Content Judge'!$T$146=0,$BP177=99),AND('0.Work Content Judge'!$U$146=0,$BQ177=99),AND(COUNTIF('0.Work Content Judge'!$AJ$146:$AO$146,2)&gt;0,$BR177=99)),0,IF(OR(AND('0.Work Content Judge'!$G$129=1,$AZ177=1),AND('0.Work Content Judge'!$H$129=1,$BA177=1),AND('0.Work Content Judge'!$I$129=1,$BB177=1),AND('0.Work Content Judge'!$J$129=1,$BC177=1),AND('0.Work Content Judge'!$K$129=1,$BD177=1),AND('0.Work Content Judge'!$L$129=1,$BG177=1),AND('0.Work Content Judge'!$M$129=1,$BF177=1),AND('0.Work Content Judge'!$N$129=1,$BE177=1),AND('0.Work Content Judge'!$O$129=1,$BH177=1),AND('0.Work Content Judge'!$P$129=1,$BI177=1)),1,0))</f>
        <v>1</v>
      </c>
      <c r="U177" s="807">
        <f t="shared" si="12"/>
        <v>1</v>
      </c>
      <c r="V177" s="683">
        <f t="shared" si="9"/>
        <v>1</v>
      </c>
      <c r="W177" s="684">
        <v>1</v>
      </c>
      <c r="X177" s="685">
        <v>1</v>
      </c>
      <c r="Y177" s="685" t="s">
        <v>749</v>
      </c>
      <c r="Z177" s="685" t="s">
        <v>749</v>
      </c>
      <c r="AA177" s="685" t="s">
        <v>749</v>
      </c>
      <c r="AB177" s="685" t="s">
        <v>749</v>
      </c>
      <c r="AC177" s="685" t="s">
        <v>749</v>
      </c>
      <c r="AD177" s="685" t="s">
        <v>749</v>
      </c>
      <c r="AE177" s="685" t="s">
        <v>749</v>
      </c>
      <c r="AF177" s="685" t="e">
        <v>#N/A</v>
      </c>
      <c r="AG177" s="685" t="e">
        <v>#N/A</v>
      </c>
      <c r="AH177" s="685" t="e">
        <v>#N/A</v>
      </c>
      <c r="AI177" s="685" t="e">
        <v>#N/A</v>
      </c>
      <c r="AJ177" s="685" t="e">
        <v>#N/A</v>
      </c>
      <c r="AK177" s="685" t="e">
        <v>#N/A</v>
      </c>
      <c r="AL177" s="685" t="e">
        <v>#N/A</v>
      </c>
      <c r="AM177" s="685"/>
      <c r="AN177" s="685" t="s">
        <v>749</v>
      </c>
      <c r="AO177" s="685" t="s">
        <v>749</v>
      </c>
      <c r="AP177" s="685" t="s">
        <v>749</v>
      </c>
      <c r="AQ177" s="685" t="s">
        <v>749</v>
      </c>
      <c r="AR177" s="685" t="s">
        <v>749</v>
      </c>
      <c r="AS177" s="685" t="s">
        <v>749</v>
      </c>
      <c r="AT177" s="685" t="s">
        <v>749</v>
      </c>
      <c r="AU177" s="685">
        <v>1</v>
      </c>
      <c r="AV177" s="685">
        <v>1</v>
      </c>
      <c r="AW177" s="685">
        <v>1</v>
      </c>
      <c r="AX177" s="685">
        <v>1</v>
      </c>
      <c r="AY177" s="685" t="s">
        <v>749</v>
      </c>
      <c r="AZ177" s="685">
        <v>1</v>
      </c>
      <c r="BA177" s="685" t="s">
        <v>749</v>
      </c>
      <c r="BB177" s="685">
        <v>1</v>
      </c>
      <c r="BC177" s="685" t="s">
        <v>749</v>
      </c>
      <c r="BD177" s="685">
        <v>1</v>
      </c>
      <c r="BE177" s="685" t="s">
        <v>749</v>
      </c>
      <c r="BF177" s="685" t="s">
        <v>749</v>
      </c>
      <c r="BG177" s="685" t="s">
        <v>749</v>
      </c>
      <c r="BH177" s="685" t="s">
        <v>749</v>
      </c>
      <c r="BI177" s="685" t="s">
        <v>749</v>
      </c>
      <c r="BJ177" s="685" t="s">
        <v>749</v>
      </c>
      <c r="BK177" s="685">
        <v>1</v>
      </c>
      <c r="BL177" s="685"/>
      <c r="BM177" s="685"/>
      <c r="BN177" s="685"/>
      <c r="BO177" s="685"/>
      <c r="BP177" s="685"/>
      <c r="BQ177" s="685"/>
      <c r="BR177" s="685"/>
    </row>
    <row r="178" s="258" customFormat="1" ht="172.8" spans="2:70">
      <c r="B178" s="448">
        <f t="shared" si="10"/>
        <v>163</v>
      </c>
      <c r="C178" s="449" t="s">
        <v>1539</v>
      </c>
      <c r="D178" s="450" t="s">
        <v>743</v>
      </c>
      <c r="E178" s="451" t="s">
        <v>744</v>
      </c>
      <c r="F178" s="794" t="s">
        <v>1540</v>
      </c>
      <c r="G178" s="453" t="s">
        <v>1541</v>
      </c>
      <c r="H178" s="451" t="str">
        <f t="shared" si="8"/>
        <v>サーバ全体
Entire server</v>
      </c>
      <c r="I178" s="799" t="s">
        <v>1542</v>
      </c>
      <c r="J178" s="320" t="s">
        <v>1543</v>
      </c>
      <c r="K178" s="487" t="str">
        <f t="shared" si="11"/>
        <v>回答要
Answer Required</v>
      </c>
      <c r="L178" s="488">
        <v>3</v>
      </c>
      <c r="M178" s="489"/>
      <c r="N178" s="489"/>
      <c r="O178" s="492" t="s">
        <v>287</v>
      </c>
      <c r="P178" s="493"/>
      <c r="Q178" s="494"/>
      <c r="R178" s="494"/>
      <c r="S178" s="503"/>
      <c r="T178" s="807">
        <f>IF(OR(AND('0.Work Content Judge'!$AE$146=1,$BL178=99),AND('0.Work Content Judge'!$AH$146=1,$BM178=99),AND('0.Work Content Judge'!$AG$146=1,$BN178=99),AND(COUNTIF('0.Work Content Judge'!$AJ$146:$AO$146,2)=0,$BO178=99),AND('0.Work Content Judge'!$T$146=0,$BP178=99),AND('0.Work Content Judge'!$U$146=0,$BQ178=99),AND(COUNTIF('0.Work Content Judge'!$AJ$146:$AO$146,2)&gt;0,$BR178=99)),0,IF(OR(AND('0.Work Content Judge'!$G$129=1,$AZ178=1),AND('0.Work Content Judge'!$H$129=1,$BA178=1),AND('0.Work Content Judge'!$I$129=1,$BB178=1),AND('0.Work Content Judge'!$J$129=1,$BC178=1),AND('0.Work Content Judge'!$K$129=1,$BD178=1),AND('0.Work Content Judge'!$L$129=1,$BG178=1),AND('0.Work Content Judge'!$M$129=1,$BF178=1),AND('0.Work Content Judge'!$N$129=1,$BE178=1),AND('0.Work Content Judge'!$O$129=1,$BH178=1),AND('0.Work Content Judge'!$P$129=1,$BI178=1)),1,0))</f>
        <v>1</v>
      </c>
      <c r="U178" s="807">
        <f t="shared" si="12"/>
        <v>1</v>
      </c>
      <c r="V178" s="683">
        <f t="shared" si="9"/>
        <v>2</v>
      </c>
      <c r="W178" s="684">
        <v>1</v>
      </c>
      <c r="X178" s="685">
        <v>1</v>
      </c>
      <c r="Y178" s="685" t="s">
        <v>749</v>
      </c>
      <c r="Z178" s="685" t="s">
        <v>749</v>
      </c>
      <c r="AA178" s="685" t="s">
        <v>749</v>
      </c>
      <c r="AB178" s="685" t="s">
        <v>749</v>
      </c>
      <c r="AC178" s="685" t="s">
        <v>749</v>
      </c>
      <c r="AD178" s="685" t="s">
        <v>749</v>
      </c>
      <c r="AE178" s="685" t="s">
        <v>749</v>
      </c>
      <c r="AF178" s="685" t="e">
        <v>#N/A</v>
      </c>
      <c r="AG178" s="685" t="e">
        <v>#N/A</v>
      </c>
      <c r="AH178" s="685" t="e">
        <v>#N/A</v>
      </c>
      <c r="AI178" s="685" t="e">
        <v>#N/A</v>
      </c>
      <c r="AJ178" s="685" t="e">
        <v>#N/A</v>
      </c>
      <c r="AK178" s="685" t="e">
        <v>#N/A</v>
      </c>
      <c r="AL178" s="685" t="e">
        <v>#N/A</v>
      </c>
      <c r="AM178" s="685">
        <v>1</v>
      </c>
      <c r="AN178" s="685" t="s">
        <v>749</v>
      </c>
      <c r="AO178" s="685" t="s">
        <v>749</v>
      </c>
      <c r="AP178" s="685" t="s">
        <v>749</v>
      </c>
      <c r="AQ178" s="685" t="s">
        <v>749</v>
      </c>
      <c r="AR178" s="685" t="s">
        <v>749</v>
      </c>
      <c r="AS178" s="685" t="s">
        <v>749</v>
      </c>
      <c r="AT178" s="685" t="s">
        <v>749</v>
      </c>
      <c r="AU178" s="685">
        <v>1</v>
      </c>
      <c r="AV178" s="685">
        <v>1</v>
      </c>
      <c r="AW178" s="685">
        <v>1</v>
      </c>
      <c r="AX178" s="685">
        <v>1</v>
      </c>
      <c r="AY178" s="685" t="s">
        <v>749</v>
      </c>
      <c r="AZ178" s="685">
        <v>1</v>
      </c>
      <c r="BA178" s="685" t="s">
        <v>749</v>
      </c>
      <c r="BB178" s="685">
        <v>1</v>
      </c>
      <c r="BC178" s="685" t="s">
        <v>749</v>
      </c>
      <c r="BD178" s="685">
        <v>1</v>
      </c>
      <c r="BE178" s="685" t="s">
        <v>749</v>
      </c>
      <c r="BF178" s="685" t="s">
        <v>749</v>
      </c>
      <c r="BG178" s="685" t="s">
        <v>749</v>
      </c>
      <c r="BH178" s="685" t="s">
        <v>749</v>
      </c>
      <c r="BI178" s="685" t="s">
        <v>749</v>
      </c>
      <c r="BJ178" s="685" t="s">
        <v>749</v>
      </c>
      <c r="BK178" s="685">
        <v>1</v>
      </c>
      <c r="BL178" s="685"/>
      <c r="BM178" s="685"/>
      <c r="BN178" s="685"/>
      <c r="BO178" s="685"/>
      <c r="BP178" s="685"/>
      <c r="BQ178" s="685"/>
      <c r="BR178" s="685"/>
    </row>
    <row r="179" s="258" customFormat="1" ht="172.8" spans="2:70">
      <c r="B179" s="448">
        <f t="shared" si="10"/>
        <v>164</v>
      </c>
      <c r="C179" s="449" t="s">
        <v>1539</v>
      </c>
      <c r="D179" s="450" t="s">
        <v>743</v>
      </c>
      <c r="E179" s="451" t="s">
        <v>744</v>
      </c>
      <c r="F179" s="794" t="s">
        <v>1540</v>
      </c>
      <c r="G179" s="453" t="s">
        <v>1541</v>
      </c>
      <c r="H179" s="454" t="str">
        <f t="shared" si="8"/>
        <v>その他(ネットワーク機器等)
Other
(e.g., External FW, IPS/IDS, network equipment, storage devices, etc.)</v>
      </c>
      <c r="I179" s="799" t="s">
        <v>1542</v>
      </c>
      <c r="J179" s="320" t="s">
        <v>1543</v>
      </c>
      <c r="K179" s="487" t="str">
        <f t="shared" si="11"/>
        <v>回答要
Answer Required</v>
      </c>
      <c r="L179" s="488">
        <v>3</v>
      </c>
      <c r="M179" s="489"/>
      <c r="N179" s="489"/>
      <c r="O179" s="492" t="s">
        <v>287</v>
      </c>
      <c r="P179" s="493"/>
      <c r="Q179" s="494"/>
      <c r="R179" s="494"/>
      <c r="S179" s="503"/>
      <c r="T179" s="807">
        <f>IF(OR(AND('0.Work Content Judge'!$AE$146=1,$BL179=99),AND('0.Work Content Judge'!$AH$146=1,$BM179=99),AND('0.Work Content Judge'!$AG$146=1,$BN179=99),AND(COUNTIF('0.Work Content Judge'!$AJ$146:$AO$146,2)=0,$BO179=99),AND('0.Work Content Judge'!$T$146=0,$BP179=99),AND('0.Work Content Judge'!$U$146=0,$BQ179=99),AND(COUNTIF('0.Work Content Judge'!$AJ$146:$AO$146,2)&gt;0,$BR179=99)),0,IF(OR(AND('0.Work Content Judge'!$G$129=1,$AZ179=1),AND('0.Work Content Judge'!$H$129=1,$BA179=1),AND('0.Work Content Judge'!$I$129=1,$BB179=1),AND('0.Work Content Judge'!$J$129=1,$BC179=1),AND('0.Work Content Judge'!$K$129=1,$BD179=1),AND('0.Work Content Judge'!$L$129=1,$BG179=1),AND('0.Work Content Judge'!$M$129=1,$BF179=1),AND('0.Work Content Judge'!$N$129=1,$BE179=1),AND('0.Work Content Judge'!$O$129=1,$BH179=1),AND('0.Work Content Judge'!$P$129=1,$BI179=1)),1,0))</f>
        <v>1</v>
      </c>
      <c r="U179" s="807">
        <f t="shared" si="12"/>
        <v>1</v>
      </c>
      <c r="V179" s="683">
        <f t="shared" si="9"/>
        <v>1</v>
      </c>
      <c r="W179" s="684">
        <v>1</v>
      </c>
      <c r="X179" s="685">
        <v>1</v>
      </c>
      <c r="Y179" s="685" t="s">
        <v>749</v>
      </c>
      <c r="Z179" s="685" t="s">
        <v>749</v>
      </c>
      <c r="AA179" s="685" t="s">
        <v>749</v>
      </c>
      <c r="AB179" s="685" t="s">
        <v>749</v>
      </c>
      <c r="AC179" s="685" t="s">
        <v>749</v>
      </c>
      <c r="AD179" s="685" t="s">
        <v>749</v>
      </c>
      <c r="AE179" s="685" t="s">
        <v>749</v>
      </c>
      <c r="AF179" s="685" t="e">
        <v>#N/A</v>
      </c>
      <c r="AG179" s="685" t="e">
        <v>#N/A</v>
      </c>
      <c r="AH179" s="685" t="e">
        <v>#N/A</v>
      </c>
      <c r="AI179" s="685" t="e">
        <v>#N/A</v>
      </c>
      <c r="AJ179" s="685" t="e">
        <v>#N/A</v>
      </c>
      <c r="AK179" s="685" t="e">
        <v>#N/A</v>
      </c>
      <c r="AL179" s="685" t="e">
        <v>#N/A</v>
      </c>
      <c r="AM179" s="685"/>
      <c r="AN179" s="685" t="s">
        <v>749</v>
      </c>
      <c r="AO179" s="685" t="s">
        <v>749</v>
      </c>
      <c r="AP179" s="685" t="s">
        <v>749</v>
      </c>
      <c r="AQ179" s="685" t="s">
        <v>749</v>
      </c>
      <c r="AR179" s="685" t="s">
        <v>749</v>
      </c>
      <c r="AS179" s="685" t="s">
        <v>749</v>
      </c>
      <c r="AT179" s="685" t="s">
        <v>749</v>
      </c>
      <c r="AU179" s="685">
        <v>1</v>
      </c>
      <c r="AV179" s="685">
        <v>1</v>
      </c>
      <c r="AW179" s="685">
        <v>1</v>
      </c>
      <c r="AX179" s="685">
        <v>1</v>
      </c>
      <c r="AY179" s="685" t="s">
        <v>749</v>
      </c>
      <c r="AZ179" s="685">
        <v>1</v>
      </c>
      <c r="BA179" s="685" t="s">
        <v>749</v>
      </c>
      <c r="BB179" s="685">
        <v>1</v>
      </c>
      <c r="BC179" s="685" t="s">
        <v>749</v>
      </c>
      <c r="BD179" s="685">
        <v>1</v>
      </c>
      <c r="BE179" s="685" t="s">
        <v>749</v>
      </c>
      <c r="BF179" s="685" t="s">
        <v>749</v>
      </c>
      <c r="BG179" s="685" t="s">
        <v>749</v>
      </c>
      <c r="BH179" s="685" t="s">
        <v>749</v>
      </c>
      <c r="BI179" s="685" t="s">
        <v>749</v>
      </c>
      <c r="BJ179" s="685" t="s">
        <v>749</v>
      </c>
      <c r="BK179" s="685">
        <v>1</v>
      </c>
      <c r="BL179" s="685"/>
      <c r="BM179" s="685"/>
      <c r="BN179" s="685"/>
      <c r="BO179" s="685"/>
      <c r="BP179" s="685"/>
      <c r="BQ179" s="685"/>
      <c r="BR179" s="685"/>
    </row>
    <row r="180" s="258" customFormat="1" ht="172.8" spans="2:70">
      <c r="B180" s="448">
        <f t="shared" si="10"/>
        <v>165</v>
      </c>
      <c r="C180" s="449" t="s">
        <v>1544</v>
      </c>
      <c r="D180" s="450" t="s">
        <v>743</v>
      </c>
      <c r="E180" s="451" t="s">
        <v>744</v>
      </c>
      <c r="F180" s="794" t="s">
        <v>1545</v>
      </c>
      <c r="G180" s="453" t="s">
        <v>1546</v>
      </c>
      <c r="H180" s="451" t="str">
        <f t="shared" si="8"/>
        <v>サーバ全体
Entire server</v>
      </c>
      <c r="I180" s="799" t="s">
        <v>1547</v>
      </c>
      <c r="J180" s="320" t="s">
        <v>1548</v>
      </c>
      <c r="K180" s="487" t="str">
        <f t="shared" si="11"/>
        <v>回答要
Answer Required</v>
      </c>
      <c r="L180" s="488">
        <v>3</v>
      </c>
      <c r="M180" s="489"/>
      <c r="N180" s="489"/>
      <c r="O180" s="492" t="s">
        <v>287</v>
      </c>
      <c r="P180" s="493"/>
      <c r="Q180" s="494"/>
      <c r="R180" s="494"/>
      <c r="S180" s="503"/>
      <c r="T180" s="807">
        <f>IF(OR(AND('0.Work Content Judge'!$AE$146=1,$BL180=99),AND('0.Work Content Judge'!$AH$146=1,$BM180=99),AND('0.Work Content Judge'!$AG$146=1,$BN180=99),AND(COUNTIF('0.Work Content Judge'!$AJ$146:$AO$146,2)=0,$BO180=99),AND('0.Work Content Judge'!$T$146=0,$BP180=99),AND('0.Work Content Judge'!$U$146=0,$BQ180=99),AND(COUNTIF('0.Work Content Judge'!$AJ$146:$AO$146,2)&gt;0,$BR180=99)),0,IF(OR(AND('0.Work Content Judge'!$G$129=1,$AZ180=1),AND('0.Work Content Judge'!$H$129=1,$BA180=1),AND('0.Work Content Judge'!$I$129=1,$BB180=1),AND('0.Work Content Judge'!$J$129=1,$BC180=1),AND('0.Work Content Judge'!$K$129=1,$BD180=1),AND('0.Work Content Judge'!$L$129=1,$BG180=1),AND('0.Work Content Judge'!$M$129=1,$BF180=1),AND('0.Work Content Judge'!$N$129=1,$BE180=1),AND('0.Work Content Judge'!$O$129=1,$BH180=1),AND('0.Work Content Judge'!$P$129=1,$BI180=1)),1,0))</f>
        <v>1</v>
      </c>
      <c r="U180" s="807">
        <f t="shared" si="12"/>
        <v>1</v>
      </c>
      <c r="V180" s="683">
        <f t="shared" si="9"/>
        <v>2</v>
      </c>
      <c r="W180" s="684">
        <v>1</v>
      </c>
      <c r="X180" s="685">
        <v>1</v>
      </c>
      <c r="Y180" s="685" t="s">
        <v>749</v>
      </c>
      <c r="Z180" s="685" t="s">
        <v>749</v>
      </c>
      <c r="AA180" s="685" t="s">
        <v>749</v>
      </c>
      <c r="AB180" s="685" t="s">
        <v>749</v>
      </c>
      <c r="AC180" s="685" t="s">
        <v>749</v>
      </c>
      <c r="AD180" s="685" t="s">
        <v>749</v>
      </c>
      <c r="AE180" s="685" t="s">
        <v>749</v>
      </c>
      <c r="AF180" s="685" t="e">
        <v>#N/A</v>
      </c>
      <c r="AG180" s="685" t="e">
        <v>#N/A</v>
      </c>
      <c r="AH180" s="685" t="e">
        <v>#N/A</v>
      </c>
      <c r="AI180" s="685" t="e">
        <v>#N/A</v>
      </c>
      <c r="AJ180" s="685" t="e">
        <v>#N/A</v>
      </c>
      <c r="AK180" s="685" t="e">
        <v>#N/A</v>
      </c>
      <c r="AL180" s="685" t="e">
        <v>#N/A</v>
      </c>
      <c r="AM180" s="685">
        <v>1</v>
      </c>
      <c r="AN180" s="685" t="s">
        <v>749</v>
      </c>
      <c r="AO180" s="685" t="s">
        <v>749</v>
      </c>
      <c r="AP180" s="685" t="s">
        <v>749</v>
      </c>
      <c r="AQ180" s="685" t="s">
        <v>749</v>
      </c>
      <c r="AR180" s="685" t="s">
        <v>749</v>
      </c>
      <c r="AS180" s="685" t="s">
        <v>749</v>
      </c>
      <c r="AT180" s="685" t="s">
        <v>749</v>
      </c>
      <c r="AU180" s="685">
        <v>1</v>
      </c>
      <c r="AV180" s="685">
        <v>1</v>
      </c>
      <c r="AW180" s="685">
        <v>1</v>
      </c>
      <c r="AX180" s="685">
        <v>1</v>
      </c>
      <c r="AY180" s="685" t="s">
        <v>749</v>
      </c>
      <c r="AZ180" s="685">
        <v>1</v>
      </c>
      <c r="BA180" s="685" t="s">
        <v>749</v>
      </c>
      <c r="BB180" s="685">
        <v>1</v>
      </c>
      <c r="BC180" s="685" t="s">
        <v>749</v>
      </c>
      <c r="BD180" s="685">
        <v>1</v>
      </c>
      <c r="BE180" s="685" t="s">
        <v>749</v>
      </c>
      <c r="BF180" s="685" t="s">
        <v>749</v>
      </c>
      <c r="BG180" s="685" t="s">
        <v>749</v>
      </c>
      <c r="BH180" s="685" t="s">
        <v>749</v>
      </c>
      <c r="BI180" s="685" t="s">
        <v>749</v>
      </c>
      <c r="BJ180" s="685" t="s">
        <v>749</v>
      </c>
      <c r="BK180" s="685">
        <v>1</v>
      </c>
      <c r="BL180" s="685"/>
      <c r="BM180" s="685"/>
      <c r="BN180" s="685"/>
      <c r="BO180" s="685"/>
      <c r="BP180" s="685"/>
      <c r="BQ180" s="685"/>
      <c r="BR180" s="685"/>
    </row>
    <row r="181" s="258" customFormat="1" ht="172.8" spans="2:70">
      <c r="B181" s="448">
        <f t="shared" si="10"/>
        <v>166</v>
      </c>
      <c r="C181" s="449" t="s">
        <v>1544</v>
      </c>
      <c r="D181" s="450" t="s">
        <v>743</v>
      </c>
      <c r="E181" s="451" t="s">
        <v>744</v>
      </c>
      <c r="F181" s="794" t="s">
        <v>1545</v>
      </c>
      <c r="G181" s="453" t="s">
        <v>1546</v>
      </c>
      <c r="H181" s="454" t="str">
        <f t="shared" si="8"/>
        <v>その他(ネットワーク機器等)
Other
(e.g., External FW, IPS/IDS, network equipment, storage devices, etc.)</v>
      </c>
      <c r="I181" s="799" t="s">
        <v>1547</v>
      </c>
      <c r="J181" s="320" t="s">
        <v>1548</v>
      </c>
      <c r="K181" s="487" t="str">
        <f t="shared" si="11"/>
        <v>回答要
Answer Required</v>
      </c>
      <c r="L181" s="488">
        <v>3</v>
      </c>
      <c r="M181" s="489"/>
      <c r="N181" s="489"/>
      <c r="O181" s="492" t="s">
        <v>287</v>
      </c>
      <c r="P181" s="493"/>
      <c r="Q181" s="494"/>
      <c r="R181" s="494"/>
      <c r="S181" s="503"/>
      <c r="T181" s="807">
        <f>IF(OR(AND('0.Work Content Judge'!$AE$146=1,$BL181=99),AND('0.Work Content Judge'!$AH$146=1,$BM181=99),AND('0.Work Content Judge'!$AG$146=1,$BN181=99),AND(COUNTIF('0.Work Content Judge'!$AJ$146:$AO$146,2)=0,$BO181=99),AND('0.Work Content Judge'!$T$146=0,$BP181=99),AND('0.Work Content Judge'!$U$146=0,$BQ181=99),AND(COUNTIF('0.Work Content Judge'!$AJ$146:$AO$146,2)&gt;0,$BR181=99)),0,IF(OR(AND('0.Work Content Judge'!$G$129=1,$AZ181=1),AND('0.Work Content Judge'!$H$129=1,$BA181=1),AND('0.Work Content Judge'!$I$129=1,$BB181=1),AND('0.Work Content Judge'!$J$129=1,$BC181=1),AND('0.Work Content Judge'!$K$129=1,$BD181=1),AND('0.Work Content Judge'!$L$129=1,$BG181=1),AND('0.Work Content Judge'!$M$129=1,$BF181=1),AND('0.Work Content Judge'!$N$129=1,$BE181=1),AND('0.Work Content Judge'!$O$129=1,$BH181=1),AND('0.Work Content Judge'!$P$129=1,$BI181=1)),1,0))</f>
        <v>1</v>
      </c>
      <c r="U181" s="807">
        <f t="shared" si="12"/>
        <v>1</v>
      </c>
      <c r="V181" s="683">
        <f t="shared" si="9"/>
        <v>1</v>
      </c>
      <c r="W181" s="684">
        <v>1</v>
      </c>
      <c r="X181" s="685">
        <v>1</v>
      </c>
      <c r="Y181" s="685" t="s">
        <v>749</v>
      </c>
      <c r="Z181" s="685" t="s">
        <v>749</v>
      </c>
      <c r="AA181" s="685" t="s">
        <v>749</v>
      </c>
      <c r="AB181" s="685" t="s">
        <v>749</v>
      </c>
      <c r="AC181" s="685" t="s">
        <v>749</v>
      </c>
      <c r="AD181" s="685" t="s">
        <v>749</v>
      </c>
      <c r="AE181" s="685" t="s">
        <v>749</v>
      </c>
      <c r="AF181" s="685" t="e">
        <v>#N/A</v>
      </c>
      <c r="AG181" s="685" t="e">
        <v>#N/A</v>
      </c>
      <c r="AH181" s="685" t="e">
        <v>#N/A</v>
      </c>
      <c r="AI181" s="685" t="e">
        <v>#N/A</v>
      </c>
      <c r="AJ181" s="685" t="e">
        <v>#N/A</v>
      </c>
      <c r="AK181" s="685" t="e">
        <v>#N/A</v>
      </c>
      <c r="AL181" s="685" t="e">
        <v>#N/A</v>
      </c>
      <c r="AM181" s="685"/>
      <c r="AN181" s="685" t="s">
        <v>749</v>
      </c>
      <c r="AO181" s="685" t="s">
        <v>749</v>
      </c>
      <c r="AP181" s="685" t="s">
        <v>749</v>
      </c>
      <c r="AQ181" s="685" t="s">
        <v>749</v>
      </c>
      <c r="AR181" s="685" t="s">
        <v>749</v>
      </c>
      <c r="AS181" s="685" t="s">
        <v>749</v>
      </c>
      <c r="AT181" s="685" t="s">
        <v>749</v>
      </c>
      <c r="AU181" s="685">
        <v>1</v>
      </c>
      <c r="AV181" s="685">
        <v>1</v>
      </c>
      <c r="AW181" s="685">
        <v>1</v>
      </c>
      <c r="AX181" s="685">
        <v>1</v>
      </c>
      <c r="AY181" s="685" t="s">
        <v>749</v>
      </c>
      <c r="AZ181" s="685">
        <v>1</v>
      </c>
      <c r="BA181" s="685" t="s">
        <v>749</v>
      </c>
      <c r="BB181" s="685">
        <v>1</v>
      </c>
      <c r="BC181" s="685" t="s">
        <v>749</v>
      </c>
      <c r="BD181" s="685">
        <v>1</v>
      </c>
      <c r="BE181" s="685" t="s">
        <v>749</v>
      </c>
      <c r="BF181" s="685" t="s">
        <v>749</v>
      </c>
      <c r="BG181" s="685" t="s">
        <v>749</v>
      </c>
      <c r="BH181" s="685" t="s">
        <v>749</v>
      </c>
      <c r="BI181" s="685" t="s">
        <v>749</v>
      </c>
      <c r="BJ181" s="685" t="s">
        <v>749</v>
      </c>
      <c r="BK181" s="685">
        <v>1</v>
      </c>
      <c r="BL181" s="685"/>
      <c r="BM181" s="685"/>
      <c r="BN181" s="685"/>
      <c r="BO181" s="685"/>
      <c r="BP181" s="685"/>
      <c r="BQ181" s="685"/>
      <c r="BR181" s="685"/>
    </row>
    <row r="182" s="258" customFormat="1" ht="172.8" spans="2:70">
      <c r="B182" s="448">
        <f t="shared" si="10"/>
        <v>167</v>
      </c>
      <c r="C182" s="449" t="s">
        <v>1549</v>
      </c>
      <c r="D182" s="450" t="s">
        <v>743</v>
      </c>
      <c r="E182" s="451" t="s">
        <v>744</v>
      </c>
      <c r="F182" s="794" t="s">
        <v>1550</v>
      </c>
      <c r="G182" s="453" t="s">
        <v>1551</v>
      </c>
      <c r="H182" s="451" t="str">
        <f t="shared" si="8"/>
        <v>サーバ全体
Entire server</v>
      </c>
      <c r="I182" s="799" t="s">
        <v>1547</v>
      </c>
      <c r="J182" s="320" t="s">
        <v>1548</v>
      </c>
      <c r="K182" s="487" t="str">
        <f t="shared" si="11"/>
        <v>回答要
Answer Required</v>
      </c>
      <c r="L182" s="488">
        <v>3</v>
      </c>
      <c r="M182" s="489"/>
      <c r="N182" s="489"/>
      <c r="O182" s="492" t="s">
        <v>287</v>
      </c>
      <c r="P182" s="493"/>
      <c r="Q182" s="494"/>
      <c r="R182" s="494"/>
      <c r="S182" s="503"/>
      <c r="T182" s="807">
        <f>IF(OR(AND('0.Work Content Judge'!$AE$146=1,$BL182=99),AND('0.Work Content Judge'!$AH$146=1,$BM182=99),AND('0.Work Content Judge'!$AG$146=1,$BN182=99),AND(COUNTIF('0.Work Content Judge'!$AJ$146:$AO$146,2)=0,$BO182=99),AND('0.Work Content Judge'!$T$146=0,$BP182=99),AND('0.Work Content Judge'!$U$146=0,$BQ182=99),AND(COUNTIF('0.Work Content Judge'!$AJ$146:$AO$146,2)&gt;0,$BR182=99)),0,IF(OR(AND('0.Work Content Judge'!$G$129=1,$AZ182=1),AND('0.Work Content Judge'!$H$129=1,$BA182=1),AND('0.Work Content Judge'!$I$129=1,$BB182=1),AND('0.Work Content Judge'!$J$129=1,$BC182=1),AND('0.Work Content Judge'!$K$129=1,$BD182=1),AND('0.Work Content Judge'!$L$129=1,$BG182=1),AND('0.Work Content Judge'!$M$129=1,$BF182=1),AND('0.Work Content Judge'!$N$129=1,$BE182=1),AND('0.Work Content Judge'!$O$129=1,$BH182=1),AND('0.Work Content Judge'!$P$129=1,$BI182=1)),1,0))</f>
        <v>1</v>
      </c>
      <c r="U182" s="807">
        <f t="shared" si="12"/>
        <v>1</v>
      </c>
      <c r="V182" s="683">
        <f t="shared" si="9"/>
        <v>2</v>
      </c>
      <c r="W182" s="684">
        <v>1</v>
      </c>
      <c r="X182" s="685">
        <v>1</v>
      </c>
      <c r="Y182" s="685" t="s">
        <v>749</v>
      </c>
      <c r="Z182" s="685" t="s">
        <v>749</v>
      </c>
      <c r="AA182" s="685" t="s">
        <v>749</v>
      </c>
      <c r="AB182" s="685" t="s">
        <v>749</v>
      </c>
      <c r="AC182" s="685" t="s">
        <v>749</v>
      </c>
      <c r="AD182" s="685" t="s">
        <v>749</v>
      </c>
      <c r="AE182" s="685" t="s">
        <v>749</v>
      </c>
      <c r="AF182" s="685" t="e">
        <v>#N/A</v>
      </c>
      <c r="AG182" s="685" t="e">
        <v>#N/A</v>
      </c>
      <c r="AH182" s="685" t="e">
        <v>#N/A</v>
      </c>
      <c r="AI182" s="685" t="e">
        <v>#N/A</v>
      </c>
      <c r="AJ182" s="685" t="e">
        <v>#N/A</v>
      </c>
      <c r="AK182" s="685" t="e">
        <v>#N/A</v>
      </c>
      <c r="AL182" s="685" t="e">
        <v>#N/A</v>
      </c>
      <c r="AM182" s="685">
        <v>1</v>
      </c>
      <c r="AN182" s="685" t="s">
        <v>749</v>
      </c>
      <c r="AO182" s="685" t="s">
        <v>749</v>
      </c>
      <c r="AP182" s="685" t="s">
        <v>749</v>
      </c>
      <c r="AQ182" s="685" t="s">
        <v>749</v>
      </c>
      <c r="AR182" s="685" t="s">
        <v>749</v>
      </c>
      <c r="AS182" s="685" t="s">
        <v>749</v>
      </c>
      <c r="AT182" s="685" t="s">
        <v>749</v>
      </c>
      <c r="AU182" s="685">
        <v>1</v>
      </c>
      <c r="AV182" s="685">
        <v>1</v>
      </c>
      <c r="AW182" s="685">
        <v>1</v>
      </c>
      <c r="AX182" s="685">
        <v>1</v>
      </c>
      <c r="AY182" s="685" t="s">
        <v>749</v>
      </c>
      <c r="AZ182" s="685">
        <v>1</v>
      </c>
      <c r="BA182" s="685" t="s">
        <v>749</v>
      </c>
      <c r="BB182" s="685">
        <v>1</v>
      </c>
      <c r="BC182" s="685" t="s">
        <v>749</v>
      </c>
      <c r="BD182" s="685">
        <v>1</v>
      </c>
      <c r="BE182" s="685" t="s">
        <v>749</v>
      </c>
      <c r="BF182" s="685" t="s">
        <v>749</v>
      </c>
      <c r="BG182" s="685" t="s">
        <v>749</v>
      </c>
      <c r="BH182" s="685" t="s">
        <v>749</v>
      </c>
      <c r="BI182" s="685" t="s">
        <v>749</v>
      </c>
      <c r="BJ182" s="685" t="s">
        <v>749</v>
      </c>
      <c r="BK182" s="685">
        <v>1</v>
      </c>
      <c r="BL182" s="685"/>
      <c r="BM182" s="685"/>
      <c r="BN182" s="685"/>
      <c r="BO182" s="685"/>
      <c r="BP182" s="685"/>
      <c r="BQ182" s="685"/>
      <c r="BR182" s="685"/>
    </row>
    <row r="183" s="258" customFormat="1" ht="172.8" spans="2:70">
      <c r="B183" s="448">
        <f t="shared" si="10"/>
        <v>168</v>
      </c>
      <c r="C183" s="449" t="s">
        <v>1549</v>
      </c>
      <c r="D183" s="450" t="s">
        <v>743</v>
      </c>
      <c r="E183" s="451" t="s">
        <v>744</v>
      </c>
      <c r="F183" s="794" t="s">
        <v>1550</v>
      </c>
      <c r="G183" s="453" t="s">
        <v>1551</v>
      </c>
      <c r="H183" s="454" t="str">
        <f t="shared" si="8"/>
        <v>その他(ネットワーク機器等)
Other
(e.g., External FW, IPS/IDS, network equipment, storage devices, etc.)</v>
      </c>
      <c r="I183" s="799" t="s">
        <v>1547</v>
      </c>
      <c r="J183" s="320" t="s">
        <v>1548</v>
      </c>
      <c r="K183" s="487" t="str">
        <f t="shared" si="11"/>
        <v>回答要
Answer Required</v>
      </c>
      <c r="L183" s="488">
        <v>3</v>
      </c>
      <c r="M183" s="489"/>
      <c r="N183" s="489"/>
      <c r="O183" s="492" t="s">
        <v>287</v>
      </c>
      <c r="P183" s="493"/>
      <c r="Q183" s="494"/>
      <c r="R183" s="494"/>
      <c r="S183" s="503"/>
      <c r="T183" s="807">
        <f>IF(OR(AND('0.Work Content Judge'!$AE$146=1,$BL183=99),AND('0.Work Content Judge'!$AH$146=1,$BM183=99),AND('0.Work Content Judge'!$AG$146=1,$BN183=99),AND(COUNTIF('0.Work Content Judge'!$AJ$146:$AO$146,2)=0,$BO183=99),AND('0.Work Content Judge'!$T$146=0,$BP183=99),AND('0.Work Content Judge'!$U$146=0,$BQ183=99),AND(COUNTIF('0.Work Content Judge'!$AJ$146:$AO$146,2)&gt;0,$BR183=99)),0,IF(OR(AND('0.Work Content Judge'!$G$129=1,$AZ183=1),AND('0.Work Content Judge'!$H$129=1,$BA183=1),AND('0.Work Content Judge'!$I$129=1,$BB183=1),AND('0.Work Content Judge'!$J$129=1,$BC183=1),AND('0.Work Content Judge'!$K$129=1,$BD183=1),AND('0.Work Content Judge'!$L$129=1,$BG183=1),AND('0.Work Content Judge'!$M$129=1,$BF183=1),AND('0.Work Content Judge'!$N$129=1,$BE183=1),AND('0.Work Content Judge'!$O$129=1,$BH183=1),AND('0.Work Content Judge'!$P$129=1,$BI183=1)),1,0))</f>
        <v>1</v>
      </c>
      <c r="U183" s="807">
        <f t="shared" si="12"/>
        <v>1</v>
      </c>
      <c r="V183" s="683">
        <f t="shared" si="9"/>
        <v>1</v>
      </c>
      <c r="W183" s="684">
        <v>1</v>
      </c>
      <c r="X183" s="685">
        <v>1</v>
      </c>
      <c r="Y183" s="685" t="s">
        <v>749</v>
      </c>
      <c r="Z183" s="685" t="s">
        <v>749</v>
      </c>
      <c r="AA183" s="685" t="s">
        <v>749</v>
      </c>
      <c r="AB183" s="685" t="s">
        <v>749</v>
      </c>
      <c r="AC183" s="685" t="s">
        <v>749</v>
      </c>
      <c r="AD183" s="685" t="s">
        <v>749</v>
      </c>
      <c r="AE183" s="685" t="s">
        <v>749</v>
      </c>
      <c r="AF183" s="685" t="e">
        <v>#N/A</v>
      </c>
      <c r="AG183" s="685" t="e">
        <v>#N/A</v>
      </c>
      <c r="AH183" s="685" t="e">
        <v>#N/A</v>
      </c>
      <c r="AI183" s="685" t="e">
        <v>#N/A</v>
      </c>
      <c r="AJ183" s="685" t="e">
        <v>#N/A</v>
      </c>
      <c r="AK183" s="685" t="e">
        <v>#N/A</v>
      </c>
      <c r="AL183" s="685" t="e">
        <v>#N/A</v>
      </c>
      <c r="AM183" s="685"/>
      <c r="AN183" s="685" t="s">
        <v>749</v>
      </c>
      <c r="AO183" s="685" t="s">
        <v>749</v>
      </c>
      <c r="AP183" s="685" t="s">
        <v>749</v>
      </c>
      <c r="AQ183" s="685" t="s">
        <v>749</v>
      </c>
      <c r="AR183" s="685" t="s">
        <v>749</v>
      </c>
      <c r="AS183" s="685" t="s">
        <v>749</v>
      </c>
      <c r="AT183" s="685" t="s">
        <v>749</v>
      </c>
      <c r="AU183" s="685">
        <v>1</v>
      </c>
      <c r="AV183" s="685">
        <v>1</v>
      </c>
      <c r="AW183" s="685">
        <v>1</v>
      </c>
      <c r="AX183" s="685">
        <v>1</v>
      </c>
      <c r="AY183" s="685" t="s">
        <v>749</v>
      </c>
      <c r="AZ183" s="685">
        <v>1</v>
      </c>
      <c r="BA183" s="685" t="s">
        <v>749</v>
      </c>
      <c r="BB183" s="685">
        <v>1</v>
      </c>
      <c r="BC183" s="685" t="s">
        <v>749</v>
      </c>
      <c r="BD183" s="685">
        <v>1</v>
      </c>
      <c r="BE183" s="685" t="s">
        <v>749</v>
      </c>
      <c r="BF183" s="685" t="s">
        <v>749</v>
      </c>
      <c r="BG183" s="685" t="s">
        <v>749</v>
      </c>
      <c r="BH183" s="685" t="s">
        <v>749</v>
      </c>
      <c r="BI183" s="685" t="s">
        <v>749</v>
      </c>
      <c r="BJ183" s="685" t="s">
        <v>749</v>
      </c>
      <c r="BK183" s="685">
        <v>1</v>
      </c>
      <c r="BL183" s="685"/>
      <c r="BM183" s="685"/>
      <c r="BN183" s="685"/>
      <c r="BO183" s="685"/>
      <c r="BP183" s="685"/>
      <c r="BQ183" s="685"/>
      <c r="BR183" s="685"/>
    </row>
    <row r="184" s="258" customFormat="1" ht="172.8" spans="2:70">
      <c r="B184" s="448">
        <f t="shared" si="10"/>
        <v>169</v>
      </c>
      <c r="C184" s="449" t="s">
        <v>1552</v>
      </c>
      <c r="D184" s="450" t="s">
        <v>743</v>
      </c>
      <c r="E184" s="451" t="s">
        <v>744</v>
      </c>
      <c r="F184" s="794" t="s">
        <v>1553</v>
      </c>
      <c r="G184" s="453" t="s">
        <v>1554</v>
      </c>
      <c r="H184" s="451" t="str">
        <f t="shared" si="8"/>
        <v>サーバ全体
Entire server</v>
      </c>
      <c r="I184" s="799" t="s">
        <v>1555</v>
      </c>
      <c r="J184" s="320" t="s">
        <v>1556</v>
      </c>
      <c r="K184" s="487" t="str">
        <f t="shared" si="11"/>
        <v>回答要
Answer Required</v>
      </c>
      <c r="L184" s="488">
        <v>3</v>
      </c>
      <c r="M184" s="489"/>
      <c r="N184" s="489"/>
      <c r="O184" s="492" t="s">
        <v>287</v>
      </c>
      <c r="P184" s="493"/>
      <c r="Q184" s="494"/>
      <c r="R184" s="494"/>
      <c r="S184" s="503"/>
      <c r="T184" s="807">
        <f>IF(OR(AND('0.Work Content Judge'!$AE$146=1,$BL184=99),AND('0.Work Content Judge'!$AH$146=1,$BM184=99),AND('0.Work Content Judge'!$AG$146=1,$BN184=99),AND(COUNTIF('0.Work Content Judge'!$AJ$146:$AO$146,2)=0,$BO184=99),AND('0.Work Content Judge'!$T$146=0,$BP184=99),AND('0.Work Content Judge'!$U$146=0,$BQ184=99),AND(COUNTIF('0.Work Content Judge'!$AJ$146:$AO$146,2)&gt;0,$BR184=99)),0,IF(OR(AND('0.Work Content Judge'!$G$129=1,$AZ184=1),AND('0.Work Content Judge'!$H$129=1,$BA184=1),AND('0.Work Content Judge'!$I$129=1,$BB184=1),AND('0.Work Content Judge'!$J$129=1,$BC184=1),AND('0.Work Content Judge'!$K$129=1,$BD184=1),AND('0.Work Content Judge'!$L$129=1,$BG184=1),AND('0.Work Content Judge'!$M$129=1,$BF184=1),AND('0.Work Content Judge'!$N$129=1,$BE184=1),AND('0.Work Content Judge'!$O$129=1,$BH184=1),AND('0.Work Content Judge'!$P$129=1,$BI184=1)),1,0))</f>
        <v>1</v>
      </c>
      <c r="U184" s="807">
        <f t="shared" si="12"/>
        <v>1</v>
      </c>
      <c r="V184" s="683">
        <f t="shared" si="9"/>
        <v>1</v>
      </c>
      <c r="W184" s="684">
        <v>1</v>
      </c>
      <c r="X184" s="685">
        <v>1</v>
      </c>
      <c r="Y184" s="685" t="s">
        <v>749</v>
      </c>
      <c r="Z184" s="685" t="s">
        <v>749</v>
      </c>
      <c r="AA184" s="685" t="s">
        <v>749</v>
      </c>
      <c r="AB184" s="685" t="s">
        <v>749</v>
      </c>
      <c r="AC184" s="685" t="s">
        <v>749</v>
      </c>
      <c r="AD184" s="685" t="s">
        <v>749</v>
      </c>
      <c r="AE184" s="685" t="s">
        <v>749</v>
      </c>
      <c r="AF184" s="685" t="e">
        <v>#N/A</v>
      </c>
      <c r="AG184" s="685" t="e">
        <v>#N/A</v>
      </c>
      <c r="AH184" s="685" t="e">
        <v>#N/A</v>
      </c>
      <c r="AI184" s="685" t="e">
        <v>#N/A</v>
      </c>
      <c r="AJ184" s="685" t="e">
        <v>#N/A</v>
      </c>
      <c r="AK184" s="685" t="e">
        <v>#N/A</v>
      </c>
      <c r="AL184" s="685" t="e">
        <v>#N/A</v>
      </c>
      <c r="AM184" s="685">
        <v>1</v>
      </c>
      <c r="AN184" s="685" t="s">
        <v>749</v>
      </c>
      <c r="AO184" s="685" t="s">
        <v>749</v>
      </c>
      <c r="AP184" s="685" t="s">
        <v>749</v>
      </c>
      <c r="AQ184" s="685" t="s">
        <v>749</v>
      </c>
      <c r="AR184" s="685" t="s">
        <v>749</v>
      </c>
      <c r="AS184" s="685" t="s">
        <v>749</v>
      </c>
      <c r="AT184" s="685" t="s">
        <v>749</v>
      </c>
      <c r="AU184" s="685" t="s">
        <v>749</v>
      </c>
      <c r="AV184" s="685"/>
      <c r="AW184" s="685">
        <v>1</v>
      </c>
      <c r="AX184" s="685"/>
      <c r="AY184" s="685" t="s">
        <v>749</v>
      </c>
      <c r="AZ184" s="685">
        <v>1</v>
      </c>
      <c r="BA184" s="685" t="s">
        <v>749</v>
      </c>
      <c r="BB184" s="685" t="s">
        <v>749</v>
      </c>
      <c r="BC184" s="685" t="s">
        <v>749</v>
      </c>
      <c r="BD184" s="685">
        <v>1</v>
      </c>
      <c r="BE184" s="685" t="s">
        <v>749</v>
      </c>
      <c r="BF184" s="685" t="s">
        <v>749</v>
      </c>
      <c r="BG184" s="685" t="s">
        <v>749</v>
      </c>
      <c r="BH184" s="685" t="s">
        <v>749</v>
      </c>
      <c r="BI184" s="685" t="s">
        <v>749</v>
      </c>
      <c r="BJ184" s="685" t="s">
        <v>749</v>
      </c>
      <c r="BK184" s="685">
        <v>1</v>
      </c>
      <c r="BL184" s="685"/>
      <c r="BM184" s="685"/>
      <c r="BN184" s="685"/>
      <c r="BO184" s="685"/>
      <c r="BP184" s="685"/>
      <c r="BQ184" s="685"/>
      <c r="BR184" s="685"/>
    </row>
    <row r="185" s="258" customFormat="1" ht="172.8" spans="2:70">
      <c r="B185" s="448">
        <f t="shared" si="10"/>
        <v>170</v>
      </c>
      <c r="C185" s="449" t="s">
        <v>1557</v>
      </c>
      <c r="D185" s="450" t="s">
        <v>743</v>
      </c>
      <c r="E185" s="451" t="s">
        <v>744</v>
      </c>
      <c r="F185" s="794" t="s">
        <v>1558</v>
      </c>
      <c r="G185" s="453" t="s">
        <v>1559</v>
      </c>
      <c r="H185" s="451" t="str">
        <f t="shared" si="8"/>
        <v>サーバ全体
Entire server</v>
      </c>
      <c r="I185" s="799" t="s">
        <v>1555</v>
      </c>
      <c r="J185" s="320" t="s">
        <v>1556</v>
      </c>
      <c r="K185" s="487" t="str">
        <f t="shared" si="11"/>
        <v>回答要
Answer Required</v>
      </c>
      <c r="L185" s="488">
        <v>3</v>
      </c>
      <c r="M185" s="489"/>
      <c r="N185" s="489"/>
      <c r="O185" s="492" t="s">
        <v>287</v>
      </c>
      <c r="P185" s="493"/>
      <c r="Q185" s="494"/>
      <c r="R185" s="494"/>
      <c r="S185" s="503"/>
      <c r="T185" s="807">
        <f>IF(OR(AND('0.Work Content Judge'!$AE$146=1,$BL185=99),AND('0.Work Content Judge'!$AH$146=1,$BM185=99),AND('0.Work Content Judge'!$AG$146=1,$BN185=99),AND(COUNTIF('0.Work Content Judge'!$AJ$146:$AO$146,2)=0,$BO185=99),AND('0.Work Content Judge'!$T$146=0,$BP185=99),AND('0.Work Content Judge'!$U$146=0,$BQ185=99),AND(COUNTIF('0.Work Content Judge'!$AJ$146:$AO$146,2)&gt;0,$BR185=99)),0,IF(OR(AND('0.Work Content Judge'!$G$129=1,$AZ185=1),AND('0.Work Content Judge'!$H$129=1,$BA185=1),AND('0.Work Content Judge'!$I$129=1,$BB185=1),AND('0.Work Content Judge'!$J$129=1,$BC185=1),AND('0.Work Content Judge'!$K$129=1,$BD185=1),AND('0.Work Content Judge'!$L$129=1,$BG185=1),AND('0.Work Content Judge'!$M$129=1,$BF185=1),AND('0.Work Content Judge'!$N$129=1,$BE185=1),AND('0.Work Content Judge'!$O$129=1,$BH185=1),AND('0.Work Content Judge'!$P$129=1,$BI185=1)),1,0))</f>
        <v>1</v>
      </c>
      <c r="U185" s="807">
        <f t="shared" si="12"/>
        <v>1</v>
      </c>
      <c r="V185" s="683">
        <f t="shared" si="9"/>
        <v>1</v>
      </c>
      <c r="W185" s="684">
        <v>1</v>
      </c>
      <c r="X185" s="685">
        <v>1</v>
      </c>
      <c r="Y185" s="685" t="s">
        <v>749</v>
      </c>
      <c r="Z185" s="685" t="s">
        <v>749</v>
      </c>
      <c r="AA185" s="685" t="s">
        <v>749</v>
      </c>
      <c r="AB185" s="685" t="s">
        <v>749</v>
      </c>
      <c r="AC185" s="685" t="s">
        <v>749</v>
      </c>
      <c r="AD185" s="685" t="s">
        <v>749</v>
      </c>
      <c r="AE185" s="685" t="s">
        <v>749</v>
      </c>
      <c r="AF185" s="685" t="e">
        <v>#N/A</v>
      </c>
      <c r="AG185" s="685" t="e">
        <v>#N/A</v>
      </c>
      <c r="AH185" s="685" t="e">
        <v>#N/A</v>
      </c>
      <c r="AI185" s="685" t="e">
        <v>#N/A</v>
      </c>
      <c r="AJ185" s="685" t="e">
        <v>#N/A</v>
      </c>
      <c r="AK185" s="685" t="e">
        <v>#N/A</v>
      </c>
      <c r="AL185" s="685" t="e">
        <v>#N/A</v>
      </c>
      <c r="AM185" s="685">
        <v>1</v>
      </c>
      <c r="AN185" s="685" t="s">
        <v>749</v>
      </c>
      <c r="AO185" s="685" t="s">
        <v>749</v>
      </c>
      <c r="AP185" s="685" t="s">
        <v>749</v>
      </c>
      <c r="AQ185" s="685" t="s">
        <v>749</v>
      </c>
      <c r="AR185" s="685" t="s">
        <v>749</v>
      </c>
      <c r="AS185" s="685" t="s">
        <v>749</v>
      </c>
      <c r="AT185" s="685" t="s">
        <v>749</v>
      </c>
      <c r="AU185" s="685" t="s">
        <v>749</v>
      </c>
      <c r="AV185" s="685"/>
      <c r="AW185" s="685">
        <v>1</v>
      </c>
      <c r="AX185" s="685"/>
      <c r="AY185" s="685" t="s">
        <v>749</v>
      </c>
      <c r="AZ185" s="685">
        <v>1</v>
      </c>
      <c r="BA185" s="685" t="s">
        <v>749</v>
      </c>
      <c r="BB185" s="685" t="s">
        <v>749</v>
      </c>
      <c r="BC185" s="685" t="s">
        <v>749</v>
      </c>
      <c r="BD185" s="685">
        <v>1</v>
      </c>
      <c r="BE185" s="685" t="s">
        <v>749</v>
      </c>
      <c r="BF185" s="685" t="s">
        <v>749</v>
      </c>
      <c r="BG185" s="685" t="s">
        <v>749</v>
      </c>
      <c r="BH185" s="685" t="s">
        <v>749</v>
      </c>
      <c r="BI185" s="685" t="s">
        <v>749</v>
      </c>
      <c r="BJ185" s="685" t="s">
        <v>749</v>
      </c>
      <c r="BK185" s="685">
        <v>1</v>
      </c>
      <c r="BL185" s="685"/>
      <c r="BM185" s="685"/>
      <c r="BN185" s="685"/>
      <c r="BO185" s="685"/>
      <c r="BP185" s="685"/>
      <c r="BQ185" s="685"/>
      <c r="BR185" s="685"/>
    </row>
    <row r="186" s="258" customFormat="1" ht="172.8" spans="2:70">
      <c r="B186" s="448">
        <f t="shared" si="10"/>
        <v>171</v>
      </c>
      <c r="C186" s="449" t="s">
        <v>1560</v>
      </c>
      <c r="D186" s="450" t="s">
        <v>743</v>
      </c>
      <c r="E186" s="451" t="s">
        <v>744</v>
      </c>
      <c r="F186" s="794" t="s">
        <v>1561</v>
      </c>
      <c r="G186" s="453" t="s">
        <v>1562</v>
      </c>
      <c r="H186" s="451" t="str">
        <f t="shared" ref="H186:H250" si="13">INDEX($AM$14:$AU$14,MATCH(1,$AM186:$AU186,0))</f>
        <v>サーバ全体
Entire server</v>
      </c>
      <c r="I186" s="799" t="s">
        <v>1555</v>
      </c>
      <c r="J186" s="320" t="s">
        <v>1556</v>
      </c>
      <c r="K186" s="487" t="str">
        <f t="shared" si="11"/>
        <v>回答要
Answer Required</v>
      </c>
      <c r="L186" s="488">
        <v>3</v>
      </c>
      <c r="M186" s="489"/>
      <c r="N186" s="489"/>
      <c r="O186" s="492" t="s">
        <v>287</v>
      </c>
      <c r="P186" s="493"/>
      <c r="Q186" s="494"/>
      <c r="R186" s="494"/>
      <c r="S186" s="503"/>
      <c r="T186" s="807">
        <f>IF(OR(AND('0.Work Content Judge'!$AE$146=1,$BL186=99),AND('0.Work Content Judge'!$AH$146=1,$BM186=99),AND('0.Work Content Judge'!$AG$146=1,$BN186=99),AND(COUNTIF('0.Work Content Judge'!$AJ$146:$AO$146,2)=0,$BO186=99),AND('0.Work Content Judge'!$T$146=0,$BP186=99),AND('0.Work Content Judge'!$U$146=0,$BQ186=99),AND(COUNTIF('0.Work Content Judge'!$AJ$146:$AO$146,2)&gt;0,$BR186=99)),0,IF(OR(AND('0.Work Content Judge'!$G$129=1,$AZ186=1),AND('0.Work Content Judge'!$H$129=1,$BA186=1),AND('0.Work Content Judge'!$I$129=1,$BB186=1),AND('0.Work Content Judge'!$J$129=1,$BC186=1),AND('0.Work Content Judge'!$K$129=1,$BD186=1),AND('0.Work Content Judge'!$L$129=1,$BG186=1),AND('0.Work Content Judge'!$M$129=1,$BF186=1),AND('0.Work Content Judge'!$N$129=1,$BE186=1),AND('0.Work Content Judge'!$O$129=1,$BH186=1),AND('0.Work Content Judge'!$P$129=1,$BI186=1)),1,0))</f>
        <v>1</v>
      </c>
      <c r="U186" s="807">
        <f t="shared" si="12"/>
        <v>1</v>
      </c>
      <c r="V186" s="683">
        <f t="shared" ref="V186:V250" si="14">IF(SUM($AM186:$AU186)&gt;1,SUM($AM186:$AU186),1)</f>
        <v>1</v>
      </c>
      <c r="W186" s="684">
        <v>1</v>
      </c>
      <c r="X186" s="685">
        <v>1</v>
      </c>
      <c r="Y186" s="685" t="s">
        <v>749</v>
      </c>
      <c r="Z186" s="685" t="s">
        <v>749</v>
      </c>
      <c r="AA186" s="685" t="s">
        <v>749</v>
      </c>
      <c r="AB186" s="685" t="s">
        <v>749</v>
      </c>
      <c r="AC186" s="685" t="s">
        <v>749</v>
      </c>
      <c r="AD186" s="685" t="s">
        <v>749</v>
      </c>
      <c r="AE186" s="685" t="s">
        <v>749</v>
      </c>
      <c r="AF186" s="685" t="e">
        <v>#N/A</v>
      </c>
      <c r="AG186" s="685" t="e">
        <v>#N/A</v>
      </c>
      <c r="AH186" s="685" t="e">
        <v>#N/A</v>
      </c>
      <c r="AI186" s="685" t="e">
        <v>#N/A</v>
      </c>
      <c r="AJ186" s="685" t="e">
        <v>#N/A</v>
      </c>
      <c r="AK186" s="685" t="e">
        <v>#N/A</v>
      </c>
      <c r="AL186" s="685" t="e">
        <v>#N/A</v>
      </c>
      <c r="AM186" s="685">
        <v>1</v>
      </c>
      <c r="AN186" s="685" t="s">
        <v>749</v>
      </c>
      <c r="AO186" s="685" t="s">
        <v>749</v>
      </c>
      <c r="AP186" s="685" t="s">
        <v>749</v>
      </c>
      <c r="AQ186" s="685" t="s">
        <v>749</v>
      </c>
      <c r="AR186" s="685" t="s">
        <v>749</v>
      </c>
      <c r="AS186" s="685" t="s">
        <v>749</v>
      </c>
      <c r="AT186" s="685" t="s">
        <v>749</v>
      </c>
      <c r="AU186" s="685" t="s">
        <v>749</v>
      </c>
      <c r="AV186" s="685"/>
      <c r="AW186" s="685">
        <v>1</v>
      </c>
      <c r="AX186" s="685"/>
      <c r="AY186" s="685" t="s">
        <v>749</v>
      </c>
      <c r="AZ186" s="685">
        <v>1</v>
      </c>
      <c r="BA186" s="685" t="s">
        <v>749</v>
      </c>
      <c r="BB186" s="685" t="s">
        <v>749</v>
      </c>
      <c r="BC186" s="685" t="s">
        <v>749</v>
      </c>
      <c r="BD186" s="685">
        <v>1</v>
      </c>
      <c r="BE186" s="685" t="s">
        <v>749</v>
      </c>
      <c r="BF186" s="685" t="s">
        <v>749</v>
      </c>
      <c r="BG186" s="685" t="s">
        <v>749</v>
      </c>
      <c r="BH186" s="685" t="s">
        <v>749</v>
      </c>
      <c r="BI186" s="685" t="s">
        <v>749</v>
      </c>
      <c r="BJ186" s="685" t="s">
        <v>749</v>
      </c>
      <c r="BK186" s="685">
        <v>1</v>
      </c>
      <c r="BL186" s="685"/>
      <c r="BM186" s="685"/>
      <c r="BN186" s="685"/>
      <c r="BO186" s="685"/>
      <c r="BP186" s="685"/>
      <c r="BQ186" s="685"/>
      <c r="BR186" s="685"/>
    </row>
    <row r="187" s="258" customFormat="1" ht="345.6" hidden="1" spans="2:70">
      <c r="B187" s="448">
        <f t="shared" si="10"/>
        <v>172</v>
      </c>
      <c r="C187" s="449" t="s">
        <v>1563</v>
      </c>
      <c r="D187" s="450" t="s">
        <v>743</v>
      </c>
      <c r="E187" s="451" t="s">
        <v>744</v>
      </c>
      <c r="F187" s="794" t="s">
        <v>1564</v>
      </c>
      <c r="G187" s="453" t="s">
        <v>1565</v>
      </c>
      <c r="H187" s="451" t="str">
        <f t="shared" si="13"/>
        <v>Webサーバ
Web server</v>
      </c>
      <c r="I187" s="799" t="s">
        <v>1566</v>
      </c>
      <c r="J187" s="320" t="s">
        <v>1567</v>
      </c>
      <c r="K187" s="487" t="str">
        <f t="shared" si="11"/>
        <v>回答不要
Not Applicable</v>
      </c>
      <c r="L187" s="488"/>
      <c r="M187" s="489"/>
      <c r="N187" s="489"/>
      <c r="O187" s="490" t="s">
        <v>1568</v>
      </c>
      <c r="P187" s="491"/>
      <c r="Q187" s="322"/>
      <c r="R187" s="322"/>
      <c r="S187" s="502"/>
      <c r="T187" s="807">
        <f>IF(OR(AND('0.Work Content Judge'!$AE$146=1,$BL187=99),AND('0.Work Content Judge'!$AH$146=1,$BM187=99),AND('0.Work Content Judge'!$AG$146=1,$BN187=99),AND(COUNTIF('0.Work Content Judge'!$AJ$146:$AO$146,2)=0,$BO187=99),AND('0.Work Content Judge'!$T$146=0,$BP187=99),AND('0.Work Content Judge'!$U$146=0,$BQ187=99),AND(COUNTIF('0.Work Content Judge'!$AJ$146:$AO$146,2)&gt;0,$BR187=99)),0,IF(OR(AND('0.Work Content Judge'!$G$129=1,$AZ187=1),AND('0.Work Content Judge'!$H$129=1,$BA187=1),AND('0.Work Content Judge'!$I$129=1,$BB187=1),AND('0.Work Content Judge'!$J$129=1,$BC187=1),AND('0.Work Content Judge'!$K$129=1,$BD187=1),AND('0.Work Content Judge'!$L$129=1,$BG187=1),AND('0.Work Content Judge'!$M$129=1,$BF187=1),AND('0.Work Content Judge'!$N$129=1,$BE187=1),AND('0.Work Content Judge'!$O$129=1,$BH187=1),AND('0.Work Content Judge'!$P$129=1,$BI187=1)),1,0))</f>
        <v>0</v>
      </c>
      <c r="U187" s="807">
        <f t="shared" si="12"/>
        <v>1</v>
      </c>
      <c r="V187" s="683">
        <f t="shared" si="14"/>
        <v>1</v>
      </c>
      <c r="W187" s="684">
        <v>1</v>
      </c>
      <c r="X187" s="685">
        <v>1</v>
      </c>
      <c r="Y187" s="685" t="s">
        <v>749</v>
      </c>
      <c r="Z187" s="685" t="s">
        <v>749</v>
      </c>
      <c r="AA187" s="685" t="s">
        <v>749</v>
      </c>
      <c r="AB187" s="685" t="s">
        <v>749</v>
      </c>
      <c r="AC187" s="685" t="s">
        <v>749</v>
      </c>
      <c r="AD187" s="685" t="s">
        <v>749</v>
      </c>
      <c r="AE187" s="685" t="s">
        <v>749</v>
      </c>
      <c r="AF187" s="685">
        <v>0</v>
      </c>
      <c r="AG187" s="685" t="s">
        <v>749</v>
      </c>
      <c r="AH187" s="685" t="s">
        <v>749</v>
      </c>
      <c r="AI187" s="685" t="s">
        <v>749</v>
      </c>
      <c r="AJ187" s="685" t="s">
        <v>749</v>
      </c>
      <c r="AK187" s="685" t="s">
        <v>749</v>
      </c>
      <c r="AL187" s="685" t="s">
        <v>749</v>
      </c>
      <c r="AM187" s="685" t="s">
        <v>749</v>
      </c>
      <c r="AN187" s="685">
        <v>1</v>
      </c>
      <c r="AO187" s="685" t="s">
        <v>749</v>
      </c>
      <c r="AP187" s="685" t="s">
        <v>749</v>
      </c>
      <c r="AQ187" s="685" t="s">
        <v>749</v>
      </c>
      <c r="AR187" s="685" t="s">
        <v>749</v>
      </c>
      <c r="AS187" s="685" t="s">
        <v>749</v>
      </c>
      <c r="AT187" s="685" t="s">
        <v>749</v>
      </c>
      <c r="AU187" s="685" t="s">
        <v>749</v>
      </c>
      <c r="AV187" s="685"/>
      <c r="AW187" s="685">
        <v>1</v>
      </c>
      <c r="AX187" s="685"/>
      <c r="AY187" s="685" t="s">
        <v>749</v>
      </c>
      <c r="AZ187" s="685" t="s">
        <v>749</v>
      </c>
      <c r="BA187" s="685" t="s">
        <v>749</v>
      </c>
      <c r="BB187" s="685" t="s">
        <v>749</v>
      </c>
      <c r="BC187" s="685" t="s">
        <v>749</v>
      </c>
      <c r="BD187" s="685">
        <v>1</v>
      </c>
      <c r="BE187" s="685" t="s">
        <v>749</v>
      </c>
      <c r="BF187" s="685" t="s">
        <v>749</v>
      </c>
      <c r="BG187" s="685" t="s">
        <v>749</v>
      </c>
      <c r="BH187" s="685" t="s">
        <v>749</v>
      </c>
      <c r="BI187" s="685" t="s">
        <v>749</v>
      </c>
      <c r="BJ187" s="685" t="s">
        <v>749</v>
      </c>
      <c r="BK187" s="685">
        <v>1</v>
      </c>
      <c r="BL187" s="685"/>
      <c r="BM187" s="685"/>
      <c r="BN187" s="685">
        <v>99</v>
      </c>
      <c r="BO187" s="685"/>
      <c r="BP187" s="685"/>
      <c r="BQ187" s="685"/>
      <c r="BR187" s="685"/>
    </row>
    <row r="188" s="258" customFormat="1" ht="172.8" hidden="1" spans="2:70">
      <c r="B188" s="448">
        <f t="shared" si="10"/>
        <v>173</v>
      </c>
      <c r="C188" s="449" t="s">
        <v>1569</v>
      </c>
      <c r="D188" s="450" t="s">
        <v>743</v>
      </c>
      <c r="E188" s="451" t="s">
        <v>744</v>
      </c>
      <c r="F188" s="794" t="s">
        <v>1570</v>
      </c>
      <c r="G188" s="453" t="s">
        <v>1571</v>
      </c>
      <c r="H188" s="451" t="str">
        <f t="shared" si="13"/>
        <v>サーバ全体
Entire server</v>
      </c>
      <c r="I188" s="799" t="s">
        <v>1572</v>
      </c>
      <c r="J188" s="320" t="s">
        <v>1573</v>
      </c>
      <c r="K188" s="487" t="str">
        <f t="shared" si="11"/>
        <v>回答不要
Not Applicable</v>
      </c>
      <c r="L188" s="488"/>
      <c r="M188" s="489"/>
      <c r="N188" s="489"/>
      <c r="O188" s="490" t="s">
        <v>1569</v>
      </c>
      <c r="P188" s="491"/>
      <c r="Q188" s="322"/>
      <c r="R188" s="322"/>
      <c r="S188" s="502"/>
      <c r="T188" s="807">
        <f>IF(OR(AND('0.Work Content Judge'!$AE$146=1,$BL188=99),AND('0.Work Content Judge'!$AH$146=1,$BM188=99),AND('0.Work Content Judge'!$AG$146=1,$BN188=99),AND(COUNTIF('0.Work Content Judge'!$AJ$146:$AO$146,2)=0,$BO188=99),AND('0.Work Content Judge'!$T$146=0,$BP188=99),AND('0.Work Content Judge'!$U$146=0,$BQ188=99),AND(COUNTIF('0.Work Content Judge'!$AJ$146:$AO$146,2)&gt;0,$BR188=99)),0,IF(OR(AND('0.Work Content Judge'!$G$129=1,$AZ188=1),AND('0.Work Content Judge'!$H$129=1,$BA188=1),AND('0.Work Content Judge'!$I$129=1,$BB188=1),AND('0.Work Content Judge'!$J$129=1,$BC188=1),AND('0.Work Content Judge'!$K$129=1,$BD188=1),AND('0.Work Content Judge'!$L$129=1,$BG188=1),AND('0.Work Content Judge'!$M$129=1,$BF188=1),AND('0.Work Content Judge'!$N$129=1,$BE188=1),AND('0.Work Content Judge'!$O$129=1,$BH188=1),AND('0.Work Content Judge'!$P$129=1,$BI188=1)),1,0))</f>
        <v>0</v>
      </c>
      <c r="U188" s="807">
        <f t="shared" si="12"/>
        <v>1</v>
      </c>
      <c r="V188" s="683">
        <f t="shared" si="14"/>
        <v>1</v>
      </c>
      <c r="W188" s="684">
        <v>1</v>
      </c>
      <c r="X188" s="685">
        <v>1</v>
      </c>
      <c r="Y188" s="685" t="s">
        <v>749</v>
      </c>
      <c r="Z188" s="685" t="s">
        <v>749</v>
      </c>
      <c r="AA188" s="685" t="s">
        <v>749</v>
      </c>
      <c r="AB188" s="685" t="s">
        <v>749</v>
      </c>
      <c r="AC188" s="685" t="s">
        <v>749</v>
      </c>
      <c r="AD188" s="685" t="s">
        <v>749</v>
      </c>
      <c r="AE188" s="685" t="s">
        <v>749</v>
      </c>
      <c r="AF188" s="685">
        <v>0</v>
      </c>
      <c r="AG188" s="685" t="s">
        <v>749</v>
      </c>
      <c r="AH188" s="685" t="s">
        <v>749</v>
      </c>
      <c r="AI188" s="685" t="s">
        <v>749</v>
      </c>
      <c r="AJ188" s="685" t="s">
        <v>749</v>
      </c>
      <c r="AK188" s="685" t="s">
        <v>749</v>
      </c>
      <c r="AL188" s="685" t="s">
        <v>749</v>
      </c>
      <c r="AM188" s="685">
        <v>1</v>
      </c>
      <c r="AN188" s="685" t="s">
        <v>749</v>
      </c>
      <c r="AO188" s="685" t="s">
        <v>749</v>
      </c>
      <c r="AP188" s="685" t="s">
        <v>749</v>
      </c>
      <c r="AQ188" s="685" t="s">
        <v>749</v>
      </c>
      <c r="AR188" s="685" t="s">
        <v>749</v>
      </c>
      <c r="AS188" s="685" t="s">
        <v>749</v>
      </c>
      <c r="AT188" s="685" t="s">
        <v>749</v>
      </c>
      <c r="AU188" s="685" t="s">
        <v>749</v>
      </c>
      <c r="AV188" s="685"/>
      <c r="AW188" s="685">
        <v>1</v>
      </c>
      <c r="AX188" s="685"/>
      <c r="AY188" s="685" t="s">
        <v>749</v>
      </c>
      <c r="AZ188" s="685" t="s">
        <v>749</v>
      </c>
      <c r="BA188" s="685" t="s">
        <v>749</v>
      </c>
      <c r="BB188" s="685" t="s">
        <v>749</v>
      </c>
      <c r="BC188" s="685" t="s">
        <v>749</v>
      </c>
      <c r="BD188" s="685">
        <v>1</v>
      </c>
      <c r="BE188" s="685" t="s">
        <v>749</v>
      </c>
      <c r="BF188" s="685" t="s">
        <v>749</v>
      </c>
      <c r="BG188" s="685" t="s">
        <v>749</v>
      </c>
      <c r="BH188" s="685" t="s">
        <v>749</v>
      </c>
      <c r="BI188" s="685" t="s">
        <v>749</v>
      </c>
      <c r="BJ188" s="685" t="s">
        <v>749</v>
      </c>
      <c r="BK188" s="685">
        <v>1</v>
      </c>
      <c r="BL188" s="685"/>
      <c r="BM188" s="685"/>
      <c r="BN188" s="685"/>
      <c r="BO188" s="685"/>
      <c r="BP188" s="685"/>
      <c r="BQ188" s="685"/>
      <c r="BR188" s="685"/>
    </row>
    <row r="189" s="258" customFormat="1" ht="172.8" spans="2:70">
      <c r="B189" s="448">
        <f t="shared" si="10"/>
        <v>174</v>
      </c>
      <c r="C189" s="449" t="s">
        <v>1574</v>
      </c>
      <c r="D189" s="450" t="s">
        <v>743</v>
      </c>
      <c r="E189" s="451" t="s">
        <v>744</v>
      </c>
      <c r="F189" s="794" t="s">
        <v>1575</v>
      </c>
      <c r="G189" s="453" t="s">
        <v>1576</v>
      </c>
      <c r="H189" s="451" t="str">
        <f t="shared" si="13"/>
        <v>Webサーバ
Web server</v>
      </c>
      <c r="I189" s="799" t="s">
        <v>1577</v>
      </c>
      <c r="J189" s="320" t="s">
        <v>1578</v>
      </c>
      <c r="K189" s="487" t="str">
        <f t="shared" si="11"/>
        <v>回答要
Answer Required</v>
      </c>
      <c r="L189" s="488">
        <v>3</v>
      </c>
      <c r="M189" s="489"/>
      <c r="N189" s="489"/>
      <c r="O189" s="490" t="s">
        <v>1574</v>
      </c>
      <c r="P189" s="491"/>
      <c r="Q189" s="322"/>
      <c r="R189" s="322"/>
      <c r="S189" s="502"/>
      <c r="T189" s="807">
        <f>IF(OR(AND('0.Work Content Judge'!$AE$146=1,$BL189=99),AND('0.Work Content Judge'!$AH$146=1,$BM189=99),AND('0.Work Content Judge'!$AG$146=1,$BN189=99),AND(COUNTIF('0.Work Content Judge'!$AJ$146:$AO$146,2)=0,$BO189=99),AND('0.Work Content Judge'!$T$146=0,$BP189=99),AND('0.Work Content Judge'!$U$146=0,$BQ189=99),AND(COUNTIF('0.Work Content Judge'!$AJ$146:$AO$146,2)&gt;0,$BR189=99)),0,IF(OR(AND('0.Work Content Judge'!$G$129=1,$AZ189=1),AND('0.Work Content Judge'!$H$129=1,$BA189=1),AND('0.Work Content Judge'!$I$129=1,$BB189=1),AND('0.Work Content Judge'!$J$129=1,$BC189=1),AND('0.Work Content Judge'!$K$129=1,$BD189=1),AND('0.Work Content Judge'!$L$129=1,$BG189=1),AND('0.Work Content Judge'!$M$129=1,$BF189=1),AND('0.Work Content Judge'!$N$129=1,$BE189=1),AND('0.Work Content Judge'!$O$129=1,$BH189=1),AND('0.Work Content Judge'!$P$129=1,$BI189=1)),1,0))</f>
        <v>1</v>
      </c>
      <c r="U189" s="807">
        <f t="shared" si="12"/>
        <v>1</v>
      </c>
      <c r="V189" s="683">
        <f t="shared" si="14"/>
        <v>1</v>
      </c>
      <c r="W189" s="684">
        <v>1</v>
      </c>
      <c r="X189" s="685">
        <v>1</v>
      </c>
      <c r="Y189" s="685" t="s">
        <v>749</v>
      </c>
      <c r="Z189" s="685" t="s">
        <v>749</v>
      </c>
      <c r="AA189" s="685" t="s">
        <v>749</v>
      </c>
      <c r="AB189" s="685" t="s">
        <v>749</v>
      </c>
      <c r="AC189" s="685" t="s">
        <v>749</v>
      </c>
      <c r="AD189" s="685" t="s">
        <v>749</v>
      </c>
      <c r="AE189" s="685" t="s">
        <v>749</v>
      </c>
      <c r="AF189" s="685">
        <v>0</v>
      </c>
      <c r="AG189" s="685" t="s">
        <v>749</v>
      </c>
      <c r="AH189" s="685" t="s">
        <v>749</v>
      </c>
      <c r="AI189" s="685" t="s">
        <v>749</v>
      </c>
      <c r="AJ189" s="685" t="s">
        <v>749</v>
      </c>
      <c r="AK189" s="685" t="s">
        <v>749</v>
      </c>
      <c r="AL189" s="685" t="s">
        <v>749</v>
      </c>
      <c r="AM189" s="685" t="s">
        <v>749</v>
      </c>
      <c r="AN189" s="685">
        <v>1</v>
      </c>
      <c r="AO189" s="685" t="s">
        <v>749</v>
      </c>
      <c r="AP189" s="685" t="s">
        <v>749</v>
      </c>
      <c r="AQ189" s="685" t="s">
        <v>749</v>
      </c>
      <c r="AR189" s="685" t="s">
        <v>749</v>
      </c>
      <c r="AS189" s="685" t="s">
        <v>749</v>
      </c>
      <c r="AT189" s="685" t="s">
        <v>749</v>
      </c>
      <c r="AU189" s="685" t="s">
        <v>749</v>
      </c>
      <c r="AV189" s="685">
        <v>1</v>
      </c>
      <c r="AW189" s="685">
        <v>1</v>
      </c>
      <c r="AX189" s="685">
        <v>1</v>
      </c>
      <c r="AY189" s="685" t="s">
        <v>749</v>
      </c>
      <c r="AZ189" s="685">
        <v>1</v>
      </c>
      <c r="BA189" s="685" t="s">
        <v>749</v>
      </c>
      <c r="BB189" s="685">
        <v>1</v>
      </c>
      <c r="BC189" s="685" t="s">
        <v>749</v>
      </c>
      <c r="BD189" s="685" t="s">
        <v>749</v>
      </c>
      <c r="BE189" s="685" t="s">
        <v>749</v>
      </c>
      <c r="BF189" s="685" t="s">
        <v>749</v>
      </c>
      <c r="BG189" s="685" t="s">
        <v>749</v>
      </c>
      <c r="BH189" s="685" t="s">
        <v>749</v>
      </c>
      <c r="BI189" s="685" t="s">
        <v>749</v>
      </c>
      <c r="BJ189" s="685" t="s">
        <v>749</v>
      </c>
      <c r="BK189" s="685">
        <v>1</v>
      </c>
      <c r="BL189" s="685"/>
      <c r="BM189" s="685"/>
      <c r="BN189" s="685"/>
      <c r="BO189" s="685"/>
      <c r="BP189" s="685"/>
      <c r="BQ189" s="685"/>
      <c r="BR189" s="685"/>
    </row>
    <row r="190" s="258" customFormat="1" ht="158.4" spans="2:70">
      <c r="B190" s="448">
        <f t="shared" si="10"/>
        <v>175</v>
      </c>
      <c r="C190" s="449" t="s">
        <v>1579</v>
      </c>
      <c r="D190" s="450" t="s">
        <v>743</v>
      </c>
      <c r="E190" s="451" t="s">
        <v>744</v>
      </c>
      <c r="F190" s="794" t="s">
        <v>1580</v>
      </c>
      <c r="G190" s="453" t="s">
        <v>1581</v>
      </c>
      <c r="H190" s="451" t="str">
        <f t="shared" si="13"/>
        <v>Webサーバ
Web server</v>
      </c>
      <c r="I190" s="799" t="s">
        <v>1582</v>
      </c>
      <c r="J190" s="320" t="s">
        <v>1583</v>
      </c>
      <c r="K190" s="487" t="str">
        <f t="shared" si="11"/>
        <v>回答要
Answer Required</v>
      </c>
      <c r="L190" s="488">
        <v>3</v>
      </c>
      <c r="M190" s="489"/>
      <c r="N190" s="489"/>
      <c r="O190" s="490" t="s">
        <v>1579</v>
      </c>
      <c r="P190" s="491"/>
      <c r="Q190" s="322"/>
      <c r="R190" s="322"/>
      <c r="S190" s="502"/>
      <c r="T190" s="807">
        <f>IF(OR(AND('0.Work Content Judge'!$AE$146=1,$BL190=99),AND('0.Work Content Judge'!$AH$146=1,$BM190=99),AND('0.Work Content Judge'!$AG$146=1,$BN190=99),AND(COUNTIF('0.Work Content Judge'!$AJ$146:$AO$146,2)=0,$BO190=99),AND('0.Work Content Judge'!$T$146=0,$BP190=99),AND('0.Work Content Judge'!$U$146=0,$BQ190=99),AND(COUNTIF('0.Work Content Judge'!$AJ$146:$AO$146,2)&gt;0,$BR190=99)),0,IF(OR(AND('0.Work Content Judge'!$G$129=1,$AZ190=1),AND('0.Work Content Judge'!$H$129=1,$BA190=1),AND('0.Work Content Judge'!$I$129=1,$BB190=1),AND('0.Work Content Judge'!$J$129=1,$BC190=1),AND('0.Work Content Judge'!$K$129=1,$BD190=1),AND('0.Work Content Judge'!$L$129=1,$BG190=1),AND('0.Work Content Judge'!$M$129=1,$BF190=1),AND('0.Work Content Judge'!$N$129=1,$BE190=1),AND('0.Work Content Judge'!$O$129=1,$BH190=1),AND('0.Work Content Judge'!$P$129=1,$BI190=1)),1,0))</f>
        <v>1</v>
      </c>
      <c r="U190" s="807">
        <f t="shared" si="12"/>
        <v>1</v>
      </c>
      <c r="V190" s="683">
        <f t="shared" si="14"/>
        <v>1</v>
      </c>
      <c r="W190" s="684">
        <v>1</v>
      </c>
      <c r="X190" s="685">
        <v>1</v>
      </c>
      <c r="Y190" s="685" t="s">
        <v>749</v>
      </c>
      <c r="Z190" s="685" t="s">
        <v>749</v>
      </c>
      <c r="AA190" s="685" t="s">
        <v>749</v>
      </c>
      <c r="AB190" s="685" t="s">
        <v>749</v>
      </c>
      <c r="AC190" s="685" t="s">
        <v>749</v>
      </c>
      <c r="AD190" s="685" t="s">
        <v>749</v>
      </c>
      <c r="AE190" s="685" t="s">
        <v>749</v>
      </c>
      <c r="AF190" s="685">
        <v>0</v>
      </c>
      <c r="AG190" s="685" t="s">
        <v>749</v>
      </c>
      <c r="AH190" s="685" t="s">
        <v>749</v>
      </c>
      <c r="AI190" s="685" t="s">
        <v>749</v>
      </c>
      <c r="AJ190" s="685" t="s">
        <v>749</v>
      </c>
      <c r="AK190" s="685" t="s">
        <v>749</v>
      </c>
      <c r="AL190" s="685" t="s">
        <v>749</v>
      </c>
      <c r="AM190" s="685" t="s">
        <v>749</v>
      </c>
      <c r="AN190" s="685">
        <v>1</v>
      </c>
      <c r="AO190" s="685" t="s">
        <v>749</v>
      </c>
      <c r="AP190" s="685" t="s">
        <v>749</v>
      </c>
      <c r="AQ190" s="685" t="s">
        <v>749</v>
      </c>
      <c r="AR190" s="685" t="s">
        <v>749</v>
      </c>
      <c r="AS190" s="685" t="s">
        <v>749</v>
      </c>
      <c r="AT190" s="685" t="s">
        <v>749</v>
      </c>
      <c r="AU190" s="685" t="s">
        <v>749</v>
      </c>
      <c r="AV190" s="685">
        <v>1</v>
      </c>
      <c r="AW190" s="685">
        <v>1</v>
      </c>
      <c r="AX190" s="685">
        <v>1</v>
      </c>
      <c r="AY190" s="685" t="s">
        <v>749</v>
      </c>
      <c r="AZ190" s="685">
        <v>1</v>
      </c>
      <c r="BA190" s="685" t="s">
        <v>749</v>
      </c>
      <c r="BB190" s="685">
        <v>1</v>
      </c>
      <c r="BC190" s="685" t="s">
        <v>749</v>
      </c>
      <c r="BD190" s="685" t="s">
        <v>749</v>
      </c>
      <c r="BE190" s="685" t="s">
        <v>749</v>
      </c>
      <c r="BF190" s="685" t="s">
        <v>749</v>
      </c>
      <c r="BG190" s="685" t="s">
        <v>749</v>
      </c>
      <c r="BH190" s="685" t="s">
        <v>749</v>
      </c>
      <c r="BI190" s="685" t="s">
        <v>749</v>
      </c>
      <c r="BJ190" s="685" t="s">
        <v>749</v>
      </c>
      <c r="BK190" s="685">
        <v>1</v>
      </c>
      <c r="BL190" s="685"/>
      <c r="BM190" s="685"/>
      <c r="BN190" s="685"/>
      <c r="BO190" s="685"/>
      <c r="BP190" s="685"/>
      <c r="BQ190" s="685"/>
      <c r="BR190" s="685"/>
    </row>
    <row r="191" s="258" customFormat="1" ht="216" spans="2:70">
      <c r="B191" s="448">
        <f t="shared" si="10"/>
        <v>176</v>
      </c>
      <c r="C191" s="449" t="s">
        <v>1584</v>
      </c>
      <c r="D191" s="450" t="s">
        <v>743</v>
      </c>
      <c r="E191" s="451" t="s">
        <v>744</v>
      </c>
      <c r="F191" s="794" t="s">
        <v>1585</v>
      </c>
      <c r="G191" s="453" t="s">
        <v>1586</v>
      </c>
      <c r="H191" s="451" t="str">
        <f t="shared" si="13"/>
        <v>Webサーバ
Web server</v>
      </c>
      <c r="I191" s="799" t="s">
        <v>1577</v>
      </c>
      <c r="J191" s="320" t="s">
        <v>1578</v>
      </c>
      <c r="K191" s="487" t="str">
        <f t="shared" si="11"/>
        <v>回答要
Answer Required</v>
      </c>
      <c r="L191" s="488">
        <v>3</v>
      </c>
      <c r="M191" s="489"/>
      <c r="N191" s="489"/>
      <c r="O191" s="492" t="s">
        <v>287</v>
      </c>
      <c r="P191" s="493"/>
      <c r="Q191" s="494"/>
      <c r="R191" s="494"/>
      <c r="S191" s="503"/>
      <c r="T191" s="807">
        <f>IF(OR(AND('0.Work Content Judge'!$AE$146=1,$BL191=99),AND('0.Work Content Judge'!$AH$146=1,$BM191=99),AND('0.Work Content Judge'!$AG$146=1,$BN191=99),AND(COUNTIF('0.Work Content Judge'!$AJ$146:$AO$146,2)=0,$BO191=99),AND('0.Work Content Judge'!$T$146=0,$BP191=99),AND('0.Work Content Judge'!$U$146=0,$BQ191=99),AND(COUNTIF('0.Work Content Judge'!$AJ$146:$AO$146,2)&gt;0,$BR191=99)),0,IF(OR(AND('0.Work Content Judge'!$G$129=1,$AZ191=1),AND('0.Work Content Judge'!$H$129=1,$BA191=1),AND('0.Work Content Judge'!$I$129=1,$BB191=1),AND('0.Work Content Judge'!$J$129=1,$BC191=1),AND('0.Work Content Judge'!$K$129=1,$BD191=1),AND('0.Work Content Judge'!$L$129=1,$BG191=1),AND('0.Work Content Judge'!$M$129=1,$BF191=1),AND('0.Work Content Judge'!$N$129=1,$BE191=1),AND('0.Work Content Judge'!$O$129=1,$BH191=1),AND('0.Work Content Judge'!$P$129=1,$BI191=1)),1,0))</f>
        <v>1</v>
      </c>
      <c r="U191" s="807">
        <f t="shared" si="12"/>
        <v>1</v>
      </c>
      <c r="V191" s="683">
        <f t="shared" si="14"/>
        <v>1</v>
      </c>
      <c r="W191" s="684">
        <v>1</v>
      </c>
      <c r="X191" s="685">
        <v>1</v>
      </c>
      <c r="Y191" s="685" t="s">
        <v>749</v>
      </c>
      <c r="Z191" s="685" t="s">
        <v>749</v>
      </c>
      <c r="AA191" s="685" t="s">
        <v>749</v>
      </c>
      <c r="AB191" s="685" t="s">
        <v>749</v>
      </c>
      <c r="AC191" s="685" t="s">
        <v>749</v>
      </c>
      <c r="AD191" s="685" t="s">
        <v>749</v>
      </c>
      <c r="AE191" s="685" t="s">
        <v>749</v>
      </c>
      <c r="AF191" s="685" t="e">
        <v>#N/A</v>
      </c>
      <c r="AG191" s="685" t="e">
        <v>#N/A</v>
      </c>
      <c r="AH191" s="685" t="e">
        <v>#N/A</v>
      </c>
      <c r="AI191" s="685" t="e">
        <v>#N/A</v>
      </c>
      <c r="AJ191" s="685" t="e">
        <v>#N/A</v>
      </c>
      <c r="AK191" s="685" t="e">
        <v>#N/A</v>
      </c>
      <c r="AL191" s="685" t="e">
        <v>#N/A</v>
      </c>
      <c r="AM191" s="685" t="s">
        <v>749</v>
      </c>
      <c r="AN191" s="685">
        <v>1</v>
      </c>
      <c r="AO191" s="685" t="s">
        <v>749</v>
      </c>
      <c r="AP191" s="685" t="s">
        <v>749</v>
      </c>
      <c r="AQ191" s="685" t="s">
        <v>749</v>
      </c>
      <c r="AR191" s="685" t="s">
        <v>749</v>
      </c>
      <c r="AS191" s="685" t="s">
        <v>749</v>
      </c>
      <c r="AT191" s="685" t="s">
        <v>749</v>
      </c>
      <c r="AU191" s="685" t="s">
        <v>749</v>
      </c>
      <c r="AV191" s="685">
        <v>1</v>
      </c>
      <c r="AW191" s="685">
        <v>1</v>
      </c>
      <c r="AX191" s="685"/>
      <c r="AY191" s="685" t="s">
        <v>749</v>
      </c>
      <c r="AZ191" s="685">
        <v>1</v>
      </c>
      <c r="BA191" s="685" t="s">
        <v>749</v>
      </c>
      <c r="BB191" s="685">
        <v>1</v>
      </c>
      <c r="BC191" s="685" t="s">
        <v>749</v>
      </c>
      <c r="BD191" s="685" t="s">
        <v>749</v>
      </c>
      <c r="BE191" s="685" t="s">
        <v>749</v>
      </c>
      <c r="BF191" s="685" t="s">
        <v>749</v>
      </c>
      <c r="BG191" s="685" t="s">
        <v>749</v>
      </c>
      <c r="BH191" s="685" t="s">
        <v>749</v>
      </c>
      <c r="BI191" s="685" t="s">
        <v>749</v>
      </c>
      <c r="BJ191" s="685" t="s">
        <v>749</v>
      </c>
      <c r="BK191" s="685">
        <v>1</v>
      </c>
      <c r="BL191" s="685"/>
      <c r="BM191" s="685"/>
      <c r="BN191" s="685"/>
      <c r="BO191" s="685"/>
      <c r="BP191" s="685"/>
      <c r="BQ191" s="685"/>
      <c r="BR191" s="685"/>
    </row>
    <row r="192" s="258" customFormat="1" ht="172.8" spans="2:70">
      <c r="B192" s="448">
        <f t="shared" si="10"/>
        <v>177</v>
      </c>
      <c r="C192" s="449" t="s">
        <v>1587</v>
      </c>
      <c r="D192" s="450" t="s">
        <v>743</v>
      </c>
      <c r="E192" s="451" t="s">
        <v>744</v>
      </c>
      <c r="F192" s="794" t="s">
        <v>1588</v>
      </c>
      <c r="G192" s="453" t="s">
        <v>1589</v>
      </c>
      <c r="H192" s="451" t="str">
        <f t="shared" si="13"/>
        <v>サーバ全体
Entire server</v>
      </c>
      <c r="I192" s="799" t="s">
        <v>1577</v>
      </c>
      <c r="J192" s="320" t="s">
        <v>1578</v>
      </c>
      <c r="K192" s="487" t="str">
        <f t="shared" si="11"/>
        <v>回答要
Answer Required</v>
      </c>
      <c r="L192" s="488">
        <v>3</v>
      </c>
      <c r="M192" s="489"/>
      <c r="N192" s="489"/>
      <c r="O192" s="492" t="s">
        <v>287</v>
      </c>
      <c r="P192" s="493"/>
      <c r="Q192" s="494"/>
      <c r="R192" s="494"/>
      <c r="S192" s="503"/>
      <c r="T192" s="807">
        <f>IF(OR(AND('0.Work Content Judge'!$AE$146=1,$BL192=99),AND('0.Work Content Judge'!$AH$146=1,$BM192=99),AND('0.Work Content Judge'!$AG$146=1,$BN192=99),AND(COUNTIF('0.Work Content Judge'!$AJ$146:$AO$146,2)=0,$BO192=99),AND('0.Work Content Judge'!$T$146=0,$BP192=99),AND('0.Work Content Judge'!$U$146=0,$BQ192=99),AND(COUNTIF('0.Work Content Judge'!$AJ$146:$AO$146,2)&gt;0,$BR192=99)),0,IF(OR(AND('0.Work Content Judge'!$G$129=1,$AZ192=1),AND('0.Work Content Judge'!$H$129=1,$BA192=1),AND('0.Work Content Judge'!$I$129=1,$BB192=1),AND('0.Work Content Judge'!$J$129=1,$BC192=1),AND('0.Work Content Judge'!$K$129=1,$BD192=1),AND('0.Work Content Judge'!$L$129=1,$BG192=1),AND('0.Work Content Judge'!$M$129=1,$BF192=1),AND('0.Work Content Judge'!$N$129=1,$BE192=1),AND('0.Work Content Judge'!$O$129=1,$BH192=1),AND('0.Work Content Judge'!$P$129=1,$BI192=1)),1,0))</f>
        <v>1</v>
      </c>
      <c r="U192" s="807">
        <f t="shared" si="12"/>
        <v>1</v>
      </c>
      <c r="V192" s="683">
        <f t="shared" si="14"/>
        <v>1</v>
      </c>
      <c r="W192" s="684">
        <v>1</v>
      </c>
      <c r="X192" s="685">
        <v>1</v>
      </c>
      <c r="Y192" s="685" t="s">
        <v>749</v>
      </c>
      <c r="Z192" s="685" t="s">
        <v>749</v>
      </c>
      <c r="AA192" s="685" t="s">
        <v>749</v>
      </c>
      <c r="AB192" s="685" t="s">
        <v>749</v>
      </c>
      <c r="AC192" s="685" t="s">
        <v>749</v>
      </c>
      <c r="AD192" s="685" t="s">
        <v>749</v>
      </c>
      <c r="AE192" s="685" t="s">
        <v>749</v>
      </c>
      <c r="AF192" s="685" t="e">
        <v>#N/A</v>
      </c>
      <c r="AG192" s="685" t="e">
        <v>#N/A</v>
      </c>
      <c r="AH192" s="685" t="e">
        <v>#N/A</v>
      </c>
      <c r="AI192" s="685" t="e">
        <v>#N/A</v>
      </c>
      <c r="AJ192" s="685" t="e">
        <v>#N/A</v>
      </c>
      <c r="AK192" s="685" t="e">
        <v>#N/A</v>
      </c>
      <c r="AL192" s="685" t="e">
        <v>#N/A</v>
      </c>
      <c r="AM192" s="685">
        <v>1</v>
      </c>
      <c r="AN192" s="685" t="s">
        <v>749</v>
      </c>
      <c r="AO192" s="685" t="s">
        <v>749</v>
      </c>
      <c r="AP192" s="685" t="s">
        <v>749</v>
      </c>
      <c r="AQ192" s="685" t="s">
        <v>749</v>
      </c>
      <c r="AR192" s="685" t="s">
        <v>749</v>
      </c>
      <c r="AS192" s="685" t="s">
        <v>749</v>
      </c>
      <c r="AT192" s="685" t="s">
        <v>749</v>
      </c>
      <c r="AU192" s="685" t="s">
        <v>749</v>
      </c>
      <c r="AV192" s="685">
        <v>1</v>
      </c>
      <c r="AW192" s="685">
        <v>1</v>
      </c>
      <c r="AX192" s="685">
        <v>1</v>
      </c>
      <c r="AY192" s="685" t="s">
        <v>749</v>
      </c>
      <c r="AZ192" s="685">
        <v>1</v>
      </c>
      <c r="BA192" s="685" t="s">
        <v>749</v>
      </c>
      <c r="BB192" s="685" t="s">
        <v>749</v>
      </c>
      <c r="BC192" s="685" t="s">
        <v>749</v>
      </c>
      <c r="BD192" s="685" t="s">
        <v>749</v>
      </c>
      <c r="BE192" s="685" t="s">
        <v>749</v>
      </c>
      <c r="BF192" s="685" t="s">
        <v>749</v>
      </c>
      <c r="BG192" s="685" t="s">
        <v>749</v>
      </c>
      <c r="BH192" s="685" t="s">
        <v>749</v>
      </c>
      <c r="BI192" s="685" t="s">
        <v>749</v>
      </c>
      <c r="BJ192" s="685" t="s">
        <v>749</v>
      </c>
      <c r="BK192" s="685">
        <v>1</v>
      </c>
      <c r="BL192" s="685"/>
      <c r="BM192" s="685"/>
      <c r="BN192" s="685"/>
      <c r="BO192" s="685"/>
      <c r="BP192" s="685"/>
      <c r="BQ192" s="685"/>
      <c r="BR192" s="685"/>
    </row>
    <row r="193" s="258" customFormat="1" ht="172.8" spans="2:70">
      <c r="B193" s="448">
        <f t="shared" si="10"/>
        <v>178</v>
      </c>
      <c r="C193" s="449" t="s">
        <v>1590</v>
      </c>
      <c r="D193" s="450" t="s">
        <v>743</v>
      </c>
      <c r="E193" s="451" t="s">
        <v>744</v>
      </c>
      <c r="F193" s="794" t="s">
        <v>1591</v>
      </c>
      <c r="G193" s="453" t="s">
        <v>1592</v>
      </c>
      <c r="H193" s="451" t="str">
        <f t="shared" si="13"/>
        <v>サーバ全体
Entire server</v>
      </c>
      <c r="I193" s="799" t="s">
        <v>1577</v>
      </c>
      <c r="J193" s="320" t="s">
        <v>1578</v>
      </c>
      <c r="K193" s="487" t="str">
        <f t="shared" si="11"/>
        <v>回答要
Answer Required</v>
      </c>
      <c r="L193" s="488">
        <v>3</v>
      </c>
      <c r="M193" s="489"/>
      <c r="N193" s="489"/>
      <c r="O193" s="492" t="s">
        <v>287</v>
      </c>
      <c r="P193" s="493"/>
      <c r="Q193" s="494"/>
      <c r="R193" s="494"/>
      <c r="S193" s="503"/>
      <c r="T193" s="807">
        <f>IF(OR(AND('0.Work Content Judge'!$AE$146=1,$BL193=99),AND('0.Work Content Judge'!$AH$146=1,$BM193=99),AND('0.Work Content Judge'!$AG$146=1,$BN193=99),AND(COUNTIF('0.Work Content Judge'!$AJ$146:$AO$146,2)=0,$BO193=99),AND('0.Work Content Judge'!$T$146=0,$BP193=99),AND('0.Work Content Judge'!$U$146=0,$BQ193=99),AND(COUNTIF('0.Work Content Judge'!$AJ$146:$AO$146,2)&gt;0,$BR193=99)),0,IF(OR(AND('0.Work Content Judge'!$G$129=1,$AZ193=1),AND('0.Work Content Judge'!$H$129=1,$BA193=1),AND('0.Work Content Judge'!$I$129=1,$BB193=1),AND('0.Work Content Judge'!$J$129=1,$BC193=1),AND('0.Work Content Judge'!$K$129=1,$BD193=1),AND('0.Work Content Judge'!$L$129=1,$BG193=1),AND('0.Work Content Judge'!$M$129=1,$BF193=1),AND('0.Work Content Judge'!$N$129=1,$BE193=1),AND('0.Work Content Judge'!$O$129=1,$BH193=1),AND('0.Work Content Judge'!$P$129=1,$BI193=1)),1,0))</f>
        <v>1</v>
      </c>
      <c r="U193" s="807">
        <f t="shared" si="12"/>
        <v>1</v>
      </c>
      <c r="V193" s="683">
        <f t="shared" si="14"/>
        <v>1</v>
      </c>
      <c r="W193" s="684">
        <v>1</v>
      </c>
      <c r="X193" s="685">
        <v>1</v>
      </c>
      <c r="Y193" s="685" t="s">
        <v>749</v>
      </c>
      <c r="Z193" s="685" t="s">
        <v>749</v>
      </c>
      <c r="AA193" s="685" t="s">
        <v>749</v>
      </c>
      <c r="AB193" s="685" t="s">
        <v>749</v>
      </c>
      <c r="AC193" s="685" t="s">
        <v>749</v>
      </c>
      <c r="AD193" s="685" t="s">
        <v>749</v>
      </c>
      <c r="AE193" s="685" t="s">
        <v>749</v>
      </c>
      <c r="AF193" s="685" t="e">
        <v>#N/A</v>
      </c>
      <c r="AG193" s="685" t="e">
        <v>#N/A</v>
      </c>
      <c r="AH193" s="685" t="e">
        <v>#N/A</v>
      </c>
      <c r="AI193" s="685" t="e">
        <v>#N/A</v>
      </c>
      <c r="AJ193" s="685" t="e">
        <v>#N/A</v>
      </c>
      <c r="AK193" s="685" t="e">
        <v>#N/A</v>
      </c>
      <c r="AL193" s="685" t="e">
        <v>#N/A</v>
      </c>
      <c r="AM193" s="685">
        <v>1</v>
      </c>
      <c r="AN193" s="685" t="s">
        <v>749</v>
      </c>
      <c r="AO193" s="685" t="s">
        <v>749</v>
      </c>
      <c r="AP193" s="685" t="s">
        <v>749</v>
      </c>
      <c r="AQ193" s="685" t="s">
        <v>749</v>
      </c>
      <c r="AR193" s="685" t="s">
        <v>749</v>
      </c>
      <c r="AS193" s="685" t="s">
        <v>749</v>
      </c>
      <c r="AT193" s="685" t="s">
        <v>749</v>
      </c>
      <c r="AU193" s="685" t="s">
        <v>749</v>
      </c>
      <c r="AV193" s="685">
        <v>1</v>
      </c>
      <c r="AW193" s="685">
        <v>1</v>
      </c>
      <c r="AX193" s="685">
        <v>1</v>
      </c>
      <c r="AY193" s="685" t="s">
        <v>749</v>
      </c>
      <c r="AZ193" s="685">
        <v>1</v>
      </c>
      <c r="BA193" s="685" t="s">
        <v>749</v>
      </c>
      <c r="BB193" s="685" t="s">
        <v>749</v>
      </c>
      <c r="BC193" s="685" t="s">
        <v>749</v>
      </c>
      <c r="BD193" s="685" t="s">
        <v>749</v>
      </c>
      <c r="BE193" s="685" t="s">
        <v>749</v>
      </c>
      <c r="BF193" s="685" t="s">
        <v>749</v>
      </c>
      <c r="BG193" s="685" t="s">
        <v>749</v>
      </c>
      <c r="BH193" s="685" t="s">
        <v>749</v>
      </c>
      <c r="BI193" s="685" t="s">
        <v>749</v>
      </c>
      <c r="BJ193" s="685" t="s">
        <v>749</v>
      </c>
      <c r="BK193" s="685">
        <v>1</v>
      </c>
      <c r="BL193" s="685"/>
      <c r="BM193" s="685"/>
      <c r="BN193" s="685"/>
      <c r="BO193" s="685"/>
      <c r="BP193" s="685"/>
      <c r="BQ193" s="685"/>
      <c r="BR193" s="685"/>
    </row>
    <row r="194" s="258" customFormat="1" ht="172.8" spans="2:70">
      <c r="B194" s="448">
        <f t="shared" si="10"/>
        <v>179</v>
      </c>
      <c r="C194" s="449" t="s">
        <v>1593</v>
      </c>
      <c r="D194" s="450" t="s">
        <v>743</v>
      </c>
      <c r="E194" s="451" t="s">
        <v>801</v>
      </c>
      <c r="F194" s="794" t="s">
        <v>1594</v>
      </c>
      <c r="G194" s="453" t="s">
        <v>1595</v>
      </c>
      <c r="H194" s="451" t="str">
        <f t="shared" si="13"/>
        <v>Webサーバ
Web server</v>
      </c>
      <c r="I194" s="799" t="s">
        <v>1577</v>
      </c>
      <c r="J194" s="320" t="s">
        <v>1578</v>
      </c>
      <c r="K194" s="487" t="str">
        <f t="shared" si="11"/>
        <v>回答要
Answer Required</v>
      </c>
      <c r="L194" s="488">
        <v>3</v>
      </c>
      <c r="M194" s="489"/>
      <c r="N194" s="489"/>
      <c r="O194" s="490" t="s">
        <v>1593</v>
      </c>
      <c r="P194" s="491"/>
      <c r="Q194" s="322"/>
      <c r="R194" s="322"/>
      <c r="S194" s="502"/>
      <c r="T194" s="807">
        <f>IF(OR(AND('0.Work Content Judge'!$AE$146=1,$BL194=99),AND('0.Work Content Judge'!$AH$146=1,$BM194=99),AND('0.Work Content Judge'!$AG$146=1,$BN194=99),AND(COUNTIF('0.Work Content Judge'!$AJ$146:$AO$146,2)=0,$BO194=99),AND('0.Work Content Judge'!$T$146=0,$BP194=99),AND('0.Work Content Judge'!$U$146=0,$BQ194=99),AND(COUNTIF('0.Work Content Judge'!$AJ$146:$AO$146,2)&gt;0,$BR194=99)),0,IF(OR(AND('0.Work Content Judge'!$G$129=1,$AZ194=1),AND('0.Work Content Judge'!$H$129=1,$BA194=1),AND('0.Work Content Judge'!$I$129=1,$BB194=1),AND('0.Work Content Judge'!$J$129=1,$BC194=1),AND('0.Work Content Judge'!$K$129=1,$BD194=1),AND('0.Work Content Judge'!$L$129=1,$BG194=1),AND('0.Work Content Judge'!$M$129=1,$BF194=1),AND('0.Work Content Judge'!$N$129=1,$BE194=1),AND('0.Work Content Judge'!$O$129=1,$BH194=1),AND('0.Work Content Judge'!$P$129=1,$BI194=1)),1,0))</f>
        <v>1</v>
      </c>
      <c r="U194" s="807">
        <f t="shared" si="12"/>
        <v>1</v>
      </c>
      <c r="V194" s="683">
        <f t="shared" si="14"/>
        <v>1</v>
      </c>
      <c r="W194" s="684">
        <v>1</v>
      </c>
      <c r="X194" s="685">
        <v>1</v>
      </c>
      <c r="Y194" s="685" t="s">
        <v>749</v>
      </c>
      <c r="Z194" s="685" t="s">
        <v>749</v>
      </c>
      <c r="AA194" s="685" t="s">
        <v>749</v>
      </c>
      <c r="AB194" s="685" t="s">
        <v>749</v>
      </c>
      <c r="AC194" s="685" t="s">
        <v>749</v>
      </c>
      <c r="AD194" s="685" t="s">
        <v>749</v>
      </c>
      <c r="AE194" s="685" t="s">
        <v>749</v>
      </c>
      <c r="AF194" s="685">
        <v>0</v>
      </c>
      <c r="AG194" s="685" t="s">
        <v>749</v>
      </c>
      <c r="AH194" s="685" t="s">
        <v>749</v>
      </c>
      <c r="AI194" s="685" t="s">
        <v>749</v>
      </c>
      <c r="AJ194" s="685" t="s">
        <v>749</v>
      </c>
      <c r="AK194" s="685" t="s">
        <v>749</v>
      </c>
      <c r="AL194" s="685" t="s">
        <v>749</v>
      </c>
      <c r="AM194" s="685" t="s">
        <v>749</v>
      </c>
      <c r="AN194" s="685">
        <v>1</v>
      </c>
      <c r="AO194" s="685" t="s">
        <v>749</v>
      </c>
      <c r="AP194" s="685" t="s">
        <v>749</v>
      </c>
      <c r="AQ194" s="685" t="s">
        <v>749</v>
      </c>
      <c r="AR194" s="685" t="s">
        <v>749</v>
      </c>
      <c r="AS194" s="685" t="s">
        <v>749</v>
      </c>
      <c r="AT194" s="685" t="s">
        <v>749</v>
      </c>
      <c r="AU194" s="685" t="s">
        <v>749</v>
      </c>
      <c r="AV194" s="685">
        <v>1</v>
      </c>
      <c r="AW194" s="685">
        <v>1</v>
      </c>
      <c r="AX194" s="685"/>
      <c r="AY194" s="685" t="s">
        <v>749</v>
      </c>
      <c r="AZ194" s="685">
        <v>1</v>
      </c>
      <c r="BA194" s="685" t="s">
        <v>749</v>
      </c>
      <c r="BB194" s="685">
        <v>1</v>
      </c>
      <c r="BC194" s="685" t="s">
        <v>749</v>
      </c>
      <c r="BD194" s="685" t="s">
        <v>749</v>
      </c>
      <c r="BE194" s="685" t="s">
        <v>749</v>
      </c>
      <c r="BF194" s="685" t="s">
        <v>749</v>
      </c>
      <c r="BG194" s="685" t="s">
        <v>749</v>
      </c>
      <c r="BH194" s="685" t="s">
        <v>749</v>
      </c>
      <c r="BI194" s="685" t="s">
        <v>749</v>
      </c>
      <c r="BJ194" s="685" t="s">
        <v>749</v>
      </c>
      <c r="BK194" s="685">
        <v>1</v>
      </c>
      <c r="BL194" s="685"/>
      <c r="BM194" s="685"/>
      <c r="BN194" s="685"/>
      <c r="BO194" s="685"/>
      <c r="BP194" s="685"/>
      <c r="BQ194" s="685"/>
      <c r="BR194" s="685"/>
    </row>
    <row r="195" s="258" customFormat="1" ht="172.8" spans="2:70">
      <c r="B195" s="448">
        <f t="shared" si="10"/>
        <v>180</v>
      </c>
      <c r="C195" s="449" t="s">
        <v>1596</v>
      </c>
      <c r="D195" s="450" t="s">
        <v>743</v>
      </c>
      <c r="E195" s="451" t="s">
        <v>801</v>
      </c>
      <c r="F195" s="794" t="s">
        <v>1597</v>
      </c>
      <c r="G195" s="453" t="s">
        <v>1598</v>
      </c>
      <c r="H195" s="451" t="str">
        <f t="shared" si="13"/>
        <v>サーバ全体
Entire server</v>
      </c>
      <c r="I195" s="799" t="s">
        <v>1577</v>
      </c>
      <c r="J195" s="320" t="s">
        <v>1578</v>
      </c>
      <c r="K195" s="487" t="str">
        <f t="shared" si="11"/>
        <v>回答要
Answer Required</v>
      </c>
      <c r="L195" s="488">
        <v>3</v>
      </c>
      <c r="M195" s="489"/>
      <c r="N195" s="489"/>
      <c r="O195" s="490" t="s">
        <v>1596</v>
      </c>
      <c r="P195" s="491"/>
      <c r="Q195" s="322"/>
      <c r="R195" s="322"/>
      <c r="S195" s="502"/>
      <c r="T195" s="807">
        <f>IF(OR(AND('0.Work Content Judge'!$AE$146=1,$BL195=99),AND('0.Work Content Judge'!$AH$146=1,$BM195=99),AND('0.Work Content Judge'!$AG$146=1,$BN195=99),AND(COUNTIF('0.Work Content Judge'!$AJ$146:$AO$146,2)=0,$BO195=99),AND('0.Work Content Judge'!$T$146=0,$BP195=99),AND('0.Work Content Judge'!$U$146=0,$BQ195=99),AND(COUNTIF('0.Work Content Judge'!$AJ$146:$AO$146,2)&gt;0,$BR195=99)),0,IF(OR(AND('0.Work Content Judge'!$G$129=1,$AZ195=1),AND('0.Work Content Judge'!$H$129=1,$BA195=1),AND('0.Work Content Judge'!$I$129=1,$BB195=1),AND('0.Work Content Judge'!$J$129=1,$BC195=1),AND('0.Work Content Judge'!$K$129=1,$BD195=1),AND('0.Work Content Judge'!$L$129=1,$BG195=1),AND('0.Work Content Judge'!$M$129=1,$BF195=1),AND('0.Work Content Judge'!$N$129=1,$BE195=1),AND('0.Work Content Judge'!$O$129=1,$BH195=1),AND('0.Work Content Judge'!$P$129=1,$BI195=1)),1,0))</f>
        <v>1</v>
      </c>
      <c r="U195" s="807">
        <f t="shared" si="12"/>
        <v>1</v>
      </c>
      <c r="V195" s="683">
        <f t="shared" si="14"/>
        <v>1</v>
      </c>
      <c r="W195" s="684">
        <v>1</v>
      </c>
      <c r="X195" s="685">
        <v>1</v>
      </c>
      <c r="Y195" s="685" t="s">
        <v>749</v>
      </c>
      <c r="Z195" s="685" t="s">
        <v>749</v>
      </c>
      <c r="AA195" s="685" t="s">
        <v>749</v>
      </c>
      <c r="AB195" s="685" t="s">
        <v>749</v>
      </c>
      <c r="AC195" s="685" t="s">
        <v>749</v>
      </c>
      <c r="AD195" s="685" t="s">
        <v>749</v>
      </c>
      <c r="AE195" s="685" t="s">
        <v>749</v>
      </c>
      <c r="AF195" s="685">
        <v>1</v>
      </c>
      <c r="AG195" s="685" t="s">
        <v>749</v>
      </c>
      <c r="AH195" s="685" t="s">
        <v>749</v>
      </c>
      <c r="AI195" s="685" t="s">
        <v>749</v>
      </c>
      <c r="AJ195" s="685">
        <v>1</v>
      </c>
      <c r="AK195" s="685" t="s">
        <v>749</v>
      </c>
      <c r="AL195" s="685" t="s">
        <v>749</v>
      </c>
      <c r="AM195" s="685">
        <v>1</v>
      </c>
      <c r="AN195" s="685" t="s">
        <v>749</v>
      </c>
      <c r="AO195" s="685" t="s">
        <v>749</v>
      </c>
      <c r="AP195" s="685" t="s">
        <v>749</v>
      </c>
      <c r="AQ195" s="685" t="s">
        <v>749</v>
      </c>
      <c r="AR195" s="685" t="s">
        <v>749</v>
      </c>
      <c r="AS195" s="685" t="s">
        <v>749</v>
      </c>
      <c r="AT195" s="685" t="s">
        <v>749</v>
      </c>
      <c r="AU195" s="685" t="s">
        <v>749</v>
      </c>
      <c r="AV195" s="685">
        <v>1</v>
      </c>
      <c r="AW195" s="685">
        <v>1</v>
      </c>
      <c r="AX195" s="685"/>
      <c r="AY195" s="685" t="s">
        <v>749</v>
      </c>
      <c r="AZ195" s="685">
        <v>1</v>
      </c>
      <c r="BA195" s="685" t="s">
        <v>749</v>
      </c>
      <c r="BB195" s="685">
        <v>1</v>
      </c>
      <c r="BC195" s="685" t="s">
        <v>749</v>
      </c>
      <c r="BD195" s="685">
        <v>1</v>
      </c>
      <c r="BE195" s="685" t="s">
        <v>749</v>
      </c>
      <c r="BF195" s="685" t="s">
        <v>749</v>
      </c>
      <c r="BG195" s="685" t="s">
        <v>749</v>
      </c>
      <c r="BH195" s="685" t="s">
        <v>749</v>
      </c>
      <c r="BI195" s="685" t="s">
        <v>749</v>
      </c>
      <c r="BJ195" s="685" t="s">
        <v>749</v>
      </c>
      <c r="BK195" s="685">
        <v>1</v>
      </c>
      <c r="BL195" s="685"/>
      <c r="BM195" s="685"/>
      <c r="BN195" s="685"/>
      <c r="BO195" s="685"/>
      <c r="BP195" s="685"/>
      <c r="BQ195" s="685"/>
      <c r="BR195" s="685"/>
    </row>
    <row r="196" s="258" customFormat="1" ht="172.8" hidden="1" spans="2:70">
      <c r="B196" s="448">
        <f t="shared" si="10"/>
        <v>181</v>
      </c>
      <c r="C196" s="449" t="s">
        <v>1599</v>
      </c>
      <c r="D196" s="450" t="s">
        <v>743</v>
      </c>
      <c r="E196" s="451" t="s">
        <v>744</v>
      </c>
      <c r="F196" s="794" t="s">
        <v>1600</v>
      </c>
      <c r="G196" s="453" t="s">
        <v>1601</v>
      </c>
      <c r="H196" s="451" t="str">
        <f t="shared" si="13"/>
        <v>Webサーバ
Web server</v>
      </c>
      <c r="I196" s="799" t="s">
        <v>1602</v>
      </c>
      <c r="J196" s="320" t="s">
        <v>1603</v>
      </c>
      <c r="K196" s="487" t="str">
        <f t="shared" si="11"/>
        <v>回答不要
Not Applicable</v>
      </c>
      <c r="L196" s="488"/>
      <c r="M196" s="489"/>
      <c r="N196" s="489"/>
      <c r="O196" s="490" t="s">
        <v>1599</v>
      </c>
      <c r="P196" s="491"/>
      <c r="Q196" s="322"/>
      <c r="R196" s="322"/>
      <c r="S196" s="502"/>
      <c r="T196" s="807">
        <f>IF(OR(AND('0.Work Content Judge'!$AE$146=1,$BL196=99),AND('0.Work Content Judge'!$AH$146=1,$BM196=99),AND('0.Work Content Judge'!$AG$146=1,$BN196=99),AND(COUNTIF('0.Work Content Judge'!$AJ$146:$AO$146,2)=0,$BO196=99),AND('0.Work Content Judge'!$T$146=0,$BP196=99),AND('0.Work Content Judge'!$U$146=0,$BQ196=99),AND(COUNTIF('0.Work Content Judge'!$AJ$146:$AO$146,2)&gt;0,$BR196=99)),0,IF(OR(AND('0.Work Content Judge'!$G$129=1,$AZ196=1),AND('0.Work Content Judge'!$H$129=1,$BA196=1),AND('0.Work Content Judge'!$I$129=1,$BB196=1),AND('0.Work Content Judge'!$J$129=1,$BC196=1),AND('0.Work Content Judge'!$K$129=1,$BD196=1),AND('0.Work Content Judge'!$L$129=1,$BG196=1),AND('0.Work Content Judge'!$M$129=1,$BF196=1),AND('0.Work Content Judge'!$N$129=1,$BE196=1),AND('0.Work Content Judge'!$O$129=1,$BH196=1),AND('0.Work Content Judge'!$P$129=1,$BI196=1)),1,0))</f>
        <v>0</v>
      </c>
      <c r="U196" s="807">
        <f t="shared" si="12"/>
        <v>1</v>
      </c>
      <c r="V196" s="683">
        <f t="shared" si="14"/>
        <v>1</v>
      </c>
      <c r="W196" s="684">
        <v>1</v>
      </c>
      <c r="X196" s="685">
        <v>1</v>
      </c>
      <c r="Y196" s="685" t="s">
        <v>749</v>
      </c>
      <c r="Z196" s="685" t="s">
        <v>749</v>
      </c>
      <c r="AA196" s="685" t="s">
        <v>749</v>
      </c>
      <c r="AB196" s="685" t="s">
        <v>749</v>
      </c>
      <c r="AC196" s="685" t="s">
        <v>749</v>
      </c>
      <c r="AD196" s="685" t="s">
        <v>749</v>
      </c>
      <c r="AE196" s="685" t="s">
        <v>749</v>
      </c>
      <c r="AF196" s="685">
        <v>1</v>
      </c>
      <c r="AG196" s="685" t="s">
        <v>749</v>
      </c>
      <c r="AH196" s="685" t="s">
        <v>749</v>
      </c>
      <c r="AI196" s="685" t="s">
        <v>749</v>
      </c>
      <c r="AJ196" s="685">
        <v>1</v>
      </c>
      <c r="AK196" s="685" t="s">
        <v>749</v>
      </c>
      <c r="AL196" s="685" t="s">
        <v>749</v>
      </c>
      <c r="AM196" s="685" t="s">
        <v>749</v>
      </c>
      <c r="AN196" s="685">
        <v>1</v>
      </c>
      <c r="AO196" s="685" t="s">
        <v>749</v>
      </c>
      <c r="AP196" s="685" t="s">
        <v>749</v>
      </c>
      <c r="AQ196" s="685" t="s">
        <v>749</v>
      </c>
      <c r="AR196" s="685" t="s">
        <v>749</v>
      </c>
      <c r="AS196" s="685" t="s">
        <v>749</v>
      </c>
      <c r="AT196" s="685" t="s">
        <v>749</v>
      </c>
      <c r="AU196" s="685" t="s">
        <v>749</v>
      </c>
      <c r="AV196" s="685"/>
      <c r="AW196" s="685">
        <v>1</v>
      </c>
      <c r="AX196" s="685"/>
      <c r="AY196" s="685" t="s">
        <v>749</v>
      </c>
      <c r="AZ196" s="685" t="s">
        <v>749</v>
      </c>
      <c r="BA196" s="685" t="s">
        <v>749</v>
      </c>
      <c r="BB196" s="685" t="s">
        <v>749</v>
      </c>
      <c r="BC196" s="685" t="s">
        <v>749</v>
      </c>
      <c r="BD196" s="685">
        <v>1</v>
      </c>
      <c r="BE196" s="685" t="s">
        <v>749</v>
      </c>
      <c r="BF196" s="685" t="s">
        <v>749</v>
      </c>
      <c r="BG196" s="685" t="s">
        <v>749</v>
      </c>
      <c r="BH196" s="685" t="s">
        <v>749</v>
      </c>
      <c r="BI196" s="685" t="s">
        <v>749</v>
      </c>
      <c r="BJ196" s="685" t="s">
        <v>749</v>
      </c>
      <c r="BK196" s="685">
        <v>1</v>
      </c>
      <c r="BL196" s="685"/>
      <c r="BM196" s="685"/>
      <c r="BN196" s="685"/>
      <c r="BO196" s="685"/>
      <c r="BP196" s="685"/>
      <c r="BQ196" s="685"/>
      <c r="BR196" s="685"/>
    </row>
    <row r="197" s="258" customFormat="1" ht="201.6" hidden="1" spans="2:70">
      <c r="B197" s="448">
        <f t="shared" si="10"/>
        <v>182</v>
      </c>
      <c r="C197" s="449" t="s">
        <v>1604</v>
      </c>
      <c r="D197" s="450" t="s">
        <v>743</v>
      </c>
      <c r="E197" s="451" t="s">
        <v>744</v>
      </c>
      <c r="F197" s="794" t="s">
        <v>1605</v>
      </c>
      <c r="G197" s="453" t="s">
        <v>1606</v>
      </c>
      <c r="H197" s="451" t="str">
        <f t="shared" si="13"/>
        <v>Webサーバ
Web server</v>
      </c>
      <c r="I197" s="799" t="s">
        <v>1607</v>
      </c>
      <c r="J197" s="320" t="s">
        <v>1608</v>
      </c>
      <c r="K197" s="487" t="str">
        <f t="shared" si="11"/>
        <v>回答不要
Not Applicable</v>
      </c>
      <c r="L197" s="488"/>
      <c r="M197" s="489"/>
      <c r="N197" s="489"/>
      <c r="O197" s="490" t="s">
        <v>1609</v>
      </c>
      <c r="P197" s="491"/>
      <c r="Q197" s="322"/>
      <c r="R197" s="322"/>
      <c r="S197" s="502"/>
      <c r="T197" s="807">
        <f>IF(OR(AND('0.Work Content Judge'!$AE$146=1,$BL197=99),AND('0.Work Content Judge'!$AH$146=1,$BM197=99),AND('0.Work Content Judge'!$AG$146=1,$BN197=99),AND(COUNTIF('0.Work Content Judge'!$AJ$146:$AO$146,2)=0,$BO197=99),AND('0.Work Content Judge'!$T$146=0,$BP197=99),AND('0.Work Content Judge'!$U$146=0,$BQ197=99),AND(COUNTIF('0.Work Content Judge'!$AJ$146:$AO$146,2)&gt;0,$BR197=99)),0,IF(OR(AND('0.Work Content Judge'!$G$129=1,$AZ197=1),AND('0.Work Content Judge'!$H$129=1,$BA197=1),AND('0.Work Content Judge'!$I$129=1,$BB197=1),AND('0.Work Content Judge'!$J$129=1,$BC197=1),AND('0.Work Content Judge'!$K$129=1,$BD197=1),AND('0.Work Content Judge'!$L$129=1,$BG197=1),AND('0.Work Content Judge'!$M$129=1,$BF197=1),AND('0.Work Content Judge'!$N$129=1,$BE197=1),AND('0.Work Content Judge'!$O$129=1,$BH197=1),AND('0.Work Content Judge'!$P$129=1,$BI197=1)),1,0))</f>
        <v>0</v>
      </c>
      <c r="U197" s="807">
        <f t="shared" si="12"/>
        <v>1</v>
      </c>
      <c r="V197" s="683">
        <f t="shared" si="14"/>
        <v>1</v>
      </c>
      <c r="W197" s="684">
        <v>1</v>
      </c>
      <c r="X197" s="685">
        <v>1</v>
      </c>
      <c r="Y197" s="685" t="s">
        <v>749</v>
      </c>
      <c r="Z197" s="685" t="s">
        <v>749</v>
      </c>
      <c r="AA197" s="685" t="s">
        <v>749</v>
      </c>
      <c r="AB197" s="685" t="s">
        <v>749</v>
      </c>
      <c r="AC197" s="685" t="s">
        <v>749</v>
      </c>
      <c r="AD197" s="685" t="s">
        <v>749</v>
      </c>
      <c r="AE197" s="685" t="s">
        <v>749</v>
      </c>
      <c r="AF197" s="685">
        <v>0</v>
      </c>
      <c r="AG197" s="685" t="s">
        <v>749</v>
      </c>
      <c r="AH197" s="685" t="s">
        <v>749</v>
      </c>
      <c r="AI197" s="685" t="s">
        <v>749</v>
      </c>
      <c r="AJ197" s="685" t="s">
        <v>749</v>
      </c>
      <c r="AK197" s="685" t="s">
        <v>749</v>
      </c>
      <c r="AL197" s="685" t="s">
        <v>749</v>
      </c>
      <c r="AM197" s="685" t="s">
        <v>749</v>
      </c>
      <c r="AN197" s="685">
        <v>1</v>
      </c>
      <c r="AO197" s="685" t="s">
        <v>749</v>
      </c>
      <c r="AP197" s="685" t="s">
        <v>749</v>
      </c>
      <c r="AQ197" s="685" t="s">
        <v>749</v>
      </c>
      <c r="AR197" s="685" t="s">
        <v>749</v>
      </c>
      <c r="AS197" s="685" t="s">
        <v>749</v>
      </c>
      <c r="AT197" s="685" t="s">
        <v>749</v>
      </c>
      <c r="AU197" s="685" t="s">
        <v>749</v>
      </c>
      <c r="AV197" s="685">
        <v>1</v>
      </c>
      <c r="AW197" s="685">
        <v>1</v>
      </c>
      <c r="AX197" s="685">
        <v>1</v>
      </c>
      <c r="AY197" s="685" t="s">
        <v>749</v>
      </c>
      <c r="AZ197" s="685">
        <v>1</v>
      </c>
      <c r="BA197" s="685" t="s">
        <v>749</v>
      </c>
      <c r="BB197" s="685" t="s">
        <v>749</v>
      </c>
      <c r="BC197" s="685" t="s">
        <v>749</v>
      </c>
      <c r="BD197" s="685" t="s">
        <v>749</v>
      </c>
      <c r="BE197" s="685" t="s">
        <v>749</v>
      </c>
      <c r="BF197" s="685" t="s">
        <v>749</v>
      </c>
      <c r="BG197" s="685" t="s">
        <v>749</v>
      </c>
      <c r="BH197" s="685" t="s">
        <v>749</v>
      </c>
      <c r="BI197" s="685" t="s">
        <v>749</v>
      </c>
      <c r="BJ197" s="685" t="s">
        <v>749</v>
      </c>
      <c r="BK197" s="685">
        <v>1</v>
      </c>
      <c r="BL197" s="685"/>
      <c r="BM197" s="685"/>
      <c r="BN197" s="685">
        <v>99</v>
      </c>
      <c r="BO197" s="685"/>
      <c r="BP197" s="685"/>
      <c r="BQ197" s="685"/>
      <c r="BR197" s="685"/>
    </row>
    <row r="198" s="258" customFormat="1" ht="187.2" hidden="1" spans="2:70">
      <c r="B198" s="448">
        <f t="shared" si="10"/>
        <v>183</v>
      </c>
      <c r="C198" s="449" t="s">
        <v>1610</v>
      </c>
      <c r="D198" s="450" t="s">
        <v>743</v>
      </c>
      <c r="E198" s="451" t="s">
        <v>744</v>
      </c>
      <c r="F198" s="794" t="s">
        <v>1611</v>
      </c>
      <c r="G198" s="453" t="s">
        <v>1612</v>
      </c>
      <c r="H198" s="451" t="str">
        <f t="shared" si="13"/>
        <v>Webサーバ
Web server</v>
      </c>
      <c r="I198" s="799" t="s">
        <v>1607</v>
      </c>
      <c r="J198" s="320" t="s">
        <v>1608</v>
      </c>
      <c r="K198" s="487" t="str">
        <f t="shared" si="11"/>
        <v>回答不要
Not Applicable</v>
      </c>
      <c r="L198" s="488"/>
      <c r="M198" s="489"/>
      <c r="N198" s="489"/>
      <c r="O198" s="490" t="s">
        <v>1610</v>
      </c>
      <c r="P198" s="491"/>
      <c r="Q198" s="322"/>
      <c r="R198" s="322"/>
      <c r="S198" s="502"/>
      <c r="T198" s="807">
        <f>IF(OR(AND('0.Work Content Judge'!$AE$146=1,$BL198=99),AND('0.Work Content Judge'!$AH$146=1,$BM198=99),AND('0.Work Content Judge'!$AG$146=1,$BN198=99),AND(COUNTIF('0.Work Content Judge'!$AJ$146:$AO$146,2)=0,$BO198=99),AND('0.Work Content Judge'!$T$146=0,$BP198=99),AND('0.Work Content Judge'!$U$146=0,$BQ198=99),AND(COUNTIF('0.Work Content Judge'!$AJ$146:$AO$146,2)&gt;0,$BR198=99)),0,IF(OR(AND('0.Work Content Judge'!$G$129=1,$AZ198=1),AND('0.Work Content Judge'!$H$129=1,$BA198=1),AND('0.Work Content Judge'!$I$129=1,$BB198=1),AND('0.Work Content Judge'!$J$129=1,$BC198=1),AND('0.Work Content Judge'!$K$129=1,$BD198=1),AND('0.Work Content Judge'!$L$129=1,$BG198=1),AND('0.Work Content Judge'!$M$129=1,$BF198=1),AND('0.Work Content Judge'!$N$129=1,$BE198=1),AND('0.Work Content Judge'!$O$129=1,$BH198=1),AND('0.Work Content Judge'!$P$129=1,$BI198=1)),1,0))</f>
        <v>0</v>
      </c>
      <c r="U198" s="807">
        <f t="shared" si="12"/>
        <v>1</v>
      </c>
      <c r="V198" s="683">
        <f t="shared" si="14"/>
        <v>1</v>
      </c>
      <c r="W198" s="684">
        <v>1</v>
      </c>
      <c r="X198" s="685">
        <v>1</v>
      </c>
      <c r="Y198" s="685" t="s">
        <v>749</v>
      </c>
      <c r="Z198" s="685" t="s">
        <v>749</v>
      </c>
      <c r="AA198" s="685" t="s">
        <v>749</v>
      </c>
      <c r="AB198" s="685" t="s">
        <v>749</v>
      </c>
      <c r="AC198" s="685" t="s">
        <v>749</v>
      </c>
      <c r="AD198" s="685" t="s">
        <v>749</v>
      </c>
      <c r="AE198" s="685" t="s">
        <v>749</v>
      </c>
      <c r="AF198" s="685">
        <v>0</v>
      </c>
      <c r="AG198" s="685" t="s">
        <v>749</v>
      </c>
      <c r="AH198" s="685" t="s">
        <v>749</v>
      </c>
      <c r="AI198" s="685" t="s">
        <v>749</v>
      </c>
      <c r="AJ198" s="685" t="s">
        <v>749</v>
      </c>
      <c r="AK198" s="685" t="s">
        <v>749</v>
      </c>
      <c r="AL198" s="685" t="s">
        <v>749</v>
      </c>
      <c r="AM198" s="685" t="s">
        <v>749</v>
      </c>
      <c r="AN198" s="685">
        <v>1</v>
      </c>
      <c r="AO198" s="685" t="s">
        <v>749</v>
      </c>
      <c r="AP198" s="685" t="s">
        <v>749</v>
      </c>
      <c r="AQ198" s="685" t="s">
        <v>749</v>
      </c>
      <c r="AR198" s="685" t="s">
        <v>749</v>
      </c>
      <c r="AS198" s="685" t="s">
        <v>749</v>
      </c>
      <c r="AT198" s="685" t="s">
        <v>749</v>
      </c>
      <c r="AU198" s="685" t="s">
        <v>749</v>
      </c>
      <c r="AV198" s="685">
        <v>1</v>
      </c>
      <c r="AW198" s="685">
        <v>1</v>
      </c>
      <c r="AX198" s="685">
        <v>1</v>
      </c>
      <c r="AY198" s="685" t="s">
        <v>749</v>
      </c>
      <c r="AZ198" s="685">
        <v>1</v>
      </c>
      <c r="BA198" s="685" t="s">
        <v>749</v>
      </c>
      <c r="BB198" s="685" t="s">
        <v>749</v>
      </c>
      <c r="BC198" s="685" t="s">
        <v>749</v>
      </c>
      <c r="BD198" s="685" t="s">
        <v>749</v>
      </c>
      <c r="BE198" s="685" t="s">
        <v>749</v>
      </c>
      <c r="BF198" s="685" t="s">
        <v>749</v>
      </c>
      <c r="BG198" s="685" t="s">
        <v>749</v>
      </c>
      <c r="BH198" s="685" t="s">
        <v>749</v>
      </c>
      <c r="BI198" s="685" t="s">
        <v>749</v>
      </c>
      <c r="BJ198" s="685" t="s">
        <v>749</v>
      </c>
      <c r="BK198" s="685">
        <v>1</v>
      </c>
      <c r="BL198" s="685"/>
      <c r="BM198" s="685"/>
      <c r="BN198" s="685">
        <v>99</v>
      </c>
      <c r="BO198" s="685"/>
      <c r="BP198" s="685"/>
      <c r="BQ198" s="685"/>
      <c r="BR198" s="685"/>
    </row>
    <row r="199" s="258" customFormat="1" ht="187.2" hidden="1" spans="2:70">
      <c r="B199" s="448">
        <f t="shared" si="10"/>
        <v>184</v>
      </c>
      <c r="C199" s="449" t="s">
        <v>1613</v>
      </c>
      <c r="D199" s="450" t="s">
        <v>743</v>
      </c>
      <c r="E199" s="451" t="s">
        <v>744</v>
      </c>
      <c r="F199" s="794" t="s">
        <v>1614</v>
      </c>
      <c r="G199" s="453" t="s">
        <v>1615</v>
      </c>
      <c r="H199" s="451" t="str">
        <f t="shared" si="13"/>
        <v>Webサーバ
Web server</v>
      </c>
      <c r="I199" s="799" t="s">
        <v>1607</v>
      </c>
      <c r="J199" s="320" t="s">
        <v>1608</v>
      </c>
      <c r="K199" s="487" t="str">
        <f t="shared" si="11"/>
        <v>回答不要
Not Applicable</v>
      </c>
      <c r="L199" s="488"/>
      <c r="M199" s="489"/>
      <c r="N199" s="489"/>
      <c r="O199" s="490" t="s">
        <v>1616</v>
      </c>
      <c r="P199" s="491"/>
      <c r="Q199" s="322"/>
      <c r="R199" s="322"/>
      <c r="S199" s="502"/>
      <c r="T199" s="807">
        <f>IF(OR(AND('0.Work Content Judge'!$AE$146=1,$BL199=99),AND('0.Work Content Judge'!$AH$146=1,$BM199=99),AND('0.Work Content Judge'!$AG$146=1,$BN199=99),AND(COUNTIF('0.Work Content Judge'!$AJ$146:$AO$146,2)=0,$BO199=99),AND('0.Work Content Judge'!$T$146=0,$BP199=99),AND('0.Work Content Judge'!$U$146=0,$BQ199=99),AND(COUNTIF('0.Work Content Judge'!$AJ$146:$AO$146,2)&gt;0,$BR199=99)),0,IF(OR(AND('0.Work Content Judge'!$G$129=1,$AZ199=1),AND('0.Work Content Judge'!$H$129=1,$BA199=1),AND('0.Work Content Judge'!$I$129=1,$BB199=1),AND('0.Work Content Judge'!$J$129=1,$BC199=1),AND('0.Work Content Judge'!$K$129=1,$BD199=1),AND('0.Work Content Judge'!$L$129=1,$BG199=1),AND('0.Work Content Judge'!$M$129=1,$BF199=1),AND('0.Work Content Judge'!$N$129=1,$BE199=1),AND('0.Work Content Judge'!$O$129=1,$BH199=1),AND('0.Work Content Judge'!$P$129=1,$BI199=1)),1,0))</f>
        <v>0</v>
      </c>
      <c r="U199" s="807">
        <f t="shared" si="12"/>
        <v>1</v>
      </c>
      <c r="V199" s="683">
        <f t="shared" si="14"/>
        <v>1</v>
      </c>
      <c r="W199" s="684">
        <v>1</v>
      </c>
      <c r="X199" s="685">
        <v>1</v>
      </c>
      <c r="Y199" s="685" t="s">
        <v>749</v>
      </c>
      <c r="Z199" s="685" t="s">
        <v>749</v>
      </c>
      <c r="AA199" s="685" t="s">
        <v>749</v>
      </c>
      <c r="AB199" s="685" t="s">
        <v>749</v>
      </c>
      <c r="AC199" s="685" t="s">
        <v>749</v>
      </c>
      <c r="AD199" s="685" t="s">
        <v>749</v>
      </c>
      <c r="AE199" s="685" t="s">
        <v>749</v>
      </c>
      <c r="AF199" s="685">
        <v>0</v>
      </c>
      <c r="AG199" s="685" t="s">
        <v>749</v>
      </c>
      <c r="AH199" s="685" t="s">
        <v>749</v>
      </c>
      <c r="AI199" s="685" t="s">
        <v>749</v>
      </c>
      <c r="AJ199" s="685" t="s">
        <v>749</v>
      </c>
      <c r="AK199" s="685" t="s">
        <v>749</v>
      </c>
      <c r="AL199" s="685" t="s">
        <v>749</v>
      </c>
      <c r="AM199" s="685" t="s">
        <v>749</v>
      </c>
      <c r="AN199" s="685">
        <v>1</v>
      </c>
      <c r="AO199" s="685" t="s">
        <v>749</v>
      </c>
      <c r="AP199" s="685" t="s">
        <v>749</v>
      </c>
      <c r="AQ199" s="685" t="s">
        <v>749</v>
      </c>
      <c r="AR199" s="685" t="s">
        <v>749</v>
      </c>
      <c r="AS199" s="685" t="s">
        <v>749</v>
      </c>
      <c r="AT199" s="685" t="s">
        <v>749</v>
      </c>
      <c r="AU199" s="685" t="s">
        <v>749</v>
      </c>
      <c r="AV199" s="685">
        <v>1</v>
      </c>
      <c r="AW199" s="685">
        <v>1</v>
      </c>
      <c r="AX199" s="685">
        <v>1</v>
      </c>
      <c r="AY199" s="685" t="s">
        <v>749</v>
      </c>
      <c r="AZ199" s="685">
        <v>1</v>
      </c>
      <c r="BA199" s="685" t="s">
        <v>749</v>
      </c>
      <c r="BB199" s="685" t="s">
        <v>749</v>
      </c>
      <c r="BC199" s="685" t="s">
        <v>749</v>
      </c>
      <c r="BD199" s="685" t="s">
        <v>749</v>
      </c>
      <c r="BE199" s="685" t="s">
        <v>749</v>
      </c>
      <c r="BF199" s="685" t="s">
        <v>749</v>
      </c>
      <c r="BG199" s="685" t="s">
        <v>749</v>
      </c>
      <c r="BH199" s="685" t="s">
        <v>749</v>
      </c>
      <c r="BI199" s="685" t="s">
        <v>749</v>
      </c>
      <c r="BJ199" s="685" t="s">
        <v>749</v>
      </c>
      <c r="BK199" s="685">
        <v>1</v>
      </c>
      <c r="BL199" s="685"/>
      <c r="BM199" s="685"/>
      <c r="BN199" s="685">
        <v>99</v>
      </c>
      <c r="BO199" s="685"/>
      <c r="BP199" s="685"/>
      <c r="BQ199" s="685"/>
      <c r="BR199" s="685"/>
    </row>
    <row r="200" s="258" customFormat="1" ht="216" hidden="1" spans="2:70">
      <c r="B200" s="448">
        <f t="shared" ref="B200:B263" si="15">ROW(B200)-15</f>
        <v>185</v>
      </c>
      <c r="C200" s="449" t="s">
        <v>1617</v>
      </c>
      <c r="D200" s="450" t="s">
        <v>743</v>
      </c>
      <c r="E200" s="451" t="s">
        <v>744</v>
      </c>
      <c r="F200" s="794" t="s">
        <v>1618</v>
      </c>
      <c r="G200" s="453" t="s">
        <v>1619</v>
      </c>
      <c r="H200" s="451" t="str">
        <f t="shared" si="13"/>
        <v>Webサーバ
Web server</v>
      </c>
      <c r="I200" s="799" t="s">
        <v>1607</v>
      </c>
      <c r="J200" s="320" t="s">
        <v>1608</v>
      </c>
      <c r="K200" s="487" t="str">
        <f t="shared" si="11"/>
        <v>回答不要
Not Applicable</v>
      </c>
      <c r="L200" s="488"/>
      <c r="M200" s="489"/>
      <c r="N200" s="489"/>
      <c r="O200" s="490" t="s">
        <v>1620</v>
      </c>
      <c r="P200" s="491"/>
      <c r="Q200" s="322"/>
      <c r="R200" s="322"/>
      <c r="S200" s="502"/>
      <c r="T200" s="807">
        <f>IF(OR(AND('0.Work Content Judge'!$AE$146=1,$BL200=99),AND('0.Work Content Judge'!$AH$146=1,$BM200=99),AND('0.Work Content Judge'!$AG$146=1,$BN200=99),AND(COUNTIF('0.Work Content Judge'!$AJ$146:$AO$146,2)=0,$BO200=99),AND('0.Work Content Judge'!$T$146=0,$BP200=99),AND('0.Work Content Judge'!$U$146=0,$BQ200=99),AND(COUNTIF('0.Work Content Judge'!$AJ$146:$AO$146,2)&gt;0,$BR200=99)),0,IF(OR(AND('0.Work Content Judge'!$G$129=1,$AZ200=1),AND('0.Work Content Judge'!$H$129=1,$BA200=1),AND('0.Work Content Judge'!$I$129=1,$BB200=1),AND('0.Work Content Judge'!$J$129=1,$BC200=1),AND('0.Work Content Judge'!$K$129=1,$BD200=1),AND('0.Work Content Judge'!$L$129=1,$BG200=1),AND('0.Work Content Judge'!$M$129=1,$BF200=1),AND('0.Work Content Judge'!$N$129=1,$BE200=1),AND('0.Work Content Judge'!$O$129=1,$BH200=1),AND('0.Work Content Judge'!$P$129=1,$BI200=1)),1,0))</f>
        <v>0</v>
      </c>
      <c r="U200" s="807">
        <f t="shared" si="12"/>
        <v>1</v>
      </c>
      <c r="V200" s="683">
        <f t="shared" si="14"/>
        <v>1</v>
      </c>
      <c r="W200" s="684">
        <v>1</v>
      </c>
      <c r="X200" s="685">
        <v>1</v>
      </c>
      <c r="Y200" s="685" t="s">
        <v>749</v>
      </c>
      <c r="Z200" s="685" t="s">
        <v>749</v>
      </c>
      <c r="AA200" s="685" t="s">
        <v>749</v>
      </c>
      <c r="AB200" s="685" t="s">
        <v>749</v>
      </c>
      <c r="AC200" s="685" t="s">
        <v>749</v>
      </c>
      <c r="AD200" s="685" t="s">
        <v>749</v>
      </c>
      <c r="AE200" s="685" t="s">
        <v>749</v>
      </c>
      <c r="AF200" s="685">
        <v>0</v>
      </c>
      <c r="AG200" s="685" t="s">
        <v>749</v>
      </c>
      <c r="AH200" s="685" t="s">
        <v>749</v>
      </c>
      <c r="AI200" s="685" t="s">
        <v>749</v>
      </c>
      <c r="AJ200" s="685" t="s">
        <v>749</v>
      </c>
      <c r="AK200" s="685" t="s">
        <v>749</v>
      </c>
      <c r="AL200" s="685" t="s">
        <v>749</v>
      </c>
      <c r="AM200" s="685" t="s">
        <v>749</v>
      </c>
      <c r="AN200" s="685">
        <v>1</v>
      </c>
      <c r="AO200" s="685" t="s">
        <v>749</v>
      </c>
      <c r="AP200" s="685" t="s">
        <v>749</v>
      </c>
      <c r="AQ200" s="685" t="s">
        <v>749</v>
      </c>
      <c r="AR200" s="685" t="s">
        <v>749</v>
      </c>
      <c r="AS200" s="685" t="s">
        <v>749</v>
      </c>
      <c r="AT200" s="685" t="s">
        <v>749</v>
      </c>
      <c r="AU200" s="685" t="s">
        <v>749</v>
      </c>
      <c r="AV200" s="685">
        <v>1</v>
      </c>
      <c r="AW200" s="685">
        <v>1</v>
      </c>
      <c r="AX200" s="685">
        <v>1</v>
      </c>
      <c r="AY200" s="685" t="s">
        <v>749</v>
      </c>
      <c r="AZ200" s="685">
        <v>1</v>
      </c>
      <c r="BA200" s="685" t="s">
        <v>749</v>
      </c>
      <c r="BB200" s="685" t="s">
        <v>749</v>
      </c>
      <c r="BC200" s="685" t="s">
        <v>749</v>
      </c>
      <c r="BD200" s="685" t="s">
        <v>749</v>
      </c>
      <c r="BE200" s="685" t="s">
        <v>749</v>
      </c>
      <c r="BF200" s="685" t="s">
        <v>749</v>
      </c>
      <c r="BG200" s="685" t="s">
        <v>749</v>
      </c>
      <c r="BH200" s="685" t="s">
        <v>749</v>
      </c>
      <c r="BI200" s="685" t="s">
        <v>749</v>
      </c>
      <c r="BJ200" s="685" t="s">
        <v>749</v>
      </c>
      <c r="BK200" s="685">
        <v>1</v>
      </c>
      <c r="BL200" s="685"/>
      <c r="BM200" s="685"/>
      <c r="BN200" s="685">
        <v>99</v>
      </c>
      <c r="BO200" s="685"/>
      <c r="BP200" s="685"/>
      <c r="BQ200" s="685"/>
      <c r="BR200" s="685"/>
    </row>
    <row r="201" s="258" customFormat="1" ht="316.8" hidden="1" spans="2:70">
      <c r="B201" s="448">
        <f t="shared" si="15"/>
        <v>186</v>
      </c>
      <c r="C201" s="449" t="s">
        <v>1621</v>
      </c>
      <c r="D201" s="450" t="s">
        <v>743</v>
      </c>
      <c r="E201" s="451" t="s">
        <v>744</v>
      </c>
      <c r="F201" s="794" t="s">
        <v>1622</v>
      </c>
      <c r="G201" s="453" t="s">
        <v>1623</v>
      </c>
      <c r="H201" s="451" t="str">
        <f t="shared" si="13"/>
        <v>Webサーバ
Web server</v>
      </c>
      <c r="I201" s="799" t="s">
        <v>1607</v>
      </c>
      <c r="J201" s="320" t="s">
        <v>1608</v>
      </c>
      <c r="K201" s="487" t="str">
        <f t="shared" si="11"/>
        <v>回答不要
Not Applicable</v>
      </c>
      <c r="L201" s="488"/>
      <c r="M201" s="489"/>
      <c r="N201" s="489"/>
      <c r="O201" s="490" t="s">
        <v>1624</v>
      </c>
      <c r="P201" s="491"/>
      <c r="Q201" s="322"/>
      <c r="R201" s="322"/>
      <c r="S201" s="502"/>
      <c r="T201" s="807">
        <f>IF(OR(AND('0.Work Content Judge'!$AE$146=1,$BL201=99),AND('0.Work Content Judge'!$AH$146=1,$BM201=99),AND('0.Work Content Judge'!$AG$146=1,$BN201=99),AND(COUNTIF('0.Work Content Judge'!$AJ$146:$AO$146,2)=0,$BO201=99),AND('0.Work Content Judge'!$T$146=0,$BP201=99),AND('0.Work Content Judge'!$U$146=0,$BQ201=99),AND(COUNTIF('0.Work Content Judge'!$AJ$146:$AO$146,2)&gt;0,$BR201=99)),0,IF(OR(AND('0.Work Content Judge'!$G$129=1,$AZ201=1),AND('0.Work Content Judge'!$H$129=1,$BA201=1),AND('0.Work Content Judge'!$I$129=1,$BB201=1),AND('0.Work Content Judge'!$J$129=1,$BC201=1),AND('0.Work Content Judge'!$K$129=1,$BD201=1),AND('0.Work Content Judge'!$L$129=1,$BG201=1),AND('0.Work Content Judge'!$M$129=1,$BF201=1),AND('0.Work Content Judge'!$N$129=1,$BE201=1),AND('0.Work Content Judge'!$O$129=1,$BH201=1),AND('0.Work Content Judge'!$P$129=1,$BI201=1)),1,0))</f>
        <v>0</v>
      </c>
      <c r="U201" s="807">
        <f t="shared" si="12"/>
        <v>1</v>
      </c>
      <c r="V201" s="683">
        <f t="shared" si="14"/>
        <v>1</v>
      </c>
      <c r="W201" s="684">
        <v>1</v>
      </c>
      <c r="X201" s="685">
        <v>1</v>
      </c>
      <c r="Y201" s="685" t="s">
        <v>749</v>
      </c>
      <c r="Z201" s="685" t="s">
        <v>749</v>
      </c>
      <c r="AA201" s="685" t="s">
        <v>749</v>
      </c>
      <c r="AB201" s="685" t="s">
        <v>749</v>
      </c>
      <c r="AC201" s="685" t="s">
        <v>749</v>
      </c>
      <c r="AD201" s="685" t="s">
        <v>749</v>
      </c>
      <c r="AE201" s="685" t="s">
        <v>749</v>
      </c>
      <c r="AF201" s="685">
        <v>0</v>
      </c>
      <c r="AG201" s="685" t="s">
        <v>749</v>
      </c>
      <c r="AH201" s="685" t="s">
        <v>749</v>
      </c>
      <c r="AI201" s="685" t="s">
        <v>749</v>
      </c>
      <c r="AJ201" s="685" t="s">
        <v>749</v>
      </c>
      <c r="AK201" s="685" t="s">
        <v>749</v>
      </c>
      <c r="AL201" s="685" t="s">
        <v>749</v>
      </c>
      <c r="AM201" s="685" t="s">
        <v>749</v>
      </c>
      <c r="AN201" s="685">
        <v>1</v>
      </c>
      <c r="AO201" s="685" t="s">
        <v>749</v>
      </c>
      <c r="AP201" s="685" t="s">
        <v>749</v>
      </c>
      <c r="AQ201" s="685" t="s">
        <v>749</v>
      </c>
      <c r="AR201" s="685" t="s">
        <v>749</v>
      </c>
      <c r="AS201" s="685" t="s">
        <v>749</v>
      </c>
      <c r="AT201" s="685" t="s">
        <v>749</v>
      </c>
      <c r="AU201" s="685" t="s">
        <v>749</v>
      </c>
      <c r="AV201" s="685">
        <v>1</v>
      </c>
      <c r="AW201" s="685">
        <v>1</v>
      </c>
      <c r="AX201" s="685">
        <v>1</v>
      </c>
      <c r="AY201" s="685" t="s">
        <v>749</v>
      </c>
      <c r="AZ201" s="685">
        <v>1</v>
      </c>
      <c r="BA201" s="685" t="s">
        <v>749</v>
      </c>
      <c r="BB201" s="685" t="s">
        <v>749</v>
      </c>
      <c r="BC201" s="685" t="s">
        <v>749</v>
      </c>
      <c r="BD201" s="685" t="s">
        <v>749</v>
      </c>
      <c r="BE201" s="685" t="s">
        <v>749</v>
      </c>
      <c r="BF201" s="685" t="s">
        <v>749</v>
      </c>
      <c r="BG201" s="685" t="s">
        <v>749</v>
      </c>
      <c r="BH201" s="685" t="s">
        <v>749</v>
      </c>
      <c r="BI201" s="685" t="s">
        <v>749</v>
      </c>
      <c r="BJ201" s="685" t="s">
        <v>749</v>
      </c>
      <c r="BK201" s="685">
        <v>1</v>
      </c>
      <c r="BL201" s="685"/>
      <c r="BM201" s="685"/>
      <c r="BN201" s="685">
        <v>99</v>
      </c>
      <c r="BO201" s="685"/>
      <c r="BP201" s="685"/>
      <c r="BQ201" s="685"/>
      <c r="BR201" s="685"/>
    </row>
    <row r="202" s="258" customFormat="1" ht="288" hidden="1" spans="2:70">
      <c r="B202" s="448">
        <f t="shared" si="15"/>
        <v>187</v>
      </c>
      <c r="C202" s="449" t="s">
        <v>1625</v>
      </c>
      <c r="D202" s="450" t="s">
        <v>743</v>
      </c>
      <c r="E202" s="451" t="s">
        <v>744</v>
      </c>
      <c r="F202" s="794" t="s">
        <v>1626</v>
      </c>
      <c r="G202" s="453" t="s">
        <v>1627</v>
      </c>
      <c r="H202" s="451" t="str">
        <f t="shared" si="13"/>
        <v>Webサーバ
Web server</v>
      </c>
      <c r="I202" s="799" t="s">
        <v>1607</v>
      </c>
      <c r="J202" s="320" t="s">
        <v>1608</v>
      </c>
      <c r="K202" s="487" t="str">
        <f t="shared" si="11"/>
        <v>回答不要
Not Applicable</v>
      </c>
      <c r="L202" s="488"/>
      <c r="M202" s="489"/>
      <c r="N202" s="489"/>
      <c r="O202" s="490" t="s">
        <v>1628</v>
      </c>
      <c r="P202" s="491"/>
      <c r="Q202" s="322"/>
      <c r="R202" s="322"/>
      <c r="S202" s="502"/>
      <c r="T202" s="807">
        <f>IF(OR(AND('0.Work Content Judge'!$AE$146=1,$BL202=99),AND('0.Work Content Judge'!$AH$146=1,$BM202=99),AND('0.Work Content Judge'!$AG$146=1,$BN202=99),AND(COUNTIF('0.Work Content Judge'!$AJ$146:$AO$146,2)=0,$BO202=99),AND('0.Work Content Judge'!$T$146=0,$BP202=99),AND('0.Work Content Judge'!$U$146=0,$BQ202=99),AND(COUNTIF('0.Work Content Judge'!$AJ$146:$AO$146,2)&gt;0,$BR202=99)),0,IF(OR(AND('0.Work Content Judge'!$G$129=1,$AZ202=1),AND('0.Work Content Judge'!$H$129=1,$BA202=1),AND('0.Work Content Judge'!$I$129=1,$BB202=1),AND('0.Work Content Judge'!$J$129=1,$BC202=1),AND('0.Work Content Judge'!$K$129=1,$BD202=1),AND('0.Work Content Judge'!$L$129=1,$BG202=1),AND('0.Work Content Judge'!$M$129=1,$BF202=1),AND('0.Work Content Judge'!$N$129=1,$BE202=1),AND('0.Work Content Judge'!$O$129=1,$BH202=1),AND('0.Work Content Judge'!$P$129=1,$BI202=1)),1,0))</f>
        <v>0</v>
      </c>
      <c r="U202" s="807">
        <f t="shared" si="12"/>
        <v>1</v>
      </c>
      <c r="V202" s="683">
        <f t="shared" si="14"/>
        <v>1</v>
      </c>
      <c r="W202" s="684">
        <v>1</v>
      </c>
      <c r="X202" s="685">
        <v>1</v>
      </c>
      <c r="Y202" s="685" t="s">
        <v>749</v>
      </c>
      <c r="Z202" s="685" t="s">
        <v>749</v>
      </c>
      <c r="AA202" s="685" t="s">
        <v>749</v>
      </c>
      <c r="AB202" s="685" t="s">
        <v>749</v>
      </c>
      <c r="AC202" s="685" t="s">
        <v>749</v>
      </c>
      <c r="AD202" s="685" t="s">
        <v>749</v>
      </c>
      <c r="AE202" s="685" t="s">
        <v>749</v>
      </c>
      <c r="AF202" s="685">
        <v>0</v>
      </c>
      <c r="AG202" s="685" t="s">
        <v>749</v>
      </c>
      <c r="AH202" s="685" t="s">
        <v>749</v>
      </c>
      <c r="AI202" s="685" t="s">
        <v>749</v>
      </c>
      <c r="AJ202" s="685" t="s">
        <v>749</v>
      </c>
      <c r="AK202" s="685" t="s">
        <v>749</v>
      </c>
      <c r="AL202" s="685" t="s">
        <v>749</v>
      </c>
      <c r="AM202" s="685" t="s">
        <v>749</v>
      </c>
      <c r="AN202" s="685">
        <v>1</v>
      </c>
      <c r="AO202" s="685" t="s">
        <v>749</v>
      </c>
      <c r="AP202" s="685" t="s">
        <v>749</v>
      </c>
      <c r="AQ202" s="685" t="s">
        <v>749</v>
      </c>
      <c r="AR202" s="685" t="s">
        <v>749</v>
      </c>
      <c r="AS202" s="685" t="s">
        <v>749</v>
      </c>
      <c r="AT202" s="685" t="s">
        <v>749</v>
      </c>
      <c r="AU202" s="685" t="s">
        <v>749</v>
      </c>
      <c r="AV202" s="685">
        <v>1</v>
      </c>
      <c r="AW202" s="685">
        <v>1</v>
      </c>
      <c r="AX202" s="685">
        <v>1</v>
      </c>
      <c r="AY202" s="685" t="s">
        <v>749</v>
      </c>
      <c r="AZ202" s="685">
        <v>1</v>
      </c>
      <c r="BA202" s="685" t="s">
        <v>749</v>
      </c>
      <c r="BB202" s="685" t="s">
        <v>749</v>
      </c>
      <c r="BC202" s="685" t="s">
        <v>749</v>
      </c>
      <c r="BD202" s="685" t="s">
        <v>749</v>
      </c>
      <c r="BE202" s="685" t="s">
        <v>749</v>
      </c>
      <c r="BF202" s="685" t="s">
        <v>749</v>
      </c>
      <c r="BG202" s="685" t="s">
        <v>749</v>
      </c>
      <c r="BH202" s="685" t="s">
        <v>749</v>
      </c>
      <c r="BI202" s="685" t="s">
        <v>749</v>
      </c>
      <c r="BJ202" s="685" t="s">
        <v>749</v>
      </c>
      <c r="BK202" s="685">
        <v>1</v>
      </c>
      <c r="BL202" s="685"/>
      <c r="BM202" s="685"/>
      <c r="BN202" s="685">
        <v>99</v>
      </c>
      <c r="BO202" s="685"/>
      <c r="BP202" s="685"/>
      <c r="BQ202" s="685"/>
      <c r="BR202" s="685"/>
    </row>
    <row r="203" s="258" customFormat="1" ht="230.4" hidden="1" spans="2:70">
      <c r="B203" s="448">
        <f t="shared" si="15"/>
        <v>188</v>
      </c>
      <c r="C203" s="449" t="s">
        <v>1629</v>
      </c>
      <c r="D203" s="450" t="s">
        <v>743</v>
      </c>
      <c r="E203" s="451" t="s">
        <v>744</v>
      </c>
      <c r="F203" s="794" t="s">
        <v>1630</v>
      </c>
      <c r="G203" s="453" t="s">
        <v>1631</v>
      </c>
      <c r="H203" s="451" t="str">
        <f t="shared" si="13"/>
        <v>Webサーバ
Web server</v>
      </c>
      <c r="I203" s="799" t="s">
        <v>1632</v>
      </c>
      <c r="J203" s="320" t="s">
        <v>1633</v>
      </c>
      <c r="K203" s="487" t="str">
        <f t="shared" si="11"/>
        <v>回答不要
Not Applicable</v>
      </c>
      <c r="L203" s="488"/>
      <c r="M203" s="489"/>
      <c r="N203" s="489"/>
      <c r="O203" s="490" t="s">
        <v>1629</v>
      </c>
      <c r="P203" s="491"/>
      <c r="Q203" s="322"/>
      <c r="R203" s="322"/>
      <c r="S203" s="502"/>
      <c r="T203" s="807">
        <f>IF(OR(AND('0.Work Content Judge'!$AE$146=1,$BL203=99),AND('0.Work Content Judge'!$AH$146=1,$BM203=99),AND('0.Work Content Judge'!$AG$146=1,$BN203=99),AND(COUNTIF('0.Work Content Judge'!$AJ$146:$AO$146,2)=0,$BO203=99),AND('0.Work Content Judge'!$T$146=0,$BP203=99),AND('0.Work Content Judge'!$U$146=0,$BQ203=99),AND(COUNTIF('0.Work Content Judge'!$AJ$146:$AO$146,2)&gt;0,$BR203=99)),0,IF(OR(AND('0.Work Content Judge'!$G$129=1,$AZ203=1),AND('0.Work Content Judge'!$H$129=1,$BA203=1),AND('0.Work Content Judge'!$I$129=1,$BB203=1),AND('0.Work Content Judge'!$J$129=1,$BC203=1),AND('0.Work Content Judge'!$K$129=1,$BD203=1),AND('0.Work Content Judge'!$L$129=1,$BG203=1),AND('0.Work Content Judge'!$M$129=1,$BF203=1),AND('0.Work Content Judge'!$N$129=1,$BE203=1),AND('0.Work Content Judge'!$O$129=1,$BH203=1),AND('0.Work Content Judge'!$P$129=1,$BI203=1)),1,0))</f>
        <v>0</v>
      </c>
      <c r="U203" s="807">
        <f t="shared" si="12"/>
        <v>1</v>
      </c>
      <c r="V203" s="683">
        <f t="shared" si="14"/>
        <v>1</v>
      </c>
      <c r="W203" s="684">
        <v>1</v>
      </c>
      <c r="X203" s="685">
        <v>1</v>
      </c>
      <c r="Y203" s="685" t="s">
        <v>749</v>
      </c>
      <c r="Z203" s="685" t="s">
        <v>749</v>
      </c>
      <c r="AA203" s="685" t="s">
        <v>749</v>
      </c>
      <c r="AB203" s="685" t="s">
        <v>749</v>
      </c>
      <c r="AC203" s="685" t="s">
        <v>749</v>
      </c>
      <c r="AD203" s="685" t="s">
        <v>749</v>
      </c>
      <c r="AE203" s="685" t="s">
        <v>749</v>
      </c>
      <c r="AF203" s="685">
        <v>0</v>
      </c>
      <c r="AG203" s="685" t="s">
        <v>749</v>
      </c>
      <c r="AH203" s="685" t="s">
        <v>749</v>
      </c>
      <c r="AI203" s="685" t="s">
        <v>749</v>
      </c>
      <c r="AJ203" s="685" t="s">
        <v>749</v>
      </c>
      <c r="AK203" s="685" t="s">
        <v>749</v>
      </c>
      <c r="AL203" s="685" t="s">
        <v>749</v>
      </c>
      <c r="AM203" s="685" t="s">
        <v>749</v>
      </c>
      <c r="AN203" s="685">
        <v>1</v>
      </c>
      <c r="AO203" s="685" t="s">
        <v>749</v>
      </c>
      <c r="AP203" s="685" t="s">
        <v>749</v>
      </c>
      <c r="AQ203" s="685" t="s">
        <v>749</v>
      </c>
      <c r="AR203" s="685" t="s">
        <v>749</v>
      </c>
      <c r="AS203" s="685" t="s">
        <v>749</v>
      </c>
      <c r="AT203" s="685" t="s">
        <v>749</v>
      </c>
      <c r="AU203" s="685" t="s">
        <v>749</v>
      </c>
      <c r="AV203" s="685">
        <v>1</v>
      </c>
      <c r="AW203" s="685">
        <v>1</v>
      </c>
      <c r="AX203" s="685">
        <v>1</v>
      </c>
      <c r="AY203" s="685" t="s">
        <v>749</v>
      </c>
      <c r="AZ203" s="685">
        <v>1</v>
      </c>
      <c r="BA203" s="685" t="s">
        <v>749</v>
      </c>
      <c r="BB203" s="685" t="s">
        <v>749</v>
      </c>
      <c r="BC203" s="685" t="s">
        <v>749</v>
      </c>
      <c r="BD203" s="685" t="s">
        <v>749</v>
      </c>
      <c r="BE203" s="685" t="s">
        <v>749</v>
      </c>
      <c r="BF203" s="685" t="s">
        <v>749</v>
      </c>
      <c r="BG203" s="685" t="s">
        <v>749</v>
      </c>
      <c r="BH203" s="685" t="s">
        <v>749</v>
      </c>
      <c r="BI203" s="685" t="s">
        <v>749</v>
      </c>
      <c r="BJ203" s="685" t="s">
        <v>749</v>
      </c>
      <c r="BK203" s="685">
        <v>1</v>
      </c>
      <c r="BL203" s="685"/>
      <c r="BM203" s="685"/>
      <c r="BN203" s="685">
        <v>99</v>
      </c>
      <c r="BO203" s="685"/>
      <c r="BP203" s="685"/>
      <c r="BQ203" s="685"/>
      <c r="BR203" s="685"/>
    </row>
    <row r="204" s="258" customFormat="1" ht="172.8" hidden="1" spans="2:70">
      <c r="B204" s="448">
        <f t="shared" si="15"/>
        <v>189</v>
      </c>
      <c r="C204" s="449" t="s">
        <v>1634</v>
      </c>
      <c r="D204" s="450" t="s">
        <v>743</v>
      </c>
      <c r="E204" s="451" t="s">
        <v>744</v>
      </c>
      <c r="F204" s="794" t="s">
        <v>1635</v>
      </c>
      <c r="G204" s="453" t="s">
        <v>1636</v>
      </c>
      <c r="H204" s="451" t="str">
        <f t="shared" si="13"/>
        <v>Webサーバ
Web server</v>
      </c>
      <c r="I204" s="799" t="s">
        <v>1632</v>
      </c>
      <c r="J204" s="320" t="s">
        <v>1633</v>
      </c>
      <c r="K204" s="487" t="str">
        <f t="shared" si="11"/>
        <v>回答不要
Not Applicable</v>
      </c>
      <c r="L204" s="488"/>
      <c r="M204" s="489"/>
      <c r="N204" s="489"/>
      <c r="O204" s="490" t="s">
        <v>1634</v>
      </c>
      <c r="P204" s="491"/>
      <c r="Q204" s="322"/>
      <c r="R204" s="322"/>
      <c r="S204" s="502"/>
      <c r="T204" s="807">
        <f>IF(OR(AND('0.Work Content Judge'!$AE$146=1,$BL204=99),AND('0.Work Content Judge'!$AH$146=1,$BM204=99),AND('0.Work Content Judge'!$AG$146=1,$BN204=99),AND(COUNTIF('0.Work Content Judge'!$AJ$146:$AO$146,2)=0,$BO204=99),AND('0.Work Content Judge'!$T$146=0,$BP204=99),AND('0.Work Content Judge'!$U$146=0,$BQ204=99),AND(COUNTIF('0.Work Content Judge'!$AJ$146:$AO$146,2)&gt;0,$BR204=99)),0,IF(OR(AND('0.Work Content Judge'!$G$129=1,$AZ204=1),AND('0.Work Content Judge'!$H$129=1,$BA204=1),AND('0.Work Content Judge'!$I$129=1,$BB204=1),AND('0.Work Content Judge'!$J$129=1,$BC204=1),AND('0.Work Content Judge'!$K$129=1,$BD204=1),AND('0.Work Content Judge'!$L$129=1,$BG204=1),AND('0.Work Content Judge'!$M$129=1,$BF204=1),AND('0.Work Content Judge'!$N$129=1,$BE204=1),AND('0.Work Content Judge'!$O$129=1,$BH204=1),AND('0.Work Content Judge'!$P$129=1,$BI204=1)),1,0))</f>
        <v>0</v>
      </c>
      <c r="U204" s="807">
        <f t="shared" si="12"/>
        <v>1</v>
      </c>
      <c r="V204" s="683">
        <f t="shared" si="14"/>
        <v>1</v>
      </c>
      <c r="W204" s="684">
        <v>1</v>
      </c>
      <c r="X204" s="685">
        <v>1</v>
      </c>
      <c r="Y204" s="685" t="s">
        <v>749</v>
      </c>
      <c r="Z204" s="685" t="s">
        <v>749</v>
      </c>
      <c r="AA204" s="685" t="s">
        <v>749</v>
      </c>
      <c r="AB204" s="685" t="s">
        <v>749</v>
      </c>
      <c r="AC204" s="685" t="s">
        <v>749</v>
      </c>
      <c r="AD204" s="685" t="s">
        <v>749</v>
      </c>
      <c r="AE204" s="685" t="s">
        <v>749</v>
      </c>
      <c r="AF204" s="685">
        <v>0</v>
      </c>
      <c r="AG204" s="685">
        <v>0</v>
      </c>
      <c r="AH204" s="685">
        <v>0</v>
      </c>
      <c r="AI204" s="685">
        <v>0</v>
      </c>
      <c r="AJ204" s="685">
        <v>0</v>
      </c>
      <c r="AK204" s="685">
        <v>0</v>
      </c>
      <c r="AL204" s="685">
        <v>0</v>
      </c>
      <c r="AM204" s="685" t="s">
        <v>749</v>
      </c>
      <c r="AN204" s="685">
        <v>1</v>
      </c>
      <c r="AO204" s="685" t="s">
        <v>749</v>
      </c>
      <c r="AP204" s="685" t="s">
        <v>749</v>
      </c>
      <c r="AQ204" s="685" t="s">
        <v>749</v>
      </c>
      <c r="AR204" s="685" t="s">
        <v>749</v>
      </c>
      <c r="AS204" s="685" t="s">
        <v>749</v>
      </c>
      <c r="AT204" s="685" t="s">
        <v>749</v>
      </c>
      <c r="AU204" s="685" t="s">
        <v>749</v>
      </c>
      <c r="AV204" s="685">
        <v>1</v>
      </c>
      <c r="AW204" s="685">
        <v>1</v>
      </c>
      <c r="AX204" s="685">
        <v>1</v>
      </c>
      <c r="AY204" s="685" t="s">
        <v>749</v>
      </c>
      <c r="AZ204" s="685">
        <v>1</v>
      </c>
      <c r="BA204" s="685" t="s">
        <v>749</v>
      </c>
      <c r="BB204" s="685" t="s">
        <v>749</v>
      </c>
      <c r="BC204" s="685" t="s">
        <v>749</v>
      </c>
      <c r="BD204" s="685" t="s">
        <v>749</v>
      </c>
      <c r="BE204" s="685" t="s">
        <v>749</v>
      </c>
      <c r="BF204" s="685" t="s">
        <v>749</v>
      </c>
      <c r="BG204" s="685" t="s">
        <v>749</v>
      </c>
      <c r="BH204" s="685" t="s">
        <v>749</v>
      </c>
      <c r="BI204" s="685" t="s">
        <v>749</v>
      </c>
      <c r="BJ204" s="685" t="s">
        <v>749</v>
      </c>
      <c r="BK204" s="685">
        <v>1</v>
      </c>
      <c r="BL204" s="685"/>
      <c r="BM204" s="685"/>
      <c r="BN204" s="685">
        <v>99</v>
      </c>
      <c r="BO204" s="685"/>
      <c r="BP204" s="685"/>
      <c r="BQ204" s="685"/>
      <c r="BR204" s="685"/>
    </row>
    <row r="205" s="258" customFormat="1" ht="144" spans="2:70">
      <c r="B205" s="448">
        <f t="shared" si="15"/>
        <v>190</v>
      </c>
      <c r="C205" s="449" t="s">
        <v>1637</v>
      </c>
      <c r="D205" s="450" t="s">
        <v>743</v>
      </c>
      <c r="E205" s="451" t="s">
        <v>744</v>
      </c>
      <c r="F205" s="794" t="s">
        <v>1638</v>
      </c>
      <c r="G205" s="453" t="s">
        <v>1639</v>
      </c>
      <c r="H205" s="451" t="str">
        <f t="shared" si="13"/>
        <v>その他(ネットワーク機器等)
Other
(e.g., External FW, IPS/IDS, network equipment, storage devices, etc.)</v>
      </c>
      <c r="I205" s="799" t="s">
        <v>785</v>
      </c>
      <c r="J205" s="320" t="s">
        <v>786</v>
      </c>
      <c r="K205" s="487" t="str">
        <f t="shared" si="11"/>
        <v>回答要
Answer Required</v>
      </c>
      <c r="L205" s="488">
        <v>3</v>
      </c>
      <c r="M205" s="489"/>
      <c r="N205" s="489"/>
      <c r="O205" s="492" t="s">
        <v>287</v>
      </c>
      <c r="P205" s="493"/>
      <c r="Q205" s="494"/>
      <c r="R205" s="494"/>
      <c r="S205" s="503"/>
      <c r="T205" s="807">
        <f>IF(OR(AND('0.Work Content Judge'!$AE$146=1,$BL205=99),AND('0.Work Content Judge'!$AH$146=1,$BM205=99),AND('0.Work Content Judge'!$AG$146=1,$BN205=99),AND(COUNTIF('0.Work Content Judge'!$AJ$146:$AO$146,2)=0,$BO205=99),AND('0.Work Content Judge'!$T$146=0,$BP205=99),AND('0.Work Content Judge'!$U$146=0,$BQ205=99),AND(COUNTIF('0.Work Content Judge'!$AJ$146:$AO$146,2)&gt;0,$BR205=99)),0,IF(OR(AND('0.Work Content Judge'!$G$129=1,$AZ205=1),AND('0.Work Content Judge'!$H$129=1,$BA205=1),AND('0.Work Content Judge'!$I$129=1,$BB205=1),AND('0.Work Content Judge'!$J$129=1,$BC205=1),AND('0.Work Content Judge'!$K$129=1,$BD205=1),AND('0.Work Content Judge'!$L$129=1,$BG205=1),AND('0.Work Content Judge'!$M$129=1,$BF205=1),AND('0.Work Content Judge'!$N$129=1,$BE205=1),AND('0.Work Content Judge'!$O$129=1,$BH205=1),AND('0.Work Content Judge'!$P$129=1,$BI205=1)),1,0))</f>
        <v>1</v>
      </c>
      <c r="U205" s="807">
        <f t="shared" si="12"/>
        <v>1</v>
      </c>
      <c r="V205" s="683">
        <f t="shared" si="14"/>
        <v>1</v>
      </c>
      <c r="W205" s="684">
        <v>1</v>
      </c>
      <c r="X205" s="685">
        <v>1</v>
      </c>
      <c r="Y205" s="685" t="s">
        <v>749</v>
      </c>
      <c r="Z205" s="685" t="s">
        <v>749</v>
      </c>
      <c r="AA205" s="685" t="s">
        <v>749</v>
      </c>
      <c r="AB205" s="685" t="s">
        <v>749</v>
      </c>
      <c r="AC205" s="685" t="s">
        <v>749</v>
      </c>
      <c r="AD205" s="685" t="s">
        <v>749</v>
      </c>
      <c r="AE205" s="685" t="s">
        <v>749</v>
      </c>
      <c r="AF205" s="685" t="e">
        <v>#N/A</v>
      </c>
      <c r="AG205" s="685" t="e">
        <v>#N/A</v>
      </c>
      <c r="AH205" s="685" t="e">
        <v>#N/A</v>
      </c>
      <c r="AI205" s="685" t="e">
        <v>#N/A</v>
      </c>
      <c r="AJ205" s="685" t="e">
        <v>#N/A</v>
      </c>
      <c r="AK205" s="685" t="e">
        <v>#N/A</v>
      </c>
      <c r="AL205" s="685" t="e">
        <v>#N/A</v>
      </c>
      <c r="AM205" s="685" t="s">
        <v>749</v>
      </c>
      <c r="AN205" s="685" t="s">
        <v>749</v>
      </c>
      <c r="AO205" s="685" t="s">
        <v>749</v>
      </c>
      <c r="AP205" s="685" t="s">
        <v>749</v>
      </c>
      <c r="AQ205" s="685" t="s">
        <v>749</v>
      </c>
      <c r="AR205" s="685" t="s">
        <v>749</v>
      </c>
      <c r="AS205" s="685" t="s">
        <v>749</v>
      </c>
      <c r="AT205" s="685" t="s">
        <v>749</v>
      </c>
      <c r="AU205" s="685">
        <v>1</v>
      </c>
      <c r="AV205" s="685">
        <v>1</v>
      </c>
      <c r="AW205" s="685">
        <v>1</v>
      </c>
      <c r="AX205" s="685">
        <v>1</v>
      </c>
      <c r="AY205" s="685" t="s">
        <v>749</v>
      </c>
      <c r="AZ205" s="685">
        <v>1</v>
      </c>
      <c r="BA205" s="685">
        <v>1</v>
      </c>
      <c r="BB205" s="685" t="s">
        <v>749</v>
      </c>
      <c r="BC205" s="685" t="s">
        <v>749</v>
      </c>
      <c r="BD205" s="685" t="s">
        <v>749</v>
      </c>
      <c r="BE205" s="685" t="s">
        <v>749</v>
      </c>
      <c r="BF205" s="685" t="s">
        <v>749</v>
      </c>
      <c r="BG205" s="685" t="s">
        <v>749</v>
      </c>
      <c r="BH205" s="685" t="s">
        <v>749</v>
      </c>
      <c r="BI205" s="685" t="s">
        <v>749</v>
      </c>
      <c r="BJ205" s="685" t="s">
        <v>749</v>
      </c>
      <c r="BK205" s="685">
        <v>1</v>
      </c>
      <c r="BL205" s="685"/>
      <c r="BM205" s="685"/>
      <c r="BN205" s="685"/>
      <c r="BO205" s="685"/>
      <c r="BP205" s="685"/>
      <c r="BQ205" s="685"/>
      <c r="BR205" s="685"/>
    </row>
    <row r="206" s="258" customFormat="1" ht="144" spans="2:70">
      <c r="B206" s="448">
        <f t="shared" si="15"/>
        <v>191</v>
      </c>
      <c r="C206" s="449" t="s">
        <v>1640</v>
      </c>
      <c r="D206" s="450" t="s">
        <v>743</v>
      </c>
      <c r="E206" s="451" t="s">
        <v>744</v>
      </c>
      <c r="F206" s="794" t="s">
        <v>1641</v>
      </c>
      <c r="G206" s="453" t="s">
        <v>1642</v>
      </c>
      <c r="H206" s="451" t="str">
        <f t="shared" si="13"/>
        <v>その他(ネットワーク機器等)
Other
(e.g., External FW, IPS/IDS, network equipment, storage devices, etc.)</v>
      </c>
      <c r="I206" s="799" t="s">
        <v>785</v>
      </c>
      <c r="J206" s="320" t="s">
        <v>786</v>
      </c>
      <c r="K206" s="487" t="str">
        <f t="shared" si="11"/>
        <v>回答要
Answer Required</v>
      </c>
      <c r="L206" s="488">
        <v>3</v>
      </c>
      <c r="M206" s="489"/>
      <c r="N206" s="489"/>
      <c r="O206" s="492" t="s">
        <v>287</v>
      </c>
      <c r="P206" s="493"/>
      <c r="Q206" s="494"/>
      <c r="R206" s="494"/>
      <c r="S206" s="503"/>
      <c r="T206" s="807">
        <f>IF(OR(AND('0.Work Content Judge'!$AE$146=1,$BL206=99),AND('0.Work Content Judge'!$AH$146=1,$BM206=99),AND('0.Work Content Judge'!$AG$146=1,$BN206=99),AND(COUNTIF('0.Work Content Judge'!$AJ$146:$AO$146,2)=0,$BO206=99),AND('0.Work Content Judge'!$T$146=0,$BP206=99),AND('0.Work Content Judge'!$U$146=0,$BQ206=99),AND(COUNTIF('0.Work Content Judge'!$AJ$146:$AO$146,2)&gt;0,$BR206=99)),0,IF(OR(AND('0.Work Content Judge'!$G$129=1,$AZ206=1),AND('0.Work Content Judge'!$H$129=1,$BA206=1),AND('0.Work Content Judge'!$I$129=1,$BB206=1),AND('0.Work Content Judge'!$J$129=1,$BC206=1),AND('0.Work Content Judge'!$K$129=1,$BD206=1),AND('0.Work Content Judge'!$L$129=1,$BG206=1),AND('0.Work Content Judge'!$M$129=1,$BF206=1),AND('0.Work Content Judge'!$N$129=1,$BE206=1),AND('0.Work Content Judge'!$O$129=1,$BH206=1),AND('0.Work Content Judge'!$P$129=1,$BI206=1)),1,0))</f>
        <v>1</v>
      </c>
      <c r="U206" s="807">
        <f t="shared" si="12"/>
        <v>1</v>
      </c>
      <c r="V206" s="683">
        <f t="shared" si="14"/>
        <v>1</v>
      </c>
      <c r="W206" s="684">
        <v>1</v>
      </c>
      <c r="X206" s="685">
        <v>1</v>
      </c>
      <c r="Y206" s="685" t="s">
        <v>749</v>
      </c>
      <c r="Z206" s="685" t="s">
        <v>749</v>
      </c>
      <c r="AA206" s="685" t="s">
        <v>749</v>
      </c>
      <c r="AB206" s="685" t="s">
        <v>749</v>
      </c>
      <c r="AC206" s="685" t="s">
        <v>749</v>
      </c>
      <c r="AD206" s="685" t="s">
        <v>749</v>
      </c>
      <c r="AE206" s="685" t="s">
        <v>749</v>
      </c>
      <c r="AF206" s="685" t="e">
        <v>#N/A</v>
      </c>
      <c r="AG206" s="685" t="e">
        <v>#N/A</v>
      </c>
      <c r="AH206" s="685" t="e">
        <v>#N/A</v>
      </c>
      <c r="AI206" s="685" t="e">
        <v>#N/A</v>
      </c>
      <c r="AJ206" s="685" t="e">
        <v>#N/A</v>
      </c>
      <c r="AK206" s="685" t="e">
        <v>#N/A</v>
      </c>
      <c r="AL206" s="685" t="e">
        <v>#N/A</v>
      </c>
      <c r="AM206" s="685" t="s">
        <v>749</v>
      </c>
      <c r="AN206" s="685" t="s">
        <v>749</v>
      </c>
      <c r="AO206" s="685" t="s">
        <v>749</v>
      </c>
      <c r="AP206" s="685" t="s">
        <v>749</v>
      </c>
      <c r="AQ206" s="685" t="s">
        <v>749</v>
      </c>
      <c r="AR206" s="685" t="s">
        <v>749</v>
      </c>
      <c r="AS206" s="685" t="s">
        <v>749</v>
      </c>
      <c r="AT206" s="685" t="s">
        <v>749</v>
      </c>
      <c r="AU206" s="685">
        <v>1</v>
      </c>
      <c r="AV206" s="685">
        <v>1</v>
      </c>
      <c r="AW206" s="685">
        <v>1</v>
      </c>
      <c r="AX206" s="685">
        <v>1</v>
      </c>
      <c r="AY206" s="685" t="s">
        <v>749</v>
      </c>
      <c r="AZ206" s="685">
        <v>1</v>
      </c>
      <c r="BA206" s="685">
        <v>1</v>
      </c>
      <c r="BB206" s="685" t="s">
        <v>749</v>
      </c>
      <c r="BC206" s="685" t="s">
        <v>749</v>
      </c>
      <c r="BD206" s="685" t="s">
        <v>749</v>
      </c>
      <c r="BE206" s="685" t="s">
        <v>749</v>
      </c>
      <c r="BF206" s="685" t="s">
        <v>749</v>
      </c>
      <c r="BG206" s="685" t="s">
        <v>749</v>
      </c>
      <c r="BH206" s="685" t="s">
        <v>749</v>
      </c>
      <c r="BI206" s="685" t="s">
        <v>749</v>
      </c>
      <c r="BJ206" s="685" t="s">
        <v>749</v>
      </c>
      <c r="BK206" s="685">
        <v>1</v>
      </c>
      <c r="BL206" s="685"/>
      <c r="BM206" s="685"/>
      <c r="BN206" s="685"/>
      <c r="BO206" s="685"/>
      <c r="BP206" s="685"/>
      <c r="BQ206" s="685"/>
      <c r="BR206" s="685"/>
    </row>
    <row r="207" s="258" customFormat="1" ht="144" spans="2:70">
      <c r="B207" s="448">
        <f t="shared" si="15"/>
        <v>192</v>
      </c>
      <c r="C207" s="449" t="s">
        <v>1643</v>
      </c>
      <c r="D207" s="450" t="s">
        <v>743</v>
      </c>
      <c r="E207" s="451" t="s">
        <v>744</v>
      </c>
      <c r="F207" s="794" t="s">
        <v>1644</v>
      </c>
      <c r="G207" s="453" t="s">
        <v>1645</v>
      </c>
      <c r="H207" s="451" t="str">
        <f t="shared" si="13"/>
        <v>その他(ネットワーク機器等)
Other
(e.g., External FW, IPS/IDS, network equipment, storage devices, etc.)</v>
      </c>
      <c r="I207" s="799" t="s">
        <v>785</v>
      </c>
      <c r="J207" s="320" t="s">
        <v>786</v>
      </c>
      <c r="K207" s="487" t="str">
        <f t="shared" si="11"/>
        <v>回答要
Answer Required</v>
      </c>
      <c r="L207" s="488">
        <v>3</v>
      </c>
      <c r="M207" s="489"/>
      <c r="N207" s="489"/>
      <c r="O207" s="492" t="s">
        <v>287</v>
      </c>
      <c r="P207" s="493"/>
      <c r="Q207" s="494"/>
      <c r="R207" s="494"/>
      <c r="S207" s="503"/>
      <c r="T207" s="807">
        <f>IF(OR(AND('0.Work Content Judge'!$AE$146=1,$BL207=99),AND('0.Work Content Judge'!$AH$146=1,$BM207=99),AND('0.Work Content Judge'!$AG$146=1,$BN207=99),AND(COUNTIF('0.Work Content Judge'!$AJ$146:$AO$146,2)=0,$BO207=99),AND('0.Work Content Judge'!$T$146=0,$BP207=99),AND('0.Work Content Judge'!$U$146=0,$BQ207=99),AND(COUNTIF('0.Work Content Judge'!$AJ$146:$AO$146,2)&gt;0,$BR207=99)),0,IF(OR(AND('0.Work Content Judge'!$G$129=1,$AZ207=1),AND('0.Work Content Judge'!$H$129=1,$BA207=1),AND('0.Work Content Judge'!$I$129=1,$BB207=1),AND('0.Work Content Judge'!$J$129=1,$BC207=1),AND('0.Work Content Judge'!$K$129=1,$BD207=1),AND('0.Work Content Judge'!$L$129=1,$BG207=1),AND('0.Work Content Judge'!$M$129=1,$BF207=1),AND('0.Work Content Judge'!$N$129=1,$BE207=1),AND('0.Work Content Judge'!$O$129=1,$BH207=1),AND('0.Work Content Judge'!$P$129=1,$BI207=1)),1,0))</f>
        <v>1</v>
      </c>
      <c r="U207" s="807">
        <f t="shared" si="12"/>
        <v>1</v>
      </c>
      <c r="V207" s="683">
        <f t="shared" si="14"/>
        <v>1</v>
      </c>
      <c r="W207" s="684">
        <v>1</v>
      </c>
      <c r="X207" s="685">
        <v>1</v>
      </c>
      <c r="Y207" s="685" t="s">
        <v>749</v>
      </c>
      <c r="Z207" s="685" t="s">
        <v>749</v>
      </c>
      <c r="AA207" s="685" t="s">
        <v>749</v>
      </c>
      <c r="AB207" s="685" t="s">
        <v>749</v>
      </c>
      <c r="AC207" s="685" t="s">
        <v>749</v>
      </c>
      <c r="AD207" s="685" t="s">
        <v>749</v>
      </c>
      <c r="AE207" s="685" t="s">
        <v>749</v>
      </c>
      <c r="AF207" s="685" t="e">
        <v>#N/A</v>
      </c>
      <c r="AG207" s="685" t="e">
        <v>#N/A</v>
      </c>
      <c r="AH207" s="685" t="e">
        <v>#N/A</v>
      </c>
      <c r="AI207" s="685" t="e">
        <v>#N/A</v>
      </c>
      <c r="AJ207" s="685" t="e">
        <v>#N/A</v>
      </c>
      <c r="AK207" s="685" t="e">
        <v>#N/A</v>
      </c>
      <c r="AL207" s="685" t="e">
        <v>#N/A</v>
      </c>
      <c r="AM207" s="685" t="s">
        <v>749</v>
      </c>
      <c r="AN207" s="685" t="s">
        <v>749</v>
      </c>
      <c r="AO207" s="685" t="s">
        <v>749</v>
      </c>
      <c r="AP207" s="685" t="s">
        <v>749</v>
      </c>
      <c r="AQ207" s="685" t="s">
        <v>749</v>
      </c>
      <c r="AR207" s="685" t="s">
        <v>749</v>
      </c>
      <c r="AS207" s="685" t="s">
        <v>749</v>
      </c>
      <c r="AT207" s="685" t="s">
        <v>749</v>
      </c>
      <c r="AU207" s="685">
        <v>1</v>
      </c>
      <c r="AV207" s="685">
        <v>1</v>
      </c>
      <c r="AW207" s="685">
        <v>1</v>
      </c>
      <c r="AX207" s="685">
        <v>1</v>
      </c>
      <c r="AY207" s="685" t="s">
        <v>749</v>
      </c>
      <c r="AZ207" s="685">
        <v>1</v>
      </c>
      <c r="BA207" s="685">
        <v>1</v>
      </c>
      <c r="BB207" s="685" t="s">
        <v>749</v>
      </c>
      <c r="BC207" s="685" t="s">
        <v>749</v>
      </c>
      <c r="BD207" s="685" t="s">
        <v>749</v>
      </c>
      <c r="BE207" s="685" t="s">
        <v>749</v>
      </c>
      <c r="BF207" s="685" t="s">
        <v>749</v>
      </c>
      <c r="BG207" s="685" t="s">
        <v>749</v>
      </c>
      <c r="BH207" s="685" t="s">
        <v>749</v>
      </c>
      <c r="BI207" s="685" t="s">
        <v>749</v>
      </c>
      <c r="BJ207" s="685" t="s">
        <v>749</v>
      </c>
      <c r="BK207" s="685">
        <v>1</v>
      </c>
      <c r="BL207" s="685"/>
      <c r="BM207" s="685"/>
      <c r="BN207" s="685"/>
      <c r="BO207" s="685"/>
      <c r="BP207" s="685"/>
      <c r="BQ207" s="685"/>
      <c r="BR207" s="685"/>
    </row>
    <row r="208" s="258" customFormat="1" ht="144" spans="2:70">
      <c r="B208" s="448">
        <f t="shared" si="15"/>
        <v>193</v>
      </c>
      <c r="C208" s="449" t="s">
        <v>1646</v>
      </c>
      <c r="D208" s="450" t="s">
        <v>743</v>
      </c>
      <c r="E208" s="451" t="s">
        <v>744</v>
      </c>
      <c r="F208" s="794" t="s">
        <v>1647</v>
      </c>
      <c r="G208" s="453" t="s">
        <v>1648</v>
      </c>
      <c r="H208" s="451" t="str">
        <f t="shared" si="13"/>
        <v>その他(ネットワーク機器等)
Other
(e.g., External FW, IPS/IDS, network equipment, storage devices, etc.)</v>
      </c>
      <c r="I208" s="799" t="s">
        <v>785</v>
      </c>
      <c r="J208" s="320" t="s">
        <v>786</v>
      </c>
      <c r="K208" s="487" t="str">
        <f t="shared" si="11"/>
        <v>回答要
Answer Required</v>
      </c>
      <c r="L208" s="488">
        <v>3</v>
      </c>
      <c r="M208" s="489"/>
      <c r="N208" s="489"/>
      <c r="O208" s="492" t="s">
        <v>287</v>
      </c>
      <c r="P208" s="493"/>
      <c r="Q208" s="494"/>
      <c r="R208" s="494"/>
      <c r="S208" s="503"/>
      <c r="T208" s="807">
        <f>IF(OR(AND('0.Work Content Judge'!$AE$146=1,$BL208=99),AND('0.Work Content Judge'!$AH$146=1,$BM208=99),AND('0.Work Content Judge'!$AG$146=1,$BN208=99),AND(COUNTIF('0.Work Content Judge'!$AJ$146:$AO$146,2)=0,$BO208=99),AND('0.Work Content Judge'!$T$146=0,$BP208=99),AND('0.Work Content Judge'!$U$146=0,$BQ208=99),AND(COUNTIF('0.Work Content Judge'!$AJ$146:$AO$146,2)&gt;0,$BR208=99)),0,IF(OR(AND('0.Work Content Judge'!$G$129=1,$AZ208=1),AND('0.Work Content Judge'!$H$129=1,$BA208=1),AND('0.Work Content Judge'!$I$129=1,$BB208=1),AND('0.Work Content Judge'!$J$129=1,$BC208=1),AND('0.Work Content Judge'!$K$129=1,$BD208=1),AND('0.Work Content Judge'!$L$129=1,$BG208=1),AND('0.Work Content Judge'!$M$129=1,$BF208=1),AND('0.Work Content Judge'!$N$129=1,$BE208=1),AND('0.Work Content Judge'!$O$129=1,$BH208=1),AND('0.Work Content Judge'!$P$129=1,$BI208=1)),1,0))</f>
        <v>1</v>
      </c>
      <c r="U208" s="807">
        <f t="shared" si="12"/>
        <v>1</v>
      </c>
      <c r="V208" s="683">
        <f t="shared" si="14"/>
        <v>1</v>
      </c>
      <c r="W208" s="684">
        <v>1</v>
      </c>
      <c r="X208" s="685">
        <v>1</v>
      </c>
      <c r="Y208" s="685" t="s">
        <v>749</v>
      </c>
      <c r="Z208" s="685" t="s">
        <v>749</v>
      </c>
      <c r="AA208" s="685" t="s">
        <v>749</v>
      </c>
      <c r="AB208" s="685" t="s">
        <v>749</v>
      </c>
      <c r="AC208" s="685" t="s">
        <v>749</v>
      </c>
      <c r="AD208" s="685" t="s">
        <v>749</v>
      </c>
      <c r="AE208" s="685" t="s">
        <v>749</v>
      </c>
      <c r="AF208" s="685" t="e">
        <v>#N/A</v>
      </c>
      <c r="AG208" s="685" t="e">
        <v>#N/A</v>
      </c>
      <c r="AH208" s="685" t="e">
        <v>#N/A</v>
      </c>
      <c r="AI208" s="685" t="e">
        <v>#N/A</v>
      </c>
      <c r="AJ208" s="685" t="e">
        <v>#N/A</v>
      </c>
      <c r="AK208" s="685" t="e">
        <v>#N/A</v>
      </c>
      <c r="AL208" s="685" t="e">
        <v>#N/A</v>
      </c>
      <c r="AM208" s="685" t="s">
        <v>749</v>
      </c>
      <c r="AN208" s="685" t="s">
        <v>749</v>
      </c>
      <c r="AO208" s="685" t="s">
        <v>749</v>
      </c>
      <c r="AP208" s="685" t="s">
        <v>749</v>
      </c>
      <c r="AQ208" s="685" t="s">
        <v>749</v>
      </c>
      <c r="AR208" s="685" t="s">
        <v>749</v>
      </c>
      <c r="AS208" s="685" t="s">
        <v>749</v>
      </c>
      <c r="AT208" s="685" t="s">
        <v>749</v>
      </c>
      <c r="AU208" s="685">
        <v>1</v>
      </c>
      <c r="AV208" s="685">
        <v>1</v>
      </c>
      <c r="AW208" s="685">
        <v>1</v>
      </c>
      <c r="AX208" s="685">
        <v>1</v>
      </c>
      <c r="AY208" s="685" t="s">
        <v>749</v>
      </c>
      <c r="AZ208" s="685">
        <v>1</v>
      </c>
      <c r="BA208" s="685" t="s">
        <v>749</v>
      </c>
      <c r="BB208" s="685" t="s">
        <v>749</v>
      </c>
      <c r="BC208" s="685" t="s">
        <v>749</v>
      </c>
      <c r="BD208" s="685" t="s">
        <v>749</v>
      </c>
      <c r="BE208" s="685" t="s">
        <v>749</v>
      </c>
      <c r="BF208" s="685" t="s">
        <v>749</v>
      </c>
      <c r="BG208" s="685" t="s">
        <v>749</v>
      </c>
      <c r="BH208" s="685" t="s">
        <v>749</v>
      </c>
      <c r="BI208" s="685" t="s">
        <v>749</v>
      </c>
      <c r="BJ208" s="685" t="s">
        <v>749</v>
      </c>
      <c r="BK208" s="685">
        <v>1</v>
      </c>
      <c r="BL208" s="685"/>
      <c r="BM208" s="685"/>
      <c r="BN208" s="685"/>
      <c r="BO208" s="685"/>
      <c r="BP208" s="685"/>
      <c r="BQ208" s="685"/>
      <c r="BR208" s="685"/>
    </row>
    <row r="209" s="258" customFormat="1" ht="144" spans="2:70">
      <c r="B209" s="448">
        <f t="shared" si="15"/>
        <v>194</v>
      </c>
      <c r="C209" s="449" t="s">
        <v>1649</v>
      </c>
      <c r="D209" s="450" t="s">
        <v>743</v>
      </c>
      <c r="E209" s="451" t="s">
        <v>744</v>
      </c>
      <c r="F209" s="794" t="s">
        <v>1650</v>
      </c>
      <c r="G209" s="453" t="s">
        <v>1651</v>
      </c>
      <c r="H209" s="451" t="str">
        <f t="shared" si="13"/>
        <v>その他(ネットワーク機器等)
Other
(e.g., External FW, IPS/IDS, network equipment, storage devices, etc.)</v>
      </c>
      <c r="I209" s="799" t="s">
        <v>785</v>
      </c>
      <c r="J209" s="320" t="s">
        <v>786</v>
      </c>
      <c r="K209" s="487" t="str">
        <f t="shared" ref="K209:K272" si="16">IF($T209=1,"回答要"&amp;CHAR(10)&amp;"Answer Required","回答不要"&amp;CHAR(10)&amp;"Not Applicable")</f>
        <v>回答要
Answer Required</v>
      </c>
      <c r="L209" s="488">
        <v>3</v>
      </c>
      <c r="M209" s="489"/>
      <c r="N209" s="489"/>
      <c r="O209" s="492" t="s">
        <v>287</v>
      </c>
      <c r="P209" s="493"/>
      <c r="Q209" s="494"/>
      <c r="R209" s="494"/>
      <c r="S209" s="503"/>
      <c r="T209" s="807">
        <f>IF(OR(AND('0.Work Content Judge'!$AE$146=1,$BL209=99),AND('0.Work Content Judge'!$AH$146=1,$BM209=99),AND('0.Work Content Judge'!$AG$146=1,$BN209=99),AND(COUNTIF('0.Work Content Judge'!$AJ$146:$AO$146,2)=0,$BO209=99),AND('0.Work Content Judge'!$T$146=0,$BP209=99),AND('0.Work Content Judge'!$U$146=0,$BQ209=99),AND(COUNTIF('0.Work Content Judge'!$AJ$146:$AO$146,2)&gt;0,$BR209=99)),0,IF(OR(AND('0.Work Content Judge'!$G$129=1,$AZ209=1),AND('0.Work Content Judge'!$H$129=1,$BA209=1),AND('0.Work Content Judge'!$I$129=1,$BB209=1),AND('0.Work Content Judge'!$J$129=1,$BC209=1),AND('0.Work Content Judge'!$K$129=1,$BD209=1),AND('0.Work Content Judge'!$L$129=1,$BG209=1),AND('0.Work Content Judge'!$M$129=1,$BF209=1),AND('0.Work Content Judge'!$N$129=1,$BE209=1),AND('0.Work Content Judge'!$O$129=1,$BH209=1),AND('0.Work Content Judge'!$P$129=1,$BI209=1)),1,0))</f>
        <v>1</v>
      </c>
      <c r="U209" s="807">
        <f t="shared" ref="U209:U272" si="17">IF(AND($T209=1,$L209=""),0,1)</f>
        <v>1</v>
      </c>
      <c r="V209" s="683">
        <f t="shared" si="14"/>
        <v>1</v>
      </c>
      <c r="W209" s="684">
        <v>1</v>
      </c>
      <c r="X209" s="685">
        <v>1</v>
      </c>
      <c r="Y209" s="685" t="s">
        <v>749</v>
      </c>
      <c r="Z209" s="685" t="s">
        <v>749</v>
      </c>
      <c r="AA209" s="685" t="s">
        <v>749</v>
      </c>
      <c r="AB209" s="685" t="s">
        <v>749</v>
      </c>
      <c r="AC209" s="685" t="s">
        <v>749</v>
      </c>
      <c r="AD209" s="685" t="s">
        <v>749</v>
      </c>
      <c r="AE209" s="685" t="s">
        <v>749</v>
      </c>
      <c r="AF209" s="685" t="e">
        <v>#N/A</v>
      </c>
      <c r="AG209" s="685" t="e">
        <v>#N/A</v>
      </c>
      <c r="AH209" s="685" t="e">
        <v>#N/A</v>
      </c>
      <c r="AI209" s="685" t="e">
        <v>#N/A</v>
      </c>
      <c r="AJ209" s="685" t="e">
        <v>#N/A</v>
      </c>
      <c r="AK209" s="685" t="e">
        <v>#N/A</v>
      </c>
      <c r="AL209" s="685" t="e">
        <v>#N/A</v>
      </c>
      <c r="AM209" s="685" t="s">
        <v>749</v>
      </c>
      <c r="AN209" s="685" t="s">
        <v>749</v>
      </c>
      <c r="AO209" s="685" t="s">
        <v>749</v>
      </c>
      <c r="AP209" s="685" t="s">
        <v>749</v>
      </c>
      <c r="AQ209" s="685" t="s">
        <v>749</v>
      </c>
      <c r="AR209" s="685" t="s">
        <v>749</v>
      </c>
      <c r="AS209" s="685" t="s">
        <v>749</v>
      </c>
      <c r="AT209" s="685" t="s">
        <v>749</v>
      </c>
      <c r="AU209" s="685">
        <v>1</v>
      </c>
      <c r="AV209" s="685">
        <v>1</v>
      </c>
      <c r="AW209" s="685">
        <v>1</v>
      </c>
      <c r="AX209" s="685">
        <v>1</v>
      </c>
      <c r="AY209" s="685" t="s">
        <v>749</v>
      </c>
      <c r="AZ209" s="685">
        <v>1</v>
      </c>
      <c r="BA209" s="685">
        <v>1</v>
      </c>
      <c r="BB209" s="685" t="s">
        <v>749</v>
      </c>
      <c r="BC209" s="685" t="s">
        <v>749</v>
      </c>
      <c r="BD209" s="685" t="s">
        <v>749</v>
      </c>
      <c r="BE209" s="685" t="s">
        <v>749</v>
      </c>
      <c r="BF209" s="685" t="s">
        <v>749</v>
      </c>
      <c r="BG209" s="685" t="s">
        <v>749</v>
      </c>
      <c r="BH209" s="685" t="s">
        <v>749</v>
      </c>
      <c r="BI209" s="685" t="s">
        <v>749</v>
      </c>
      <c r="BJ209" s="685" t="s">
        <v>749</v>
      </c>
      <c r="BK209" s="685">
        <v>1</v>
      </c>
      <c r="BL209" s="685"/>
      <c r="BM209" s="685"/>
      <c r="BN209" s="685"/>
      <c r="BO209" s="685"/>
      <c r="BP209" s="685"/>
      <c r="BQ209" s="685"/>
      <c r="BR209" s="685"/>
    </row>
    <row r="210" s="258" customFormat="1" ht="144" spans="2:70">
      <c r="B210" s="448">
        <f t="shared" si="15"/>
        <v>195</v>
      </c>
      <c r="C210" s="449" t="s">
        <v>1652</v>
      </c>
      <c r="D210" s="450" t="s">
        <v>743</v>
      </c>
      <c r="E210" s="451" t="s">
        <v>744</v>
      </c>
      <c r="F210" s="794" t="s">
        <v>1653</v>
      </c>
      <c r="G210" s="453" t="s">
        <v>1654</v>
      </c>
      <c r="H210" s="451" t="str">
        <f t="shared" si="13"/>
        <v>その他(ネットワーク機器等)
Other
(e.g., External FW, IPS/IDS, network equipment, storage devices, etc.)</v>
      </c>
      <c r="I210" s="799" t="s">
        <v>785</v>
      </c>
      <c r="J210" s="320" t="s">
        <v>786</v>
      </c>
      <c r="K210" s="487" t="str">
        <f t="shared" si="16"/>
        <v>回答要
Answer Required</v>
      </c>
      <c r="L210" s="488">
        <v>3</v>
      </c>
      <c r="M210" s="489"/>
      <c r="N210" s="489"/>
      <c r="O210" s="492" t="s">
        <v>287</v>
      </c>
      <c r="P210" s="493"/>
      <c r="Q210" s="494"/>
      <c r="R210" s="494"/>
      <c r="S210" s="503"/>
      <c r="T210" s="807">
        <f>IF(OR(AND('0.Work Content Judge'!$AE$146=1,$BL210=99),AND('0.Work Content Judge'!$AH$146=1,$BM210=99),AND('0.Work Content Judge'!$AG$146=1,$BN210=99),AND(COUNTIF('0.Work Content Judge'!$AJ$146:$AO$146,2)=0,$BO210=99),AND('0.Work Content Judge'!$T$146=0,$BP210=99),AND('0.Work Content Judge'!$U$146=0,$BQ210=99),AND(COUNTIF('0.Work Content Judge'!$AJ$146:$AO$146,2)&gt;0,$BR210=99)),0,IF(OR(AND('0.Work Content Judge'!$G$129=1,$AZ210=1),AND('0.Work Content Judge'!$H$129=1,$BA210=1),AND('0.Work Content Judge'!$I$129=1,$BB210=1),AND('0.Work Content Judge'!$J$129=1,$BC210=1),AND('0.Work Content Judge'!$K$129=1,$BD210=1),AND('0.Work Content Judge'!$L$129=1,$BG210=1),AND('0.Work Content Judge'!$M$129=1,$BF210=1),AND('0.Work Content Judge'!$N$129=1,$BE210=1),AND('0.Work Content Judge'!$O$129=1,$BH210=1),AND('0.Work Content Judge'!$P$129=1,$BI210=1)),1,0))</f>
        <v>1</v>
      </c>
      <c r="U210" s="807">
        <f t="shared" si="17"/>
        <v>1</v>
      </c>
      <c r="V210" s="683">
        <f t="shared" si="14"/>
        <v>1</v>
      </c>
      <c r="W210" s="684">
        <v>1</v>
      </c>
      <c r="X210" s="685">
        <v>1</v>
      </c>
      <c r="Y210" s="685" t="s">
        <v>749</v>
      </c>
      <c r="Z210" s="685" t="s">
        <v>749</v>
      </c>
      <c r="AA210" s="685" t="s">
        <v>749</v>
      </c>
      <c r="AB210" s="685" t="s">
        <v>749</v>
      </c>
      <c r="AC210" s="685" t="s">
        <v>749</v>
      </c>
      <c r="AD210" s="685" t="s">
        <v>749</v>
      </c>
      <c r="AE210" s="685" t="s">
        <v>749</v>
      </c>
      <c r="AF210" s="685" t="e">
        <v>#N/A</v>
      </c>
      <c r="AG210" s="685" t="e">
        <v>#N/A</v>
      </c>
      <c r="AH210" s="685" t="e">
        <v>#N/A</v>
      </c>
      <c r="AI210" s="685" t="e">
        <v>#N/A</v>
      </c>
      <c r="AJ210" s="685" t="e">
        <v>#N/A</v>
      </c>
      <c r="AK210" s="685" t="e">
        <v>#N/A</v>
      </c>
      <c r="AL210" s="685" t="e">
        <v>#N/A</v>
      </c>
      <c r="AM210" s="685" t="s">
        <v>749</v>
      </c>
      <c r="AN210" s="685" t="s">
        <v>749</v>
      </c>
      <c r="AO210" s="685" t="s">
        <v>749</v>
      </c>
      <c r="AP210" s="685" t="s">
        <v>749</v>
      </c>
      <c r="AQ210" s="685" t="s">
        <v>749</v>
      </c>
      <c r="AR210" s="685" t="s">
        <v>749</v>
      </c>
      <c r="AS210" s="685" t="s">
        <v>749</v>
      </c>
      <c r="AT210" s="685" t="s">
        <v>749</v>
      </c>
      <c r="AU210" s="685">
        <v>1</v>
      </c>
      <c r="AV210" s="685">
        <v>1</v>
      </c>
      <c r="AW210" s="685">
        <v>1</v>
      </c>
      <c r="AX210" s="685">
        <v>1</v>
      </c>
      <c r="AY210" s="685" t="s">
        <v>749</v>
      </c>
      <c r="AZ210" s="685">
        <v>1</v>
      </c>
      <c r="BA210" s="685">
        <v>1</v>
      </c>
      <c r="BB210" s="685" t="s">
        <v>749</v>
      </c>
      <c r="BC210" s="685" t="s">
        <v>749</v>
      </c>
      <c r="BD210" s="685" t="s">
        <v>749</v>
      </c>
      <c r="BE210" s="685" t="s">
        <v>749</v>
      </c>
      <c r="BF210" s="685" t="s">
        <v>749</v>
      </c>
      <c r="BG210" s="685" t="s">
        <v>749</v>
      </c>
      <c r="BH210" s="685" t="s">
        <v>749</v>
      </c>
      <c r="BI210" s="685" t="s">
        <v>749</v>
      </c>
      <c r="BJ210" s="685" t="s">
        <v>749</v>
      </c>
      <c r="BK210" s="685">
        <v>1</v>
      </c>
      <c r="BL210" s="685"/>
      <c r="BM210" s="685"/>
      <c r="BN210" s="685"/>
      <c r="BO210" s="685"/>
      <c r="BP210" s="685"/>
      <c r="BQ210" s="685"/>
      <c r="BR210" s="685"/>
    </row>
    <row r="211" s="258" customFormat="1" ht="144" spans="2:70">
      <c r="B211" s="448">
        <f t="shared" si="15"/>
        <v>196</v>
      </c>
      <c r="C211" s="449" t="s">
        <v>1655</v>
      </c>
      <c r="D211" s="450" t="s">
        <v>743</v>
      </c>
      <c r="E211" s="451" t="s">
        <v>744</v>
      </c>
      <c r="F211" s="794" t="s">
        <v>1656</v>
      </c>
      <c r="G211" s="453" t="s">
        <v>1657</v>
      </c>
      <c r="H211" s="451" t="str">
        <f t="shared" si="13"/>
        <v>その他(ネットワーク機器等)
Other
(e.g., External FW, IPS/IDS, network equipment, storage devices, etc.)</v>
      </c>
      <c r="I211" s="799" t="s">
        <v>785</v>
      </c>
      <c r="J211" s="320" t="s">
        <v>786</v>
      </c>
      <c r="K211" s="487" t="str">
        <f t="shared" si="16"/>
        <v>回答要
Answer Required</v>
      </c>
      <c r="L211" s="488">
        <v>3</v>
      </c>
      <c r="M211" s="489"/>
      <c r="N211" s="489"/>
      <c r="O211" s="492" t="s">
        <v>287</v>
      </c>
      <c r="P211" s="493"/>
      <c r="Q211" s="494"/>
      <c r="R211" s="494"/>
      <c r="S211" s="503"/>
      <c r="T211" s="807">
        <f>IF(OR(AND('0.Work Content Judge'!$AE$146=1,$BL211=99),AND('0.Work Content Judge'!$AH$146=1,$BM211=99),AND('0.Work Content Judge'!$AG$146=1,$BN211=99),AND(COUNTIF('0.Work Content Judge'!$AJ$146:$AO$146,2)=0,$BO211=99),AND('0.Work Content Judge'!$T$146=0,$BP211=99),AND('0.Work Content Judge'!$U$146=0,$BQ211=99),AND(COUNTIF('0.Work Content Judge'!$AJ$146:$AO$146,2)&gt;0,$BR211=99)),0,IF(OR(AND('0.Work Content Judge'!$G$129=1,$AZ211=1),AND('0.Work Content Judge'!$H$129=1,$BA211=1),AND('0.Work Content Judge'!$I$129=1,$BB211=1),AND('0.Work Content Judge'!$J$129=1,$BC211=1),AND('0.Work Content Judge'!$K$129=1,$BD211=1),AND('0.Work Content Judge'!$L$129=1,$BG211=1),AND('0.Work Content Judge'!$M$129=1,$BF211=1),AND('0.Work Content Judge'!$N$129=1,$BE211=1),AND('0.Work Content Judge'!$O$129=1,$BH211=1),AND('0.Work Content Judge'!$P$129=1,$BI211=1)),1,0))</f>
        <v>1</v>
      </c>
      <c r="U211" s="807">
        <f t="shared" si="17"/>
        <v>1</v>
      </c>
      <c r="V211" s="683">
        <f t="shared" si="14"/>
        <v>1</v>
      </c>
      <c r="W211" s="684">
        <v>1</v>
      </c>
      <c r="X211" s="685">
        <v>1</v>
      </c>
      <c r="Y211" s="685" t="s">
        <v>749</v>
      </c>
      <c r="Z211" s="685" t="s">
        <v>749</v>
      </c>
      <c r="AA211" s="685" t="s">
        <v>749</v>
      </c>
      <c r="AB211" s="685" t="s">
        <v>749</v>
      </c>
      <c r="AC211" s="685" t="s">
        <v>749</v>
      </c>
      <c r="AD211" s="685" t="s">
        <v>749</v>
      </c>
      <c r="AE211" s="685" t="s">
        <v>749</v>
      </c>
      <c r="AF211" s="685" t="e">
        <v>#N/A</v>
      </c>
      <c r="AG211" s="685" t="e">
        <v>#N/A</v>
      </c>
      <c r="AH211" s="685" t="e">
        <v>#N/A</v>
      </c>
      <c r="AI211" s="685" t="e">
        <v>#N/A</v>
      </c>
      <c r="AJ211" s="685" t="e">
        <v>#N/A</v>
      </c>
      <c r="AK211" s="685" t="e">
        <v>#N/A</v>
      </c>
      <c r="AL211" s="685" t="e">
        <v>#N/A</v>
      </c>
      <c r="AM211" s="685" t="s">
        <v>749</v>
      </c>
      <c r="AN211" s="685" t="s">
        <v>749</v>
      </c>
      <c r="AO211" s="685" t="s">
        <v>749</v>
      </c>
      <c r="AP211" s="685" t="s">
        <v>749</v>
      </c>
      <c r="AQ211" s="685" t="s">
        <v>749</v>
      </c>
      <c r="AR211" s="685" t="s">
        <v>749</v>
      </c>
      <c r="AS211" s="685" t="s">
        <v>749</v>
      </c>
      <c r="AT211" s="685" t="s">
        <v>749</v>
      </c>
      <c r="AU211" s="685">
        <v>1</v>
      </c>
      <c r="AV211" s="685">
        <v>1</v>
      </c>
      <c r="AW211" s="685">
        <v>1</v>
      </c>
      <c r="AX211" s="685">
        <v>1</v>
      </c>
      <c r="AY211" s="685" t="s">
        <v>749</v>
      </c>
      <c r="AZ211" s="685">
        <v>1</v>
      </c>
      <c r="BA211" s="685">
        <v>1</v>
      </c>
      <c r="BB211" s="685" t="s">
        <v>749</v>
      </c>
      <c r="BC211" s="685" t="s">
        <v>749</v>
      </c>
      <c r="BD211" s="685" t="s">
        <v>749</v>
      </c>
      <c r="BE211" s="685" t="s">
        <v>749</v>
      </c>
      <c r="BF211" s="685" t="s">
        <v>749</v>
      </c>
      <c r="BG211" s="685" t="s">
        <v>749</v>
      </c>
      <c r="BH211" s="685" t="s">
        <v>749</v>
      </c>
      <c r="BI211" s="685" t="s">
        <v>749</v>
      </c>
      <c r="BJ211" s="685" t="s">
        <v>749</v>
      </c>
      <c r="BK211" s="685">
        <v>1</v>
      </c>
      <c r="BL211" s="685"/>
      <c r="BM211" s="685"/>
      <c r="BN211" s="685"/>
      <c r="BO211" s="685"/>
      <c r="BP211" s="685"/>
      <c r="BQ211" s="685"/>
      <c r="BR211" s="685"/>
    </row>
    <row r="212" s="258" customFormat="1" ht="144" spans="2:70">
      <c r="B212" s="448">
        <f t="shared" si="15"/>
        <v>197</v>
      </c>
      <c r="C212" s="449" t="s">
        <v>1658</v>
      </c>
      <c r="D212" s="450" t="s">
        <v>743</v>
      </c>
      <c r="E212" s="451" t="s">
        <v>744</v>
      </c>
      <c r="F212" s="794" t="s">
        <v>1659</v>
      </c>
      <c r="G212" s="453" t="s">
        <v>1660</v>
      </c>
      <c r="H212" s="451" t="str">
        <f t="shared" si="13"/>
        <v>その他(ネットワーク機器等)
Other
(e.g., External FW, IPS/IDS, network equipment, storage devices, etc.)</v>
      </c>
      <c r="I212" s="799" t="s">
        <v>785</v>
      </c>
      <c r="J212" s="320" t="s">
        <v>786</v>
      </c>
      <c r="K212" s="487" t="str">
        <f t="shared" si="16"/>
        <v>回答要
Answer Required</v>
      </c>
      <c r="L212" s="488">
        <v>3</v>
      </c>
      <c r="M212" s="489"/>
      <c r="N212" s="489"/>
      <c r="O212" s="492" t="s">
        <v>287</v>
      </c>
      <c r="P212" s="493"/>
      <c r="Q212" s="494"/>
      <c r="R212" s="494"/>
      <c r="S212" s="503"/>
      <c r="T212" s="807">
        <f>IF(OR(AND('0.Work Content Judge'!$AE$146=1,$BL212=99),AND('0.Work Content Judge'!$AH$146=1,$BM212=99),AND('0.Work Content Judge'!$AG$146=1,$BN212=99),AND(COUNTIF('0.Work Content Judge'!$AJ$146:$AO$146,2)=0,$BO212=99),AND('0.Work Content Judge'!$T$146=0,$BP212=99),AND('0.Work Content Judge'!$U$146=0,$BQ212=99),AND(COUNTIF('0.Work Content Judge'!$AJ$146:$AO$146,2)&gt;0,$BR212=99)),0,IF(OR(AND('0.Work Content Judge'!$G$129=1,$AZ212=1),AND('0.Work Content Judge'!$H$129=1,$BA212=1),AND('0.Work Content Judge'!$I$129=1,$BB212=1),AND('0.Work Content Judge'!$J$129=1,$BC212=1),AND('0.Work Content Judge'!$K$129=1,$BD212=1),AND('0.Work Content Judge'!$L$129=1,$BG212=1),AND('0.Work Content Judge'!$M$129=1,$BF212=1),AND('0.Work Content Judge'!$N$129=1,$BE212=1),AND('0.Work Content Judge'!$O$129=1,$BH212=1),AND('0.Work Content Judge'!$P$129=1,$BI212=1)),1,0))</f>
        <v>1</v>
      </c>
      <c r="U212" s="807">
        <f t="shared" si="17"/>
        <v>1</v>
      </c>
      <c r="V212" s="683">
        <f t="shared" si="14"/>
        <v>1</v>
      </c>
      <c r="W212" s="684">
        <v>1</v>
      </c>
      <c r="X212" s="685">
        <v>1</v>
      </c>
      <c r="Y212" s="685" t="s">
        <v>749</v>
      </c>
      <c r="Z212" s="685" t="s">
        <v>749</v>
      </c>
      <c r="AA212" s="685" t="s">
        <v>749</v>
      </c>
      <c r="AB212" s="685" t="s">
        <v>749</v>
      </c>
      <c r="AC212" s="685" t="s">
        <v>749</v>
      </c>
      <c r="AD212" s="685" t="s">
        <v>749</v>
      </c>
      <c r="AE212" s="685" t="s">
        <v>749</v>
      </c>
      <c r="AF212" s="685" t="e">
        <v>#N/A</v>
      </c>
      <c r="AG212" s="685" t="e">
        <v>#N/A</v>
      </c>
      <c r="AH212" s="685" t="e">
        <v>#N/A</v>
      </c>
      <c r="AI212" s="685" t="e">
        <v>#N/A</v>
      </c>
      <c r="AJ212" s="685" t="e">
        <v>#N/A</v>
      </c>
      <c r="AK212" s="685" t="e">
        <v>#N/A</v>
      </c>
      <c r="AL212" s="685" t="e">
        <v>#N/A</v>
      </c>
      <c r="AM212" s="685" t="s">
        <v>749</v>
      </c>
      <c r="AN212" s="685" t="s">
        <v>749</v>
      </c>
      <c r="AO212" s="685" t="s">
        <v>749</v>
      </c>
      <c r="AP212" s="685" t="s">
        <v>749</v>
      </c>
      <c r="AQ212" s="685" t="s">
        <v>749</v>
      </c>
      <c r="AR212" s="685" t="s">
        <v>749</v>
      </c>
      <c r="AS212" s="685" t="s">
        <v>749</v>
      </c>
      <c r="AT212" s="685" t="s">
        <v>749</v>
      </c>
      <c r="AU212" s="685">
        <v>1</v>
      </c>
      <c r="AV212" s="685">
        <v>1</v>
      </c>
      <c r="AW212" s="685">
        <v>1</v>
      </c>
      <c r="AX212" s="685">
        <v>1</v>
      </c>
      <c r="AY212" s="685" t="s">
        <v>749</v>
      </c>
      <c r="AZ212" s="685">
        <v>1</v>
      </c>
      <c r="BA212" s="685">
        <v>1</v>
      </c>
      <c r="BB212" s="685" t="s">
        <v>749</v>
      </c>
      <c r="BC212" s="685" t="s">
        <v>749</v>
      </c>
      <c r="BD212" s="685" t="s">
        <v>749</v>
      </c>
      <c r="BE212" s="685" t="s">
        <v>749</v>
      </c>
      <c r="BF212" s="685" t="s">
        <v>749</v>
      </c>
      <c r="BG212" s="685" t="s">
        <v>749</v>
      </c>
      <c r="BH212" s="685" t="s">
        <v>749</v>
      </c>
      <c r="BI212" s="685" t="s">
        <v>749</v>
      </c>
      <c r="BJ212" s="685" t="s">
        <v>749</v>
      </c>
      <c r="BK212" s="685">
        <v>1</v>
      </c>
      <c r="BL212" s="685"/>
      <c r="BM212" s="685"/>
      <c r="BN212" s="685"/>
      <c r="BO212" s="685"/>
      <c r="BP212" s="685"/>
      <c r="BQ212" s="685"/>
      <c r="BR212" s="685"/>
    </row>
    <row r="213" s="258" customFormat="1" ht="144" spans="2:70">
      <c r="B213" s="448">
        <f t="shared" si="15"/>
        <v>198</v>
      </c>
      <c r="C213" s="449" t="s">
        <v>1661</v>
      </c>
      <c r="D213" s="450" t="s">
        <v>743</v>
      </c>
      <c r="E213" s="451" t="s">
        <v>744</v>
      </c>
      <c r="F213" s="794" t="s">
        <v>1662</v>
      </c>
      <c r="G213" s="453" t="s">
        <v>1663</v>
      </c>
      <c r="H213" s="451" t="str">
        <f t="shared" si="13"/>
        <v>その他(ネットワーク機器等)
Other
(e.g., External FW, IPS/IDS, network equipment, storage devices, etc.)</v>
      </c>
      <c r="I213" s="799" t="s">
        <v>785</v>
      </c>
      <c r="J213" s="320" t="s">
        <v>786</v>
      </c>
      <c r="K213" s="487" t="str">
        <f t="shared" si="16"/>
        <v>回答要
Answer Required</v>
      </c>
      <c r="L213" s="488">
        <v>3</v>
      </c>
      <c r="M213" s="489"/>
      <c r="N213" s="489"/>
      <c r="O213" s="492" t="s">
        <v>287</v>
      </c>
      <c r="P213" s="493"/>
      <c r="Q213" s="494"/>
      <c r="R213" s="494"/>
      <c r="S213" s="503"/>
      <c r="T213" s="807">
        <f>IF(OR(AND('0.Work Content Judge'!$AE$146=1,$BL213=99),AND('0.Work Content Judge'!$AH$146=1,$BM213=99),AND('0.Work Content Judge'!$AG$146=1,$BN213=99),AND(COUNTIF('0.Work Content Judge'!$AJ$146:$AO$146,2)=0,$BO213=99),AND('0.Work Content Judge'!$T$146=0,$BP213=99),AND('0.Work Content Judge'!$U$146=0,$BQ213=99),AND(COUNTIF('0.Work Content Judge'!$AJ$146:$AO$146,2)&gt;0,$BR213=99)),0,IF(OR(AND('0.Work Content Judge'!$G$129=1,$AZ213=1),AND('0.Work Content Judge'!$H$129=1,$BA213=1),AND('0.Work Content Judge'!$I$129=1,$BB213=1),AND('0.Work Content Judge'!$J$129=1,$BC213=1),AND('0.Work Content Judge'!$K$129=1,$BD213=1),AND('0.Work Content Judge'!$L$129=1,$BG213=1),AND('0.Work Content Judge'!$M$129=1,$BF213=1),AND('0.Work Content Judge'!$N$129=1,$BE213=1),AND('0.Work Content Judge'!$O$129=1,$BH213=1),AND('0.Work Content Judge'!$P$129=1,$BI213=1)),1,0))</f>
        <v>1</v>
      </c>
      <c r="U213" s="807">
        <f t="shared" si="17"/>
        <v>1</v>
      </c>
      <c r="V213" s="683">
        <f t="shared" si="14"/>
        <v>1</v>
      </c>
      <c r="W213" s="684">
        <v>1</v>
      </c>
      <c r="X213" s="685">
        <v>1</v>
      </c>
      <c r="Y213" s="685" t="s">
        <v>749</v>
      </c>
      <c r="Z213" s="685" t="s">
        <v>749</v>
      </c>
      <c r="AA213" s="685" t="s">
        <v>749</v>
      </c>
      <c r="AB213" s="685" t="s">
        <v>749</v>
      </c>
      <c r="AC213" s="685" t="s">
        <v>749</v>
      </c>
      <c r="AD213" s="685" t="s">
        <v>749</v>
      </c>
      <c r="AE213" s="685" t="s">
        <v>749</v>
      </c>
      <c r="AF213" s="685" t="e">
        <v>#N/A</v>
      </c>
      <c r="AG213" s="685" t="e">
        <v>#N/A</v>
      </c>
      <c r="AH213" s="685" t="e">
        <v>#N/A</v>
      </c>
      <c r="AI213" s="685" t="e">
        <v>#N/A</v>
      </c>
      <c r="AJ213" s="685" t="e">
        <v>#N/A</v>
      </c>
      <c r="AK213" s="685" t="e">
        <v>#N/A</v>
      </c>
      <c r="AL213" s="685" t="e">
        <v>#N/A</v>
      </c>
      <c r="AM213" s="685" t="s">
        <v>749</v>
      </c>
      <c r="AN213" s="685" t="s">
        <v>749</v>
      </c>
      <c r="AO213" s="685" t="s">
        <v>749</v>
      </c>
      <c r="AP213" s="685" t="s">
        <v>749</v>
      </c>
      <c r="AQ213" s="685" t="s">
        <v>749</v>
      </c>
      <c r="AR213" s="685" t="s">
        <v>749</v>
      </c>
      <c r="AS213" s="685" t="s">
        <v>749</v>
      </c>
      <c r="AT213" s="685" t="s">
        <v>749</v>
      </c>
      <c r="AU213" s="685">
        <v>1</v>
      </c>
      <c r="AV213" s="685">
        <v>1</v>
      </c>
      <c r="AW213" s="685">
        <v>1</v>
      </c>
      <c r="AX213" s="685">
        <v>1</v>
      </c>
      <c r="AY213" s="685" t="s">
        <v>749</v>
      </c>
      <c r="AZ213" s="685">
        <v>1</v>
      </c>
      <c r="BA213" s="685">
        <v>1</v>
      </c>
      <c r="BB213" s="685" t="s">
        <v>749</v>
      </c>
      <c r="BC213" s="685" t="s">
        <v>749</v>
      </c>
      <c r="BD213" s="685" t="s">
        <v>749</v>
      </c>
      <c r="BE213" s="685" t="s">
        <v>749</v>
      </c>
      <c r="BF213" s="685" t="s">
        <v>749</v>
      </c>
      <c r="BG213" s="685" t="s">
        <v>749</v>
      </c>
      <c r="BH213" s="685" t="s">
        <v>749</v>
      </c>
      <c r="BI213" s="685" t="s">
        <v>749</v>
      </c>
      <c r="BJ213" s="685" t="s">
        <v>749</v>
      </c>
      <c r="BK213" s="685">
        <v>1</v>
      </c>
      <c r="BL213" s="685"/>
      <c r="BM213" s="685"/>
      <c r="BN213" s="685"/>
      <c r="BO213" s="685"/>
      <c r="BP213" s="685"/>
      <c r="BQ213" s="685"/>
      <c r="BR213" s="685"/>
    </row>
    <row r="214" s="258" customFormat="1" ht="144" spans="2:70">
      <c r="B214" s="448">
        <f t="shared" si="15"/>
        <v>199</v>
      </c>
      <c r="C214" s="449" t="s">
        <v>1664</v>
      </c>
      <c r="D214" s="450" t="s">
        <v>743</v>
      </c>
      <c r="E214" s="451" t="s">
        <v>744</v>
      </c>
      <c r="F214" s="794" t="s">
        <v>1665</v>
      </c>
      <c r="G214" s="453" t="s">
        <v>1666</v>
      </c>
      <c r="H214" s="451" t="str">
        <f t="shared" si="13"/>
        <v>その他(ネットワーク機器等)
Other
(e.g., External FW, IPS/IDS, network equipment, storage devices, etc.)</v>
      </c>
      <c r="I214" s="799" t="s">
        <v>785</v>
      </c>
      <c r="J214" s="320" t="s">
        <v>786</v>
      </c>
      <c r="K214" s="487" t="str">
        <f t="shared" si="16"/>
        <v>回答要
Answer Required</v>
      </c>
      <c r="L214" s="488">
        <v>3</v>
      </c>
      <c r="M214" s="489"/>
      <c r="N214" s="489"/>
      <c r="O214" s="492" t="s">
        <v>287</v>
      </c>
      <c r="P214" s="493"/>
      <c r="Q214" s="494"/>
      <c r="R214" s="494"/>
      <c r="S214" s="503"/>
      <c r="T214" s="807">
        <f>IF(OR(AND('0.Work Content Judge'!$AE$146=1,$BL214=99),AND('0.Work Content Judge'!$AH$146=1,$BM214=99),AND('0.Work Content Judge'!$AG$146=1,$BN214=99),AND(COUNTIF('0.Work Content Judge'!$AJ$146:$AO$146,2)=0,$BO214=99),AND('0.Work Content Judge'!$T$146=0,$BP214=99),AND('0.Work Content Judge'!$U$146=0,$BQ214=99),AND(COUNTIF('0.Work Content Judge'!$AJ$146:$AO$146,2)&gt;0,$BR214=99)),0,IF(OR(AND('0.Work Content Judge'!$G$129=1,$AZ214=1),AND('0.Work Content Judge'!$H$129=1,$BA214=1),AND('0.Work Content Judge'!$I$129=1,$BB214=1),AND('0.Work Content Judge'!$J$129=1,$BC214=1),AND('0.Work Content Judge'!$K$129=1,$BD214=1),AND('0.Work Content Judge'!$L$129=1,$BG214=1),AND('0.Work Content Judge'!$M$129=1,$BF214=1),AND('0.Work Content Judge'!$N$129=1,$BE214=1),AND('0.Work Content Judge'!$O$129=1,$BH214=1),AND('0.Work Content Judge'!$P$129=1,$BI214=1)),1,0))</f>
        <v>1</v>
      </c>
      <c r="U214" s="807">
        <f t="shared" si="17"/>
        <v>1</v>
      </c>
      <c r="V214" s="683">
        <f t="shared" si="14"/>
        <v>1</v>
      </c>
      <c r="W214" s="684">
        <v>1</v>
      </c>
      <c r="X214" s="685">
        <v>1</v>
      </c>
      <c r="Y214" s="685" t="s">
        <v>749</v>
      </c>
      <c r="Z214" s="685" t="s">
        <v>749</v>
      </c>
      <c r="AA214" s="685" t="s">
        <v>749</v>
      </c>
      <c r="AB214" s="685" t="s">
        <v>749</v>
      </c>
      <c r="AC214" s="685" t="s">
        <v>749</v>
      </c>
      <c r="AD214" s="685" t="s">
        <v>749</v>
      </c>
      <c r="AE214" s="685" t="s">
        <v>749</v>
      </c>
      <c r="AF214" s="685" t="e">
        <v>#N/A</v>
      </c>
      <c r="AG214" s="685" t="e">
        <v>#N/A</v>
      </c>
      <c r="AH214" s="685" t="e">
        <v>#N/A</v>
      </c>
      <c r="AI214" s="685" t="e">
        <v>#N/A</v>
      </c>
      <c r="AJ214" s="685" t="e">
        <v>#N/A</v>
      </c>
      <c r="AK214" s="685" t="e">
        <v>#N/A</v>
      </c>
      <c r="AL214" s="685" t="e">
        <v>#N/A</v>
      </c>
      <c r="AM214" s="685" t="s">
        <v>749</v>
      </c>
      <c r="AN214" s="685" t="s">
        <v>749</v>
      </c>
      <c r="AO214" s="685" t="s">
        <v>749</v>
      </c>
      <c r="AP214" s="685" t="s">
        <v>749</v>
      </c>
      <c r="AQ214" s="685" t="s">
        <v>749</v>
      </c>
      <c r="AR214" s="685" t="s">
        <v>749</v>
      </c>
      <c r="AS214" s="685" t="s">
        <v>749</v>
      </c>
      <c r="AT214" s="685" t="s">
        <v>749</v>
      </c>
      <c r="AU214" s="685">
        <v>1</v>
      </c>
      <c r="AV214" s="685">
        <v>1</v>
      </c>
      <c r="AW214" s="685">
        <v>1</v>
      </c>
      <c r="AX214" s="685">
        <v>1</v>
      </c>
      <c r="AY214" s="685" t="s">
        <v>749</v>
      </c>
      <c r="AZ214" s="685">
        <v>1</v>
      </c>
      <c r="BA214" s="685">
        <v>1</v>
      </c>
      <c r="BB214" s="685" t="s">
        <v>749</v>
      </c>
      <c r="BC214" s="685" t="s">
        <v>749</v>
      </c>
      <c r="BD214" s="685" t="s">
        <v>749</v>
      </c>
      <c r="BE214" s="685" t="s">
        <v>749</v>
      </c>
      <c r="BF214" s="685" t="s">
        <v>749</v>
      </c>
      <c r="BG214" s="685" t="s">
        <v>749</v>
      </c>
      <c r="BH214" s="685" t="s">
        <v>749</v>
      </c>
      <c r="BI214" s="685" t="s">
        <v>749</v>
      </c>
      <c r="BJ214" s="685" t="s">
        <v>749</v>
      </c>
      <c r="BK214" s="685">
        <v>1</v>
      </c>
      <c r="BL214" s="685"/>
      <c r="BM214" s="685"/>
      <c r="BN214" s="685"/>
      <c r="BO214" s="685"/>
      <c r="BP214" s="685"/>
      <c r="BQ214" s="685"/>
      <c r="BR214" s="685"/>
    </row>
    <row r="215" s="258" customFormat="1" ht="144" spans="2:70">
      <c r="B215" s="448">
        <f t="shared" si="15"/>
        <v>200</v>
      </c>
      <c r="C215" s="449" t="s">
        <v>1667</v>
      </c>
      <c r="D215" s="450" t="s">
        <v>743</v>
      </c>
      <c r="E215" s="451" t="s">
        <v>744</v>
      </c>
      <c r="F215" s="794" t="s">
        <v>1668</v>
      </c>
      <c r="G215" s="453" t="s">
        <v>1669</v>
      </c>
      <c r="H215" s="451" t="str">
        <f t="shared" si="13"/>
        <v>その他(ネットワーク機器等)
Other
(e.g., External FW, IPS/IDS, network equipment, storage devices, etc.)</v>
      </c>
      <c r="I215" s="799" t="s">
        <v>785</v>
      </c>
      <c r="J215" s="320" t="s">
        <v>786</v>
      </c>
      <c r="K215" s="487" t="str">
        <f t="shared" si="16"/>
        <v>回答要
Answer Required</v>
      </c>
      <c r="L215" s="488">
        <v>3</v>
      </c>
      <c r="M215" s="489"/>
      <c r="N215" s="489"/>
      <c r="O215" s="492" t="s">
        <v>287</v>
      </c>
      <c r="P215" s="493"/>
      <c r="Q215" s="494"/>
      <c r="R215" s="494"/>
      <c r="S215" s="503"/>
      <c r="T215" s="807">
        <f>IF(OR(AND('0.Work Content Judge'!$AE$146=1,$BL215=99),AND('0.Work Content Judge'!$AH$146=1,$BM215=99),AND('0.Work Content Judge'!$AG$146=1,$BN215=99),AND(COUNTIF('0.Work Content Judge'!$AJ$146:$AO$146,2)=0,$BO215=99),AND('0.Work Content Judge'!$T$146=0,$BP215=99),AND('0.Work Content Judge'!$U$146=0,$BQ215=99),AND(COUNTIF('0.Work Content Judge'!$AJ$146:$AO$146,2)&gt;0,$BR215=99)),0,IF(OR(AND('0.Work Content Judge'!$G$129=1,$AZ215=1),AND('0.Work Content Judge'!$H$129=1,$BA215=1),AND('0.Work Content Judge'!$I$129=1,$BB215=1),AND('0.Work Content Judge'!$J$129=1,$BC215=1),AND('0.Work Content Judge'!$K$129=1,$BD215=1),AND('0.Work Content Judge'!$L$129=1,$BG215=1),AND('0.Work Content Judge'!$M$129=1,$BF215=1),AND('0.Work Content Judge'!$N$129=1,$BE215=1),AND('0.Work Content Judge'!$O$129=1,$BH215=1),AND('0.Work Content Judge'!$P$129=1,$BI215=1)),1,0))</f>
        <v>1</v>
      </c>
      <c r="U215" s="807">
        <f t="shared" si="17"/>
        <v>1</v>
      </c>
      <c r="V215" s="683">
        <f t="shared" si="14"/>
        <v>1</v>
      </c>
      <c r="W215" s="684">
        <v>1</v>
      </c>
      <c r="X215" s="685">
        <v>1</v>
      </c>
      <c r="Y215" s="685" t="s">
        <v>749</v>
      </c>
      <c r="Z215" s="685" t="s">
        <v>749</v>
      </c>
      <c r="AA215" s="685" t="s">
        <v>749</v>
      </c>
      <c r="AB215" s="685" t="s">
        <v>749</v>
      </c>
      <c r="AC215" s="685" t="s">
        <v>749</v>
      </c>
      <c r="AD215" s="685" t="s">
        <v>749</v>
      </c>
      <c r="AE215" s="685" t="s">
        <v>749</v>
      </c>
      <c r="AF215" s="685" t="e">
        <v>#N/A</v>
      </c>
      <c r="AG215" s="685" t="e">
        <v>#N/A</v>
      </c>
      <c r="AH215" s="685" t="e">
        <v>#N/A</v>
      </c>
      <c r="AI215" s="685" t="e">
        <v>#N/A</v>
      </c>
      <c r="AJ215" s="685" t="e">
        <v>#N/A</v>
      </c>
      <c r="AK215" s="685" t="e">
        <v>#N/A</v>
      </c>
      <c r="AL215" s="685" t="e">
        <v>#N/A</v>
      </c>
      <c r="AM215" s="685" t="s">
        <v>749</v>
      </c>
      <c r="AN215" s="685" t="s">
        <v>749</v>
      </c>
      <c r="AO215" s="685" t="s">
        <v>749</v>
      </c>
      <c r="AP215" s="685" t="s">
        <v>749</v>
      </c>
      <c r="AQ215" s="685" t="s">
        <v>749</v>
      </c>
      <c r="AR215" s="685" t="s">
        <v>749</v>
      </c>
      <c r="AS215" s="685" t="s">
        <v>749</v>
      </c>
      <c r="AT215" s="685" t="s">
        <v>749</v>
      </c>
      <c r="AU215" s="685">
        <v>1</v>
      </c>
      <c r="AV215" s="685">
        <v>1</v>
      </c>
      <c r="AW215" s="685">
        <v>1</v>
      </c>
      <c r="AX215" s="685">
        <v>1</v>
      </c>
      <c r="AY215" s="685" t="s">
        <v>749</v>
      </c>
      <c r="AZ215" s="685">
        <v>1</v>
      </c>
      <c r="BA215" s="685">
        <v>1</v>
      </c>
      <c r="BB215" s="685" t="s">
        <v>749</v>
      </c>
      <c r="BC215" s="685" t="s">
        <v>749</v>
      </c>
      <c r="BD215" s="685" t="s">
        <v>749</v>
      </c>
      <c r="BE215" s="685" t="s">
        <v>749</v>
      </c>
      <c r="BF215" s="685" t="s">
        <v>749</v>
      </c>
      <c r="BG215" s="685" t="s">
        <v>749</v>
      </c>
      <c r="BH215" s="685" t="s">
        <v>749</v>
      </c>
      <c r="BI215" s="685" t="s">
        <v>749</v>
      </c>
      <c r="BJ215" s="685" t="s">
        <v>749</v>
      </c>
      <c r="BK215" s="685">
        <v>1</v>
      </c>
      <c r="BL215" s="685"/>
      <c r="BM215" s="685"/>
      <c r="BN215" s="685"/>
      <c r="BO215" s="685"/>
      <c r="BP215" s="685"/>
      <c r="BQ215" s="685"/>
      <c r="BR215" s="685"/>
    </row>
    <row r="216" s="258" customFormat="1" ht="144" spans="2:70">
      <c r="B216" s="448">
        <f t="shared" si="15"/>
        <v>201</v>
      </c>
      <c r="C216" s="449" t="s">
        <v>1670</v>
      </c>
      <c r="D216" s="450" t="s">
        <v>743</v>
      </c>
      <c r="E216" s="451" t="s">
        <v>744</v>
      </c>
      <c r="F216" s="794" t="s">
        <v>1671</v>
      </c>
      <c r="G216" s="453" t="s">
        <v>1672</v>
      </c>
      <c r="H216" s="451" t="str">
        <f t="shared" si="13"/>
        <v>その他(ネットワーク機器等)
Other
(e.g., External FW, IPS/IDS, network equipment, storage devices, etc.)</v>
      </c>
      <c r="I216" s="799" t="s">
        <v>785</v>
      </c>
      <c r="J216" s="320" t="s">
        <v>786</v>
      </c>
      <c r="K216" s="487" t="str">
        <f t="shared" si="16"/>
        <v>回答要
Answer Required</v>
      </c>
      <c r="L216" s="488">
        <v>3</v>
      </c>
      <c r="M216" s="489"/>
      <c r="N216" s="489"/>
      <c r="O216" s="492" t="s">
        <v>287</v>
      </c>
      <c r="P216" s="493"/>
      <c r="Q216" s="494"/>
      <c r="R216" s="494"/>
      <c r="S216" s="503"/>
      <c r="T216" s="807">
        <f>IF(OR(AND('0.Work Content Judge'!$AE$146=1,$BL216=99),AND('0.Work Content Judge'!$AH$146=1,$BM216=99),AND('0.Work Content Judge'!$AG$146=1,$BN216=99),AND(COUNTIF('0.Work Content Judge'!$AJ$146:$AO$146,2)=0,$BO216=99),AND('0.Work Content Judge'!$T$146=0,$BP216=99),AND('0.Work Content Judge'!$U$146=0,$BQ216=99),AND(COUNTIF('0.Work Content Judge'!$AJ$146:$AO$146,2)&gt;0,$BR216=99)),0,IF(OR(AND('0.Work Content Judge'!$G$129=1,$AZ216=1),AND('0.Work Content Judge'!$H$129=1,$BA216=1),AND('0.Work Content Judge'!$I$129=1,$BB216=1),AND('0.Work Content Judge'!$J$129=1,$BC216=1),AND('0.Work Content Judge'!$K$129=1,$BD216=1),AND('0.Work Content Judge'!$L$129=1,$BG216=1),AND('0.Work Content Judge'!$M$129=1,$BF216=1),AND('0.Work Content Judge'!$N$129=1,$BE216=1),AND('0.Work Content Judge'!$O$129=1,$BH216=1),AND('0.Work Content Judge'!$P$129=1,$BI216=1)),1,0))</f>
        <v>1</v>
      </c>
      <c r="U216" s="807">
        <f t="shared" si="17"/>
        <v>1</v>
      </c>
      <c r="V216" s="683">
        <f t="shared" si="14"/>
        <v>1</v>
      </c>
      <c r="W216" s="684">
        <v>1</v>
      </c>
      <c r="X216" s="685">
        <v>1</v>
      </c>
      <c r="Y216" s="685" t="s">
        <v>749</v>
      </c>
      <c r="Z216" s="685" t="s">
        <v>749</v>
      </c>
      <c r="AA216" s="685" t="s">
        <v>749</v>
      </c>
      <c r="AB216" s="685" t="s">
        <v>749</v>
      </c>
      <c r="AC216" s="685" t="s">
        <v>749</v>
      </c>
      <c r="AD216" s="685" t="s">
        <v>749</v>
      </c>
      <c r="AE216" s="685" t="s">
        <v>749</v>
      </c>
      <c r="AF216" s="685" t="e">
        <v>#N/A</v>
      </c>
      <c r="AG216" s="685" t="e">
        <v>#N/A</v>
      </c>
      <c r="AH216" s="685" t="e">
        <v>#N/A</v>
      </c>
      <c r="AI216" s="685" t="e">
        <v>#N/A</v>
      </c>
      <c r="AJ216" s="685" t="e">
        <v>#N/A</v>
      </c>
      <c r="AK216" s="685" t="e">
        <v>#N/A</v>
      </c>
      <c r="AL216" s="685" t="e">
        <v>#N/A</v>
      </c>
      <c r="AM216" s="685" t="s">
        <v>749</v>
      </c>
      <c r="AN216" s="685" t="s">
        <v>749</v>
      </c>
      <c r="AO216" s="685" t="s">
        <v>749</v>
      </c>
      <c r="AP216" s="685" t="s">
        <v>749</v>
      </c>
      <c r="AQ216" s="685" t="s">
        <v>749</v>
      </c>
      <c r="AR216" s="685" t="s">
        <v>749</v>
      </c>
      <c r="AS216" s="685" t="s">
        <v>749</v>
      </c>
      <c r="AT216" s="685" t="s">
        <v>749</v>
      </c>
      <c r="AU216" s="685">
        <v>1</v>
      </c>
      <c r="AV216" s="685">
        <v>1</v>
      </c>
      <c r="AW216" s="685">
        <v>1</v>
      </c>
      <c r="AX216" s="685">
        <v>1</v>
      </c>
      <c r="AY216" s="685" t="s">
        <v>749</v>
      </c>
      <c r="AZ216" s="685">
        <v>1</v>
      </c>
      <c r="BA216" s="685">
        <v>1</v>
      </c>
      <c r="BB216" s="685" t="s">
        <v>749</v>
      </c>
      <c r="BC216" s="685" t="s">
        <v>749</v>
      </c>
      <c r="BD216" s="685" t="s">
        <v>749</v>
      </c>
      <c r="BE216" s="685" t="s">
        <v>749</v>
      </c>
      <c r="BF216" s="685" t="s">
        <v>749</v>
      </c>
      <c r="BG216" s="685" t="s">
        <v>749</v>
      </c>
      <c r="BH216" s="685" t="s">
        <v>749</v>
      </c>
      <c r="BI216" s="685" t="s">
        <v>749</v>
      </c>
      <c r="BJ216" s="685" t="s">
        <v>749</v>
      </c>
      <c r="BK216" s="685">
        <v>1</v>
      </c>
      <c r="BL216" s="685"/>
      <c r="BM216" s="685"/>
      <c r="BN216" s="685"/>
      <c r="BO216" s="685"/>
      <c r="BP216" s="685"/>
      <c r="BQ216" s="685"/>
      <c r="BR216" s="685"/>
    </row>
    <row r="217" s="258" customFormat="1" ht="144" hidden="1" spans="2:70">
      <c r="B217" s="448">
        <f t="shared" si="15"/>
        <v>202</v>
      </c>
      <c r="C217" s="449" t="s">
        <v>1673</v>
      </c>
      <c r="D217" s="450" t="s">
        <v>743</v>
      </c>
      <c r="E217" s="451" t="s">
        <v>801</v>
      </c>
      <c r="F217" s="794" t="s">
        <v>1674</v>
      </c>
      <c r="G217" s="453" t="s">
        <v>1675</v>
      </c>
      <c r="H217" s="451" t="str">
        <f t="shared" si="13"/>
        <v>その他(ネットワーク機器等)
Other
(e.g., External FW, IPS/IDS, network equipment, storage devices, etc.)</v>
      </c>
      <c r="I217" s="799" t="s">
        <v>785</v>
      </c>
      <c r="J217" s="320" t="s">
        <v>786</v>
      </c>
      <c r="K217" s="487" t="str">
        <f t="shared" si="16"/>
        <v>回答不要
Not Applicable</v>
      </c>
      <c r="L217" s="488"/>
      <c r="M217" s="489"/>
      <c r="N217" s="489"/>
      <c r="O217" s="492" t="s">
        <v>287</v>
      </c>
      <c r="P217" s="493"/>
      <c r="Q217" s="494"/>
      <c r="R217" s="494"/>
      <c r="S217" s="503"/>
      <c r="T217" s="807">
        <f>IF(OR(AND('0.Work Content Judge'!$AE$146=1,$BL217=99),AND('0.Work Content Judge'!$AH$146=1,$BM217=99),AND('0.Work Content Judge'!$AG$146=1,$BN217=99),AND(COUNTIF('0.Work Content Judge'!$AJ$146:$AO$146,2)=0,$BO217=99),AND('0.Work Content Judge'!$T$146=0,$BP217=99),AND('0.Work Content Judge'!$U$146=0,$BQ217=99),AND(COUNTIF('0.Work Content Judge'!$AJ$146:$AO$146,2)&gt;0,$BR217=99)),0,IF(OR(AND('0.Work Content Judge'!$G$129=1,$AZ217=1),AND('0.Work Content Judge'!$H$129=1,$BA217=1),AND('0.Work Content Judge'!$I$129=1,$BB217=1),AND('0.Work Content Judge'!$J$129=1,$BC217=1),AND('0.Work Content Judge'!$K$129=1,$BD217=1),AND('0.Work Content Judge'!$L$129=1,$BG217=1),AND('0.Work Content Judge'!$M$129=1,$BF217=1),AND('0.Work Content Judge'!$N$129=1,$BE217=1),AND('0.Work Content Judge'!$O$129=1,$BH217=1),AND('0.Work Content Judge'!$P$129=1,$BI217=1)),1,0))</f>
        <v>0</v>
      </c>
      <c r="U217" s="807">
        <f t="shared" si="17"/>
        <v>1</v>
      </c>
      <c r="V217" s="683">
        <f t="shared" si="14"/>
        <v>1</v>
      </c>
      <c r="W217" s="684">
        <v>1</v>
      </c>
      <c r="X217" s="685">
        <v>1</v>
      </c>
      <c r="Y217" s="685" t="s">
        <v>749</v>
      </c>
      <c r="Z217" s="685" t="s">
        <v>749</v>
      </c>
      <c r="AA217" s="685" t="s">
        <v>749</v>
      </c>
      <c r="AB217" s="685" t="s">
        <v>749</v>
      </c>
      <c r="AC217" s="685" t="s">
        <v>749</v>
      </c>
      <c r="AD217" s="685" t="s">
        <v>749</v>
      </c>
      <c r="AE217" s="685" t="s">
        <v>749</v>
      </c>
      <c r="AF217" s="685" t="e">
        <v>#N/A</v>
      </c>
      <c r="AG217" s="685" t="e">
        <v>#N/A</v>
      </c>
      <c r="AH217" s="685" t="e">
        <v>#N/A</v>
      </c>
      <c r="AI217" s="685" t="e">
        <v>#N/A</v>
      </c>
      <c r="AJ217" s="685" t="e">
        <v>#N/A</v>
      </c>
      <c r="AK217" s="685" t="e">
        <v>#N/A</v>
      </c>
      <c r="AL217" s="685" t="e">
        <v>#N/A</v>
      </c>
      <c r="AM217" s="685" t="s">
        <v>749</v>
      </c>
      <c r="AN217" s="685" t="s">
        <v>749</v>
      </c>
      <c r="AO217" s="685" t="s">
        <v>749</v>
      </c>
      <c r="AP217" s="685" t="s">
        <v>749</v>
      </c>
      <c r="AQ217" s="685" t="s">
        <v>749</v>
      </c>
      <c r="AR217" s="685" t="s">
        <v>749</v>
      </c>
      <c r="AS217" s="685" t="s">
        <v>749</v>
      </c>
      <c r="AT217" s="685" t="s">
        <v>749</v>
      </c>
      <c r="AU217" s="685">
        <v>1</v>
      </c>
      <c r="AV217" s="685"/>
      <c r="AW217" s="685"/>
      <c r="AX217" s="685">
        <v>1</v>
      </c>
      <c r="AY217" s="685" t="s">
        <v>749</v>
      </c>
      <c r="AZ217" s="685" t="s">
        <v>749</v>
      </c>
      <c r="BA217" s="685" t="s">
        <v>749</v>
      </c>
      <c r="BB217" s="685" t="s">
        <v>749</v>
      </c>
      <c r="BC217" s="685">
        <v>1</v>
      </c>
      <c r="BD217" s="685" t="s">
        <v>749</v>
      </c>
      <c r="BE217" s="685" t="s">
        <v>749</v>
      </c>
      <c r="BF217" s="685" t="s">
        <v>749</v>
      </c>
      <c r="BG217" s="685" t="s">
        <v>749</v>
      </c>
      <c r="BH217" s="685" t="s">
        <v>749</v>
      </c>
      <c r="BI217" s="685" t="s">
        <v>749</v>
      </c>
      <c r="BJ217" s="685" t="s">
        <v>749</v>
      </c>
      <c r="BK217" s="685">
        <v>1</v>
      </c>
      <c r="BL217" s="685"/>
      <c r="BM217" s="685"/>
      <c r="BN217" s="685"/>
      <c r="BO217" s="685"/>
      <c r="BP217" s="685"/>
      <c r="BQ217" s="685"/>
      <c r="BR217" s="685"/>
    </row>
    <row r="218" s="258" customFormat="1" ht="144" spans="2:70">
      <c r="B218" s="448">
        <f t="shared" si="15"/>
        <v>203</v>
      </c>
      <c r="C218" s="449" t="s">
        <v>1007</v>
      </c>
      <c r="D218" s="450" t="s">
        <v>743</v>
      </c>
      <c r="E218" s="451" t="s">
        <v>744</v>
      </c>
      <c r="F218" s="794" t="s">
        <v>1008</v>
      </c>
      <c r="G218" s="453" t="s">
        <v>1009</v>
      </c>
      <c r="H218" s="451" t="str">
        <f t="shared" si="13"/>
        <v>その他(ネットワーク機器等)
Other
(e.g., External FW, IPS/IDS, network equipment, storage devices, etc.)</v>
      </c>
      <c r="I218" s="799" t="s">
        <v>785</v>
      </c>
      <c r="J218" s="320" t="s">
        <v>786</v>
      </c>
      <c r="K218" s="487" t="str">
        <f t="shared" si="16"/>
        <v>回答要
Answer Required</v>
      </c>
      <c r="L218" s="488">
        <v>3</v>
      </c>
      <c r="M218" s="489"/>
      <c r="N218" s="489"/>
      <c r="O218" s="492" t="s">
        <v>287</v>
      </c>
      <c r="P218" s="493"/>
      <c r="Q218" s="494"/>
      <c r="R218" s="494"/>
      <c r="S218" s="503"/>
      <c r="T218" s="807">
        <f>IF(OR(AND('0.Work Content Judge'!$AE$146=1,$BL218=99),AND('0.Work Content Judge'!$AH$146=1,$BM218=99),AND('0.Work Content Judge'!$AG$146=1,$BN218=99),AND(COUNTIF('0.Work Content Judge'!$AJ$146:$AO$146,2)=0,$BO218=99),AND('0.Work Content Judge'!$T$146=0,$BP218=99),AND('0.Work Content Judge'!$U$146=0,$BQ218=99),AND(COUNTIF('0.Work Content Judge'!$AJ$146:$AO$146,2)&gt;0,$BR218=99)),0,IF(OR(AND('0.Work Content Judge'!$G$129=1,$AZ218=1),AND('0.Work Content Judge'!$H$129=1,$BA218=1),AND('0.Work Content Judge'!$I$129=1,$BB218=1),AND('0.Work Content Judge'!$J$129=1,$BC218=1),AND('0.Work Content Judge'!$K$129=1,$BD218=1),AND('0.Work Content Judge'!$L$129=1,$BG218=1),AND('0.Work Content Judge'!$M$129=1,$BF218=1),AND('0.Work Content Judge'!$N$129=1,$BE218=1),AND('0.Work Content Judge'!$O$129=1,$BH218=1),AND('0.Work Content Judge'!$P$129=1,$BI218=1)),1,0))</f>
        <v>1</v>
      </c>
      <c r="U218" s="807">
        <f t="shared" si="17"/>
        <v>1</v>
      </c>
      <c r="V218" s="683">
        <f t="shared" si="14"/>
        <v>1</v>
      </c>
      <c r="W218" s="684">
        <v>1</v>
      </c>
      <c r="X218" s="685">
        <v>1</v>
      </c>
      <c r="Y218" s="685" t="s">
        <v>749</v>
      </c>
      <c r="Z218" s="685">
        <v>1</v>
      </c>
      <c r="AA218" s="685" t="s">
        <v>749</v>
      </c>
      <c r="AB218" s="685" t="s">
        <v>749</v>
      </c>
      <c r="AC218" s="685" t="s">
        <v>749</v>
      </c>
      <c r="AD218" s="685" t="s">
        <v>749</v>
      </c>
      <c r="AE218" s="685" t="s">
        <v>749</v>
      </c>
      <c r="AF218" s="685" t="e">
        <v>#N/A</v>
      </c>
      <c r="AG218" s="685" t="e">
        <v>#N/A</v>
      </c>
      <c r="AH218" s="685" t="e">
        <v>#N/A</v>
      </c>
      <c r="AI218" s="685" t="e">
        <v>#N/A</v>
      </c>
      <c r="AJ218" s="685" t="e">
        <v>#N/A</v>
      </c>
      <c r="AK218" s="685" t="e">
        <v>#N/A</v>
      </c>
      <c r="AL218" s="685" t="e">
        <v>#N/A</v>
      </c>
      <c r="AM218" s="685" t="s">
        <v>749</v>
      </c>
      <c r="AN218" s="685" t="s">
        <v>749</v>
      </c>
      <c r="AO218" s="685" t="s">
        <v>749</v>
      </c>
      <c r="AP218" s="685" t="s">
        <v>749</v>
      </c>
      <c r="AQ218" s="685" t="s">
        <v>749</v>
      </c>
      <c r="AR218" s="685" t="s">
        <v>749</v>
      </c>
      <c r="AS218" s="685" t="s">
        <v>749</v>
      </c>
      <c r="AT218" s="685" t="s">
        <v>749</v>
      </c>
      <c r="AU218" s="685">
        <v>1</v>
      </c>
      <c r="AV218" s="685">
        <v>1</v>
      </c>
      <c r="AW218" s="685">
        <v>1</v>
      </c>
      <c r="AX218" s="685">
        <v>1</v>
      </c>
      <c r="AY218" s="685">
        <v>1</v>
      </c>
      <c r="AZ218" s="685">
        <v>1</v>
      </c>
      <c r="BA218" s="685" t="s">
        <v>749</v>
      </c>
      <c r="BB218" s="685" t="s">
        <v>749</v>
      </c>
      <c r="BC218" s="685">
        <v>1</v>
      </c>
      <c r="BD218" s="685" t="s">
        <v>749</v>
      </c>
      <c r="BE218" s="685" t="s">
        <v>749</v>
      </c>
      <c r="BF218" s="685" t="s">
        <v>749</v>
      </c>
      <c r="BG218" s="685" t="s">
        <v>749</v>
      </c>
      <c r="BH218" s="685" t="s">
        <v>749</v>
      </c>
      <c r="BI218" s="685" t="s">
        <v>749</v>
      </c>
      <c r="BJ218" s="685">
        <v>1</v>
      </c>
      <c r="BK218" s="685">
        <v>1</v>
      </c>
      <c r="BL218" s="685"/>
      <c r="BM218" s="685"/>
      <c r="BN218" s="685"/>
      <c r="BO218" s="685"/>
      <c r="BP218" s="685"/>
      <c r="BQ218" s="685"/>
      <c r="BR218" s="685"/>
    </row>
    <row r="219" s="258" customFormat="1" ht="144" spans="2:70">
      <c r="B219" s="448">
        <f t="shared" si="15"/>
        <v>204</v>
      </c>
      <c r="C219" s="449" t="s">
        <v>1676</v>
      </c>
      <c r="D219" s="450" t="s">
        <v>743</v>
      </c>
      <c r="E219" s="451" t="s">
        <v>801</v>
      </c>
      <c r="F219" s="794" t="s">
        <v>1677</v>
      </c>
      <c r="G219" s="453" t="s">
        <v>1678</v>
      </c>
      <c r="H219" s="451" t="str">
        <f t="shared" si="13"/>
        <v>その他(ネットワーク機器等)
Other
(e.g., External FW, IPS/IDS, network equipment, storage devices, etc.)</v>
      </c>
      <c r="I219" s="799" t="s">
        <v>785</v>
      </c>
      <c r="J219" s="320" t="s">
        <v>786</v>
      </c>
      <c r="K219" s="487" t="str">
        <f t="shared" si="16"/>
        <v>回答要
Answer Required</v>
      </c>
      <c r="L219" s="488">
        <v>3</v>
      </c>
      <c r="M219" s="489"/>
      <c r="N219" s="489"/>
      <c r="O219" s="492" t="s">
        <v>287</v>
      </c>
      <c r="P219" s="493"/>
      <c r="Q219" s="494"/>
      <c r="R219" s="494"/>
      <c r="S219" s="503"/>
      <c r="T219" s="807">
        <f>IF(OR(AND('0.Work Content Judge'!$AE$146=1,$BL219=99),AND('0.Work Content Judge'!$AH$146=1,$BM219=99),AND('0.Work Content Judge'!$AG$146=1,$BN219=99),AND(COUNTIF('0.Work Content Judge'!$AJ$146:$AO$146,2)=0,$BO219=99),AND('0.Work Content Judge'!$T$146=0,$BP219=99),AND('0.Work Content Judge'!$U$146=0,$BQ219=99),AND(COUNTIF('0.Work Content Judge'!$AJ$146:$AO$146,2)&gt;0,$BR219=99)),0,IF(OR(AND('0.Work Content Judge'!$G$129=1,$AZ219=1),AND('0.Work Content Judge'!$H$129=1,$BA219=1),AND('0.Work Content Judge'!$I$129=1,$BB219=1),AND('0.Work Content Judge'!$J$129=1,$BC219=1),AND('0.Work Content Judge'!$K$129=1,$BD219=1),AND('0.Work Content Judge'!$L$129=1,$BG219=1),AND('0.Work Content Judge'!$M$129=1,$BF219=1),AND('0.Work Content Judge'!$N$129=1,$BE219=1),AND('0.Work Content Judge'!$O$129=1,$BH219=1),AND('0.Work Content Judge'!$P$129=1,$BI219=1)),1,0))</f>
        <v>1</v>
      </c>
      <c r="U219" s="807">
        <f t="shared" si="17"/>
        <v>1</v>
      </c>
      <c r="V219" s="683">
        <f t="shared" si="14"/>
        <v>1</v>
      </c>
      <c r="W219" s="684">
        <v>1</v>
      </c>
      <c r="X219" s="685">
        <v>1</v>
      </c>
      <c r="Y219" s="685" t="s">
        <v>749</v>
      </c>
      <c r="Z219" s="685" t="s">
        <v>749</v>
      </c>
      <c r="AA219" s="685" t="s">
        <v>749</v>
      </c>
      <c r="AB219" s="685" t="s">
        <v>749</v>
      </c>
      <c r="AC219" s="685" t="s">
        <v>749</v>
      </c>
      <c r="AD219" s="685" t="s">
        <v>749</v>
      </c>
      <c r="AE219" s="685" t="s">
        <v>749</v>
      </c>
      <c r="AF219" s="685" t="e">
        <v>#N/A</v>
      </c>
      <c r="AG219" s="685" t="e">
        <v>#N/A</v>
      </c>
      <c r="AH219" s="685" t="e">
        <v>#N/A</v>
      </c>
      <c r="AI219" s="685" t="e">
        <v>#N/A</v>
      </c>
      <c r="AJ219" s="685" t="e">
        <v>#N/A</v>
      </c>
      <c r="AK219" s="685" t="e">
        <v>#N/A</v>
      </c>
      <c r="AL219" s="685" t="e">
        <v>#N/A</v>
      </c>
      <c r="AM219" s="685" t="s">
        <v>749</v>
      </c>
      <c r="AN219" s="685" t="s">
        <v>749</v>
      </c>
      <c r="AO219" s="685" t="s">
        <v>749</v>
      </c>
      <c r="AP219" s="685" t="s">
        <v>749</v>
      </c>
      <c r="AQ219" s="685" t="s">
        <v>749</v>
      </c>
      <c r="AR219" s="685" t="s">
        <v>749</v>
      </c>
      <c r="AS219" s="685" t="s">
        <v>749</v>
      </c>
      <c r="AT219" s="685" t="s">
        <v>749</v>
      </c>
      <c r="AU219" s="685">
        <v>1</v>
      </c>
      <c r="AV219" s="685">
        <v>1</v>
      </c>
      <c r="AW219" s="685">
        <v>1</v>
      </c>
      <c r="AX219" s="685">
        <v>1</v>
      </c>
      <c r="AY219" s="685" t="s">
        <v>749</v>
      </c>
      <c r="AZ219" s="685">
        <v>1</v>
      </c>
      <c r="BA219" s="685" t="s">
        <v>749</v>
      </c>
      <c r="BB219" s="685" t="s">
        <v>749</v>
      </c>
      <c r="BC219" s="685">
        <v>1</v>
      </c>
      <c r="BD219" s="685" t="s">
        <v>749</v>
      </c>
      <c r="BE219" s="685" t="s">
        <v>749</v>
      </c>
      <c r="BF219" s="685" t="s">
        <v>749</v>
      </c>
      <c r="BG219" s="685" t="s">
        <v>749</v>
      </c>
      <c r="BH219" s="685" t="s">
        <v>749</v>
      </c>
      <c r="BI219" s="685" t="s">
        <v>749</v>
      </c>
      <c r="BJ219" s="685" t="s">
        <v>749</v>
      </c>
      <c r="BK219" s="685">
        <v>1</v>
      </c>
      <c r="BL219" s="685"/>
      <c r="BM219" s="685"/>
      <c r="BN219" s="685"/>
      <c r="BO219" s="685"/>
      <c r="BP219" s="685"/>
      <c r="BQ219" s="685"/>
      <c r="BR219" s="685"/>
    </row>
    <row r="220" s="258" customFormat="1" ht="144" spans="2:70">
      <c r="B220" s="448">
        <f t="shared" si="15"/>
        <v>205</v>
      </c>
      <c r="C220" s="449" t="s">
        <v>1679</v>
      </c>
      <c r="D220" s="450" t="s">
        <v>743</v>
      </c>
      <c r="E220" s="451" t="s">
        <v>801</v>
      </c>
      <c r="F220" s="794" t="s">
        <v>1680</v>
      </c>
      <c r="G220" s="453" t="s">
        <v>1681</v>
      </c>
      <c r="H220" s="451" t="str">
        <f t="shared" si="13"/>
        <v>その他(ネットワーク機器等)
Other
(e.g., External FW, IPS/IDS, network equipment, storage devices, etc.)</v>
      </c>
      <c r="I220" s="799" t="s">
        <v>785</v>
      </c>
      <c r="J220" s="320" t="s">
        <v>786</v>
      </c>
      <c r="K220" s="487" t="str">
        <f t="shared" si="16"/>
        <v>回答要
Answer Required</v>
      </c>
      <c r="L220" s="488">
        <v>3</v>
      </c>
      <c r="M220" s="489"/>
      <c r="N220" s="489"/>
      <c r="O220" s="492" t="s">
        <v>287</v>
      </c>
      <c r="P220" s="493"/>
      <c r="Q220" s="494"/>
      <c r="R220" s="494"/>
      <c r="S220" s="503"/>
      <c r="T220" s="807">
        <f>IF(OR(AND('0.Work Content Judge'!$AE$146=1,$BL220=99),AND('0.Work Content Judge'!$AH$146=1,$BM220=99),AND('0.Work Content Judge'!$AG$146=1,$BN220=99),AND(COUNTIF('0.Work Content Judge'!$AJ$146:$AO$146,2)=0,$BO220=99),AND('0.Work Content Judge'!$T$146=0,$BP220=99),AND('0.Work Content Judge'!$U$146=0,$BQ220=99),AND(COUNTIF('0.Work Content Judge'!$AJ$146:$AO$146,2)&gt;0,$BR220=99)),0,IF(OR(AND('0.Work Content Judge'!$G$129=1,$AZ220=1),AND('0.Work Content Judge'!$H$129=1,$BA220=1),AND('0.Work Content Judge'!$I$129=1,$BB220=1),AND('0.Work Content Judge'!$J$129=1,$BC220=1),AND('0.Work Content Judge'!$K$129=1,$BD220=1),AND('0.Work Content Judge'!$L$129=1,$BG220=1),AND('0.Work Content Judge'!$M$129=1,$BF220=1),AND('0.Work Content Judge'!$N$129=1,$BE220=1),AND('0.Work Content Judge'!$O$129=1,$BH220=1),AND('0.Work Content Judge'!$P$129=1,$BI220=1)),1,0))</f>
        <v>1</v>
      </c>
      <c r="U220" s="807">
        <f t="shared" si="17"/>
        <v>1</v>
      </c>
      <c r="V220" s="683">
        <f t="shared" si="14"/>
        <v>1</v>
      </c>
      <c r="W220" s="684">
        <v>1</v>
      </c>
      <c r="X220" s="685">
        <v>1</v>
      </c>
      <c r="Y220" s="685" t="s">
        <v>749</v>
      </c>
      <c r="Z220" s="685" t="s">
        <v>749</v>
      </c>
      <c r="AA220" s="685" t="s">
        <v>749</v>
      </c>
      <c r="AB220" s="685" t="s">
        <v>749</v>
      </c>
      <c r="AC220" s="685" t="s">
        <v>749</v>
      </c>
      <c r="AD220" s="685" t="s">
        <v>749</v>
      </c>
      <c r="AE220" s="685" t="s">
        <v>749</v>
      </c>
      <c r="AF220" s="685" t="e">
        <v>#N/A</v>
      </c>
      <c r="AG220" s="685" t="e">
        <v>#N/A</v>
      </c>
      <c r="AH220" s="685" t="e">
        <v>#N/A</v>
      </c>
      <c r="AI220" s="685" t="e">
        <v>#N/A</v>
      </c>
      <c r="AJ220" s="685" t="e">
        <v>#N/A</v>
      </c>
      <c r="AK220" s="685" t="e">
        <v>#N/A</v>
      </c>
      <c r="AL220" s="685" t="e">
        <v>#N/A</v>
      </c>
      <c r="AM220" s="685" t="s">
        <v>749</v>
      </c>
      <c r="AN220" s="685" t="s">
        <v>749</v>
      </c>
      <c r="AO220" s="685" t="s">
        <v>749</v>
      </c>
      <c r="AP220" s="685" t="s">
        <v>749</v>
      </c>
      <c r="AQ220" s="685" t="s">
        <v>749</v>
      </c>
      <c r="AR220" s="685" t="s">
        <v>749</v>
      </c>
      <c r="AS220" s="685" t="s">
        <v>749</v>
      </c>
      <c r="AT220" s="685" t="s">
        <v>749</v>
      </c>
      <c r="AU220" s="685">
        <v>1</v>
      </c>
      <c r="AV220" s="685">
        <v>1</v>
      </c>
      <c r="AW220" s="685">
        <v>1</v>
      </c>
      <c r="AX220" s="685">
        <v>1</v>
      </c>
      <c r="AY220" s="685" t="s">
        <v>749</v>
      </c>
      <c r="AZ220" s="685">
        <v>1</v>
      </c>
      <c r="BA220" s="685">
        <v>1</v>
      </c>
      <c r="BB220" s="685" t="s">
        <v>749</v>
      </c>
      <c r="BC220" s="685">
        <v>1</v>
      </c>
      <c r="BD220" s="685" t="s">
        <v>749</v>
      </c>
      <c r="BE220" s="685" t="s">
        <v>749</v>
      </c>
      <c r="BF220" s="685" t="s">
        <v>749</v>
      </c>
      <c r="BG220" s="685" t="s">
        <v>749</v>
      </c>
      <c r="BH220" s="685" t="s">
        <v>749</v>
      </c>
      <c r="BI220" s="685" t="s">
        <v>749</v>
      </c>
      <c r="BJ220" s="685" t="s">
        <v>749</v>
      </c>
      <c r="BK220" s="685">
        <v>1</v>
      </c>
      <c r="BL220" s="685"/>
      <c r="BM220" s="685"/>
      <c r="BN220" s="685"/>
      <c r="BO220" s="685"/>
      <c r="BP220" s="685"/>
      <c r="BQ220" s="685"/>
      <c r="BR220" s="685"/>
    </row>
    <row r="221" s="258" customFormat="1" ht="144" spans="2:70">
      <c r="B221" s="448">
        <f t="shared" si="15"/>
        <v>206</v>
      </c>
      <c r="C221" s="449" t="s">
        <v>1682</v>
      </c>
      <c r="D221" s="450" t="s">
        <v>743</v>
      </c>
      <c r="E221" s="451" t="s">
        <v>801</v>
      </c>
      <c r="F221" s="794" t="s">
        <v>1683</v>
      </c>
      <c r="G221" s="453" t="s">
        <v>1684</v>
      </c>
      <c r="H221" s="451" t="str">
        <f t="shared" si="13"/>
        <v>その他(ネットワーク機器等)
Other
(e.g., External FW, IPS/IDS, network equipment, storage devices, etc.)</v>
      </c>
      <c r="I221" s="799" t="s">
        <v>785</v>
      </c>
      <c r="J221" s="320" t="s">
        <v>786</v>
      </c>
      <c r="K221" s="487" t="str">
        <f t="shared" si="16"/>
        <v>回答要
Answer Required</v>
      </c>
      <c r="L221" s="488">
        <v>3</v>
      </c>
      <c r="M221" s="489"/>
      <c r="N221" s="489"/>
      <c r="O221" s="492" t="s">
        <v>287</v>
      </c>
      <c r="P221" s="493"/>
      <c r="Q221" s="494"/>
      <c r="R221" s="494"/>
      <c r="S221" s="503"/>
      <c r="T221" s="807">
        <f>IF(OR(AND('0.Work Content Judge'!$AE$146=1,$BL221=99),AND('0.Work Content Judge'!$AH$146=1,$BM221=99),AND('0.Work Content Judge'!$AG$146=1,$BN221=99),AND(COUNTIF('0.Work Content Judge'!$AJ$146:$AO$146,2)=0,$BO221=99),AND('0.Work Content Judge'!$T$146=0,$BP221=99),AND('0.Work Content Judge'!$U$146=0,$BQ221=99),AND(COUNTIF('0.Work Content Judge'!$AJ$146:$AO$146,2)&gt;0,$BR221=99)),0,IF(OR(AND('0.Work Content Judge'!$G$129=1,$AZ221=1),AND('0.Work Content Judge'!$H$129=1,$BA221=1),AND('0.Work Content Judge'!$I$129=1,$BB221=1),AND('0.Work Content Judge'!$J$129=1,$BC221=1),AND('0.Work Content Judge'!$K$129=1,$BD221=1),AND('0.Work Content Judge'!$L$129=1,$BG221=1),AND('0.Work Content Judge'!$M$129=1,$BF221=1),AND('0.Work Content Judge'!$N$129=1,$BE221=1),AND('0.Work Content Judge'!$O$129=1,$BH221=1),AND('0.Work Content Judge'!$P$129=1,$BI221=1)),1,0))</f>
        <v>1</v>
      </c>
      <c r="U221" s="807">
        <f t="shared" si="17"/>
        <v>1</v>
      </c>
      <c r="V221" s="683">
        <f t="shared" si="14"/>
        <v>1</v>
      </c>
      <c r="W221" s="684">
        <v>1</v>
      </c>
      <c r="X221" s="685">
        <v>1</v>
      </c>
      <c r="Y221" s="685" t="s">
        <v>749</v>
      </c>
      <c r="Z221" s="685" t="s">
        <v>749</v>
      </c>
      <c r="AA221" s="685" t="s">
        <v>749</v>
      </c>
      <c r="AB221" s="685" t="s">
        <v>749</v>
      </c>
      <c r="AC221" s="685" t="s">
        <v>749</v>
      </c>
      <c r="AD221" s="685" t="s">
        <v>749</v>
      </c>
      <c r="AE221" s="685" t="s">
        <v>749</v>
      </c>
      <c r="AF221" s="685" t="e">
        <v>#N/A</v>
      </c>
      <c r="AG221" s="685" t="e">
        <v>#N/A</v>
      </c>
      <c r="AH221" s="685" t="e">
        <v>#N/A</v>
      </c>
      <c r="AI221" s="685" t="e">
        <v>#N/A</v>
      </c>
      <c r="AJ221" s="685" t="e">
        <v>#N/A</v>
      </c>
      <c r="AK221" s="685" t="e">
        <v>#N/A</v>
      </c>
      <c r="AL221" s="685" t="e">
        <v>#N/A</v>
      </c>
      <c r="AM221" s="685" t="s">
        <v>749</v>
      </c>
      <c r="AN221" s="685" t="s">
        <v>749</v>
      </c>
      <c r="AO221" s="685" t="s">
        <v>749</v>
      </c>
      <c r="AP221" s="685" t="s">
        <v>749</v>
      </c>
      <c r="AQ221" s="685" t="s">
        <v>749</v>
      </c>
      <c r="AR221" s="685" t="s">
        <v>749</v>
      </c>
      <c r="AS221" s="685" t="s">
        <v>749</v>
      </c>
      <c r="AT221" s="685" t="s">
        <v>749</v>
      </c>
      <c r="AU221" s="685">
        <v>1</v>
      </c>
      <c r="AV221" s="685">
        <v>1</v>
      </c>
      <c r="AW221" s="685">
        <v>1</v>
      </c>
      <c r="AX221" s="685">
        <v>1</v>
      </c>
      <c r="AY221" s="685" t="s">
        <v>749</v>
      </c>
      <c r="AZ221" s="685">
        <v>1</v>
      </c>
      <c r="BA221" s="685">
        <v>1</v>
      </c>
      <c r="BB221" s="685" t="s">
        <v>749</v>
      </c>
      <c r="BC221" s="685">
        <v>1</v>
      </c>
      <c r="BD221" s="685" t="s">
        <v>749</v>
      </c>
      <c r="BE221" s="685" t="s">
        <v>749</v>
      </c>
      <c r="BF221" s="685" t="s">
        <v>749</v>
      </c>
      <c r="BG221" s="685" t="s">
        <v>749</v>
      </c>
      <c r="BH221" s="685" t="s">
        <v>749</v>
      </c>
      <c r="BI221" s="685" t="s">
        <v>749</v>
      </c>
      <c r="BJ221" s="685" t="s">
        <v>749</v>
      </c>
      <c r="BK221" s="685">
        <v>1</v>
      </c>
      <c r="BL221" s="685"/>
      <c r="BM221" s="685"/>
      <c r="BN221" s="685"/>
      <c r="BO221" s="685"/>
      <c r="BP221" s="685"/>
      <c r="BQ221" s="685"/>
      <c r="BR221" s="685"/>
    </row>
    <row r="222" s="258" customFormat="1" ht="144" spans="2:70">
      <c r="B222" s="448">
        <f t="shared" si="15"/>
        <v>207</v>
      </c>
      <c r="C222" s="449" t="s">
        <v>1685</v>
      </c>
      <c r="D222" s="450" t="s">
        <v>743</v>
      </c>
      <c r="E222" s="451" t="s">
        <v>744</v>
      </c>
      <c r="F222" s="794" t="s">
        <v>1686</v>
      </c>
      <c r="G222" s="453" t="s">
        <v>1687</v>
      </c>
      <c r="H222" s="451" t="str">
        <f t="shared" si="13"/>
        <v>その他(ネットワーク機器等)
Other
(e.g., External FW, IPS/IDS, network equipment, storage devices, etc.)</v>
      </c>
      <c r="I222" s="799" t="s">
        <v>785</v>
      </c>
      <c r="J222" s="320" t="s">
        <v>786</v>
      </c>
      <c r="K222" s="487" t="str">
        <f t="shared" si="16"/>
        <v>回答要
Answer Required</v>
      </c>
      <c r="L222" s="488">
        <v>3</v>
      </c>
      <c r="M222" s="489"/>
      <c r="N222" s="489"/>
      <c r="O222" s="492" t="s">
        <v>287</v>
      </c>
      <c r="P222" s="493"/>
      <c r="Q222" s="494"/>
      <c r="R222" s="494"/>
      <c r="S222" s="503"/>
      <c r="T222" s="807">
        <f>IF(OR(AND('0.Work Content Judge'!$AE$146=1,$BL222=99),AND('0.Work Content Judge'!$AH$146=1,$BM222=99),AND('0.Work Content Judge'!$AG$146=1,$BN222=99),AND(COUNTIF('0.Work Content Judge'!$AJ$146:$AO$146,2)=0,$BO222=99),AND('0.Work Content Judge'!$T$146=0,$BP222=99),AND('0.Work Content Judge'!$U$146=0,$BQ222=99),AND(COUNTIF('0.Work Content Judge'!$AJ$146:$AO$146,2)&gt;0,$BR222=99)),0,IF(OR(AND('0.Work Content Judge'!$G$129=1,$AZ222=1),AND('0.Work Content Judge'!$H$129=1,$BA222=1),AND('0.Work Content Judge'!$I$129=1,$BB222=1),AND('0.Work Content Judge'!$J$129=1,$BC222=1),AND('0.Work Content Judge'!$K$129=1,$BD222=1),AND('0.Work Content Judge'!$L$129=1,$BG222=1),AND('0.Work Content Judge'!$M$129=1,$BF222=1),AND('0.Work Content Judge'!$N$129=1,$BE222=1),AND('0.Work Content Judge'!$O$129=1,$BH222=1),AND('0.Work Content Judge'!$P$129=1,$BI222=1)),1,0))</f>
        <v>1</v>
      </c>
      <c r="U222" s="807">
        <f t="shared" si="17"/>
        <v>1</v>
      </c>
      <c r="V222" s="683">
        <f t="shared" si="14"/>
        <v>1</v>
      </c>
      <c r="W222" s="684">
        <v>1</v>
      </c>
      <c r="X222" s="685">
        <v>1</v>
      </c>
      <c r="Y222" s="685" t="s">
        <v>749</v>
      </c>
      <c r="Z222" s="685" t="s">
        <v>749</v>
      </c>
      <c r="AA222" s="685" t="s">
        <v>749</v>
      </c>
      <c r="AB222" s="685" t="s">
        <v>749</v>
      </c>
      <c r="AC222" s="685" t="s">
        <v>749</v>
      </c>
      <c r="AD222" s="685" t="s">
        <v>749</v>
      </c>
      <c r="AE222" s="685" t="s">
        <v>749</v>
      </c>
      <c r="AF222" s="685" t="e">
        <v>#N/A</v>
      </c>
      <c r="AG222" s="685" t="e">
        <v>#N/A</v>
      </c>
      <c r="AH222" s="685" t="e">
        <v>#N/A</v>
      </c>
      <c r="AI222" s="685" t="e">
        <v>#N/A</v>
      </c>
      <c r="AJ222" s="685" t="e">
        <v>#N/A</v>
      </c>
      <c r="AK222" s="685" t="e">
        <v>#N/A</v>
      </c>
      <c r="AL222" s="685" t="e">
        <v>#N/A</v>
      </c>
      <c r="AM222" s="685" t="s">
        <v>749</v>
      </c>
      <c r="AN222" s="685" t="s">
        <v>749</v>
      </c>
      <c r="AO222" s="685" t="s">
        <v>749</v>
      </c>
      <c r="AP222" s="685" t="s">
        <v>749</v>
      </c>
      <c r="AQ222" s="685" t="s">
        <v>749</v>
      </c>
      <c r="AR222" s="685" t="s">
        <v>749</v>
      </c>
      <c r="AS222" s="685" t="s">
        <v>749</v>
      </c>
      <c r="AT222" s="685" t="s">
        <v>749</v>
      </c>
      <c r="AU222" s="685">
        <v>1</v>
      </c>
      <c r="AV222" s="685">
        <v>1</v>
      </c>
      <c r="AW222" s="685">
        <v>1</v>
      </c>
      <c r="AX222" s="685">
        <v>1</v>
      </c>
      <c r="AY222" s="685" t="s">
        <v>749</v>
      </c>
      <c r="AZ222" s="685">
        <v>1</v>
      </c>
      <c r="BA222" s="685">
        <v>1</v>
      </c>
      <c r="BB222" s="685" t="s">
        <v>749</v>
      </c>
      <c r="BC222" s="685" t="s">
        <v>749</v>
      </c>
      <c r="BD222" s="685" t="s">
        <v>749</v>
      </c>
      <c r="BE222" s="685" t="s">
        <v>749</v>
      </c>
      <c r="BF222" s="685" t="s">
        <v>749</v>
      </c>
      <c r="BG222" s="685" t="s">
        <v>749</v>
      </c>
      <c r="BH222" s="685" t="s">
        <v>749</v>
      </c>
      <c r="BI222" s="685" t="s">
        <v>749</v>
      </c>
      <c r="BJ222" s="685" t="s">
        <v>749</v>
      </c>
      <c r="BK222" s="685">
        <v>1</v>
      </c>
      <c r="BL222" s="685"/>
      <c r="BM222" s="685"/>
      <c r="BN222" s="685"/>
      <c r="BO222" s="685"/>
      <c r="BP222" s="685"/>
      <c r="BQ222" s="685"/>
      <c r="BR222" s="685"/>
    </row>
    <row r="223" s="258" customFormat="1" ht="144" spans="2:70">
      <c r="B223" s="448">
        <f t="shared" si="15"/>
        <v>208</v>
      </c>
      <c r="C223" s="449" t="s">
        <v>1688</v>
      </c>
      <c r="D223" s="450" t="s">
        <v>743</v>
      </c>
      <c r="E223" s="451" t="s">
        <v>744</v>
      </c>
      <c r="F223" s="794" t="s">
        <v>1689</v>
      </c>
      <c r="G223" s="453" t="s">
        <v>1690</v>
      </c>
      <c r="H223" s="451" t="str">
        <f t="shared" si="13"/>
        <v>その他(ネットワーク機器等)
Other
(e.g., External FW, IPS/IDS, network equipment, storage devices, etc.)</v>
      </c>
      <c r="I223" s="799" t="s">
        <v>785</v>
      </c>
      <c r="J223" s="320" t="s">
        <v>786</v>
      </c>
      <c r="K223" s="487" t="str">
        <f t="shared" si="16"/>
        <v>回答要
Answer Required</v>
      </c>
      <c r="L223" s="488">
        <v>3</v>
      </c>
      <c r="M223" s="489"/>
      <c r="N223" s="489"/>
      <c r="O223" s="492" t="s">
        <v>287</v>
      </c>
      <c r="P223" s="493"/>
      <c r="Q223" s="494"/>
      <c r="R223" s="494"/>
      <c r="S223" s="503"/>
      <c r="T223" s="807">
        <f>IF(OR(AND('0.Work Content Judge'!$AE$146=1,$BL223=99),AND('0.Work Content Judge'!$AH$146=1,$BM223=99),AND('0.Work Content Judge'!$AG$146=1,$BN223=99),AND(COUNTIF('0.Work Content Judge'!$AJ$146:$AO$146,2)=0,$BO223=99),AND('0.Work Content Judge'!$T$146=0,$BP223=99),AND('0.Work Content Judge'!$U$146=0,$BQ223=99),AND(COUNTIF('0.Work Content Judge'!$AJ$146:$AO$146,2)&gt;0,$BR223=99)),0,IF(OR(AND('0.Work Content Judge'!$G$129=1,$AZ223=1),AND('0.Work Content Judge'!$H$129=1,$BA223=1),AND('0.Work Content Judge'!$I$129=1,$BB223=1),AND('0.Work Content Judge'!$J$129=1,$BC223=1),AND('0.Work Content Judge'!$K$129=1,$BD223=1),AND('0.Work Content Judge'!$L$129=1,$BG223=1),AND('0.Work Content Judge'!$M$129=1,$BF223=1),AND('0.Work Content Judge'!$N$129=1,$BE223=1),AND('0.Work Content Judge'!$O$129=1,$BH223=1),AND('0.Work Content Judge'!$P$129=1,$BI223=1)),1,0))</f>
        <v>1</v>
      </c>
      <c r="U223" s="807">
        <f t="shared" si="17"/>
        <v>1</v>
      </c>
      <c r="V223" s="683">
        <f t="shared" si="14"/>
        <v>1</v>
      </c>
      <c r="W223" s="684">
        <v>1</v>
      </c>
      <c r="X223" s="685">
        <v>1</v>
      </c>
      <c r="Y223" s="685" t="s">
        <v>749</v>
      </c>
      <c r="Z223" s="685" t="s">
        <v>749</v>
      </c>
      <c r="AA223" s="685" t="s">
        <v>749</v>
      </c>
      <c r="AB223" s="685" t="s">
        <v>749</v>
      </c>
      <c r="AC223" s="685" t="s">
        <v>749</v>
      </c>
      <c r="AD223" s="685" t="s">
        <v>749</v>
      </c>
      <c r="AE223" s="685" t="s">
        <v>749</v>
      </c>
      <c r="AF223" s="685" t="e">
        <v>#N/A</v>
      </c>
      <c r="AG223" s="685" t="e">
        <v>#N/A</v>
      </c>
      <c r="AH223" s="685" t="e">
        <v>#N/A</v>
      </c>
      <c r="AI223" s="685" t="e">
        <v>#N/A</v>
      </c>
      <c r="AJ223" s="685" t="e">
        <v>#N/A</v>
      </c>
      <c r="AK223" s="685" t="e">
        <v>#N/A</v>
      </c>
      <c r="AL223" s="685" t="e">
        <v>#N/A</v>
      </c>
      <c r="AM223" s="685" t="s">
        <v>749</v>
      </c>
      <c r="AN223" s="685" t="s">
        <v>749</v>
      </c>
      <c r="AO223" s="685" t="s">
        <v>749</v>
      </c>
      <c r="AP223" s="685" t="s">
        <v>749</v>
      </c>
      <c r="AQ223" s="685" t="s">
        <v>749</v>
      </c>
      <c r="AR223" s="685" t="s">
        <v>749</v>
      </c>
      <c r="AS223" s="685" t="s">
        <v>749</v>
      </c>
      <c r="AT223" s="685" t="s">
        <v>749</v>
      </c>
      <c r="AU223" s="685">
        <v>1</v>
      </c>
      <c r="AV223" s="685">
        <v>1</v>
      </c>
      <c r="AW223" s="685">
        <v>1</v>
      </c>
      <c r="AX223" s="685">
        <v>1</v>
      </c>
      <c r="AY223" s="685" t="s">
        <v>749</v>
      </c>
      <c r="AZ223" s="685">
        <v>1</v>
      </c>
      <c r="BA223" s="685">
        <v>1</v>
      </c>
      <c r="BB223" s="685" t="s">
        <v>749</v>
      </c>
      <c r="BC223" s="685" t="s">
        <v>749</v>
      </c>
      <c r="BD223" s="685" t="s">
        <v>749</v>
      </c>
      <c r="BE223" s="685" t="s">
        <v>749</v>
      </c>
      <c r="BF223" s="685" t="s">
        <v>749</v>
      </c>
      <c r="BG223" s="685" t="s">
        <v>749</v>
      </c>
      <c r="BH223" s="685" t="s">
        <v>749</v>
      </c>
      <c r="BI223" s="685" t="s">
        <v>749</v>
      </c>
      <c r="BJ223" s="685" t="s">
        <v>749</v>
      </c>
      <c r="BK223" s="685">
        <v>1</v>
      </c>
      <c r="BL223" s="685"/>
      <c r="BM223" s="685"/>
      <c r="BN223" s="685"/>
      <c r="BO223" s="685"/>
      <c r="BP223" s="685"/>
      <c r="BQ223" s="685"/>
      <c r="BR223" s="685"/>
    </row>
    <row r="224" s="258" customFormat="1" ht="144" spans="2:70">
      <c r="B224" s="448">
        <f t="shared" si="15"/>
        <v>209</v>
      </c>
      <c r="C224" s="449" t="s">
        <v>1691</v>
      </c>
      <c r="D224" s="450" t="s">
        <v>743</v>
      </c>
      <c r="E224" s="451" t="s">
        <v>744</v>
      </c>
      <c r="F224" s="794" t="s">
        <v>1692</v>
      </c>
      <c r="G224" s="453" t="s">
        <v>1693</v>
      </c>
      <c r="H224" s="451" t="str">
        <f t="shared" si="13"/>
        <v>その他(ネットワーク機器等)
Other
(e.g., External FW, IPS/IDS, network equipment, storage devices, etc.)</v>
      </c>
      <c r="I224" s="799" t="s">
        <v>785</v>
      </c>
      <c r="J224" s="320" t="s">
        <v>786</v>
      </c>
      <c r="K224" s="487" t="str">
        <f t="shared" si="16"/>
        <v>回答要
Answer Required</v>
      </c>
      <c r="L224" s="488">
        <v>3</v>
      </c>
      <c r="M224" s="489"/>
      <c r="N224" s="489"/>
      <c r="O224" s="492" t="s">
        <v>287</v>
      </c>
      <c r="P224" s="493"/>
      <c r="Q224" s="494"/>
      <c r="R224" s="494"/>
      <c r="S224" s="503"/>
      <c r="T224" s="807">
        <f>IF(OR(AND('0.Work Content Judge'!$AE$146=1,$BL224=99),AND('0.Work Content Judge'!$AH$146=1,$BM224=99),AND('0.Work Content Judge'!$AG$146=1,$BN224=99),AND(COUNTIF('0.Work Content Judge'!$AJ$146:$AO$146,2)=0,$BO224=99),AND('0.Work Content Judge'!$T$146=0,$BP224=99),AND('0.Work Content Judge'!$U$146=0,$BQ224=99),AND(COUNTIF('0.Work Content Judge'!$AJ$146:$AO$146,2)&gt;0,$BR224=99)),0,IF(OR(AND('0.Work Content Judge'!$G$129=1,$AZ224=1),AND('0.Work Content Judge'!$H$129=1,$BA224=1),AND('0.Work Content Judge'!$I$129=1,$BB224=1),AND('0.Work Content Judge'!$J$129=1,$BC224=1),AND('0.Work Content Judge'!$K$129=1,$BD224=1),AND('0.Work Content Judge'!$L$129=1,$BG224=1),AND('0.Work Content Judge'!$M$129=1,$BF224=1),AND('0.Work Content Judge'!$N$129=1,$BE224=1),AND('0.Work Content Judge'!$O$129=1,$BH224=1),AND('0.Work Content Judge'!$P$129=1,$BI224=1)),1,0))</f>
        <v>1</v>
      </c>
      <c r="U224" s="807">
        <f t="shared" si="17"/>
        <v>1</v>
      </c>
      <c r="V224" s="683">
        <f t="shared" si="14"/>
        <v>1</v>
      </c>
      <c r="W224" s="684">
        <v>1</v>
      </c>
      <c r="X224" s="685">
        <v>1</v>
      </c>
      <c r="Y224" s="685" t="s">
        <v>749</v>
      </c>
      <c r="Z224" s="685" t="s">
        <v>749</v>
      </c>
      <c r="AA224" s="685" t="s">
        <v>749</v>
      </c>
      <c r="AB224" s="685" t="s">
        <v>749</v>
      </c>
      <c r="AC224" s="685" t="s">
        <v>749</v>
      </c>
      <c r="AD224" s="685" t="s">
        <v>749</v>
      </c>
      <c r="AE224" s="685" t="s">
        <v>749</v>
      </c>
      <c r="AF224" s="685" t="e">
        <v>#N/A</v>
      </c>
      <c r="AG224" s="685" t="e">
        <v>#N/A</v>
      </c>
      <c r="AH224" s="685" t="e">
        <v>#N/A</v>
      </c>
      <c r="AI224" s="685" t="e">
        <v>#N/A</v>
      </c>
      <c r="AJ224" s="685" t="e">
        <v>#N/A</v>
      </c>
      <c r="AK224" s="685" t="e">
        <v>#N/A</v>
      </c>
      <c r="AL224" s="685" t="e">
        <v>#N/A</v>
      </c>
      <c r="AM224" s="685" t="s">
        <v>749</v>
      </c>
      <c r="AN224" s="685" t="s">
        <v>749</v>
      </c>
      <c r="AO224" s="685" t="s">
        <v>749</v>
      </c>
      <c r="AP224" s="685" t="s">
        <v>749</v>
      </c>
      <c r="AQ224" s="685" t="s">
        <v>749</v>
      </c>
      <c r="AR224" s="685" t="s">
        <v>749</v>
      </c>
      <c r="AS224" s="685" t="s">
        <v>749</v>
      </c>
      <c r="AT224" s="685" t="s">
        <v>749</v>
      </c>
      <c r="AU224" s="685">
        <v>1</v>
      </c>
      <c r="AV224" s="685">
        <v>1</v>
      </c>
      <c r="AW224" s="685">
        <v>1</v>
      </c>
      <c r="AX224" s="685">
        <v>1</v>
      </c>
      <c r="AY224" s="685" t="s">
        <v>749</v>
      </c>
      <c r="AZ224" s="685">
        <v>1</v>
      </c>
      <c r="BA224" s="685">
        <v>1</v>
      </c>
      <c r="BB224" s="685" t="s">
        <v>749</v>
      </c>
      <c r="BC224" s="685" t="s">
        <v>749</v>
      </c>
      <c r="BD224" s="685" t="s">
        <v>749</v>
      </c>
      <c r="BE224" s="685" t="s">
        <v>749</v>
      </c>
      <c r="BF224" s="685" t="s">
        <v>749</v>
      </c>
      <c r="BG224" s="685" t="s">
        <v>749</v>
      </c>
      <c r="BH224" s="685" t="s">
        <v>749</v>
      </c>
      <c r="BI224" s="685" t="s">
        <v>749</v>
      </c>
      <c r="BJ224" s="685" t="s">
        <v>749</v>
      </c>
      <c r="BK224" s="685">
        <v>1</v>
      </c>
      <c r="BL224" s="685"/>
      <c r="BM224" s="685"/>
      <c r="BN224" s="685"/>
      <c r="BO224" s="685"/>
      <c r="BP224" s="685"/>
      <c r="BQ224" s="685"/>
      <c r="BR224" s="685"/>
    </row>
    <row r="225" s="258" customFormat="1" ht="144" spans="2:70">
      <c r="B225" s="448">
        <f t="shared" si="15"/>
        <v>210</v>
      </c>
      <c r="C225" s="449" t="s">
        <v>1694</v>
      </c>
      <c r="D225" s="450" t="s">
        <v>743</v>
      </c>
      <c r="E225" s="451" t="s">
        <v>744</v>
      </c>
      <c r="F225" s="794" t="s">
        <v>1695</v>
      </c>
      <c r="G225" s="453" t="s">
        <v>1696</v>
      </c>
      <c r="H225" s="451" t="str">
        <f t="shared" si="13"/>
        <v>その他(ネットワーク機器等)
Other
(e.g., External FW, IPS/IDS, network equipment, storage devices, etc.)</v>
      </c>
      <c r="I225" s="799" t="s">
        <v>785</v>
      </c>
      <c r="J225" s="320" t="s">
        <v>786</v>
      </c>
      <c r="K225" s="487" t="str">
        <f t="shared" si="16"/>
        <v>回答要
Answer Required</v>
      </c>
      <c r="L225" s="488">
        <v>3</v>
      </c>
      <c r="M225" s="489"/>
      <c r="N225" s="489"/>
      <c r="O225" s="492" t="s">
        <v>287</v>
      </c>
      <c r="P225" s="493"/>
      <c r="Q225" s="494"/>
      <c r="R225" s="494"/>
      <c r="S225" s="503"/>
      <c r="T225" s="807">
        <f>IF(OR(AND('0.Work Content Judge'!$AE$146=1,$BL225=99),AND('0.Work Content Judge'!$AH$146=1,$BM225=99),AND('0.Work Content Judge'!$AG$146=1,$BN225=99),AND(COUNTIF('0.Work Content Judge'!$AJ$146:$AO$146,2)=0,$BO225=99),AND('0.Work Content Judge'!$T$146=0,$BP225=99),AND('0.Work Content Judge'!$U$146=0,$BQ225=99),AND(COUNTIF('0.Work Content Judge'!$AJ$146:$AO$146,2)&gt;0,$BR225=99)),0,IF(OR(AND('0.Work Content Judge'!$G$129=1,$AZ225=1),AND('0.Work Content Judge'!$H$129=1,$BA225=1),AND('0.Work Content Judge'!$I$129=1,$BB225=1),AND('0.Work Content Judge'!$J$129=1,$BC225=1),AND('0.Work Content Judge'!$K$129=1,$BD225=1),AND('0.Work Content Judge'!$L$129=1,$BG225=1),AND('0.Work Content Judge'!$M$129=1,$BF225=1),AND('0.Work Content Judge'!$N$129=1,$BE225=1),AND('0.Work Content Judge'!$O$129=1,$BH225=1),AND('0.Work Content Judge'!$P$129=1,$BI225=1)),1,0))</f>
        <v>1</v>
      </c>
      <c r="U225" s="807">
        <f t="shared" si="17"/>
        <v>1</v>
      </c>
      <c r="V225" s="683">
        <f t="shared" si="14"/>
        <v>1</v>
      </c>
      <c r="W225" s="684">
        <v>1</v>
      </c>
      <c r="X225" s="685">
        <v>1</v>
      </c>
      <c r="Y225" s="685" t="s">
        <v>749</v>
      </c>
      <c r="Z225" s="685" t="s">
        <v>749</v>
      </c>
      <c r="AA225" s="685" t="s">
        <v>749</v>
      </c>
      <c r="AB225" s="685" t="s">
        <v>749</v>
      </c>
      <c r="AC225" s="685" t="s">
        <v>749</v>
      </c>
      <c r="AD225" s="685" t="s">
        <v>749</v>
      </c>
      <c r="AE225" s="685" t="s">
        <v>749</v>
      </c>
      <c r="AF225" s="685" t="e">
        <v>#N/A</v>
      </c>
      <c r="AG225" s="685" t="e">
        <v>#N/A</v>
      </c>
      <c r="AH225" s="685" t="e">
        <v>#N/A</v>
      </c>
      <c r="AI225" s="685" t="e">
        <v>#N/A</v>
      </c>
      <c r="AJ225" s="685" t="e">
        <v>#N/A</v>
      </c>
      <c r="AK225" s="685" t="e">
        <v>#N/A</v>
      </c>
      <c r="AL225" s="685" t="e">
        <v>#N/A</v>
      </c>
      <c r="AM225" s="685" t="s">
        <v>749</v>
      </c>
      <c r="AN225" s="685" t="s">
        <v>749</v>
      </c>
      <c r="AO225" s="685" t="s">
        <v>749</v>
      </c>
      <c r="AP225" s="685" t="s">
        <v>749</v>
      </c>
      <c r="AQ225" s="685" t="s">
        <v>749</v>
      </c>
      <c r="AR225" s="685" t="s">
        <v>749</v>
      </c>
      <c r="AS225" s="685" t="s">
        <v>749</v>
      </c>
      <c r="AT225" s="685" t="s">
        <v>749</v>
      </c>
      <c r="AU225" s="685">
        <v>1</v>
      </c>
      <c r="AV225" s="685">
        <v>1</v>
      </c>
      <c r="AW225" s="685">
        <v>1</v>
      </c>
      <c r="AX225" s="685">
        <v>1</v>
      </c>
      <c r="AY225" s="685" t="s">
        <v>749</v>
      </c>
      <c r="AZ225" s="685">
        <v>1</v>
      </c>
      <c r="BA225" s="685">
        <v>1</v>
      </c>
      <c r="BB225" s="685" t="s">
        <v>749</v>
      </c>
      <c r="BC225" s="685" t="s">
        <v>749</v>
      </c>
      <c r="BD225" s="685" t="s">
        <v>749</v>
      </c>
      <c r="BE225" s="685" t="s">
        <v>749</v>
      </c>
      <c r="BF225" s="685" t="s">
        <v>749</v>
      </c>
      <c r="BG225" s="685" t="s">
        <v>749</v>
      </c>
      <c r="BH225" s="685" t="s">
        <v>749</v>
      </c>
      <c r="BI225" s="685" t="s">
        <v>749</v>
      </c>
      <c r="BJ225" s="685" t="s">
        <v>749</v>
      </c>
      <c r="BK225" s="685">
        <v>1</v>
      </c>
      <c r="BL225" s="685"/>
      <c r="BM225" s="685"/>
      <c r="BN225" s="685"/>
      <c r="BO225" s="685"/>
      <c r="BP225" s="685"/>
      <c r="BQ225" s="685"/>
      <c r="BR225" s="685"/>
    </row>
    <row r="226" s="258" customFormat="1" ht="144" spans="2:70">
      <c r="B226" s="448">
        <f t="shared" si="15"/>
        <v>211</v>
      </c>
      <c r="C226" s="449" t="s">
        <v>1697</v>
      </c>
      <c r="D226" s="450" t="s">
        <v>743</v>
      </c>
      <c r="E226" s="451" t="s">
        <v>744</v>
      </c>
      <c r="F226" s="794" t="s">
        <v>1698</v>
      </c>
      <c r="G226" s="453" t="s">
        <v>1699</v>
      </c>
      <c r="H226" s="451" t="str">
        <f t="shared" si="13"/>
        <v>その他(ネットワーク機器等)
Other
(e.g., External FW, IPS/IDS, network equipment, storage devices, etc.)</v>
      </c>
      <c r="I226" s="799" t="s">
        <v>785</v>
      </c>
      <c r="J226" s="320" t="s">
        <v>786</v>
      </c>
      <c r="K226" s="487" t="str">
        <f t="shared" si="16"/>
        <v>回答要
Answer Required</v>
      </c>
      <c r="L226" s="488">
        <v>3</v>
      </c>
      <c r="M226" s="489"/>
      <c r="N226" s="489"/>
      <c r="O226" s="492" t="s">
        <v>287</v>
      </c>
      <c r="P226" s="493"/>
      <c r="Q226" s="494"/>
      <c r="R226" s="494"/>
      <c r="S226" s="503"/>
      <c r="T226" s="807">
        <f>IF(OR(AND('0.Work Content Judge'!$AE$146=1,$BL226=99),AND('0.Work Content Judge'!$AH$146=1,$BM226=99),AND('0.Work Content Judge'!$AG$146=1,$BN226=99),AND(COUNTIF('0.Work Content Judge'!$AJ$146:$AO$146,2)=0,$BO226=99),AND('0.Work Content Judge'!$T$146=0,$BP226=99),AND('0.Work Content Judge'!$U$146=0,$BQ226=99),AND(COUNTIF('0.Work Content Judge'!$AJ$146:$AO$146,2)&gt;0,$BR226=99)),0,IF(OR(AND('0.Work Content Judge'!$G$129=1,$AZ226=1),AND('0.Work Content Judge'!$H$129=1,$BA226=1),AND('0.Work Content Judge'!$I$129=1,$BB226=1),AND('0.Work Content Judge'!$J$129=1,$BC226=1),AND('0.Work Content Judge'!$K$129=1,$BD226=1),AND('0.Work Content Judge'!$L$129=1,$BG226=1),AND('0.Work Content Judge'!$M$129=1,$BF226=1),AND('0.Work Content Judge'!$N$129=1,$BE226=1),AND('0.Work Content Judge'!$O$129=1,$BH226=1),AND('0.Work Content Judge'!$P$129=1,$BI226=1)),1,0))</f>
        <v>1</v>
      </c>
      <c r="U226" s="807">
        <f t="shared" si="17"/>
        <v>1</v>
      </c>
      <c r="V226" s="683">
        <f t="shared" si="14"/>
        <v>1</v>
      </c>
      <c r="W226" s="684">
        <v>1</v>
      </c>
      <c r="X226" s="685">
        <v>1</v>
      </c>
      <c r="Y226" s="685" t="s">
        <v>749</v>
      </c>
      <c r="Z226" s="685" t="s">
        <v>749</v>
      </c>
      <c r="AA226" s="685" t="s">
        <v>749</v>
      </c>
      <c r="AB226" s="685" t="s">
        <v>749</v>
      </c>
      <c r="AC226" s="685" t="s">
        <v>749</v>
      </c>
      <c r="AD226" s="685" t="s">
        <v>749</v>
      </c>
      <c r="AE226" s="685" t="s">
        <v>749</v>
      </c>
      <c r="AF226" s="685" t="e">
        <v>#N/A</v>
      </c>
      <c r="AG226" s="685" t="e">
        <v>#N/A</v>
      </c>
      <c r="AH226" s="685" t="e">
        <v>#N/A</v>
      </c>
      <c r="AI226" s="685" t="e">
        <v>#N/A</v>
      </c>
      <c r="AJ226" s="685" t="e">
        <v>#N/A</v>
      </c>
      <c r="AK226" s="685" t="e">
        <v>#N/A</v>
      </c>
      <c r="AL226" s="685" t="e">
        <v>#N/A</v>
      </c>
      <c r="AM226" s="685" t="s">
        <v>749</v>
      </c>
      <c r="AN226" s="685" t="s">
        <v>749</v>
      </c>
      <c r="AO226" s="685" t="s">
        <v>749</v>
      </c>
      <c r="AP226" s="685" t="s">
        <v>749</v>
      </c>
      <c r="AQ226" s="685" t="s">
        <v>749</v>
      </c>
      <c r="AR226" s="685" t="s">
        <v>749</v>
      </c>
      <c r="AS226" s="685" t="s">
        <v>749</v>
      </c>
      <c r="AT226" s="685" t="s">
        <v>749</v>
      </c>
      <c r="AU226" s="685">
        <v>1</v>
      </c>
      <c r="AV226" s="685">
        <v>1</v>
      </c>
      <c r="AW226" s="685">
        <v>1</v>
      </c>
      <c r="AX226" s="685">
        <v>1</v>
      </c>
      <c r="AY226" s="685" t="s">
        <v>749</v>
      </c>
      <c r="AZ226" s="685">
        <v>1</v>
      </c>
      <c r="BA226" s="685" t="s">
        <v>749</v>
      </c>
      <c r="BB226" s="685" t="s">
        <v>749</v>
      </c>
      <c r="BC226" s="685" t="s">
        <v>749</v>
      </c>
      <c r="BD226" s="685" t="s">
        <v>749</v>
      </c>
      <c r="BE226" s="685" t="s">
        <v>749</v>
      </c>
      <c r="BF226" s="685" t="s">
        <v>749</v>
      </c>
      <c r="BG226" s="685" t="s">
        <v>749</v>
      </c>
      <c r="BH226" s="685" t="s">
        <v>749</v>
      </c>
      <c r="BI226" s="685" t="s">
        <v>749</v>
      </c>
      <c r="BJ226" s="685" t="s">
        <v>749</v>
      </c>
      <c r="BK226" s="685">
        <v>1</v>
      </c>
      <c r="BL226" s="685"/>
      <c r="BM226" s="685"/>
      <c r="BN226" s="685"/>
      <c r="BO226" s="685"/>
      <c r="BP226" s="685"/>
      <c r="BQ226" s="685"/>
      <c r="BR226" s="685"/>
    </row>
    <row r="227" s="258" customFormat="1" ht="144" spans="2:70">
      <c r="B227" s="448">
        <f t="shared" si="15"/>
        <v>212</v>
      </c>
      <c r="C227" s="449" t="s">
        <v>1700</v>
      </c>
      <c r="D227" s="450" t="s">
        <v>743</v>
      </c>
      <c r="E227" s="451" t="s">
        <v>744</v>
      </c>
      <c r="F227" s="794" t="s">
        <v>1701</v>
      </c>
      <c r="G227" s="453" t="s">
        <v>1702</v>
      </c>
      <c r="H227" s="451" t="str">
        <f t="shared" si="13"/>
        <v>その他(ネットワーク機器等)
Other
(e.g., External FW, IPS/IDS, network equipment, storage devices, etc.)</v>
      </c>
      <c r="I227" s="799" t="s">
        <v>785</v>
      </c>
      <c r="J227" s="320" t="s">
        <v>786</v>
      </c>
      <c r="K227" s="487" t="str">
        <f t="shared" si="16"/>
        <v>回答要
Answer Required</v>
      </c>
      <c r="L227" s="488">
        <v>3</v>
      </c>
      <c r="M227" s="489"/>
      <c r="N227" s="489"/>
      <c r="O227" s="492" t="s">
        <v>287</v>
      </c>
      <c r="P227" s="493"/>
      <c r="Q227" s="494"/>
      <c r="R227" s="494"/>
      <c r="S227" s="503"/>
      <c r="T227" s="807">
        <f>IF(OR(AND('0.Work Content Judge'!$AE$146=1,$BL227=99),AND('0.Work Content Judge'!$AH$146=1,$BM227=99),AND('0.Work Content Judge'!$AG$146=1,$BN227=99),AND(COUNTIF('0.Work Content Judge'!$AJ$146:$AO$146,2)=0,$BO227=99),AND('0.Work Content Judge'!$T$146=0,$BP227=99),AND('0.Work Content Judge'!$U$146=0,$BQ227=99),AND(COUNTIF('0.Work Content Judge'!$AJ$146:$AO$146,2)&gt;0,$BR227=99)),0,IF(OR(AND('0.Work Content Judge'!$G$129=1,$AZ227=1),AND('0.Work Content Judge'!$H$129=1,$BA227=1),AND('0.Work Content Judge'!$I$129=1,$BB227=1),AND('0.Work Content Judge'!$J$129=1,$BC227=1),AND('0.Work Content Judge'!$K$129=1,$BD227=1),AND('0.Work Content Judge'!$L$129=1,$BG227=1),AND('0.Work Content Judge'!$M$129=1,$BF227=1),AND('0.Work Content Judge'!$N$129=1,$BE227=1),AND('0.Work Content Judge'!$O$129=1,$BH227=1),AND('0.Work Content Judge'!$P$129=1,$BI227=1)),1,0))</f>
        <v>1</v>
      </c>
      <c r="U227" s="807">
        <f t="shared" si="17"/>
        <v>1</v>
      </c>
      <c r="V227" s="683">
        <f t="shared" si="14"/>
        <v>1</v>
      </c>
      <c r="W227" s="684">
        <v>1</v>
      </c>
      <c r="X227" s="685">
        <v>1</v>
      </c>
      <c r="Y227" s="685" t="s">
        <v>749</v>
      </c>
      <c r="Z227" s="685" t="s">
        <v>749</v>
      </c>
      <c r="AA227" s="685" t="s">
        <v>749</v>
      </c>
      <c r="AB227" s="685" t="s">
        <v>749</v>
      </c>
      <c r="AC227" s="685" t="s">
        <v>749</v>
      </c>
      <c r="AD227" s="685" t="s">
        <v>749</v>
      </c>
      <c r="AE227" s="685" t="s">
        <v>749</v>
      </c>
      <c r="AF227" s="685" t="e">
        <v>#N/A</v>
      </c>
      <c r="AG227" s="685" t="e">
        <v>#N/A</v>
      </c>
      <c r="AH227" s="685" t="e">
        <v>#N/A</v>
      </c>
      <c r="AI227" s="685" t="e">
        <v>#N/A</v>
      </c>
      <c r="AJ227" s="685" t="e">
        <v>#N/A</v>
      </c>
      <c r="AK227" s="685" t="e">
        <v>#N/A</v>
      </c>
      <c r="AL227" s="685" t="e">
        <v>#N/A</v>
      </c>
      <c r="AM227" s="685" t="s">
        <v>749</v>
      </c>
      <c r="AN227" s="685" t="s">
        <v>749</v>
      </c>
      <c r="AO227" s="685" t="s">
        <v>749</v>
      </c>
      <c r="AP227" s="685" t="s">
        <v>749</v>
      </c>
      <c r="AQ227" s="685" t="s">
        <v>749</v>
      </c>
      <c r="AR227" s="685" t="s">
        <v>749</v>
      </c>
      <c r="AS227" s="685" t="s">
        <v>749</v>
      </c>
      <c r="AT227" s="685" t="s">
        <v>749</v>
      </c>
      <c r="AU227" s="685">
        <v>1</v>
      </c>
      <c r="AV227" s="685">
        <v>1</v>
      </c>
      <c r="AW227" s="685">
        <v>1</v>
      </c>
      <c r="AX227" s="685">
        <v>1</v>
      </c>
      <c r="AY227" s="685" t="s">
        <v>749</v>
      </c>
      <c r="AZ227" s="685">
        <v>1</v>
      </c>
      <c r="BA227" s="685" t="s">
        <v>749</v>
      </c>
      <c r="BB227" s="685" t="s">
        <v>749</v>
      </c>
      <c r="BC227" s="685" t="s">
        <v>749</v>
      </c>
      <c r="BD227" s="685" t="s">
        <v>749</v>
      </c>
      <c r="BE227" s="685" t="s">
        <v>749</v>
      </c>
      <c r="BF227" s="685" t="s">
        <v>749</v>
      </c>
      <c r="BG227" s="685" t="s">
        <v>749</v>
      </c>
      <c r="BH227" s="685" t="s">
        <v>749</v>
      </c>
      <c r="BI227" s="685" t="s">
        <v>749</v>
      </c>
      <c r="BJ227" s="685" t="s">
        <v>749</v>
      </c>
      <c r="BK227" s="685">
        <v>1</v>
      </c>
      <c r="BL227" s="685"/>
      <c r="BM227" s="685"/>
      <c r="BN227" s="685"/>
      <c r="BO227" s="685"/>
      <c r="BP227" s="685"/>
      <c r="BQ227" s="685"/>
      <c r="BR227" s="685"/>
    </row>
    <row r="228" s="258" customFormat="1" ht="144" spans="2:70">
      <c r="B228" s="448">
        <f t="shared" si="15"/>
        <v>213</v>
      </c>
      <c r="C228" s="449" t="s">
        <v>1703</v>
      </c>
      <c r="D228" s="450" t="s">
        <v>743</v>
      </c>
      <c r="E228" s="451" t="s">
        <v>744</v>
      </c>
      <c r="F228" s="794" t="s">
        <v>1704</v>
      </c>
      <c r="G228" s="453" t="s">
        <v>1705</v>
      </c>
      <c r="H228" s="451" t="str">
        <f t="shared" si="13"/>
        <v>その他(ネットワーク機器等)
Other
(e.g., External FW, IPS/IDS, network equipment, storage devices, etc.)</v>
      </c>
      <c r="I228" s="799" t="s">
        <v>785</v>
      </c>
      <c r="J228" s="320" t="s">
        <v>786</v>
      </c>
      <c r="K228" s="487" t="str">
        <f t="shared" si="16"/>
        <v>回答要
Answer Required</v>
      </c>
      <c r="L228" s="488">
        <v>3</v>
      </c>
      <c r="M228" s="489"/>
      <c r="N228" s="489"/>
      <c r="O228" s="492" t="s">
        <v>287</v>
      </c>
      <c r="P228" s="493"/>
      <c r="Q228" s="494"/>
      <c r="R228" s="494"/>
      <c r="S228" s="503"/>
      <c r="T228" s="807">
        <f>IF(OR(AND('0.Work Content Judge'!$AE$146=1,$BL228=99),AND('0.Work Content Judge'!$AH$146=1,$BM228=99),AND('0.Work Content Judge'!$AG$146=1,$BN228=99),AND(COUNTIF('0.Work Content Judge'!$AJ$146:$AO$146,2)=0,$BO228=99),AND('0.Work Content Judge'!$T$146=0,$BP228=99),AND('0.Work Content Judge'!$U$146=0,$BQ228=99),AND(COUNTIF('0.Work Content Judge'!$AJ$146:$AO$146,2)&gt;0,$BR228=99)),0,IF(OR(AND('0.Work Content Judge'!$G$129=1,$AZ228=1),AND('0.Work Content Judge'!$H$129=1,$BA228=1),AND('0.Work Content Judge'!$I$129=1,$BB228=1),AND('0.Work Content Judge'!$J$129=1,$BC228=1),AND('0.Work Content Judge'!$K$129=1,$BD228=1),AND('0.Work Content Judge'!$L$129=1,$BG228=1),AND('0.Work Content Judge'!$M$129=1,$BF228=1),AND('0.Work Content Judge'!$N$129=1,$BE228=1),AND('0.Work Content Judge'!$O$129=1,$BH228=1),AND('0.Work Content Judge'!$P$129=1,$BI228=1)),1,0))</f>
        <v>1</v>
      </c>
      <c r="U228" s="807">
        <f t="shared" si="17"/>
        <v>1</v>
      </c>
      <c r="V228" s="683">
        <f t="shared" si="14"/>
        <v>1</v>
      </c>
      <c r="W228" s="684">
        <v>1</v>
      </c>
      <c r="X228" s="685">
        <v>1</v>
      </c>
      <c r="Y228" s="685" t="s">
        <v>749</v>
      </c>
      <c r="Z228" s="685" t="s">
        <v>749</v>
      </c>
      <c r="AA228" s="685" t="s">
        <v>749</v>
      </c>
      <c r="AB228" s="685" t="s">
        <v>749</v>
      </c>
      <c r="AC228" s="685" t="s">
        <v>749</v>
      </c>
      <c r="AD228" s="685" t="s">
        <v>749</v>
      </c>
      <c r="AE228" s="685" t="s">
        <v>749</v>
      </c>
      <c r="AF228" s="685" t="e">
        <v>#N/A</v>
      </c>
      <c r="AG228" s="685" t="e">
        <v>#N/A</v>
      </c>
      <c r="AH228" s="685" t="e">
        <v>#N/A</v>
      </c>
      <c r="AI228" s="685" t="e">
        <v>#N/A</v>
      </c>
      <c r="AJ228" s="685" t="e">
        <v>#N/A</v>
      </c>
      <c r="AK228" s="685" t="e">
        <v>#N/A</v>
      </c>
      <c r="AL228" s="685" t="e">
        <v>#N/A</v>
      </c>
      <c r="AM228" s="685" t="s">
        <v>749</v>
      </c>
      <c r="AN228" s="685" t="s">
        <v>749</v>
      </c>
      <c r="AO228" s="685" t="s">
        <v>749</v>
      </c>
      <c r="AP228" s="685" t="s">
        <v>749</v>
      </c>
      <c r="AQ228" s="685" t="s">
        <v>749</v>
      </c>
      <c r="AR228" s="685" t="s">
        <v>749</v>
      </c>
      <c r="AS228" s="685" t="s">
        <v>749</v>
      </c>
      <c r="AT228" s="685" t="s">
        <v>749</v>
      </c>
      <c r="AU228" s="685">
        <v>1</v>
      </c>
      <c r="AV228" s="685">
        <v>1</v>
      </c>
      <c r="AW228" s="685">
        <v>1</v>
      </c>
      <c r="AX228" s="685">
        <v>1</v>
      </c>
      <c r="AY228" s="685" t="s">
        <v>749</v>
      </c>
      <c r="AZ228" s="685">
        <v>1</v>
      </c>
      <c r="BA228" s="685" t="s">
        <v>749</v>
      </c>
      <c r="BB228" s="685" t="s">
        <v>749</v>
      </c>
      <c r="BC228" s="685" t="s">
        <v>749</v>
      </c>
      <c r="BD228" s="685" t="s">
        <v>749</v>
      </c>
      <c r="BE228" s="685" t="s">
        <v>749</v>
      </c>
      <c r="BF228" s="685" t="s">
        <v>749</v>
      </c>
      <c r="BG228" s="685" t="s">
        <v>749</v>
      </c>
      <c r="BH228" s="685" t="s">
        <v>749</v>
      </c>
      <c r="BI228" s="685" t="s">
        <v>749</v>
      </c>
      <c r="BJ228" s="685" t="s">
        <v>749</v>
      </c>
      <c r="BK228" s="685">
        <v>1</v>
      </c>
      <c r="BL228" s="685"/>
      <c r="BM228" s="685"/>
      <c r="BN228" s="685"/>
      <c r="BO228" s="685"/>
      <c r="BP228" s="685"/>
      <c r="BQ228" s="685"/>
      <c r="BR228" s="685"/>
    </row>
    <row r="229" s="258" customFormat="1" ht="158.4" spans="2:70">
      <c r="B229" s="448">
        <f t="shared" si="15"/>
        <v>214</v>
      </c>
      <c r="C229" s="449" t="s">
        <v>1706</v>
      </c>
      <c r="D229" s="450" t="s">
        <v>743</v>
      </c>
      <c r="E229" s="451" t="s">
        <v>744</v>
      </c>
      <c r="F229" s="794" t="s">
        <v>1707</v>
      </c>
      <c r="G229" s="453" t="s">
        <v>1708</v>
      </c>
      <c r="H229" s="451" t="str">
        <f t="shared" si="13"/>
        <v>APサーバ
Application server</v>
      </c>
      <c r="I229" s="799" t="s">
        <v>1709</v>
      </c>
      <c r="J229" s="320" t="s">
        <v>1710</v>
      </c>
      <c r="K229" s="487" t="str">
        <f t="shared" si="16"/>
        <v>回答要
Answer Required</v>
      </c>
      <c r="L229" s="488">
        <v>3</v>
      </c>
      <c r="M229" s="489"/>
      <c r="N229" s="489"/>
      <c r="O229" s="492" t="s">
        <v>287</v>
      </c>
      <c r="P229" s="493"/>
      <c r="Q229" s="494"/>
      <c r="R229" s="494"/>
      <c r="S229" s="503"/>
      <c r="T229" s="807">
        <f>IF(OR(AND('0.Work Content Judge'!$AE$146=1,$BL229=99),AND('0.Work Content Judge'!$AH$146=1,$BM229=99),AND('0.Work Content Judge'!$AG$146=1,$BN229=99),AND(COUNTIF('0.Work Content Judge'!$AJ$146:$AO$146,2)=0,$BO229=99),AND('0.Work Content Judge'!$T$146=0,$BP229=99),AND('0.Work Content Judge'!$U$146=0,$BQ229=99),AND(COUNTIF('0.Work Content Judge'!$AJ$146:$AO$146,2)&gt;0,$BR229=99)),0,IF(OR(AND('0.Work Content Judge'!$G$129=1,$AZ229=1),AND('0.Work Content Judge'!$H$129=1,$BA229=1),AND('0.Work Content Judge'!$I$129=1,$BB229=1),AND('0.Work Content Judge'!$J$129=1,$BC229=1),AND('0.Work Content Judge'!$K$129=1,$BD229=1),AND('0.Work Content Judge'!$L$129=1,$BG229=1),AND('0.Work Content Judge'!$M$129=1,$BF229=1),AND('0.Work Content Judge'!$N$129=1,$BE229=1),AND('0.Work Content Judge'!$O$129=1,$BH229=1),AND('0.Work Content Judge'!$P$129=1,$BI229=1)),1,0))</f>
        <v>1</v>
      </c>
      <c r="U229" s="807">
        <f t="shared" si="17"/>
        <v>1</v>
      </c>
      <c r="V229" s="683">
        <f t="shared" si="14"/>
        <v>1</v>
      </c>
      <c r="W229" s="684">
        <v>1</v>
      </c>
      <c r="X229" s="685">
        <v>1</v>
      </c>
      <c r="Y229" s="685" t="s">
        <v>749</v>
      </c>
      <c r="Z229" s="685" t="s">
        <v>749</v>
      </c>
      <c r="AA229" s="685" t="s">
        <v>749</v>
      </c>
      <c r="AB229" s="685" t="s">
        <v>749</v>
      </c>
      <c r="AC229" s="685" t="s">
        <v>749</v>
      </c>
      <c r="AD229" s="685" t="s">
        <v>749</v>
      </c>
      <c r="AE229" s="685" t="s">
        <v>749</v>
      </c>
      <c r="AF229" s="685" t="e">
        <v>#N/A</v>
      </c>
      <c r="AG229" s="685" t="e">
        <v>#N/A</v>
      </c>
      <c r="AH229" s="685" t="e">
        <v>#N/A</v>
      </c>
      <c r="AI229" s="685" t="e">
        <v>#N/A</v>
      </c>
      <c r="AJ229" s="685" t="e">
        <v>#N/A</v>
      </c>
      <c r="AK229" s="685" t="e">
        <v>#N/A</v>
      </c>
      <c r="AL229" s="685" t="e">
        <v>#N/A</v>
      </c>
      <c r="AM229" s="685" t="s">
        <v>749</v>
      </c>
      <c r="AN229" s="685" t="s">
        <v>749</v>
      </c>
      <c r="AO229" s="685" t="s">
        <v>749</v>
      </c>
      <c r="AP229" s="685">
        <v>1</v>
      </c>
      <c r="AQ229" s="685" t="s">
        <v>749</v>
      </c>
      <c r="AR229" s="685" t="s">
        <v>749</v>
      </c>
      <c r="AS229" s="685" t="s">
        <v>749</v>
      </c>
      <c r="AT229" s="685" t="s">
        <v>749</v>
      </c>
      <c r="AU229" s="685" t="s">
        <v>749</v>
      </c>
      <c r="AV229" s="685">
        <v>1</v>
      </c>
      <c r="AW229" s="685">
        <v>1</v>
      </c>
      <c r="AX229" s="685">
        <v>1</v>
      </c>
      <c r="AY229" s="685" t="s">
        <v>749</v>
      </c>
      <c r="AZ229" s="685">
        <v>1</v>
      </c>
      <c r="BA229" s="685" t="s">
        <v>749</v>
      </c>
      <c r="BB229" s="685" t="s">
        <v>749</v>
      </c>
      <c r="BC229" s="685" t="s">
        <v>749</v>
      </c>
      <c r="BD229" s="685" t="s">
        <v>749</v>
      </c>
      <c r="BE229" s="685" t="s">
        <v>749</v>
      </c>
      <c r="BF229" s="685" t="s">
        <v>749</v>
      </c>
      <c r="BG229" s="685" t="s">
        <v>749</v>
      </c>
      <c r="BH229" s="685" t="s">
        <v>749</v>
      </c>
      <c r="BI229" s="685" t="s">
        <v>749</v>
      </c>
      <c r="BJ229" s="685" t="s">
        <v>749</v>
      </c>
      <c r="BK229" s="685">
        <v>1</v>
      </c>
      <c r="BL229" s="685"/>
      <c r="BM229" s="685"/>
      <c r="BN229" s="685"/>
      <c r="BO229" s="685"/>
      <c r="BP229" s="685"/>
      <c r="BQ229" s="685"/>
      <c r="BR229" s="685"/>
    </row>
    <row r="230" s="258" customFormat="1" ht="158.4" spans="2:70">
      <c r="B230" s="448">
        <f t="shared" si="15"/>
        <v>215</v>
      </c>
      <c r="C230" s="449" t="s">
        <v>1711</v>
      </c>
      <c r="D230" s="450" t="s">
        <v>743</v>
      </c>
      <c r="E230" s="451" t="s">
        <v>744</v>
      </c>
      <c r="F230" s="794" t="s">
        <v>1712</v>
      </c>
      <c r="G230" s="453" t="s">
        <v>1713</v>
      </c>
      <c r="H230" s="451" t="str">
        <f t="shared" si="13"/>
        <v>APサーバ
Application server</v>
      </c>
      <c r="I230" s="799" t="s">
        <v>1709</v>
      </c>
      <c r="J230" s="320" t="s">
        <v>1710</v>
      </c>
      <c r="K230" s="487" t="str">
        <f t="shared" si="16"/>
        <v>回答要
Answer Required</v>
      </c>
      <c r="L230" s="488">
        <v>3</v>
      </c>
      <c r="M230" s="489"/>
      <c r="N230" s="489"/>
      <c r="O230" s="492" t="s">
        <v>287</v>
      </c>
      <c r="P230" s="493"/>
      <c r="Q230" s="494"/>
      <c r="R230" s="494"/>
      <c r="S230" s="503"/>
      <c r="T230" s="807">
        <f>IF(OR(AND('0.Work Content Judge'!$AE$146=1,$BL230=99),AND('0.Work Content Judge'!$AH$146=1,$BM230=99),AND('0.Work Content Judge'!$AG$146=1,$BN230=99),AND(COUNTIF('0.Work Content Judge'!$AJ$146:$AO$146,2)=0,$BO230=99),AND('0.Work Content Judge'!$T$146=0,$BP230=99),AND('0.Work Content Judge'!$U$146=0,$BQ230=99),AND(COUNTIF('0.Work Content Judge'!$AJ$146:$AO$146,2)&gt;0,$BR230=99)),0,IF(OR(AND('0.Work Content Judge'!$G$129=1,$AZ230=1),AND('0.Work Content Judge'!$H$129=1,$BA230=1),AND('0.Work Content Judge'!$I$129=1,$BB230=1),AND('0.Work Content Judge'!$J$129=1,$BC230=1),AND('0.Work Content Judge'!$K$129=1,$BD230=1),AND('0.Work Content Judge'!$L$129=1,$BG230=1),AND('0.Work Content Judge'!$M$129=1,$BF230=1),AND('0.Work Content Judge'!$N$129=1,$BE230=1),AND('0.Work Content Judge'!$O$129=1,$BH230=1),AND('0.Work Content Judge'!$P$129=1,$BI230=1)),1,0))</f>
        <v>1</v>
      </c>
      <c r="U230" s="807">
        <f t="shared" si="17"/>
        <v>1</v>
      </c>
      <c r="V230" s="683">
        <f t="shared" si="14"/>
        <v>1</v>
      </c>
      <c r="W230" s="684">
        <v>1</v>
      </c>
      <c r="X230" s="685">
        <v>1</v>
      </c>
      <c r="Y230" s="685" t="s">
        <v>749</v>
      </c>
      <c r="Z230" s="685" t="s">
        <v>749</v>
      </c>
      <c r="AA230" s="685" t="s">
        <v>749</v>
      </c>
      <c r="AB230" s="685" t="s">
        <v>749</v>
      </c>
      <c r="AC230" s="685" t="s">
        <v>749</v>
      </c>
      <c r="AD230" s="685" t="s">
        <v>749</v>
      </c>
      <c r="AE230" s="685" t="s">
        <v>749</v>
      </c>
      <c r="AF230" s="685" t="e">
        <v>#N/A</v>
      </c>
      <c r="AG230" s="685" t="e">
        <v>#N/A</v>
      </c>
      <c r="AH230" s="685" t="e">
        <v>#N/A</v>
      </c>
      <c r="AI230" s="685" t="e">
        <v>#N/A</v>
      </c>
      <c r="AJ230" s="685" t="e">
        <v>#N/A</v>
      </c>
      <c r="AK230" s="685" t="e">
        <v>#N/A</v>
      </c>
      <c r="AL230" s="685" t="e">
        <v>#N/A</v>
      </c>
      <c r="AM230" s="685" t="s">
        <v>749</v>
      </c>
      <c r="AN230" s="685" t="s">
        <v>749</v>
      </c>
      <c r="AO230" s="685" t="s">
        <v>749</v>
      </c>
      <c r="AP230" s="685">
        <v>1</v>
      </c>
      <c r="AQ230" s="685" t="s">
        <v>749</v>
      </c>
      <c r="AR230" s="685" t="s">
        <v>749</v>
      </c>
      <c r="AS230" s="685" t="s">
        <v>749</v>
      </c>
      <c r="AT230" s="685" t="s">
        <v>749</v>
      </c>
      <c r="AU230" s="685" t="s">
        <v>749</v>
      </c>
      <c r="AV230" s="685">
        <v>1</v>
      </c>
      <c r="AW230" s="685">
        <v>1</v>
      </c>
      <c r="AX230" s="685">
        <v>1</v>
      </c>
      <c r="AY230" s="685" t="s">
        <v>749</v>
      </c>
      <c r="AZ230" s="685">
        <v>1</v>
      </c>
      <c r="BA230" s="685" t="s">
        <v>749</v>
      </c>
      <c r="BB230" s="685" t="s">
        <v>749</v>
      </c>
      <c r="BC230" s="685" t="s">
        <v>749</v>
      </c>
      <c r="BD230" s="685" t="s">
        <v>749</v>
      </c>
      <c r="BE230" s="685" t="s">
        <v>749</v>
      </c>
      <c r="BF230" s="685" t="s">
        <v>749</v>
      </c>
      <c r="BG230" s="685" t="s">
        <v>749</v>
      </c>
      <c r="BH230" s="685" t="s">
        <v>749</v>
      </c>
      <c r="BI230" s="685" t="s">
        <v>749</v>
      </c>
      <c r="BJ230" s="685" t="s">
        <v>749</v>
      </c>
      <c r="BK230" s="685">
        <v>1</v>
      </c>
      <c r="BL230" s="685"/>
      <c r="BM230" s="685"/>
      <c r="BN230" s="685"/>
      <c r="BO230" s="685"/>
      <c r="BP230" s="685"/>
      <c r="BQ230" s="685"/>
      <c r="BR230" s="685"/>
    </row>
    <row r="231" s="258" customFormat="1" ht="158.4" spans="2:70">
      <c r="B231" s="448">
        <f t="shared" si="15"/>
        <v>216</v>
      </c>
      <c r="C231" s="449" t="s">
        <v>1714</v>
      </c>
      <c r="D231" s="450" t="s">
        <v>743</v>
      </c>
      <c r="E231" s="451" t="s">
        <v>744</v>
      </c>
      <c r="F231" s="794" t="s">
        <v>1715</v>
      </c>
      <c r="G231" s="453" t="s">
        <v>1716</v>
      </c>
      <c r="H231" s="451" t="str">
        <f t="shared" si="13"/>
        <v>APサーバ
Application server</v>
      </c>
      <c r="I231" s="799" t="s">
        <v>1709</v>
      </c>
      <c r="J231" s="320" t="s">
        <v>1710</v>
      </c>
      <c r="K231" s="487" t="str">
        <f t="shared" si="16"/>
        <v>回答要
Answer Required</v>
      </c>
      <c r="L231" s="488">
        <v>3</v>
      </c>
      <c r="M231" s="489"/>
      <c r="N231" s="489"/>
      <c r="O231" s="492" t="s">
        <v>287</v>
      </c>
      <c r="P231" s="493"/>
      <c r="Q231" s="494"/>
      <c r="R231" s="494"/>
      <c r="S231" s="503"/>
      <c r="T231" s="807">
        <f>IF(OR(AND('0.Work Content Judge'!$AE$146=1,$BL231=99),AND('0.Work Content Judge'!$AH$146=1,$BM231=99),AND('0.Work Content Judge'!$AG$146=1,$BN231=99),AND(COUNTIF('0.Work Content Judge'!$AJ$146:$AO$146,2)=0,$BO231=99),AND('0.Work Content Judge'!$T$146=0,$BP231=99),AND('0.Work Content Judge'!$U$146=0,$BQ231=99),AND(COUNTIF('0.Work Content Judge'!$AJ$146:$AO$146,2)&gt;0,$BR231=99)),0,IF(OR(AND('0.Work Content Judge'!$G$129=1,$AZ231=1),AND('0.Work Content Judge'!$H$129=1,$BA231=1),AND('0.Work Content Judge'!$I$129=1,$BB231=1),AND('0.Work Content Judge'!$J$129=1,$BC231=1),AND('0.Work Content Judge'!$K$129=1,$BD231=1),AND('0.Work Content Judge'!$L$129=1,$BG231=1),AND('0.Work Content Judge'!$M$129=1,$BF231=1),AND('0.Work Content Judge'!$N$129=1,$BE231=1),AND('0.Work Content Judge'!$O$129=1,$BH231=1),AND('0.Work Content Judge'!$P$129=1,$BI231=1)),1,0))</f>
        <v>1</v>
      </c>
      <c r="U231" s="807">
        <f t="shared" si="17"/>
        <v>1</v>
      </c>
      <c r="V231" s="683">
        <f t="shared" si="14"/>
        <v>1</v>
      </c>
      <c r="W231" s="684">
        <v>1</v>
      </c>
      <c r="X231" s="685">
        <v>1</v>
      </c>
      <c r="Y231" s="685" t="s">
        <v>749</v>
      </c>
      <c r="Z231" s="685" t="s">
        <v>749</v>
      </c>
      <c r="AA231" s="685" t="s">
        <v>749</v>
      </c>
      <c r="AB231" s="685" t="s">
        <v>749</v>
      </c>
      <c r="AC231" s="685" t="s">
        <v>749</v>
      </c>
      <c r="AD231" s="685" t="s">
        <v>749</v>
      </c>
      <c r="AE231" s="685" t="s">
        <v>749</v>
      </c>
      <c r="AF231" s="685" t="e">
        <v>#N/A</v>
      </c>
      <c r="AG231" s="685" t="e">
        <v>#N/A</v>
      </c>
      <c r="AH231" s="685" t="e">
        <v>#N/A</v>
      </c>
      <c r="AI231" s="685" t="e">
        <v>#N/A</v>
      </c>
      <c r="AJ231" s="685" t="e">
        <v>#N/A</v>
      </c>
      <c r="AK231" s="685" t="e">
        <v>#N/A</v>
      </c>
      <c r="AL231" s="685" t="e">
        <v>#N/A</v>
      </c>
      <c r="AM231" s="685" t="s">
        <v>749</v>
      </c>
      <c r="AN231" s="685" t="s">
        <v>749</v>
      </c>
      <c r="AO231" s="685" t="s">
        <v>749</v>
      </c>
      <c r="AP231" s="685">
        <v>1</v>
      </c>
      <c r="AQ231" s="685" t="s">
        <v>749</v>
      </c>
      <c r="AR231" s="685" t="s">
        <v>749</v>
      </c>
      <c r="AS231" s="685" t="s">
        <v>749</v>
      </c>
      <c r="AT231" s="685" t="s">
        <v>749</v>
      </c>
      <c r="AU231" s="685" t="s">
        <v>749</v>
      </c>
      <c r="AV231" s="685">
        <v>1</v>
      </c>
      <c r="AW231" s="685">
        <v>1</v>
      </c>
      <c r="AX231" s="685">
        <v>1</v>
      </c>
      <c r="AY231" s="685" t="s">
        <v>749</v>
      </c>
      <c r="AZ231" s="685">
        <v>1</v>
      </c>
      <c r="BA231" s="685" t="s">
        <v>749</v>
      </c>
      <c r="BB231" s="685" t="s">
        <v>749</v>
      </c>
      <c r="BC231" s="685" t="s">
        <v>749</v>
      </c>
      <c r="BD231" s="685" t="s">
        <v>749</v>
      </c>
      <c r="BE231" s="685" t="s">
        <v>749</v>
      </c>
      <c r="BF231" s="685" t="s">
        <v>749</v>
      </c>
      <c r="BG231" s="685" t="s">
        <v>749</v>
      </c>
      <c r="BH231" s="685" t="s">
        <v>749</v>
      </c>
      <c r="BI231" s="685" t="s">
        <v>749</v>
      </c>
      <c r="BJ231" s="685" t="s">
        <v>749</v>
      </c>
      <c r="BK231" s="685">
        <v>1</v>
      </c>
      <c r="BL231" s="685"/>
      <c r="BM231" s="685"/>
      <c r="BN231" s="685"/>
      <c r="BO231" s="685"/>
      <c r="BP231" s="685"/>
      <c r="BQ231" s="685"/>
      <c r="BR231" s="685"/>
    </row>
    <row r="232" s="258" customFormat="1" ht="158.4" spans="2:70">
      <c r="B232" s="448">
        <f t="shared" si="15"/>
        <v>217</v>
      </c>
      <c r="C232" s="449" t="s">
        <v>1717</v>
      </c>
      <c r="D232" s="450" t="s">
        <v>743</v>
      </c>
      <c r="E232" s="451" t="s">
        <v>801</v>
      </c>
      <c r="F232" s="794" t="s">
        <v>1718</v>
      </c>
      <c r="G232" s="453" t="s">
        <v>1719</v>
      </c>
      <c r="H232" s="451" t="str">
        <f t="shared" si="13"/>
        <v>APサーバ
Application server</v>
      </c>
      <c r="I232" s="799" t="s">
        <v>1709</v>
      </c>
      <c r="J232" s="320" t="s">
        <v>1710</v>
      </c>
      <c r="K232" s="487" t="str">
        <f t="shared" si="16"/>
        <v>回答要
Answer Required</v>
      </c>
      <c r="L232" s="488">
        <v>3</v>
      </c>
      <c r="M232" s="489"/>
      <c r="N232" s="489"/>
      <c r="O232" s="492" t="s">
        <v>287</v>
      </c>
      <c r="P232" s="493"/>
      <c r="Q232" s="494"/>
      <c r="R232" s="494"/>
      <c r="S232" s="503"/>
      <c r="T232" s="807">
        <f>IF(OR(AND('0.Work Content Judge'!$AE$146=1,$BL232=99),AND('0.Work Content Judge'!$AH$146=1,$BM232=99),AND('0.Work Content Judge'!$AG$146=1,$BN232=99),AND(COUNTIF('0.Work Content Judge'!$AJ$146:$AO$146,2)=0,$BO232=99),AND('0.Work Content Judge'!$T$146=0,$BP232=99),AND('0.Work Content Judge'!$U$146=0,$BQ232=99),AND(COUNTIF('0.Work Content Judge'!$AJ$146:$AO$146,2)&gt;0,$BR232=99)),0,IF(OR(AND('0.Work Content Judge'!$G$129=1,$AZ232=1),AND('0.Work Content Judge'!$H$129=1,$BA232=1),AND('0.Work Content Judge'!$I$129=1,$BB232=1),AND('0.Work Content Judge'!$J$129=1,$BC232=1),AND('0.Work Content Judge'!$K$129=1,$BD232=1),AND('0.Work Content Judge'!$L$129=1,$BG232=1),AND('0.Work Content Judge'!$M$129=1,$BF232=1),AND('0.Work Content Judge'!$N$129=1,$BE232=1),AND('0.Work Content Judge'!$O$129=1,$BH232=1),AND('0.Work Content Judge'!$P$129=1,$BI232=1)),1,0))</f>
        <v>1</v>
      </c>
      <c r="U232" s="807">
        <f t="shared" si="17"/>
        <v>1</v>
      </c>
      <c r="V232" s="683">
        <f t="shared" si="14"/>
        <v>1</v>
      </c>
      <c r="W232" s="684">
        <v>1</v>
      </c>
      <c r="X232" s="685">
        <v>1</v>
      </c>
      <c r="Y232" s="685" t="s">
        <v>749</v>
      </c>
      <c r="Z232" s="685" t="s">
        <v>749</v>
      </c>
      <c r="AA232" s="685" t="s">
        <v>749</v>
      </c>
      <c r="AB232" s="685" t="s">
        <v>749</v>
      </c>
      <c r="AC232" s="685" t="s">
        <v>749</v>
      </c>
      <c r="AD232" s="685" t="s">
        <v>749</v>
      </c>
      <c r="AE232" s="685" t="s">
        <v>749</v>
      </c>
      <c r="AF232" s="685" t="e">
        <v>#N/A</v>
      </c>
      <c r="AG232" s="685" t="e">
        <v>#N/A</v>
      </c>
      <c r="AH232" s="685" t="e">
        <v>#N/A</v>
      </c>
      <c r="AI232" s="685" t="e">
        <v>#N/A</v>
      </c>
      <c r="AJ232" s="685" t="e">
        <v>#N/A</v>
      </c>
      <c r="AK232" s="685" t="e">
        <v>#N/A</v>
      </c>
      <c r="AL232" s="685" t="e">
        <v>#N/A</v>
      </c>
      <c r="AM232" s="685" t="s">
        <v>749</v>
      </c>
      <c r="AN232" s="685" t="s">
        <v>749</v>
      </c>
      <c r="AO232" s="685" t="s">
        <v>749</v>
      </c>
      <c r="AP232" s="685">
        <v>1</v>
      </c>
      <c r="AQ232" s="685" t="s">
        <v>749</v>
      </c>
      <c r="AR232" s="685" t="s">
        <v>749</v>
      </c>
      <c r="AS232" s="685" t="s">
        <v>749</v>
      </c>
      <c r="AT232" s="685" t="s">
        <v>749</v>
      </c>
      <c r="AU232" s="685" t="s">
        <v>749</v>
      </c>
      <c r="AV232" s="685">
        <v>1</v>
      </c>
      <c r="AW232" s="685">
        <v>1</v>
      </c>
      <c r="AX232" s="685">
        <v>1</v>
      </c>
      <c r="AY232" s="685" t="s">
        <v>749</v>
      </c>
      <c r="AZ232" s="685">
        <v>1</v>
      </c>
      <c r="BA232" s="685">
        <v>1</v>
      </c>
      <c r="BB232" s="685">
        <v>1</v>
      </c>
      <c r="BC232" s="685" t="s">
        <v>749</v>
      </c>
      <c r="BD232" s="685" t="s">
        <v>749</v>
      </c>
      <c r="BE232" s="685" t="s">
        <v>749</v>
      </c>
      <c r="BF232" s="685" t="s">
        <v>749</v>
      </c>
      <c r="BG232" s="685" t="s">
        <v>749</v>
      </c>
      <c r="BH232" s="685" t="s">
        <v>749</v>
      </c>
      <c r="BI232" s="685" t="s">
        <v>749</v>
      </c>
      <c r="BJ232" s="685" t="s">
        <v>749</v>
      </c>
      <c r="BK232" s="685">
        <v>1</v>
      </c>
      <c r="BL232" s="685"/>
      <c r="BM232" s="685"/>
      <c r="BN232" s="685"/>
      <c r="BO232" s="685"/>
      <c r="BP232" s="685"/>
      <c r="BQ232" s="685"/>
      <c r="BR232" s="685"/>
    </row>
    <row r="233" s="258" customFormat="1" ht="144" spans="2:70">
      <c r="B233" s="448">
        <f t="shared" si="15"/>
        <v>218</v>
      </c>
      <c r="C233" s="449" t="s">
        <v>1720</v>
      </c>
      <c r="D233" s="450" t="s">
        <v>743</v>
      </c>
      <c r="E233" s="451" t="s">
        <v>744</v>
      </c>
      <c r="F233" s="794" t="s">
        <v>1721</v>
      </c>
      <c r="G233" s="453" t="s">
        <v>1722</v>
      </c>
      <c r="H233" s="451" t="str">
        <f t="shared" si="13"/>
        <v>DBサーバ
Database server</v>
      </c>
      <c r="I233" s="799" t="s">
        <v>785</v>
      </c>
      <c r="J233" s="320" t="s">
        <v>786</v>
      </c>
      <c r="K233" s="487" t="str">
        <f t="shared" si="16"/>
        <v>回答要
Answer Required</v>
      </c>
      <c r="L233" s="488">
        <v>3</v>
      </c>
      <c r="M233" s="489"/>
      <c r="N233" s="489"/>
      <c r="O233" s="492" t="s">
        <v>287</v>
      </c>
      <c r="P233" s="493"/>
      <c r="Q233" s="494"/>
      <c r="R233" s="494"/>
      <c r="S233" s="503"/>
      <c r="T233" s="807">
        <f>IF(OR(AND('0.Work Content Judge'!$AE$146=1,$BL233=99),AND('0.Work Content Judge'!$AH$146=1,$BM233=99),AND('0.Work Content Judge'!$AG$146=1,$BN233=99),AND(COUNTIF('0.Work Content Judge'!$AJ$146:$AO$146,2)=0,$BO233=99),AND('0.Work Content Judge'!$T$146=0,$BP233=99),AND('0.Work Content Judge'!$U$146=0,$BQ233=99),AND(COUNTIF('0.Work Content Judge'!$AJ$146:$AO$146,2)&gt;0,$BR233=99)),0,IF(OR(AND('0.Work Content Judge'!$G$129=1,$AZ233=1),AND('0.Work Content Judge'!$H$129=1,$BA233=1),AND('0.Work Content Judge'!$I$129=1,$BB233=1),AND('0.Work Content Judge'!$J$129=1,$BC233=1),AND('0.Work Content Judge'!$K$129=1,$BD233=1),AND('0.Work Content Judge'!$L$129=1,$BG233=1),AND('0.Work Content Judge'!$M$129=1,$BF233=1),AND('0.Work Content Judge'!$N$129=1,$BE233=1),AND('0.Work Content Judge'!$O$129=1,$BH233=1),AND('0.Work Content Judge'!$P$129=1,$BI233=1)),1,0))</f>
        <v>1</v>
      </c>
      <c r="U233" s="807">
        <f t="shared" si="17"/>
        <v>1</v>
      </c>
      <c r="V233" s="683">
        <f t="shared" si="14"/>
        <v>1</v>
      </c>
      <c r="W233" s="684">
        <v>1</v>
      </c>
      <c r="X233" s="685">
        <v>1</v>
      </c>
      <c r="Y233" s="685" t="s">
        <v>749</v>
      </c>
      <c r="Z233" s="685" t="s">
        <v>749</v>
      </c>
      <c r="AA233" s="685" t="s">
        <v>749</v>
      </c>
      <c r="AB233" s="685" t="s">
        <v>749</v>
      </c>
      <c r="AC233" s="685" t="s">
        <v>749</v>
      </c>
      <c r="AD233" s="685" t="s">
        <v>749</v>
      </c>
      <c r="AE233" s="685" t="s">
        <v>749</v>
      </c>
      <c r="AF233" s="685" t="e">
        <v>#N/A</v>
      </c>
      <c r="AG233" s="685" t="e">
        <v>#N/A</v>
      </c>
      <c r="AH233" s="685" t="e">
        <v>#N/A</v>
      </c>
      <c r="AI233" s="685" t="e">
        <v>#N/A</v>
      </c>
      <c r="AJ233" s="685" t="e">
        <v>#N/A</v>
      </c>
      <c r="AK233" s="685" t="e">
        <v>#N/A</v>
      </c>
      <c r="AL233" s="685" t="e">
        <v>#N/A</v>
      </c>
      <c r="AM233" s="685" t="s">
        <v>749</v>
      </c>
      <c r="AN233" s="685" t="s">
        <v>749</v>
      </c>
      <c r="AO233" s="685" t="s">
        <v>749</v>
      </c>
      <c r="AP233" s="685" t="s">
        <v>749</v>
      </c>
      <c r="AQ233" s="685">
        <v>1</v>
      </c>
      <c r="AR233" s="685" t="s">
        <v>749</v>
      </c>
      <c r="AS233" s="685" t="s">
        <v>749</v>
      </c>
      <c r="AT233" s="685" t="s">
        <v>749</v>
      </c>
      <c r="AU233" s="685" t="s">
        <v>749</v>
      </c>
      <c r="AV233" s="685">
        <v>1</v>
      </c>
      <c r="AW233" s="685">
        <v>1</v>
      </c>
      <c r="AX233" s="685">
        <v>1</v>
      </c>
      <c r="AY233" s="685" t="s">
        <v>749</v>
      </c>
      <c r="AZ233" s="685">
        <v>1</v>
      </c>
      <c r="BA233" s="685" t="s">
        <v>749</v>
      </c>
      <c r="BB233" s="685" t="s">
        <v>749</v>
      </c>
      <c r="BC233" s="685" t="s">
        <v>749</v>
      </c>
      <c r="BD233" s="685" t="s">
        <v>749</v>
      </c>
      <c r="BE233" s="685" t="s">
        <v>749</v>
      </c>
      <c r="BF233" s="685" t="s">
        <v>749</v>
      </c>
      <c r="BG233" s="685" t="s">
        <v>749</v>
      </c>
      <c r="BH233" s="685" t="s">
        <v>749</v>
      </c>
      <c r="BI233" s="685" t="s">
        <v>749</v>
      </c>
      <c r="BJ233" s="685" t="s">
        <v>749</v>
      </c>
      <c r="BK233" s="685">
        <v>1</v>
      </c>
      <c r="BL233" s="685"/>
      <c r="BM233" s="685"/>
      <c r="BN233" s="685"/>
      <c r="BO233" s="685"/>
      <c r="BP233" s="685"/>
      <c r="BQ233" s="685"/>
      <c r="BR233" s="685"/>
    </row>
    <row r="234" s="258" customFormat="1" ht="144" spans="2:70">
      <c r="B234" s="448">
        <f t="shared" si="15"/>
        <v>219</v>
      </c>
      <c r="C234" s="449" t="s">
        <v>1723</v>
      </c>
      <c r="D234" s="450" t="s">
        <v>743</v>
      </c>
      <c r="E234" s="451" t="s">
        <v>744</v>
      </c>
      <c r="F234" s="794" t="s">
        <v>1724</v>
      </c>
      <c r="G234" s="453" t="s">
        <v>1725</v>
      </c>
      <c r="H234" s="451" t="str">
        <f t="shared" si="13"/>
        <v>DBサーバ
Database server</v>
      </c>
      <c r="I234" s="799" t="s">
        <v>785</v>
      </c>
      <c r="J234" s="320" t="s">
        <v>786</v>
      </c>
      <c r="K234" s="487" t="str">
        <f t="shared" si="16"/>
        <v>回答要
Answer Required</v>
      </c>
      <c r="L234" s="488">
        <v>3</v>
      </c>
      <c r="M234" s="489"/>
      <c r="N234" s="489"/>
      <c r="O234" s="492" t="s">
        <v>287</v>
      </c>
      <c r="P234" s="493"/>
      <c r="Q234" s="494"/>
      <c r="R234" s="494"/>
      <c r="S234" s="503"/>
      <c r="T234" s="807">
        <f>IF(OR(AND('0.Work Content Judge'!$AE$146=1,$BL234=99),AND('0.Work Content Judge'!$AH$146=1,$BM234=99),AND('0.Work Content Judge'!$AG$146=1,$BN234=99),AND(COUNTIF('0.Work Content Judge'!$AJ$146:$AO$146,2)=0,$BO234=99),AND('0.Work Content Judge'!$T$146=0,$BP234=99),AND('0.Work Content Judge'!$U$146=0,$BQ234=99),AND(COUNTIF('0.Work Content Judge'!$AJ$146:$AO$146,2)&gt;0,$BR234=99)),0,IF(OR(AND('0.Work Content Judge'!$G$129=1,$AZ234=1),AND('0.Work Content Judge'!$H$129=1,$BA234=1),AND('0.Work Content Judge'!$I$129=1,$BB234=1),AND('0.Work Content Judge'!$J$129=1,$BC234=1),AND('0.Work Content Judge'!$K$129=1,$BD234=1),AND('0.Work Content Judge'!$L$129=1,$BG234=1),AND('0.Work Content Judge'!$M$129=1,$BF234=1),AND('0.Work Content Judge'!$N$129=1,$BE234=1),AND('0.Work Content Judge'!$O$129=1,$BH234=1),AND('0.Work Content Judge'!$P$129=1,$BI234=1)),1,0))</f>
        <v>1</v>
      </c>
      <c r="U234" s="807">
        <f t="shared" si="17"/>
        <v>1</v>
      </c>
      <c r="V234" s="683">
        <f t="shared" si="14"/>
        <v>1</v>
      </c>
      <c r="W234" s="684">
        <v>1</v>
      </c>
      <c r="X234" s="685">
        <v>1</v>
      </c>
      <c r="Y234" s="685" t="s">
        <v>749</v>
      </c>
      <c r="Z234" s="685" t="s">
        <v>749</v>
      </c>
      <c r="AA234" s="685" t="s">
        <v>749</v>
      </c>
      <c r="AB234" s="685" t="s">
        <v>749</v>
      </c>
      <c r="AC234" s="685" t="s">
        <v>749</v>
      </c>
      <c r="AD234" s="685" t="s">
        <v>749</v>
      </c>
      <c r="AE234" s="685" t="s">
        <v>749</v>
      </c>
      <c r="AF234" s="685" t="e">
        <v>#N/A</v>
      </c>
      <c r="AG234" s="685" t="e">
        <v>#N/A</v>
      </c>
      <c r="AH234" s="685" t="e">
        <v>#N/A</v>
      </c>
      <c r="AI234" s="685" t="e">
        <v>#N/A</v>
      </c>
      <c r="AJ234" s="685" t="e">
        <v>#N/A</v>
      </c>
      <c r="AK234" s="685" t="e">
        <v>#N/A</v>
      </c>
      <c r="AL234" s="685" t="e">
        <v>#N/A</v>
      </c>
      <c r="AM234" s="685" t="s">
        <v>749</v>
      </c>
      <c r="AN234" s="685" t="s">
        <v>749</v>
      </c>
      <c r="AO234" s="685" t="s">
        <v>749</v>
      </c>
      <c r="AP234" s="685" t="s">
        <v>749</v>
      </c>
      <c r="AQ234" s="685">
        <v>1</v>
      </c>
      <c r="AR234" s="685" t="s">
        <v>749</v>
      </c>
      <c r="AS234" s="685" t="s">
        <v>749</v>
      </c>
      <c r="AT234" s="685" t="s">
        <v>749</v>
      </c>
      <c r="AU234" s="685" t="s">
        <v>749</v>
      </c>
      <c r="AV234" s="685">
        <v>1</v>
      </c>
      <c r="AW234" s="685">
        <v>1</v>
      </c>
      <c r="AX234" s="685">
        <v>1</v>
      </c>
      <c r="AY234" s="685" t="s">
        <v>749</v>
      </c>
      <c r="AZ234" s="685">
        <v>1</v>
      </c>
      <c r="BA234" s="685" t="s">
        <v>749</v>
      </c>
      <c r="BB234" s="685" t="s">
        <v>749</v>
      </c>
      <c r="BC234" s="685" t="s">
        <v>749</v>
      </c>
      <c r="BD234" s="685" t="s">
        <v>749</v>
      </c>
      <c r="BE234" s="685" t="s">
        <v>749</v>
      </c>
      <c r="BF234" s="685" t="s">
        <v>749</v>
      </c>
      <c r="BG234" s="685" t="s">
        <v>749</v>
      </c>
      <c r="BH234" s="685" t="s">
        <v>749</v>
      </c>
      <c r="BI234" s="685" t="s">
        <v>749</v>
      </c>
      <c r="BJ234" s="685" t="s">
        <v>749</v>
      </c>
      <c r="BK234" s="685">
        <v>1</v>
      </c>
      <c r="BL234" s="685"/>
      <c r="BM234" s="685"/>
      <c r="BN234" s="685"/>
      <c r="BO234" s="685"/>
      <c r="BP234" s="685"/>
      <c r="BQ234" s="685"/>
      <c r="BR234" s="685"/>
    </row>
    <row r="235" s="258" customFormat="1" ht="144" spans="2:70">
      <c r="B235" s="448">
        <f t="shared" si="15"/>
        <v>220</v>
      </c>
      <c r="C235" s="449" t="s">
        <v>1726</v>
      </c>
      <c r="D235" s="450" t="s">
        <v>743</v>
      </c>
      <c r="E235" s="451" t="s">
        <v>744</v>
      </c>
      <c r="F235" s="794" t="s">
        <v>1727</v>
      </c>
      <c r="G235" s="453" t="s">
        <v>1728</v>
      </c>
      <c r="H235" s="451" t="str">
        <f t="shared" si="13"/>
        <v>DBサーバ
Database server</v>
      </c>
      <c r="I235" s="799" t="s">
        <v>785</v>
      </c>
      <c r="J235" s="320" t="s">
        <v>786</v>
      </c>
      <c r="K235" s="487" t="str">
        <f t="shared" si="16"/>
        <v>回答要
Answer Required</v>
      </c>
      <c r="L235" s="488">
        <v>3</v>
      </c>
      <c r="M235" s="489"/>
      <c r="N235" s="489"/>
      <c r="O235" s="492" t="s">
        <v>287</v>
      </c>
      <c r="P235" s="493"/>
      <c r="Q235" s="494"/>
      <c r="R235" s="494"/>
      <c r="S235" s="503"/>
      <c r="T235" s="807">
        <f>IF(OR(AND('0.Work Content Judge'!$AE$146=1,$BL235=99),AND('0.Work Content Judge'!$AH$146=1,$BM235=99),AND('0.Work Content Judge'!$AG$146=1,$BN235=99),AND(COUNTIF('0.Work Content Judge'!$AJ$146:$AO$146,2)=0,$BO235=99),AND('0.Work Content Judge'!$T$146=0,$BP235=99),AND('0.Work Content Judge'!$U$146=0,$BQ235=99),AND(COUNTIF('0.Work Content Judge'!$AJ$146:$AO$146,2)&gt;0,$BR235=99)),0,IF(OR(AND('0.Work Content Judge'!$G$129=1,$AZ235=1),AND('0.Work Content Judge'!$H$129=1,$BA235=1),AND('0.Work Content Judge'!$I$129=1,$BB235=1),AND('0.Work Content Judge'!$J$129=1,$BC235=1),AND('0.Work Content Judge'!$K$129=1,$BD235=1),AND('0.Work Content Judge'!$L$129=1,$BG235=1),AND('0.Work Content Judge'!$M$129=1,$BF235=1),AND('0.Work Content Judge'!$N$129=1,$BE235=1),AND('0.Work Content Judge'!$O$129=1,$BH235=1),AND('0.Work Content Judge'!$P$129=1,$BI235=1)),1,0))</f>
        <v>1</v>
      </c>
      <c r="U235" s="807">
        <f t="shared" si="17"/>
        <v>1</v>
      </c>
      <c r="V235" s="683">
        <f t="shared" si="14"/>
        <v>1</v>
      </c>
      <c r="W235" s="684">
        <v>1</v>
      </c>
      <c r="X235" s="685">
        <v>1</v>
      </c>
      <c r="Y235" s="685" t="s">
        <v>749</v>
      </c>
      <c r="Z235" s="685" t="s">
        <v>749</v>
      </c>
      <c r="AA235" s="685" t="s">
        <v>749</v>
      </c>
      <c r="AB235" s="685" t="s">
        <v>749</v>
      </c>
      <c r="AC235" s="685" t="s">
        <v>749</v>
      </c>
      <c r="AD235" s="685" t="s">
        <v>749</v>
      </c>
      <c r="AE235" s="685" t="s">
        <v>749</v>
      </c>
      <c r="AF235" s="685" t="e">
        <v>#N/A</v>
      </c>
      <c r="AG235" s="685" t="e">
        <v>#N/A</v>
      </c>
      <c r="AH235" s="685" t="e">
        <v>#N/A</v>
      </c>
      <c r="AI235" s="685" t="e">
        <v>#N/A</v>
      </c>
      <c r="AJ235" s="685" t="e">
        <v>#N/A</v>
      </c>
      <c r="AK235" s="685" t="e">
        <v>#N/A</v>
      </c>
      <c r="AL235" s="685" t="e">
        <v>#N/A</v>
      </c>
      <c r="AM235" s="685" t="s">
        <v>749</v>
      </c>
      <c r="AN235" s="685" t="s">
        <v>749</v>
      </c>
      <c r="AO235" s="685" t="s">
        <v>749</v>
      </c>
      <c r="AP235" s="685" t="s">
        <v>749</v>
      </c>
      <c r="AQ235" s="685">
        <v>1</v>
      </c>
      <c r="AR235" s="685" t="s">
        <v>749</v>
      </c>
      <c r="AS235" s="685" t="s">
        <v>749</v>
      </c>
      <c r="AT235" s="685" t="s">
        <v>749</v>
      </c>
      <c r="AU235" s="685" t="s">
        <v>749</v>
      </c>
      <c r="AV235" s="685"/>
      <c r="AW235" s="685">
        <v>1</v>
      </c>
      <c r="AX235" s="685">
        <v>1</v>
      </c>
      <c r="AY235" s="685" t="s">
        <v>749</v>
      </c>
      <c r="AZ235" s="685">
        <v>1</v>
      </c>
      <c r="BA235" s="685" t="s">
        <v>749</v>
      </c>
      <c r="BB235" s="685" t="s">
        <v>749</v>
      </c>
      <c r="BC235" s="685" t="s">
        <v>749</v>
      </c>
      <c r="BD235" s="685" t="s">
        <v>749</v>
      </c>
      <c r="BE235" s="685" t="s">
        <v>749</v>
      </c>
      <c r="BF235" s="685" t="s">
        <v>749</v>
      </c>
      <c r="BG235" s="685" t="s">
        <v>749</v>
      </c>
      <c r="BH235" s="685" t="s">
        <v>749</v>
      </c>
      <c r="BI235" s="685" t="s">
        <v>749</v>
      </c>
      <c r="BJ235" s="685" t="s">
        <v>749</v>
      </c>
      <c r="BK235" s="685">
        <v>1</v>
      </c>
      <c r="BL235" s="685"/>
      <c r="BM235" s="685"/>
      <c r="BN235" s="685"/>
      <c r="BO235" s="685"/>
      <c r="BP235" s="685"/>
      <c r="BQ235" s="685"/>
      <c r="BR235" s="685"/>
    </row>
    <row r="236" s="258" customFormat="1" ht="172.8" spans="2:70">
      <c r="B236" s="448">
        <f t="shared" si="15"/>
        <v>221</v>
      </c>
      <c r="C236" s="449" t="s">
        <v>1729</v>
      </c>
      <c r="D236" s="450" t="s">
        <v>743</v>
      </c>
      <c r="E236" s="451" t="s">
        <v>744</v>
      </c>
      <c r="F236" s="794" t="s">
        <v>1730</v>
      </c>
      <c r="G236" s="453" t="s">
        <v>1731</v>
      </c>
      <c r="H236" s="451" t="str">
        <f t="shared" si="13"/>
        <v>DBサーバ
Database server</v>
      </c>
      <c r="I236" s="799" t="s">
        <v>785</v>
      </c>
      <c r="J236" s="320" t="s">
        <v>786</v>
      </c>
      <c r="K236" s="487" t="str">
        <f t="shared" si="16"/>
        <v>回答要
Answer Required</v>
      </c>
      <c r="L236" s="488">
        <v>3</v>
      </c>
      <c r="M236" s="489"/>
      <c r="N236" s="489"/>
      <c r="O236" s="492" t="s">
        <v>287</v>
      </c>
      <c r="P236" s="493"/>
      <c r="Q236" s="494"/>
      <c r="R236" s="494"/>
      <c r="S236" s="503"/>
      <c r="T236" s="807">
        <f>IF(OR(AND('0.Work Content Judge'!$AE$146=1,$BL236=99),AND('0.Work Content Judge'!$AH$146=1,$BM236=99),AND('0.Work Content Judge'!$AG$146=1,$BN236=99),AND(COUNTIF('0.Work Content Judge'!$AJ$146:$AO$146,2)=0,$BO236=99),AND('0.Work Content Judge'!$T$146=0,$BP236=99),AND('0.Work Content Judge'!$U$146=0,$BQ236=99),AND(COUNTIF('0.Work Content Judge'!$AJ$146:$AO$146,2)&gt;0,$BR236=99)),0,IF(OR(AND('0.Work Content Judge'!$G$129=1,$AZ236=1),AND('0.Work Content Judge'!$H$129=1,$BA236=1),AND('0.Work Content Judge'!$I$129=1,$BB236=1),AND('0.Work Content Judge'!$J$129=1,$BC236=1),AND('0.Work Content Judge'!$K$129=1,$BD236=1),AND('0.Work Content Judge'!$L$129=1,$BG236=1),AND('0.Work Content Judge'!$M$129=1,$BF236=1),AND('0.Work Content Judge'!$N$129=1,$BE236=1),AND('0.Work Content Judge'!$O$129=1,$BH236=1),AND('0.Work Content Judge'!$P$129=1,$BI236=1)),1,0))</f>
        <v>1</v>
      </c>
      <c r="U236" s="807">
        <f t="shared" si="17"/>
        <v>1</v>
      </c>
      <c r="V236" s="683">
        <f t="shared" si="14"/>
        <v>1</v>
      </c>
      <c r="W236" s="684">
        <v>1</v>
      </c>
      <c r="X236" s="685">
        <v>1</v>
      </c>
      <c r="Y236" s="685" t="s">
        <v>749</v>
      </c>
      <c r="Z236" s="685" t="s">
        <v>749</v>
      </c>
      <c r="AA236" s="685" t="s">
        <v>749</v>
      </c>
      <c r="AB236" s="685" t="s">
        <v>749</v>
      </c>
      <c r="AC236" s="685" t="s">
        <v>749</v>
      </c>
      <c r="AD236" s="685" t="s">
        <v>749</v>
      </c>
      <c r="AE236" s="685" t="s">
        <v>749</v>
      </c>
      <c r="AF236" s="685" t="e">
        <v>#N/A</v>
      </c>
      <c r="AG236" s="685" t="e">
        <v>#N/A</v>
      </c>
      <c r="AH236" s="685" t="e">
        <v>#N/A</v>
      </c>
      <c r="AI236" s="685" t="e">
        <v>#N/A</v>
      </c>
      <c r="AJ236" s="685" t="e">
        <v>#N/A</v>
      </c>
      <c r="AK236" s="685" t="e">
        <v>#N/A</v>
      </c>
      <c r="AL236" s="685" t="e">
        <v>#N/A</v>
      </c>
      <c r="AM236" s="685" t="s">
        <v>749</v>
      </c>
      <c r="AN236" s="685" t="s">
        <v>749</v>
      </c>
      <c r="AO236" s="685" t="s">
        <v>749</v>
      </c>
      <c r="AP236" s="685" t="s">
        <v>749</v>
      </c>
      <c r="AQ236" s="685">
        <v>1</v>
      </c>
      <c r="AR236" s="685" t="s">
        <v>749</v>
      </c>
      <c r="AS236" s="685" t="s">
        <v>749</v>
      </c>
      <c r="AT236" s="685" t="s">
        <v>749</v>
      </c>
      <c r="AU236" s="685" t="s">
        <v>749</v>
      </c>
      <c r="AV236" s="685"/>
      <c r="AW236" s="685">
        <v>1</v>
      </c>
      <c r="AX236" s="685">
        <v>1</v>
      </c>
      <c r="AY236" s="685" t="s">
        <v>749</v>
      </c>
      <c r="AZ236" s="685">
        <v>1</v>
      </c>
      <c r="BA236" s="685" t="s">
        <v>749</v>
      </c>
      <c r="BB236" s="685" t="s">
        <v>749</v>
      </c>
      <c r="BC236" s="685" t="s">
        <v>749</v>
      </c>
      <c r="BD236" s="685" t="s">
        <v>749</v>
      </c>
      <c r="BE236" s="685" t="s">
        <v>749</v>
      </c>
      <c r="BF236" s="685" t="s">
        <v>749</v>
      </c>
      <c r="BG236" s="685" t="s">
        <v>749</v>
      </c>
      <c r="BH236" s="685" t="s">
        <v>749</v>
      </c>
      <c r="BI236" s="685" t="s">
        <v>749</v>
      </c>
      <c r="BJ236" s="685" t="s">
        <v>749</v>
      </c>
      <c r="BK236" s="685">
        <v>1</v>
      </c>
      <c r="BL236" s="685"/>
      <c r="BM236" s="685"/>
      <c r="BN236" s="685"/>
      <c r="BO236" s="685"/>
      <c r="BP236" s="685"/>
      <c r="BQ236" s="685"/>
      <c r="BR236" s="685"/>
    </row>
    <row r="237" s="258" customFormat="1" ht="144" spans="2:70">
      <c r="B237" s="448">
        <f t="shared" si="15"/>
        <v>222</v>
      </c>
      <c r="C237" s="449" t="s">
        <v>1732</v>
      </c>
      <c r="D237" s="450" t="s">
        <v>743</v>
      </c>
      <c r="E237" s="451" t="s">
        <v>744</v>
      </c>
      <c r="F237" s="794" t="s">
        <v>1733</v>
      </c>
      <c r="G237" s="453" t="s">
        <v>1734</v>
      </c>
      <c r="H237" s="451" t="str">
        <f t="shared" si="13"/>
        <v>DBサーバ
Database server</v>
      </c>
      <c r="I237" s="799" t="s">
        <v>785</v>
      </c>
      <c r="J237" s="320" t="s">
        <v>786</v>
      </c>
      <c r="K237" s="487" t="str">
        <f t="shared" si="16"/>
        <v>回答要
Answer Required</v>
      </c>
      <c r="L237" s="488">
        <v>3</v>
      </c>
      <c r="M237" s="489"/>
      <c r="N237" s="489"/>
      <c r="O237" s="492" t="s">
        <v>287</v>
      </c>
      <c r="P237" s="493"/>
      <c r="Q237" s="494"/>
      <c r="R237" s="494"/>
      <c r="S237" s="503"/>
      <c r="T237" s="807">
        <f>IF(OR(AND('0.Work Content Judge'!$AE$146=1,$BL237=99),AND('0.Work Content Judge'!$AH$146=1,$BM237=99),AND('0.Work Content Judge'!$AG$146=1,$BN237=99),AND(COUNTIF('0.Work Content Judge'!$AJ$146:$AO$146,2)=0,$BO237=99),AND('0.Work Content Judge'!$T$146=0,$BP237=99),AND('0.Work Content Judge'!$U$146=0,$BQ237=99),AND(COUNTIF('0.Work Content Judge'!$AJ$146:$AO$146,2)&gt;0,$BR237=99)),0,IF(OR(AND('0.Work Content Judge'!$G$129=1,$AZ237=1),AND('0.Work Content Judge'!$H$129=1,$BA237=1),AND('0.Work Content Judge'!$I$129=1,$BB237=1),AND('0.Work Content Judge'!$J$129=1,$BC237=1),AND('0.Work Content Judge'!$K$129=1,$BD237=1),AND('0.Work Content Judge'!$L$129=1,$BG237=1),AND('0.Work Content Judge'!$M$129=1,$BF237=1),AND('0.Work Content Judge'!$N$129=1,$BE237=1),AND('0.Work Content Judge'!$O$129=1,$BH237=1),AND('0.Work Content Judge'!$P$129=1,$BI237=1)),1,0))</f>
        <v>1</v>
      </c>
      <c r="U237" s="807">
        <f t="shared" si="17"/>
        <v>1</v>
      </c>
      <c r="V237" s="683">
        <f t="shared" si="14"/>
        <v>1</v>
      </c>
      <c r="W237" s="684">
        <v>1</v>
      </c>
      <c r="X237" s="685">
        <v>1</v>
      </c>
      <c r="Y237" s="685" t="s">
        <v>749</v>
      </c>
      <c r="Z237" s="685" t="s">
        <v>749</v>
      </c>
      <c r="AA237" s="685" t="s">
        <v>749</v>
      </c>
      <c r="AB237" s="685" t="s">
        <v>749</v>
      </c>
      <c r="AC237" s="685" t="s">
        <v>749</v>
      </c>
      <c r="AD237" s="685" t="s">
        <v>749</v>
      </c>
      <c r="AE237" s="685" t="s">
        <v>749</v>
      </c>
      <c r="AF237" s="685" t="e">
        <v>#N/A</v>
      </c>
      <c r="AG237" s="685" t="e">
        <v>#N/A</v>
      </c>
      <c r="AH237" s="685" t="e">
        <v>#N/A</v>
      </c>
      <c r="AI237" s="685" t="e">
        <v>#N/A</v>
      </c>
      <c r="AJ237" s="685" t="e">
        <v>#N/A</v>
      </c>
      <c r="AK237" s="685" t="e">
        <v>#N/A</v>
      </c>
      <c r="AL237" s="685" t="e">
        <v>#N/A</v>
      </c>
      <c r="AM237" s="685" t="s">
        <v>749</v>
      </c>
      <c r="AN237" s="685" t="s">
        <v>749</v>
      </c>
      <c r="AO237" s="685" t="s">
        <v>749</v>
      </c>
      <c r="AP237" s="685" t="s">
        <v>749</v>
      </c>
      <c r="AQ237" s="685">
        <v>1</v>
      </c>
      <c r="AR237" s="685" t="s">
        <v>749</v>
      </c>
      <c r="AS237" s="685" t="s">
        <v>749</v>
      </c>
      <c r="AT237" s="685" t="s">
        <v>749</v>
      </c>
      <c r="AU237" s="685" t="s">
        <v>749</v>
      </c>
      <c r="AV237" s="685"/>
      <c r="AW237" s="685">
        <v>1</v>
      </c>
      <c r="AX237" s="685">
        <v>1</v>
      </c>
      <c r="AY237" s="685" t="s">
        <v>749</v>
      </c>
      <c r="AZ237" s="685">
        <v>1</v>
      </c>
      <c r="BA237" s="685" t="s">
        <v>749</v>
      </c>
      <c r="BB237" s="685" t="s">
        <v>749</v>
      </c>
      <c r="BC237" s="685" t="s">
        <v>749</v>
      </c>
      <c r="BD237" s="685" t="s">
        <v>749</v>
      </c>
      <c r="BE237" s="685" t="s">
        <v>749</v>
      </c>
      <c r="BF237" s="685" t="s">
        <v>749</v>
      </c>
      <c r="BG237" s="685" t="s">
        <v>749</v>
      </c>
      <c r="BH237" s="685" t="s">
        <v>749</v>
      </c>
      <c r="BI237" s="685" t="s">
        <v>749</v>
      </c>
      <c r="BJ237" s="685" t="s">
        <v>749</v>
      </c>
      <c r="BK237" s="685">
        <v>1</v>
      </c>
      <c r="BL237" s="685"/>
      <c r="BM237" s="685"/>
      <c r="BN237" s="685"/>
      <c r="BO237" s="685"/>
      <c r="BP237" s="685"/>
      <c r="BQ237" s="685"/>
      <c r="BR237" s="685"/>
    </row>
    <row r="238" s="258" customFormat="1" ht="187.2" spans="2:70">
      <c r="B238" s="448">
        <f t="shared" si="15"/>
        <v>223</v>
      </c>
      <c r="C238" s="449" t="s">
        <v>1735</v>
      </c>
      <c r="D238" s="450" t="s">
        <v>743</v>
      </c>
      <c r="E238" s="451" t="s">
        <v>801</v>
      </c>
      <c r="F238" s="794" t="s">
        <v>1736</v>
      </c>
      <c r="G238" s="453" t="s">
        <v>1737</v>
      </c>
      <c r="H238" s="451" t="str">
        <f t="shared" si="13"/>
        <v>DBサーバ
Database server</v>
      </c>
      <c r="I238" s="799" t="s">
        <v>1738</v>
      </c>
      <c r="J238" s="320" t="s">
        <v>1739</v>
      </c>
      <c r="K238" s="487" t="str">
        <f t="shared" si="16"/>
        <v>回答要
Answer Required</v>
      </c>
      <c r="L238" s="488">
        <v>3</v>
      </c>
      <c r="M238" s="489"/>
      <c r="N238" s="489"/>
      <c r="O238" s="492" t="s">
        <v>287</v>
      </c>
      <c r="P238" s="493"/>
      <c r="Q238" s="494"/>
      <c r="R238" s="494"/>
      <c r="S238" s="503"/>
      <c r="T238" s="807">
        <f>IF(OR(AND('0.Work Content Judge'!$AE$146=1,$BL238=99),AND('0.Work Content Judge'!$AH$146=1,$BM238=99),AND('0.Work Content Judge'!$AG$146=1,$BN238=99),AND(COUNTIF('0.Work Content Judge'!$AJ$146:$AO$146,2)=0,$BO238=99),AND('0.Work Content Judge'!$T$146=0,$BP238=99),AND('0.Work Content Judge'!$U$146=0,$BQ238=99),AND(COUNTIF('0.Work Content Judge'!$AJ$146:$AO$146,2)&gt;0,$BR238=99)),0,IF(OR(AND('0.Work Content Judge'!$G$129=1,$AZ238=1),AND('0.Work Content Judge'!$H$129=1,$BA238=1),AND('0.Work Content Judge'!$I$129=1,$BB238=1),AND('0.Work Content Judge'!$J$129=1,$BC238=1),AND('0.Work Content Judge'!$K$129=1,$BD238=1),AND('0.Work Content Judge'!$L$129=1,$BG238=1),AND('0.Work Content Judge'!$M$129=1,$BF238=1),AND('0.Work Content Judge'!$N$129=1,$BE238=1),AND('0.Work Content Judge'!$O$129=1,$BH238=1),AND('0.Work Content Judge'!$P$129=1,$BI238=1)),1,0))</f>
        <v>1</v>
      </c>
      <c r="U238" s="807">
        <f t="shared" si="17"/>
        <v>1</v>
      </c>
      <c r="V238" s="683">
        <f t="shared" si="14"/>
        <v>1</v>
      </c>
      <c r="W238" s="684">
        <v>1</v>
      </c>
      <c r="X238" s="685">
        <v>1</v>
      </c>
      <c r="Y238" s="685" t="s">
        <v>749</v>
      </c>
      <c r="Z238" s="685" t="s">
        <v>749</v>
      </c>
      <c r="AA238" s="685" t="s">
        <v>749</v>
      </c>
      <c r="AB238" s="685" t="s">
        <v>749</v>
      </c>
      <c r="AC238" s="685" t="s">
        <v>749</v>
      </c>
      <c r="AD238" s="685" t="s">
        <v>749</v>
      </c>
      <c r="AE238" s="685" t="s">
        <v>749</v>
      </c>
      <c r="AF238" s="685" t="e">
        <v>#N/A</v>
      </c>
      <c r="AG238" s="685" t="e">
        <v>#N/A</v>
      </c>
      <c r="AH238" s="685" t="e">
        <v>#N/A</v>
      </c>
      <c r="AI238" s="685" t="e">
        <v>#N/A</v>
      </c>
      <c r="AJ238" s="685" t="e">
        <v>#N/A</v>
      </c>
      <c r="AK238" s="685" t="e">
        <v>#N/A</v>
      </c>
      <c r="AL238" s="685" t="e">
        <v>#N/A</v>
      </c>
      <c r="AM238" s="685" t="s">
        <v>749</v>
      </c>
      <c r="AN238" s="685" t="s">
        <v>749</v>
      </c>
      <c r="AO238" s="685" t="s">
        <v>749</v>
      </c>
      <c r="AP238" s="685" t="s">
        <v>749</v>
      </c>
      <c r="AQ238" s="685">
        <v>1</v>
      </c>
      <c r="AR238" s="685" t="s">
        <v>749</v>
      </c>
      <c r="AS238" s="685" t="s">
        <v>749</v>
      </c>
      <c r="AT238" s="685" t="s">
        <v>749</v>
      </c>
      <c r="AU238" s="685" t="s">
        <v>749</v>
      </c>
      <c r="AV238" s="685">
        <v>1</v>
      </c>
      <c r="AW238" s="685">
        <v>1</v>
      </c>
      <c r="AX238" s="685">
        <v>1</v>
      </c>
      <c r="AY238" s="685" t="s">
        <v>749</v>
      </c>
      <c r="AZ238" s="685">
        <v>1</v>
      </c>
      <c r="BA238" s="685" t="s">
        <v>749</v>
      </c>
      <c r="BB238" s="685">
        <v>1</v>
      </c>
      <c r="BC238" s="685" t="s">
        <v>749</v>
      </c>
      <c r="BD238" s="685" t="s">
        <v>749</v>
      </c>
      <c r="BE238" s="685" t="s">
        <v>749</v>
      </c>
      <c r="BF238" s="685" t="s">
        <v>749</v>
      </c>
      <c r="BG238" s="685" t="s">
        <v>749</v>
      </c>
      <c r="BH238" s="685" t="s">
        <v>749</v>
      </c>
      <c r="BI238" s="685" t="s">
        <v>749</v>
      </c>
      <c r="BJ238" s="685" t="s">
        <v>749</v>
      </c>
      <c r="BK238" s="685">
        <v>1</v>
      </c>
      <c r="BL238" s="685"/>
      <c r="BM238" s="685"/>
      <c r="BN238" s="685"/>
      <c r="BO238" s="685"/>
      <c r="BP238" s="685"/>
      <c r="BQ238" s="685"/>
      <c r="BR238" s="685"/>
    </row>
    <row r="239" s="258" customFormat="1" ht="144" spans="2:70">
      <c r="B239" s="448">
        <f t="shared" si="15"/>
        <v>224</v>
      </c>
      <c r="C239" s="449" t="s">
        <v>1740</v>
      </c>
      <c r="D239" s="450" t="s">
        <v>743</v>
      </c>
      <c r="E239" s="451" t="s">
        <v>801</v>
      </c>
      <c r="F239" s="794" t="s">
        <v>1741</v>
      </c>
      <c r="G239" s="453" t="s">
        <v>1742</v>
      </c>
      <c r="H239" s="451" t="str">
        <f t="shared" si="13"/>
        <v>DBサーバ
Database server</v>
      </c>
      <c r="I239" s="799" t="s">
        <v>785</v>
      </c>
      <c r="J239" s="320" t="s">
        <v>786</v>
      </c>
      <c r="K239" s="487" t="str">
        <f t="shared" si="16"/>
        <v>回答要
Answer Required</v>
      </c>
      <c r="L239" s="488">
        <v>3</v>
      </c>
      <c r="M239" s="489"/>
      <c r="N239" s="489"/>
      <c r="O239" s="492" t="s">
        <v>287</v>
      </c>
      <c r="P239" s="493"/>
      <c r="Q239" s="494"/>
      <c r="R239" s="494"/>
      <c r="S239" s="503"/>
      <c r="T239" s="807">
        <f>IF(OR(AND('0.Work Content Judge'!$AE$146=1,$BL239=99),AND('0.Work Content Judge'!$AH$146=1,$BM239=99),AND('0.Work Content Judge'!$AG$146=1,$BN239=99),AND(COUNTIF('0.Work Content Judge'!$AJ$146:$AO$146,2)=0,$BO239=99),AND('0.Work Content Judge'!$T$146=0,$BP239=99),AND('0.Work Content Judge'!$U$146=0,$BQ239=99),AND(COUNTIF('0.Work Content Judge'!$AJ$146:$AO$146,2)&gt;0,$BR239=99)),0,IF(OR(AND('0.Work Content Judge'!$G$129=1,$AZ239=1),AND('0.Work Content Judge'!$H$129=1,$BA239=1),AND('0.Work Content Judge'!$I$129=1,$BB239=1),AND('0.Work Content Judge'!$J$129=1,$BC239=1),AND('0.Work Content Judge'!$K$129=1,$BD239=1),AND('0.Work Content Judge'!$L$129=1,$BG239=1),AND('0.Work Content Judge'!$M$129=1,$BF239=1),AND('0.Work Content Judge'!$N$129=1,$BE239=1),AND('0.Work Content Judge'!$O$129=1,$BH239=1),AND('0.Work Content Judge'!$P$129=1,$BI239=1)),1,0))</f>
        <v>1</v>
      </c>
      <c r="U239" s="807">
        <f t="shared" si="17"/>
        <v>1</v>
      </c>
      <c r="V239" s="683">
        <f t="shared" si="14"/>
        <v>1</v>
      </c>
      <c r="W239" s="684">
        <v>1</v>
      </c>
      <c r="X239" s="685">
        <v>1</v>
      </c>
      <c r="Y239" s="685" t="s">
        <v>749</v>
      </c>
      <c r="Z239" s="685" t="s">
        <v>749</v>
      </c>
      <c r="AA239" s="685" t="s">
        <v>749</v>
      </c>
      <c r="AB239" s="685" t="s">
        <v>749</v>
      </c>
      <c r="AC239" s="685" t="s">
        <v>749</v>
      </c>
      <c r="AD239" s="685" t="s">
        <v>749</v>
      </c>
      <c r="AE239" s="685" t="s">
        <v>749</v>
      </c>
      <c r="AF239" s="685" t="e">
        <v>#N/A</v>
      </c>
      <c r="AG239" s="685" t="e">
        <v>#N/A</v>
      </c>
      <c r="AH239" s="685" t="e">
        <v>#N/A</v>
      </c>
      <c r="AI239" s="685" t="e">
        <v>#N/A</v>
      </c>
      <c r="AJ239" s="685" t="e">
        <v>#N/A</v>
      </c>
      <c r="AK239" s="685" t="e">
        <v>#N/A</v>
      </c>
      <c r="AL239" s="685" t="e">
        <v>#N/A</v>
      </c>
      <c r="AM239" s="685" t="s">
        <v>749</v>
      </c>
      <c r="AN239" s="685" t="s">
        <v>749</v>
      </c>
      <c r="AO239" s="685" t="s">
        <v>749</v>
      </c>
      <c r="AP239" s="685" t="s">
        <v>749</v>
      </c>
      <c r="AQ239" s="685">
        <v>1</v>
      </c>
      <c r="AR239" s="685" t="s">
        <v>749</v>
      </c>
      <c r="AS239" s="685" t="s">
        <v>749</v>
      </c>
      <c r="AT239" s="685" t="s">
        <v>749</v>
      </c>
      <c r="AU239" s="685" t="s">
        <v>749</v>
      </c>
      <c r="AV239" s="685">
        <v>1</v>
      </c>
      <c r="AW239" s="685">
        <v>1</v>
      </c>
      <c r="AX239" s="685">
        <v>1</v>
      </c>
      <c r="AY239" s="685" t="s">
        <v>749</v>
      </c>
      <c r="AZ239" s="685">
        <v>1</v>
      </c>
      <c r="BA239" s="685" t="s">
        <v>749</v>
      </c>
      <c r="BB239" s="685">
        <v>1</v>
      </c>
      <c r="BC239" s="685" t="s">
        <v>749</v>
      </c>
      <c r="BD239" s="685" t="s">
        <v>749</v>
      </c>
      <c r="BE239" s="685" t="s">
        <v>749</v>
      </c>
      <c r="BF239" s="685" t="s">
        <v>749</v>
      </c>
      <c r="BG239" s="685" t="s">
        <v>749</v>
      </c>
      <c r="BH239" s="685" t="s">
        <v>749</v>
      </c>
      <c r="BI239" s="685" t="s">
        <v>749</v>
      </c>
      <c r="BJ239" s="685" t="s">
        <v>749</v>
      </c>
      <c r="BK239" s="685">
        <v>1</v>
      </c>
      <c r="BL239" s="685"/>
      <c r="BM239" s="685"/>
      <c r="BN239" s="685"/>
      <c r="BO239" s="685"/>
      <c r="BP239" s="685"/>
      <c r="BQ239" s="685"/>
      <c r="BR239" s="685"/>
    </row>
    <row r="240" s="258" customFormat="1" ht="259.2" hidden="1" spans="2:70">
      <c r="B240" s="448">
        <f t="shared" si="15"/>
        <v>225</v>
      </c>
      <c r="C240" s="449" t="s">
        <v>1743</v>
      </c>
      <c r="D240" s="450" t="s">
        <v>743</v>
      </c>
      <c r="E240" s="451" t="s">
        <v>744</v>
      </c>
      <c r="F240" s="794" t="s">
        <v>1744</v>
      </c>
      <c r="G240" s="453" t="s">
        <v>1745</v>
      </c>
      <c r="H240" s="451" t="str">
        <f t="shared" si="13"/>
        <v>Webサーバ
Web server</v>
      </c>
      <c r="I240" s="799" t="s">
        <v>785</v>
      </c>
      <c r="J240" s="320" t="s">
        <v>786</v>
      </c>
      <c r="K240" s="487" t="str">
        <f t="shared" si="16"/>
        <v>回答不要
Not Applicable</v>
      </c>
      <c r="L240" s="488"/>
      <c r="M240" s="489"/>
      <c r="N240" s="489"/>
      <c r="O240" s="492" t="s">
        <v>287</v>
      </c>
      <c r="P240" s="493"/>
      <c r="Q240" s="494"/>
      <c r="R240" s="494"/>
      <c r="S240" s="503"/>
      <c r="T240" s="807">
        <f>IF(OR(AND('0.Work Content Judge'!$AE$146=1,$BL240=99),AND('0.Work Content Judge'!$AH$146=1,$BM240=99),AND('0.Work Content Judge'!$AG$146=1,$BN240=99),AND(COUNTIF('0.Work Content Judge'!$AJ$146:$AO$146,2)=0,$BO240=99),AND('0.Work Content Judge'!$T$146=0,$BP240=99),AND('0.Work Content Judge'!$U$146=0,$BQ240=99),AND(COUNTIF('0.Work Content Judge'!$AJ$146:$AO$146,2)&gt;0,$BR240=99)),0,IF(OR(AND('0.Work Content Judge'!$G$129=1,$AZ240=1),AND('0.Work Content Judge'!$H$129=1,$BA240=1),AND('0.Work Content Judge'!$I$129=1,$BB240=1),AND('0.Work Content Judge'!$J$129=1,$BC240=1),AND('0.Work Content Judge'!$K$129=1,$BD240=1),AND('0.Work Content Judge'!$L$129=1,$BG240=1),AND('0.Work Content Judge'!$M$129=1,$BF240=1),AND('0.Work Content Judge'!$N$129=1,$BE240=1),AND('0.Work Content Judge'!$O$129=1,$BH240=1),AND('0.Work Content Judge'!$P$129=1,$BI240=1)),1,0))</f>
        <v>0</v>
      </c>
      <c r="U240" s="807">
        <f t="shared" si="17"/>
        <v>1</v>
      </c>
      <c r="V240" s="683">
        <f t="shared" si="14"/>
        <v>2</v>
      </c>
      <c r="W240" s="684">
        <v>1</v>
      </c>
      <c r="X240" s="685">
        <v>1</v>
      </c>
      <c r="Y240" s="685" t="s">
        <v>749</v>
      </c>
      <c r="Z240" s="685" t="s">
        <v>749</v>
      </c>
      <c r="AA240" s="685" t="s">
        <v>749</v>
      </c>
      <c r="AB240" s="685" t="s">
        <v>749</v>
      </c>
      <c r="AC240" s="685" t="s">
        <v>749</v>
      </c>
      <c r="AD240" s="685" t="s">
        <v>749</v>
      </c>
      <c r="AE240" s="685" t="s">
        <v>749</v>
      </c>
      <c r="AF240" s="685" t="e">
        <v>#N/A</v>
      </c>
      <c r="AG240" s="685" t="e">
        <v>#N/A</v>
      </c>
      <c r="AH240" s="685" t="e">
        <v>#N/A</v>
      </c>
      <c r="AI240" s="685" t="e">
        <v>#N/A</v>
      </c>
      <c r="AJ240" s="685" t="e">
        <v>#N/A</v>
      </c>
      <c r="AK240" s="685" t="e">
        <v>#N/A</v>
      </c>
      <c r="AL240" s="685" t="e">
        <v>#N/A</v>
      </c>
      <c r="AM240" s="685" t="s">
        <v>749</v>
      </c>
      <c r="AN240" s="685">
        <v>1</v>
      </c>
      <c r="AO240" s="685" t="s">
        <v>749</v>
      </c>
      <c r="AP240" s="685" t="s">
        <v>749</v>
      </c>
      <c r="AQ240" s="685" t="s">
        <v>749</v>
      </c>
      <c r="AR240" s="685" t="s">
        <v>749</v>
      </c>
      <c r="AS240" s="685">
        <v>1</v>
      </c>
      <c r="AT240" s="685" t="s">
        <v>749</v>
      </c>
      <c r="AU240" s="685" t="s">
        <v>749</v>
      </c>
      <c r="AV240" s="685">
        <v>1</v>
      </c>
      <c r="AW240" s="685">
        <v>1</v>
      </c>
      <c r="AX240" s="685">
        <v>1</v>
      </c>
      <c r="AY240" s="685" t="s">
        <v>749</v>
      </c>
      <c r="AZ240" s="532"/>
      <c r="BA240" s="685" t="s">
        <v>749</v>
      </c>
      <c r="BB240" s="685" t="s">
        <v>749</v>
      </c>
      <c r="BC240" s="685" t="s">
        <v>749</v>
      </c>
      <c r="BD240" s="685" t="s">
        <v>749</v>
      </c>
      <c r="BE240" s="685" t="s">
        <v>749</v>
      </c>
      <c r="BF240" s="685">
        <v>1</v>
      </c>
      <c r="BG240" s="685" t="s">
        <v>749</v>
      </c>
      <c r="BH240" s="685" t="s">
        <v>749</v>
      </c>
      <c r="BI240" s="685" t="s">
        <v>749</v>
      </c>
      <c r="BJ240" s="685" t="s">
        <v>749</v>
      </c>
      <c r="BK240" s="685">
        <v>1</v>
      </c>
      <c r="BL240" s="685"/>
      <c r="BM240" s="685"/>
      <c r="BN240" s="685"/>
      <c r="BO240" s="685"/>
      <c r="BP240" s="685"/>
      <c r="BQ240" s="685"/>
      <c r="BR240" s="685"/>
    </row>
    <row r="241" s="258" customFormat="1" ht="259.2" hidden="1" spans="2:70">
      <c r="B241" s="448">
        <f t="shared" si="15"/>
        <v>226</v>
      </c>
      <c r="C241" s="449" t="s">
        <v>1743</v>
      </c>
      <c r="D241" s="450" t="s">
        <v>743</v>
      </c>
      <c r="E241" s="451" t="s">
        <v>744</v>
      </c>
      <c r="F241" s="794" t="s">
        <v>1744</v>
      </c>
      <c r="G241" s="453" t="s">
        <v>1745</v>
      </c>
      <c r="H241" s="454" t="str">
        <f t="shared" si="13"/>
        <v>顧客配布ソフトウェア
Software distributed to customers
</v>
      </c>
      <c r="I241" s="799" t="s">
        <v>785</v>
      </c>
      <c r="J241" s="320" t="s">
        <v>786</v>
      </c>
      <c r="K241" s="487" t="str">
        <f t="shared" si="16"/>
        <v>回答不要
Not Applicable</v>
      </c>
      <c r="L241" s="488"/>
      <c r="M241" s="489"/>
      <c r="N241" s="489"/>
      <c r="O241" s="492" t="s">
        <v>287</v>
      </c>
      <c r="P241" s="493"/>
      <c r="Q241" s="494"/>
      <c r="R241" s="494"/>
      <c r="S241" s="503"/>
      <c r="T241" s="807">
        <f>IF(OR(AND('0.Work Content Judge'!$AE$146=1,$BL241=99),AND('0.Work Content Judge'!$AH$146=1,$BM241=99),AND('0.Work Content Judge'!$AG$146=1,$BN241=99),AND(COUNTIF('0.Work Content Judge'!$AJ$146:$AO$146,2)=0,$BO241=99),AND('0.Work Content Judge'!$T$146=0,$BP241=99),AND('0.Work Content Judge'!$U$146=0,$BQ241=99),AND(COUNTIF('0.Work Content Judge'!$AJ$146:$AO$146,2)&gt;0,$BR241=99)),0,IF(OR(AND('0.Work Content Judge'!$G$129=1,$AZ241=1),AND('0.Work Content Judge'!$H$129=1,$BA241=1),AND('0.Work Content Judge'!$I$129=1,$BB241=1),AND('0.Work Content Judge'!$J$129=1,$BC241=1),AND('0.Work Content Judge'!$K$129=1,$BD241=1),AND('0.Work Content Judge'!$L$129=1,$BG241=1),AND('0.Work Content Judge'!$M$129=1,$BF241=1),AND('0.Work Content Judge'!$N$129=1,$BE241=1),AND('0.Work Content Judge'!$O$129=1,$BH241=1),AND('0.Work Content Judge'!$P$129=1,$BI241=1)),1,0))</f>
        <v>0</v>
      </c>
      <c r="U241" s="807">
        <f t="shared" si="17"/>
        <v>1</v>
      </c>
      <c r="V241" s="683">
        <f t="shared" si="14"/>
        <v>1</v>
      </c>
      <c r="W241" s="684">
        <v>1</v>
      </c>
      <c r="X241" s="685">
        <v>1</v>
      </c>
      <c r="Y241" s="685" t="s">
        <v>749</v>
      </c>
      <c r="Z241" s="685" t="s">
        <v>749</v>
      </c>
      <c r="AA241" s="685" t="s">
        <v>749</v>
      </c>
      <c r="AB241" s="685" t="s">
        <v>749</v>
      </c>
      <c r="AC241" s="685" t="s">
        <v>749</v>
      </c>
      <c r="AD241" s="685" t="s">
        <v>749</v>
      </c>
      <c r="AE241" s="685" t="s">
        <v>749</v>
      </c>
      <c r="AF241" s="685" t="e">
        <v>#N/A</v>
      </c>
      <c r="AG241" s="685" t="e">
        <v>#N/A</v>
      </c>
      <c r="AH241" s="685" t="e">
        <v>#N/A</v>
      </c>
      <c r="AI241" s="685" t="e">
        <v>#N/A</v>
      </c>
      <c r="AJ241" s="685" t="e">
        <v>#N/A</v>
      </c>
      <c r="AK241" s="685" t="e">
        <v>#N/A</v>
      </c>
      <c r="AL241" s="685" t="e">
        <v>#N/A</v>
      </c>
      <c r="AM241" s="685" t="s">
        <v>749</v>
      </c>
      <c r="AN241" s="685"/>
      <c r="AO241" s="685" t="s">
        <v>749</v>
      </c>
      <c r="AP241" s="685" t="s">
        <v>749</v>
      </c>
      <c r="AQ241" s="685" t="s">
        <v>749</v>
      </c>
      <c r="AR241" s="685" t="s">
        <v>749</v>
      </c>
      <c r="AS241" s="685">
        <v>1</v>
      </c>
      <c r="AT241" s="685" t="s">
        <v>749</v>
      </c>
      <c r="AU241" s="685" t="s">
        <v>749</v>
      </c>
      <c r="AV241" s="685">
        <v>1</v>
      </c>
      <c r="AW241" s="685">
        <v>1</v>
      </c>
      <c r="AX241" s="685">
        <v>1</v>
      </c>
      <c r="AY241" s="685" t="s">
        <v>749</v>
      </c>
      <c r="AZ241" s="532"/>
      <c r="BA241" s="685" t="s">
        <v>749</v>
      </c>
      <c r="BB241" s="685" t="s">
        <v>749</v>
      </c>
      <c r="BC241" s="685" t="s">
        <v>749</v>
      </c>
      <c r="BD241" s="685" t="s">
        <v>749</v>
      </c>
      <c r="BE241" s="685" t="s">
        <v>749</v>
      </c>
      <c r="BF241" s="685">
        <v>1</v>
      </c>
      <c r="BG241" s="685" t="s">
        <v>749</v>
      </c>
      <c r="BH241" s="685" t="s">
        <v>749</v>
      </c>
      <c r="BI241" s="685" t="s">
        <v>749</v>
      </c>
      <c r="BJ241" s="685" t="s">
        <v>749</v>
      </c>
      <c r="BK241" s="685">
        <v>1</v>
      </c>
      <c r="BL241" s="685"/>
      <c r="BM241" s="685"/>
      <c r="BN241" s="685"/>
      <c r="BO241" s="685"/>
      <c r="BP241" s="685"/>
      <c r="BQ241" s="685"/>
      <c r="BR241" s="685"/>
    </row>
    <row r="242" s="258" customFormat="1" ht="172.8" hidden="1" spans="2:70">
      <c r="B242" s="448">
        <f t="shared" si="15"/>
        <v>227</v>
      </c>
      <c r="C242" s="449" t="s">
        <v>1746</v>
      </c>
      <c r="D242" s="450" t="s">
        <v>743</v>
      </c>
      <c r="E242" s="451" t="s">
        <v>744</v>
      </c>
      <c r="F242" s="794" t="s">
        <v>1747</v>
      </c>
      <c r="G242" s="453" t="s">
        <v>1748</v>
      </c>
      <c r="H242" s="451" t="str">
        <f t="shared" si="13"/>
        <v>Webサーバ
Web server</v>
      </c>
      <c r="I242" s="799" t="s">
        <v>1749</v>
      </c>
      <c r="J242" s="320" t="s">
        <v>1750</v>
      </c>
      <c r="K242" s="487" t="str">
        <f t="shared" si="16"/>
        <v>回答不要
Not Applicable</v>
      </c>
      <c r="L242" s="488"/>
      <c r="M242" s="489"/>
      <c r="N242" s="489"/>
      <c r="O242" s="492" t="s">
        <v>287</v>
      </c>
      <c r="P242" s="493"/>
      <c r="Q242" s="494"/>
      <c r="R242" s="494"/>
      <c r="S242" s="503"/>
      <c r="T242" s="807">
        <f>IF(OR(AND('0.Work Content Judge'!$AE$146=1,$BL242=99),AND('0.Work Content Judge'!$AH$146=1,$BM242=99),AND('0.Work Content Judge'!$AG$146=1,$BN242=99),AND(COUNTIF('0.Work Content Judge'!$AJ$146:$AO$146,2)=0,$BO242=99),AND('0.Work Content Judge'!$T$146=0,$BP242=99),AND('0.Work Content Judge'!$U$146=0,$BQ242=99),AND(COUNTIF('0.Work Content Judge'!$AJ$146:$AO$146,2)&gt;0,$BR242=99)),0,IF(OR(AND('0.Work Content Judge'!$G$129=1,$AZ242=1),AND('0.Work Content Judge'!$H$129=1,$BA242=1),AND('0.Work Content Judge'!$I$129=1,$BB242=1),AND('0.Work Content Judge'!$J$129=1,$BC242=1),AND('0.Work Content Judge'!$K$129=1,$BD242=1),AND('0.Work Content Judge'!$L$129=1,$BG242=1),AND('0.Work Content Judge'!$M$129=1,$BF242=1),AND('0.Work Content Judge'!$N$129=1,$BE242=1),AND('0.Work Content Judge'!$O$129=1,$BH242=1),AND('0.Work Content Judge'!$P$129=1,$BI242=1)),1,0))</f>
        <v>0</v>
      </c>
      <c r="U242" s="807">
        <f t="shared" si="17"/>
        <v>1</v>
      </c>
      <c r="V242" s="683">
        <f t="shared" si="14"/>
        <v>1</v>
      </c>
      <c r="W242" s="684">
        <v>1</v>
      </c>
      <c r="X242" s="685">
        <v>1</v>
      </c>
      <c r="Y242" s="685" t="s">
        <v>749</v>
      </c>
      <c r="Z242" s="685" t="s">
        <v>749</v>
      </c>
      <c r="AA242" s="685" t="s">
        <v>749</v>
      </c>
      <c r="AB242" s="685" t="s">
        <v>749</v>
      </c>
      <c r="AC242" s="685" t="s">
        <v>749</v>
      </c>
      <c r="AD242" s="685" t="s">
        <v>749</v>
      </c>
      <c r="AE242" s="685" t="s">
        <v>749</v>
      </c>
      <c r="AF242" s="685" t="e">
        <v>#N/A</v>
      </c>
      <c r="AG242" s="685" t="e">
        <v>#N/A</v>
      </c>
      <c r="AH242" s="685" t="e">
        <v>#N/A</v>
      </c>
      <c r="AI242" s="685" t="e">
        <v>#N/A</v>
      </c>
      <c r="AJ242" s="685" t="e">
        <v>#N/A</v>
      </c>
      <c r="AK242" s="685" t="e">
        <v>#N/A</v>
      </c>
      <c r="AL242" s="685" t="e">
        <v>#N/A</v>
      </c>
      <c r="AM242" s="685" t="s">
        <v>749</v>
      </c>
      <c r="AN242" s="685">
        <v>1</v>
      </c>
      <c r="AO242" s="685" t="s">
        <v>749</v>
      </c>
      <c r="AP242" s="685" t="s">
        <v>749</v>
      </c>
      <c r="AQ242" s="685" t="s">
        <v>749</v>
      </c>
      <c r="AR242" s="685" t="s">
        <v>749</v>
      </c>
      <c r="AS242" s="685" t="s">
        <v>749</v>
      </c>
      <c r="AT242" s="685" t="s">
        <v>749</v>
      </c>
      <c r="AU242" s="685" t="s">
        <v>749</v>
      </c>
      <c r="AV242" s="685"/>
      <c r="AW242" s="685">
        <v>1</v>
      </c>
      <c r="AX242" s="685"/>
      <c r="AY242" s="685" t="s">
        <v>749</v>
      </c>
      <c r="AZ242" s="685" t="s">
        <v>749</v>
      </c>
      <c r="BA242" s="685" t="s">
        <v>749</v>
      </c>
      <c r="BB242" s="685" t="s">
        <v>749</v>
      </c>
      <c r="BC242" s="685" t="s">
        <v>749</v>
      </c>
      <c r="BD242" s="685">
        <v>1</v>
      </c>
      <c r="BE242" s="685" t="s">
        <v>749</v>
      </c>
      <c r="BF242" s="685" t="s">
        <v>749</v>
      </c>
      <c r="BG242" s="685" t="s">
        <v>749</v>
      </c>
      <c r="BH242" s="685" t="s">
        <v>749</v>
      </c>
      <c r="BI242" s="685" t="s">
        <v>749</v>
      </c>
      <c r="BJ242" s="685" t="s">
        <v>749</v>
      </c>
      <c r="BK242" s="685">
        <v>1</v>
      </c>
      <c r="BL242" s="685"/>
      <c r="BM242" s="685"/>
      <c r="BN242" s="685"/>
      <c r="BO242" s="685"/>
      <c r="BP242" s="685"/>
      <c r="BQ242" s="685"/>
      <c r="BR242" s="685"/>
    </row>
    <row r="243" s="258" customFormat="1" ht="172.8" hidden="1" spans="2:70">
      <c r="B243" s="448">
        <f t="shared" si="15"/>
        <v>228</v>
      </c>
      <c r="C243" s="449" t="s">
        <v>1751</v>
      </c>
      <c r="D243" s="450" t="s">
        <v>743</v>
      </c>
      <c r="E243" s="451" t="s">
        <v>744</v>
      </c>
      <c r="F243" s="794" t="s">
        <v>1752</v>
      </c>
      <c r="G243" s="453" t="s">
        <v>1753</v>
      </c>
      <c r="H243" s="451" t="str">
        <f t="shared" si="13"/>
        <v>Webサーバ
Web server</v>
      </c>
      <c r="I243" s="799" t="s">
        <v>1749</v>
      </c>
      <c r="J243" s="320" t="s">
        <v>1750</v>
      </c>
      <c r="K243" s="487" t="str">
        <f t="shared" si="16"/>
        <v>回答不要
Not Applicable</v>
      </c>
      <c r="L243" s="488"/>
      <c r="M243" s="489"/>
      <c r="N243" s="489"/>
      <c r="O243" s="492" t="s">
        <v>287</v>
      </c>
      <c r="P243" s="493"/>
      <c r="Q243" s="494"/>
      <c r="R243" s="494"/>
      <c r="S243" s="503"/>
      <c r="T243" s="807">
        <f>IF(OR(AND('0.Work Content Judge'!$AE$146=1,$BL243=99),AND('0.Work Content Judge'!$AH$146=1,$BM243=99),AND('0.Work Content Judge'!$AG$146=1,$BN243=99),AND(COUNTIF('0.Work Content Judge'!$AJ$146:$AO$146,2)=0,$BO243=99),AND('0.Work Content Judge'!$T$146=0,$BP243=99),AND('0.Work Content Judge'!$U$146=0,$BQ243=99),AND(COUNTIF('0.Work Content Judge'!$AJ$146:$AO$146,2)&gt;0,$BR243=99)),0,IF(OR(AND('0.Work Content Judge'!$G$129=1,$AZ243=1),AND('0.Work Content Judge'!$H$129=1,$BA243=1),AND('0.Work Content Judge'!$I$129=1,$BB243=1),AND('0.Work Content Judge'!$J$129=1,$BC243=1),AND('0.Work Content Judge'!$K$129=1,$BD243=1),AND('0.Work Content Judge'!$L$129=1,$BG243=1),AND('0.Work Content Judge'!$M$129=1,$BF243=1),AND('0.Work Content Judge'!$N$129=1,$BE243=1),AND('0.Work Content Judge'!$O$129=1,$BH243=1),AND('0.Work Content Judge'!$P$129=1,$BI243=1)),1,0))</f>
        <v>0</v>
      </c>
      <c r="U243" s="807">
        <f t="shared" si="17"/>
        <v>1</v>
      </c>
      <c r="V243" s="683">
        <f t="shared" si="14"/>
        <v>1</v>
      </c>
      <c r="W243" s="684">
        <v>1</v>
      </c>
      <c r="X243" s="685">
        <v>1</v>
      </c>
      <c r="Y243" s="685" t="s">
        <v>749</v>
      </c>
      <c r="Z243" s="685" t="s">
        <v>749</v>
      </c>
      <c r="AA243" s="685" t="s">
        <v>749</v>
      </c>
      <c r="AB243" s="685" t="s">
        <v>749</v>
      </c>
      <c r="AC243" s="685" t="s">
        <v>749</v>
      </c>
      <c r="AD243" s="685" t="s">
        <v>749</v>
      </c>
      <c r="AE243" s="685" t="s">
        <v>749</v>
      </c>
      <c r="AF243" s="685" t="e">
        <v>#N/A</v>
      </c>
      <c r="AG243" s="685" t="e">
        <v>#N/A</v>
      </c>
      <c r="AH243" s="685" t="e">
        <v>#N/A</v>
      </c>
      <c r="AI243" s="685" t="e">
        <v>#N/A</v>
      </c>
      <c r="AJ243" s="685" t="e">
        <v>#N/A</v>
      </c>
      <c r="AK243" s="685" t="e">
        <v>#N/A</v>
      </c>
      <c r="AL243" s="685" t="e">
        <v>#N/A</v>
      </c>
      <c r="AM243" s="685" t="s">
        <v>749</v>
      </c>
      <c r="AN243" s="685">
        <v>1</v>
      </c>
      <c r="AO243" s="685" t="s">
        <v>749</v>
      </c>
      <c r="AP243" s="685" t="s">
        <v>749</v>
      </c>
      <c r="AQ243" s="685" t="s">
        <v>749</v>
      </c>
      <c r="AR243" s="685" t="s">
        <v>749</v>
      </c>
      <c r="AS243" s="685" t="s">
        <v>749</v>
      </c>
      <c r="AT243" s="685" t="s">
        <v>749</v>
      </c>
      <c r="AU243" s="685" t="s">
        <v>749</v>
      </c>
      <c r="AV243" s="685"/>
      <c r="AW243" s="685">
        <v>1</v>
      </c>
      <c r="AX243" s="685"/>
      <c r="AY243" s="685" t="s">
        <v>749</v>
      </c>
      <c r="AZ243" s="685" t="s">
        <v>749</v>
      </c>
      <c r="BA243" s="685" t="s">
        <v>749</v>
      </c>
      <c r="BB243" s="685" t="s">
        <v>749</v>
      </c>
      <c r="BC243" s="685" t="s">
        <v>749</v>
      </c>
      <c r="BD243" s="685">
        <v>1</v>
      </c>
      <c r="BE243" s="685" t="s">
        <v>749</v>
      </c>
      <c r="BF243" s="685" t="s">
        <v>749</v>
      </c>
      <c r="BG243" s="685" t="s">
        <v>749</v>
      </c>
      <c r="BH243" s="685" t="s">
        <v>749</v>
      </c>
      <c r="BI243" s="685" t="s">
        <v>749</v>
      </c>
      <c r="BJ243" s="685" t="s">
        <v>749</v>
      </c>
      <c r="BK243" s="685">
        <v>1</v>
      </c>
      <c r="BL243" s="685"/>
      <c r="BM243" s="685"/>
      <c r="BN243" s="685"/>
      <c r="BO243" s="685"/>
      <c r="BP243" s="685"/>
      <c r="BQ243" s="685"/>
      <c r="BR243" s="685"/>
    </row>
    <row r="244" s="258" customFormat="1" ht="172.8" hidden="1" spans="2:70">
      <c r="B244" s="448">
        <f t="shared" si="15"/>
        <v>229</v>
      </c>
      <c r="C244" s="449" t="s">
        <v>1754</v>
      </c>
      <c r="D244" s="450" t="s">
        <v>743</v>
      </c>
      <c r="E244" s="451" t="s">
        <v>744</v>
      </c>
      <c r="F244" s="794" t="s">
        <v>1755</v>
      </c>
      <c r="G244" s="453" t="s">
        <v>1756</v>
      </c>
      <c r="H244" s="451" t="str">
        <f t="shared" si="13"/>
        <v>Webサーバ
Web server</v>
      </c>
      <c r="I244" s="799" t="s">
        <v>1749</v>
      </c>
      <c r="J244" s="320" t="s">
        <v>1750</v>
      </c>
      <c r="K244" s="487" t="str">
        <f t="shared" si="16"/>
        <v>回答不要
Not Applicable</v>
      </c>
      <c r="L244" s="488"/>
      <c r="M244" s="489"/>
      <c r="N244" s="489"/>
      <c r="O244" s="492" t="s">
        <v>287</v>
      </c>
      <c r="P244" s="493"/>
      <c r="Q244" s="494"/>
      <c r="R244" s="494"/>
      <c r="S244" s="503"/>
      <c r="T244" s="807">
        <f>IF(OR(AND('0.Work Content Judge'!$AE$146=1,$BL244=99),AND('0.Work Content Judge'!$AH$146=1,$BM244=99),AND('0.Work Content Judge'!$AG$146=1,$BN244=99),AND(COUNTIF('0.Work Content Judge'!$AJ$146:$AO$146,2)=0,$BO244=99),AND('0.Work Content Judge'!$T$146=0,$BP244=99),AND('0.Work Content Judge'!$U$146=0,$BQ244=99),AND(COUNTIF('0.Work Content Judge'!$AJ$146:$AO$146,2)&gt;0,$BR244=99)),0,IF(OR(AND('0.Work Content Judge'!$G$129=1,$AZ244=1),AND('0.Work Content Judge'!$H$129=1,$BA244=1),AND('0.Work Content Judge'!$I$129=1,$BB244=1),AND('0.Work Content Judge'!$J$129=1,$BC244=1),AND('0.Work Content Judge'!$K$129=1,$BD244=1),AND('0.Work Content Judge'!$L$129=1,$BG244=1),AND('0.Work Content Judge'!$M$129=1,$BF244=1),AND('0.Work Content Judge'!$N$129=1,$BE244=1),AND('0.Work Content Judge'!$O$129=1,$BH244=1),AND('0.Work Content Judge'!$P$129=1,$BI244=1)),1,0))</f>
        <v>0</v>
      </c>
      <c r="U244" s="807">
        <f t="shared" si="17"/>
        <v>1</v>
      </c>
      <c r="V244" s="683">
        <f t="shared" si="14"/>
        <v>1</v>
      </c>
      <c r="W244" s="684">
        <v>1</v>
      </c>
      <c r="X244" s="685">
        <v>1</v>
      </c>
      <c r="Y244" s="685" t="s">
        <v>749</v>
      </c>
      <c r="Z244" s="685" t="s">
        <v>749</v>
      </c>
      <c r="AA244" s="685" t="s">
        <v>749</v>
      </c>
      <c r="AB244" s="685" t="s">
        <v>749</v>
      </c>
      <c r="AC244" s="685" t="s">
        <v>749</v>
      </c>
      <c r="AD244" s="685" t="s">
        <v>749</v>
      </c>
      <c r="AE244" s="685" t="s">
        <v>749</v>
      </c>
      <c r="AF244" s="685" t="e">
        <v>#N/A</v>
      </c>
      <c r="AG244" s="685" t="e">
        <v>#N/A</v>
      </c>
      <c r="AH244" s="685" t="e">
        <v>#N/A</v>
      </c>
      <c r="AI244" s="685" t="e">
        <v>#N/A</v>
      </c>
      <c r="AJ244" s="685" t="e">
        <v>#N/A</v>
      </c>
      <c r="AK244" s="685" t="e">
        <v>#N/A</v>
      </c>
      <c r="AL244" s="685" t="e">
        <v>#N/A</v>
      </c>
      <c r="AM244" s="685" t="s">
        <v>749</v>
      </c>
      <c r="AN244" s="685">
        <v>1</v>
      </c>
      <c r="AO244" s="685" t="s">
        <v>749</v>
      </c>
      <c r="AP244" s="685" t="s">
        <v>749</v>
      </c>
      <c r="AQ244" s="685" t="s">
        <v>749</v>
      </c>
      <c r="AR244" s="685" t="s">
        <v>749</v>
      </c>
      <c r="AS244" s="685" t="s">
        <v>749</v>
      </c>
      <c r="AT244" s="685" t="s">
        <v>749</v>
      </c>
      <c r="AU244" s="685" t="s">
        <v>749</v>
      </c>
      <c r="AV244" s="685"/>
      <c r="AW244" s="685">
        <v>1</v>
      </c>
      <c r="AX244" s="685"/>
      <c r="AY244" s="685" t="s">
        <v>749</v>
      </c>
      <c r="AZ244" s="685" t="s">
        <v>749</v>
      </c>
      <c r="BA244" s="685" t="s">
        <v>749</v>
      </c>
      <c r="BB244" s="685" t="s">
        <v>749</v>
      </c>
      <c r="BC244" s="685" t="s">
        <v>749</v>
      </c>
      <c r="BD244" s="685">
        <v>1</v>
      </c>
      <c r="BE244" s="685" t="s">
        <v>749</v>
      </c>
      <c r="BF244" s="685" t="s">
        <v>749</v>
      </c>
      <c r="BG244" s="685" t="s">
        <v>749</v>
      </c>
      <c r="BH244" s="685" t="s">
        <v>749</v>
      </c>
      <c r="BI244" s="685" t="s">
        <v>749</v>
      </c>
      <c r="BJ244" s="685" t="s">
        <v>749</v>
      </c>
      <c r="BK244" s="685">
        <v>1</v>
      </c>
      <c r="BL244" s="685"/>
      <c r="BM244" s="685"/>
      <c r="BN244" s="685"/>
      <c r="BO244" s="685"/>
      <c r="BP244" s="685"/>
      <c r="BQ244" s="685"/>
      <c r="BR244" s="685"/>
    </row>
    <row r="245" s="258" customFormat="1" ht="172.8" hidden="1" spans="2:70">
      <c r="B245" s="448">
        <f t="shared" si="15"/>
        <v>230</v>
      </c>
      <c r="C245" s="449" t="s">
        <v>1757</v>
      </c>
      <c r="D245" s="450" t="s">
        <v>743</v>
      </c>
      <c r="E245" s="451" t="s">
        <v>744</v>
      </c>
      <c r="F245" s="794" t="s">
        <v>1758</v>
      </c>
      <c r="G245" s="453" t="s">
        <v>1759</v>
      </c>
      <c r="H245" s="451" t="str">
        <f t="shared" si="13"/>
        <v>Webサーバ
Web server</v>
      </c>
      <c r="I245" s="799" t="s">
        <v>1749</v>
      </c>
      <c r="J245" s="320" t="s">
        <v>1750</v>
      </c>
      <c r="K245" s="487" t="str">
        <f t="shared" si="16"/>
        <v>回答不要
Not Applicable</v>
      </c>
      <c r="L245" s="488"/>
      <c r="M245" s="489"/>
      <c r="N245" s="489"/>
      <c r="O245" s="492" t="s">
        <v>287</v>
      </c>
      <c r="P245" s="493"/>
      <c r="Q245" s="494"/>
      <c r="R245" s="494"/>
      <c r="S245" s="503"/>
      <c r="T245" s="807">
        <f>IF(OR(AND('0.Work Content Judge'!$AE$146=1,$BL245=99),AND('0.Work Content Judge'!$AH$146=1,$BM245=99),AND('0.Work Content Judge'!$AG$146=1,$BN245=99),AND(COUNTIF('0.Work Content Judge'!$AJ$146:$AO$146,2)=0,$BO245=99),AND('0.Work Content Judge'!$T$146=0,$BP245=99),AND('0.Work Content Judge'!$U$146=0,$BQ245=99),AND(COUNTIF('0.Work Content Judge'!$AJ$146:$AO$146,2)&gt;0,$BR245=99)),0,IF(OR(AND('0.Work Content Judge'!$G$129=1,$AZ245=1),AND('0.Work Content Judge'!$H$129=1,$BA245=1),AND('0.Work Content Judge'!$I$129=1,$BB245=1),AND('0.Work Content Judge'!$J$129=1,$BC245=1),AND('0.Work Content Judge'!$K$129=1,$BD245=1),AND('0.Work Content Judge'!$L$129=1,$BG245=1),AND('0.Work Content Judge'!$M$129=1,$BF245=1),AND('0.Work Content Judge'!$N$129=1,$BE245=1),AND('0.Work Content Judge'!$O$129=1,$BH245=1),AND('0.Work Content Judge'!$P$129=1,$BI245=1)),1,0))</f>
        <v>0</v>
      </c>
      <c r="U245" s="807">
        <f t="shared" si="17"/>
        <v>1</v>
      </c>
      <c r="V245" s="683">
        <f t="shared" si="14"/>
        <v>1</v>
      </c>
      <c r="W245" s="684">
        <v>1</v>
      </c>
      <c r="X245" s="685">
        <v>1</v>
      </c>
      <c r="Y245" s="685" t="s">
        <v>749</v>
      </c>
      <c r="Z245" s="685" t="s">
        <v>749</v>
      </c>
      <c r="AA245" s="685" t="s">
        <v>749</v>
      </c>
      <c r="AB245" s="685" t="s">
        <v>749</v>
      </c>
      <c r="AC245" s="685" t="s">
        <v>749</v>
      </c>
      <c r="AD245" s="685" t="s">
        <v>749</v>
      </c>
      <c r="AE245" s="685" t="s">
        <v>749</v>
      </c>
      <c r="AF245" s="685" t="e">
        <v>#N/A</v>
      </c>
      <c r="AG245" s="685" t="e">
        <v>#N/A</v>
      </c>
      <c r="AH245" s="685" t="e">
        <v>#N/A</v>
      </c>
      <c r="AI245" s="685" t="e">
        <v>#N/A</v>
      </c>
      <c r="AJ245" s="685" t="e">
        <v>#N/A</v>
      </c>
      <c r="AK245" s="685" t="e">
        <v>#N/A</v>
      </c>
      <c r="AL245" s="685" t="e">
        <v>#N/A</v>
      </c>
      <c r="AM245" s="685" t="s">
        <v>749</v>
      </c>
      <c r="AN245" s="685">
        <v>1</v>
      </c>
      <c r="AO245" s="685" t="s">
        <v>749</v>
      </c>
      <c r="AP245" s="685" t="s">
        <v>749</v>
      </c>
      <c r="AQ245" s="685" t="s">
        <v>749</v>
      </c>
      <c r="AR245" s="685" t="s">
        <v>749</v>
      </c>
      <c r="AS245" s="685" t="s">
        <v>749</v>
      </c>
      <c r="AT245" s="685" t="s">
        <v>749</v>
      </c>
      <c r="AU245" s="685" t="s">
        <v>749</v>
      </c>
      <c r="AV245" s="685"/>
      <c r="AW245" s="685">
        <v>1</v>
      </c>
      <c r="AX245" s="685"/>
      <c r="AY245" s="685" t="s">
        <v>749</v>
      </c>
      <c r="AZ245" s="685" t="s">
        <v>749</v>
      </c>
      <c r="BA245" s="685" t="s">
        <v>749</v>
      </c>
      <c r="BB245" s="685" t="s">
        <v>749</v>
      </c>
      <c r="BC245" s="685" t="s">
        <v>749</v>
      </c>
      <c r="BD245" s="685">
        <v>1</v>
      </c>
      <c r="BE245" s="685" t="s">
        <v>749</v>
      </c>
      <c r="BF245" s="685" t="s">
        <v>749</v>
      </c>
      <c r="BG245" s="685" t="s">
        <v>749</v>
      </c>
      <c r="BH245" s="685" t="s">
        <v>749</v>
      </c>
      <c r="BI245" s="685" t="s">
        <v>749</v>
      </c>
      <c r="BJ245" s="685" t="s">
        <v>749</v>
      </c>
      <c r="BK245" s="685">
        <v>1</v>
      </c>
      <c r="BL245" s="685"/>
      <c r="BM245" s="685"/>
      <c r="BN245" s="685"/>
      <c r="BO245" s="685"/>
      <c r="BP245" s="685"/>
      <c r="BQ245" s="685"/>
      <c r="BR245" s="685"/>
    </row>
    <row r="246" s="258" customFormat="1" ht="144" spans="2:70">
      <c r="B246" s="448">
        <f t="shared" si="15"/>
        <v>231</v>
      </c>
      <c r="C246" s="449" t="s">
        <v>1760</v>
      </c>
      <c r="D246" s="450" t="s">
        <v>743</v>
      </c>
      <c r="E246" s="451" t="s">
        <v>744</v>
      </c>
      <c r="F246" s="794" t="s">
        <v>1761</v>
      </c>
      <c r="G246" s="453" t="s">
        <v>1762</v>
      </c>
      <c r="H246" s="451" t="str">
        <f t="shared" si="13"/>
        <v>Webサーバ
Web server</v>
      </c>
      <c r="I246" s="799" t="s">
        <v>785</v>
      </c>
      <c r="J246" s="320" t="s">
        <v>786</v>
      </c>
      <c r="K246" s="487" t="str">
        <f t="shared" si="16"/>
        <v>回答要
Answer Required</v>
      </c>
      <c r="L246" s="488">
        <v>3</v>
      </c>
      <c r="M246" s="489"/>
      <c r="N246" s="489"/>
      <c r="O246" s="492" t="s">
        <v>287</v>
      </c>
      <c r="P246" s="493"/>
      <c r="Q246" s="494"/>
      <c r="R246" s="494"/>
      <c r="S246" s="503"/>
      <c r="T246" s="807">
        <f>IF(OR(AND('0.Work Content Judge'!$AE$146=1,$BL246=99),AND('0.Work Content Judge'!$AH$146=1,$BM246=99),AND('0.Work Content Judge'!$AG$146=1,$BN246=99),AND(COUNTIF('0.Work Content Judge'!$AJ$146:$AO$146,2)=0,$BO246=99),AND('0.Work Content Judge'!$T$146=0,$BP246=99),AND('0.Work Content Judge'!$U$146=0,$BQ246=99),AND(COUNTIF('0.Work Content Judge'!$AJ$146:$AO$146,2)&gt;0,$BR246=99)),0,IF(OR(AND('0.Work Content Judge'!$G$129=1,$AZ246=1),AND('0.Work Content Judge'!$H$129=1,$BA246=1),AND('0.Work Content Judge'!$I$129=1,$BB246=1),AND('0.Work Content Judge'!$J$129=1,$BC246=1),AND('0.Work Content Judge'!$K$129=1,$BD246=1),AND('0.Work Content Judge'!$L$129=1,$BG246=1),AND('0.Work Content Judge'!$M$129=1,$BF246=1),AND('0.Work Content Judge'!$N$129=1,$BE246=1),AND('0.Work Content Judge'!$O$129=1,$BH246=1),AND('0.Work Content Judge'!$P$129=1,$BI246=1)),1,0))</f>
        <v>1</v>
      </c>
      <c r="U246" s="807">
        <f t="shared" si="17"/>
        <v>1</v>
      </c>
      <c r="V246" s="683">
        <f t="shared" si="14"/>
        <v>1</v>
      </c>
      <c r="W246" s="684">
        <v>1</v>
      </c>
      <c r="X246" s="685">
        <v>1</v>
      </c>
      <c r="Y246" s="685" t="s">
        <v>749</v>
      </c>
      <c r="Z246" s="685" t="s">
        <v>749</v>
      </c>
      <c r="AA246" s="685" t="s">
        <v>749</v>
      </c>
      <c r="AB246" s="685" t="s">
        <v>749</v>
      </c>
      <c r="AC246" s="685" t="s">
        <v>749</v>
      </c>
      <c r="AD246" s="685" t="s">
        <v>749</v>
      </c>
      <c r="AE246" s="685" t="s">
        <v>749</v>
      </c>
      <c r="AF246" s="685" t="e">
        <v>#N/A</v>
      </c>
      <c r="AG246" s="685" t="e">
        <v>#N/A</v>
      </c>
      <c r="AH246" s="685" t="e">
        <v>#N/A</v>
      </c>
      <c r="AI246" s="685" t="e">
        <v>#N/A</v>
      </c>
      <c r="AJ246" s="685" t="e">
        <v>#N/A</v>
      </c>
      <c r="AK246" s="685" t="e">
        <v>#N/A</v>
      </c>
      <c r="AL246" s="685" t="e">
        <v>#N/A</v>
      </c>
      <c r="AM246" s="685" t="s">
        <v>749</v>
      </c>
      <c r="AN246" s="685">
        <v>1</v>
      </c>
      <c r="AO246" s="685" t="s">
        <v>749</v>
      </c>
      <c r="AP246" s="685" t="s">
        <v>749</v>
      </c>
      <c r="AQ246" s="685" t="s">
        <v>749</v>
      </c>
      <c r="AR246" s="685" t="s">
        <v>749</v>
      </c>
      <c r="AS246" s="685" t="s">
        <v>749</v>
      </c>
      <c r="AT246" s="685" t="s">
        <v>749</v>
      </c>
      <c r="AU246" s="685" t="s">
        <v>749</v>
      </c>
      <c r="AV246" s="685">
        <v>1</v>
      </c>
      <c r="AW246" s="685">
        <v>1</v>
      </c>
      <c r="AX246" s="685">
        <v>1</v>
      </c>
      <c r="AY246" s="685" t="s">
        <v>749</v>
      </c>
      <c r="AZ246" s="685">
        <v>1</v>
      </c>
      <c r="BA246" s="685" t="s">
        <v>749</v>
      </c>
      <c r="BB246" s="685" t="s">
        <v>749</v>
      </c>
      <c r="BC246" s="685" t="s">
        <v>749</v>
      </c>
      <c r="BD246" s="685" t="s">
        <v>749</v>
      </c>
      <c r="BE246" s="685" t="s">
        <v>749</v>
      </c>
      <c r="BF246" s="685" t="s">
        <v>749</v>
      </c>
      <c r="BG246" s="685" t="s">
        <v>749</v>
      </c>
      <c r="BH246" s="685" t="s">
        <v>749</v>
      </c>
      <c r="BI246" s="685" t="s">
        <v>749</v>
      </c>
      <c r="BJ246" s="685" t="s">
        <v>749</v>
      </c>
      <c r="BK246" s="685">
        <v>1</v>
      </c>
      <c r="BL246" s="685"/>
      <c r="BM246" s="685"/>
      <c r="BN246" s="685"/>
      <c r="BO246" s="685"/>
      <c r="BP246" s="685"/>
      <c r="BQ246" s="685"/>
      <c r="BR246" s="685"/>
    </row>
    <row r="247" s="258" customFormat="1" ht="144" spans="2:70">
      <c r="B247" s="448">
        <f t="shared" si="15"/>
        <v>232</v>
      </c>
      <c r="C247" s="449" t="s">
        <v>1763</v>
      </c>
      <c r="D247" s="450" t="s">
        <v>743</v>
      </c>
      <c r="E247" s="451" t="s">
        <v>744</v>
      </c>
      <c r="F247" s="794" t="s">
        <v>1764</v>
      </c>
      <c r="G247" s="453" t="s">
        <v>1765</v>
      </c>
      <c r="H247" s="451" t="str">
        <f t="shared" si="13"/>
        <v>Webサーバ
Web server</v>
      </c>
      <c r="I247" s="799" t="s">
        <v>785</v>
      </c>
      <c r="J247" s="320" t="s">
        <v>786</v>
      </c>
      <c r="K247" s="487" t="str">
        <f t="shared" si="16"/>
        <v>回答要
Answer Required</v>
      </c>
      <c r="L247" s="488">
        <v>3</v>
      </c>
      <c r="M247" s="489"/>
      <c r="N247" s="489"/>
      <c r="O247" s="492" t="s">
        <v>287</v>
      </c>
      <c r="P247" s="493"/>
      <c r="Q247" s="494"/>
      <c r="R247" s="494"/>
      <c r="S247" s="503"/>
      <c r="T247" s="807">
        <f>IF(OR(AND('0.Work Content Judge'!$AE$146=1,$BL247=99),AND('0.Work Content Judge'!$AH$146=1,$BM247=99),AND('0.Work Content Judge'!$AG$146=1,$BN247=99),AND(COUNTIF('0.Work Content Judge'!$AJ$146:$AO$146,2)=0,$BO247=99),AND('0.Work Content Judge'!$T$146=0,$BP247=99),AND('0.Work Content Judge'!$U$146=0,$BQ247=99),AND(COUNTIF('0.Work Content Judge'!$AJ$146:$AO$146,2)&gt;0,$BR247=99)),0,IF(OR(AND('0.Work Content Judge'!$G$129=1,$AZ247=1),AND('0.Work Content Judge'!$H$129=1,$BA247=1),AND('0.Work Content Judge'!$I$129=1,$BB247=1),AND('0.Work Content Judge'!$J$129=1,$BC247=1),AND('0.Work Content Judge'!$K$129=1,$BD247=1),AND('0.Work Content Judge'!$L$129=1,$BG247=1),AND('0.Work Content Judge'!$M$129=1,$BF247=1),AND('0.Work Content Judge'!$N$129=1,$BE247=1),AND('0.Work Content Judge'!$O$129=1,$BH247=1),AND('0.Work Content Judge'!$P$129=1,$BI247=1)),1,0))</f>
        <v>1</v>
      </c>
      <c r="U247" s="807">
        <f t="shared" si="17"/>
        <v>1</v>
      </c>
      <c r="V247" s="683">
        <f t="shared" si="14"/>
        <v>1</v>
      </c>
      <c r="W247" s="684">
        <v>1</v>
      </c>
      <c r="X247" s="685">
        <v>1</v>
      </c>
      <c r="Y247" s="685" t="s">
        <v>749</v>
      </c>
      <c r="Z247" s="685" t="s">
        <v>749</v>
      </c>
      <c r="AA247" s="685" t="s">
        <v>749</v>
      </c>
      <c r="AB247" s="685" t="s">
        <v>749</v>
      </c>
      <c r="AC247" s="685" t="s">
        <v>749</v>
      </c>
      <c r="AD247" s="685" t="s">
        <v>749</v>
      </c>
      <c r="AE247" s="685" t="s">
        <v>749</v>
      </c>
      <c r="AF247" s="685" t="e">
        <v>#N/A</v>
      </c>
      <c r="AG247" s="685" t="e">
        <v>#N/A</v>
      </c>
      <c r="AH247" s="685" t="e">
        <v>#N/A</v>
      </c>
      <c r="AI247" s="685" t="e">
        <v>#N/A</v>
      </c>
      <c r="AJ247" s="685" t="e">
        <v>#N/A</v>
      </c>
      <c r="AK247" s="685" t="e">
        <v>#N/A</v>
      </c>
      <c r="AL247" s="685" t="e">
        <v>#N/A</v>
      </c>
      <c r="AM247" s="685" t="s">
        <v>749</v>
      </c>
      <c r="AN247" s="685">
        <v>1</v>
      </c>
      <c r="AO247" s="685" t="s">
        <v>749</v>
      </c>
      <c r="AP247" s="685" t="s">
        <v>749</v>
      </c>
      <c r="AQ247" s="685" t="s">
        <v>749</v>
      </c>
      <c r="AR247" s="685" t="s">
        <v>749</v>
      </c>
      <c r="AS247" s="685" t="s">
        <v>749</v>
      </c>
      <c r="AT247" s="685" t="s">
        <v>749</v>
      </c>
      <c r="AU247" s="685" t="s">
        <v>749</v>
      </c>
      <c r="AV247" s="685">
        <v>1</v>
      </c>
      <c r="AW247" s="685">
        <v>1</v>
      </c>
      <c r="AX247" s="685">
        <v>1</v>
      </c>
      <c r="AY247" s="685" t="s">
        <v>749</v>
      </c>
      <c r="AZ247" s="685">
        <v>1</v>
      </c>
      <c r="BA247" s="685" t="s">
        <v>749</v>
      </c>
      <c r="BB247" s="685" t="s">
        <v>749</v>
      </c>
      <c r="BC247" s="685" t="s">
        <v>749</v>
      </c>
      <c r="BD247" s="685" t="s">
        <v>749</v>
      </c>
      <c r="BE247" s="685" t="s">
        <v>749</v>
      </c>
      <c r="BF247" s="685" t="s">
        <v>749</v>
      </c>
      <c r="BG247" s="685" t="s">
        <v>749</v>
      </c>
      <c r="BH247" s="685" t="s">
        <v>749</v>
      </c>
      <c r="BI247" s="685" t="s">
        <v>749</v>
      </c>
      <c r="BJ247" s="685" t="s">
        <v>749</v>
      </c>
      <c r="BK247" s="685">
        <v>1</v>
      </c>
      <c r="BL247" s="685"/>
      <c r="BM247" s="685"/>
      <c r="BN247" s="685"/>
      <c r="BO247" s="685"/>
      <c r="BP247" s="685"/>
      <c r="BQ247" s="685"/>
      <c r="BR247" s="685"/>
    </row>
    <row r="248" s="258" customFormat="1" ht="144" spans="2:70">
      <c r="B248" s="448">
        <f t="shared" si="15"/>
        <v>233</v>
      </c>
      <c r="C248" s="449" t="s">
        <v>1766</v>
      </c>
      <c r="D248" s="450" t="s">
        <v>743</v>
      </c>
      <c r="E248" s="451" t="s">
        <v>744</v>
      </c>
      <c r="F248" s="794" t="s">
        <v>1767</v>
      </c>
      <c r="G248" s="453" t="s">
        <v>1768</v>
      </c>
      <c r="H248" s="451" t="str">
        <f t="shared" si="13"/>
        <v>Webサーバ
Web server</v>
      </c>
      <c r="I248" s="799" t="s">
        <v>785</v>
      </c>
      <c r="J248" s="320" t="s">
        <v>786</v>
      </c>
      <c r="K248" s="487" t="str">
        <f t="shared" si="16"/>
        <v>回答要
Answer Required</v>
      </c>
      <c r="L248" s="488">
        <v>3</v>
      </c>
      <c r="M248" s="489"/>
      <c r="N248" s="489"/>
      <c r="O248" s="492" t="s">
        <v>287</v>
      </c>
      <c r="P248" s="493"/>
      <c r="Q248" s="494"/>
      <c r="R248" s="494"/>
      <c r="S248" s="503"/>
      <c r="T248" s="807">
        <f>IF(OR(AND('0.Work Content Judge'!$AE$146=1,$BL248=99),AND('0.Work Content Judge'!$AH$146=1,$BM248=99),AND('0.Work Content Judge'!$AG$146=1,$BN248=99),AND(COUNTIF('0.Work Content Judge'!$AJ$146:$AO$146,2)=0,$BO248=99),AND('0.Work Content Judge'!$T$146=0,$BP248=99),AND('0.Work Content Judge'!$U$146=0,$BQ248=99),AND(COUNTIF('0.Work Content Judge'!$AJ$146:$AO$146,2)&gt;0,$BR248=99)),0,IF(OR(AND('0.Work Content Judge'!$G$129=1,$AZ248=1),AND('0.Work Content Judge'!$H$129=1,$BA248=1),AND('0.Work Content Judge'!$I$129=1,$BB248=1),AND('0.Work Content Judge'!$J$129=1,$BC248=1),AND('0.Work Content Judge'!$K$129=1,$BD248=1),AND('0.Work Content Judge'!$L$129=1,$BG248=1),AND('0.Work Content Judge'!$M$129=1,$BF248=1),AND('0.Work Content Judge'!$N$129=1,$BE248=1),AND('0.Work Content Judge'!$O$129=1,$BH248=1),AND('0.Work Content Judge'!$P$129=1,$BI248=1)),1,0))</f>
        <v>1</v>
      </c>
      <c r="U248" s="807">
        <f t="shared" si="17"/>
        <v>1</v>
      </c>
      <c r="V248" s="683">
        <f t="shared" si="14"/>
        <v>1</v>
      </c>
      <c r="W248" s="684">
        <v>1</v>
      </c>
      <c r="X248" s="685">
        <v>1</v>
      </c>
      <c r="Y248" s="685" t="s">
        <v>749</v>
      </c>
      <c r="Z248" s="685" t="s">
        <v>749</v>
      </c>
      <c r="AA248" s="685" t="s">
        <v>749</v>
      </c>
      <c r="AB248" s="685" t="s">
        <v>749</v>
      </c>
      <c r="AC248" s="685" t="s">
        <v>749</v>
      </c>
      <c r="AD248" s="685" t="s">
        <v>749</v>
      </c>
      <c r="AE248" s="685" t="s">
        <v>749</v>
      </c>
      <c r="AF248" s="685" t="e">
        <v>#N/A</v>
      </c>
      <c r="AG248" s="685" t="e">
        <v>#N/A</v>
      </c>
      <c r="AH248" s="685" t="e">
        <v>#N/A</v>
      </c>
      <c r="AI248" s="685" t="e">
        <v>#N/A</v>
      </c>
      <c r="AJ248" s="685" t="e">
        <v>#N/A</v>
      </c>
      <c r="AK248" s="685" t="e">
        <v>#N/A</v>
      </c>
      <c r="AL248" s="685" t="e">
        <v>#N/A</v>
      </c>
      <c r="AM248" s="685" t="s">
        <v>749</v>
      </c>
      <c r="AN248" s="685">
        <v>1</v>
      </c>
      <c r="AO248" s="685" t="s">
        <v>749</v>
      </c>
      <c r="AP248" s="685" t="s">
        <v>749</v>
      </c>
      <c r="AQ248" s="685" t="s">
        <v>749</v>
      </c>
      <c r="AR248" s="685" t="s">
        <v>749</v>
      </c>
      <c r="AS248" s="685" t="s">
        <v>749</v>
      </c>
      <c r="AT248" s="685" t="s">
        <v>749</v>
      </c>
      <c r="AU248" s="685" t="s">
        <v>749</v>
      </c>
      <c r="AV248" s="685">
        <v>1</v>
      </c>
      <c r="AW248" s="685">
        <v>1</v>
      </c>
      <c r="AX248" s="685">
        <v>1</v>
      </c>
      <c r="AY248" s="685" t="s">
        <v>749</v>
      </c>
      <c r="AZ248" s="685">
        <v>1</v>
      </c>
      <c r="BA248" s="685" t="s">
        <v>749</v>
      </c>
      <c r="BB248" s="685" t="s">
        <v>749</v>
      </c>
      <c r="BC248" s="685" t="s">
        <v>749</v>
      </c>
      <c r="BD248" s="685" t="s">
        <v>749</v>
      </c>
      <c r="BE248" s="685" t="s">
        <v>749</v>
      </c>
      <c r="BF248" s="685" t="s">
        <v>749</v>
      </c>
      <c r="BG248" s="685" t="s">
        <v>749</v>
      </c>
      <c r="BH248" s="685" t="s">
        <v>749</v>
      </c>
      <c r="BI248" s="685" t="s">
        <v>749</v>
      </c>
      <c r="BJ248" s="685" t="s">
        <v>749</v>
      </c>
      <c r="BK248" s="685">
        <v>1</v>
      </c>
      <c r="BL248" s="685"/>
      <c r="BM248" s="685"/>
      <c r="BN248" s="685"/>
      <c r="BO248" s="685"/>
      <c r="BP248" s="685"/>
      <c r="BQ248" s="685"/>
      <c r="BR248" s="685"/>
    </row>
    <row r="249" s="258" customFormat="1" ht="216" spans="2:70">
      <c r="B249" s="448">
        <f t="shared" si="15"/>
        <v>234</v>
      </c>
      <c r="C249" s="449" t="s">
        <v>1769</v>
      </c>
      <c r="D249" s="450" t="s">
        <v>743</v>
      </c>
      <c r="E249" s="451" t="s">
        <v>744</v>
      </c>
      <c r="F249" s="794" t="s">
        <v>1770</v>
      </c>
      <c r="G249" s="453" t="s">
        <v>1771</v>
      </c>
      <c r="H249" s="451" t="str">
        <f t="shared" si="13"/>
        <v>Webサーバ
Web server</v>
      </c>
      <c r="I249" s="799" t="s">
        <v>785</v>
      </c>
      <c r="J249" s="320" t="s">
        <v>786</v>
      </c>
      <c r="K249" s="487" t="str">
        <f t="shared" si="16"/>
        <v>回答要
Answer Required</v>
      </c>
      <c r="L249" s="488">
        <v>3</v>
      </c>
      <c r="M249" s="489"/>
      <c r="N249" s="489"/>
      <c r="O249" s="492" t="s">
        <v>287</v>
      </c>
      <c r="P249" s="493"/>
      <c r="Q249" s="494"/>
      <c r="R249" s="494"/>
      <c r="S249" s="503"/>
      <c r="T249" s="807">
        <f>IF(OR(AND('0.Work Content Judge'!$AE$146=1,$BL249=99),AND('0.Work Content Judge'!$AH$146=1,$BM249=99),AND('0.Work Content Judge'!$AG$146=1,$BN249=99),AND(COUNTIF('0.Work Content Judge'!$AJ$146:$AO$146,2)=0,$BO249=99),AND('0.Work Content Judge'!$T$146=0,$BP249=99),AND('0.Work Content Judge'!$U$146=0,$BQ249=99),AND(COUNTIF('0.Work Content Judge'!$AJ$146:$AO$146,2)&gt;0,$BR249=99)),0,IF(OR(AND('0.Work Content Judge'!$G$129=1,$AZ249=1),AND('0.Work Content Judge'!$H$129=1,$BA249=1),AND('0.Work Content Judge'!$I$129=1,$BB249=1),AND('0.Work Content Judge'!$J$129=1,$BC249=1),AND('0.Work Content Judge'!$K$129=1,$BD249=1),AND('0.Work Content Judge'!$L$129=1,$BG249=1),AND('0.Work Content Judge'!$M$129=1,$BF249=1),AND('0.Work Content Judge'!$N$129=1,$BE249=1),AND('0.Work Content Judge'!$O$129=1,$BH249=1),AND('0.Work Content Judge'!$P$129=1,$BI249=1)),1,0))</f>
        <v>1</v>
      </c>
      <c r="U249" s="807">
        <f t="shared" si="17"/>
        <v>1</v>
      </c>
      <c r="V249" s="683">
        <f t="shared" si="14"/>
        <v>1</v>
      </c>
      <c r="W249" s="684">
        <v>1</v>
      </c>
      <c r="X249" s="685">
        <v>1</v>
      </c>
      <c r="Y249" s="685" t="s">
        <v>749</v>
      </c>
      <c r="Z249" s="685" t="s">
        <v>749</v>
      </c>
      <c r="AA249" s="685" t="s">
        <v>749</v>
      </c>
      <c r="AB249" s="685" t="s">
        <v>749</v>
      </c>
      <c r="AC249" s="685" t="s">
        <v>749</v>
      </c>
      <c r="AD249" s="685" t="s">
        <v>749</v>
      </c>
      <c r="AE249" s="685" t="s">
        <v>749</v>
      </c>
      <c r="AF249" s="685" t="e">
        <v>#N/A</v>
      </c>
      <c r="AG249" s="685" t="e">
        <v>#N/A</v>
      </c>
      <c r="AH249" s="685" t="e">
        <v>#N/A</v>
      </c>
      <c r="AI249" s="685" t="e">
        <v>#N/A</v>
      </c>
      <c r="AJ249" s="685" t="e">
        <v>#N/A</v>
      </c>
      <c r="AK249" s="685" t="e">
        <v>#N/A</v>
      </c>
      <c r="AL249" s="685" t="e">
        <v>#N/A</v>
      </c>
      <c r="AM249" s="685" t="s">
        <v>749</v>
      </c>
      <c r="AN249" s="685">
        <v>1</v>
      </c>
      <c r="AO249" s="685" t="s">
        <v>749</v>
      </c>
      <c r="AP249" s="685" t="s">
        <v>749</v>
      </c>
      <c r="AQ249" s="685" t="s">
        <v>749</v>
      </c>
      <c r="AR249" s="685" t="s">
        <v>749</v>
      </c>
      <c r="AS249" s="685" t="s">
        <v>749</v>
      </c>
      <c r="AT249" s="685" t="s">
        <v>749</v>
      </c>
      <c r="AU249" s="685" t="s">
        <v>749</v>
      </c>
      <c r="AV249" s="685">
        <v>1</v>
      </c>
      <c r="AW249" s="685">
        <v>1</v>
      </c>
      <c r="AX249" s="685">
        <v>1</v>
      </c>
      <c r="AY249" s="685" t="s">
        <v>749</v>
      </c>
      <c r="AZ249" s="685">
        <v>1</v>
      </c>
      <c r="BA249" s="685" t="s">
        <v>749</v>
      </c>
      <c r="BB249" s="685" t="s">
        <v>749</v>
      </c>
      <c r="BC249" s="685" t="s">
        <v>749</v>
      </c>
      <c r="BD249" s="685" t="s">
        <v>749</v>
      </c>
      <c r="BE249" s="685" t="s">
        <v>749</v>
      </c>
      <c r="BF249" s="685" t="s">
        <v>749</v>
      </c>
      <c r="BG249" s="685" t="s">
        <v>749</v>
      </c>
      <c r="BH249" s="685" t="s">
        <v>749</v>
      </c>
      <c r="BI249" s="685" t="s">
        <v>749</v>
      </c>
      <c r="BJ249" s="685" t="s">
        <v>749</v>
      </c>
      <c r="BK249" s="685">
        <v>1</v>
      </c>
      <c r="BL249" s="685"/>
      <c r="BM249" s="685"/>
      <c r="BN249" s="685"/>
      <c r="BO249" s="685"/>
      <c r="BP249" s="685"/>
      <c r="BQ249" s="685"/>
      <c r="BR249" s="685"/>
    </row>
    <row r="250" s="258" customFormat="1" ht="201.6" spans="2:70">
      <c r="B250" s="448">
        <f t="shared" si="15"/>
        <v>235</v>
      </c>
      <c r="C250" s="449" t="s">
        <v>1772</v>
      </c>
      <c r="D250" s="450" t="s">
        <v>743</v>
      </c>
      <c r="E250" s="451" t="s">
        <v>744</v>
      </c>
      <c r="F250" s="794" t="s">
        <v>1773</v>
      </c>
      <c r="G250" s="453" t="s">
        <v>1774</v>
      </c>
      <c r="H250" s="451" t="str">
        <f t="shared" si="13"/>
        <v>Webサーバ
Web server</v>
      </c>
      <c r="I250" s="799" t="s">
        <v>785</v>
      </c>
      <c r="J250" s="320" t="s">
        <v>786</v>
      </c>
      <c r="K250" s="487" t="str">
        <f t="shared" si="16"/>
        <v>回答要
Answer Required</v>
      </c>
      <c r="L250" s="488">
        <v>3</v>
      </c>
      <c r="M250" s="489"/>
      <c r="N250" s="489"/>
      <c r="O250" s="492" t="s">
        <v>287</v>
      </c>
      <c r="P250" s="493"/>
      <c r="Q250" s="494"/>
      <c r="R250" s="494"/>
      <c r="S250" s="503"/>
      <c r="T250" s="807">
        <f>IF(OR(AND('0.Work Content Judge'!$AE$146=1,$BL250=99),AND('0.Work Content Judge'!$AH$146=1,$BM250=99),AND('0.Work Content Judge'!$AG$146=1,$BN250=99),AND(COUNTIF('0.Work Content Judge'!$AJ$146:$AO$146,2)=0,$BO250=99),AND('0.Work Content Judge'!$T$146=0,$BP250=99),AND('0.Work Content Judge'!$U$146=0,$BQ250=99),AND(COUNTIF('0.Work Content Judge'!$AJ$146:$AO$146,2)&gt;0,$BR250=99)),0,IF(OR(AND('0.Work Content Judge'!$G$129=1,$AZ250=1),AND('0.Work Content Judge'!$H$129=1,$BA250=1),AND('0.Work Content Judge'!$I$129=1,$BB250=1),AND('0.Work Content Judge'!$J$129=1,$BC250=1),AND('0.Work Content Judge'!$K$129=1,$BD250=1),AND('0.Work Content Judge'!$L$129=1,$BG250=1),AND('0.Work Content Judge'!$M$129=1,$BF250=1),AND('0.Work Content Judge'!$N$129=1,$BE250=1),AND('0.Work Content Judge'!$O$129=1,$BH250=1),AND('0.Work Content Judge'!$P$129=1,$BI250=1)),1,0))</f>
        <v>1</v>
      </c>
      <c r="U250" s="807">
        <f t="shared" si="17"/>
        <v>1</v>
      </c>
      <c r="V250" s="683">
        <f t="shared" si="14"/>
        <v>1</v>
      </c>
      <c r="W250" s="684">
        <v>1</v>
      </c>
      <c r="X250" s="685">
        <v>1</v>
      </c>
      <c r="Y250" s="685" t="s">
        <v>749</v>
      </c>
      <c r="Z250" s="685" t="s">
        <v>749</v>
      </c>
      <c r="AA250" s="685" t="s">
        <v>749</v>
      </c>
      <c r="AB250" s="685" t="s">
        <v>749</v>
      </c>
      <c r="AC250" s="685" t="s">
        <v>749</v>
      </c>
      <c r="AD250" s="685" t="s">
        <v>749</v>
      </c>
      <c r="AE250" s="685" t="s">
        <v>749</v>
      </c>
      <c r="AF250" s="685" t="e">
        <v>#N/A</v>
      </c>
      <c r="AG250" s="685" t="e">
        <v>#N/A</v>
      </c>
      <c r="AH250" s="685" t="e">
        <v>#N/A</v>
      </c>
      <c r="AI250" s="685" t="e">
        <v>#N/A</v>
      </c>
      <c r="AJ250" s="685" t="e">
        <v>#N/A</v>
      </c>
      <c r="AK250" s="685" t="e">
        <v>#N/A</v>
      </c>
      <c r="AL250" s="685" t="e">
        <v>#N/A</v>
      </c>
      <c r="AM250" s="685" t="s">
        <v>749</v>
      </c>
      <c r="AN250" s="685">
        <v>1</v>
      </c>
      <c r="AO250" s="685" t="s">
        <v>749</v>
      </c>
      <c r="AP250" s="685" t="s">
        <v>749</v>
      </c>
      <c r="AQ250" s="685" t="s">
        <v>749</v>
      </c>
      <c r="AR250" s="685" t="s">
        <v>749</v>
      </c>
      <c r="AS250" s="685" t="s">
        <v>749</v>
      </c>
      <c r="AT250" s="685" t="s">
        <v>749</v>
      </c>
      <c r="AU250" s="685" t="s">
        <v>749</v>
      </c>
      <c r="AV250" s="685">
        <v>1</v>
      </c>
      <c r="AW250" s="685">
        <v>1</v>
      </c>
      <c r="AX250" s="685">
        <v>1</v>
      </c>
      <c r="AY250" s="685" t="s">
        <v>749</v>
      </c>
      <c r="AZ250" s="685">
        <v>1</v>
      </c>
      <c r="BA250" s="685" t="s">
        <v>749</v>
      </c>
      <c r="BB250" s="685" t="s">
        <v>749</v>
      </c>
      <c r="BC250" s="685" t="s">
        <v>749</v>
      </c>
      <c r="BD250" s="685" t="s">
        <v>749</v>
      </c>
      <c r="BE250" s="685" t="s">
        <v>749</v>
      </c>
      <c r="BF250" s="685" t="s">
        <v>749</v>
      </c>
      <c r="BG250" s="685" t="s">
        <v>749</v>
      </c>
      <c r="BH250" s="685" t="s">
        <v>749</v>
      </c>
      <c r="BI250" s="685" t="s">
        <v>749</v>
      </c>
      <c r="BJ250" s="685" t="s">
        <v>749</v>
      </c>
      <c r="BK250" s="685">
        <v>1</v>
      </c>
      <c r="BL250" s="685"/>
      <c r="BM250" s="685"/>
      <c r="BN250" s="685"/>
      <c r="BO250" s="685"/>
      <c r="BP250" s="685"/>
      <c r="BQ250" s="685"/>
      <c r="BR250" s="685"/>
    </row>
    <row r="251" s="258" customFormat="1" ht="144" spans="2:70">
      <c r="B251" s="448">
        <f t="shared" si="15"/>
        <v>236</v>
      </c>
      <c r="C251" s="449" t="s">
        <v>1775</v>
      </c>
      <c r="D251" s="450" t="s">
        <v>743</v>
      </c>
      <c r="E251" s="451" t="s">
        <v>744</v>
      </c>
      <c r="F251" s="794" t="s">
        <v>1776</v>
      </c>
      <c r="G251" s="453" t="s">
        <v>1777</v>
      </c>
      <c r="H251" s="451" t="str">
        <f t="shared" ref="H251:H312" si="18">INDEX($AM$14:$AU$14,MATCH(1,$AM251:$AU251,0))</f>
        <v>Webサーバ
Web server</v>
      </c>
      <c r="I251" s="799" t="s">
        <v>785</v>
      </c>
      <c r="J251" s="320" t="s">
        <v>786</v>
      </c>
      <c r="K251" s="487" t="str">
        <f t="shared" si="16"/>
        <v>回答要
Answer Required</v>
      </c>
      <c r="L251" s="488">
        <v>3</v>
      </c>
      <c r="M251" s="489"/>
      <c r="N251" s="489"/>
      <c r="O251" s="492" t="s">
        <v>287</v>
      </c>
      <c r="P251" s="493"/>
      <c r="Q251" s="494"/>
      <c r="R251" s="494"/>
      <c r="S251" s="503"/>
      <c r="T251" s="807">
        <f>IF(OR(AND('0.Work Content Judge'!$AE$146=1,$BL251=99),AND('0.Work Content Judge'!$AH$146=1,$BM251=99),AND('0.Work Content Judge'!$AG$146=1,$BN251=99),AND(COUNTIF('0.Work Content Judge'!$AJ$146:$AO$146,2)=0,$BO251=99),AND('0.Work Content Judge'!$T$146=0,$BP251=99),AND('0.Work Content Judge'!$U$146=0,$BQ251=99),AND(COUNTIF('0.Work Content Judge'!$AJ$146:$AO$146,2)&gt;0,$BR251=99)),0,IF(OR(AND('0.Work Content Judge'!$G$129=1,$AZ251=1),AND('0.Work Content Judge'!$H$129=1,$BA251=1),AND('0.Work Content Judge'!$I$129=1,$BB251=1),AND('0.Work Content Judge'!$J$129=1,$BC251=1),AND('0.Work Content Judge'!$K$129=1,$BD251=1),AND('0.Work Content Judge'!$L$129=1,$BG251=1),AND('0.Work Content Judge'!$M$129=1,$BF251=1),AND('0.Work Content Judge'!$N$129=1,$BE251=1),AND('0.Work Content Judge'!$O$129=1,$BH251=1),AND('0.Work Content Judge'!$P$129=1,$BI251=1)),1,0))</f>
        <v>1</v>
      </c>
      <c r="U251" s="807">
        <f t="shared" si="17"/>
        <v>1</v>
      </c>
      <c r="V251" s="683">
        <f t="shared" ref="V251:V312" si="19">IF(SUM($AM251:$AU251)&gt;1,SUM($AM251:$AU251),1)</f>
        <v>1</v>
      </c>
      <c r="W251" s="684">
        <v>1</v>
      </c>
      <c r="X251" s="685">
        <v>1</v>
      </c>
      <c r="Y251" s="685" t="s">
        <v>749</v>
      </c>
      <c r="Z251" s="685" t="s">
        <v>749</v>
      </c>
      <c r="AA251" s="685" t="s">
        <v>749</v>
      </c>
      <c r="AB251" s="685" t="s">
        <v>749</v>
      </c>
      <c r="AC251" s="685" t="s">
        <v>749</v>
      </c>
      <c r="AD251" s="685" t="s">
        <v>749</v>
      </c>
      <c r="AE251" s="685" t="s">
        <v>749</v>
      </c>
      <c r="AF251" s="685" t="e">
        <v>#N/A</v>
      </c>
      <c r="AG251" s="685" t="e">
        <v>#N/A</v>
      </c>
      <c r="AH251" s="685" t="e">
        <v>#N/A</v>
      </c>
      <c r="AI251" s="685" t="e">
        <v>#N/A</v>
      </c>
      <c r="AJ251" s="685" t="e">
        <v>#N/A</v>
      </c>
      <c r="AK251" s="685" t="e">
        <v>#N/A</v>
      </c>
      <c r="AL251" s="685" t="e">
        <v>#N/A</v>
      </c>
      <c r="AM251" s="685" t="s">
        <v>749</v>
      </c>
      <c r="AN251" s="685">
        <v>1</v>
      </c>
      <c r="AO251" s="685" t="s">
        <v>749</v>
      </c>
      <c r="AP251" s="685" t="s">
        <v>749</v>
      </c>
      <c r="AQ251" s="685" t="s">
        <v>749</v>
      </c>
      <c r="AR251" s="685" t="s">
        <v>749</v>
      </c>
      <c r="AS251" s="685" t="s">
        <v>749</v>
      </c>
      <c r="AT251" s="685" t="s">
        <v>749</v>
      </c>
      <c r="AU251" s="685" t="s">
        <v>749</v>
      </c>
      <c r="AV251" s="685">
        <v>1</v>
      </c>
      <c r="AW251" s="685">
        <v>1</v>
      </c>
      <c r="AX251" s="685">
        <v>1</v>
      </c>
      <c r="AY251" s="685" t="s">
        <v>749</v>
      </c>
      <c r="AZ251" s="685">
        <v>1</v>
      </c>
      <c r="BA251" s="685" t="s">
        <v>749</v>
      </c>
      <c r="BB251" s="685" t="s">
        <v>749</v>
      </c>
      <c r="BC251" s="685" t="s">
        <v>749</v>
      </c>
      <c r="BD251" s="685" t="s">
        <v>749</v>
      </c>
      <c r="BE251" s="685" t="s">
        <v>749</v>
      </c>
      <c r="BF251" s="685" t="s">
        <v>749</v>
      </c>
      <c r="BG251" s="685" t="s">
        <v>749</v>
      </c>
      <c r="BH251" s="685" t="s">
        <v>749</v>
      </c>
      <c r="BI251" s="685" t="s">
        <v>749</v>
      </c>
      <c r="BJ251" s="685" t="s">
        <v>749</v>
      </c>
      <c r="BK251" s="685">
        <v>1</v>
      </c>
      <c r="BL251" s="685"/>
      <c r="BM251" s="685"/>
      <c r="BN251" s="685"/>
      <c r="BO251" s="685"/>
      <c r="BP251" s="685"/>
      <c r="BQ251" s="685"/>
      <c r="BR251" s="685"/>
    </row>
    <row r="252" s="258" customFormat="1" ht="144" spans="2:70">
      <c r="B252" s="448">
        <f t="shared" si="15"/>
        <v>237</v>
      </c>
      <c r="C252" s="449" t="s">
        <v>1778</v>
      </c>
      <c r="D252" s="450" t="s">
        <v>743</v>
      </c>
      <c r="E252" s="451" t="s">
        <v>744</v>
      </c>
      <c r="F252" s="794" t="s">
        <v>1779</v>
      </c>
      <c r="G252" s="453" t="s">
        <v>1780</v>
      </c>
      <c r="H252" s="451" t="str">
        <f t="shared" si="18"/>
        <v>Webサーバ
Web server</v>
      </c>
      <c r="I252" s="799" t="s">
        <v>785</v>
      </c>
      <c r="J252" s="320" t="s">
        <v>786</v>
      </c>
      <c r="K252" s="487" t="str">
        <f t="shared" si="16"/>
        <v>回答要
Answer Required</v>
      </c>
      <c r="L252" s="488">
        <v>3</v>
      </c>
      <c r="M252" s="489"/>
      <c r="N252" s="489"/>
      <c r="O252" s="492" t="s">
        <v>287</v>
      </c>
      <c r="P252" s="493"/>
      <c r="Q252" s="494"/>
      <c r="R252" s="494"/>
      <c r="S252" s="503"/>
      <c r="T252" s="807">
        <f>IF(OR(AND('0.Work Content Judge'!$AE$146=1,$BL252=99),AND('0.Work Content Judge'!$AH$146=1,$BM252=99),AND('0.Work Content Judge'!$AG$146=1,$BN252=99),AND(COUNTIF('0.Work Content Judge'!$AJ$146:$AO$146,2)=0,$BO252=99),AND('0.Work Content Judge'!$T$146=0,$BP252=99),AND('0.Work Content Judge'!$U$146=0,$BQ252=99),AND(COUNTIF('0.Work Content Judge'!$AJ$146:$AO$146,2)&gt;0,$BR252=99)),0,IF(OR(AND('0.Work Content Judge'!$G$129=1,$AZ252=1),AND('0.Work Content Judge'!$H$129=1,$BA252=1),AND('0.Work Content Judge'!$I$129=1,$BB252=1),AND('0.Work Content Judge'!$J$129=1,$BC252=1),AND('0.Work Content Judge'!$K$129=1,$BD252=1),AND('0.Work Content Judge'!$L$129=1,$BG252=1),AND('0.Work Content Judge'!$M$129=1,$BF252=1),AND('0.Work Content Judge'!$N$129=1,$BE252=1),AND('0.Work Content Judge'!$O$129=1,$BH252=1),AND('0.Work Content Judge'!$P$129=1,$BI252=1)),1,0))</f>
        <v>1</v>
      </c>
      <c r="U252" s="807">
        <f t="shared" si="17"/>
        <v>1</v>
      </c>
      <c r="V252" s="683">
        <f t="shared" si="19"/>
        <v>1</v>
      </c>
      <c r="W252" s="684">
        <v>1</v>
      </c>
      <c r="X252" s="685">
        <v>1</v>
      </c>
      <c r="Y252" s="685" t="s">
        <v>749</v>
      </c>
      <c r="Z252" s="685" t="s">
        <v>749</v>
      </c>
      <c r="AA252" s="685" t="s">
        <v>749</v>
      </c>
      <c r="AB252" s="685" t="s">
        <v>749</v>
      </c>
      <c r="AC252" s="685" t="s">
        <v>749</v>
      </c>
      <c r="AD252" s="685" t="s">
        <v>749</v>
      </c>
      <c r="AE252" s="685" t="s">
        <v>749</v>
      </c>
      <c r="AF252" s="685" t="e">
        <v>#N/A</v>
      </c>
      <c r="AG252" s="685" t="e">
        <v>#N/A</v>
      </c>
      <c r="AH252" s="685" t="e">
        <v>#N/A</v>
      </c>
      <c r="AI252" s="685" t="e">
        <v>#N/A</v>
      </c>
      <c r="AJ252" s="685" t="e">
        <v>#N/A</v>
      </c>
      <c r="AK252" s="685" t="e">
        <v>#N/A</v>
      </c>
      <c r="AL252" s="685" t="e">
        <v>#N/A</v>
      </c>
      <c r="AM252" s="685" t="s">
        <v>749</v>
      </c>
      <c r="AN252" s="685">
        <v>1</v>
      </c>
      <c r="AO252" s="685" t="s">
        <v>749</v>
      </c>
      <c r="AP252" s="685" t="s">
        <v>749</v>
      </c>
      <c r="AQ252" s="685" t="s">
        <v>749</v>
      </c>
      <c r="AR252" s="685" t="s">
        <v>749</v>
      </c>
      <c r="AS252" s="685" t="s">
        <v>749</v>
      </c>
      <c r="AT252" s="685" t="s">
        <v>749</v>
      </c>
      <c r="AU252" s="685" t="s">
        <v>749</v>
      </c>
      <c r="AV252" s="685">
        <v>1</v>
      </c>
      <c r="AW252" s="685">
        <v>1</v>
      </c>
      <c r="AX252" s="685">
        <v>1</v>
      </c>
      <c r="AY252" s="685" t="s">
        <v>749</v>
      </c>
      <c r="AZ252" s="685">
        <v>1</v>
      </c>
      <c r="BA252" s="685" t="s">
        <v>749</v>
      </c>
      <c r="BB252" s="685" t="s">
        <v>749</v>
      </c>
      <c r="BC252" s="685" t="s">
        <v>749</v>
      </c>
      <c r="BD252" s="685" t="s">
        <v>749</v>
      </c>
      <c r="BE252" s="685" t="s">
        <v>749</v>
      </c>
      <c r="BF252" s="685" t="s">
        <v>749</v>
      </c>
      <c r="BG252" s="685" t="s">
        <v>749</v>
      </c>
      <c r="BH252" s="685" t="s">
        <v>749</v>
      </c>
      <c r="BI252" s="685" t="s">
        <v>749</v>
      </c>
      <c r="BJ252" s="685" t="s">
        <v>749</v>
      </c>
      <c r="BK252" s="685">
        <v>1</v>
      </c>
      <c r="BL252" s="685"/>
      <c r="BM252" s="685"/>
      <c r="BN252" s="685"/>
      <c r="BO252" s="685"/>
      <c r="BP252" s="685"/>
      <c r="BQ252" s="685"/>
      <c r="BR252" s="685"/>
    </row>
    <row r="253" s="258" customFormat="1" ht="144" spans="2:70">
      <c r="B253" s="448">
        <f t="shared" si="15"/>
        <v>238</v>
      </c>
      <c r="C253" s="449" t="s">
        <v>1781</v>
      </c>
      <c r="D253" s="450" t="s">
        <v>743</v>
      </c>
      <c r="E253" s="451" t="s">
        <v>744</v>
      </c>
      <c r="F253" s="794" t="s">
        <v>1782</v>
      </c>
      <c r="G253" s="453" t="s">
        <v>1783</v>
      </c>
      <c r="H253" s="451" t="str">
        <f t="shared" si="18"/>
        <v>Webサーバ
Web server</v>
      </c>
      <c r="I253" s="799" t="s">
        <v>785</v>
      </c>
      <c r="J253" s="320" t="s">
        <v>786</v>
      </c>
      <c r="K253" s="487" t="str">
        <f t="shared" si="16"/>
        <v>回答要
Answer Required</v>
      </c>
      <c r="L253" s="488">
        <v>3</v>
      </c>
      <c r="M253" s="489"/>
      <c r="N253" s="489"/>
      <c r="O253" s="492" t="s">
        <v>287</v>
      </c>
      <c r="P253" s="493"/>
      <c r="Q253" s="494"/>
      <c r="R253" s="494"/>
      <c r="S253" s="503"/>
      <c r="T253" s="807">
        <f>IF(OR(AND('0.Work Content Judge'!$AE$146=1,$BL253=99),AND('0.Work Content Judge'!$AH$146=1,$BM253=99),AND('0.Work Content Judge'!$AG$146=1,$BN253=99),AND(COUNTIF('0.Work Content Judge'!$AJ$146:$AO$146,2)=0,$BO253=99),AND('0.Work Content Judge'!$T$146=0,$BP253=99),AND('0.Work Content Judge'!$U$146=0,$BQ253=99),AND(COUNTIF('0.Work Content Judge'!$AJ$146:$AO$146,2)&gt;0,$BR253=99)),0,IF(OR(AND('0.Work Content Judge'!$G$129=1,$AZ253=1),AND('0.Work Content Judge'!$H$129=1,$BA253=1),AND('0.Work Content Judge'!$I$129=1,$BB253=1),AND('0.Work Content Judge'!$J$129=1,$BC253=1),AND('0.Work Content Judge'!$K$129=1,$BD253=1),AND('0.Work Content Judge'!$L$129=1,$BG253=1),AND('0.Work Content Judge'!$M$129=1,$BF253=1),AND('0.Work Content Judge'!$N$129=1,$BE253=1),AND('0.Work Content Judge'!$O$129=1,$BH253=1),AND('0.Work Content Judge'!$P$129=1,$BI253=1)),1,0))</f>
        <v>1</v>
      </c>
      <c r="U253" s="807">
        <f t="shared" si="17"/>
        <v>1</v>
      </c>
      <c r="V253" s="683">
        <f t="shared" si="19"/>
        <v>1</v>
      </c>
      <c r="W253" s="684">
        <v>1</v>
      </c>
      <c r="X253" s="685">
        <v>1</v>
      </c>
      <c r="Y253" s="685" t="s">
        <v>749</v>
      </c>
      <c r="Z253" s="685" t="s">
        <v>749</v>
      </c>
      <c r="AA253" s="685" t="s">
        <v>749</v>
      </c>
      <c r="AB253" s="685" t="s">
        <v>749</v>
      </c>
      <c r="AC253" s="685" t="s">
        <v>749</v>
      </c>
      <c r="AD253" s="685" t="s">
        <v>749</v>
      </c>
      <c r="AE253" s="685" t="s">
        <v>749</v>
      </c>
      <c r="AF253" s="685" t="e">
        <v>#N/A</v>
      </c>
      <c r="AG253" s="685" t="e">
        <v>#N/A</v>
      </c>
      <c r="AH253" s="685" t="e">
        <v>#N/A</v>
      </c>
      <c r="AI253" s="685" t="e">
        <v>#N/A</v>
      </c>
      <c r="AJ253" s="685" t="e">
        <v>#N/A</v>
      </c>
      <c r="AK253" s="685" t="e">
        <v>#N/A</v>
      </c>
      <c r="AL253" s="685" t="e">
        <v>#N/A</v>
      </c>
      <c r="AM253" s="685" t="s">
        <v>749</v>
      </c>
      <c r="AN253" s="685">
        <v>1</v>
      </c>
      <c r="AO253" s="685" t="s">
        <v>749</v>
      </c>
      <c r="AP253" s="685" t="s">
        <v>749</v>
      </c>
      <c r="AQ253" s="685" t="s">
        <v>749</v>
      </c>
      <c r="AR253" s="685" t="s">
        <v>749</v>
      </c>
      <c r="AS253" s="685" t="s">
        <v>749</v>
      </c>
      <c r="AT253" s="685" t="s">
        <v>749</v>
      </c>
      <c r="AU253" s="685" t="s">
        <v>749</v>
      </c>
      <c r="AV253" s="685">
        <v>1</v>
      </c>
      <c r="AW253" s="685">
        <v>1</v>
      </c>
      <c r="AX253" s="685">
        <v>1</v>
      </c>
      <c r="AY253" s="685" t="s">
        <v>749</v>
      </c>
      <c r="AZ253" s="685">
        <v>1</v>
      </c>
      <c r="BA253" s="685" t="s">
        <v>749</v>
      </c>
      <c r="BB253" s="685" t="s">
        <v>749</v>
      </c>
      <c r="BC253" s="685" t="s">
        <v>749</v>
      </c>
      <c r="BD253" s="685" t="s">
        <v>749</v>
      </c>
      <c r="BE253" s="685" t="s">
        <v>749</v>
      </c>
      <c r="BF253" s="685" t="s">
        <v>749</v>
      </c>
      <c r="BG253" s="685" t="s">
        <v>749</v>
      </c>
      <c r="BH253" s="685" t="s">
        <v>749</v>
      </c>
      <c r="BI253" s="685" t="s">
        <v>749</v>
      </c>
      <c r="BJ253" s="685" t="s">
        <v>749</v>
      </c>
      <c r="BK253" s="685">
        <v>1</v>
      </c>
      <c r="BL253" s="685"/>
      <c r="BM253" s="685"/>
      <c r="BN253" s="685"/>
      <c r="BO253" s="685"/>
      <c r="BP253" s="685"/>
      <c r="BQ253" s="685"/>
      <c r="BR253" s="685"/>
    </row>
    <row r="254" s="258" customFormat="1" ht="144" spans="2:70">
      <c r="B254" s="448">
        <f t="shared" si="15"/>
        <v>239</v>
      </c>
      <c r="C254" s="449" t="s">
        <v>1784</v>
      </c>
      <c r="D254" s="450" t="s">
        <v>743</v>
      </c>
      <c r="E254" s="451" t="s">
        <v>744</v>
      </c>
      <c r="F254" s="794" t="s">
        <v>1785</v>
      </c>
      <c r="G254" s="453" t="s">
        <v>1786</v>
      </c>
      <c r="H254" s="451" t="str">
        <f t="shared" si="18"/>
        <v>Webサーバ
Web server</v>
      </c>
      <c r="I254" s="799" t="s">
        <v>785</v>
      </c>
      <c r="J254" s="320" t="s">
        <v>786</v>
      </c>
      <c r="K254" s="487" t="str">
        <f t="shared" si="16"/>
        <v>回答要
Answer Required</v>
      </c>
      <c r="L254" s="488">
        <v>3</v>
      </c>
      <c r="M254" s="489"/>
      <c r="N254" s="489"/>
      <c r="O254" s="492" t="s">
        <v>287</v>
      </c>
      <c r="P254" s="493"/>
      <c r="Q254" s="494"/>
      <c r="R254" s="494"/>
      <c r="S254" s="503"/>
      <c r="T254" s="807">
        <f>IF(OR(AND('0.Work Content Judge'!$AE$146=1,$BL254=99),AND('0.Work Content Judge'!$AH$146=1,$BM254=99),AND('0.Work Content Judge'!$AG$146=1,$BN254=99),AND(COUNTIF('0.Work Content Judge'!$AJ$146:$AO$146,2)=0,$BO254=99),AND('0.Work Content Judge'!$T$146=0,$BP254=99),AND('0.Work Content Judge'!$U$146=0,$BQ254=99),AND(COUNTIF('0.Work Content Judge'!$AJ$146:$AO$146,2)&gt;0,$BR254=99)),0,IF(OR(AND('0.Work Content Judge'!$G$129=1,$AZ254=1),AND('0.Work Content Judge'!$H$129=1,$BA254=1),AND('0.Work Content Judge'!$I$129=1,$BB254=1),AND('0.Work Content Judge'!$J$129=1,$BC254=1),AND('0.Work Content Judge'!$K$129=1,$BD254=1),AND('0.Work Content Judge'!$L$129=1,$BG254=1),AND('0.Work Content Judge'!$M$129=1,$BF254=1),AND('0.Work Content Judge'!$N$129=1,$BE254=1),AND('0.Work Content Judge'!$O$129=1,$BH254=1),AND('0.Work Content Judge'!$P$129=1,$BI254=1)),1,0))</f>
        <v>1</v>
      </c>
      <c r="U254" s="807">
        <f t="shared" si="17"/>
        <v>1</v>
      </c>
      <c r="V254" s="683">
        <f t="shared" si="19"/>
        <v>1</v>
      </c>
      <c r="W254" s="684">
        <v>1</v>
      </c>
      <c r="X254" s="685">
        <v>1</v>
      </c>
      <c r="Y254" s="685" t="s">
        <v>749</v>
      </c>
      <c r="Z254" s="685" t="s">
        <v>749</v>
      </c>
      <c r="AA254" s="685" t="s">
        <v>749</v>
      </c>
      <c r="AB254" s="685" t="s">
        <v>749</v>
      </c>
      <c r="AC254" s="685" t="s">
        <v>749</v>
      </c>
      <c r="AD254" s="685" t="s">
        <v>749</v>
      </c>
      <c r="AE254" s="685" t="s">
        <v>749</v>
      </c>
      <c r="AF254" s="685" t="e">
        <v>#N/A</v>
      </c>
      <c r="AG254" s="685" t="e">
        <v>#N/A</v>
      </c>
      <c r="AH254" s="685" t="e">
        <v>#N/A</v>
      </c>
      <c r="AI254" s="685" t="e">
        <v>#N/A</v>
      </c>
      <c r="AJ254" s="685" t="e">
        <v>#N/A</v>
      </c>
      <c r="AK254" s="685" t="e">
        <v>#N/A</v>
      </c>
      <c r="AL254" s="685" t="e">
        <v>#N/A</v>
      </c>
      <c r="AM254" s="685" t="s">
        <v>749</v>
      </c>
      <c r="AN254" s="685">
        <v>1</v>
      </c>
      <c r="AO254" s="685" t="s">
        <v>749</v>
      </c>
      <c r="AP254" s="685" t="s">
        <v>749</v>
      </c>
      <c r="AQ254" s="685" t="s">
        <v>749</v>
      </c>
      <c r="AR254" s="685" t="s">
        <v>749</v>
      </c>
      <c r="AS254" s="685" t="s">
        <v>749</v>
      </c>
      <c r="AT254" s="685" t="s">
        <v>749</v>
      </c>
      <c r="AU254" s="685" t="s">
        <v>749</v>
      </c>
      <c r="AV254" s="685">
        <v>1</v>
      </c>
      <c r="AW254" s="685">
        <v>1</v>
      </c>
      <c r="AX254" s="685">
        <v>1</v>
      </c>
      <c r="AY254" s="685" t="s">
        <v>749</v>
      </c>
      <c r="AZ254" s="685">
        <v>1</v>
      </c>
      <c r="BA254" s="685" t="s">
        <v>749</v>
      </c>
      <c r="BB254" s="685" t="s">
        <v>749</v>
      </c>
      <c r="BC254" s="685" t="s">
        <v>749</v>
      </c>
      <c r="BD254" s="685" t="s">
        <v>749</v>
      </c>
      <c r="BE254" s="685" t="s">
        <v>749</v>
      </c>
      <c r="BF254" s="685" t="s">
        <v>749</v>
      </c>
      <c r="BG254" s="685" t="s">
        <v>749</v>
      </c>
      <c r="BH254" s="685" t="s">
        <v>749</v>
      </c>
      <c r="BI254" s="685" t="s">
        <v>749</v>
      </c>
      <c r="BJ254" s="685" t="s">
        <v>749</v>
      </c>
      <c r="BK254" s="685">
        <v>1</v>
      </c>
      <c r="BL254" s="685"/>
      <c r="BM254" s="685"/>
      <c r="BN254" s="685"/>
      <c r="BO254" s="685"/>
      <c r="BP254" s="685"/>
      <c r="BQ254" s="685"/>
      <c r="BR254" s="685"/>
    </row>
    <row r="255" s="258" customFormat="1" ht="144" spans="2:70">
      <c r="B255" s="448">
        <f t="shared" si="15"/>
        <v>240</v>
      </c>
      <c r="C255" s="449" t="s">
        <v>1787</v>
      </c>
      <c r="D255" s="450" t="s">
        <v>743</v>
      </c>
      <c r="E255" s="451" t="s">
        <v>744</v>
      </c>
      <c r="F255" s="794" t="s">
        <v>1788</v>
      </c>
      <c r="G255" s="453" t="s">
        <v>1789</v>
      </c>
      <c r="H255" s="451" t="str">
        <f t="shared" si="18"/>
        <v>Webサーバ
Web server</v>
      </c>
      <c r="I255" s="799" t="s">
        <v>785</v>
      </c>
      <c r="J255" s="320" t="s">
        <v>786</v>
      </c>
      <c r="K255" s="487" t="str">
        <f t="shared" si="16"/>
        <v>回答要
Answer Required</v>
      </c>
      <c r="L255" s="488">
        <v>3</v>
      </c>
      <c r="M255" s="489"/>
      <c r="N255" s="489"/>
      <c r="O255" s="492" t="s">
        <v>287</v>
      </c>
      <c r="P255" s="493"/>
      <c r="Q255" s="494"/>
      <c r="R255" s="494"/>
      <c r="S255" s="503"/>
      <c r="T255" s="807">
        <f>IF(OR(AND('0.Work Content Judge'!$AE$146=1,$BL255=99),AND('0.Work Content Judge'!$AH$146=1,$BM255=99),AND('0.Work Content Judge'!$AG$146=1,$BN255=99),AND(COUNTIF('0.Work Content Judge'!$AJ$146:$AO$146,2)=0,$BO255=99),AND('0.Work Content Judge'!$T$146=0,$BP255=99),AND('0.Work Content Judge'!$U$146=0,$BQ255=99),AND(COUNTIF('0.Work Content Judge'!$AJ$146:$AO$146,2)&gt;0,$BR255=99)),0,IF(OR(AND('0.Work Content Judge'!$G$129=1,$AZ255=1),AND('0.Work Content Judge'!$H$129=1,$BA255=1),AND('0.Work Content Judge'!$I$129=1,$BB255=1),AND('0.Work Content Judge'!$J$129=1,$BC255=1),AND('0.Work Content Judge'!$K$129=1,$BD255=1),AND('0.Work Content Judge'!$L$129=1,$BG255=1),AND('0.Work Content Judge'!$M$129=1,$BF255=1),AND('0.Work Content Judge'!$N$129=1,$BE255=1),AND('0.Work Content Judge'!$O$129=1,$BH255=1),AND('0.Work Content Judge'!$P$129=1,$BI255=1)),1,0))</f>
        <v>1</v>
      </c>
      <c r="U255" s="807">
        <f t="shared" si="17"/>
        <v>1</v>
      </c>
      <c r="V255" s="683">
        <f t="shared" si="19"/>
        <v>1</v>
      </c>
      <c r="W255" s="684">
        <v>1</v>
      </c>
      <c r="X255" s="685">
        <v>1</v>
      </c>
      <c r="Y255" s="685" t="s">
        <v>749</v>
      </c>
      <c r="Z255" s="685" t="s">
        <v>749</v>
      </c>
      <c r="AA255" s="685" t="s">
        <v>749</v>
      </c>
      <c r="AB255" s="685" t="s">
        <v>749</v>
      </c>
      <c r="AC255" s="685" t="s">
        <v>749</v>
      </c>
      <c r="AD255" s="685" t="s">
        <v>749</v>
      </c>
      <c r="AE255" s="685" t="s">
        <v>749</v>
      </c>
      <c r="AF255" s="685" t="e">
        <v>#N/A</v>
      </c>
      <c r="AG255" s="685" t="e">
        <v>#N/A</v>
      </c>
      <c r="AH255" s="685" t="e">
        <v>#N/A</v>
      </c>
      <c r="AI255" s="685" t="e">
        <v>#N/A</v>
      </c>
      <c r="AJ255" s="685" t="e">
        <v>#N/A</v>
      </c>
      <c r="AK255" s="685" t="e">
        <v>#N/A</v>
      </c>
      <c r="AL255" s="685" t="e">
        <v>#N/A</v>
      </c>
      <c r="AM255" s="685" t="s">
        <v>749</v>
      </c>
      <c r="AN255" s="685">
        <v>1</v>
      </c>
      <c r="AO255" s="685" t="s">
        <v>749</v>
      </c>
      <c r="AP255" s="685" t="s">
        <v>749</v>
      </c>
      <c r="AQ255" s="685" t="s">
        <v>749</v>
      </c>
      <c r="AR255" s="685" t="s">
        <v>749</v>
      </c>
      <c r="AS255" s="685" t="s">
        <v>749</v>
      </c>
      <c r="AT255" s="685" t="s">
        <v>749</v>
      </c>
      <c r="AU255" s="685" t="s">
        <v>749</v>
      </c>
      <c r="AV255" s="685">
        <v>1</v>
      </c>
      <c r="AW255" s="685">
        <v>1</v>
      </c>
      <c r="AX255" s="685">
        <v>1</v>
      </c>
      <c r="AY255" s="685" t="s">
        <v>749</v>
      </c>
      <c r="AZ255" s="685">
        <v>1</v>
      </c>
      <c r="BA255" s="685" t="s">
        <v>749</v>
      </c>
      <c r="BB255" s="685" t="s">
        <v>749</v>
      </c>
      <c r="BC255" s="685" t="s">
        <v>749</v>
      </c>
      <c r="BD255" s="685" t="s">
        <v>749</v>
      </c>
      <c r="BE255" s="685" t="s">
        <v>749</v>
      </c>
      <c r="BF255" s="685" t="s">
        <v>749</v>
      </c>
      <c r="BG255" s="685" t="s">
        <v>749</v>
      </c>
      <c r="BH255" s="685" t="s">
        <v>749</v>
      </c>
      <c r="BI255" s="685" t="s">
        <v>749</v>
      </c>
      <c r="BJ255" s="685" t="s">
        <v>749</v>
      </c>
      <c r="BK255" s="685">
        <v>1</v>
      </c>
      <c r="BL255" s="685"/>
      <c r="BM255" s="685"/>
      <c r="BN255" s="685"/>
      <c r="BO255" s="685"/>
      <c r="BP255" s="685"/>
      <c r="BQ255" s="685"/>
      <c r="BR255" s="685"/>
    </row>
    <row r="256" s="258" customFormat="1" ht="360" spans="2:70">
      <c r="B256" s="448">
        <f t="shared" si="15"/>
        <v>241</v>
      </c>
      <c r="C256" s="449" t="s">
        <v>1790</v>
      </c>
      <c r="D256" s="450" t="s">
        <v>743</v>
      </c>
      <c r="E256" s="451" t="s">
        <v>744</v>
      </c>
      <c r="F256" s="794" t="s">
        <v>1791</v>
      </c>
      <c r="G256" s="453" t="s">
        <v>1792</v>
      </c>
      <c r="H256" s="451" t="str">
        <f t="shared" si="18"/>
        <v>Webサーバ
Web server</v>
      </c>
      <c r="I256" s="799" t="s">
        <v>1793</v>
      </c>
      <c r="J256" s="320" t="s">
        <v>1794</v>
      </c>
      <c r="K256" s="487" t="str">
        <f t="shared" si="16"/>
        <v>回答要
Answer Required</v>
      </c>
      <c r="L256" s="488">
        <v>3</v>
      </c>
      <c r="M256" s="489"/>
      <c r="N256" s="489"/>
      <c r="O256" s="492" t="s">
        <v>287</v>
      </c>
      <c r="P256" s="493"/>
      <c r="Q256" s="494"/>
      <c r="R256" s="494"/>
      <c r="S256" s="503"/>
      <c r="T256" s="807">
        <f>IF(OR(AND('0.Work Content Judge'!$AE$146=1,$BL256=99),AND('0.Work Content Judge'!$AH$146=1,$BM256=99),AND('0.Work Content Judge'!$AG$146=1,$BN256=99),AND(COUNTIF('0.Work Content Judge'!$AJ$146:$AO$146,2)=0,$BO256=99),AND('0.Work Content Judge'!$T$146=0,$BP256=99),AND('0.Work Content Judge'!$U$146=0,$BQ256=99),AND(COUNTIF('0.Work Content Judge'!$AJ$146:$AO$146,2)&gt;0,$BR256=99)),0,IF(OR(AND('0.Work Content Judge'!$G$129=1,$AZ256=1),AND('0.Work Content Judge'!$H$129=1,$BA256=1),AND('0.Work Content Judge'!$I$129=1,$BB256=1),AND('0.Work Content Judge'!$J$129=1,$BC256=1),AND('0.Work Content Judge'!$K$129=1,$BD256=1),AND('0.Work Content Judge'!$L$129=1,$BG256=1),AND('0.Work Content Judge'!$M$129=1,$BF256=1),AND('0.Work Content Judge'!$N$129=1,$BE256=1),AND('0.Work Content Judge'!$O$129=1,$BH256=1),AND('0.Work Content Judge'!$P$129=1,$BI256=1)),1,0))</f>
        <v>1</v>
      </c>
      <c r="U256" s="807">
        <f t="shared" si="17"/>
        <v>1</v>
      </c>
      <c r="V256" s="683">
        <f t="shared" si="19"/>
        <v>1</v>
      </c>
      <c r="W256" s="684">
        <v>1</v>
      </c>
      <c r="X256" s="685">
        <v>1</v>
      </c>
      <c r="Y256" s="685" t="s">
        <v>749</v>
      </c>
      <c r="Z256" s="685" t="s">
        <v>749</v>
      </c>
      <c r="AA256" s="685" t="s">
        <v>749</v>
      </c>
      <c r="AB256" s="685" t="s">
        <v>749</v>
      </c>
      <c r="AC256" s="685" t="s">
        <v>749</v>
      </c>
      <c r="AD256" s="685" t="s">
        <v>749</v>
      </c>
      <c r="AE256" s="685" t="s">
        <v>749</v>
      </c>
      <c r="AF256" s="685" t="e">
        <v>#N/A</v>
      </c>
      <c r="AG256" s="685" t="e">
        <v>#N/A</v>
      </c>
      <c r="AH256" s="685" t="e">
        <v>#N/A</v>
      </c>
      <c r="AI256" s="685" t="e">
        <v>#N/A</v>
      </c>
      <c r="AJ256" s="685" t="e">
        <v>#N/A</v>
      </c>
      <c r="AK256" s="685" t="e">
        <v>#N/A</v>
      </c>
      <c r="AL256" s="685" t="e">
        <v>#N/A</v>
      </c>
      <c r="AM256" s="685" t="s">
        <v>749</v>
      </c>
      <c r="AN256" s="685">
        <v>1</v>
      </c>
      <c r="AO256" s="685" t="s">
        <v>749</v>
      </c>
      <c r="AP256" s="685" t="s">
        <v>749</v>
      </c>
      <c r="AQ256" s="685" t="s">
        <v>749</v>
      </c>
      <c r="AR256" s="685" t="s">
        <v>749</v>
      </c>
      <c r="AS256" s="685" t="s">
        <v>749</v>
      </c>
      <c r="AT256" s="685" t="s">
        <v>749</v>
      </c>
      <c r="AU256" s="685" t="s">
        <v>749</v>
      </c>
      <c r="AV256" s="685">
        <v>1</v>
      </c>
      <c r="AW256" s="685">
        <v>1</v>
      </c>
      <c r="AX256" s="685">
        <v>1</v>
      </c>
      <c r="AY256" s="685" t="s">
        <v>749</v>
      </c>
      <c r="AZ256" s="685">
        <v>1</v>
      </c>
      <c r="BA256" s="685" t="s">
        <v>749</v>
      </c>
      <c r="BB256" s="685" t="s">
        <v>749</v>
      </c>
      <c r="BC256" s="685" t="s">
        <v>749</v>
      </c>
      <c r="BD256" s="685" t="s">
        <v>749</v>
      </c>
      <c r="BE256" s="685" t="s">
        <v>749</v>
      </c>
      <c r="BF256" s="685" t="s">
        <v>749</v>
      </c>
      <c r="BG256" s="685" t="s">
        <v>749</v>
      </c>
      <c r="BH256" s="685" t="s">
        <v>749</v>
      </c>
      <c r="BI256" s="685" t="s">
        <v>749</v>
      </c>
      <c r="BJ256" s="685" t="s">
        <v>749</v>
      </c>
      <c r="BK256" s="685">
        <v>1</v>
      </c>
      <c r="BL256" s="685"/>
      <c r="BM256" s="685"/>
      <c r="BN256" s="685"/>
      <c r="BO256" s="685"/>
      <c r="BP256" s="685"/>
      <c r="BQ256" s="685"/>
      <c r="BR256" s="685"/>
    </row>
    <row r="257" s="258" customFormat="1" ht="158.4" spans="2:70">
      <c r="B257" s="448">
        <f t="shared" si="15"/>
        <v>242</v>
      </c>
      <c r="C257" s="449" t="s">
        <v>1795</v>
      </c>
      <c r="D257" s="450" t="s">
        <v>743</v>
      </c>
      <c r="E257" s="451" t="s">
        <v>744</v>
      </c>
      <c r="F257" s="794" t="s">
        <v>1796</v>
      </c>
      <c r="G257" s="453" t="s">
        <v>1797</v>
      </c>
      <c r="H257" s="451" t="str">
        <f t="shared" si="18"/>
        <v>Webサーバ
Web server</v>
      </c>
      <c r="I257" s="799" t="s">
        <v>1709</v>
      </c>
      <c r="J257" s="320" t="s">
        <v>1710</v>
      </c>
      <c r="K257" s="487" t="str">
        <f t="shared" si="16"/>
        <v>回答要
Answer Required</v>
      </c>
      <c r="L257" s="488">
        <v>3</v>
      </c>
      <c r="M257" s="489"/>
      <c r="N257" s="489"/>
      <c r="O257" s="492" t="s">
        <v>287</v>
      </c>
      <c r="P257" s="493"/>
      <c r="Q257" s="494"/>
      <c r="R257" s="494"/>
      <c r="S257" s="503"/>
      <c r="T257" s="807">
        <f>IF(OR(AND('0.Work Content Judge'!$AE$146=1,$BL257=99),AND('0.Work Content Judge'!$AH$146=1,$BM257=99),AND('0.Work Content Judge'!$AG$146=1,$BN257=99),AND(COUNTIF('0.Work Content Judge'!$AJ$146:$AO$146,2)=0,$BO257=99),AND('0.Work Content Judge'!$T$146=0,$BP257=99),AND('0.Work Content Judge'!$U$146=0,$BQ257=99),AND(COUNTIF('0.Work Content Judge'!$AJ$146:$AO$146,2)&gt;0,$BR257=99)),0,IF(OR(AND('0.Work Content Judge'!$G$129=1,$AZ257=1),AND('0.Work Content Judge'!$H$129=1,$BA257=1),AND('0.Work Content Judge'!$I$129=1,$BB257=1),AND('0.Work Content Judge'!$J$129=1,$BC257=1),AND('0.Work Content Judge'!$K$129=1,$BD257=1),AND('0.Work Content Judge'!$L$129=1,$BG257=1),AND('0.Work Content Judge'!$M$129=1,$BF257=1),AND('0.Work Content Judge'!$N$129=1,$BE257=1),AND('0.Work Content Judge'!$O$129=1,$BH257=1),AND('0.Work Content Judge'!$P$129=1,$BI257=1)),1,0))</f>
        <v>1</v>
      </c>
      <c r="U257" s="807">
        <f t="shared" si="17"/>
        <v>1</v>
      </c>
      <c r="V257" s="683">
        <f t="shared" si="19"/>
        <v>1</v>
      </c>
      <c r="W257" s="684">
        <v>1</v>
      </c>
      <c r="X257" s="685">
        <v>1</v>
      </c>
      <c r="Y257" s="685" t="s">
        <v>749</v>
      </c>
      <c r="Z257" s="685" t="s">
        <v>749</v>
      </c>
      <c r="AA257" s="685" t="s">
        <v>749</v>
      </c>
      <c r="AB257" s="685" t="s">
        <v>749</v>
      </c>
      <c r="AC257" s="685" t="s">
        <v>749</v>
      </c>
      <c r="AD257" s="685" t="s">
        <v>749</v>
      </c>
      <c r="AE257" s="685" t="s">
        <v>749</v>
      </c>
      <c r="AF257" s="685" t="e">
        <v>#N/A</v>
      </c>
      <c r="AG257" s="685" t="e">
        <v>#N/A</v>
      </c>
      <c r="AH257" s="685" t="e">
        <v>#N/A</v>
      </c>
      <c r="AI257" s="685" t="e">
        <v>#N/A</v>
      </c>
      <c r="AJ257" s="685" t="e">
        <v>#N/A</v>
      </c>
      <c r="AK257" s="685" t="e">
        <v>#N/A</v>
      </c>
      <c r="AL257" s="685" t="e">
        <v>#N/A</v>
      </c>
      <c r="AM257" s="685" t="s">
        <v>749</v>
      </c>
      <c r="AN257" s="685">
        <v>1</v>
      </c>
      <c r="AO257" s="685" t="s">
        <v>749</v>
      </c>
      <c r="AP257" s="685" t="s">
        <v>749</v>
      </c>
      <c r="AQ257" s="685" t="s">
        <v>749</v>
      </c>
      <c r="AR257" s="685" t="s">
        <v>749</v>
      </c>
      <c r="AS257" s="685" t="s">
        <v>749</v>
      </c>
      <c r="AT257" s="685" t="s">
        <v>749</v>
      </c>
      <c r="AU257" s="685" t="s">
        <v>749</v>
      </c>
      <c r="AV257" s="685">
        <v>1</v>
      </c>
      <c r="AW257" s="685">
        <v>1</v>
      </c>
      <c r="AX257" s="685">
        <v>1</v>
      </c>
      <c r="AY257" s="685" t="s">
        <v>749</v>
      </c>
      <c r="AZ257" s="685">
        <v>1</v>
      </c>
      <c r="BA257" s="685" t="s">
        <v>749</v>
      </c>
      <c r="BB257" s="685" t="s">
        <v>749</v>
      </c>
      <c r="BC257" s="685" t="s">
        <v>749</v>
      </c>
      <c r="BD257" s="685" t="s">
        <v>749</v>
      </c>
      <c r="BE257" s="685" t="s">
        <v>749</v>
      </c>
      <c r="BF257" s="685" t="s">
        <v>749</v>
      </c>
      <c r="BG257" s="685" t="s">
        <v>749</v>
      </c>
      <c r="BH257" s="685" t="s">
        <v>749</v>
      </c>
      <c r="BI257" s="685" t="s">
        <v>749</v>
      </c>
      <c r="BJ257" s="685" t="s">
        <v>749</v>
      </c>
      <c r="BK257" s="685">
        <v>1</v>
      </c>
      <c r="BL257" s="685"/>
      <c r="BM257" s="685"/>
      <c r="BN257" s="685"/>
      <c r="BO257" s="685"/>
      <c r="BP257" s="685"/>
      <c r="BQ257" s="685"/>
      <c r="BR257" s="685"/>
    </row>
    <row r="258" s="258" customFormat="1" ht="172.8" spans="2:70">
      <c r="B258" s="448">
        <f t="shared" si="15"/>
        <v>243</v>
      </c>
      <c r="C258" s="449" t="s">
        <v>1798</v>
      </c>
      <c r="D258" s="450" t="s">
        <v>743</v>
      </c>
      <c r="E258" s="451" t="s">
        <v>744</v>
      </c>
      <c r="F258" s="794" t="s">
        <v>1799</v>
      </c>
      <c r="G258" s="453" t="s">
        <v>1800</v>
      </c>
      <c r="H258" s="451" t="str">
        <f t="shared" si="18"/>
        <v>Webサーバ
Web server</v>
      </c>
      <c r="I258" s="799" t="s">
        <v>1632</v>
      </c>
      <c r="J258" s="320" t="s">
        <v>1633</v>
      </c>
      <c r="K258" s="487" t="str">
        <f t="shared" si="16"/>
        <v>回答要
Answer Required</v>
      </c>
      <c r="L258" s="488">
        <v>3</v>
      </c>
      <c r="M258" s="489"/>
      <c r="N258" s="489"/>
      <c r="O258" s="492" t="s">
        <v>287</v>
      </c>
      <c r="P258" s="493"/>
      <c r="Q258" s="494"/>
      <c r="R258" s="494"/>
      <c r="S258" s="503"/>
      <c r="T258" s="807">
        <f>IF(OR(AND('0.Work Content Judge'!$AE$146=1,$BL258=99),AND('0.Work Content Judge'!$AH$146=1,$BM258=99),AND('0.Work Content Judge'!$AG$146=1,$BN258=99),AND(COUNTIF('0.Work Content Judge'!$AJ$146:$AO$146,2)=0,$BO258=99),AND('0.Work Content Judge'!$T$146=0,$BP258=99),AND('0.Work Content Judge'!$U$146=0,$BQ258=99),AND(COUNTIF('0.Work Content Judge'!$AJ$146:$AO$146,2)&gt;0,$BR258=99)),0,IF(OR(AND('0.Work Content Judge'!$G$129=1,$AZ258=1),AND('0.Work Content Judge'!$H$129=1,$BA258=1),AND('0.Work Content Judge'!$I$129=1,$BB258=1),AND('0.Work Content Judge'!$J$129=1,$BC258=1),AND('0.Work Content Judge'!$K$129=1,$BD258=1),AND('0.Work Content Judge'!$L$129=1,$BG258=1),AND('0.Work Content Judge'!$M$129=1,$BF258=1),AND('0.Work Content Judge'!$N$129=1,$BE258=1),AND('0.Work Content Judge'!$O$129=1,$BH258=1),AND('0.Work Content Judge'!$P$129=1,$BI258=1)),1,0))</f>
        <v>1</v>
      </c>
      <c r="U258" s="807">
        <f t="shared" si="17"/>
        <v>1</v>
      </c>
      <c r="V258" s="683">
        <f t="shared" si="19"/>
        <v>1</v>
      </c>
      <c r="W258" s="684">
        <v>1</v>
      </c>
      <c r="X258" s="685">
        <v>1</v>
      </c>
      <c r="Y258" s="685" t="s">
        <v>749</v>
      </c>
      <c r="Z258" s="685" t="s">
        <v>749</v>
      </c>
      <c r="AA258" s="685" t="s">
        <v>749</v>
      </c>
      <c r="AB258" s="685" t="s">
        <v>749</v>
      </c>
      <c r="AC258" s="685" t="s">
        <v>749</v>
      </c>
      <c r="AD258" s="685" t="s">
        <v>749</v>
      </c>
      <c r="AE258" s="685" t="s">
        <v>749</v>
      </c>
      <c r="AF258" s="685" t="e">
        <v>#N/A</v>
      </c>
      <c r="AG258" s="685" t="e">
        <v>#N/A</v>
      </c>
      <c r="AH258" s="685" t="e">
        <v>#N/A</v>
      </c>
      <c r="AI258" s="685" t="e">
        <v>#N/A</v>
      </c>
      <c r="AJ258" s="685" t="e">
        <v>#N/A</v>
      </c>
      <c r="AK258" s="685" t="e">
        <v>#N/A</v>
      </c>
      <c r="AL258" s="685" t="e">
        <v>#N/A</v>
      </c>
      <c r="AM258" s="685" t="s">
        <v>749</v>
      </c>
      <c r="AN258" s="685">
        <v>1</v>
      </c>
      <c r="AO258" s="685" t="s">
        <v>749</v>
      </c>
      <c r="AP258" s="685" t="s">
        <v>749</v>
      </c>
      <c r="AQ258" s="685" t="s">
        <v>749</v>
      </c>
      <c r="AR258" s="685" t="s">
        <v>749</v>
      </c>
      <c r="AS258" s="685" t="s">
        <v>749</v>
      </c>
      <c r="AT258" s="685" t="s">
        <v>749</v>
      </c>
      <c r="AU258" s="685" t="s">
        <v>749</v>
      </c>
      <c r="AV258" s="685">
        <v>1</v>
      </c>
      <c r="AW258" s="685">
        <v>1</v>
      </c>
      <c r="AX258" s="685">
        <v>1</v>
      </c>
      <c r="AY258" s="685" t="s">
        <v>749</v>
      </c>
      <c r="AZ258" s="685">
        <v>1</v>
      </c>
      <c r="BA258" s="685" t="s">
        <v>749</v>
      </c>
      <c r="BB258" s="685" t="s">
        <v>749</v>
      </c>
      <c r="BC258" s="685" t="s">
        <v>749</v>
      </c>
      <c r="BD258" s="685" t="s">
        <v>749</v>
      </c>
      <c r="BE258" s="685" t="s">
        <v>749</v>
      </c>
      <c r="BF258" s="685" t="s">
        <v>749</v>
      </c>
      <c r="BG258" s="685" t="s">
        <v>749</v>
      </c>
      <c r="BH258" s="685" t="s">
        <v>749</v>
      </c>
      <c r="BI258" s="685" t="s">
        <v>749</v>
      </c>
      <c r="BJ258" s="685" t="s">
        <v>749</v>
      </c>
      <c r="BK258" s="685">
        <v>1</v>
      </c>
      <c r="BL258" s="685"/>
      <c r="BM258" s="685"/>
      <c r="BN258" s="685"/>
      <c r="BO258" s="685"/>
      <c r="BP258" s="685"/>
      <c r="BQ258" s="685"/>
      <c r="BR258" s="685"/>
    </row>
    <row r="259" s="258" customFormat="1" ht="172.8" spans="2:70">
      <c r="B259" s="448">
        <f t="shared" si="15"/>
        <v>244</v>
      </c>
      <c r="C259" s="449" t="s">
        <v>1801</v>
      </c>
      <c r="D259" s="450" t="s">
        <v>743</v>
      </c>
      <c r="E259" s="451" t="s">
        <v>744</v>
      </c>
      <c r="F259" s="794" t="s">
        <v>1802</v>
      </c>
      <c r="G259" s="453" t="s">
        <v>1803</v>
      </c>
      <c r="H259" s="451" t="str">
        <f t="shared" si="18"/>
        <v>Webサーバ
Web server</v>
      </c>
      <c r="I259" s="799" t="s">
        <v>1632</v>
      </c>
      <c r="J259" s="320" t="s">
        <v>1633</v>
      </c>
      <c r="K259" s="487" t="str">
        <f t="shared" si="16"/>
        <v>回答要
Answer Required</v>
      </c>
      <c r="L259" s="488">
        <v>3</v>
      </c>
      <c r="M259" s="489"/>
      <c r="N259" s="489"/>
      <c r="O259" s="492" t="s">
        <v>287</v>
      </c>
      <c r="P259" s="493"/>
      <c r="Q259" s="494"/>
      <c r="R259" s="494"/>
      <c r="S259" s="503"/>
      <c r="T259" s="807">
        <f>IF(OR(AND('0.Work Content Judge'!$AE$146=1,$BL259=99),AND('0.Work Content Judge'!$AH$146=1,$BM259=99),AND('0.Work Content Judge'!$AG$146=1,$BN259=99),AND(COUNTIF('0.Work Content Judge'!$AJ$146:$AO$146,2)=0,$BO259=99),AND('0.Work Content Judge'!$T$146=0,$BP259=99),AND('0.Work Content Judge'!$U$146=0,$BQ259=99),AND(COUNTIF('0.Work Content Judge'!$AJ$146:$AO$146,2)&gt;0,$BR259=99)),0,IF(OR(AND('0.Work Content Judge'!$G$129=1,$AZ259=1),AND('0.Work Content Judge'!$H$129=1,$BA259=1),AND('0.Work Content Judge'!$I$129=1,$BB259=1),AND('0.Work Content Judge'!$J$129=1,$BC259=1),AND('0.Work Content Judge'!$K$129=1,$BD259=1),AND('0.Work Content Judge'!$L$129=1,$BG259=1),AND('0.Work Content Judge'!$M$129=1,$BF259=1),AND('0.Work Content Judge'!$N$129=1,$BE259=1),AND('0.Work Content Judge'!$O$129=1,$BH259=1),AND('0.Work Content Judge'!$P$129=1,$BI259=1)),1,0))</f>
        <v>1</v>
      </c>
      <c r="U259" s="807">
        <f t="shared" si="17"/>
        <v>1</v>
      </c>
      <c r="V259" s="683">
        <f t="shared" si="19"/>
        <v>1</v>
      </c>
      <c r="W259" s="684">
        <v>1</v>
      </c>
      <c r="X259" s="685">
        <v>1</v>
      </c>
      <c r="Y259" s="685" t="s">
        <v>749</v>
      </c>
      <c r="Z259" s="685" t="s">
        <v>749</v>
      </c>
      <c r="AA259" s="685" t="s">
        <v>749</v>
      </c>
      <c r="AB259" s="685" t="s">
        <v>749</v>
      </c>
      <c r="AC259" s="685" t="s">
        <v>749</v>
      </c>
      <c r="AD259" s="685" t="s">
        <v>749</v>
      </c>
      <c r="AE259" s="685" t="s">
        <v>749</v>
      </c>
      <c r="AF259" s="685" t="e">
        <v>#N/A</v>
      </c>
      <c r="AG259" s="685" t="e">
        <v>#N/A</v>
      </c>
      <c r="AH259" s="685" t="e">
        <v>#N/A</v>
      </c>
      <c r="AI259" s="685" t="e">
        <v>#N/A</v>
      </c>
      <c r="AJ259" s="685" t="e">
        <v>#N/A</v>
      </c>
      <c r="AK259" s="685" t="e">
        <v>#N/A</v>
      </c>
      <c r="AL259" s="685" t="e">
        <v>#N/A</v>
      </c>
      <c r="AM259" s="685" t="s">
        <v>749</v>
      </c>
      <c r="AN259" s="685">
        <v>1</v>
      </c>
      <c r="AO259" s="685" t="s">
        <v>749</v>
      </c>
      <c r="AP259" s="685" t="s">
        <v>749</v>
      </c>
      <c r="AQ259" s="685" t="s">
        <v>749</v>
      </c>
      <c r="AR259" s="685" t="s">
        <v>749</v>
      </c>
      <c r="AS259" s="685" t="s">
        <v>749</v>
      </c>
      <c r="AT259" s="685" t="s">
        <v>749</v>
      </c>
      <c r="AU259" s="685" t="s">
        <v>749</v>
      </c>
      <c r="AV259" s="685">
        <v>1</v>
      </c>
      <c r="AW259" s="685">
        <v>1</v>
      </c>
      <c r="AX259" s="685">
        <v>1</v>
      </c>
      <c r="AY259" s="685" t="s">
        <v>749</v>
      </c>
      <c r="AZ259" s="685">
        <v>1</v>
      </c>
      <c r="BA259" s="685" t="s">
        <v>749</v>
      </c>
      <c r="BB259" s="685" t="s">
        <v>749</v>
      </c>
      <c r="BC259" s="685" t="s">
        <v>749</v>
      </c>
      <c r="BD259" s="685" t="s">
        <v>749</v>
      </c>
      <c r="BE259" s="685" t="s">
        <v>749</v>
      </c>
      <c r="BF259" s="685" t="s">
        <v>749</v>
      </c>
      <c r="BG259" s="685" t="s">
        <v>749</v>
      </c>
      <c r="BH259" s="685" t="s">
        <v>749</v>
      </c>
      <c r="BI259" s="685" t="s">
        <v>749</v>
      </c>
      <c r="BJ259" s="685" t="s">
        <v>749</v>
      </c>
      <c r="BK259" s="685">
        <v>1</v>
      </c>
      <c r="BL259" s="685"/>
      <c r="BM259" s="685"/>
      <c r="BN259" s="685"/>
      <c r="BO259" s="685"/>
      <c r="BP259" s="685"/>
      <c r="BQ259" s="685"/>
      <c r="BR259" s="685"/>
    </row>
    <row r="260" s="258" customFormat="1" ht="172.8" spans="2:70">
      <c r="B260" s="448">
        <f t="shared" si="15"/>
        <v>245</v>
      </c>
      <c r="C260" s="449" t="s">
        <v>1804</v>
      </c>
      <c r="D260" s="450" t="s">
        <v>743</v>
      </c>
      <c r="E260" s="451" t="s">
        <v>744</v>
      </c>
      <c r="F260" s="794" t="s">
        <v>1805</v>
      </c>
      <c r="G260" s="453" t="s">
        <v>1806</v>
      </c>
      <c r="H260" s="451" t="str">
        <f t="shared" si="18"/>
        <v>Webサーバ
Web server</v>
      </c>
      <c r="I260" s="799" t="s">
        <v>1632</v>
      </c>
      <c r="J260" s="320" t="s">
        <v>1633</v>
      </c>
      <c r="K260" s="487" t="str">
        <f t="shared" si="16"/>
        <v>回答要
Answer Required</v>
      </c>
      <c r="L260" s="488">
        <v>3</v>
      </c>
      <c r="M260" s="489"/>
      <c r="N260" s="489"/>
      <c r="O260" s="492" t="s">
        <v>287</v>
      </c>
      <c r="P260" s="493"/>
      <c r="Q260" s="494"/>
      <c r="R260" s="494"/>
      <c r="S260" s="503"/>
      <c r="T260" s="807">
        <f>IF(OR(AND('0.Work Content Judge'!$AE$146=1,$BL260=99),AND('0.Work Content Judge'!$AH$146=1,$BM260=99),AND('0.Work Content Judge'!$AG$146=1,$BN260=99),AND(COUNTIF('0.Work Content Judge'!$AJ$146:$AO$146,2)=0,$BO260=99),AND('0.Work Content Judge'!$T$146=0,$BP260=99),AND('0.Work Content Judge'!$U$146=0,$BQ260=99),AND(COUNTIF('0.Work Content Judge'!$AJ$146:$AO$146,2)&gt;0,$BR260=99)),0,IF(OR(AND('0.Work Content Judge'!$G$129=1,$AZ260=1),AND('0.Work Content Judge'!$H$129=1,$BA260=1),AND('0.Work Content Judge'!$I$129=1,$BB260=1),AND('0.Work Content Judge'!$J$129=1,$BC260=1),AND('0.Work Content Judge'!$K$129=1,$BD260=1),AND('0.Work Content Judge'!$L$129=1,$BG260=1),AND('0.Work Content Judge'!$M$129=1,$BF260=1),AND('0.Work Content Judge'!$N$129=1,$BE260=1),AND('0.Work Content Judge'!$O$129=1,$BH260=1),AND('0.Work Content Judge'!$P$129=1,$BI260=1)),1,0))</f>
        <v>1</v>
      </c>
      <c r="U260" s="807">
        <f t="shared" si="17"/>
        <v>1</v>
      </c>
      <c r="V260" s="683">
        <f t="shared" si="19"/>
        <v>1</v>
      </c>
      <c r="W260" s="684">
        <v>1</v>
      </c>
      <c r="X260" s="685">
        <v>1</v>
      </c>
      <c r="Y260" s="685" t="s">
        <v>749</v>
      </c>
      <c r="Z260" s="685" t="s">
        <v>749</v>
      </c>
      <c r="AA260" s="685" t="s">
        <v>749</v>
      </c>
      <c r="AB260" s="685" t="s">
        <v>749</v>
      </c>
      <c r="AC260" s="685" t="s">
        <v>749</v>
      </c>
      <c r="AD260" s="685" t="s">
        <v>749</v>
      </c>
      <c r="AE260" s="685" t="s">
        <v>749</v>
      </c>
      <c r="AF260" s="685" t="e">
        <v>#N/A</v>
      </c>
      <c r="AG260" s="685" t="e">
        <v>#N/A</v>
      </c>
      <c r="AH260" s="685" t="e">
        <v>#N/A</v>
      </c>
      <c r="AI260" s="685" t="e">
        <v>#N/A</v>
      </c>
      <c r="AJ260" s="685" t="e">
        <v>#N/A</v>
      </c>
      <c r="AK260" s="685" t="e">
        <v>#N/A</v>
      </c>
      <c r="AL260" s="685" t="e">
        <v>#N/A</v>
      </c>
      <c r="AM260" s="685" t="s">
        <v>749</v>
      </c>
      <c r="AN260" s="685">
        <v>1</v>
      </c>
      <c r="AO260" s="685" t="s">
        <v>749</v>
      </c>
      <c r="AP260" s="685" t="s">
        <v>749</v>
      </c>
      <c r="AQ260" s="685" t="s">
        <v>749</v>
      </c>
      <c r="AR260" s="685" t="s">
        <v>749</v>
      </c>
      <c r="AS260" s="685" t="s">
        <v>749</v>
      </c>
      <c r="AT260" s="685" t="s">
        <v>749</v>
      </c>
      <c r="AU260" s="685" t="s">
        <v>749</v>
      </c>
      <c r="AV260" s="685">
        <v>1</v>
      </c>
      <c r="AW260" s="685">
        <v>1</v>
      </c>
      <c r="AX260" s="685">
        <v>1</v>
      </c>
      <c r="AY260" s="685" t="s">
        <v>749</v>
      </c>
      <c r="AZ260" s="685">
        <v>1</v>
      </c>
      <c r="BA260" s="685" t="s">
        <v>749</v>
      </c>
      <c r="BB260" s="685" t="s">
        <v>749</v>
      </c>
      <c r="BC260" s="685" t="s">
        <v>749</v>
      </c>
      <c r="BD260" s="685" t="s">
        <v>749</v>
      </c>
      <c r="BE260" s="685" t="s">
        <v>749</v>
      </c>
      <c r="BF260" s="685" t="s">
        <v>749</v>
      </c>
      <c r="BG260" s="685" t="s">
        <v>749</v>
      </c>
      <c r="BH260" s="685" t="s">
        <v>749</v>
      </c>
      <c r="BI260" s="685" t="s">
        <v>749</v>
      </c>
      <c r="BJ260" s="685" t="s">
        <v>749</v>
      </c>
      <c r="BK260" s="685">
        <v>1</v>
      </c>
      <c r="BL260" s="685"/>
      <c r="BM260" s="685"/>
      <c r="BN260" s="685"/>
      <c r="BO260" s="685"/>
      <c r="BP260" s="685"/>
      <c r="BQ260" s="685"/>
      <c r="BR260" s="685"/>
    </row>
    <row r="261" s="258" customFormat="1" ht="172.8" spans="2:70">
      <c r="B261" s="448">
        <f t="shared" si="15"/>
        <v>246</v>
      </c>
      <c r="C261" s="449" t="s">
        <v>1807</v>
      </c>
      <c r="D261" s="450" t="s">
        <v>743</v>
      </c>
      <c r="E261" s="451" t="s">
        <v>744</v>
      </c>
      <c r="F261" s="794" t="s">
        <v>1808</v>
      </c>
      <c r="G261" s="453" t="s">
        <v>1809</v>
      </c>
      <c r="H261" s="451" t="str">
        <f t="shared" si="18"/>
        <v>Webサーバ
Web server</v>
      </c>
      <c r="I261" s="799" t="s">
        <v>1632</v>
      </c>
      <c r="J261" s="320" t="s">
        <v>1633</v>
      </c>
      <c r="K261" s="487" t="str">
        <f t="shared" si="16"/>
        <v>回答要
Answer Required</v>
      </c>
      <c r="L261" s="488">
        <v>3</v>
      </c>
      <c r="M261" s="489"/>
      <c r="N261" s="489"/>
      <c r="O261" s="492" t="s">
        <v>287</v>
      </c>
      <c r="P261" s="493"/>
      <c r="Q261" s="494"/>
      <c r="R261" s="494"/>
      <c r="S261" s="503"/>
      <c r="T261" s="807">
        <f>IF(OR(AND('0.Work Content Judge'!$AE$146=1,$BL261=99),AND('0.Work Content Judge'!$AH$146=1,$BM261=99),AND('0.Work Content Judge'!$AG$146=1,$BN261=99),AND(COUNTIF('0.Work Content Judge'!$AJ$146:$AO$146,2)=0,$BO261=99),AND('0.Work Content Judge'!$T$146=0,$BP261=99),AND('0.Work Content Judge'!$U$146=0,$BQ261=99),AND(COUNTIF('0.Work Content Judge'!$AJ$146:$AO$146,2)&gt;0,$BR261=99)),0,IF(OR(AND('0.Work Content Judge'!$G$129=1,$AZ261=1),AND('0.Work Content Judge'!$H$129=1,$BA261=1),AND('0.Work Content Judge'!$I$129=1,$BB261=1),AND('0.Work Content Judge'!$J$129=1,$BC261=1),AND('0.Work Content Judge'!$K$129=1,$BD261=1),AND('0.Work Content Judge'!$L$129=1,$BG261=1),AND('0.Work Content Judge'!$M$129=1,$BF261=1),AND('0.Work Content Judge'!$N$129=1,$BE261=1),AND('0.Work Content Judge'!$O$129=1,$BH261=1),AND('0.Work Content Judge'!$P$129=1,$BI261=1)),1,0))</f>
        <v>1</v>
      </c>
      <c r="U261" s="807">
        <f t="shared" si="17"/>
        <v>1</v>
      </c>
      <c r="V261" s="683">
        <f t="shared" si="19"/>
        <v>1</v>
      </c>
      <c r="W261" s="684">
        <v>1</v>
      </c>
      <c r="X261" s="685">
        <v>1</v>
      </c>
      <c r="Y261" s="685" t="s">
        <v>749</v>
      </c>
      <c r="Z261" s="685" t="s">
        <v>749</v>
      </c>
      <c r="AA261" s="685" t="s">
        <v>749</v>
      </c>
      <c r="AB261" s="685" t="s">
        <v>749</v>
      </c>
      <c r="AC261" s="685" t="s">
        <v>749</v>
      </c>
      <c r="AD261" s="685" t="s">
        <v>749</v>
      </c>
      <c r="AE261" s="685" t="s">
        <v>749</v>
      </c>
      <c r="AF261" s="685" t="e">
        <v>#N/A</v>
      </c>
      <c r="AG261" s="685" t="e">
        <v>#N/A</v>
      </c>
      <c r="AH261" s="685" t="e">
        <v>#N/A</v>
      </c>
      <c r="AI261" s="685" t="e">
        <v>#N/A</v>
      </c>
      <c r="AJ261" s="685" t="e">
        <v>#N/A</v>
      </c>
      <c r="AK261" s="685" t="e">
        <v>#N/A</v>
      </c>
      <c r="AL261" s="685" t="e">
        <v>#N/A</v>
      </c>
      <c r="AM261" s="685" t="s">
        <v>749</v>
      </c>
      <c r="AN261" s="685">
        <v>1</v>
      </c>
      <c r="AO261" s="685" t="s">
        <v>749</v>
      </c>
      <c r="AP261" s="685" t="s">
        <v>749</v>
      </c>
      <c r="AQ261" s="685" t="s">
        <v>749</v>
      </c>
      <c r="AR261" s="685" t="s">
        <v>749</v>
      </c>
      <c r="AS261" s="685" t="s">
        <v>749</v>
      </c>
      <c r="AT261" s="685" t="s">
        <v>749</v>
      </c>
      <c r="AU261" s="685" t="s">
        <v>749</v>
      </c>
      <c r="AV261" s="685">
        <v>1</v>
      </c>
      <c r="AW261" s="685">
        <v>1</v>
      </c>
      <c r="AX261" s="685">
        <v>1</v>
      </c>
      <c r="AY261" s="685" t="s">
        <v>749</v>
      </c>
      <c r="AZ261" s="685">
        <v>1</v>
      </c>
      <c r="BA261" s="685" t="s">
        <v>749</v>
      </c>
      <c r="BB261" s="685" t="s">
        <v>749</v>
      </c>
      <c r="BC261" s="685" t="s">
        <v>749</v>
      </c>
      <c r="BD261" s="685" t="s">
        <v>749</v>
      </c>
      <c r="BE261" s="685" t="s">
        <v>749</v>
      </c>
      <c r="BF261" s="685" t="s">
        <v>749</v>
      </c>
      <c r="BG261" s="685" t="s">
        <v>749</v>
      </c>
      <c r="BH261" s="685" t="s">
        <v>749</v>
      </c>
      <c r="BI261" s="685" t="s">
        <v>749</v>
      </c>
      <c r="BJ261" s="685" t="s">
        <v>749</v>
      </c>
      <c r="BK261" s="685">
        <v>1</v>
      </c>
      <c r="BL261" s="685"/>
      <c r="BM261" s="685"/>
      <c r="BN261" s="685"/>
      <c r="BO261" s="685"/>
      <c r="BP261" s="685"/>
      <c r="BQ261" s="685"/>
      <c r="BR261" s="685"/>
    </row>
    <row r="262" s="258" customFormat="1" ht="129.6" hidden="1" spans="2:70">
      <c r="B262" s="448">
        <f t="shared" si="15"/>
        <v>247</v>
      </c>
      <c r="C262" s="562" t="s">
        <v>1810</v>
      </c>
      <c r="D262" s="450" t="s">
        <v>743</v>
      </c>
      <c r="E262" s="451" t="s">
        <v>761</v>
      </c>
      <c r="F262" s="794" t="s">
        <v>1811</v>
      </c>
      <c r="G262" s="453" t="s">
        <v>1812</v>
      </c>
      <c r="H262" s="451" t="str">
        <f t="shared" si="18"/>
        <v>顧客配布ソフトウェア
Software distributed to customers
</v>
      </c>
      <c r="I262" s="799" t="s">
        <v>1018</v>
      </c>
      <c r="J262" s="320" t="s">
        <v>1019</v>
      </c>
      <c r="K262" s="487" t="str">
        <f t="shared" si="16"/>
        <v>回答不要
Not Applicable</v>
      </c>
      <c r="L262" s="488"/>
      <c r="M262" s="489"/>
      <c r="N262" s="489"/>
      <c r="O262" s="492" t="s">
        <v>287</v>
      </c>
      <c r="P262" s="493"/>
      <c r="Q262" s="494"/>
      <c r="R262" s="494"/>
      <c r="S262" s="503"/>
      <c r="T262" s="807">
        <f>IF(OR(AND('0.Work Content Judge'!$AE$146=1,$BL262=99),AND('0.Work Content Judge'!$AH$146=1,$BM262=99),AND('0.Work Content Judge'!$AG$146=1,$BN262=99),AND(COUNTIF('0.Work Content Judge'!$AJ$146:$AO$146,2)=0,$BO262=99),AND('0.Work Content Judge'!$T$146=0,$BP262=99),AND('0.Work Content Judge'!$U$146=0,$BQ262=99),AND(COUNTIF('0.Work Content Judge'!$AJ$146:$AO$146,2)&gt;0,$BR262=99)),0,IF(OR(AND('0.Work Content Judge'!$G$129=1,$AZ262=1),AND('0.Work Content Judge'!$H$129=1,$BA262=1),AND('0.Work Content Judge'!$I$129=1,$BB262=1),AND('0.Work Content Judge'!$J$129=1,$BC262=1),AND('0.Work Content Judge'!$K$129=1,$BD262=1),AND('0.Work Content Judge'!$L$129=1,$BG262=1),AND('0.Work Content Judge'!$M$129=1,$BF262=1),AND('0.Work Content Judge'!$N$129=1,$BE262=1),AND('0.Work Content Judge'!$O$129=1,$BH262=1),AND('0.Work Content Judge'!$P$129=1,$BI262=1)),1,0))</f>
        <v>0</v>
      </c>
      <c r="U262" s="807">
        <f t="shared" si="17"/>
        <v>1</v>
      </c>
      <c r="V262" s="683">
        <f t="shared" si="19"/>
        <v>1</v>
      </c>
      <c r="W262" s="684">
        <v>1</v>
      </c>
      <c r="X262" s="685">
        <v>1</v>
      </c>
      <c r="Y262" s="685" t="s">
        <v>749</v>
      </c>
      <c r="Z262" s="685" t="s">
        <v>749</v>
      </c>
      <c r="AA262" s="685" t="s">
        <v>749</v>
      </c>
      <c r="AB262" s="685" t="s">
        <v>749</v>
      </c>
      <c r="AC262" s="685" t="s">
        <v>749</v>
      </c>
      <c r="AD262" s="685" t="s">
        <v>749</v>
      </c>
      <c r="AE262" s="685" t="s">
        <v>749</v>
      </c>
      <c r="AF262" s="685" t="e">
        <v>#N/A</v>
      </c>
      <c r="AG262" s="685" t="e">
        <v>#N/A</v>
      </c>
      <c r="AH262" s="685" t="e">
        <v>#N/A</v>
      </c>
      <c r="AI262" s="685" t="e">
        <v>#N/A</v>
      </c>
      <c r="AJ262" s="685" t="e">
        <v>#N/A</v>
      </c>
      <c r="AK262" s="685" t="e">
        <v>#N/A</v>
      </c>
      <c r="AL262" s="685" t="e">
        <v>#N/A</v>
      </c>
      <c r="AM262" s="685" t="s">
        <v>749</v>
      </c>
      <c r="AN262" s="685" t="s">
        <v>749</v>
      </c>
      <c r="AO262" s="685" t="s">
        <v>749</v>
      </c>
      <c r="AP262" s="685" t="s">
        <v>749</v>
      </c>
      <c r="AQ262" s="685" t="s">
        <v>749</v>
      </c>
      <c r="AR262" s="685" t="s">
        <v>749</v>
      </c>
      <c r="AS262" s="685">
        <v>1</v>
      </c>
      <c r="AT262" s="685" t="s">
        <v>749</v>
      </c>
      <c r="AU262" s="685" t="s">
        <v>749</v>
      </c>
      <c r="AV262" s="685"/>
      <c r="AW262" s="685">
        <v>1</v>
      </c>
      <c r="AX262" s="685"/>
      <c r="AY262" s="685" t="s">
        <v>749</v>
      </c>
      <c r="AZ262" s="685" t="s">
        <v>749</v>
      </c>
      <c r="BA262" s="685" t="s">
        <v>749</v>
      </c>
      <c r="BB262" s="685" t="s">
        <v>749</v>
      </c>
      <c r="BC262" s="685" t="s">
        <v>749</v>
      </c>
      <c r="BD262" s="685" t="s">
        <v>749</v>
      </c>
      <c r="BE262" s="685" t="s">
        <v>749</v>
      </c>
      <c r="BF262" s="685">
        <v>1</v>
      </c>
      <c r="BG262" s="685" t="s">
        <v>749</v>
      </c>
      <c r="BH262" s="685" t="s">
        <v>749</v>
      </c>
      <c r="BI262" s="685" t="s">
        <v>749</v>
      </c>
      <c r="BJ262" s="685" t="s">
        <v>749</v>
      </c>
      <c r="BK262" s="685">
        <v>1</v>
      </c>
      <c r="BL262" s="685"/>
      <c r="BM262" s="685"/>
      <c r="BN262" s="685"/>
      <c r="BO262" s="685"/>
      <c r="BP262" s="685"/>
      <c r="BQ262" s="685"/>
      <c r="BR262" s="685"/>
    </row>
    <row r="263" s="258" customFormat="1" ht="129.6" hidden="1" spans="2:70">
      <c r="B263" s="448">
        <f t="shared" si="15"/>
        <v>248</v>
      </c>
      <c r="C263" s="563" t="s">
        <v>1813</v>
      </c>
      <c r="D263" s="450" t="s">
        <v>743</v>
      </c>
      <c r="E263" s="451" t="s">
        <v>744</v>
      </c>
      <c r="F263" s="794" t="s">
        <v>1814</v>
      </c>
      <c r="G263" s="453" t="s">
        <v>1815</v>
      </c>
      <c r="H263" s="451" t="str">
        <f t="shared" si="18"/>
        <v>顧客配布ソフトウェア
Software distributed to customers
</v>
      </c>
      <c r="I263" s="799" t="s">
        <v>1018</v>
      </c>
      <c r="J263" s="320" t="s">
        <v>1019</v>
      </c>
      <c r="K263" s="487" t="str">
        <f t="shared" si="16"/>
        <v>回答不要
Not Applicable</v>
      </c>
      <c r="L263" s="488"/>
      <c r="M263" s="489"/>
      <c r="N263" s="489"/>
      <c r="O263" s="492" t="s">
        <v>287</v>
      </c>
      <c r="P263" s="493"/>
      <c r="Q263" s="494"/>
      <c r="R263" s="494"/>
      <c r="S263" s="503"/>
      <c r="T263" s="807">
        <f>IF(OR(AND('0.Work Content Judge'!$AE$146=1,$BL263=99),AND('0.Work Content Judge'!$AH$146=1,$BM263=99),AND('0.Work Content Judge'!$AG$146=1,$BN263=99),AND(COUNTIF('0.Work Content Judge'!$AJ$146:$AO$146,2)=0,$BO263=99),AND('0.Work Content Judge'!$T$146=0,$BP263=99),AND('0.Work Content Judge'!$U$146=0,$BQ263=99),AND(COUNTIF('0.Work Content Judge'!$AJ$146:$AO$146,2)&gt;0,$BR263=99)),0,IF(OR(AND('0.Work Content Judge'!$G$129=1,$AZ263=1),AND('0.Work Content Judge'!$H$129=1,$BA263=1),AND('0.Work Content Judge'!$I$129=1,$BB263=1),AND('0.Work Content Judge'!$J$129=1,$BC263=1),AND('0.Work Content Judge'!$K$129=1,$BD263=1),AND('0.Work Content Judge'!$L$129=1,$BG263=1),AND('0.Work Content Judge'!$M$129=1,$BF263=1),AND('0.Work Content Judge'!$N$129=1,$BE263=1),AND('0.Work Content Judge'!$O$129=1,$BH263=1),AND('0.Work Content Judge'!$P$129=1,$BI263=1)),1,0))</f>
        <v>0</v>
      </c>
      <c r="U263" s="807">
        <f t="shared" si="17"/>
        <v>1</v>
      </c>
      <c r="V263" s="683">
        <f t="shared" si="19"/>
        <v>1</v>
      </c>
      <c r="W263" s="684">
        <v>1</v>
      </c>
      <c r="X263" s="685">
        <v>1</v>
      </c>
      <c r="Y263" s="685" t="s">
        <v>749</v>
      </c>
      <c r="Z263" s="685" t="s">
        <v>749</v>
      </c>
      <c r="AA263" s="685" t="s">
        <v>749</v>
      </c>
      <c r="AB263" s="685" t="s">
        <v>749</v>
      </c>
      <c r="AC263" s="685" t="s">
        <v>749</v>
      </c>
      <c r="AD263" s="685" t="s">
        <v>749</v>
      </c>
      <c r="AE263" s="685" t="s">
        <v>749</v>
      </c>
      <c r="AF263" s="685" t="e">
        <v>#N/A</v>
      </c>
      <c r="AG263" s="685" t="e">
        <v>#N/A</v>
      </c>
      <c r="AH263" s="685" t="e">
        <v>#N/A</v>
      </c>
      <c r="AI263" s="685" t="e">
        <v>#N/A</v>
      </c>
      <c r="AJ263" s="685" t="e">
        <v>#N/A</v>
      </c>
      <c r="AK263" s="685" t="e">
        <v>#N/A</v>
      </c>
      <c r="AL263" s="685" t="e">
        <v>#N/A</v>
      </c>
      <c r="AM263" s="685" t="s">
        <v>749</v>
      </c>
      <c r="AN263" s="685" t="s">
        <v>749</v>
      </c>
      <c r="AO263" s="685" t="s">
        <v>749</v>
      </c>
      <c r="AP263" s="685" t="s">
        <v>749</v>
      </c>
      <c r="AQ263" s="685" t="s">
        <v>749</v>
      </c>
      <c r="AR263" s="685" t="s">
        <v>749</v>
      </c>
      <c r="AS263" s="685">
        <v>1</v>
      </c>
      <c r="AT263" s="685" t="s">
        <v>749</v>
      </c>
      <c r="AU263" s="685" t="s">
        <v>749</v>
      </c>
      <c r="AV263" s="685"/>
      <c r="AW263" s="685">
        <v>1</v>
      </c>
      <c r="AX263" s="685"/>
      <c r="AY263" s="685" t="s">
        <v>749</v>
      </c>
      <c r="AZ263" s="685" t="s">
        <v>749</v>
      </c>
      <c r="BA263" s="685" t="s">
        <v>749</v>
      </c>
      <c r="BB263" s="685" t="s">
        <v>749</v>
      </c>
      <c r="BC263" s="685" t="s">
        <v>749</v>
      </c>
      <c r="BD263" s="685" t="s">
        <v>749</v>
      </c>
      <c r="BE263" s="685" t="s">
        <v>749</v>
      </c>
      <c r="BF263" s="685">
        <v>1</v>
      </c>
      <c r="BG263" s="685" t="s">
        <v>749</v>
      </c>
      <c r="BH263" s="685" t="s">
        <v>749</v>
      </c>
      <c r="BI263" s="685" t="s">
        <v>749</v>
      </c>
      <c r="BJ263" s="685" t="s">
        <v>749</v>
      </c>
      <c r="BK263" s="685">
        <v>1</v>
      </c>
      <c r="BL263" s="685"/>
      <c r="BM263" s="685"/>
      <c r="BN263" s="685"/>
      <c r="BO263" s="685"/>
      <c r="BP263" s="685"/>
      <c r="BQ263" s="685"/>
      <c r="BR263" s="685"/>
    </row>
    <row r="264" s="258" customFormat="1" ht="201.6" hidden="1" spans="2:70">
      <c r="B264" s="448">
        <f t="shared" ref="B264:B302" si="20">ROW(B264)-15</f>
        <v>249</v>
      </c>
      <c r="C264" s="562" t="s">
        <v>1816</v>
      </c>
      <c r="D264" s="450" t="s">
        <v>743</v>
      </c>
      <c r="E264" s="451" t="s">
        <v>744</v>
      </c>
      <c r="F264" s="794" t="s">
        <v>1817</v>
      </c>
      <c r="G264" s="453" t="s">
        <v>1818</v>
      </c>
      <c r="H264" s="451" t="str">
        <f t="shared" si="18"/>
        <v>スマホアプリ
Smart Phone application</v>
      </c>
      <c r="I264" s="799" t="s">
        <v>1018</v>
      </c>
      <c r="J264" s="320" t="s">
        <v>1019</v>
      </c>
      <c r="K264" s="487" t="str">
        <f t="shared" si="16"/>
        <v>回答不要
Not Applicable</v>
      </c>
      <c r="L264" s="488"/>
      <c r="M264" s="489"/>
      <c r="N264" s="489"/>
      <c r="O264" s="492" t="s">
        <v>287</v>
      </c>
      <c r="P264" s="493"/>
      <c r="Q264" s="494"/>
      <c r="R264" s="494"/>
      <c r="S264" s="503"/>
      <c r="T264" s="807">
        <f>IF(OR(AND('0.Work Content Judge'!$AE$146=1,$BL264=99),AND('0.Work Content Judge'!$AH$146=1,$BM264=99),AND('0.Work Content Judge'!$AG$146=1,$BN264=99),AND(COUNTIF('0.Work Content Judge'!$AJ$146:$AO$146,2)=0,$BO264=99),AND('0.Work Content Judge'!$T$146=0,$BP264=99),AND('0.Work Content Judge'!$U$146=0,$BQ264=99),AND(COUNTIF('0.Work Content Judge'!$AJ$146:$AO$146,2)&gt;0,$BR264=99)),0,IF(OR(AND('0.Work Content Judge'!$G$129=1,$AZ264=1),AND('0.Work Content Judge'!$H$129=1,$BA264=1),AND('0.Work Content Judge'!$I$129=1,$BB264=1),AND('0.Work Content Judge'!$J$129=1,$BC264=1),AND('0.Work Content Judge'!$K$129=1,$BD264=1),AND('0.Work Content Judge'!$L$129=1,$BG264=1),AND('0.Work Content Judge'!$M$129=1,$BF264=1),AND('0.Work Content Judge'!$N$129=1,$BE264=1),AND('0.Work Content Judge'!$O$129=1,$BH264=1),AND('0.Work Content Judge'!$P$129=1,$BI264=1)),1,0))</f>
        <v>0</v>
      </c>
      <c r="U264" s="807">
        <f t="shared" si="17"/>
        <v>1</v>
      </c>
      <c r="V264" s="683">
        <f t="shared" si="19"/>
        <v>1</v>
      </c>
      <c r="W264" s="684">
        <v>1</v>
      </c>
      <c r="X264" s="685">
        <v>1</v>
      </c>
      <c r="Y264" s="685" t="s">
        <v>749</v>
      </c>
      <c r="Z264" s="685" t="s">
        <v>749</v>
      </c>
      <c r="AA264" s="685" t="s">
        <v>749</v>
      </c>
      <c r="AB264" s="685" t="s">
        <v>749</v>
      </c>
      <c r="AC264" s="685" t="s">
        <v>749</v>
      </c>
      <c r="AD264" s="685" t="s">
        <v>749</v>
      </c>
      <c r="AE264" s="685" t="s">
        <v>749</v>
      </c>
      <c r="AF264" s="685" t="e">
        <v>#N/A</v>
      </c>
      <c r="AG264" s="685" t="e">
        <v>#N/A</v>
      </c>
      <c r="AH264" s="685" t="e">
        <v>#N/A</v>
      </c>
      <c r="AI264" s="685" t="e">
        <v>#N/A</v>
      </c>
      <c r="AJ264" s="685" t="e">
        <v>#N/A</v>
      </c>
      <c r="AK264" s="685" t="e">
        <v>#N/A</v>
      </c>
      <c r="AL264" s="685" t="e">
        <v>#N/A</v>
      </c>
      <c r="AM264" s="685" t="s">
        <v>749</v>
      </c>
      <c r="AN264" s="685" t="s">
        <v>749</v>
      </c>
      <c r="AO264" s="685" t="s">
        <v>749</v>
      </c>
      <c r="AP264" s="685" t="s">
        <v>749</v>
      </c>
      <c r="AQ264" s="685" t="s">
        <v>749</v>
      </c>
      <c r="AR264" s="685" t="s">
        <v>749</v>
      </c>
      <c r="AS264" s="685" t="s">
        <v>749</v>
      </c>
      <c r="AT264" s="685">
        <v>1</v>
      </c>
      <c r="AU264" s="685" t="s">
        <v>749</v>
      </c>
      <c r="AV264" s="685">
        <v>1</v>
      </c>
      <c r="AW264" s="685"/>
      <c r="AX264" s="685"/>
      <c r="AY264" s="685" t="s">
        <v>749</v>
      </c>
      <c r="AZ264" s="685" t="s">
        <v>749</v>
      </c>
      <c r="BA264" s="685" t="s">
        <v>749</v>
      </c>
      <c r="BB264" s="685" t="s">
        <v>749</v>
      </c>
      <c r="BC264" s="685" t="s">
        <v>749</v>
      </c>
      <c r="BD264" s="685" t="s">
        <v>749</v>
      </c>
      <c r="BE264" s="685">
        <v>1</v>
      </c>
      <c r="BF264" s="685" t="s">
        <v>749</v>
      </c>
      <c r="BG264" s="685" t="s">
        <v>749</v>
      </c>
      <c r="BH264" s="685" t="s">
        <v>749</v>
      </c>
      <c r="BI264" s="685" t="s">
        <v>749</v>
      </c>
      <c r="BJ264" s="685" t="s">
        <v>749</v>
      </c>
      <c r="BK264" s="685">
        <v>1</v>
      </c>
      <c r="BL264" s="685"/>
      <c r="BM264" s="685"/>
      <c r="BN264" s="685"/>
      <c r="BO264" s="685"/>
      <c r="BP264" s="685"/>
      <c r="BQ264" s="685"/>
      <c r="BR264" s="685"/>
    </row>
    <row r="265" s="258" customFormat="1" ht="187.2" hidden="1" spans="2:70">
      <c r="B265" s="448">
        <f t="shared" si="20"/>
        <v>250</v>
      </c>
      <c r="C265" s="562" t="s">
        <v>1819</v>
      </c>
      <c r="D265" s="450" t="s">
        <v>743</v>
      </c>
      <c r="E265" s="451" t="s">
        <v>744</v>
      </c>
      <c r="F265" s="794" t="s">
        <v>1820</v>
      </c>
      <c r="G265" s="453" t="s">
        <v>1821</v>
      </c>
      <c r="H265" s="451" t="str">
        <f t="shared" si="18"/>
        <v>スマホアプリ
Smart Phone application</v>
      </c>
      <c r="I265" s="799" t="s">
        <v>1018</v>
      </c>
      <c r="J265" s="320" t="s">
        <v>1019</v>
      </c>
      <c r="K265" s="487" t="str">
        <f t="shared" si="16"/>
        <v>回答不要
Not Applicable</v>
      </c>
      <c r="L265" s="488"/>
      <c r="M265" s="489"/>
      <c r="N265" s="489"/>
      <c r="O265" s="492" t="s">
        <v>287</v>
      </c>
      <c r="P265" s="493"/>
      <c r="Q265" s="494"/>
      <c r="R265" s="494"/>
      <c r="S265" s="503"/>
      <c r="T265" s="807">
        <f>IF(OR(AND('0.Work Content Judge'!$AE$146=1,$BL265=99),AND('0.Work Content Judge'!$AH$146=1,$BM265=99),AND('0.Work Content Judge'!$AG$146=1,$BN265=99),AND(COUNTIF('0.Work Content Judge'!$AJ$146:$AO$146,2)=0,$BO265=99),AND('0.Work Content Judge'!$T$146=0,$BP265=99),AND('0.Work Content Judge'!$U$146=0,$BQ265=99),AND(COUNTIF('0.Work Content Judge'!$AJ$146:$AO$146,2)&gt;0,$BR265=99)),0,IF(OR(AND('0.Work Content Judge'!$G$129=1,$AZ265=1),AND('0.Work Content Judge'!$H$129=1,$BA265=1),AND('0.Work Content Judge'!$I$129=1,$BB265=1),AND('0.Work Content Judge'!$J$129=1,$BC265=1),AND('0.Work Content Judge'!$K$129=1,$BD265=1),AND('0.Work Content Judge'!$L$129=1,$BG265=1),AND('0.Work Content Judge'!$M$129=1,$BF265=1),AND('0.Work Content Judge'!$N$129=1,$BE265=1),AND('0.Work Content Judge'!$O$129=1,$BH265=1),AND('0.Work Content Judge'!$P$129=1,$BI265=1)),1,0))</f>
        <v>0</v>
      </c>
      <c r="U265" s="807">
        <f t="shared" si="17"/>
        <v>1</v>
      </c>
      <c r="V265" s="683">
        <f t="shared" si="19"/>
        <v>1</v>
      </c>
      <c r="W265" s="684">
        <v>1</v>
      </c>
      <c r="X265" s="685">
        <v>1</v>
      </c>
      <c r="Y265" s="685" t="s">
        <v>749</v>
      </c>
      <c r="Z265" s="685" t="s">
        <v>749</v>
      </c>
      <c r="AA265" s="685" t="s">
        <v>749</v>
      </c>
      <c r="AB265" s="685" t="s">
        <v>749</v>
      </c>
      <c r="AC265" s="685" t="s">
        <v>749</v>
      </c>
      <c r="AD265" s="685" t="s">
        <v>749</v>
      </c>
      <c r="AE265" s="685" t="s">
        <v>749</v>
      </c>
      <c r="AF265" s="685" t="e">
        <v>#N/A</v>
      </c>
      <c r="AG265" s="685" t="e">
        <v>#N/A</v>
      </c>
      <c r="AH265" s="685" t="e">
        <v>#N/A</v>
      </c>
      <c r="AI265" s="685" t="e">
        <v>#N/A</v>
      </c>
      <c r="AJ265" s="685" t="e">
        <v>#N/A</v>
      </c>
      <c r="AK265" s="685" t="e">
        <v>#N/A</v>
      </c>
      <c r="AL265" s="685" t="e">
        <v>#N/A</v>
      </c>
      <c r="AM265" s="685" t="s">
        <v>749</v>
      </c>
      <c r="AN265" s="685" t="s">
        <v>749</v>
      </c>
      <c r="AO265" s="685" t="s">
        <v>749</v>
      </c>
      <c r="AP265" s="685" t="s">
        <v>749</v>
      </c>
      <c r="AQ265" s="685" t="s">
        <v>749</v>
      </c>
      <c r="AR265" s="685" t="s">
        <v>749</v>
      </c>
      <c r="AS265" s="685" t="s">
        <v>749</v>
      </c>
      <c r="AT265" s="685">
        <v>1</v>
      </c>
      <c r="AU265" s="685" t="s">
        <v>749</v>
      </c>
      <c r="AV265" s="685">
        <v>1</v>
      </c>
      <c r="AW265" s="685"/>
      <c r="AX265" s="685"/>
      <c r="AY265" s="685" t="s">
        <v>749</v>
      </c>
      <c r="AZ265" s="685" t="s">
        <v>749</v>
      </c>
      <c r="BA265" s="685" t="s">
        <v>749</v>
      </c>
      <c r="BB265" s="685" t="s">
        <v>749</v>
      </c>
      <c r="BC265" s="685" t="s">
        <v>749</v>
      </c>
      <c r="BD265" s="685" t="s">
        <v>749</v>
      </c>
      <c r="BE265" s="685">
        <v>1</v>
      </c>
      <c r="BF265" s="685" t="s">
        <v>749</v>
      </c>
      <c r="BG265" s="685" t="s">
        <v>749</v>
      </c>
      <c r="BH265" s="685" t="s">
        <v>749</v>
      </c>
      <c r="BI265" s="685" t="s">
        <v>749</v>
      </c>
      <c r="BJ265" s="685" t="s">
        <v>749</v>
      </c>
      <c r="BK265" s="685">
        <v>1</v>
      </c>
      <c r="BL265" s="685"/>
      <c r="BM265" s="685"/>
      <c r="BN265" s="685"/>
      <c r="BO265" s="685"/>
      <c r="BP265" s="685"/>
      <c r="BQ265" s="685"/>
      <c r="BR265" s="685"/>
    </row>
    <row r="266" s="258" customFormat="1" ht="188.4" hidden="1" spans="2:70">
      <c r="B266" s="448">
        <f t="shared" si="20"/>
        <v>251</v>
      </c>
      <c r="C266" s="562" t="s">
        <v>1822</v>
      </c>
      <c r="D266" s="450" t="s">
        <v>743</v>
      </c>
      <c r="E266" s="451" t="s">
        <v>744</v>
      </c>
      <c r="F266" s="794" t="s">
        <v>1823</v>
      </c>
      <c r="G266" s="453" t="s">
        <v>1824</v>
      </c>
      <c r="H266" s="451" t="str">
        <f t="shared" si="18"/>
        <v>スマホアプリ
Smart Phone application</v>
      </c>
      <c r="I266" s="799" t="s">
        <v>1825</v>
      </c>
      <c r="J266" s="320" t="s">
        <v>1826</v>
      </c>
      <c r="K266" s="487" t="str">
        <f t="shared" si="16"/>
        <v>回答不要
Not Applicable</v>
      </c>
      <c r="L266" s="488"/>
      <c r="M266" s="489"/>
      <c r="N266" s="489"/>
      <c r="O266" s="492" t="s">
        <v>287</v>
      </c>
      <c r="P266" s="493"/>
      <c r="Q266" s="494"/>
      <c r="R266" s="494"/>
      <c r="S266" s="503"/>
      <c r="T266" s="807">
        <f>IF(OR(AND('0.Work Content Judge'!$AE$146=1,$BL266=99),AND('0.Work Content Judge'!$AH$146=1,$BM266=99),AND('0.Work Content Judge'!$AG$146=1,$BN266=99),AND(COUNTIF('0.Work Content Judge'!$AJ$146:$AO$146,2)=0,$BO266=99),AND('0.Work Content Judge'!$T$146=0,$BP266=99),AND('0.Work Content Judge'!$U$146=0,$BQ266=99),AND(COUNTIF('0.Work Content Judge'!$AJ$146:$AO$146,2)&gt;0,$BR266=99)),0,IF(OR(AND('0.Work Content Judge'!$G$129=1,$AZ266=1),AND('0.Work Content Judge'!$H$129=1,$BA266=1),AND('0.Work Content Judge'!$I$129=1,$BB266=1),AND('0.Work Content Judge'!$J$129=1,$BC266=1),AND('0.Work Content Judge'!$K$129=1,$BD266=1),AND('0.Work Content Judge'!$L$129=1,$BG266=1),AND('0.Work Content Judge'!$M$129=1,$BF266=1),AND('0.Work Content Judge'!$N$129=1,$BE266=1),AND('0.Work Content Judge'!$O$129=1,$BH266=1),AND('0.Work Content Judge'!$P$129=1,$BI266=1)),1,0))</f>
        <v>0</v>
      </c>
      <c r="U266" s="807">
        <f t="shared" si="17"/>
        <v>1</v>
      </c>
      <c r="V266" s="683">
        <f t="shared" si="19"/>
        <v>1</v>
      </c>
      <c r="W266" s="684">
        <v>1</v>
      </c>
      <c r="X266" s="685">
        <v>1</v>
      </c>
      <c r="Y266" s="685" t="s">
        <v>749</v>
      </c>
      <c r="Z266" s="685" t="s">
        <v>749</v>
      </c>
      <c r="AA266" s="685" t="s">
        <v>749</v>
      </c>
      <c r="AB266" s="685" t="s">
        <v>749</v>
      </c>
      <c r="AC266" s="685" t="s">
        <v>749</v>
      </c>
      <c r="AD266" s="685" t="s">
        <v>749</v>
      </c>
      <c r="AE266" s="685" t="s">
        <v>749</v>
      </c>
      <c r="AF266" s="685" t="e">
        <v>#N/A</v>
      </c>
      <c r="AG266" s="685" t="e">
        <v>#N/A</v>
      </c>
      <c r="AH266" s="685" t="e">
        <v>#N/A</v>
      </c>
      <c r="AI266" s="685" t="e">
        <v>#N/A</v>
      </c>
      <c r="AJ266" s="685" t="e">
        <v>#N/A</v>
      </c>
      <c r="AK266" s="685" t="e">
        <v>#N/A</v>
      </c>
      <c r="AL266" s="685" t="e">
        <v>#N/A</v>
      </c>
      <c r="AM266" s="685" t="s">
        <v>749</v>
      </c>
      <c r="AN266" s="685" t="s">
        <v>749</v>
      </c>
      <c r="AO266" s="685" t="s">
        <v>749</v>
      </c>
      <c r="AP266" s="685" t="s">
        <v>749</v>
      </c>
      <c r="AQ266" s="685" t="s">
        <v>749</v>
      </c>
      <c r="AR266" s="685" t="s">
        <v>749</v>
      </c>
      <c r="AS266" s="685" t="s">
        <v>749</v>
      </c>
      <c r="AT266" s="685">
        <v>1</v>
      </c>
      <c r="AU266" s="685" t="s">
        <v>749</v>
      </c>
      <c r="AV266" s="685">
        <v>1</v>
      </c>
      <c r="AW266" s="685"/>
      <c r="AX266" s="685"/>
      <c r="AY266" s="685" t="s">
        <v>749</v>
      </c>
      <c r="AZ266" s="685" t="s">
        <v>749</v>
      </c>
      <c r="BA266" s="685" t="s">
        <v>749</v>
      </c>
      <c r="BB266" s="685" t="s">
        <v>749</v>
      </c>
      <c r="BC266" s="685" t="s">
        <v>749</v>
      </c>
      <c r="BD266" s="685" t="s">
        <v>749</v>
      </c>
      <c r="BE266" s="685">
        <v>1</v>
      </c>
      <c r="BF266" s="685" t="s">
        <v>749</v>
      </c>
      <c r="BG266" s="685" t="s">
        <v>749</v>
      </c>
      <c r="BH266" s="685" t="s">
        <v>749</v>
      </c>
      <c r="BI266" s="685" t="s">
        <v>749</v>
      </c>
      <c r="BJ266" s="685" t="s">
        <v>749</v>
      </c>
      <c r="BK266" s="685">
        <v>1</v>
      </c>
      <c r="BL266" s="685"/>
      <c r="BM266" s="685"/>
      <c r="BN266" s="685"/>
      <c r="BO266" s="685"/>
      <c r="BP266" s="685"/>
      <c r="BQ266" s="685"/>
      <c r="BR266" s="685"/>
    </row>
    <row r="267" s="258" customFormat="1" ht="202.8" hidden="1" spans="2:70">
      <c r="B267" s="448">
        <f t="shared" si="20"/>
        <v>252</v>
      </c>
      <c r="C267" s="562" t="s">
        <v>1827</v>
      </c>
      <c r="D267" s="450" t="s">
        <v>743</v>
      </c>
      <c r="E267" s="451" t="s">
        <v>744</v>
      </c>
      <c r="F267" s="794" t="s">
        <v>1828</v>
      </c>
      <c r="G267" s="453" t="s">
        <v>1829</v>
      </c>
      <c r="H267" s="451" t="str">
        <f t="shared" si="18"/>
        <v>スマホアプリ
Smart Phone application</v>
      </c>
      <c r="I267" s="799" t="s">
        <v>1018</v>
      </c>
      <c r="J267" s="320" t="s">
        <v>1019</v>
      </c>
      <c r="K267" s="487" t="str">
        <f t="shared" si="16"/>
        <v>回答不要
Not Applicable</v>
      </c>
      <c r="L267" s="488"/>
      <c r="M267" s="489"/>
      <c r="N267" s="489"/>
      <c r="O267" s="492" t="s">
        <v>287</v>
      </c>
      <c r="P267" s="493"/>
      <c r="Q267" s="494"/>
      <c r="R267" s="494"/>
      <c r="S267" s="503"/>
      <c r="T267" s="807">
        <f>IF(OR(AND('0.Work Content Judge'!$AE$146=1,$BL267=99),AND('0.Work Content Judge'!$AH$146=1,$BM267=99),AND('0.Work Content Judge'!$AG$146=1,$BN267=99),AND(COUNTIF('0.Work Content Judge'!$AJ$146:$AO$146,2)=0,$BO267=99),AND('0.Work Content Judge'!$T$146=0,$BP267=99),AND('0.Work Content Judge'!$U$146=0,$BQ267=99),AND(COUNTIF('0.Work Content Judge'!$AJ$146:$AO$146,2)&gt;0,$BR267=99)),0,IF(OR(AND('0.Work Content Judge'!$G$129=1,$AZ267=1),AND('0.Work Content Judge'!$H$129=1,$BA267=1),AND('0.Work Content Judge'!$I$129=1,$BB267=1),AND('0.Work Content Judge'!$J$129=1,$BC267=1),AND('0.Work Content Judge'!$K$129=1,$BD267=1),AND('0.Work Content Judge'!$L$129=1,$BG267=1),AND('0.Work Content Judge'!$M$129=1,$BF267=1),AND('0.Work Content Judge'!$N$129=1,$BE267=1),AND('0.Work Content Judge'!$O$129=1,$BH267=1),AND('0.Work Content Judge'!$P$129=1,$BI267=1)),1,0))</f>
        <v>0</v>
      </c>
      <c r="U267" s="807">
        <f t="shared" si="17"/>
        <v>1</v>
      </c>
      <c r="V267" s="683">
        <f t="shared" si="19"/>
        <v>1</v>
      </c>
      <c r="W267" s="684">
        <v>1</v>
      </c>
      <c r="X267" s="685">
        <v>1</v>
      </c>
      <c r="Y267" s="685" t="s">
        <v>749</v>
      </c>
      <c r="Z267" s="685" t="s">
        <v>749</v>
      </c>
      <c r="AA267" s="685" t="s">
        <v>749</v>
      </c>
      <c r="AB267" s="685" t="s">
        <v>749</v>
      </c>
      <c r="AC267" s="685" t="s">
        <v>749</v>
      </c>
      <c r="AD267" s="685" t="s">
        <v>749</v>
      </c>
      <c r="AE267" s="685" t="s">
        <v>749</v>
      </c>
      <c r="AF267" s="685" t="e">
        <v>#N/A</v>
      </c>
      <c r="AG267" s="685" t="e">
        <v>#N/A</v>
      </c>
      <c r="AH267" s="685" t="e">
        <v>#N/A</v>
      </c>
      <c r="AI267" s="685" t="e">
        <v>#N/A</v>
      </c>
      <c r="AJ267" s="685" t="e">
        <v>#N/A</v>
      </c>
      <c r="AK267" s="685" t="e">
        <v>#N/A</v>
      </c>
      <c r="AL267" s="685" t="e">
        <v>#N/A</v>
      </c>
      <c r="AM267" s="685" t="s">
        <v>749</v>
      </c>
      <c r="AN267" s="685" t="s">
        <v>749</v>
      </c>
      <c r="AO267" s="685" t="s">
        <v>749</v>
      </c>
      <c r="AP267" s="685" t="s">
        <v>749</v>
      </c>
      <c r="AQ267" s="685" t="s">
        <v>749</v>
      </c>
      <c r="AR267" s="685" t="s">
        <v>749</v>
      </c>
      <c r="AS267" s="685" t="s">
        <v>749</v>
      </c>
      <c r="AT267" s="685">
        <v>1</v>
      </c>
      <c r="AU267" s="685" t="s">
        <v>749</v>
      </c>
      <c r="AV267" s="685">
        <v>1</v>
      </c>
      <c r="AW267" s="685"/>
      <c r="AX267" s="685"/>
      <c r="AY267" s="685" t="s">
        <v>749</v>
      </c>
      <c r="AZ267" s="685" t="s">
        <v>749</v>
      </c>
      <c r="BA267" s="685" t="s">
        <v>749</v>
      </c>
      <c r="BB267" s="685" t="s">
        <v>749</v>
      </c>
      <c r="BC267" s="685" t="s">
        <v>749</v>
      </c>
      <c r="BD267" s="685" t="s">
        <v>749</v>
      </c>
      <c r="BE267" s="685">
        <v>1</v>
      </c>
      <c r="BF267" s="685" t="s">
        <v>749</v>
      </c>
      <c r="BG267" s="685" t="s">
        <v>749</v>
      </c>
      <c r="BH267" s="685" t="s">
        <v>749</v>
      </c>
      <c r="BI267" s="685" t="s">
        <v>749</v>
      </c>
      <c r="BJ267" s="685" t="s">
        <v>749</v>
      </c>
      <c r="BK267" s="685">
        <v>1</v>
      </c>
      <c r="BL267" s="685"/>
      <c r="BM267" s="685"/>
      <c r="BN267" s="685"/>
      <c r="BO267" s="685"/>
      <c r="BP267" s="685"/>
      <c r="BQ267" s="685"/>
      <c r="BR267" s="685"/>
    </row>
    <row r="268" s="258" customFormat="1" ht="230.4" hidden="1" spans="2:70">
      <c r="B268" s="448">
        <f t="shared" si="20"/>
        <v>253</v>
      </c>
      <c r="C268" s="562" t="s">
        <v>1830</v>
      </c>
      <c r="D268" s="450" t="s">
        <v>743</v>
      </c>
      <c r="E268" s="451" t="s">
        <v>744</v>
      </c>
      <c r="F268" s="794" t="s">
        <v>1831</v>
      </c>
      <c r="G268" s="453" t="s">
        <v>1832</v>
      </c>
      <c r="H268" s="451" t="str">
        <f t="shared" si="18"/>
        <v>スマホアプリ
Smart Phone application</v>
      </c>
      <c r="I268" s="799" t="s">
        <v>1825</v>
      </c>
      <c r="J268" s="320" t="s">
        <v>1826</v>
      </c>
      <c r="K268" s="487" t="str">
        <f t="shared" si="16"/>
        <v>回答不要
Not Applicable</v>
      </c>
      <c r="L268" s="488"/>
      <c r="M268" s="489"/>
      <c r="N268" s="489"/>
      <c r="O268" s="492" t="s">
        <v>287</v>
      </c>
      <c r="P268" s="493"/>
      <c r="Q268" s="494"/>
      <c r="R268" s="494"/>
      <c r="S268" s="503"/>
      <c r="T268" s="807">
        <f>IF(OR(AND('0.Work Content Judge'!$AE$146=1,$BL268=99),AND('0.Work Content Judge'!$AH$146=1,$BM268=99),AND('0.Work Content Judge'!$AG$146=1,$BN268=99),AND(COUNTIF('0.Work Content Judge'!$AJ$146:$AO$146,2)=0,$BO268=99),AND('0.Work Content Judge'!$T$146=0,$BP268=99),AND('0.Work Content Judge'!$U$146=0,$BQ268=99),AND(COUNTIF('0.Work Content Judge'!$AJ$146:$AO$146,2)&gt;0,$BR268=99)),0,IF(OR(AND('0.Work Content Judge'!$G$129=1,$AZ268=1),AND('0.Work Content Judge'!$H$129=1,$BA268=1),AND('0.Work Content Judge'!$I$129=1,$BB268=1),AND('0.Work Content Judge'!$J$129=1,$BC268=1),AND('0.Work Content Judge'!$K$129=1,$BD268=1),AND('0.Work Content Judge'!$L$129=1,$BG268=1),AND('0.Work Content Judge'!$M$129=1,$BF268=1),AND('0.Work Content Judge'!$N$129=1,$BE268=1),AND('0.Work Content Judge'!$O$129=1,$BH268=1),AND('0.Work Content Judge'!$P$129=1,$BI268=1)),1,0))</f>
        <v>0</v>
      </c>
      <c r="U268" s="807">
        <f t="shared" si="17"/>
        <v>1</v>
      </c>
      <c r="V268" s="683">
        <f t="shared" si="19"/>
        <v>1</v>
      </c>
      <c r="W268" s="684">
        <v>1</v>
      </c>
      <c r="X268" s="685">
        <v>1</v>
      </c>
      <c r="Y268" s="685" t="s">
        <v>749</v>
      </c>
      <c r="Z268" s="685" t="s">
        <v>749</v>
      </c>
      <c r="AA268" s="685" t="s">
        <v>749</v>
      </c>
      <c r="AB268" s="685" t="s">
        <v>749</v>
      </c>
      <c r="AC268" s="685" t="s">
        <v>749</v>
      </c>
      <c r="AD268" s="685" t="s">
        <v>749</v>
      </c>
      <c r="AE268" s="685" t="s">
        <v>749</v>
      </c>
      <c r="AF268" s="685" t="e">
        <v>#N/A</v>
      </c>
      <c r="AG268" s="685" t="e">
        <v>#N/A</v>
      </c>
      <c r="AH268" s="685" t="e">
        <v>#N/A</v>
      </c>
      <c r="AI268" s="685" t="e">
        <v>#N/A</v>
      </c>
      <c r="AJ268" s="685" t="e">
        <v>#N/A</v>
      </c>
      <c r="AK268" s="685" t="e">
        <v>#N/A</v>
      </c>
      <c r="AL268" s="685" t="e">
        <v>#N/A</v>
      </c>
      <c r="AM268" s="685" t="s">
        <v>749</v>
      </c>
      <c r="AN268" s="685" t="s">
        <v>749</v>
      </c>
      <c r="AO268" s="685" t="s">
        <v>749</v>
      </c>
      <c r="AP268" s="685" t="s">
        <v>749</v>
      </c>
      <c r="AQ268" s="685" t="s">
        <v>749</v>
      </c>
      <c r="AR268" s="685" t="s">
        <v>749</v>
      </c>
      <c r="AS268" s="685" t="s">
        <v>749</v>
      </c>
      <c r="AT268" s="685">
        <v>1</v>
      </c>
      <c r="AU268" s="685" t="s">
        <v>749</v>
      </c>
      <c r="AV268" s="685">
        <v>1</v>
      </c>
      <c r="AW268" s="685"/>
      <c r="AX268" s="685"/>
      <c r="AY268" s="685" t="s">
        <v>749</v>
      </c>
      <c r="AZ268" s="685" t="s">
        <v>749</v>
      </c>
      <c r="BA268" s="685" t="s">
        <v>749</v>
      </c>
      <c r="BB268" s="685" t="s">
        <v>749</v>
      </c>
      <c r="BC268" s="685" t="s">
        <v>749</v>
      </c>
      <c r="BD268" s="685" t="s">
        <v>749</v>
      </c>
      <c r="BE268" s="685">
        <v>1</v>
      </c>
      <c r="BF268" s="685" t="s">
        <v>749</v>
      </c>
      <c r="BG268" s="685" t="s">
        <v>749</v>
      </c>
      <c r="BH268" s="685" t="s">
        <v>749</v>
      </c>
      <c r="BI268" s="685" t="s">
        <v>749</v>
      </c>
      <c r="BJ268" s="685" t="s">
        <v>749</v>
      </c>
      <c r="BK268" s="685">
        <v>1</v>
      </c>
      <c r="BL268" s="685"/>
      <c r="BM268" s="685"/>
      <c r="BN268" s="685"/>
      <c r="BO268" s="685"/>
      <c r="BP268" s="685"/>
      <c r="BQ268" s="685"/>
      <c r="BR268" s="685"/>
    </row>
    <row r="269" s="258" customFormat="1" ht="158.4" hidden="1" spans="2:70">
      <c r="B269" s="448">
        <f t="shared" si="20"/>
        <v>254</v>
      </c>
      <c r="C269" s="562" t="s">
        <v>1833</v>
      </c>
      <c r="D269" s="450" t="s">
        <v>743</v>
      </c>
      <c r="E269" s="451" t="s">
        <v>744</v>
      </c>
      <c r="F269" s="794" t="s">
        <v>1834</v>
      </c>
      <c r="G269" s="453" t="s">
        <v>1835</v>
      </c>
      <c r="H269" s="451" t="str">
        <f t="shared" si="18"/>
        <v>スマホアプリ
Smart Phone application</v>
      </c>
      <c r="I269" s="799" t="s">
        <v>1825</v>
      </c>
      <c r="J269" s="320" t="s">
        <v>1826</v>
      </c>
      <c r="K269" s="487" t="str">
        <f t="shared" si="16"/>
        <v>回答不要
Not Applicable</v>
      </c>
      <c r="L269" s="488"/>
      <c r="M269" s="489"/>
      <c r="N269" s="489"/>
      <c r="O269" s="492" t="s">
        <v>287</v>
      </c>
      <c r="P269" s="493"/>
      <c r="Q269" s="494"/>
      <c r="R269" s="494"/>
      <c r="S269" s="503"/>
      <c r="T269" s="807">
        <f>IF(OR(AND('0.Work Content Judge'!$AE$146=1,$BL269=99),AND('0.Work Content Judge'!$AH$146=1,$BM269=99),AND('0.Work Content Judge'!$AG$146=1,$BN269=99),AND(COUNTIF('0.Work Content Judge'!$AJ$146:$AO$146,2)=0,$BO269=99),AND('0.Work Content Judge'!$T$146=0,$BP269=99),AND('0.Work Content Judge'!$U$146=0,$BQ269=99),AND(COUNTIF('0.Work Content Judge'!$AJ$146:$AO$146,2)&gt;0,$BR269=99)),0,IF(OR(AND('0.Work Content Judge'!$G$129=1,$AZ269=1),AND('0.Work Content Judge'!$H$129=1,$BA269=1),AND('0.Work Content Judge'!$I$129=1,$BB269=1),AND('0.Work Content Judge'!$J$129=1,$BC269=1),AND('0.Work Content Judge'!$K$129=1,$BD269=1),AND('0.Work Content Judge'!$L$129=1,$BG269=1),AND('0.Work Content Judge'!$M$129=1,$BF269=1),AND('0.Work Content Judge'!$N$129=1,$BE269=1),AND('0.Work Content Judge'!$O$129=1,$BH269=1),AND('0.Work Content Judge'!$P$129=1,$BI269=1)),1,0))</f>
        <v>0</v>
      </c>
      <c r="U269" s="807">
        <f t="shared" si="17"/>
        <v>1</v>
      </c>
      <c r="V269" s="683">
        <f t="shared" si="19"/>
        <v>1</v>
      </c>
      <c r="W269" s="684">
        <v>1</v>
      </c>
      <c r="X269" s="685">
        <v>1</v>
      </c>
      <c r="Y269" s="685" t="s">
        <v>749</v>
      </c>
      <c r="Z269" s="685" t="s">
        <v>749</v>
      </c>
      <c r="AA269" s="685" t="s">
        <v>749</v>
      </c>
      <c r="AB269" s="685" t="s">
        <v>749</v>
      </c>
      <c r="AC269" s="685" t="s">
        <v>749</v>
      </c>
      <c r="AD269" s="685" t="s">
        <v>749</v>
      </c>
      <c r="AE269" s="685" t="s">
        <v>749</v>
      </c>
      <c r="AF269" s="685" t="e">
        <v>#N/A</v>
      </c>
      <c r="AG269" s="685" t="e">
        <v>#N/A</v>
      </c>
      <c r="AH269" s="685" t="e">
        <v>#N/A</v>
      </c>
      <c r="AI269" s="685" t="e">
        <v>#N/A</v>
      </c>
      <c r="AJ269" s="685" t="e">
        <v>#N/A</v>
      </c>
      <c r="AK269" s="685" t="e">
        <v>#N/A</v>
      </c>
      <c r="AL269" s="685" t="e">
        <v>#N/A</v>
      </c>
      <c r="AM269" s="685" t="s">
        <v>749</v>
      </c>
      <c r="AN269" s="685" t="s">
        <v>749</v>
      </c>
      <c r="AO269" s="685" t="s">
        <v>749</v>
      </c>
      <c r="AP269" s="685" t="s">
        <v>749</v>
      </c>
      <c r="AQ269" s="685" t="s">
        <v>749</v>
      </c>
      <c r="AR269" s="685" t="s">
        <v>749</v>
      </c>
      <c r="AS269" s="685" t="s">
        <v>749</v>
      </c>
      <c r="AT269" s="685">
        <v>1</v>
      </c>
      <c r="AU269" s="685" t="s">
        <v>749</v>
      </c>
      <c r="AV269" s="685">
        <v>1</v>
      </c>
      <c r="AW269" s="685"/>
      <c r="AX269" s="685"/>
      <c r="AY269" s="685" t="s">
        <v>749</v>
      </c>
      <c r="AZ269" s="685" t="s">
        <v>749</v>
      </c>
      <c r="BA269" s="685" t="s">
        <v>749</v>
      </c>
      <c r="BB269" s="685" t="s">
        <v>749</v>
      </c>
      <c r="BC269" s="685" t="s">
        <v>749</v>
      </c>
      <c r="BD269" s="685" t="s">
        <v>749</v>
      </c>
      <c r="BE269" s="685">
        <v>1</v>
      </c>
      <c r="BF269" s="685" t="s">
        <v>749</v>
      </c>
      <c r="BG269" s="685" t="s">
        <v>749</v>
      </c>
      <c r="BH269" s="685" t="s">
        <v>749</v>
      </c>
      <c r="BI269" s="685" t="s">
        <v>749</v>
      </c>
      <c r="BJ269" s="685" t="s">
        <v>749</v>
      </c>
      <c r="BK269" s="685">
        <v>1</v>
      </c>
      <c r="BL269" s="685"/>
      <c r="BM269" s="685"/>
      <c r="BN269" s="685"/>
      <c r="BO269" s="685"/>
      <c r="BP269" s="685"/>
      <c r="BQ269" s="685"/>
      <c r="BR269" s="685"/>
    </row>
    <row r="270" s="258" customFormat="1" ht="129.6" hidden="1" spans="2:70">
      <c r="B270" s="448">
        <f t="shared" si="20"/>
        <v>255</v>
      </c>
      <c r="C270" s="564" t="s">
        <v>1836</v>
      </c>
      <c r="D270" s="450" t="s">
        <v>743</v>
      </c>
      <c r="E270" s="451" t="s">
        <v>744</v>
      </c>
      <c r="F270" s="794" t="s">
        <v>1837</v>
      </c>
      <c r="G270" s="453" t="s">
        <v>1838</v>
      </c>
      <c r="H270" s="451" t="str">
        <f t="shared" si="18"/>
        <v>APIサーバ
API delivery server</v>
      </c>
      <c r="I270" s="799" t="s">
        <v>1018</v>
      </c>
      <c r="J270" s="320" t="s">
        <v>1019</v>
      </c>
      <c r="K270" s="487" t="str">
        <f t="shared" si="16"/>
        <v>回答不要
Not Applicable</v>
      </c>
      <c r="L270" s="488"/>
      <c r="M270" s="489"/>
      <c r="N270" s="489"/>
      <c r="O270" s="492" t="s">
        <v>287</v>
      </c>
      <c r="P270" s="493"/>
      <c r="Q270" s="494"/>
      <c r="R270" s="494"/>
      <c r="S270" s="503"/>
      <c r="T270" s="807">
        <f>IF(OR(AND('0.Work Content Judge'!$AE$146=1,$BL270=99),AND('0.Work Content Judge'!$AH$146=1,$BM270=99),AND('0.Work Content Judge'!$AG$146=1,$BN270=99),AND(COUNTIF('0.Work Content Judge'!$AJ$146:$AO$146,2)=0,$BO270=99),AND('0.Work Content Judge'!$T$146=0,$BP270=99),AND('0.Work Content Judge'!$U$146=0,$BQ270=99),AND(COUNTIF('0.Work Content Judge'!$AJ$146:$AO$146,2)&gt;0,$BR270=99)),0,IF(OR(AND('0.Work Content Judge'!$G$129=1,$AZ270=1),AND('0.Work Content Judge'!$H$129=1,$BA270=1),AND('0.Work Content Judge'!$I$129=1,$BB270=1),AND('0.Work Content Judge'!$J$129=1,$BC270=1),AND('0.Work Content Judge'!$K$129=1,$BD270=1),AND('0.Work Content Judge'!$L$129=1,$BG270=1),AND('0.Work Content Judge'!$M$129=1,$BF270=1),AND('0.Work Content Judge'!$N$129=1,$BE270=1),AND('0.Work Content Judge'!$O$129=1,$BH270=1),AND('0.Work Content Judge'!$P$129=1,$BI270=1)),1,0))</f>
        <v>0</v>
      </c>
      <c r="U270" s="807">
        <f t="shared" si="17"/>
        <v>1</v>
      </c>
      <c r="V270" s="683">
        <f t="shared" si="19"/>
        <v>1</v>
      </c>
      <c r="W270" s="684">
        <v>1</v>
      </c>
      <c r="X270" s="685">
        <v>1</v>
      </c>
      <c r="Y270" s="685" t="s">
        <v>749</v>
      </c>
      <c r="Z270" s="685" t="s">
        <v>749</v>
      </c>
      <c r="AA270" s="685" t="s">
        <v>749</v>
      </c>
      <c r="AB270" s="685" t="s">
        <v>749</v>
      </c>
      <c r="AC270" s="685" t="s">
        <v>749</v>
      </c>
      <c r="AD270" s="685" t="s">
        <v>749</v>
      </c>
      <c r="AE270" s="685" t="s">
        <v>749</v>
      </c>
      <c r="AF270" s="685" t="e">
        <v>#N/A</v>
      </c>
      <c r="AG270" s="685" t="e">
        <v>#N/A</v>
      </c>
      <c r="AH270" s="685" t="e">
        <v>#N/A</v>
      </c>
      <c r="AI270" s="685" t="e">
        <v>#N/A</v>
      </c>
      <c r="AJ270" s="685" t="e">
        <v>#N/A</v>
      </c>
      <c r="AK270" s="685" t="e">
        <v>#N/A</v>
      </c>
      <c r="AL270" s="685" t="e">
        <v>#N/A</v>
      </c>
      <c r="AM270" s="685" t="s">
        <v>749</v>
      </c>
      <c r="AN270" s="685" t="s">
        <v>749</v>
      </c>
      <c r="AO270" s="685">
        <v>1</v>
      </c>
      <c r="AP270" s="685" t="s">
        <v>749</v>
      </c>
      <c r="AQ270" s="685" t="s">
        <v>749</v>
      </c>
      <c r="AR270" s="685" t="s">
        <v>749</v>
      </c>
      <c r="AS270" s="685" t="s">
        <v>749</v>
      </c>
      <c r="AT270" s="685" t="s">
        <v>749</v>
      </c>
      <c r="AU270" s="685" t="s">
        <v>749</v>
      </c>
      <c r="AV270" s="685">
        <v>1</v>
      </c>
      <c r="AW270" s="685">
        <v>1</v>
      </c>
      <c r="AX270" s="685"/>
      <c r="AY270" s="685" t="s">
        <v>749</v>
      </c>
      <c r="AZ270" s="685" t="s">
        <v>749</v>
      </c>
      <c r="BA270" s="685" t="s">
        <v>749</v>
      </c>
      <c r="BB270" s="685">
        <v>1</v>
      </c>
      <c r="BC270" s="685" t="s">
        <v>749</v>
      </c>
      <c r="BD270" s="685" t="s">
        <v>749</v>
      </c>
      <c r="BE270" s="685" t="s">
        <v>749</v>
      </c>
      <c r="BF270" s="685" t="s">
        <v>749</v>
      </c>
      <c r="BG270" s="685" t="s">
        <v>749</v>
      </c>
      <c r="BH270" s="685" t="s">
        <v>749</v>
      </c>
      <c r="BI270" s="685" t="s">
        <v>749</v>
      </c>
      <c r="BJ270" s="685" t="s">
        <v>749</v>
      </c>
      <c r="BK270" s="685">
        <v>1</v>
      </c>
      <c r="BL270" s="685"/>
      <c r="BM270" s="685"/>
      <c r="BN270" s="685"/>
      <c r="BO270" s="685"/>
      <c r="BP270" s="685"/>
      <c r="BQ270" s="685"/>
      <c r="BR270" s="685"/>
    </row>
    <row r="271" s="258" customFormat="1" ht="129.6" hidden="1" spans="2:70">
      <c r="B271" s="448">
        <f t="shared" si="20"/>
        <v>256</v>
      </c>
      <c r="C271" s="564" t="s">
        <v>1839</v>
      </c>
      <c r="D271" s="450" t="s">
        <v>743</v>
      </c>
      <c r="E271" s="451" t="s">
        <v>744</v>
      </c>
      <c r="F271" s="794" t="s">
        <v>1840</v>
      </c>
      <c r="G271" s="453" t="s">
        <v>1841</v>
      </c>
      <c r="H271" s="451" t="str">
        <f t="shared" si="18"/>
        <v>APIサーバ
API delivery server</v>
      </c>
      <c r="I271" s="799" t="s">
        <v>1018</v>
      </c>
      <c r="J271" s="320" t="s">
        <v>1019</v>
      </c>
      <c r="K271" s="487" t="str">
        <f t="shared" si="16"/>
        <v>回答不要
Not Applicable</v>
      </c>
      <c r="L271" s="488"/>
      <c r="M271" s="489"/>
      <c r="N271" s="489"/>
      <c r="O271" s="492" t="s">
        <v>287</v>
      </c>
      <c r="P271" s="493"/>
      <c r="Q271" s="494"/>
      <c r="R271" s="494"/>
      <c r="S271" s="503"/>
      <c r="T271" s="807">
        <f>IF(OR(AND('0.Work Content Judge'!$AE$146=1,$BL271=99),AND('0.Work Content Judge'!$AH$146=1,$BM271=99),AND('0.Work Content Judge'!$AG$146=1,$BN271=99),AND(COUNTIF('0.Work Content Judge'!$AJ$146:$AO$146,2)=0,$BO271=99),AND('0.Work Content Judge'!$T$146=0,$BP271=99),AND('0.Work Content Judge'!$U$146=0,$BQ271=99),AND(COUNTIF('0.Work Content Judge'!$AJ$146:$AO$146,2)&gt;0,$BR271=99)),0,IF(OR(AND('0.Work Content Judge'!$G$129=1,$AZ271=1),AND('0.Work Content Judge'!$H$129=1,$BA271=1),AND('0.Work Content Judge'!$I$129=1,$BB271=1),AND('0.Work Content Judge'!$J$129=1,$BC271=1),AND('0.Work Content Judge'!$K$129=1,$BD271=1),AND('0.Work Content Judge'!$L$129=1,$BG271=1),AND('0.Work Content Judge'!$M$129=1,$BF271=1),AND('0.Work Content Judge'!$N$129=1,$BE271=1),AND('0.Work Content Judge'!$O$129=1,$BH271=1),AND('0.Work Content Judge'!$P$129=1,$BI271=1)),1,0))</f>
        <v>0</v>
      </c>
      <c r="U271" s="807">
        <f t="shared" si="17"/>
        <v>1</v>
      </c>
      <c r="V271" s="683">
        <f t="shared" si="19"/>
        <v>1</v>
      </c>
      <c r="W271" s="684">
        <v>1</v>
      </c>
      <c r="X271" s="685">
        <v>1</v>
      </c>
      <c r="Y271" s="685" t="s">
        <v>749</v>
      </c>
      <c r="Z271" s="685" t="s">
        <v>749</v>
      </c>
      <c r="AA271" s="685" t="s">
        <v>749</v>
      </c>
      <c r="AB271" s="685" t="s">
        <v>749</v>
      </c>
      <c r="AC271" s="685" t="s">
        <v>749</v>
      </c>
      <c r="AD271" s="685" t="s">
        <v>749</v>
      </c>
      <c r="AE271" s="685" t="s">
        <v>749</v>
      </c>
      <c r="AF271" s="685" t="e">
        <v>#N/A</v>
      </c>
      <c r="AG271" s="685" t="e">
        <v>#N/A</v>
      </c>
      <c r="AH271" s="685" t="e">
        <v>#N/A</v>
      </c>
      <c r="AI271" s="685" t="e">
        <v>#N/A</v>
      </c>
      <c r="AJ271" s="685" t="e">
        <v>#N/A</v>
      </c>
      <c r="AK271" s="685" t="e">
        <v>#N/A</v>
      </c>
      <c r="AL271" s="685" t="e">
        <v>#N/A</v>
      </c>
      <c r="AM271" s="685" t="s">
        <v>749</v>
      </c>
      <c r="AN271" s="685" t="s">
        <v>749</v>
      </c>
      <c r="AO271" s="685">
        <v>1</v>
      </c>
      <c r="AP271" s="685" t="s">
        <v>749</v>
      </c>
      <c r="AQ271" s="685" t="s">
        <v>749</v>
      </c>
      <c r="AR271" s="685" t="s">
        <v>749</v>
      </c>
      <c r="AS271" s="685" t="s">
        <v>749</v>
      </c>
      <c r="AT271" s="685" t="s">
        <v>749</v>
      </c>
      <c r="AU271" s="685" t="s">
        <v>749</v>
      </c>
      <c r="AV271" s="685">
        <v>1</v>
      </c>
      <c r="AW271" s="685">
        <v>1</v>
      </c>
      <c r="AX271" s="685"/>
      <c r="AY271" s="685" t="s">
        <v>749</v>
      </c>
      <c r="AZ271" s="685" t="s">
        <v>749</v>
      </c>
      <c r="BA271" s="685" t="s">
        <v>749</v>
      </c>
      <c r="BB271" s="685">
        <v>1</v>
      </c>
      <c r="BC271" s="685" t="s">
        <v>749</v>
      </c>
      <c r="BD271" s="685" t="s">
        <v>749</v>
      </c>
      <c r="BE271" s="685" t="s">
        <v>749</v>
      </c>
      <c r="BF271" s="685" t="s">
        <v>749</v>
      </c>
      <c r="BG271" s="685" t="s">
        <v>749</v>
      </c>
      <c r="BH271" s="685" t="s">
        <v>749</v>
      </c>
      <c r="BI271" s="685" t="s">
        <v>749</v>
      </c>
      <c r="BJ271" s="685" t="s">
        <v>749</v>
      </c>
      <c r="BK271" s="685">
        <v>1</v>
      </c>
      <c r="BL271" s="685"/>
      <c r="BM271" s="685"/>
      <c r="BN271" s="685"/>
      <c r="BO271" s="685"/>
      <c r="BP271" s="685"/>
      <c r="BQ271" s="685"/>
      <c r="BR271" s="685"/>
    </row>
    <row r="272" s="258" customFormat="1" ht="230.4" hidden="1" spans="2:70">
      <c r="B272" s="448">
        <f t="shared" si="20"/>
        <v>257</v>
      </c>
      <c r="C272" s="564" t="s">
        <v>1842</v>
      </c>
      <c r="D272" s="450" t="s">
        <v>743</v>
      </c>
      <c r="E272" s="451" t="s">
        <v>744</v>
      </c>
      <c r="F272" s="794" t="s">
        <v>1843</v>
      </c>
      <c r="G272" s="453" t="s">
        <v>1844</v>
      </c>
      <c r="H272" s="451" t="str">
        <f t="shared" si="18"/>
        <v>APIサーバ
API delivery server</v>
      </c>
      <c r="I272" s="799" t="s">
        <v>1018</v>
      </c>
      <c r="J272" s="320" t="s">
        <v>1019</v>
      </c>
      <c r="K272" s="487" t="str">
        <f t="shared" si="16"/>
        <v>回答不要
Not Applicable</v>
      </c>
      <c r="L272" s="488"/>
      <c r="M272" s="489"/>
      <c r="N272" s="489"/>
      <c r="O272" s="492" t="s">
        <v>287</v>
      </c>
      <c r="P272" s="493"/>
      <c r="Q272" s="494"/>
      <c r="R272" s="494"/>
      <c r="S272" s="503"/>
      <c r="T272" s="807">
        <f>IF(OR(AND('0.Work Content Judge'!$AE$146=1,$BL272=99),AND('0.Work Content Judge'!$AH$146=1,$BM272=99),AND('0.Work Content Judge'!$AG$146=1,$BN272=99),AND(COUNTIF('0.Work Content Judge'!$AJ$146:$AO$146,2)=0,$BO272=99),AND('0.Work Content Judge'!$T$146=0,$BP272=99),AND('0.Work Content Judge'!$U$146=0,$BQ272=99),AND(COUNTIF('0.Work Content Judge'!$AJ$146:$AO$146,2)&gt;0,$BR272=99)),0,IF(OR(AND('0.Work Content Judge'!$G$129=1,$AZ272=1),AND('0.Work Content Judge'!$H$129=1,$BA272=1),AND('0.Work Content Judge'!$I$129=1,$BB272=1),AND('0.Work Content Judge'!$J$129=1,$BC272=1),AND('0.Work Content Judge'!$K$129=1,$BD272=1),AND('0.Work Content Judge'!$L$129=1,$BG272=1),AND('0.Work Content Judge'!$M$129=1,$BF272=1),AND('0.Work Content Judge'!$N$129=1,$BE272=1),AND('0.Work Content Judge'!$O$129=1,$BH272=1),AND('0.Work Content Judge'!$P$129=1,$BI272=1)),1,0))</f>
        <v>0</v>
      </c>
      <c r="U272" s="807">
        <f t="shared" si="17"/>
        <v>1</v>
      </c>
      <c r="V272" s="683">
        <f t="shared" si="19"/>
        <v>1</v>
      </c>
      <c r="W272" s="684">
        <v>1</v>
      </c>
      <c r="X272" s="685">
        <v>1</v>
      </c>
      <c r="Y272" s="685" t="s">
        <v>749</v>
      </c>
      <c r="Z272" s="685" t="s">
        <v>749</v>
      </c>
      <c r="AA272" s="685" t="s">
        <v>749</v>
      </c>
      <c r="AB272" s="685" t="s">
        <v>749</v>
      </c>
      <c r="AC272" s="685" t="s">
        <v>749</v>
      </c>
      <c r="AD272" s="685" t="s">
        <v>749</v>
      </c>
      <c r="AE272" s="685" t="s">
        <v>749</v>
      </c>
      <c r="AF272" s="685" t="e">
        <v>#N/A</v>
      </c>
      <c r="AG272" s="685" t="e">
        <v>#N/A</v>
      </c>
      <c r="AH272" s="685" t="e">
        <v>#N/A</v>
      </c>
      <c r="AI272" s="685" t="e">
        <v>#N/A</v>
      </c>
      <c r="AJ272" s="685" t="e">
        <v>#N/A</v>
      </c>
      <c r="AK272" s="685" t="e">
        <v>#N/A</v>
      </c>
      <c r="AL272" s="685" t="e">
        <v>#N/A</v>
      </c>
      <c r="AM272" s="685" t="s">
        <v>749</v>
      </c>
      <c r="AN272" s="685" t="s">
        <v>749</v>
      </c>
      <c r="AO272" s="685">
        <v>1</v>
      </c>
      <c r="AP272" s="685" t="s">
        <v>749</v>
      </c>
      <c r="AQ272" s="685" t="s">
        <v>749</v>
      </c>
      <c r="AR272" s="685" t="s">
        <v>749</v>
      </c>
      <c r="AS272" s="685" t="s">
        <v>749</v>
      </c>
      <c r="AT272" s="685" t="s">
        <v>749</v>
      </c>
      <c r="AU272" s="685" t="s">
        <v>749</v>
      </c>
      <c r="AV272" s="685">
        <v>1</v>
      </c>
      <c r="AW272" s="685">
        <v>1</v>
      </c>
      <c r="AX272" s="685"/>
      <c r="AY272" s="685" t="s">
        <v>749</v>
      </c>
      <c r="AZ272" s="685" t="s">
        <v>749</v>
      </c>
      <c r="BA272" s="685" t="s">
        <v>749</v>
      </c>
      <c r="BB272" s="685">
        <v>1</v>
      </c>
      <c r="BC272" s="685" t="s">
        <v>749</v>
      </c>
      <c r="BD272" s="685" t="s">
        <v>749</v>
      </c>
      <c r="BE272" s="685" t="s">
        <v>749</v>
      </c>
      <c r="BF272" s="685" t="s">
        <v>749</v>
      </c>
      <c r="BG272" s="685" t="s">
        <v>749</v>
      </c>
      <c r="BH272" s="685" t="s">
        <v>749</v>
      </c>
      <c r="BI272" s="685" t="s">
        <v>749</v>
      </c>
      <c r="BJ272" s="685" t="s">
        <v>749</v>
      </c>
      <c r="BK272" s="685">
        <v>1</v>
      </c>
      <c r="BL272" s="685"/>
      <c r="BM272" s="685"/>
      <c r="BN272" s="685"/>
      <c r="BO272" s="685"/>
      <c r="BP272" s="685"/>
      <c r="BQ272" s="685"/>
      <c r="BR272" s="685"/>
    </row>
    <row r="273" s="258" customFormat="1" ht="129.6" hidden="1" spans="2:70">
      <c r="B273" s="448">
        <f t="shared" si="20"/>
        <v>258</v>
      </c>
      <c r="C273" s="564" t="s">
        <v>1845</v>
      </c>
      <c r="D273" s="450" t="s">
        <v>743</v>
      </c>
      <c r="E273" s="451" t="s">
        <v>744</v>
      </c>
      <c r="F273" s="794" t="s">
        <v>1846</v>
      </c>
      <c r="G273" s="453" t="s">
        <v>1847</v>
      </c>
      <c r="H273" s="451" t="str">
        <f t="shared" si="18"/>
        <v>APIサーバ
API delivery server</v>
      </c>
      <c r="I273" s="799" t="s">
        <v>1018</v>
      </c>
      <c r="J273" s="320" t="s">
        <v>1019</v>
      </c>
      <c r="K273" s="487" t="str">
        <f t="shared" ref="K273:K319" si="21">IF($T273=1,"回答要"&amp;CHAR(10)&amp;"Answer Required","回答不要"&amp;CHAR(10)&amp;"Not Applicable")</f>
        <v>回答不要
Not Applicable</v>
      </c>
      <c r="L273" s="488"/>
      <c r="M273" s="489"/>
      <c r="N273" s="489"/>
      <c r="O273" s="492" t="s">
        <v>287</v>
      </c>
      <c r="P273" s="493"/>
      <c r="Q273" s="494"/>
      <c r="R273" s="494"/>
      <c r="S273" s="503"/>
      <c r="T273" s="807">
        <f>IF(OR(AND('0.Work Content Judge'!$AE$146=1,$BL273=99),AND('0.Work Content Judge'!$AH$146=1,$BM273=99),AND('0.Work Content Judge'!$AG$146=1,$BN273=99),AND(COUNTIF('0.Work Content Judge'!$AJ$146:$AO$146,2)=0,$BO273=99),AND('0.Work Content Judge'!$T$146=0,$BP273=99),AND('0.Work Content Judge'!$U$146=0,$BQ273=99),AND(COUNTIF('0.Work Content Judge'!$AJ$146:$AO$146,2)&gt;0,$BR273=99)),0,IF(OR(AND('0.Work Content Judge'!$G$129=1,$AZ273=1),AND('0.Work Content Judge'!$H$129=1,$BA273=1),AND('0.Work Content Judge'!$I$129=1,$BB273=1),AND('0.Work Content Judge'!$J$129=1,$BC273=1),AND('0.Work Content Judge'!$K$129=1,$BD273=1),AND('0.Work Content Judge'!$L$129=1,$BG273=1),AND('0.Work Content Judge'!$M$129=1,$BF273=1),AND('0.Work Content Judge'!$N$129=1,$BE273=1),AND('0.Work Content Judge'!$O$129=1,$BH273=1),AND('0.Work Content Judge'!$P$129=1,$BI273=1)),1,0))</f>
        <v>0</v>
      </c>
      <c r="U273" s="807">
        <f t="shared" ref="U273:U319" si="22">IF(AND($T273=1,$L273=""),0,1)</f>
        <v>1</v>
      </c>
      <c r="V273" s="683">
        <f t="shared" si="19"/>
        <v>1</v>
      </c>
      <c r="W273" s="684">
        <v>1</v>
      </c>
      <c r="X273" s="685">
        <v>1</v>
      </c>
      <c r="Y273" s="685" t="s">
        <v>749</v>
      </c>
      <c r="Z273" s="685" t="s">
        <v>749</v>
      </c>
      <c r="AA273" s="685" t="s">
        <v>749</v>
      </c>
      <c r="AB273" s="685" t="s">
        <v>749</v>
      </c>
      <c r="AC273" s="685" t="s">
        <v>749</v>
      </c>
      <c r="AD273" s="685" t="s">
        <v>749</v>
      </c>
      <c r="AE273" s="685" t="s">
        <v>749</v>
      </c>
      <c r="AF273" s="685" t="e">
        <v>#N/A</v>
      </c>
      <c r="AG273" s="685" t="e">
        <v>#N/A</v>
      </c>
      <c r="AH273" s="685" t="e">
        <v>#N/A</v>
      </c>
      <c r="AI273" s="685" t="e">
        <v>#N/A</v>
      </c>
      <c r="AJ273" s="685" t="e">
        <v>#N/A</v>
      </c>
      <c r="AK273" s="685" t="e">
        <v>#N/A</v>
      </c>
      <c r="AL273" s="685" t="e">
        <v>#N/A</v>
      </c>
      <c r="AM273" s="685" t="s">
        <v>749</v>
      </c>
      <c r="AN273" s="685" t="s">
        <v>749</v>
      </c>
      <c r="AO273" s="685">
        <v>1</v>
      </c>
      <c r="AP273" s="685" t="s">
        <v>749</v>
      </c>
      <c r="AQ273" s="685" t="s">
        <v>749</v>
      </c>
      <c r="AR273" s="685" t="s">
        <v>749</v>
      </c>
      <c r="AS273" s="685" t="s">
        <v>749</v>
      </c>
      <c r="AT273" s="685" t="s">
        <v>749</v>
      </c>
      <c r="AU273" s="685" t="s">
        <v>749</v>
      </c>
      <c r="AV273" s="685">
        <v>1</v>
      </c>
      <c r="AW273" s="685">
        <v>1</v>
      </c>
      <c r="AX273" s="685"/>
      <c r="AY273" s="685" t="s">
        <v>749</v>
      </c>
      <c r="AZ273" s="685" t="s">
        <v>749</v>
      </c>
      <c r="BA273" s="685" t="s">
        <v>749</v>
      </c>
      <c r="BB273" s="685">
        <v>1</v>
      </c>
      <c r="BC273" s="685" t="s">
        <v>749</v>
      </c>
      <c r="BD273" s="685" t="s">
        <v>749</v>
      </c>
      <c r="BE273" s="685" t="s">
        <v>749</v>
      </c>
      <c r="BF273" s="685" t="s">
        <v>749</v>
      </c>
      <c r="BG273" s="685" t="s">
        <v>749</v>
      </c>
      <c r="BH273" s="685" t="s">
        <v>749</v>
      </c>
      <c r="BI273" s="685" t="s">
        <v>749</v>
      </c>
      <c r="BJ273" s="685" t="s">
        <v>749</v>
      </c>
      <c r="BK273" s="685">
        <v>1</v>
      </c>
      <c r="BL273" s="685"/>
      <c r="BM273" s="685"/>
      <c r="BN273" s="685"/>
      <c r="BO273" s="685"/>
      <c r="BP273" s="685"/>
      <c r="BQ273" s="685"/>
      <c r="BR273" s="685"/>
    </row>
    <row r="274" s="258" customFormat="1" ht="129.6" hidden="1" spans="2:70">
      <c r="B274" s="448">
        <f t="shared" si="20"/>
        <v>259</v>
      </c>
      <c r="C274" s="564" t="s">
        <v>1848</v>
      </c>
      <c r="D274" s="450" t="s">
        <v>743</v>
      </c>
      <c r="E274" s="451" t="s">
        <v>744</v>
      </c>
      <c r="F274" s="794" t="s">
        <v>1849</v>
      </c>
      <c r="G274" s="453" t="s">
        <v>1850</v>
      </c>
      <c r="H274" s="451" t="str">
        <f t="shared" si="18"/>
        <v>APIサーバ
API delivery server</v>
      </c>
      <c r="I274" s="799" t="s">
        <v>1018</v>
      </c>
      <c r="J274" s="320" t="s">
        <v>1019</v>
      </c>
      <c r="K274" s="487" t="str">
        <f t="shared" si="21"/>
        <v>回答不要
Not Applicable</v>
      </c>
      <c r="L274" s="488"/>
      <c r="M274" s="489"/>
      <c r="N274" s="489"/>
      <c r="O274" s="492" t="s">
        <v>287</v>
      </c>
      <c r="P274" s="493"/>
      <c r="Q274" s="494"/>
      <c r="R274" s="494"/>
      <c r="S274" s="503"/>
      <c r="T274" s="807">
        <f>IF(OR(AND('0.Work Content Judge'!$AE$146=1,$BL274=99),AND('0.Work Content Judge'!$AH$146=1,$BM274=99),AND('0.Work Content Judge'!$AG$146=1,$BN274=99),AND(COUNTIF('0.Work Content Judge'!$AJ$146:$AO$146,2)=0,$BO274=99),AND('0.Work Content Judge'!$T$146=0,$BP274=99),AND('0.Work Content Judge'!$U$146=0,$BQ274=99),AND(COUNTIF('0.Work Content Judge'!$AJ$146:$AO$146,2)&gt;0,$BR274=99)),0,IF(OR(AND('0.Work Content Judge'!$G$129=1,$AZ274=1),AND('0.Work Content Judge'!$H$129=1,$BA274=1),AND('0.Work Content Judge'!$I$129=1,$BB274=1),AND('0.Work Content Judge'!$J$129=1,$BC274=1),AND('0.Work Content Judge'!$K$129=1,$BD274=1),AND('0.Work Content Judge'!$L$129=1,$BG274=1),AND('0.Work Content Judge'!$M$129=1,$BF274=1),AND('0.Work Content Judge'!$N$129=1,$BE274=1),AND('0.Work Content Judge'!$O$129=1,$BH274=1),AND('0.Work Content Judge'!$P$129=1,$BI274=1)),1,0))</f>
        <v>0</v>
      </c>
      <c r="U274" s="807">
        <f t="shared" si="22"/>
        <v>1</v>
      </c>
      <c r="V274" s="683">
        <f t="shared" si="19"/>
        <v>1</v>
      </c>
      <c r="W274" s="684">
        <v>1</v>
      </c>
      <c r="X274" s="685">
        <v>1</v>
      </c>
      <c r="Y274" s="685" t="s">
        <v>749</v>
      </c>
      <c r="Z274" s="685" t="s">
        <v>749</v>
      </c>
      <c r="AA274" s="685" t="s">
        <v>749</v>
      </c>
      <c r="AB274" s="685" t="s">
        <v>749</v>
      </c>
      <c r="AC274" s="685" t="s">
        <v>749</v>
      </c>
      <c r="AD274" s="685" t="s">
        <v>749</v>
      </c>
      <c r="AE274" s="685" t="s">
        <v>749</v>
      </c>
      <c r="AF274" s="685" t="e">
        <v>#N/A</v>
      </c>
      <c r="AG274" s="685" t="e">
        <v>#N/A</v>
      </c>
      <c r="AH274" s="685" t="e">
        <v>#N/A</v>
      </c>
      <c r="AI274" s="685" t="e">
        <v>#N/A</v>
      </c>
      <c r="AJ274" s="685" t="e">
        <v>#N/A</v>
      </c>
      <c r="AK274" s="685" t="e">
        <v>#N/A</v>
      </c>
      <c r="AL274" s="685" t="e">
        <v>#N/A</v>
      </c>
      <c r="AM274" s="685" t="s">
        <v>749</v>
      </c>
      <c r="AN274" s="685" t="s">
        <v>749</v>
      </c>
      <c r="AO274" s="685">
        <v>1</v>
      </c>
      <c r="AP274" s="685" t="s">
        <v>749</v>
      </c>
      <c r="AQ274" s="685" t="s">
        <v>749</v>
      </c>
      <c r="AR274" s="685" t="s">
        <v>749</v>
      </c>
      <c r="AS274" s="685" t="s">
        <v>749</v>
      </c>
      <c r="AT274" s="685" t="s">
        <v>749</v>
      </c>
      <c r="AU274" s="685" t="s">
        <v>749</v>
      </c>
      <c r="AV274" s="685">
        <v>1</v>
      </c>
      <c r="AW274" s="685">
        <v>1</v>
      </c>
      <c r="AX274" s="685"/>
      <c r="AY274" s="685" t="s">
        <v>749</v>
      </c>
      <c r="AZ274" s="685" t="s">
        <v>749</v>
      </c>
      <c r="BA274" s="685" t="s">
        <v>749</v>
      </c>
      <c r="BB274" s="685">
        <v>1</v>
      </c>
      <c r="BC274" s="685" t="s">
        <v>749</v>
      </c>
      <c r="BD274" s="685" t="s">
        <v>749</v>
      </c>
      <c r="BE274" s="685" t="s">
        <v>749</v>
      </c>
      <c r="BF274" s="685" t="s">
        <v>749</v>
      </c>
      <c r="BG274" s="685" t="s">
        <v>749</v>
      </c>
      <c r="BH274" s="685" t="s">
        <v>749</v>
      </c>
      <c r="BI274" s="685" t="s">
        <v>749</v>
      </c>
      <c r="BJ274" s="685" t="s">
        <v>749</v>
      </c>
      <c r="BK274" s="685">
        <v>1</v>
      </c>
      <c r="BL274" s="685"/>
      <c r="BM274" s="685"/>
      <c r="BN274" s="685"/>
      <c r="BO274" s="685"/>
      <c r="BP274" s="685"/>
      <c r="BQ274" s="685"/>
      <c r="BR274" s="685"/>
    </row>
    <row r="275" s="258" customFormat="1" ht="129.6" hidden="1" spans="2:70">
      <c r="B275" s="448">
        <f t="shared" si="20"/>
        <v>260</v>
      </c>
      <c r="C275" s="564" t="s">
        <v>1851</v>
      </c>
      <c r="D275" s="450" t="s">
        <v>743</v>
      </c>
      <c r="E275" s="451" t="s">
        <v>744</v>
      </c>
      <c r="F275" s="794" t="s">
        <v>1852</v>
      </c>
      <c r="G275" s="453" t="s">
        <v>1853</v>
      </c>
      <c r="H275" s="451" t="str">
        <f t="shared" si="18"/>
        <v>APIサーバ
API delivery server</v>
      </c>
      <c r="I275" s="799" t="s">
        <v>1018</v>
      </c>
      <c r="J275" s="320" t="s">
        <v>1019</v>
      </c>
      <c r="K275" s="487" t="str">
        <f t="shared" si="21"/>
        <v>回答不要
Not Applicable</v>
      </c>
      <c r="L275" s="488"/>
      <c r="M275" s="489"/>
      <c r="N275" s="489"/>
      <c r="O275" s="492" t="s">
        <v>287</v>
      </c>
      <c r="P275" s="493"/>
      <c r="Q275" s="494"/>
      <c r="R275" s="494"/>
      <c r="S275" s="503"/>
      <c r="T275" s="807">
        <f>IF(OR(AND('0.Work Content Judge'!$AE$146=1,$BL275=99),AND('0.Work Content Judge'!$AH$146=1,$BM275=99),AND('0.Work Content Judge'!$AG$146=1,$BN275=99),AND(COUNTIF('0.Work Content Judge'!$AJ$146:$AO$146,2)=0,$BO275=99),AND('0.Work Content Judge'!$T$146=0,$BP275=99),AND('0.Work Content Judge'!$U$146=0,$BQ275=99),AND(COUNTIF('0.Work Content Judge'!$AJ$146:$AO$146,2)&gt;0,$BR275=99)),0,IF(OR(AND('0.Work Content Judge'!$G$129=1,$AZ275=1),AND('0.Work Content Judge'!$H$129=1,$BA275=1),AND('0.Work Content Judge'!$I$129=1,$BB275=1),AND('0.Work Content Judge'!$J$129=1,$BC275=1),AND('0.Work Content Judge'!$K$129=1,$BD275=1),AND('0.Work Content Judge'!$L$129=1,$BG275=1),AND('0.Work Content Judge'!$M$129=1,$BF275=1),AND('0.Work Content Judge'!$N$129=1,$BE275=1),AND('0.Work Content Judge'!$O$129=1,$BH275=1),AND('0.Work Content Judge'!$P$129=1,$BI275=1)),1,0))</f>
        <v>0</v>
      </c>
      <c r="U275" s="807">
        <f t="shared" si="22"/>
        <v>1</v>
      </c>
      <c r="V275" s="683">
        <f t="shared" si="19"/>
        <v>1</v>
      </c>
      <c r="W275" s="684">
        <v>1</v>
      </c>
      <c r="X275" s="685">
        <v>1</v>
      </c>
      <c r="Y275" s="685" t="s">
        <v>749</v>
      </c>
      <c r="Z275" s="685" t="s">
        <v>749</v>
      </c>
      <c r="AA275" s="685" t="s">
        <v>749</v>
      </c>
      <c r="AB275" s="685" t="s">
        <v>749</v>
      </c>
      <c r="AC275" s="685" t="s">
        <v>749</v>
      </c>
      <c r="AD275" s="685" t="s">
        <v>749</v>
      </c>
      <c r="AE275" s="685" t="s">
        <v>749</v>
      </c>
      <c r="AF275" s="685" t="e">
        <v>#N/A</v>
      </c>
      <c r="AG275" s="685" t="e">
        <v>#N/A</v>
      </c>
      <c r="AH275" s="685" t="e">
        <v>#N/A</v>
      </c>
      <c r="AI275" s="685" t="e">
        <v>#N/A</v>
      </c>
      <c r="AJ275" s="685" t="e">
        <v>#N/A</v>
      </c>
      <c r="AK275" s="685" t="e">
        <v>#N/A</v>
      </c>
      <c r="AL275" s="685" t="e">
        <v>#N/A</v>
      </c>
      <c r="AM275" s="685" t="s">
        <v>749</v>
      </c>
      <c r="AN275" s="685" t="s">
        <v>749</v>
      </c>
      <c r="AO275" s="685">
        <v>1</v>
      </c>
      <c r="AP275" s="685" t="s">
        <v>749</v>
      </c>
      <c r="AQ275" s="685" t="s">
        <v>749</v>
      </c>
      <c r="AR275" s="685" t="s">
        <v>749</v>
      </c>
      <c r="AS275" s="685" t="s">
        <v>749</v>
      </c>
      <c r="AT275" s="685" t="s">
        <v>749</v>
      </c>
      <c r="AU275" s="685" t="s">
        <v>749</v>
      </c>
      <c r="AV275" s="685">
        <v>1</v>
      </c>
      <c r="AW275" s="685">
        <v>1</v>
      </c>
      <c r="AX275" s="685"/>
      <c r="AY275" s="685" t="s">
        <v>749</v>
      </c>
      <c r="AZ275" s="685" t="s">
        <v>749</v>
      </c>
      <c r="BA275" s="685" t="s">
        <v>749</v>
      </c>
      <c r="BB275" s="685">
        <v>1</v>
      </c>
      <c r="BC275" s="685" t="s">
        <v>749</v>
      </c>
      <c r="BD275" s="685" t="s">
        <v>749</v>
      </c>
      <c r="BE275" s="685" t="s">
        <v>749</v>
      </c>
      <c r="BF275" s="685" t="s">
        <v>749</v>
      </c>
      <c r="BG275" s="685" t="s">
        <v>749</v>
      </c>
      <c r="BH275" s="685" t="s">
        <v>749</v>
      </c>
      <c r="BI275" s="685" t="s">
        <v>749</v>
      </c>
      <c r="BJ275" s="685" t="s">
        <v>749</v>
      </c>
      <c r="BK275" s="685">
        <v>1</v>
      </c>
      <c r="BL275" s="685"/>
      <c r="BM275" s="685"/>
      <c r="BN275" s="685"/>
      <c r="BO275" s="685"/>
      <c r="BP275" s="685"/>
      <c r="BQ275" s="685"/>
      <c r="BR275" s="685"/>
    </row>
    <row r="276" s="258" customFormat="1" ht="129.6" hidden="1" spans="2:70">
      <c r="B276" s="448">
        <f t="shared" si="20"/>
        <v>261</v>
      </c>
      <c r="C276" s="564" t="s">
        <v>1854</v>
      </c>
      <c r="D276" s="450" t="s">
        <v>743</v>
      </c>
      <c r="E276" s="451" t="s">
        <v>744</v>
      </c>
      <c r="F276" s="794" t="s">
        <v>1855</v>
      </c>
      <c r="G276" s="453" t="s">
        <v>1856</v>
      </c>
      <c r="H276" s="451" t="str">
        <f t="shared" si="18"/>
        <v>APIサーバ
API delivery server</v>
      </c>
      <c r="I276" s="799" t="s">
        <v>1018</v>
      </c>
      <c r="J276" s="320" t="s">
        <v>1019</v>
      </c>
      <c r="K276" s="487" t="str">
        <f t="shared" si="21"/>
        <v>回答不要
Not Applicable</v>
      </c>
      <c r="L276" s="488"/>
      <c r="M276" s="489"/>
      <c r="N276" s="489"/>
      <c r="O276" s="492" t="s">
        <v>287</v>
      </c>
      <c r="P276" s="493"/>
      <c r="Q276" s="494"/>
      <c r="R276" s="494"/>
      <c r="S276" s="503"/>
      <c r="T276" s="807">
        <f>IF(OR(AND('0.Work Content Judge'!$AE$146=1,$BL276=99),AND('0.Work Content Judge'!$AH$146=1,$BM276=99),AND('0.Work Content Judge'!$AG$146=1,$BN276=99),AND(COUNTIF('0.Work Content Judge'!$AJ$146:$AO$146,2)=0,$BO276=99),AND('0.Work Content Judge'!$T$146=0,$BP276=99),AND('0.Work Content Judge'!$U$146=0,$BQ276=99),AND(COUNTIF('0.Work Content Judge'!$AJ$146:$AO$146,2)&gt;0,$BR276=99)),0,IF(OR(AND('0.Work Content Judge'!$G$129=1,$AZ276=1),AND('0.Work Content Judge'!$H$129=1,$BA276=1),AND('0.Work Content Judge'!$I$129=1,$BB276=1),AND('0.Work Content Judge'!$J$129=1,$BC276=1),AND('0.Work Content Judge'!$K$129=1,$BD276=1),AND('0.Work Content Judge'!$L$129=1,$BG276=1),AND('0.Work Content Judge'!$M$129=1,$BF276=1),AND('0.Work Content Judge'!$N$129=1,$BE276=1),AND('0.Work Content Judge'!$O$129=1,$BH276=1),AND('0.Work Content Judge'!$P$129=1,$BI276=1)),1,0))</f>
        <v>0</v>
      </c>
      <c r="U276" s="807">
        <f t="shared" si="22"/>
        <v>1</v>
      </c>
      <c r="V276" s="683">
        <f t="shared" si="19"/>
        <v>1</v>
      </c>
      <c r="W276" s="684">
        <v>1</v>
      </c>
      <c r="X276" s="685">
        <v>1</v>
      </c>
      <c r="Y276" s="685" t="s">
        <v>749</v>
      </c>
      <c r="Z276" s="685" t="s">
        <v>749</v>
      </c>
      <c r="AA276" s="685" t="s">
        <v>749</v>
      </c>
      <c r="AB276" s="685" t="s">
        <v>749</v>
      </c>
      <c r="AC276" s="685" t="s">
        <v>749</v>
      </c>
      <c r="AD276" s="685" t="s">
        <v>749</v>
      </c>
      <c r="AE276" s="685" t="s">
        <v>749</v>
      </c>
      <c r="AF276" s="685" t="e">
        <v>#N/A</v>
      </c>
      <c r="AG276" s="685" t="e">
        <v>#N/A</v>
      </c>
      <c r="AH276" s="685" t="e">
        <v>#N/A</v>
      </c>
      <c r="AI276" s="685" t="e">
        <v>#N/A</v>
      </c>
      <c r="AJ276" s="685" t="e">
        <v>#N/A</v>
      </c>
      <c r="AK276" s="685" t="e">
        <v>#N/A</v>
      </c>
      <c r="AL276" s="685" t="e">
        <v>#N/A</v>
      </c>
      <c r="AM276" s="685" t="s">
        <v>749</v>
      </c>
      <c r="AN276" s="685" t="s">
        <v>749</v>
      </c>
      <c r="AO276" s="685">
        <v>1</v>
      </c>
      <c r="AP276" s="685" t="s">
        <v>749</v>
      </c>
      <c r="AQ276" s="685" t="s">
        <v>749</v>
      </c>
      <c r="AR276" s="685" t="s">
        <v>749</v>
      </c>
      <c r="AS276" s="685" t="s">
        <v>749</v>
      </c>
      <c r="AT276" s="685" t="s">
        <v>749</v>
      </c>
      <c r="AU276" s="685" t="s">
        <v>749</v>
      </c>
      <c r="AV276" s="685">
        <v>1</v>
      </c>
      <c r="AW276" s="685">
        <v>1</v>
      </c>
      <c r="AX276" s="685"/>
      <c r="AY276" s="685" t="s">
        <v>749</v>
      </c>
      <c r="AZ276" s="685" t="s">
        <v>749</v>
      </c>
      <c r="BA276" s="685" t="s">
        <v>749</v>
      </c>
      <c r="BB276" s="685">
        <v>1</v>
      </c>
      <c r="BC276" s="685" t="s">
        <v>749</v>
      </c>
      <c r="BD276" s="685" t="s">
        <v>749</v>
      </c>
      <c r="BE276" s="685" t="s">
        <v>749</v>
      </c>
      <c r="BF276" s="685" t="s">
        <v>749</v>
      </c>
      <c r="BG276" s="685" t="s">
        <v>749</v>
      </c>
      <c r="BH276" s="685" t="s">
        <v>749</v>
      </c>
      <c r="BI276" s="685" t="s">
        <v>749</v>
      </c>
      <c r="BJ276" s="685" t="s">
        <v>749</v>
      </c>
      <c r="BK276" s="685">
        <v>1</v>
      </c>
      <c r="BL276" s="685"/>
      <c r="BM276" s="685"/>
      <c r="BN276" s="685"/>
      <c r="BO276" s="685"/>
      <c r="BP276" s="685"/>
      <c r="BQ276" s="685"/>
      <c r="BR276" s="685"/>
    </row>
    <row r="277" s="258" customFormat="1" ht="129.6" hidden="1" spans="2:70">
      <c r="B277" s="448">
        <f t="shared" si="20"/>
        <v>262</v>
      </c>
      <c r="C277" s="564" t="s">
        <v>1857</v>
      </c>
      <c r="D277" s="450" t="s">
        <v>743</v>
      </c>
      <c r="E277" s="451" t="s">
        <v>744</v>
      </c>
      <c r="F277" s="794" t="s">
        <v>1858</v>
      </c>
      <c r="G277" s="453" t="s">
        <v>1859</v>
      </c>
      <c r="H277" s="451" t="str">
        <f t="shared" si="18"/>
        <v>APIサーバ
API delivery server</v>
      </c>
      <c r="I277" s="799" t="s">
        <v>1018</v>
      </c>
      <c r="J277" s="320" t="s">
        <v>1019</v>
      </c>
      <c r="K277" s="487" t="str">
        <f t="shared" si="21"/>
        <v>回答不要
Not Applicable</v>
      </c>
      <c r="L277" s="488"/>
      <c r="M277" s="489"/>
      <c r="N277" s="489"/>
      <c r="O277" s="492" t="s">
        <v>287</v>
      </c>
      <c r="P277" s="493"/>
      <c r="Q277" s="494"/>
      <c r="R277" s="494"/>
      <c r="S277" s="503"/>
      <c r="T277" s="807">
        <f>IF(OR(AND('0.Work Content Judge'!$AE$146=1,$BL277=99),AND('0.Work Content Judge'!$AH$146=1,$BM277=99),AND('0.Work Content Judge'!$AG$146=1,$BN277=99),AND(COUNTIF('0.Work Content Judge'!$AJ$146:$AO$146,2)=0,$BO277=99),AND('0.Work Content Judge'!$T$146=0,$BP277=99),AND('0.Work Content Judge'!$U$146=0,$BQ277=99),AND(COUNTIF('0.Work Content Judge'!$AJ$146:$AO$146,2)&gt;0,$BR277=99)),0,IF(OR(AND('0.Work Content Judge'!$G$129=1,$AZ277=1),AND('0.Work Content Judge'!$H$129=1,$BA277=1),AND('0.Work Content Judge'!$I$129=1,$BB277=1),AND('0.Work Content Judge'!$J$129=1,$BC277=1),AND('0.Work Content Judge'!$K$129=1,$BD277=1),AND('0.Work Content Judge'!$L$129=1,$BG277=1),AND('0.Work Content Judge'!$M$129=1,$BF277=1),AND('0.Work Content Judge'!$N$129=1,$BE277=1),AND('0.Work Content Judge'!$O$129=1,$BH277=1),AND('0.Work Content Judge'!$P$129=1,$BI277=1)),1,0))</f>
        <v>0</v>
      </c>
      <c r="U277" s="807">
        <f t="shared" si="22"/>
        <v>1</v>
      </c>
      <c r="V277" s="683">
        <f t="shared" si="19"/>
        <v>1</v>
      </c>
      <c r="W277" s="684">
        <v>1</v>
      </c>
      <c r="X277" s="685">
        <v>1</v>
      </c>
      <c r="Y277" s="685" t="s">
        <v>749</v>
      </c>
      <c r="Z277" s="685" t="s">
        <v>749</v>
      </c>
      <c r="AA277" s="685" t="s">
        <v>749</v>
      </c>
      <c r="AB277" s="685" t="s">
        <v>749</v>
      </c>
      <c r="AC277" s="685" t="s">
        <v>749</v>
      </c>
      <c r="AD277" s="685" t="s">
        <v>749</v>
      </c>
      <c r="AE277" s="685" t="s">
        <v>749</v>
      </c>
      <c r="AF277" s="685" t="e">
        <v>#N/A</v>
      </c>
      <c r="AG277" s="685" t="e">
        <v>#N/A</v>
      </c>
      <c r="AH277" s="685" t="e">
        <v>#N/A</v>
      </c>
      <c r="AI277" s="685" t="e">
        <v>#N/A</v>
      </c>
      <c r="AJ277" s="685" t="e">
        <v>#N/A</v>
      </c>
      <c r="AK277" s="685" t="e">
        <v>#N/A</v>
      </c>
      <c r="AL277" s="685" t="e">
        <v>#N/A</v>
      </c>
      <c r="AM277" s="685" t="s">
        <v>749</v>
      </c>
      <c r="AN277" s="685" t="s">
        <v>749</v>
      </c>
      <c r="AO277" s="685">
        <v>1</v>
      </c>
      <c r="AP277" s="685" t="s">
        <v>749</v>
      </c>
      <c r="AQ277" s="685" t="s">
        <v>749</v>
      </c>
      <c r="AR277" s="685" t="s">
        <v>749</v>
      </c>
      <c r="AS277" s="685" t="s">
        <v>749</v>
      </c>
      <c r="AT277" s="685" t="s">
        <v>749</v>
      </c>
      <c r="AU277" s="685" t="s">
        <v>749</v>
      </c>
      <c r="AV277" s="685">
        <v>1</v>
      </c>
      <c r="AW277" s="685">
        <v>1</v>
      </c>
      <c r="AX277" s="685"/>
      <c r="AY277" s="685" t="s">
        <v>749</v>
      </c>
      <c r="AZ277" s="685" t="s">
        <v>749</v>
      </c>
      <c r="BA277" s="685" t="s">
        <v>749</v>
      </c>
      <c r="BB277" s="685">
        <v>1</v>
      </c>
      <c r="BC277" s="685" t="s">
        <v>749</v>
      </c>
      <c r="BD277" s="685" t="s">
        <v>749</v>
      </c>
      <c r="BE277" s="685" t="s">
        <v>749</v>
      </c>
      <c r="BF277" s="685" t="s">
        <v>749</v>
      </c>
      <c r="BG277" s="685" t="s">
        <v>749</v>
      </c>
      <c r="BH277" s="685" t="s">
        <v>749</v>
      </c>
      <c r="BI277" s="685" t="s">
        <v>749</v>
      </c>
      <c r="BJ277" s="685" t="s">
        <v>749</v>
      </c>
      <c r="BK277" s="685">
        <v>1</v>
      </c>
      <c r="BL277" s="685"/>
      <c r="BM277" s="685"/>
      <c r="BN277" s="685"/>
      <c r="BO277" s="685"/>
      <c r="BP277" s="685"/>
      <c r="BQ277" s="685"/>
      <c r="BR277" s="685"/>
    </row>
    <row r="278" s="258" customFormat="1" ht="129.6" hidden="1" spans="2:70">
      <c r="B278" s="448">
        <f t="shared" si="20"/>
        <v>263</v>
      </c>
      <c r="C278" s="564" t="s">
        <v>1860</v>
      </c>
      <c r="D278" s="450" t="s">
        <v>743</v>
      </c>
      <c r="E278" s="451" t="s">
        <v>801</v>
      </c>
      <c r="F278" s="794" t="s">
        <v>1861</v>
      </c>
      <c r="G278" s="453" t="s">
        <v>1862</v>
      </c>
      <c r="H278" s="451" t="str">
        <f t="shared" si="18"/>
        <v>APIサーバ
API delivery server</v>
      </c>
      <c r="I278" s="799" t="s">
        <v>1018</v>
      </c>
      <c r="J278" s="320" t="s">
        <v>1019</v>
      </c>
      <c r="K278" s="487" t="str">
        <f t="shared" si="21"/>
        <v>回答不要
Not Applicable</v>
      </c>
      <c r="L278" s="488"/>
      <c r="M278" s="489"/>
      <c r="N278" s="489"/>
      <c r="O278" s="492" t="s">
        <v>287</v>
      </c>
      <c r="P278" s="493"/>
      <c r="Q278" s="494"/>
      <c r="R278" s="494"/>
      <c r="S278" s="503"/>
      <c r="T278" s="807">
        <f>IF(OR(AND('0.Work Content Judge'!$AE$146=1,$BL278=99),AND('0.Work Content Judge'!$AH$146=1,$BM278=99),AND('0.Work Content Judge'!$AG$146=1,$BN278=99),AND(COUNTIF('0.Work Content Judge'!$AJ$146:$AO$146,2)=0,$BO278=99),AND('0.Work Content Judge'!$T$146=0,$BP278=99),AND('0.Work Content Judge'!$U$146=0,$BQ278=99),AND(COUNTIF('0.Work Content Judge'!$AJ$146:$AO$146,2)&gt;0,$BR278=99)),0,IF(OR(AND('0.Work Content Judge'!$G$129=1,$AZ278=1),AND('0.Work Content Judge'!$H$129=1,$BA278=1),AND('0.Work Content Judge'!$I$129=1,$BB278=1),AND('0.Work Content Judge'!$J$129=1,$BC278=1),AND('0.Work Content Judge'!$K$129=1,$BD278=1),AND('0.Work Content Judge'!$L$129=1,$BG278=1),AND('0.Work Content Judge'!$M$129=1,$BF278=1),AND('0.Work Content Judge'!$N$129=1,$BE278=1),AND('0.Work Content Judge'!$O$129=1,$BH278=1),AND('0.Work Content Judge'!$P$129=1,$BI278=1)),1,0))</f>
        <v>0</v>
      </c>
      <c r="U278" s="807">
        <f t="shared" si="22"/>
        <v>1</v>
      </c>
      <c r="V278" s="683">
        <f t="shared" si="19"/>
        <v>1</v>
      </c>
      <c r="W278" s="684">
        <v>1</v>
      </c>
      <c r="X278" s="685">
        <v>1</v>
      </c>
      <c r="Y278" s="685" t="s">
        <v>749</v>
      </c>
      <c r="Z278" s="685" t="s">
        <v>749</v>
      </c>
      <c r="AA278" s="685" t="s">
        <v>749</v>
      </c>
      <c r="AB278" s="685" t="s">
        <v>749</v>
      </c>
      <c r="AC278" s="685" t="s">
        <v>749</v>
      </c>
      <c r="AD278" s="685" t="s">
        <v>749</v>
      </c>
      <c r="AE278" s="685" t="s">
        <v>749</v>
      </c>
      <c r="AF278" s="685" t="e">
        <v>#N/A</v>
      </c>
      <c r="AG278" s="685" t="e">
        <v>#N/A</v>
      </c>
      <c r="AH278" s="685" t="e">
        <v>#N/A</v>
      </c>
      <c r="AI278" s="685" t="e">
        <v>#N/A</v>
      </c>
      <c r="AJ278" s="685" t="e">
        <v>#N/A</v>
      </c>
      <c r="AK278" s="685" t="e">
        <v>#N/A</v>
      </c>
      <c r="AL278" s="685" t="e">
        <v>#N/A</v>
      </c>
      <c r="AM278" s="685" t="s">
        <v>749</v>
      </c>
      <c r="AN278" s="685" t="s">
        <v>749</v>
      </c>
      <c r="AO278" s="685">
        <v>1</v>
      </c>
      <c r="AP278" s="685" t="s">
        <v>749</v>
      </c>
      <c r="AQ278" s="685" t="s">
        <v>749</v>
      </c>
      <c r="AR278" s="685" t="s">
        <v>749</v>
      </c>
      <c r="AS278" s="685" t="s">
        <v>749</v>
      </c>
      <c r="AT278" s="685" t="s">
        <v>749</v>
      </c>
      <c r="AU278" s="685" t="s">
        <v>749</v>
      </c>
      <c r="AV278" s="685">
        <v>1</v>
      </c>
      <c r="AW278" s="685">
        <v>1</v>
      </c>
      <c r="AX278" s="685"/>
      <c r="AY278" s="685" t="s">
        <v>749</v>
      </c>
      <c r="AZ278" s="685" t="s">
        <v>749</v>
      </c>
      <c r="BA278" s="685" t="s">
        <v>749</v>
      </c>
      <c r="BB278" s="685">
        <v>1</v>
      </c>
      <c r="BC278" s="685" t="s">
        <v>749</v>
      </c>
      <c r="BD278" s="685" t="s">
        <v>749</v>
      </c>
      <c r="BE278" s="685" t="s">
        <v>749</v>
      </c>
      <c r="BF278" s="685" t="s">
        <v>749</v>
      </c>
      <c r="BG278" s="685" t="s">
        <v>749</v>
      </c>
      <c r="BH278" s="685" t="s">
        <v>749</v>
      </c>
      <c r="BI278" s="685" t="s">
        <v>749</v>
      </c>
      <c r="BJ278" s="685" t="s">
        <v>749</v>
      </c>
      <c r="BK278" s="685">
        <v>1</v>
      </c>
      <c r="BL278" s="685"/>
      <c r="BM278" s="685"/>
      <c r="BN278" s="685"/>
      <c r="BO278" s="685"/>
      <c r="BP278" s="685"/>
      <c r="BQ278" s="685"/>
      <c r="BR278" s="685"/>
    </row>
    <row r="279" s="258" customFormat="1" ht="129.6" hidden="1" spans="2:70">
      <c r="B279" s="448">
        <f t="shared" si="20"/>
        <v>264</v>
      </c>
      <c r="C279" s="564" t="s">
        <v>1863</v>
      </c>
      <c r="D279" s="450" t="s">
        <v>743</v>
      </c>
      <c r="E279" s="451" t="s">
        <v>744</v>
      </c>
      <c r="F279" s="794" t="s">
        <v>1864</v>
      </c>
      <c r="G279" s="453" t="s">
        <v>1865</v>
      </c>
      <c r="H279" s="451" t="str">
        <f t="shared" si="18"/>
        <v>APIサーバ
API delivery server</v>
      </c>
      <c r="I279" s="799" t="s">
        <v>1018</v>
      </c>
      <c r="J279" s="320" t="s">
        <v>1019</v>
      </c>
      <c r="K279" s="487" t="str">
        <f t="shared" si="21"/>
        <v>回答不要
Not Applicable</v>
      </c>
      <c r="L279" s="488"/>
      <c r="M279" s="489"/>
      <c r="N279" s="489"/>
      <c r="O279" s="492" t="s">
        <v>287</v>
      </c>
      <c r="P279" s="493"/>
      <c r="Q279" s="494"/>
      <c r="R279" s="494"/>
      <c r="S279" s="503"/>
      <c r="T279" s="807">
        <f>IF(OR(AND('0.Work Content Judge'!$AE$146=1,$BL279=99),AND('0.Work Content Judge'!$AH$146=1,$BM279=99),AND('0.Work Content Judge'!$AG$146=1,$BN279=99),AND(COUNTIF('0.Work Content Judge'!$AJ$146:$AO$146,2)=0,$BO279=99),AND('0.Work Content Judge'!$T$146=0,$BP279=99),AND('0.Work Content Judge'!$U$146=0,$BQ279=99),AND(COUNTIF('0.Work Content Judge'!$AJ$146:$AO$146,2)&gt;0,$BR279=99)),0,IF(OR(AND('0.Work Content Judge'!$G$129=1,$AZ279=1),AND('0.Work Content Judge'!$H$129=1,$BA279=1),AND('0.Work Content Judge'!$I$129=1,$BB279=1),AND('0.Work Content Judge'!$J$129=1,$BC279=1),AND('0.Work Content Judge'!$K$129=1,$BD279=1),AND('0.Work Content Judge'!$L$129=1,$BG279=1),AND('0.Work Content Judge'!$M$129=1,$BF279=1),AND('0.Work Content Judge'!$N$129=1,$BE279=1),AND('0.Work Content Judge'!$O$129=1,$BH279=1),AND('0.Work Content Judge'!$P$129=1,$BI279=1)),1,0))</f>
        <v>0</v>
      </c>
      <c r="U279" s="807">
        <f t="shared" si="22"/>
        <v>1</v>
      </c>
      <c r="V279" s="683">
        <f t="shared" si="19"/>
        <v>1</v>
      </c>
      <c r="W279" s="684">
        <v>1</v>
      </c>
      <c r="X279" s="685">
        <v>1</v>
      </c>
      <c r="Y279" s="685" t="s">
        <v>749</v>
      </c>
      <c r="Z279" s="685" t="s">
        <v>749</v>
      </c>
      <c r="AA279" s="685" t="s">
        <v>749</v>
      </c>
      <c r="AB279" s="685" t="s">
        <v>749</v>
      </c>
      <c r="AC279" s="685" t="s">
        <v>749</v>
      </c>
      <c r="AD279" s="685" t="s">
        <v>749</v>
      </c>
      <c r="AE279" s="685" t="s">
        <v>749</v>
      </c>
      <c r="AF279" s="685" t="e">
        <v>#N/A</v>
      </c>
      <c r="AG279" s="685" t="e">
        <v>#N/A</v>
      </c>
      <c r="AH279" s="685" t="e">
        <v>#N/A</v>
      </c>
      <c r="AI279" s="685" t="e">
        <v>#N/A</v>
      </c>
      <c r="AJ279" s="685" t="e">
        <v>#N/A</v>
      </c>
      <c r="AK279" s="685" t="e">
        <v>#N/A</v>
      </c>
      <c r="AL279" s="685" t="e">
        <v>#N/A</v>
      </c>
      <c r="AM279" s="685" t="s">
        <v>749</v>
      </c>
      <c r="AN279" s="685" t="s">
        <v>749</v>
      </c>
      <c r="AO279" s="685">
        <v>1</v>
      </c>
      <c r="AP279" s="685" t="s">
        <v>749</v>
      </c>
      <c r="AQ279" s="685" t="s">
        <v>749</v>
      </c>
      <c r="AR279" s="685" t="s">
        <v>749</v>
      </c>
      <c r="AS279" s="685" t="s">
        <v>749</v>
      </c>
      <c r="AT279" s="685" t="s">
        <v>749</v>
      </c>
      <c r="AU279" s="685" t="s">
        <v>749</v>
      </c>
      <c r="AV279" s="685">
        <v>1</v>
      </c>
      <c r="AW279" s="685">
        <v>1</v>
      </c>
      <c r="AX279" s="685"/>
      <c r="AY279" s="685" t="s">
        <v>749</v>
      </c>
      <c r="AZ279" s="685" t="s">
        <v>749</v>
      </c>
      <c r="BA279" s="685" t="s">
        <v>749</v>
      </c>
      <c r="BB279" s="685">
        <v>1</v>
      </c>
      <c r="BC279" s="685" t="s">
        <v>749</v>
      </c>
      <c r="BD279" s="685" t="s">
        <v>749</v>
      </c>
      <c r="BE279" s="685" t="s">
        <v>749</v>
      </c>
      <c r="BF279" s="685" t="s">
        <v>749</v>
      </c>
      <c r="BG279" s="685" t="s">
        <v>749</v>
      </c>
      <c r="BH279" s="685" t="s">
        <v>749</v>
      </c>
      <c r="BI279" s="685" t="s">
        <v>749</v>
      </c>
      <c r="BJ279" s="685" t="s">
        <v>749</v>
      </c>
      <c r="BK279" s="685">
        <v>1</v>
      </c>
      <c r="BL279" s="685"/>
      <c r="BM279" s="685"/>
      <c r="BN279" s="685"/>
      <c r="BO279" s="685"/>
      <c r="BP279" s="685"/>
      <c r="BQ279" s="685"/>
      <c r="BR279" s="685"/>
    </row>
    <row r="280" s="258" customFormat="1" ht="129.6" hidden="1" spans="2:70">
      <c r="B280" s="448">
        <f t="shared" si="20"/>
        <v>265</v>
      </c>
      <c r="C280" s="564" t="s">
        <v>1866</v>
      </c>
      <c r="D280" s="450" t="s">
        <v>743</v>
      </c>
      <c r="E280" s="451" t="s">
        <v>744</v>
      </c>
      <c r="F280" s="794" t="s">
        <v>1867</v>
      </c>
      <c r="G280" s="453" t="s">
        <v>1868</v>
      </c>
      <c r="H280" s="451" t="str">
        <f t="shared" si="18"/>
        <v>APIサーバ
API delivery server</v>
      </c>
      <c r="I280" s="799" t="s">
        <v>1018</v>
      </c>
      <c r="J280" s="320" t="s">
        <v>1019</v>
      </c>
      <c r="K280" s="487" t="str">
        <f t="shared" si="21"/>
        <v>回答不要
Not Applicable</v>
      </c>
      <c r="L280" s="488"/>
      <c r="M280" s="489"/>
      <c r="N280" s="489"/>
      <c r="O280" s="492" t="s">
        <v>287</v>
      </c>
      <c r="P280" s="493"/>
      <c r="Q280" s="494"/>
      <c r="R280" s="494"/>
      <c r="S280" s="503"/>
      <c r="T280" s="807">
        <f>IF(OR(AND('0.Work Content Judge'!$AE$146=1,$BL280=99),AND('0.Work Content Judge'!$AH$146=1,$BM280=99),AND('0.Work Content Judge'!$AG$146=1,$BN280=99),AND(COUNTIF('0.Work Content Judge'!$AJ$146:$AO$146,2)=0,$BO280=99),AND('0.Work Content Judge'!$T$146=0,$BP280=99),AND('0.Work Content Judge'!$U$146=0,$BQ280=99),AND(COUNTIF('0.Work Content Judge'!$AJ$146:$AO$146,2)&gt;0,$BR280=99)),0,IF(OR(AND('0.Work Content Judge'!$G$129=1,$AZ280=1),AND('0.Work Content Judge'!$H$129=1,$BA280=1),AND('0.Work Content Judge'!$I$129=1,$BB280=1),AND('0.Work Content Judge'!$J$129=1,$BC280=1),AND('0.Work Content Judge'!$K$129=1,$BD280=1),AND('0.Work Content Judge'!$L$129=1,$BG280=1),AND('0.Work Content Judge'!$M$129=1,$BF280=1),AND('0.Work Content Judge'!$N$129=1,$BE280=1),AND('0.Work Content Judge'!$O$129=1,$BH280=1),AND('0.Work Content Judge'!$P$129=1,$BI280=1)),1,0))</f>
        <v>0</v>
      </c>
      <c r="U280" s="807">
        <f t="shared" si="22"/>
        <v>1</v>
      </c>
      <c r="V280" s="683">
        <f t="shared" si="19"/>
        <v>1</v>
      </c>
      <c r="W280" s="684">
        <v>1</v>
      </c>
      <c r="X280" s="685">
        <v>1</v>
      </c>
      <c r="Y280" s="685" t="s">
        <v>749</v>
      </c>
      <c r="Z280" s="685" t="s">
        <v>749</v>
      </c>
      <c r="AA280" s="685" t="s">
        <v>749</v>
      </c>
      <c r="AB280" s="685" t="s">
        <v>749</v>
      </c>
      <c r="AC280" s="685" t="s">
        <v>749</v>
      </c>
      <c r="AD280" s="685" t="s">
        <v>749</v>
      </c>
      <c r="AE280" s="685" t="s">
        <v>749</v>
      </c>
      <c r="AF280" s="685" t="e">
        <v>#N/A</v>
      </c>
      <c r="AG280" s="685" t="e">
        <v>#N/A</v>
      </c>
      <c r="AH280" s="685" t="e">
        <v>#N/A</v>
      </c>
      <c r="AI280" s="685" t="e">
        <v>#N/A</v>
      </c>
      <c r="AJ280" s="685" t="e">
        <v>#N/A</v>
      </c>
      <c r="AK280" s="685" t="e">
        <v>#N/A</v>
      </c>
      <c r="AL280" s="685" t="e">
        <v>#N/A</v>
      </c>
      <c r="AM280" s="685" t="s">
        <v>749</v>
      </c>
      <c r="AN280" s="685" t="s">
        <v>749</v>
      </c>
      <c r="AO280" s="685">
        <v>1</v>
      </c>
      <c r="AP280" s="685" t="s">
        <v>749</v>
      </c>
      <c r="AQ280" s="685" t="s">
        <v>749</v>
      </c>
      <c r="AR280" s="685" t="s">
        <v>749</v>
      </c>
      <c r="AS280" s="685" t="s">
        <v>749</v>
      </c>
      <c r="AT280" s="685" t="s">
        <v>749</v>
      </c>
      <c r="AU280" s="685" t="s">
        <v>749</v>
      </c>
      <c r="AV280" s="685">
        <v>1</v>
      </c>
      <c r="AW280" s="685">
        <v>1</v>
      </c>
      <c r="AX280" s="685"/>
      <c r="AY280" s="685" t="s">
        <v>749</v>
      </c>
      <c r="AZ280" s="685" t="s">
        <v>749</v>
      </c>
      <c r="BA280" s="685" t="s">
        <v>749</v>
      </c>
      <c r="BB280" s="685">
        <v>1</v>
      </c>
      <c r="BC280" s="685" t="s">
        <v>749</v>
      </c>
      <c r="BD280" s="685" t="s">
        <v>749</v>
      </c>
      <c r="BE280" s="685" t="s">
        <v>749</v>
      </c>
      <c r="BF280" s="685" t="s">
        <v>749</v>
      </c>
      <c r="BG280" s="685" t="s">
        <v>749</v>
      </c>
      <c r="BH280" s="685" t="s">
        <v>749</v>
      </c>
      <c r="BI280" s="685" t="s">
        <v>749</v>
      </c>
      <c r="BJ280" s="685" t="s">
        <v>749</v>
      </c>
      <c r="BK280" s="685">
        <v>1</v>
      </c>
      <c r="BL280" s="685"/>
      <c r="BM280" s="685"/>
      <c r="BN280" s="685"/>
      <c r="BO280" s="685"/>
      <c r="BP280" s="685"/>
      <c r="BQ280" s="685"/>
      <c r="BR280" s="685"/>
    </row>
    <row r="281" s="258" customFormat="1" ht="129.6" hidden="1" spans="2:70">
      <c r="B281" s="448">
        <f t="shared" si="20"/>
        <v>266</v>
      </c>
      <c r="C281" s="564" t="s">
        <v>1869</v>
      </c>
      <c r="D281" s="450" t="s">
        <v>743</v>
      </c>
      <c r="E281" s="451" t="s">
        <v>744</v>
      </c>
      <c r="F281" s="794" t="s">
        <v>1870</v>
      </c>
      <c r="G281" s="453" t="s">
        <v>1871</v>
      </c>
      <c r="H281" s="451" t="str">
        <f t="shared" si="18"/>
        <v>APIサーバ
API delivery server</v>
      </c>
      <c r="I281" s="799" t="s">
        <v>1018</v>
      </c>
      <c r="J281" s="320" t="s">
        <v>1019</v>
      </c>
      <c r="K281" s="487" t="str">
        <f t="shared" si="21"/>
        <v>回答不要
Not Applicable</v>
      </c>
      <c r="L281" s="488"/>
      <c r="M281" s="489"/>
      <c r="N281" s="489"/>
      <c r="O281" s="492" t="s">
        <v>287</v>
      </c>
      <c r="P281" s="493"/>
      <c r="Q281" s="494"/>
      <c r="R281" s="494"/>
      <c r="S281" s="503"/>
      <c r="T281" s="807">
        <f>IF(OR(AND('0.Work Content Judge'!$AE$146=1,$BL281=99),AND('0.Work Content Judge'!$AH$146=1,$BM281=99),AND('0.Work Content Judge'!$AG$146=1,$BN281=99),AND(COUNTIF('0.Work Content Judge'!$AJ$146:$AO$146,2)=0,$BO281=99),AND('0.Work Content Judge'!$T$146=0,$BP281=99),AND('0.Work Content Judge'!$U$146=0,$BQ281=99),AND(COUNTIF('0.Work Content Judge'!$AJ$146:$AO$146,2)&gt;0,$BR281=99)),0,IF(OR(AND('0.Work Content Judge'!$G$129=1,$AZ281=1),AND('0.Work Content Judge'!$H$129=1,$BA281=1),AND('0.Work Content Judge'!$I$129=1,$BB281=1),AND('0.Work Content Judge'!$J$129=1,$BC281=1),AND('0.Work Content Judge'!$K$129=1,$BD281=1),AND('0.Work Content Judge'!$L$129=1,$BG281=1),AND('0.Work Content Judge'!$M$129=1,$BF281=1),AND('0.Work Content Judge'!$N$129=1,$BE281=1),AND('0.Work Content Judge'!$O$129=1,$BH281=1),AND('0.Work Content Judge'!$P$129=1,$BI281=1)),1,0))</f>
        <v>0</v>
      </c>
      <c r="U281" s="807">
        <f t="shared" si="22"/>
        <v>1</v>
      </c>
      <c r="V281" s="683">
        <f t="shared" si="19"/>
        <v>1</v>
      </c>
      <c r="W281" s="684">
        <v>1</v>
      </c>
      <c r="X281" s="685">
        <v>1</v>
      </c>
      <c r="Y281" s="685" t="s">
        <v>749</v>
      </c>
      <c r="Z281" s="685" t="s">
        <v>749</v>
      </c>
      <c r="AA281" s="685" t="s">
        <v>749</v>
      </c>
      <c r="AB281" s="685" t="s">
        <v>749</v>
      </c>
      <c r="AC281" s="685" t="s">
        <v>749</v>
      </c>
      <c r="AD281" s="685" t="s">
        <v>749</v>
      </c>
      <c r="AE281" s="685" t="s">
        <v>749</v>
      </c>
      <c r="AF281" s="685" t="e">
        <v>#N/A</v>
      </c>
      <c r="AG281" s="685" t="e">
        <v>#N/A</v>
      </c>
      <c r="AH281" s="685" t="e">
        <v>#N/A</v>
      </c>
      <c r="AI281" s="685" t="e">
        <v>#N/A</v>
      </c>
      <c r="AJ281" s="685" t="e">
        <v>#N/A</v>
      </c>
      <c r="AK281" s="685" t="e">
        <v>#N/A</v>
      </c>
      <c r="AL281" s="685" t="e">
        <v>#N/A</v>
      </c>
      <c r="AM281" s="685" t="s">
        <v>749</v>
      </c>
      <c r="AN281" s="685" t="s">
        <v>749</v>
      </c>
      <c r="AO281" s="685">
        <v>1</v>
      </c>
      <c r="AP281" s="685" t="s">
        <v>749</v>
      </c>
      <c r="AQ281" s="685" t="s">
        <v>749</v>
      </c>
      <c r="AR281" s="685" t="s">
        <v>749</v>
      </c>
      <c r="AS281" s="685" t="s">
        <v>749</v>
      </c>
      <c r="AT281" s="685" t="s">
        <v>749</v>
      </c>
      <c r="AU281" s="685" t="s">
        <v>749</v>
      </c>
      <c r="AV281" s="685">
        <v>1</v>
      </c>
      <c r="AW281" s="685">
        <v>1</v>
      </c>
      <c r="AX281" s="685"/>
      <c r="AY281" s="685" t="s">
        <v>749</v>
      </c>
      <c r="AZ281" s="685" t="s">
        <v>749</v>
      </c>
      <c r="BA281" s="685" t="s">
        <v>749</v>
      </c>
      <c r="BB281" s="685">
        <v>1</v>
      </c>
      <c r="BC281" s="685" t="s">
        <v>749</v>
      </c>
      <c r="BD281" s="685" t="s">
        <v>749</v>
      </c>
      <c r="BE281" s="685" t="s">
        <v>749</v>
      </c>
      <c r="BF281" s="685" t="s">
        <v>749</v>
      </c>
      <c r="BG281" s="685" t="s">
        <v>749</v>
      </c>
      <c r="BH281" s="685" t="s">
        <v>749</v>
      </c>
      <c r="BI281" s="685" t="s">
        <v>749</v>
      </c>
      <c r="BJ281" s="685" t="s">
        <v>749</v>
      </c>
      <c r="BK281" s="685">
        <v>1</v>
      </c>
      <c r="BL281" s="685"/>
      <c r="BM281" s="685"/>
      <c r="BN281" s="685"/>
      <c r="BO281" s="685"/>
      <c r="BP281" s="685"/>
      <c r="BQ281" s="685"/>
      <c r="BR281" s="685"/>
    </row>
    <row r="282" s="258" customFormat="1" ht="129.6" hidden="1" spans="2:70">
      <c r="B282" s="448">
        <f t="shared" si="20"/>
        <v>267</v>
      </c>
      <c r="C282" s="564" t="s">
        <v>1872</v>
      </c>
      <c r="D282" s="450" t="s">
        <v>743</v>
      </c>
      <c r="E282" s="451" t="s">
        <v>744</v>
      </c>
      <c r="F282" s="794" t="s">
        <v>1873</v>
      </c>
      <c r="G282" s="453" t="s">
        <v>1874</v>
      </c>
      <c r="H282" s="451" t="str">
        <f t="shared" si="18"/>
        <v>サーバ全体
Entire server</v>
      </c>
      <c r="I282" s="799" t="s">
        <v>1018</v>
      </c>
      <c r="J282" s="320" t="s">
        <v>1019</v>
      </c>
      <c r="K282" s="487" t="str">
        <f t="shared" si="21"/>
        <v>回答不要
Not Applicable</v>
      </c>
      <c r="L282" s="488"/>
      <c r="M282" s="489"/>
      <c r="N282" s="489"/>
      <c r="O282" s="492" t="s">
        <v>287</v>
      </c>
      <c r="P282" s="493"/>
      <c r="Q282" s="494"/>
      <c r="R282" s="494"/>
      <c r="S282" s="503"/>
      <c r="T282" s="807">
        <f>IF(OR(AND('0.Work Content Judge'!$AE$146=1,$BL282=99),AND('0.Work Content Judge'!$AH$146=1,$BM282=99),AND('0.Work Content Judge'!$AG$146=1,$BN282=99),AND(COUNTIF('0.Work Content Judge'!$AJ$146:$AO$146,2)=0,$BO282=99),AND('0.Work Content Judge'!$T$146=0,$BP282=99),AND('0.Work Content Judge'!$U$146=0,$BQ282=99),AND(COUNTIF('0.Work Content Judge'!$AJ$146:$AO$146,2)&gt;0,$BR282=99)),0,IF(OR(AND('0.Work Content Judge'!$G$129=1,$AZ282=1),AND('0.Work Content Judge'!$H$129=1,$BA282=1),AND('0.Work Content Judge'!$I$129=1,$BB282=1),AND('0.Work Content Judge'!$J$129=1,$BC282=1),AND('0.Work Content Judge'!$K$129=1,$BD282=1),AND('0.Work Content Judge'!$L$129=1,$BG282=1),AND('0.Work Content Judge'!$M$129=1,$BF282=1),AND('0.Work Content Judge'!$N$129=1,$BE282=1),AND('0.Work Content Judge'!$O$129=1,$BH282=1),AND('0.Work Content Judge'!$P$129=1,$BI282=1)),1,0))</f>
        <v>0</v>
      </c>
      <c r="U282" s="807">
        <f t="shared" si="22"/>
        <v>1</v>
      </c>
      <c r="V282" s="683">
        <f t="shared" si="19"/>
        <v>1</v>
      </c>
      <c r="W282" s="684">
        <v>1</v>
      </c>
      <c r="X282" s="685">
        <v>1</v>
      </c>
      <c r="Y282" s="685" t="s">
        <v>749</v>
      </c>
      <c r="Z282" s="685" t="s">
        <v>749</v>
      </c>
      <c r="AA282" s="685" t="s">
        <v>749</v>
      </c>
      <c r="AB282" s="685" t="s">
        <v>749</v>
      </c>
      <c r="AC282" s="685" t="s">
        <v>749</v>
      </c>
      <c r="AD282" s="685" t="s">
        <v>749</v>
      </c>
      <c r="AE282" s="685" t="s">
        <v>749</v>
      </c>
      <c r="AF282" s="685" t="e">
        <v>#N/A</v>
      </c>
      <c r="AG282" s="685" t="e">
        <v>#N/A</v>
      </c>
      <c r="AH282" s="685" t="e">
        <v>#N/A</v>
      </c>
      <c r="AI282" s="685" t="e">
        <v>#N/A</v>
      </c>
      <c r="AJ282" s="685" t="e">
        <v>#N/A</v>
      </c>
      <c r="AK282" s="685" t="e">
        <v>#N/A</v>
      </c>
      <c r="AL282" s="685" t="e">
        <v>#N/A</v>
      </c>
      <c r="AM282" s="685">
        <v>1</v>
      </c>
      <c r="AN282" s="685" t="s">
        <v>749</v>
      </c>
      <c r="AO282" s="685" t="s">
        <v>749</v>
      </c>
      <c r="AP282" s="685" t="s">
        <v>749</v>
      </c>
      <c r="AQ282" s="685" t="s">
        <v>749</v>
      </c>
      <c r="AR282" s="685" t="s">
        <v>749</v>
      </c>
      <c r="AS282" s="685" t="s">
        <v>749</v>
      </c>
      <c r="AT282" s="685" t="s">
        <v>749</v>
      </c>
      <c r="AU282" s="685" t="s">
        <v>749</v>
      </c>
      <c r="AV282" s="685">
        <v>1</v>
      </c>
      <c r="AW282" s="685"/>
      <c r="AX282" s="685"/>
      <c r="AY282" s="685" t="s">
        <v>749</v>
      </c>
      <c r="AZ282" s="685" t="s">
        <v>749</v>
      </c>
      <c r="BA282" s="685" t="s">
        <v>749</v>
      </c>
      <c r="BB282" s="685" t="s">
        <v>749</v>
      </c>
      <c r="BC282" s="685" t="s">
        <v>749</v>
      </c>
      <c r="BD282" s="685" t="s">
        <v>749</v>
      </c>
      <c r="BE282" s="685" t="s">
        <v>749</v>
      </c>
      <c r="BF282" s="685" t="s">
        <v>749</v>
      </c>
      <c r="BG282" s="685" t="s">
        <v>749</v>
      </c>
      <c r="BH282" s="685" t="s">
        <v>749</v>
      </c>
      <c r="BI282" s="685">
        <v>1</v>
      </c>
      <c r="BJ282" s="685" t="s">
        <v>749</v>
      </c>
      <c r="BK282" s="685">
        <v>1</v>
      </c>
      <c r="BL282" s="685"/>
      <c r="BM282" s="685"/>
      <c r="BN282" s="685"/>
      <c r="BO282" s="685"/>
      <c r="BP282" s="685"/>
      <c r="BQ282" s="685"/>
      <c r="BR282" s="685"/>
    </row>
    <row r="283" s="258" customFormat="1" ht="129.6" hidden="1" spans="2:70">
      <c r="B283" s="448">
        <f t="shared" si="20"/>
        <v>268</v>
      </c>
      <c r="C283" s="564" t="s">
        <v>1875</v>
      </c>
      <c r="D283" s="450" t="s">
        <v>743</v>
      </c>
      <c r="E283" s="451" t="s">
        <v>744</v>
      </c>
      <c r="F283" s="794" t="s">
        <v>1876</v>
      </c>
      <c r="G283" s="453" t="s">
        <v>1877</v>
      </c>
      <c r="H283" s="451" t="str">
        <f t="shared" si="18"/>
        <v>サーバ全体
Entire server</v>
      </c>
      <c r="I283" s="799" t="s">
        <v>1018</v>
      </c>
      <c r="J283" s="320" t="s">
        <v>1019</v>
      </c>
      <c r="K283" s="487" t="str">
        <f t="shared" si="21"/>
        <v>回答不要
Not Applicable</v>
      </c>
      <c r="L283" s="488"/>
      <c r="M283" s="489"/>
      <c r="N283" s="489"/>
      <c r="O283" s="492" t="s">
        <v>287</v>
      </c>
      <c r="P283" s="493"/>
      <c r="Q283" s="494"/>
      <c r="R283" s="494"/>
      <c r="S283" s="503"/>
      <c r="T283" s="807">
        <f>IF(OR(AND('0.Work Content Judge'!$AE$146=1,$BL283=99),AND('0.Work Content Judge'!$AH$146=1,$BM283=99),AND('0.Work Content Judge'!$AG$146=1,$BN283=99),AND(COUNTIF('0.Work Content Judge'!$AJ$146:$AO$146,2)=0,$BO283=99),AND('0.Work Content Judge'!$T$146=0,$BP283=99),AND('0.Work Content Judge'!$U$146=0,$BQ283=99),AND(COUNTIF('0.Work Content Judge'!$AJ$146:$AO$146,2)&gt;0,$BR283=99)),0,IF(OR(AND('0.Work Content Judge'!$G$129=1,$AZ283=1),AND('0.Work Content Judge'!$H$129=1,$BA283=1),AND('0.Work Content Judge'!$I$129=1,$BB283=1),AND('0.Work Content Judge'!$J$129=1,$BC283=1),AND('0.Work Content Judge'!$K$129=1,$BD283=1),AND('0.Work Content Judge'!$L$129=1,$BG283=1),AND('0.Work Content Judge'!$M$129=1,$BF283=1),AND('0.Work Content Judge'!$N$129=1,$BE283=1),AND('0.Work Content Judge'!$O$129=1,$BH283=1),AND('0.Work Content Judge'!$P$129=1,$BI283=1)),1,0))</f>
        <v>0</v>
      </c>
      <c r="U283" s="807">
        <f t="shared" si="22"/>
        <v>1</v>
      </c>
      <c r="V283" s="683">
        <f t="shared" si="19"/>
        <v>1</v>
      </c>
      <c r="W283" s="684">
        <v>1</v>
      </c>
      <c r="X283" s="685">
        <v>1</v>
      </c>
      <c r="Y283" s="685" t="s">
        <v>749</v>
      </c>
      <c r="Z283" s="685" t="s">
        <v>749</v>
      </c>
      <c r="AA283" s="685" t="s">
        <v>749</v>
      </c>
      <c r="AB283" s="685" t="s">
        <v>749</v>
      </c>
      <c r="AC283" s="685" t="s">
        <v>749</v>
      </c>
      <c r="AD283" s="685" t="s">
        <v>749</v>
      </c>
      <c r="AE283" s="685" t="s">
        <v>749</v>
      </c>
      <c r="AF283" s="685" t="e">
        <v>#N/A</v>
      </c>
      <c r="AG283" s="685" t="e">
        <v>#N/A</v>
      </c>
      <c r="AH283" s="685" t="e">
        <v>#N/A</v>
      </c>
      <c r="AI283" s="685" t="e">
        <v>#N/A</v>
      </c>
      <c r="AJ283" s="685" t="e">
        <v>#N/A</v>
      </c>
      <c r="AK283" s="685" t="e">
        <v>#N/A</v>
      </c>
      <c r="AL283" s="685" t="e">
        <v>#N/A</v>
      </c>
      <c r="AM283" s="685">
        <v>1</v>
      </c>
      <c r="AN283" s="685" t="s">
        <v>749</v>
      </c>
      <c r="AO283" s="685" t="s">
        <v>749</v>
      </c>
      <c r="AP283" s="685" t="s">
        <v>749</v>
      </c>
      <c r="AQ283" s="685" t="s">
        <v>749</v>
      </c>
      <c r="AR283" s="685" t="s">
        <v>749</v>
      </c>
      <c r="AS283" s="685" t="s">
        <v>749</v>
      </c>
      <c r="AT283" s="685" t="s">
        <v>749</v>
      </c>
      <c r="AU283" s="685" t="s">
        <v>749</v>
      </c>
      <c r="AV283" s="685">
        <v>1</v>
      </c>
      <c r="AW283" s="685">
        <v>1</v>
      </c>
      <c r="AX283" s="685"/>
      <c r="AY283" s="685" t="s">
        <v>749</v>
      </c>
      <c r="AZ283" s="685" t="s">
        <v>749</v>
      </c>
      <c r="BA283" s="685" t="s">
        <v>749</v>
      </c>
      <c r="BB283" s="685" t="s">
        <v>749</v>
      </c>
      <c r="BC283" s="685" t="s">
        <v>749</v>
      </c>
      <c r="BD283" s="685" t="s">
        <v>749</v>
      </c>
      <c r="BE283" s="685" t="s">
        <v>749</v>
      </c>
      <c r="BF283" s="685" t="s">
        <v>749</v>
      </c>
      <c r="BG283" s="685" t="s">
        <v>749</v>
      </c>
      <c r="BH283" s="685" t="s">
        <v>749</v>
      </c>
      <c r="BI283" s="685">
        <v>1</v>
      </c>
      <c r="BJ283" s="685" t="s">
        <v>749</v>
      </c>
      <c r="BK283" s="685">
        <v>1</v>
      </c>
      <c r="BL283" s="685"/>
      <c r="BM283" s="685"/>
      <c r="BN283" s="685"/>
      <c r="BO283" s="685"/>
      <c r="BP283" s="685"/>
      <c r="BQ283" s="685"/>
      <c r="BR283" s="685"/>
    </row>
    <row r="284" s="258" customFormat="1" ht="129.6" hidden="1" spans="2:70">
      <c r="B284" s="448">
        <f t="shared" si="20"/>
        <v>269</v>
      </c>
      <c r="C284" s="449" t="s">
        <v>1878</v>
      </c>
      <c r="D284" s="450" t="s">
        <v>1015</v>
      </c>
      <c r="E284" s="451" t="s">
        <v>761</v>
      </c>
      <c r="F284" s="794" t="s">
        <v>1879</v>
      </c>
      <c r="G284" s="453" t="s">
        <v>1880</v>
      </c>
      <c r="H284" s="451" t="str">
        <f t="shared" si="18"/>
        <v>Webサーバ
Web server</v>
      </c>
      <c r="I284" s="799" t="s">
        <v>1018</v>
      </c>
      <c r="J284" s="320" t="s">
        <v>1019</v>
      </c>
      <c r="K284" s="487" t="str">
        <f t="shared" si="21"/>
        <v>回答不要
Not Applicable</v>
      </c>
      <c r="L284" s="488"/>
      <c r="M284" s="489"/>
      <c r="N284" s="489"/>
      <c r="O284" s="490" t="s">
        <v>1878</v>
      </c>
      <c r="P284" s="491"/>
      <c r="Q284" s="322"/>
      <c r="R284" s="322"/>
      <c r="S284" s="502"/>
      <c r="T284" s="807">
        <f>IF(OR(AND('0.Work Content Judge'!$AE$146=1,$BL284=99),AND('0.Work Content Judge'!$AH$146=1,$BM284=99),AND('0.Work Content Judge'!$AG$146=1,$BN284=99),AND(COUNTIF('0.Work Content Judge'!$AJ$146:$AO$146,2)=0,$BO284=99),AND('0.Work Content Judge'!$T$146=0,$BP284=99),AND('0.Work Content Judge'!$U$146=0,$BQ284=99),AND(COUNTIF('0.Work Content Judge'!$AJ$146:$AO$146,2)&gt;0,$BR284=99)),0,IF(OR(AND('0.Work Content Judge'!$G$129=1,$AZ284=1),AND('0.Work Content Judge'!$H$129=1,$BA284=1),AND('0.Work Content Judge'!$I$129=1,$BB284=1),AND('0.Work Content Judge'!$J$129=1,$BC284=1),AND('0.Work Content Judge'!$K$129=1,$BD284=1),AND('0.Work Content Judge'!$L$129=1,$BG284=1),AND('0.Work Content Judge'!$M$129=1,$BF284=1),AND('0.Work Content Judge'!$N$129=1,$BE284=1),AND('0.Work Content Judge'!$O$129=1,$BH284=1),AND('0.Work Content Judge'!$P$129=1,$BI284=1)),1,0))</f>
        <v>0</v>
      </c>
      <c r="U284" s="807">
        <f t="shared" si="22"/>
        <v>1</v>
      </c>
      <c r="V284" s="683">
        <f t="shared" si="19"/>
        <v>1</v>
      </c>
      <c r="W284" s="684">
        <v>1</v>
      </c>
      <c r="X284" s="685">
        <v>1</v>
      </c>
      <c r="Y284" s="685" t="s">
        <v>749</v>
      </c>
      <c r="Z284" s="685" t="s">
        <v>749</v>
      </c>
      <c r="AA284" s="685" t="s">
        <v>749</v>
      </c>
      <c r="AB284" s="685" t="s">
        <v>749</v>
      </c>
      <c r="AC284" s="685" t="s">
        <v>749</v>
      </c>
      <c r="AD284" s="685" t="s">
        <v>749</v>
      </c>
      <c r="AE284" s="685" t="s">
        <v>749</v>
      </c>
      <c r="AF284" s="685">
        <v>0</v>
      </c>
      <c r="AG284" s="685">
        <v>0</v>
      </c>
      <c r="AH284" s="685">
        <v>0</v>
      </c>
      <c r="AI284" s="685">
        <v>0</v>
      </c>
      <c r="AJ284" s="685">
        <v>0</v>
      </c>
      <c r="AK284" s="685">
        <v>0</v>
      </c>
      <c r="AL284" s="685">
        <v>0</v>
      </c>
      <c r="AM284" s="685" t="s">
        <v>749</v>
      </c>
      <c r="AN284" s="685">
        <v>1</v>
      </c>
      <c r="AO284" s="685" t="s">
        <v>749</v>
      </c>
      <c r="AP284" s="685" t="s">
        <v>749</v>
      </c>
      <c r="AQ284" s="685" t="s">
        <v>749</v>
      </c>
      <c r="AR284" s="685" t="s">
        <v>749</v>
      </c>
      <c r="AS284" s="685" t="s">
        <v>749</v>
      </c>
      <c r="AT284" s="685" t="s">
        <v>749</v>
      </c>
      <c r="AU284" s="685" t="s">
        <v>749</v>
      </c>
      <c r="AV284" s="685"/>
      <c r="AW284" s="685">
        <v>1</v>
      </c>
      <c r="AX284" s="685"/>
      <c r="AY284" s="685" t="s">
        <v>749</v>
      </c>
      <c r="AZ284" s="685" t="s">
        <v>749</v>
      </c>
      <c r="BA284" s="685" t="s">
        <v>749</v>
      </c>
      <c r="BB284" s="685" t="s">
        <v>749</v>
      </c>
      <c r="BC284" s="685" t="s">
        <v>749</v>
      </c>
      <c r="BD284" s="685">
        <v>1</v>
      </c>
      <c r="BE284" s="685" t="s">
        <v>749</v>
      </c>
      <c r="BF284" s="685" t="s">
        <v>749</v>
      </c>
      <c r="BG284" s="685" t="s">
        <v>749</v>
      </c>
      <c r="BH284" s="685" t="s">
        <v>749</v>
      </c>
      <c r="BI284" s="685" t="s">
        <v>749</v>
      </c>
      <c r="BJ284" s="685" t="s">
        <v>749</v>
      </c>
      <c r="BK284" s="685">
        <v>1</v>
      </c>
      <c r="BL284" s="685"/>
      <c r="BM284" s="685"/>
      <c r="BN284" s="685"/>
      <c r="BO284" s="685"/>
      <c r="BP284" s="685"/>
      <c r="BQ284" s="685"/>
      <c r="BR284" s="685"/>
    </row>
    <row r="285" s="258" customFormat="1" ht="172.8" hidden="1" spans="2:70">
      <c r="B285" s="448">
        <f t="shared" si="20"/>
        <v>270</v>
      </c>
      <c r="C285" s="455" t="s">
        <v>1881</v>
      </c>
      <c r="D285" s="450" t="s">
        <v>1015</v>
      </c>
      <c r="E285" s="451" t="s">
        <v>744</v>
      </c>
      <c r="F285" s="794" t="s">
        <v>1882</v>
      </c>
      <c r="G285" s="453" t="s">
        <v>1883</v>
      </c>
      <c r="H285" s="451" t="str">
        <f t="shared" si="18"/>
        <v>Webサーバ
Web server</v>
      </c>
      <c r="I285" s="799" t="s">
        <v>1018</v>
      </c>
      <c r="J285" s="320" t="s">
        <v>1019</v>
      </c>
      <c r="K285" s="487" t="str">
        <f t="shared" si="21"/>
        <v>回答不要
Not Applicable</v>
      </c>
      <c r="L285" s="488"/>
      <c r="M285" s="489"/>
      <c r="N285" s="489"/>
      <c r="O285" s="492" t="s">
        <v>287</v>
      </c>
      <c r="P285" s="493"/>
      <c r="Q285" s="494"/>
      <c r="R285" s="494"/>
      <c r="S285" s="503"/>
      <c r="T285" s="807">
        <f>IF(OR(AND('0.Work Content Judge'!$AE$146=1,$BL285=99),AND('0.Work Content Judge'!$AH$146=1,$BM285=99),AND('0.Work Content Judge'!$AG$146=1,$BN285=99),AND(COUNTIF('0.Work Content Judge'!$AJ$146:$AO$146,2)=0,$BO285=99),AND('0.Work Content Judge'!$T$146=0,$BP285=99),AND('0.Work Content Judge'!$U$146=0,$BQ285=99),AND(COUNTIF('0.Work Content Judge'!$AJ$146:$AO$146,2)&gt;0,$BR285=99)),0,IF(OR(AND('0.Work Content Judge'!$G$129=1,$AZ285=1),AND('0.Work Content Judge'!$H$129=1,$BA285=1),AND('0.Work Content Judge'!$I$129=1,$BB285=1),AND('0.Work Content Judge'!$J$129=1,$BC285=1),AND('0.Work Content Judge'!$K$129=1,$BD285=1),AND('0.Work Content Judge'!$L$129=1,$BG285=1),AND('0.Work Content Judge'!$M$129=1,$BF285=1),AND('0.Work Content Judge'!$N$129=1,$BE285=1),AND('0.Work Content Judge'!$O$129=1,$BH285=1),AND('0.Work Content Judge'!$P$129=1,$BI285=1)),1,0))</f>
        <v>0</v>
      </c>
      <c r="U285" s="807">
        <f t="shared" si="22"/>
        <v>1</v>
      </c>
      <c r="V285" s="683">
        <f t="shared" si="19"/>
        <v>1</v>
      </c>
      <c r="W285" s="684">
        <v>1</v>
      </c>
      <c r="X285" s="685">
        <v>1</v>
      </c>
      <c r="Y285" s="685" t="s">
        <v>749</v>
      </c>
      <c r="Z285" s="685" t="s">
        <v>749</v>
      </c>
      <c r="AA285" s="685" t="s">
        <v>749</v>
      </c>
      <c r="AB285" s="685" t="s">
        <v>749</v>
      </c>
      <c r="AC285" s="685" t="s">
        <v>749</v>
      </c>
      <c r="AD285" s="685" t="s">
        <v>749</v>
      </c>
      <c r="AE285" s="685" t="s">
        <v>749</v>
      </c>
      <c r="AF285" s="685">
        <v>0</v>
      </c>
      <c r="AG285" s="685">
        <v>0</v>
      </c>
      <c r="AH285" s="685">
        <v>0</v>
      </c>
      <c r="AI285" s="685">
        <v>0</v>
      </c>
      <c r="AJ285" s="685">
        <v>0</v>
      </c>
      <c r="AK285" s="685">
        <v>0</v>
      </c>
      <c r="AL285" s="685">
        <v>0</v>
      </c>
      <c r="AM285" s="685" t="s">
        <v>749</v>
      </c>
      <c r="AN285" s="685">
        <v>1</v>
      </c>
      <c r="AO285" s="685" t="s">
        <v>749</v>
      </c>
      <c r="AP285" s="685" t="s">
        <v>749</v>
      </c>
      <c r="AQ285" s="685" t="s">
        <v>749</v>
      </c>
      <c r="AR285" s="685" t="s">
        <v>749</v>
      </c>
      <c r="AS285" s="685" t="s">
        <v>749</v>
      </c>
      <c r="AT285" s="685" t="s">
        <v>749</v>
      </c>
      <c r="AU285" s="685" t="s">
        <v>749</v>
      </c>
      <c r="AV285" s="685"/>
      <c r="AW285" s="685">
        <v>1</v>
      </c>
      <c r="AX285" s="685"/>
      <c r="AY285" s="685" t="s">
        <v>749</v>
      </c>
      <c r="AZ285" s="685" t="s">
        <v>749</v>
      </c>
      <c r="BA285" s="685" t="s">
        <v>749</v>
      </c>
      <c r="BB285" s="685" t="s">
        <v>749</v>
      </c>
      <c r="BC285" s="685" t="s">
        <v>749</v>
      </c>
      <c r="BD285" s="685">
        <v>1</v>
      </c>
      <c r="BE285" s="685" t="s">
        <v>749</v>
      </c>
      <c r="BF285" s="685" t="s">
        <v>749</v>
      </c>
      <c r="BG285" s="685" t="s">
        <v>749</v>
      </c>
      <c r="BH285" s="685" t="s">
        <v>749</v>
      </c>
      <c r="BI285" s="685" t="s">
        <v>749</v>
      </c>
      <c r="BJ285" s="685" t="s">
        <v>749</v>
      </c>
      <c r="BK285" s="685">
        <v>1</v>
      </c>
      <c r="BL285" s="685"/>
      <c r="BM285" s="685"/>
      <c r="BN285" s="685"/>
      <c r="BO285" s="685"/>
      <c r="BP285" s="685"/>
      <c r="BQ285" s="685"/>
      <c r="BR285" s="685"/>
    </row>
    <row r="286" s="258" customFormat="1" ht="187.2" spans="2:70">
      <c r="B286" s="448">
        <f t="shared" si="20"/>
        <v>271</v>
      </c>
      <c r="C286" s="449" t="s">
        <v>1884</v>
      </c>
      <c r="D286" s="450" t="s">
        <v>1015</v>
      </c>
      <c r="E286" s="451" t="s">
        <v>744</v>
      </c>
      <c r="F286" s="794" t="s">
        <v>1885</v>
      </c>
      <c r="G286" s="453" t="s">
        <v>1886</v>
      </c>
      <c r="H286" s="451" t="str">
        <f t="shared" si="18"/>
        <v>その他(ネットワーク機器等)
Other
(e.g., External FW, IPS/IDS, network equipment, storage devices, etc.)</v>
      </c>
      <c r="I286" s="799" t="s">
        <v>1018</v>
      </c>
      <c r="J286" s="320" t="s">
        <v>1019</v>
      </c>
      <c r="K286" s="487" t="str">
        <f t="shared" si="21"/>
        <v>回答要
Answer Required</v>
      </c>
      <c r="L286" s="488">
        <v>3</v>
      </c>
      <c r="M286" s="489"/>
      <c r="N286" s="489"/>
      <c r="O286" s="490" t="s">
        <v>1884</v>
      </c>
      <c r="P286" s="491"/>
      <c r="Q286" s="322"/>
      <c r="R286" s="322"/>
      <c r="S286" s="502"/>
      <c r="T286" s="807">
        <f>IF(OR(AND('0.Work Content Judge'!$AE$146=1,$BL286=99),AND('0.Work Content Judge'!$AH$146=1,$BM286=99),AND('0.Work Content Judge'!$AG$146=1,$BN286=99),AND(COUNTIF('0.Work Content Judge'!$AJ$146:$AO$146,2)=0,$BO286=99),AND('0.Work Content Judge'!$T$146=0,$BP286=99),AND('0.Work Content Judge'!$U$146=0,$BQ286=99),AND(COUNTIF('0.Work Content Judge'!$AJ$146:$AO$146,2)&gt;0,$BR286=99)),0,IF(OR(AND('0.Work Content Judge'!$G$129=1,$AZ286=1),AND('0.Work Content Judge'!$H$129=1,$BA286=1),AND('0.Work Content Judge'!$I$129=1,$BB286=1),AND('0.Work Content Judge'!$J$129=1,$BC286=1),AND('0.Work Content Judge'!$K$129=1,$BD286=1),AND('0.Work Content Judge'!$L$129=1,$BG286=1),AND('0.Work Content Judge'!$M$129=1,$BF286=1),AND('0.Work Content Judge'!$N$129=1,$BE286=1),AND('0.Work Content Judge'!$O$129=1,$BH286=1),AND('0.Work Content Judge'!$P$129=1,$BI286=1)),1,0))</f>
        <v>1</v>
      </c>
      <c r="U286" s="807">
        <f t="shared" si="22"/>
        <v>1</v>
      </c>
      <c r="V286" s="683">
        <f t="shared" si="19"/>
        <v>1</v>
      </c>
      <c r="W286" s="684">
        <v>1</v>
      </c>
      <c r="X286" s="685">
        <v>1</v>
      </c>
      <c r="Y286" s="685" t="s">
        <v>749</v>
      </c>
      <c r="Z286" s="685" t="s">
        <v>749</v>
      </c>
      <c r="AA286" s="685" t="s">
        <v>749</v>
      </c>
      <c r="AB286" s="685" t="s">
        <v>749</v>
      </c>
      <c r="AC286" s="685" t="s">
        <v>749</v>
      </c>
      <c r="AD286" s="685" t="s">
        <v>749</v>
      </c>
      <c r="AE286" s="685" t="s">
        <v>749</v>
      </c>
      <c r="AF286" s="685">
        <v>0</v>
      </c>
      <c r="AG286" s="685">
        <v>0</v>
      </c>
      <c r="AH286" s="685">
        <v>0</v>
      </c>
      <c r="AI286" s="685">
        <v>0</v>
      </c>
      <c r="AJ286" s="685">
        <v>0</v>
      </c>
      <c r="AK286" s="685">
        <v>0</v>
      </c>
      <c r="AL286" s="685">
        <v>0</v>
      </c>
      <c r="AM286" s="685" t="s">
        <v>749</v>
      </c>
      <c r="AN286" s="685" t="s">
        <v>749</v>
      </c>
      <c r="AO286" s="685" t="s">
        <v>749</v>
      </c>
      <c r="AP286" s="685" t="s">
        <v>749</v>
      </c>
      <c r="AQ286" s="685" t="s">
        <v>749</v>
      </c>
      <c r="AR286" s="685" t="s">
        <v>749</v>
      </c>
      <c r="AS286" s="685" t="s">
        <v>749</v>
      </c>
      <c r="AT286" s="685" t="s">
        <v>749</v>
      </c>
      <c r="AU286" s="685">
        <v>1</v>
      </c>
      <c r="AV286" s="685">
        <v>1</v>
      </c>
      <c r="AW286" s="685">
        <v>1</v>
      </c>
      <c r="AX286" s="685">
        <v>1</v>
      </c>
      <c r="AY286" s="685" t="s">
        <v>749</v>
      </c>
      <c r="AZ286" s="685">
        <v>1</v>
      </c>
      <c r="BA286" s="685">
        <v>1</v>
      </c>
      <c r="BB286" s="685" t="s">
        <v>749</v>
      </c>
      <c r="BC286" s="685" t="s">
        <v>749</v>
      </c>
      <c r="BD286" s="685" t="s">
        <v>749</v>
      </c>
      <c r="BE286" s="685" t="s">
        <v>749</v>
      </c>
      <c r="BF286" s="685" t="s">
        <v>749</v>
      </c>
      <c r="BG286" s="685" t="s">
        <v>749</v>
      </c>
      <c r="BH286" s="685" t="s">
        <v>749</v>
      </c>
      <c r="BI286" s="685" t="s">
        <v>749</v>
      </c>
      <c r="BJ286" s="685" t="s">
        <v>749</v>
      </c>
      <c r="BK286" s="685">
        <v>1</v>
      </c>
      <c r="BL286" s="685"/>
      <c r="BM286" s="685"/>
      <c r="BN286" s="685"/>
      <c r="BO286" s="685"/>
      <c r="BP286" s="685"/>
      <c r="BQ286" s="685"/>
      <c r="BR286" s="685"/>
    </row>
    <row r="287" s="258" customFormat="1" ht="172.8" spans="2:70">
      <c r="B287" s="448">
        <f t="shared" si="20"/>
        <v>272</v>
      </c>
      <c r="C287" s="449" t="s">
        <v>1887</v>
      </c>
      <c r="D287" s="450" t="s">
        <v>1015</v>
      </c>
      <c r="E287" s="451" t="s">
        <v>744</v>
      </c>
      <c r="F287" s="794" t="s">
        <v>1888</v>
      </c>
      <c r="G287" s="453" t="s">
        <v>1889</v>
      </c>
      <c r="H287" s="451" t="str">
        <f t="shared" si="18"/>
        <v>サーバ全体
Entire server</v>
      </c>
      <c r="I287" s="799" t="s">
        <v>1018</v>
      </c>
      <c r="J287" s="320" t="s">
        <v>1019</v>
      </c>
      <c r="K287" s="487" t="str">
        <f t="shared" si="21"/>
        <v>回答要
Answer Required</v>
      </c>
      <c r="L287" s="488">
        <v>3</v>
      </c>
      <c r="M287" s="489"/>
      <c r="N287" s="489"/>
      <c r="O287" s="490" t="s">
        <v>1887</v>
      </c>
      <c r="P287" s="491"/>
      <c r="Q287" s="322"/>
      <c r="R287" s="322"/>
      <c r="S287" s="502"/>
      <c r="T287" s="807">
        <f>IF(OR(AND('0.Work Content Judge'!$AE$146=1,$BL287=99),AND('0.Work Content Judge'!$AH$146=1,$BM287=99),AND('0.Work Content Judge'!$AG$146=1,$BN287=99),AND(COUNTIF('0.Work Content Judge'!$AJ$146:$AO$146,2)=0,$BO287=99),AND('0.Work Content Judge'!$T$146=0,$BP287=99),AND('0.Work Content Judge'!$U$146=0,$BQ287=99),AND(COUNTIF('0.Work Content Judge'!$AJ$146:$AO$146,2)&gt;0,$BR287=99)),0,IF(OR(AND('0.Work Content Judge'!$G$129=1,$AZ287=1),AND('0.Work Content Judge'!$H$129=1,$BA287=1),AND('0.Work Content Judge'!$I$129=1,$BB287=1),AND('0.Work Content Judge'!$J$129=1,$BC287=1),AND('0.Work Content Judge'!$K$129=1,$BD287=1),AND('0.Work Content Judge'!$L$129=1,$BG287=1),AND('0.Work Content Judge'!$M$129=1,$BF287=1),AND('0.Work Content Judge'!$N$129=1,$BE287=1),AND('0.Work Content Judge'!$O$129=1,$BH287=1),AND('0.Work Content Judge'!$P$129=1,$BI287=1)),1,0))</f>
        <v>1</v>
      </c>
      <c r="U287" s="807">
        <f t="shared" si="22"/>
        <v>1</v>
      </c>
      <c r="V287" s="683">
        <f t="shared" si="19"/>
        <v>1</v>
      </c>
      <c r="W287" s="684">
        <v>1</v>
      </c>
      <c r="X287" s="685">
        <v>1</v>
      </c>
      <c r="Y287" s="685" t="s">
        <v>749</v>
      </c>
      <c r="Z287" s="685" t="s">
        <v>749</v>
      </c>
      <c r="AA287" s="685" t="s">
        <v>749</v>
      </c>
      <c r="AB287" s="685" t="s">
        <v>749</v>
      </c>
      <c r="AC287" s="685" t="s">
        <v>749</v>
      </c>
      <c r="AD287" s="685" t="s">
        <v>749</v>
      </c>
      <c r="AE287" s="685" t="s">
        <v>749</v>
      </c>
      <c r="AF287" s="685">
        <v>0</v>
      </c>
      <c r="AG287" s="685">
        <v>0</v>
      </c>
      <c r="AH287" s="685">
        <v>0</v>
      </c>
      <c r="AI287" s="685">
        <v>0</v>
      </c>
      <c r="AJ287" s="685">
        <v>0</v>
      </c>
      <c r="AK287" s="685">
        <v>0</v>
      </c>
      <c r="AL287" s="685">
        <v>0</v>
      </c>
      <c r="AM287" s="685">
        <v>1</v>
      </c>
      <c r="AN287" s="685" t="s">
        <v>749</v>
      </c>
      <c r="AO287" s="685" t="s">
        <v>749</v>
      </c>
      <c r="AP287" s="685" t="s">
        <v>749</v>
      </c>
      <c r="AQ287" s="685" t="s">
        <v>749</v>
      </c>
      <c r="AR287" s="685" t="s">
        <v>749</v>
      </c>
      <c r="AS287" s="685" t="s">
        <v>749</v>
      </c>
      <c r="AT287" s="685" t="s">
        <v>749</v>
      </c>
      <c r="AU287" s="685" t="s">
        <v>749</v>
      </c>
      <c r="AV287" s="685">
        <v>1</v>
      </c>
      <c r="AW287" s="685">
        <v>1</v>
      </c>
      <c r="AX287" s="685">
        <v>1</v>
      </c>
      <c r="AY287" s="685" t="s">
        <v>749</v>
      </c>
      <c r="AZ287" s="685">
        <v>1</v>
      </c>
      <c r="BA287" s="685" t="s">
        <v>749</v>
      </c>
      <c r="BB287" s="685" t="s">
        <v>749</v>
      </c>
      <c r="BC287" s="685" t="s">
        <v>749</v>
      </c>
      <c r="BD287" s="685" t="s">
        <v>749</v>
      </c>
      <c r="BE287" s="685" t="s">
        <v>749</v>
      </c>
      <c r="BF287" s="685" t="s">
        <v>749</v>
      </c>
      <c r="BG287" s="685" t="s">
        <v>749</v>
      </c>
      <c r="BH287" s="685" t="s">
        <v>749</v>
      </c>
      <c r="BI287" s="685" t="s">
        <v>749</v>
      </c>
      <c r="BJ287" s="685" t="s">
        <v>749</v>
      </c>
      <c r="BK287" s="685">
        <v>1</v>
      </c>
      <c r="BL287" s="685"/>
      <c r="BM287" s="685"/>
      <c r="BN287" s="685"/>
      <c r="BO287" s="685"/>
      <c r="BP287" s="685"/>
      <c r="BQ287" s="685"/>
      <c r="BR287" s="685"/>
    </row>
    <row r="288" s="258" customFormat="1" ht="216" spans="2:70">
      <c r="B288" s="448">
        <f t="shared" si="20"/>
        <v>273</v>
      </c>
      <c r="C288" s="449" t="s">
        <v>1890</v>
      </c>
      <c r="D288" s="450" t="s">
        <v>1015</v>
      </c>
      <c r="E288" s="451" t="s">
        <v>744</v>
      </c>
      <c r="F288" s="794" t="s">
        <v>1891</v>
      </c>
      <c r="G288" s="453" t="s">
        <v>1892</v>
      </c>
      <c r="H288" s="451" t="str">
        <f t="shared" si="18"/>
        <v>サーバ全体
Entire server</v>
      </c>
      <c r="I288" s="799" t="s">
        <v>1018</v>
      </c>
      <c r="J288" s="320" t="s">
        <v>1019</v>
      </c>
      <c r="K288" s="487" t="str">
        <f t="shared" si="21"/>
        <v>回答要
Answer Required</v>
      </c>
      <c r="L288" s="488">
        <v>3</v>
      </c>
      <c r="M288" s="489"/>
      <c r="N288" s="489"/>
      <c r="O288" s="490" t="s">
        <v>1890</v>
      </c>
      <c r="P288" s="491"/>
      <c r="Q288" s="322"/>
      <c r="R288" s="322"/>
      <c r="S288" s="502"/>
      <c r="T288" s="807">
        <f>IF(OR(AND('0.Work Content Judge'!$AE$146=1,$BL288=99),AND('0.Work Content Judge'!$AH$146=1,$BM288=99),AND('0.Work Content Judge'!$AG$146=1,$BN288=99),AND(COUNTIF('0.Work Content Judge'!$AJ$146:$AO$146,2)=0,$BO288=99),AND('0.Work Content Judge'!$T$146=0,$BP288=99),AND('0.Work Content Judge'!$U$146=0,$BQ288=99),AND(COUNTIF('0.Work Content Judge'!$AJ$146:$AO$146,2)&gt;0,$BR288=99)),0,IF(OR(AND('0.Work Content Judge'!$G$129=1,$AZ288=1),AND('0.Work Content Judge'!$H$129=1,$BA288=1),AND('0.Work Content Judge'!$I$129=1,$BB288=1),AND('0.Work Content Judge'!$J$129=1,$BC288=1),AND('0.Work Content Judge'!$K$129=1,$BD288=1),AND('0.Work Content Judge'!$L$129=1,$BG288=1),AND('0.Work Content Judge'!$M$129=1,$BF288=1),AND('0.Work Content Judge'!$N$129=1,$BE288=1),AND('0.Work Content Judge'!$O$129=1,$BH288=1),AND('0.Work Content Judge'!$P$129=1,$BI288=1)),1,0))</f>
        <v>1</v>
      </c>
      <c r="U288" s="807">
        <f t="shared" si="22"/>
        <v>1</v>
      </c>
      <c r="V288" s="683">
        <f t="shared" si="19"/>
        <v>1</v>
      </c>
      <c r="W288" s="684">
        <v>1</v>
      </c>
      <c r="X288" s="685">
        <v>1</v>
      </c>
      <c r="Y288" s="685" t="s">
        <v>749</v>
      </c>
      <c r="Z288" s="685" t="s">
        <v>749</v>
      </c>
      <c r="AA288" s="685" t="s">
        <v>749</v>
      </c>
      <c r="AB288" s="685" t="s">
        <v>749</v>
      </c>
      <c r="AC288" s="685" t="s">
        <v>749</v>
      </c>
      <c r="AD288" s="685" t="s">
        <v>749</v>
      </c>
      <c r="AE288" s="685" t="s">
        <v>749</v>
      </c>
      <c r="AF288" s="685">
        <v>0</v>
      </c>
      <c r="AG288" s="685">
        <v>0</v>
      </c>
      <c r="AH288" s="685">
        <v>0</v>
      </c>
      <c r="AI288" s="685">
        <v>0</v>
      </c>
      <c r="AJ288" s="685">
        <v>0</v>
      </c>
      <c r="AK288" s="685">
        <v>0</v>
      </c>
      <c r="AL288" s="685">
        <v>0</v>
      </c>
      <c r="AM288" s="685">
        <v>1</v>
      </c>
      <c r="AN288" s="685" t="s">
        <v>749</v>
      </c>
      <c r="AO288" s="685" t="s">
        <v>749</v>
      </c>
      <c r="AP288" s="685" t="s">
        <v>749</v>
      </c>
      <c r="AQ288" s="685" t="s">
        <v>749</v>
      </c>
      <c r="AR288" s="685" t="s">
        <v>749</v>
      </c>
      <c r="AS288" s="685" t="s">
        <v>749</v>
      </c>
      <c r="AT288" s="685" t="s">
        <v>749</v>
      </c>
      <c r="AU288" s="685" t="s">
        <v>749</v>
      </c>
      <c r="AV288" s="685">
        <v>1</v>
      </c>
      <c r="AW288" s="685">
        <v>1</v>
      </c>
      <c r="AX288" s="685">
        <v>1</v>
      </c>
      <c r="AY288" s="685" t="s">
        <v>749</v>
      </c>
      <c r="AZ288" s="685">
        <v>1</v>
      </c>
      <c r="BA288" s="685" t="s">
        <v>749</v>
      </c>
      <c r="BB288" s="685" t="s">
        <v>749</v>
      </c>
      <c r="BC288" s="685" t="s">
        <v>749</v>
      </c>
      <c r="BD288" s="685" t="s">
        <v>749</v>
      </c>
      <c r="BE288" s="685" t="s">
        <v>749</v>
      </c>
      <c r="BF288" s="685" t="s">
        <v>749</v>
      </c>
      <c r="BG288" s="685" t="s">
        <v>749</v>
      </c>
      <c r="BH288" s="685" t="s">
        <v>749</v>
      </c>
      <c r="BI288" s="685" t="s">
        <v>749</v>
      </c>
      <c r="BJ288" s="685" t="s">
        <v>749</v>
      </c>
      <c r="BK288" s="685">
        <v>1</v>
      </c>
      <c r="BL288" s="685">
        <v>99</v>
      </c>
      <c r="BM288" s="685"/>
      <c r="BN288" s="685"/>
      <c r="BO288" s="685"/>
      <c r="BP288" s="685"/>
      <c r="BQ288" s="685"/>
      <c r="BR288" s="685"/>
    </row>
    <row r="289" s="258" customFormat="1" ht="129.6" spans="2:70">
      <c r="B289" s="448">
        <f t="shared" si="20"/>
        <v>274</v>
      </c>
      <c r="C289" s="449" t="s">
        <v>1893</v>
      </c>
      <c r="D289" s="450" t="s">
        <v>1015</v>
      </c>
      <c r="E289" s="451" t="s">
        <v>744</v>
      </c>
      <c r="F289" s="794" t="s">
        <v>1894</v>
      </c>
      <c r="G289" s="453" t="s">
        <v>1895</v>
      </c>
      <c r="H289" s="451" t="str">
        <f t="shared" si="18"/>
        <v>サーバ全体
Entire server</v>
      </c>
      <c r="I289" s="799" t="s">
        <v>1018</v>
      </c>
      <c r="J289" s="320" t="s">
        <v>1019</v>
      </c>
      <c r="K289" s="487" t="str">
        <f t="shared" si="21"/>
        <v>回答要
Answer Required</v>
      </c>
      <c r="L289" s="488">
        <v>3</v>
      </c>
      <c r="M289" s="489"/>
      <c r="N289" s="489"/>
      <c r="O289" s="490" t="s">
        <v>1893</v>
      </c>
      <c r="P289" s="491"/>
      <c r="Q289" s="322"/>
      <c r="R289" s="322"/>
      <c r="S289" s="502"/>
      <c r="T289" s="807">
        <f>IF(OR(AND('0.Work Content Judge'!$AE$146=1,$BL289=99),AND('0.Work Content Judge'!$AH$146=1,$BM289=99),AND('0.Work Content Judge'!$AG$146=1,$BN289=99),AND(COUNTIF('0.Work Content Judge'!$AJ$146:$AO$146,2)=0,$BO289=99),AND('0.Work Content Judge'!$T$146=0,$BP289=99),AND('0.Work Content Judge'!$U$146=0,$BQ289=99),AND(COUNTIF('0.Work Content Judge'!$AJ$146:$AO$146,2)&gt;0,$BR289=99)),0,IF(OR(AND('0.Work Content Judge'!$G$129=1,$AZ289=1),AND('0.Work Content Judge'!$H$129=1,$BA289=1),AND('0.Work Content Judge'!$I$129=1,$BB289=1),AND('0.Work Content Judge'!$J$129=1,$BC289=1),AND('0.Work Content Judge'!$K$129=1,$BD289=1),AND('0.Work Content Judge'!$L$129=1,$BG289=1),AND('0.Work Content Judge'!$M$129=1,$BF289=1),AND('0.Work Content Judge'!$N$129=1,$BE289=1),AND('0.Work Content Judge'!$O$129=1,$BH289=1),AND('0.Work Content Judge'!$P$129=1,$BI289=1)),1,0))</f>
        <v>1</v>
      </c>
      <c r="U289" s="807">
        <f t="shared" si="22"/>
        <v>1</v>
      </c>
      <c r="V289" s="683">
        <f t="shared" si="19"/>
        <v>1</v>
      </c>
      <c r="W289" s="684">
        <v>1</v>
      </c>
      <c r="X289" s="685">
        <v>1</v>
      </c>
      <c r="Y289" s="685" t="s">
        <v>749</v>
      </c>
      <c r="Z289" s="685" t="s">
        <v>749</v>
      </c>
      <c r="AA289" s="685" t="s">
        <v>749</v>
      </c>
      <c r="AB289" s="685" t="s">
        <v>749</v>
      </c>
      <c r="AC289" s="685" t="s">
        <v>749</v>
      </c>
      <c r="AD289" s="685" t="s">
        <v>749</v>
      </c>
      <c r="AE289" s="685" t="s">
        <v>749</v>
      </c>
      <c r="AF289" s="685">
        <v>0</v>
      </c>
      <c r="AG289" s="685">
        <v>0</v>
      </c>
      <c r="AH289" s="685">
        <v>0</v>
      </c>
      <c r="AI289" s="685">
        <v>0</v>
      </c>
      <c r="AJ289" s="685">
        <v>0</v>
      </c>
      <c r="AK289" s="685">
        <v>0</v>
      </c>
      <c r="AL289" s="685">
        <v>0</v>
      </c>
      <c r="AM289" s="685">
        <v>1</v>
      </c>
      <c r="AN289" s="685" t="s">
        <v>749</v>
      </c>
      <c r="AO289" s="685" t="s">
        <v>749</v>
      </c>
      <c r="AP289" s="685" t="s">
        <v>749</v>
      </c>
      <c r="AQ289" s="685" t="s">
        <v>749</v>
      </c>
      <c r="AR289" s="685" t="s">
        <v>749</v>
      </c>
      <c r="AS289" s="685" t="s">
        <v>749</v>
      </c>
      <c r="AT289" s="685" t="s">
        <v>749</v>
      </c>
      <c r="AU289" s="685" t="s">
        <v>749</v>
      </c>
      <c r="AV289" s="685">
        <v>1</v>
      </c>
      <c r="AW289" s="685"/>
      <c r="AX289" s="685"/>
      <c r="AY289" s="685" t="s">
        <v>749</v>
      </c>
      <c r="AZ289" s="685">
        <v>1</v>
      </c>
      <c r="BA289" s="685" t="s">
        <v>749</v>
      </c>
      <c r="BB289" s="685">
        <v>1</v>
      </c>
      <c r="BC289" s="685" t="s">
        <v>749</v>
      </c>
      <c r="BD289" s="685" t="s">
        <v>749</v>
      </c>
      <c r="BE289" s="685" t="s">
        <v>749</v>
      </c>
      <c r="BF289" s="685" t="s">
        <v>749</v>
      </c>
      <c r="BG289" s="685" t="s">
        <v>749</v>
      </c>
      <c r="BH289" s="685" t="s">
        <v>749</v>
      </c>
      <c r="BI289" s="685" t="s">
        <v>749</v>
      </c>
      <c r="BJ289" s="685" t="s">
        <v>749</v>
      </c>
      <c r="BK289" s="685">
        <v>1</v>
      </c>
      <c r="BL289" s="685"/>
      <c r="BM289" s="685"/>
      <c r="BN289" s="685"/>
      <c r="BO289" s="685"/>
      <c r="BP289" s="685"/>
      <c r="BQ289" s="685"/>
      <c r="BR289" s="685"/>
    </row>
    <row r="290" s="258" customFormat="1" ht="129.6" spans="2:70">
      <c r="B290" s="448">
        <f t="shared" si="20"/>
        <v>275</v>
      </c>
      <c r="C290" s="449" t="s">
        <v>1896</v>
      </c>
      <c r="D290" s="450" t="s">
        <v>1015</v>
      </c>
      <c r="E290" s="451" t="s">
        <v>744</v>
      </c>
      <c r="F290" s="794" t="s">
        <v>1897</v>
      </c>
      <c r="G290" s="453" t="s">
        <v>1898</v>
      </c>
      <c r="H290" s="451" t="str">
        <f t="shared" si="18"/>
        <v>サーバ全体
Entire server</v>
      </c>
      <c r="I290" s="799" t="s">
        <v>1018</v>
      </c>
      <c r="J290" s="320" t="s">
        <v>1019</v>
      </c>
      <c r="K290" s="487" t="str">
        <f t="shared" si="21"/>
        <v>回答要
Answer Required</v>
      </c>
      <c r="L290" s="488">
        <v>3</v>
      </c>
      <c r="M290" s="489"/>
      <c r="N290" s="489"/>
      <c r="O290" s="490" t="s">
        <v>1896</v>
      </c>
      <c r="P290" s="491"/>
      <c r="Q290" s="322"/>
      <c r="R290" s="322"/>
      <c r="S290" s="502"/>
      <c r="T290" s="807">
        <f>IF(OR(AND('0.Work Content Judge'!$AE$146=1,$BL290=99),AND('0.Work Content Judge'!$AH$146=1,$BM290=99),AND('0.Work Content Judge'!$AG$146=1,$BN290=99),AND(COUNTIF('0.Work Content Judge'!$AJ$146:$AO$146,2)=0,$BO290=99),AND('0.Work Content Judge'!$T$146=0,$BP290=99),AND('0.Work Content Judge'!$U$146=0,$BQ290=99),AND(COUNTIF('0.Work Content Judge'!$AJ$146:$AO$146,2)&gt;0,$BR290=99)),0,IF(OR(AND('0.Work Content Judge'!$G$129=1,$AZ290=1),AND('0.Work Content Judge'!$H$129=1,$BA290=1),AND('0.Work Content Judge'!$I$129=1,$BB290=1),AND('0.Work Content Judge'!$J$129=1,$BC290=1),AND('0.Work Content Judge'!$K$129=1,$BD290=1),AND('0.Work Content Judge'!$L$129=1,$BG290=1),AND('0.Work Content Judge'!$M$129=1,$BF290=1),AND('0.Work Content Judge'!$N$129=1,$BE290=1),AND('0.Work Content Judge'!$O$129=1,$BH290=1),AND('0.Work Content Judge'!$P$129=1,$BI290=1)),1,0))</f>
        <v>1</v>
      </c>
      <c r="U290" s="807">
        <f t="shared" si="22"/>
        <v>1</v>
      </c>
      <c r="V290" s="683">
        <f t="shared" si="19"/>
        <v>1</v>
      </c>
      <c r="W290" s="684">
        <v>1</v>
      </c>
      <c r="X290" s="685">
        <v>1</v>
      </c>
      <c r="Y290" s="685" t="s">
        <v>749</v>
      </c>
      <c r="Z290" s="685" t="s">
        <v>749</v>
      </c>
      <c r="AA290" s="685" t="s">
        <v>749</v>
      </c>
      <c r="AB290" s="685" t="s">
        <v>749</v>
      </c>
      <c r="AC290" s="685" t="s">
        <v>749</v>
      </c>
      <c r="AD290" s="685" t="s">
        <v>749</v>
      </c>
      <c r="AE290" s="685" t="s">
        <v>749</v>
      </c>
      <c r="AF290" s="685">
        <v>0</v>
      </c>
      <c r="AG290" s="685">
        <v>0</v>
      </c>
      <c r="AH290" s="685">
        <v>0</v>
      </c>
      <c r="AI290" s="685">
        <v>0</v>
      </c>
      <c r="AJ290" s="685">
        <v>0</v>
      </c>
      <c r="AK290" s="685">
        <v>0</v>
      </c>
      <c r="AL290" s="685">
        <v>0</v>
      </c>
      <c r="AM290" s="685">
        <v>1</v>
      </c>
      <c r="AN290" s="685" t="s">
        <v>749</v>
      </c>
      <c r="AO290" s="685" t="s">
        <v>749</v>
      </c>
      <c r="AP290" s="685" t="s">
        <v>749</v>
      </c>
      <c r="AQ290" s="685" t="s">
        <v>749</v>
      </c>
      <c r="AR290" s="685" t="s">
        <v>749</v>
      </c>
      <c r="AS290" s="685" t="s">
        <v>749</v>
      </c>
      <c r="AT290" s="685" t="s">
        <v>749</v>
      </c>
      <c r="AU290" s="685" t="s">
        <v>749</v>
      </c>
      <c r="AV290" s="685">
        <v>1</v>
      </c>
      <c r="AW290" s="685">
        <v>1</v>
      </c>
      <c r="AX290" s="685">
        <v>1</v>
      </c>
      <c r="AY290" s="685" t="s">
        <v>749</v>
      </c>
      <c r="AZ290" s="685">
        <v>1</v>
      </c>
      <c r="BA290" s="685" t="s">
        <v>749</v>
      </c>
      <c r="BB290" s="685" t="s">
        <v>749</v>
      </c>
      <c r="BC290" s="685" t="s">
        <v>749</v>
      </c>
      <c r="BD290" s="685" t="s">
        <v>749</v>
      </c>
      <c r="BE290" s="685" t="s">
        <v>749</v>
      </c>
      <c r="BF290" s="685" t="s">
        <v>749</v>
      </c>
      <c r="BG290" s="685" t="s">
        <v>749</v>
      </c>
      <c r="BH290" s="685" t="s">
        <v>749</v>
      </c>
      <c r="BI290" s="685" t="s">
        <v>749</v>
      </c>
      <c r="BJ290" s="685" t="s">
        <v>749</v>
      </c>
      <c r="BK290" s="685">
        <v>1</v>
      </c>
      <c r="BL290" s="685"/>
      <c r="BM290" s="685"/>
      <c r="BN290" s="685"/>
      <c r="BO290" s="685"/>
      <c r="BP290" s="685"/>
      <c r="BQ290" s="685"/>
      <c r="BR290" s="685"/>
    </row>
    <row r="291" s="258" customFormat="1" ht="129.6" spans="2:70">
      <c r="B291" s="448">
        <f t="shared" si="20"/>
        <v>276</v>
      </c>
      <c r="C291" s="449" t="s">
        <v>1899</v>
      </c>
      <c r="D291" s="450" t="s">
        <v>1015</v>
      </c>
      <c r="E291" s="451" t="s">
        <v>744</v>
      </c>
      <c r="F291" s="794" t="s">
        <v>1900</v>
      </c>
      <c r="G291" s="453" t="s">
        <v>1901</v>
      </c>
      <c r="H291" s="451" t="str">
        <f t="shared" si="18"/>
        <v>その他(ネットワーク機器等)
Other
(e.g., External FW, IPS/IDS, network equipment, storage devices, etc.)</v>
      </c>
      <c r="I291" s="799" t="s">
        <v>1018</v>
      </c>
      <c r="J291" s="320" t="s">
        <v>1019</v>
      </c>
      <c r="K291" s="487" t="str">
        <f t="shared" si="21"/>
        <v>回答要
Answer Required</v>
      </c>
      <c r="L291" s="488">
        <v>3</v>
      </c>
      <c r="M291" s="489"/>
      <c r="N291" s="489"/>
      <c r="O291" s="490" t="s">
        <v>1899</v>
      </c>
      <c r="P291" s="491"/>
      <c r="Q291" s="322"/>
      <c r="R291" s="322"/>
      <c r="S291" s="502"/>
      <c r="T291" s="807">
        <f>IF(OR(AND('0.Work Content Judge'!$AE$146=1,$BL291=99),AND('0.Work Content Judge'!$AH$146=1,$BM291=99),AND('0.Work Content Judge'!$AG$146=1,$BN291=99),AND(COUNTIF('0.Work Content Judge'!$AJ$146:$AO$146,2)=0,$BO291=99),AND('0.Work Content Judge'!$T$146=0,$BP291=99),AND('0.Work Content Judge'!$U$146=0,$BQ291=99),AND(COUNTIF('0.Work Content Judge'!$AJ$146:$AO$146,2)&gt;0,$BR291=99)),0,IF(OR(AND('0.Work Content Judge'!$G$129=1,$AZ291=1),AND('0.Work Content Judge'!$H$129=1,$BA291=1),AND('0.Work Content Judge'!$I$129=1,$BB291=1),AND('0.Work Content Judge'!$J$129=1,$BC291=1),AND('0.Work Content Judge'!$K$129=1,$BD291=1),AND('0.Work Content Judge'!$L$129=1,$BG291=1),AND('0.Work Content Judge'!$M$129=1,$BF291=1),AND('0.Work Content Judge'!$N$129=1,$BE291=1),AND('0.Work Content Judge'!$O$129=1,$BH291=1),AND('0.Work Content Judge'!$P$129=1,$BI291=1)),1,0))</f>
        <v>1</v>
      </c>
      <c r="U291" s="807">
        <f t="shared" si="22"/>
        <v>1</v>
      </c>
      <c r="V291" s="683">
        <f t="shared" si="19"/>
        <v>1</v>
      </c>
      <c r="W291" s="684">
        <v>1</v>
      </c>
      <c r="X291" s="685">
        <v>1</v>
      </c>
      <c r="Y291" s="685" t="s">
        <v>749</v>
      </c>
      <c r="Z291" s="685" t="s">
        <v>749</v>
      </c>
      <c r="AA291" s="685" t="s">
        <v>749</v>
      </c>
      <c r="AB291" s="685" t="s">
        <v>749</v>
      </c>
      <c r="AC291" s="685" t="s">
        <v>749</v>
      </c>
      <c r="AD291" s="685" t="s">
        <v>749</v>
      </c>
      <c r="AE291" s="685" t="s">
        <v>749</v>
      </c>
      <c r="AF291" s="685">
        <v>0</v>
      </c>
      <c r="AG291" s="685">
        <v>0</v>
      </c>
      <c r="AH291" s="685">
        <v>0</v>
      </c>
      <c r="AI291" s="685">
        <v>0</v>
      </c>
      <c r="AJ291" s="685">
        <v>0</v>
      </c>
      <c r="AK291" s="685">
        <v>0</v>
      </c>
      <c r="AL291" s="685">
        <v>0</v>
      </c>
      <c r="AM291" s="685" t="s">
        <v>749</v>
      </c>
      <c r="AN291" s="685" t="s">
        <v>749</v>
      </c>
      <c r="AO291" s="685" t="s">
        <v>749</v>
      </c>
      <c r="AP291" s="685" t="s">
        <v>749</v>
      </c>
      <c r="AQ291" s="685" t="s">
        <v>749</v>
      </c>
      <c r="AR291" s="685" t="s">
        <v>749</v>
      </c>
      <c r="AS291" s="685" t="s">
        <v>749</v>
      </c>
      <c r="AT291" s="685" t="s">
        <v>749</v>
      </c>
      <c r="AU291" s="685">
        <v>1</v>
      </c>
      <c r="AV291" s="685">
        <v>1</v>
      </c>
      <c r="AW291" s="685">
        <v>1</v>
      </c>
      <c r="AX291" s="685">
        <v>1</v>
      </c>
      <c r="AY291" s="685" t="s">
        <v>749</v>
      </c>
      <c r="AZ291" s="685">
        <v>1</v>
      </c>
      <c r="BA291" s="685" t="s">
        <v>749</v>
      </c>
      <c r="BB291" s="685" t="s">
        <v>749</v>
      </c>
      <c r="BC291" s="685" t="s">
        <v>749</v>
      </c>
      <c r="BD291" s="685" t="s">
        <v>749</v>
      </c>
      <c r="BE291" s="685" t="s">
        <v>749</v>
      </c>
      <c r="BF291" s="685" t="s">
        <v>749</v>
      </c>
      <c r="BG291" s="685" t="s">
        <v>749</v>
      </c>
      <c r="BH291" s="685" t="s">
        <v>749</v>
      </c>
      <c r="BI291" s="685" t="s">
        <v>749</v>
      </c>
      <c r="BJ291" s="685" t="s">
        <v>749</v>
      </c>
      <c r="BK291" s="685">
        <v>1</v>
      </c>
      <c r="BL291" s="685"/>
      <c r="BM291" s="685"/>
      <c r="BN291" s="685"/>
      <c r="BO291" s="685"/>
      <c r="BP291" s="685"/>
      <c r="BQ291" s="685"/>
      <c r="BR291" s="685"/>
    </row>
    <row r="292" s="258" customFormat="1" ht="129.6" spans="2:70">
      <c r="B292" s="448">
        <f t="shared" si="20"/>
        <v>277</v>
      </c>
      <c r="C292" s="455" t="s">
        <v>1091</v>
      </c>
      <c r="D292" s="450" t="s">
        <v>1015</v>
      </c>
      <c r="E292" s="451" t="s">
        <v>801</v>
      </c>
      <c r="F292" s="794" t="s">
        <v>1092</v>
      </c>
      <c r="G292" s="453" t="s">
        <v>1093</v>
      </c>
      <c r="H292" s="451" t="str">
        <f t="shared" si="18"/>
        <v>その他(ネットワーク機器等)
Other
(e.g., External FW, IPS/IDS, network equipment, storage devices, etc.)</v>
      </c>
      <c r="I292" s="799" t="s">
        <v>1018</v>
      </c>
      <c r="J292" s="320" t="s">
        <v>1019</v>
      </c>
      <c r="K292" s="487" t="str">
        <f t="shared" si="21"/>
        <v>回答要
Answer Required</v>
      </c>
      <c r="L292" s="488">
        <v>3</v>
      </c>
      <c r="M292" s="489"/>
      <c r="N292" s="489"/>
      <c r="O292" s="492" t="s">
        <v>287</v>
      </c>
      <c r="P292" s="493"/>
      <c r="Q292" s="494"/>
      <c r="R292" s="494"/>
      <c r="S292" s="503"/>
      <c r="T292" s="807">
        <f>IF(OR(AND('0.Work Content Judge'!$AE$146=1,$BL292=99),AND('0.Work Content Judge'!$AH$146=1,$BM292=99),AND('0.Work Content Judge'!$AG$146=1,$BN292=99),AND(COUNTIF('0.Work Content Judge'!$AJ$146:$AO$146,2)=0,$BO292=99),AND('0.Work Content Judge'!$T$146=0,$BP292=99),AND('0.Work Content Judge'!$U$146=0,$BQ292=99),AND(COUNTIF('0.Work Content Judge'!$AJ$146:$AO$146,2)&gt;0,$BR292=99)),0,IF(OR(AND('0.Work Content Judge'!$G$129=1,$AZ292=1),AND('0.Work Content Judge'!$H$129=1,$BA292=1),AND('0.Work Content Judge'!$I$129=1,$BB292=1),AND('0.Work Content Judge'!$J$129=1,$BC292=1),AND('0.Work Content Judge'!$K$129=1,$BD292=1),AND('0.Work Content Judge'!$L$129=1,$BG292=1),AND('0.Work Content Judge'!$M$129=1,$BF292=1),AND('0.Work Content Judge'!$N$129=1,$BE292=1),AND('0.Work Content Judge'!$O$129=1,$BH292=1),AND('0.Work Content Judge'!$P$129=1,$BI292=1)),1,0))</f>
        <v>1</v>
      </c>
      <c r="U292" s="807">
        <f t="shared" si="22"/>
        <v>1</v>
      </c>
      <c r="V292" s="683">
        <f t="shared" si="19"/>
        <v>1</v>
      </c>
      <c r="W292" s="684">
        <v>1</v>
      </c>
      <c r="X292" s="685">
        <v>1</v>
      </c>
      <c r="Y292" s="685" t="s">
        <v>749</v>
      </c>
      <c r="Z292" s="685">
        <v>1</v>
      </c>
      <c r="AA292" s="685" t="s">
        <v>749</v>
      </c>
      <c r="AB292" s="685" t="s">
        <v>749</v>
      </c>
      <c r="AC292" s="685" t="s">
        <v>749</v>
      </c>
      <c r="AD292" s="685" t="s">
        <v>749</v>
      </c>
      <c r="AE292" s="685" t="s">
        <v>749</v>
      </c>
      <c r="AF292" s="685">
        <v>0</v>
      </c>
      <c r="AG292" s="685">
        <v>0</v>
      </c>
      <c r="AH292" s="685">
        <v>0</v>
      </c>
      <c r="AI292" s="685">
        <v>0</v>
      </c>
      <c r="AJ292" s="685">
        <v>0</v>
      </c>
      <c r="AK292" s="685">
        <v>0</v>
      </c>
      <c r="AL292" s="685">
        <v>0</v>
      </c>
      <c r="AM292" s="685" t="s">
        <v>749</v>
      </c>
      <c r="AN292" s="685" t="s">
        <v>749</v>
      </c>
      <c r="AO292" s="685" t="s">
        <v>749</v>
      </c>
      <c r="AP292" s="685" t="s">
        <v>749</v>
      </c>
      <c r="AQ292" s="685" t="s">
        <v>749</v>
      </c>
      <c r="AR292" s="685" t="s">
        <v>749</v>
      </c>
      <c r="AS292" s="685" t="s">
        <v>749</v>
      </c>
      <c r="AT292" s="685" t="s">
        <v>749</v>
      </c>
      <c r="AU292" s="685">
        <v>1</v>
      </c>
      <c r="AV292" s="685">
        <v>1</v>
      </c>
      <c r="AW292" s="685">
        <v>1</v>
      </c>
      <c r="AX292" s="685">
        <v>1</v>
      </c>
      <c r="AY292" s="685">
        <v>1</v>
      </c>
      <c r="AZ292" s="685">
        <v>1</v>
      </c>
      <c r="BA292" s="685" t="s">
        <v>749</v>
      </c>
      <c r="BB292" s="685">
        <v>1</v>
      </c>
      <c r="BC292" s="685">
        <v>1</v>
      </c>
      <c r="BD292" s="685" t="s">
        <v>749</v>
      </c>
      <c r="BE292" s="685" t="s">
        <v>749</v>
      </c>
      <c r="BF292" s="685" t="s">
        <v>749</v>
      </c>
      <c r="BG292" s="685" t="s">
        <v>749</v>
      </c>
      <c r="BH292" s="685" t="s">
        <v>749</v>
      </c>
      <c r="BI292" s="685" t="s">
        <v>749</v>
      </c>
      <c r="BJ292" s="685">
        <v>1</v>
      </c>
      <c r="BK292" s="685">
        <v>1</v>
      </c>
      <c r="BL292" s="685"/>
      <c r="BM292" s="685"/>
      <c r="BN292" s="685"/>
      <c r="BO292" s="685"/>
      <c r="BP292" s="685"/>
      <c r="BQ292" s="685"/>
      <c r="BR292" s="685"/>
    </row>
    <row r="293" s="258" customFormat="1" ht="129.6" hidden="1" spans="2:70">
      <c r="B293" s="448">
        <f t="shared" si="20"/>
        <v>278</v>
      </c>
      <c r="C293" s="455" t="s">
        <v>1902</v>
      </c>
      <c r="D293" s="450" t="s">
        <v>1015</v>
      </c>
      <c r="E293" s="451" t="s">
        <v>801</v>
      </c>
      <c r="F293" s="794" t="s">
        <v>1903</v>
      </c>
      <c r="G293" s="453" t="s">
        <v>1904</v>
      </c>
      <c r="H293" s="451" t="str">
        <f t="shared" si="18"/>
        <v>その他(ネットワーク機器等)
Other
(e.g., External FW, IPS/IDS, network equipment, storage devices, etc.)</v>
      </c>
      <c r="I293" s="799" t="s">
        <v>1018</v>
      </c>
      <c r="J293" s="320" t="s">
        <v>1019</v>
      </c>
      <c r="K293" s="487" t="str">
        <f t="shared" si="21"/>
        <v>回答不要
Not Applicable</v>
      </c>
      <c r="L293" s="488"/>
      <c r="M293" s="489"/>
      <c r="N293" s="489"/>
      <c r="O293" s="492" t="s">
        <v>287</v>
      </c>
      <c r="P293" s="493"/>
      <c r="Q293" s="494"/>
      <c r="R293" s="494"/>
      <c r="S293" s="503"/>
      <c r="T293" s="807">
        <f>IF(OR(AND('0.Work Content Judge'!$AE$146=1,$BL293=99),AND('0.Work Content Judge'!$AH$146=1,$BM293=99),AND('0.Work Content Judge'!$AG$146=1,$BN293=99),AND(COUNTIF('0.Work Content Judge'!$AJ$146:$AO$146,2)=0,$BO293=99),AND('0.Work Content Judge'!$T$146=0,$BP293=99),AND('0.Work Content Judge'!$U$146=0,$BQ293=99),AND(COUNTIF('0.Work Content Judge'!$AJ$146:$AO$146,2)&gt;0,$BR293=99)),0,IF(OR(AND('0.Work Content Judge'!$G$129=1,$AZ293=1),AND('0.Work Content Judge'!$H$129=1,$BA293=1),AND('0.Work Content Judge'!$I$129=1,$BB293=1),AND('0.Work Content Judge'!$J$129=1,$BC293=1),AND('0.Work Content Judge'!$K$129=1,$BD293=1),AND('0.Work Content Judge'!$L$129=1,$BG293=1),AND('0.Work Content Judge'!$M$129=1,$BF293=1),AND('0.Work Content Judge'!$N$129=1,$BE293=1),AND('0.Work Content Judge'!$O$129=1,$BH293=1),AND('0.Work Content Judge'!$P$129=1,$BI293=1)),1,0))</f>
        <v>0</v>
      </c>
      <c r="U293" s="807">
        <f t="shared" si="22"/>
        <v>1</v>
      </c>
      <c r="V293" s="683">
        <f t="shared" si="19"/>
        <v>1</v>
      </c>
      <c r="W293" s="684">
        <v>1</v>
      </c>
      <c r="X293" s="685">
        <v>1</v>
      </c>
      <c r="Y293" s="685" t="s">
        <v>749</v>
      </c>
      <c r="Z293" s="685" t="s">
        <v>749</v>
      </c>
      <c r="AA293" s="685" t="s">
        <v>749</v>
      </c>
      <c r="AB293" s="685" t="s">
        <v>749</v>
      </c>
      <c r="AC293" s="685" t="s">
        <v>749</v>
      </c>
      <c r="AD293" s="685" t="s">
        <v>749</v>
      </c>
      <c r="AE293" s="685" t="s">
        <v>749</v>
      </c>
      <c r="AF293" s="685">
        <v>0</v>
      </c>
      <c r="AG293" s="685">
        <v>0</v>
      </c>
      <c r="AH293" s="685">
        <v>0</v>
      </c>
      <c r="AI293" s="685">
        <v>0</v>
      </c>
      <c r="AJ293" s="685">
        <v>0</v>
      </c>
      <c r="AK293" s="685">
        <v>0</v>
      </c>
      <c r="AL293" s="685">
        <v>0</v>
      </c>
      <c r="AM293" s="685" t="s">
        <v>749</v>
      </c>
      <c r="AN293" s="685" t="s">
        <v>749</v>
      </c>
      <c r="AO293" s="685" t="s">
        <v>749</v>
      </c>
      <c r="AP293" s="685" t="s">
        <v>749</v>
      </c>
      <c r="AQ293" s="685" t="s">
        <v>749</v>
      </c>
      <c r="AR293" s="685" t="s">
        <v>749</v>
      </c>
      <c r="AS293" s="685" t="s">
        <v>749</v>
      </c>
      <c r="AT293" s="685" t="s">
        <v>749</v>
      </c>
      <c r="AU293" s="685">
        <v>1</v>
      </c>
      <c r="AV293" s="685">
        <v>1</v>
      </c>
      <c r="AW293" s="685">
        <v>1</v>
      </c>
      <c r="AX293" s="685">
        <v>1</v>
      </c>
      <c r="AY293" s="685" t="s">
        <v>749</v>
      </c>
      <c r="AZ293" s="685">
        <v>1</v>
      </c>
      <c r="BA293" s="685">
        <v>1</v>
      </c>
      <c r="BB293" s="685" t="s">
        <v>749</v>
      </c>
      <c r="BC293" s="685">
        <v>1</v>
      </c>
      <c r="BD293" s="685" t="s">
        <v>749</v>
      </c>
      <c r="BE293" s="685" t="s">
        <v>749</v>
      </c>
      <c r="BF293" s="685" t="s">
        <v>749</v>
      </c>
      <c r="BG293" s="685" t="s">
        <v>749</v>
      </c>
      <c r="BH293" s="685" t="s">
        <v>749</v>
      </c>
      <c r="BI293" s="685" t="s">
        <v>749</v>
      </c>
      <c r="BJ293" s="685" t="s">
        <v>749</v>
      </c>
      <c r="BK293" s="685">
        <v>1</v>
      </c>
      <c r="BL293" s="685"/>
      <c r="BM293" s="685"/>
      <c r="BN293" s="685">
        <v>99</v>
      </c>
      <c r="BO293" s="685"/>
      <c r="BP293" s="685"/>
      <c r="BQ293" s="685"/>
      <c r="BR293" s="685"/>
    </row>
    <row r="294" s="258" customFormat="1" ht="129.6" spans="2:70">
      <c r="B294" s="448">
        <f t="shared" si="20"/>
        <v>279</v>
      </c>
      <c r="C294" s="449" t="s">
        <v>1905</v>
      </c>
      <c r="D294" s="450" t="s">
        <v>1015</v>
      </c>
      <c r="E294" s="451" t="s">
        <v>744</v>
      </c>
      <c r="F294" s="794" t="s">
        <v>1906</v>
      </c>
      <c r="G294" s="453" t="s">
        <v>1907</v>
      </c>
      <c r="H294" s="451" t="str">
        <f t="shared" si="18"/>
        <v>サーバ全体
Entire server</v>
      </c>
      <c r="I294" s="799" t="s">
        <v>1018</v>
      </c>
      <c r="J294" s="320" t="s">
        <v>1019</v>
      </c>
      <c r="K294" s="487" t="str">
        <f t="shared" si="21"/>
        <v>回答要
Answer Required</v>
      </c>
      <c r="L294" s="488">
        <v>3</v>
      </c>
      <c r="M294" s="489"/>
      <c r="N294" s="489"/>
      <c r="O294" s="490" t="s">
        <v>1905</v>
      </c>
      <c r="P294" s="491"/>
      <c r="Q294" s="322"/>
      <c r="R294" s="322"/>
      <c r="S294" s="502"/>
      <c r="T294" s="807">
        <f>IF(OR(AND('0.Work Content Judge'!$AE$146=1,$BL294=99),AND('0.Work Content Judge'!$AH$146=1,$BM294=99),AND('0.Work Content Judge'!$AG$146=1,$BN294=99),AND(COUNTIF('0.Work Content Judge'!$AJ$146:$AO$146,2)=0,$BO294=99),AND('0.Work Content Judge'!$T$146=0,$BP294=99),AND('0.Work Content Judge'!$U$146=0,$BQ294=99),AND(COUNTIF('0.Work Content Judge'!$AJ$146:$AO$146,2)&gt;0,$BR294=99)),0,IF(OR(AND('0.Work Content Judge'!$G$129=1,$AZ294=1),AND('0.Work Content Judge'!$H$129=1,$BA294=1),AND('0.Work Content Judge'!$I$129=1,$BB294=1),AND('0.Work Content Judge'!$J$129=1,$BC294=1),AND('0.Work Content Judge'!$K$129=1,$BD294=1),AND('0.Work Content Judge'!$L$129=1,$BG294=1),AND('0.Work Content Judge'!$M$129=1,$BF294=1),AND('0.Work Content Judge'!$N$129=1,$BE294=1),AND('0.Work Content Judge'!$O$129=1,$BH294=1),AND('0.Work Content Judge'!$P$129=1,$BI294=1)),1,0))</f>
        <v>1</v>
      </c>
      <c r="U294" s="807">
        <f t="shared" si="22"/>
        <v>1</v>
      </c>
      <c r="V294" s="683">
        <f t="shared" si="19"/>
        <v>1</v>
      </c>
      <c r="W294" s="684">
        <v>1</v>
      </c>
      <c r="X294" s="685">
        <v>1</v>
      </c>
      <c r="Y294" s="685" t="s">
        <v>749</v>
      </c>
      <c r="Z294" s="685" t="s">
        <v>749</v>
      </c>
      <c r="AA294" s="685" t="s">
        <v>749</v>
      </c>
      <c r="AB294" s="685" t="s">
        <v>749</v>
      </c>
      <c r="AC294" s="685" t="s">
        <v>749</v>
      </c>
      <c r="AD294" s="685" t="s">
        <v>749</v>
      </c>
      <c r="AE294" s="685" t="s">
        <v>749</v>
      </c>
      <c r="AF294" s="685">
        <v>0</v>
      </c>
      <c r="AG294" s="685">
        <v>0</v>
      </c>
      <c r="AH294" s="685">
        <v>0</v>
      </c>
      <c r="AI294" s="685">
        <v>0</v>
      </c>
      <c r="AJ294" s="685">
        <v>0</v>
      </c>
      <c r="AK294" s="685">
        <v>0</v>
      </c>
      <c r="AL294" s="685">
        <v>0</v>
      </c>
      <c r="AM294" s="685">
        <v>1</v>
      </c>
      <c r="AN294" s="685" t="s">
        <v>749</v>
      </c>
      <c r="AO294" s="685" t="s">
        <v>749</v>
      </c>
      <c r="AP294" s="685" t="s">
        <v>749</v>
      </c>
      <c r="AQ294" s="685" t="s">
        <v>749</v>
      </c>
      <c r="AR294" s="685" t="s">
        <v>749</v>
      </c>
      <c r="AS294" s="685" t="s">
        <v>749</v>
      </c>
      <c r="AT294" s="685" t="s">
        <v>749</v>
      </c>
      <c r="AU294" s="685" t="s">
        <v>749</v>
      </c>
      <c r="AV294" s="685">
        <v>1</v>
      </c>
      <c r="AW294" s="685">
        <v>1</v>
      </c>
      <c r="AX294" s="685"/>
      <c r="AY294" s="685" t="s">
        <v>749</v>
      </c>
      <c r="AZ294" s="685">
        <v>1</v>
      </c>
      <c r="BA294" s="685" t="s">
        <v>749</v>
      </c>
      <c r="BB294" s="685" t="s">
        <v>749</v>
      </c>
      <c r="BC294" s="685" t="s">
        <v>749</v>
      </c>
      <c r="BD294" s="685">
        <v>1</v>
      </c>
      <c r="BE294" s="685" t="s">
        <v>749</v>
      </c>
      <c r="BF294" s="685" t="s">
        <v>749</v>
      </c>
      <c r="BG294" s="685" t="s">
        <v>749</v>
      </c>
      <c r="BH294" s="685" t="s">
        <v>749</v>
      </c>
      <c r="BI294" s="685" t="s">
        <v>749</v>
      </c>
      <c r="BJ294" s="685" t="s">
        <v>749</v>
      </c>
      <c r="BK294" s="685">
        <v>1</v>
      </c>
      <c r="BL294" s="685"/>
      <c r="BM294" s="685"/>
      <c r="BN294" s="685"/>
      <c r="BO294" s="685"/>
      <c r="BP294" s="685"/>
      <c r="BQ294" s="685"/>
      <c r="BR294" s="685"/>
    </row>
    <row r="295" s="258" customFormat="1" ht="129.6" spans="2:70">
      <c r="B295" s="448">
        <f t="shared" si="20"/>
        <v>280</v>
      </c>
      <c r="C295" s="449" t="s">
        <v>1908</v>
      </c>
      <c r="D295" s="450" t="s">
        <v>1015</v>
      </c>
      <c r="E295" s="451" t="s">
        <v>744</v>
      </c>
      <c r="F295" s="794" t="s">
        <v>1909</v>
      </c>
      <c r="G295" s="453" t="s">
        <v>1910</v>
      </c>
      <c r="H295" s="451" t="str">
        <f t="shared" si="18"/>
        <v>サーバ全体
Entire server</v>
      </c>
      <c r="I295" s="799" t="s">
        <v>1018</v>
      </c>
      <c r="J295" s="320" t="s">
        <v>1019</v>
      </c>
      <c r="K295" s="487" t="str">
        <f t="shared" si="21"/>
        <v>回答要
Answer Required</v>
      </c>
      <c r="L295" s="488">
        <v>3</v>
      </c>
      <c r="M295" s="489"/>
      <c r="N295" s="489"/>
      <c r="O295" s="490" t="s">
        <v>1908</v>
      </c>
      <c r="P295" s="491"/>
      <c r="Q295" s="322"/>
      <c r="R295" s="322"/>
      <c r="S295" s="502"/>
      <c r="T295" s="807">
        <f>IF(OR(AND('0.Work Content Judge'!$AE$146=1,$BL295=99),AND('0.Work Content Judge'!$AH$146=1,$BM295=99),AND('0.Work Content Judge'!$AG$146=1,$BN295=99),AND(COUNTIF('0.Work Content Judge'!$AJ$146:$AO$146,2)=0,$BO295=99),AND('0.Work Content Judge'!$T$146=0,$BP295=99),AND('0.Work Content Judge'!$U$146=0,$BQ295=99),AND(COUNTIF('0.Work Content Judge'!$AJ$146:$AO$146,2)&gt;0,$BR295=99)),0,IF(OR(AND('0.Work Content Judge'!$G$129=1,$AZ295=1),AND('0.Work Content Judge'!$H$129=1,$BA295=1),AND('0.Work Content Judge'!$I$129=1,$BB295=1),AND('0.Work Content Judge'!$J$129=1,$BC295=1),AND('0.Work Content Judge'!$K$129=1,$BD295=1),AND('0.Work Content Judge'!$L$129=1,$BG295=1),AND('0.Work Content Judge'!$M$129=1,$BF295=1),AND('0.Work Content Judge'!$N$129=1,$BE295=1),AND('0.Work Content Judge'!$O$129=1,$BH295=1),AND('0.Work Content Judge'!$P$129=1,$BI295=1)),1,0))</f>
        <v>1</v>
      </c>
      <c r="U295" s="807">
        <f t="shared" si="22"/>
        <v>1</v>
      </c>
      <c r="V295" s="683">
        <f t="shared" si="19"/>
        <v>1</v>
      </c>
      <c r="W295" s="684">
        <v>1</v>
      </c>
      <c r="X295" s="685">
        <v>1</v>
      </c>
      <c r="Y295" s="685" t="s">
        <v>749</v>
      </c>
      <c r="Z295" s="685" t="s">
        <v>749</v>
      </c>
      <c r="AA295" s="685" t="s">
        <v>749</v>
      </c>
      <c r="AB295" s="685" t="s">
        <v>749</v>
      </c>
      <c r="AC295" s="685" t="s">
        <v>749</v>
      </c>
      <c r="AD295" s="685" t="s">
        <v>749</v>
      </c>
      <c r="AE295" s="685" t="s">
        <v>749</v>
      </c>
      <c r="AF295" s="685">
        <v>0</v>
      </c>
      <c r="AG295" s="685">
        <v>0</v>
      </c>
      <c r="AH295" s="685">
        <v>0</v>
      </c>
      <c r="AI295" s="685">
        <v>0</v>
      </c>
      <c r="AJ295" s="685">
        <v>0</v>
      </c>
      <c r="AK295" s="685">
        <v>0</v>
      </c>
      <c r="AL295" s="685">
        <v>0</v>
      </c>
      <c r="AM295" s="685">
        <v>1</v>
      </c>
      <c r="AN295" s="685" t="s">
        <v>749</v>
      </c>
      <c r="AO295" s="685" t="s">
        <v>749</v>
      </c>
      <c r="AP295" s="685" t="s">
        <v>749</v>
      </c>
      <c r="AQ295" s="685" t="s">
        <v>749</v>
      </c>
      <c r="AR295" s="685" t="s">
        <v>749</v>
      </c>
      <c r="AS295" s="685" t="s">
        <v>749</v>
      </c>
      <c r="AT295" s="685" t="s">
        <v>749</v>
      </c>
      <c r="AU295" s="685" t="s">
        <v>749</v>
      </c>
      <c r="AV295" s="685">
        <v>1</v>
      </c>
      <c r="AW295" s="685">
        <v>1</v>
      </c>
      <c r="AX295" s="685"/>
      <c r="AY295" s="685" t="s">
        <v>749</v>
      </c>
      <c r="AZ295" s="685">
        <v>1</v>
      </c>
      <c r="BA295" s="685" t="s">
        <v>749</v>
      </c>
      <c r="BB295" s="685" t="s">
        <v>749</v>
      </c>
      <c r="BC295" s="685" t="s">
        <v>749</v>
      </c>
      <c r="BD295" s="685" t="s">
        <v>749</v>
      </c>
      <c r="BE295" s="685" t="s">
        <v>749</v>
      </c>
      <c r="BF295" s="685" t="s">
        <v>749</v>
      </c>
      <c r="BG295" s="685" t="s">
        <v>749</v>
      </c>
      <c r="BH295" s="685" t="s">
        <v>749</v>
      </c>
      <c r="BI295" s="685" t="s">
        <v>749</v>
      </c>
      <c r="BJ295" s="685" t="s">
        <v>749</v>
      </c>
      <c r="BK295" s="685">
        <v>1</v>
      </c>
      <c r="BL295" s="685"/>
      <c r="BM295" s="685"/>
      <c r="BN295" s="685"/>
      <c r="BO295" s="685"/>
      <c r="BP295" s="685"/>
      <c r="BQ295" s="685"/>
      <c r="BR295" s="685"/>
    </row>
    <row r="296" s="258" customFormat="1" ht="129.6" spans="2:70">
      <c r="B296" s="448">
        <f t="shared" si="20"/>
        <v>281</v>
      </c>
      <c r="C296" s="449" t="s">
        <v>1911</v>
      </c>
      <c r="D296" s="450" t="s">
        <v>1015</v>
      </c>
      <c r="E296" s="451" t="s">
        <v>744</v>
      </c>
      <c r="F296" s="794" t="s">
        <v>1912</v>
      </c>
      <c r="G296" s="453" t="s">
        <v>1913</v>
      </c>
      <c r="H296" s="451" t="str">
        <f t="shared" si="18"/>
        <v>その他(ネットワーク機器等)
Other
(e.g., External FW, IPS/IDS, network equipment, storage devices, etc.)</v>
      </c>
      <c r="I296" s="799" t="s">
        <v>1018</v>
      </c>
      <c r="J296" s="320" t="s">
        <v>1019</v>
      </c>
      <c r="K296" s="487" t="str">
        <f t="shared" si="21"/>
        <v>回答要
Answer Required</v>
      </c>
      <c r="L296" s="488">
        <v>3</v>
      </c>
      <c r="M296" s="489"/>
      <c r="N296" s="489"/>
      <c r="O296" s="490" t="s">
        <v>1911</v>
      </c>
      <c r="P296" s="491"/>
      <c r="Q296" s="322"/>
      <c r="R296" s="322"/>
      <c r="S296" s="502"/>
      <c r="T296" s="807">
        <f>IF(OR(AND('0.Work Content Judge'!$AE$146=1,$BL296=99),AND('0.Work Content Judge'!$AH$146=1,$BM296=99),AND('0.Work Content Judge'!$AG$146=1,$BN296=99),AND(COUNTIF('0.Work Content Judge'!$AJ$146:$AO$146,2)=0,$BO296=99),AND('0.Work Content Judge'!$T$146=0,$BP296=99),AND('0.Work Content Judge'!$U$146=0,$BQ296=99),AND(COUNTIF('0.Work Content Judge'!$AJ$146:$AO$146,2)&gt;0,$BR296=99)),0,IF(OR(AND('0.Work Content Judge'!$G$129=1,$AZ296=1),AND('0.Work Content Judge'!$H$129=1,$BA296=1),AND('0.Work Content Judge'!$I$129=1,$BB296=1),AND('0.Work Content Judge'!$J$129=1,$BC296=1),AND('0.Work Content Judge'!$K$129=1,$BD296=1),AND('0.Work Content Judge'!$L$129=1,$BG296=1),AND('0.Work Content Judge'!$M$129=1,$BF296=1),AND('0.Work Content Judge'!$N$129=1,$BE296=1),AND('0.Work Content Judge'!$O$129=1,$BH296=1),AND('0.Work Content Judge'!$P$129=1,$BI296=1)),1,0))</f>
        <v>1</v>
      </c>
      <c r="U296" s="807">
        <f t="shared" si="22"/>
        <v>1</v>
      </c>
      <c r="V296" s="683">
        <f t="shared" si="19"/>
        <v>1</v>
      </c>
      <c r="W296" s="684">
        <v>1</v>
      </c>
      <c r="X296" s="685">
        <v>1</v>
      </c>
      <c r="Y296" s="685" t="s">
        <v>749</v>
      </c>
      <c r="Z296" s="685" t="s">
        <v>749</v>
      </c>
      <c r="AA296" s="685" t="s">
        <v>749</v>
      </c>
      <c r="AB296" s="685" t="s">
        <v>749</v>
      </c>
      <c r="AC296" s="685" t="s">
        <v>749</v>
      </c>
      <c r="AD296" s="685" t="s">
        <v>749</v>
      </c>
      <c r="AE296" s="685" t="s">
        <v>749</v>
      </c>
      <c r="AF296" s="685">
        <v>0</v>
      </c>
      <c r="AG296" s="685">
        <v>0</v>
      </c>
      <c r="AH296" s="685">
        <v>0</v>
      </c>
      <c r="AI296" s="685">
        <v>0</v>
      </c>
      <c r="AJ296" s="685">
        <v>0</v>
      </c>
      <c r="AK296" s="685">
        <v>0</v>
      </c>
      <c r="AL296" s="685">
        <v>0</v>
      </c>
      <c r="AM296" s="685"/>
      <c r="AN296" s="685" t="s">
        <v>749</v>
      </c>
      <c r="AO296" s="685" t="s">
        <v>749</v>
      </c>
      <c r="AP296" s="685" t="s">
        <v>749</v>
      </c>
      <c r="AQ296" s="685" t="s">
        <v>749</v>
      </c>
      <c r="AR296" s="685" t="s">
        <v>749</v>
      </c>
      <c r="AS296" s="685" t="s">
        <v>749</v>
      </c>
      <c r="AT296" s="685" t="s">
        <v>749</v>
      </c>
      <c r="AU296" s="685">
        <v>1</v>
      </c>
      <c r="AV296" s="685">
        <v>1</v>
      </c>
      <c r="AW296" s="685">
        <v>1</v>
      </c>
      <c r="AX296" s="685">
        <v>1</v>
      </c>
      <c r="AY296" s="685" t="s">
        <v>749</v>
      </c>
      <c r="AZ296" s="685">
        <v>1</v>
      </c>
      <c r="BA296" s="685" t="s">
        <v>749</v>
      </c>
      <c r="BB296" s="685" t="s">
        <v>749</v>
      </c>
      <c r="BC296" s="685" t="s">
        <v>749</v>
      </c>
      <c r="BD296" s="685" t="s">
        <v>749</v>
      </c>
      <c r="BE296" s="685" t="s">
        <v>749</v>
      </c>
      <c r="BF296" s="685" t="s">
        <v>749</v>
      </c>
      <c r="BG296" s="685" t="s">
        <v>749</v>
      </c>
      <c r="BH296" s="685" t="s">
        <v>749</v>
      </c>
      <c r="BI296" s="685" t="s">
        <v>749</v>
      </c>
      <c r="BJ296" s="685" t="s">
        <v>749</v>
      </c>
      <c r="BK296" s="685">
        <v>1</v>
      </c>
      <c r="BL296" s="685"/>
      <c r="BM296" s="685"/>
      <c r="BN296" s="685"/>
      <c r="BO296" s="685"/>
      <c r="BP296" s="685"/>
      <c r="BQ296" s="685"/>
      <c r="BR296" s="685"/>
    </row>
    <row r="297" s="258" customFormat="1" ht="129.6" hidden="1" spans="2:70">
      <c r="B297" s="448">
        <f t="shared" si="20"/>
        <v>282</v>
      </c>
      <c r="C297" s="449" t="s">
        <v>1914</v>
      </c>
      <c r="D297" s="450" t="s">
        <v>1015</v>
      </c>
      <c r="E297" s="451" t="s">
        <v>744</v>
      </c>
      <c r="F297" s="794" t="s">
        <v>1915</v>
      </c>
      <c r="G297" s="453" t="s">
        <v>1916</v>
      </c>
      <c r="H297" s="451" t="str">
        <f t="shared" si="18"/>
        <v>その他(ネットワーク機器等)
Other
(e.g., External FW, IPS/IDS, network equipment, storage devices, etc.)</v>
      </c>
      <c r="I297" s="799" t="s">
        <v>1018</v>
      </c>
      <c r="J297" s="320" t="s">
        <v>1019</v>
      </c>
      <c r="K297" s="487" t="str">
        <f t="shared" si="21"/>
        <v>回答不要
Not Applicable</v>
      </c>
      <c r="L297" s="488"/>
      <c r="M297" s="489"/>
      <c r="N297" s="489"/>
      <c r="O297" s="490" t="s">
        <v>1914</v>
      </c>
      <c r="P297" s="491"/>
      <c r="Q297" s="322"/>
      <c r="R297" s="322"/>
      <c r="S297" s="502"/>
      <c r="T297" s="807">
        <f>IF(OR(AND('0.Work Content Judge'!$AE$146=1,$BL297=99),AND('0.Work Content Judge'!$AH$146=1,$BM297=99),AND('0.Work Content Judge'!$AG$146=1,$BN297=99),AND(COUNTIF('0.Work Content Judge'!$AJ$146:$AO$146,2)=0,$BO297=99),AND('0.Work Content Judge'!$T$146=0,$BP297=99),AND('0.Work Content Judge'!$U$146=0,$BQ297=99),AND(COUNTIF('0.Work Content Judge'!$AJ$146:$AO$146,2)&gt;0,$BR297=99)),0,IF(OR(AND('0.Work Content Judge'!$G$129=1,$AZ297=1),AND('0.Work Content Judge'!$H$129=1,$BA297=1),AND('0.Work Content Judge'!$I$129=1,$BB297=1),AND('0.Work Content Judge'!$J$129=1,$BC297=1),AND('0.Work Content Judge'!$K$129=1,$BD297=1),AND('0.Work Content Judge'!$L$129=1,$BG297=1),AND('0.Work Content Judge'!$M$129=1,$BF297=1),AND('0.Work Content Judge'!$N$129=1,$BE297=1),AND('0.Work Content Judge'!$O$129=1,$BH297=1),AND('0.Work Content Judge'!$P$129=1,$BI297=1)),1,0))</f>
        <v>0</v>
      </c>
      <c r="U297" s="807">
        <f t="shared" si="22"/>
        <v>1</v>
      </c>
      <c r="V297" s="683">
        <f t="shared" si="19"/>
        <v>1</v>
      </c>
      <c r="W297" s="684">
        <v>1</v>
      </c>
      <c r="X297" s="685">
        <v>1</v>
      </c>
      <c r="Y297" s="685" t="s">
        <v>749</v>
      </c>
      <c r="Z297" s="685" t="s">
        <v>749</v>
      </c>
      <c r="AA297" s="685" t="s">
        <v>749</v>
      </c>
      <c r="AB297" s="685" t="s">
        <v>749</v>
      </c>
      <c r="AC297" s="685" t="s">
        <v>749</v>
      </c>
      <c r="AD297" s="685" t="s">
        <v>749</v>
      </c>
      <c r="AE297" s="685" t="s">
        <v>749</v>
      </c>
      <c r="AF297" s="685">
        <v>0</v>
      </c>
      <c r="AG297" s="685">
        <v>0</v>
      </c>
      <c r="AH297" s="685">
        <v>0</v>
      </c>
      <c r="AI297" s="685">
        <v>0</v>
      </c>
      <c r="AJ297" s="685">
        <v>0</v>
      </c>
      <c r="AK297" s="685">
        <v>0</v>
      </c>
      <c r="AL297" s="685">
        <v>0</v>
      </c>
      <c r="AM297" s="685" t="s">
        <v>749</v>
      </c>
      <c r="AN297" s="685" t="s">
        <v>749</v>
      </c>
      <c r="AO297" s="685" t="s">
        <v>749</v>
      </c>
      <c r="AP297" s="685" t="s">
        <v>749</v>
      </c>
      <c r="AQ297" s="685" t="s">
        <v>749</v>
      </c>
      <c r="AR297" s="685" t="s">
        <v>749</v>
      </c>
      <c r="AS297" s="685" t="s">
        <v>749</v>
      </c>
      <c r="AT297" s="685" t="s">
        <v>749</v>
      </c>
      <c r="AU297" s="685">
        <v>1</v>
      </c>
      <c r="AV297" s="685"/>
      <c r="AW297" s="685"/>
      <c r="AX297" s="685">
        <v>1</v>
      </c>
      <c r="AY297" s="685" t="s">
        <v>749</v>
      </c>
      <c r="AZ297" s="685" t="s">
        <v>749</v>
      </c>
      <c r="BA297" s="685" t="s">
        <v>749</v>
      </c>
      <c r="BB297" s="685" t="s">
        <v>749</v>
      </c>
      <c r="BC297" s="685">
        <v>1</v>
      </c>
      <c r="BD297" s="685" t="s">
        <v>749</v>
      </c>
      <c r="BE297" s="685" t="s">
        <v>749</v>
      </c>
      <c r="BF297" s="685" t="s">
        <v>749</v>
      </c>
      <c r="BG297" s="685" t="s">
        <v>749</v>
      </c>
      <c r="BH297" s="685" t="s">
        <v>749</v>
      </c>
      <c r="BI297" s="685" t="s">
        <v>749</v>
      </c>
      <c r="BJ297" s="685" t="s">
        <v>749</v>
      </c>
      <c r="BK297" s="685">
        <v>1</v>
      </c>
      <c r="BL297" s="685"/>
      <c r="BM297" s="685"/>
      <c r="BN297" s="685">
        <v>99</v>
      </c>
      <c r="BO297" s="685"/>
      <c r="BP297" s="685"/>
      <c r="BQ297" s="685"/>
      <c r="BR297" s="685"/>
    </row>
    <row r="298" s="258" customFormat="1" ht="129.6" hidden="1" spans="2:70">
      <c r="B298" s="448">
        <f t="shared" si="20"/>
        <v>283</v>
      </c>
      <c r="C298" s="449" t="s">
        <v>1917</v>
      </c>
      <c r="D298" s="450" t="s">
        <v>1015</v>
      </c>
      <c r="E298" s="451" t="s">
        <v>744</v>
      </c>
      <c r="F298" s="794" t="s">
        <v>1918</v>
      </c>
      <c r="G298" s="453" t="s">
        <v>1919</v>
      </c>
      <c r="H298" s="451" t="str">
        <f t="shared" si="18"/>
        <v>その他(ネットワーク機器等)
Other
(e.g., External FW, IPS/IDS, network equipment, storage devices, etc.)</v>
      </c>
      <c r="I298" s="799" t="s">
        <v>1018</v>
      </c>
      <c r="J298" s="320" t="s">
        <v>1019</v>
      </c>
      <c r="K298" s="487" t="str">
        <f t="shared" si="21"/>
        <v>回答不要
Not Applicable</v>
      </c>
      <c r="L298" s="488"/>
      <c r="M298" s="489"/>
      <c r="N298" s="489"/>
      <c r="O298" s="490" t="s">
        <v>1917</v>
      </c>
      <c r="P298" s="491"/>
      <c r="Q298" s="322"/>
      <c r="R298" s="322"/>
      <c r="S298" s="502"/>
      <c r="T298" s="807">
        <f>IF(OR(AND('0.Work Content Judge'!$AE$146=1,$BL298=99),AND('0.Work Content Judge'!$AH$146=1,$BM298=99),AND('0.Work Content Judge'!$AG$146=1,$BN298=99),AND(COUNTIF('0.Work Content Judge'!$AJ$146:$AO$146,2)=0,$BO298=99),AND('0.Work Content Judge'!$T$146=0,$BP298=99),AND('0.Work Content Judge'!$U$146=0,$BQ298=99),AND(COUNTIF('0.Work Content Judge'!$AJ$146:$AO$146,2)&gt;0,$BR298=99)),0,IF(OR(AND('0.Work Content Judge'!$G$129=1,$AZ298=1),AND('0.Work Content Judge'!$H$129=1,$BA298=1),AND('0.Work Content Judge'!$I$129=1,$BB298=1),AND('0.Work Content Judge'!$J$129=1,$BC298=1),AND('0.Work Content Judge'!$K$129=1,$BD298=1),AND('0.Work Content Judge'!$L$129=1,$BG298=1),AND('0.Work Content Judge'!$M$129=1,$BF298=1),AND('0.Work Content Judge'!$N$129=1,$BE298=1),AND('0.Work Content Judge'!$O$129=1,$BH298=1),AND('0.Work Content Judge'!$P$129=1,$BI298=1)),1,0))</f>
        <v>0</v>
      </c>
      <c r="U298" s="807">
        <f t="shared" si="22"/>
        <v>1</v>
      </c>
      <c r="V298" s="683">
        <f t="shared" si="19"/>
        <v>1</v>
      </c>
      <c r="W298" s="684">
        <v>1</v>
      </c>
      <c r="X298" s="685">
        <v>1</v>
      </c>
      <c r="Y298" s="685" t="s">
        <v>749</v>
      </c>
      <c r="Z298" s="685" t="s">
        <v>749</v>
      </c>
      <c r="AA298" s="685" t="s">
        <v>749</v>
      </c>
      <c r="AB298" s="685" t="s">
        <v>749</v>
      </c>
      <c r="AC298" s="685" t="s">
        <v>749</v>
      </c>
      <c r="AD298" s="685" t="s">
        <v>749</v>
      </c>
      <c r="AE298" s="685" t="s">
        <v>749</v>
      </c>
      <c r="AF298" s="685">
        <v>0</v>
      </c>
      <c r="AG298" s="685">
        <v>0</v>
      </c>
      <c r="AH298" s="685">
        <v>0</v>
      </c>
      <c r="AI298" s="685">
        <v>0</v>
      </c>
      <c r="AJ298" s="685">
        <v>0</v>
      </c>
      <c r="AK298" s="685">
        <v>0</v>
      </c>
      <c r="AL298" s="685">
        <v>0</v>
      </c>
      <c r="AM298" s="685" t="s">
        <v>749</v>
      </c>
      <c r="AN298" s="685" t="s">
        <v>749</v>
      </c>
      <c r="AO298" s="685" t="s">
        <v>749</v>
      </c>
      <c r="AP298" s="685" t="s">
        <v>749</v>
      </c>
      <c r="AQ298" s="685" t="s">
        <v>749</v>
      </c>
      <c r="AR298" s="685" t="s">
        <v>749</v>
      </c>
      <c r="AS298" s="685" t="s">
        <v>749</v>
      </c>
      <c r="AT298" s="685" t="s">
        <v>749</v>
      </c>
      <c r="AU298" s="685">
        <v>1</v>
      </c>
      <c r="AV298" s="685"/>
      <c r="AW298" s="685"/>
      <c r="AX298" s="685">
        <v>1</v>
      </c>
      <c r="AY298" s="685" t="s">
        <v>749</v>
      </c>
      <c r="AZ298" s="685" t="s">
        <v>749</v>
      </c>
      <c r="BA298" s="685" t="s">
        <v>749</v>
      </c>
      <c r="BB298" s="685" t="s">
        <v>749</v>
      </c>
      <c r="BC298" s="685">
        <v>1</v>
      </c>
      <c r="BD298" s="685" t="s">
        <v>749</v>
      </c>
      <c r="BE298" s="685" t="s">
        <v>749</v>
      </c>
      <c r="BF298" s="685" t="s">
        <v>749</v>
      </c>
      <c r="BG298" s="685" t="s">
        <v>749</v>
      </c>
      <c r="BH298" s="685" t="s">
        <v>749</v>
      </c>
      <c r="BI298" s="685" t="s">
        <v>749</v>
      </c>
      <c r="BJ298" s="685" t="s">
        <v>749</v>
      </c>
      <c r="BK298" s="685">
        <v>1</v>
      </c>
      <c r="BL298" s="685"/>
      <c r="BM298" s="685"/>
      <c r="BN298" s="685"/>
      <c r="BO298" s="685"/>
      <c r="BP298" s="685"/>
      <c r="BQ298" s="685"/>
      <c r="BR298" s="685"/>
    </row>
    <row r="299" s="258" customFormat="1" ht="129.6" hidden="1" spans="2:70">
      <c r="B299" s="448">
        <f t="shared" si="20"/>
        <v>284</v>
      </c>
      <c r="C299" s="449" t="s">
        <v>1920</v>
      </c>
      <c r="D299" s="450" t="s">
        <v>1015</v>
      </c>
      <c r="E299" s="451" t="s">
        <v>744</v>
      </c>
      <c r="F299" s="794" t="s">
        <v>1921</v>
      </c>
      <c r="G299" s="453" t="s">
        <v>1922</v>
      </c>
      <c r="H299" s="451" t="str">
        <f t="shared" si="18"/>
        <v>その他(ネットワーク機器等)
Other
(e.g., External FW, IPS/IDS, network equipment, storage devices, etc.)</v>
      </c>
      <c r="I299" s="799" t="s">
        <v>1018</v>
      </c>
      <c r="J299" s="320" t="s">
        <v>1019</v>
      </c>
      <c r="K299" s="487" t="str">
        <f t="shared" si="21"/>
        <v>回答不要
Not Applicable</v>
      </c>
      <c r="L299" s="488"/>
      <c r="M299" s="489"/>
      <c r="N299" s="489"/>
      <c r="O299" s="490" t="s">
        <v>1920</v>
      </c>
      <c r="P299" s="491"/>
      <c r="Q299" s="322"/>
      <c r="R299" s="322"/>
      <c r="S299" s="502"/>
      <c r="T299" s="807">
        <f>IF(OR(AND('0.Work Content Judge'!$AE$146=1,$BL299=99),AND('0.Work Content Judge'!$AH$146=1,$BM299=99),AND('0.Work Content Judge'!$AG$146=1,$BN299=99),AND(COUNTIF('0.Work Content Judge'!$AJ$146:$AO$146,2)=0,$BO299=99),AND('0.Work Content Judge'!$T$146=0,$BP299=99),AND('0.Work Content Judge'!$U$146=0,$BQ299=99),AND(COUNTIF('0.Work Content Judge'!$AJ$146:$AO$146,2)&gt;0,$BR299=99)),0,IF(OR(AND('0.Work Content Judge'!$G$129=1,$AZ299=1),AND('0.Work Content Judge'!$H$129=1,$BA299=1),AND('0.Work Content Judge'!$I$129=1,$BB299=1),AND('0.Work Content Judge'!$J$129=1,$BC299=1),AND('0.Work Content Judge'!$K$129=1,$BD299=1),AND('0.Work Content Judge'!$L$129=1,$BG299=1),AND('0.Work Content Judge'!$M$129=1,$BF299=1),AND('0.Work Content Judge'!$N$129=1,$BE299=1),AND('0.Work Content Judge'!$O$129=1,$BH299=1),AND('0.Work Content Judge'!$P$129=1,$BI299=1)),1,0))</f>
        <v>0</v>
      </c>
      <c r="U299" s="807">
        <f t="shared" si="22"/>
        <v>1</v>
      </c>
      <c r="V299" s="683">
        <f t="shared" si="19"/>
        <v>1</v>
      </c>
      <c r="W299" s="684">
        <v>1</v>
      </c>
      <c r="X299" s="685">
        <v>1</v>
      </c>
      <c r="Y299" s="685" t="s">
        <v>749</v>
      </c>
      <c r="Z299" s="685" t="s">
        <v>749</v>
      </c>
      <c r="AA299" s="685" t="s">
        <v>749</v>
      </c>
      <c r="AB299" s="685" t="s">
        <v>749</v>
      </c>
      <c r="AC299" s="685" t="s">
        <v>749</v>
      </c>
      <c r="AD299" s="685" t="s">
        <v>749</v>
      </c>
      <c r="AE299" s="685" t="s">
        <v>749</v>
      </c>
      <c r="AF299" s="685">
        <v>0</v>
      </c>
      <c r="AG299" s="685">
        <v>0</v>
      </c>
      <c r="AH299" s="685">
        <v>0</v>
      </c>
      <c r="AI299" s="685">
        <v>0</v>
      </c>
      <c r="AJ299" s="685">
        <v>0</v>
      </c>
      <c r="AK299" s="685">
        <v>0</v>
      </c>
      <c r="AL299" s="685">
        <v>0</v>
      </c>
      <c r="AM299" s="685" t="s">
        <v>749</v>
      </c>
      <c r="AN299" s="685" t="s">
        <v>749</v>
      </c>
      <c r="AO299" s="685" t="s">
        <v>749</v>
      </c>
      <c r="AP299" s="685" t="s">
        <v>749</v>
      </c>
      <c r="AQ299" s="685" t="s">
        <v>749</v>
      </c>
      <c r="AR299" s="685" t="s">
        <v>749</v>
      </c>
      <c r="AS299" s="685" t="s">
        <v>749</v>
      </c>
      <c r="AT299" s="685" t="s">
        <v>749</v>
      </c>
      <c r="AU299" s="685">
        <v>1</v>
      </c>
      <c r="AV299" s="685"/>
      <c r="AW299" s="685"/>
      <c r="AX299" s="685">
        <v>1</v>
      </c>
      <c r="AY299" s="685" t="s">
        <v>749</v>
      </c>
      <c r="AZ299" s="685" t="s">
        <v>749</v>
      </c>
      <c r="BA299" s="685" t="s">
        <v>749</v>
      </c>
      <c r="BB299" s="685" t="s">
        <v>749</v>
      </c>
      <c r="BC299" s="685">
        <v>1</v>
      </c>
      <c r="BD299" s="685" t="s">
        <v>749</v>
      </c>
      <c r="BE299" s="685" t="s">
        <v>749</v>
      </c>
      <c r="BF299" s="685" t="s">
        <v>749</v>
      </c>
      <c r="BG299" s="685" t="s">
        <v>749</v>
      </c>
      <c r="BH299" s="685" t="s">
        <v>749</v>
      </c>
      <c r="BI299" s="685" t="s">
        <v>749</v>
      </c>
      <c r="BJ299" s="685" t="s">
        <v>749</v>
      </c>
      <c r="BK299" s="685">
        <v>1</v>
      </c>
      <c r="BL299" s="685"/>
      <c r="BM299" s="685"/>
      <c r="BN299" s="685"/>
      <c r="BO299" s="685"/>
      <c r="BP299" s="685"/>
      <c r="BQ299" s="685"/>
      <c r="BR299" s="685"/>
    </row>
    <row r="300" s="258" customFormat="1" ht="129.6" hidden="1" spans="2:70">
      <c r="B300" s="448">
        <f t="shared" si="20"/>
        <v>285</v>
      </c>
      <c r="C300" s="449" t="s">
        <v>1923</v>
      </c>
      <c r="D300" s="450" t="s">
        <v>1015</v>
      </c>
      <c r="E300" s="451" t="s">
        <v>744</v>
      </c>
      <c r="F300" s="794" t="s">
        <v>1924</v>
      </c>
      <c r="G300" s="453" t="s">
        <v>1925</v>
      </c>
      <c r="H300" s="451" t="str">
        <f t="shared" si="18"/>
        <v>その他(ネットワーク機器等)
Other
(e.g., External FW, IPS/IDS, network equipment, storage devices, etc.)</v>
      </c>
      <c r="I300" s="799" t="s">
        <v>1018</v>
      </c>
      <c r="J300" s="320" t="s">
        <v>1019</v>
      </c>
      <c r="K300" s="487" t="str">
        <f t="shared" si="21"/>
        <v>回答不要
Not Applicable</v>
      </c>
      <c r="L300" s="488"/>
      <c r="M300" s="489"/>
      <c r="N300" s="489"/>
      <c r="O300" s="490" t="s">
        <v>1923</v>
      </c>
      <c r="P300" s="491"/>
      <c r="Q300" s="322"/>
      <c r="R300" s="322"/>
      <c r="S300" s="502"/>
      <c r="T300" s="807">
        <f>IF(OR(AND('0.Work Content Judge'!$AE$146=1,$BL300=99),AND('0.Work Content Judge'!$AH$146=1,$BM300=99),AND('0.Work Content Judge'!$AG$146=1,$BN300=99),AND(COUNTIF('0.Work Content Judge'!$AJ$146:$AO$146,2)=0,$BO300=99),AND('0.Work Content Judge'!$T$146=0,$BP300=99),AND('0.Work Content Judge'!$U$146=0,$BQ300=99),AND(COUNTIF('0.Work Content Judge'!$AJ$146:$AO$146,2)&gt;0,$BR300=99)),0,IF(OR(AND('0.Work Content Judge'!$G$129=1,$AZ300=1),AND('0.Work Content Judge'!$H$129=1,$BA300=1),AND('0.Work Content Judge'!$I$129=1,$BB300=1),AND('0.Work Content Judge'!$J$129=1,$BC300=1),AND('0.Work Content Judge'!$K$129=1,$BD300=1),AND('0.Work Content Judge'!$L$129=1,$BG300=1),AND('0.Work Content Judge'!$M$129=1,$BF300=1),AND('0.Work Content Judge'!$N$129=1,$BE300=1),AND('0.Work Content Judge'!$O$129=1,$BH300=1),AND('0.Work Content Judge'!$P$129=1,$BI300=1)),1,0))</f>
        <v>0</v>
      </c>
      <c r="U300" s="807">
        <f t="shared" si="22"/>
        <v>1</v>
      </c>
      <c r="V300" s="683">
        <f t="shared" si="19"/>
        <v>1</v>
      </c>
      <c r="W300" s="684">
        <v>1</v>
      </c>
      <c r="X300" s="685">
        <v>1</v>
      </c>
      <c r="Y300" s="685" t="s">
        <v>749</v>
      </c>
      <c r="Z300" s="685" t="s">
        <v>749</v>
      </c>
      <c r="AA300" s="685" t="s">
        <v>749</v>
      </c>
      <c r="AB300" s="685" t="s">
        <v>749</v>
      </c>
      <c r="AC300" s="685" t="s">
        <v>749</v>
      </c>
      <c r="AD300" s="685" t="s">
        <v>749</v>
      </c>
      <c r="AE300" s="685" t="s">
        <v>749</v>
      </c>
      <c r="AF300" s="685">
        <v>0</v>
      </c>
      <c r="AG300" s="685">
        <v>0</v>
      </c>
      <c r="AH300" s="685">
        <v>0</v>
      </c>
      <c r="AI300" s="685">
        <v>0</v>
      </c>
      <c r="AJ300" s="685">
        <v>0</v>
      </c>
      <c r="AK300" s="685">
        <v>0</v>
      </c>
      <c r="AL300" s="685">
        <v>0</v>
      </c>
      <c r="AM300" s="685" t="s">
        <v>749</v>
      </c>
      <c r="AN300" s="685" t="s">
        <v>749</v>
      </c>
      <c r="AO300" s="685" t="s">
        <v>749</v>
      </c>
      <c r="AP300" s="685" t="s">
        <v>749</v>
      </c>
      <c r="AQ300" s="685" t="s">
        <v>749</v>
      </c>
      <c r="AR300" s="685" t="s">
        <v>749</v>
      </c>
      <c r="AS300" s="685" t="s">
        <v>749</v>
      </c>
      <c r="AT300" s="685" t="s">
        <v>749</v>
      </c>
      <c r="AU300" s="685">
        <v>1</v>
      </c>
      <c r="AV300" s="685"/>
      <c r="AW300" s="685"/>
      <c r="AX300" s="685">
        <v>1</v>
      </c>
      <c r="AY300" s="685" t="s">
        <v>749</v>
      </c>
      <c r="AZ300" s="685" t="s">
        <v>749</v>
      </c>
      <c r="BA300" s="685" t="s">
        <v>749</v>
      </c>
      <c r="BB300" s="685" t="s">
        <v>749</v>
      </c>
      <c r="BC300" s="685">
        <v>1</v>
      </c>
      <c r="BD300" s="685" t="s">
        <v>749</v>
      </c>
      <c r="BE300" s="685" t="s">
        <v>749</v>
      </c>
      <c r="BF300" s="685" t="s">
        <v>749</v>
      </c>
      <c r="BG300" s="685" t="s">
        <v>749</v>
      </c>
      <c r="BH300" s="685" t="s">
        <v>749</v>
      </c>
      <c r="BI300" s="685" t="s">
        <v>749</v>
      </c>
      <c r="BJ300" s="685" t="s">
        <v>749</v>
      </c>
      <c r="BK300" s="685">
        <v>1</v>
      </c>
      <c r="BL300" s="685"/>
      <c r="BM300" s="685"/>
      <c r="BN300" s="685"/>
      <c r="BO300" s="685"/>
      <c r="BP300" s="685"/>
      <c r="BQ300" s="685"/>
      <c r="BR300" s="685"/>
    </row>
    <row r="301" s="258" customFormat="1" ht="129.6" hidden="1" spans="2:70">
      <c r="B301" s="448">
        <f t="shared" si="20"/>
        <v>286</v>
      </c>
      <c r="C301" s="449" t="s">
        <v>1926</v>
      </c>
      <c r="D301" s="450" t="s">
        <v>1015</v>
      </c>
      <c r="E301" s="451" t="s">
        <v>744</v>
      </c>
      <c r="F301" s="794" t="s">
        <v>1927</v>
      </c>
      <c r="G301" s="453" t="s">
        <v>1928</v>
      </c>
      <c r="H301" s="451" t="str">
        <f t="shared" si="18"/>
        <v>その他(ネットワーク機器等)
Other
(e.g., External FW, IPS/IDS, network equipment, storage devices, etc.)</v>
      </c>
      <c r="I301" s="799" t="s">
        <v>1018</v>
      </c>
      <c r="J301" s="320" t="s">
        <v>1019</v>
      </c>
      <c r="K301" s="487" t="str">
        <f t="shared" si="21"/>
        <v>回答不要
Not Applicable</v>
      </c>
      <c r="L301" s="488"/>
      <c r="M301" s="489"/>
      <c r="N301" s="489"/>
      <c r="O301" s="490" t="s">
        <v>1926</v>
      </c>
      <c r="P301" s="491"/>
      <c r="Q301" s="322"/>
      <c r="R301" s="322"/>
      <c r="S301" s="502"/>
      <c r="T301" s="807">
        <f>IF(OR(AND('0.Work Content Judge'!$AE$146=1,$BL301=99),AND('0.Work Content Judge'!$AH$146=1,$BM301=99),AND('0.Work Content Judge'!$AG$146=1,$BN301=99),AND(COUNTIF('0.Work Content Judge'!$AJ$146:$AO$146,2)=0,$BO301=99),AND('0.Work Content Judge'!$T$146=0,$BP301=99),AND('0.Work Content Judge'!$U$146=0,$BQ301=99),AND(COUNTIF('0.Work Content Judge'!$AJ$146:$AO$146,2)&gt;0,$BR301=99)),0,IF(OR(AND('0.Work Content Judge'!$G$129=1,$AZ301=1),AND('0.Work Content Judge'!$H$129=1,$BA301=1),AND('0.Work Content Judge'!$I$129=1,$BB301=1),AND('0.Work Content Judge'!$J$129=1,$BC301=1),AND('0.Work Content Judge'!$K$129=1,$BD301=1),AND('0.Work Content Judge'!$L$129=1,$BG301=1),AND('0.Work Content Judge'!$M$129=1,$BF301=1),AND('0.Work Content Judge'!$N$129=1,$BE301=1),AND('0.Work Content Judge'!$O$129=1,$BH301=1),AND('0.Work Content Judge'!$P$129=1,$BI301=1)),1,0))</f>
        <v>0</v>
      </c>
      <c r="U301" s="807">
        <f t="shared" si="22"/>
        <v>1</v>
      </c>
      <c r="V301" s="683">
        <f t="shared" si="19"/>
        <v>1</v>
      </c>
      <c r="W301" s="684">
        <v>1</v>
      </c>
      <c r="X301" s="685">
        <v>1</v>
      </c>
      <c r="Y301" s="685" t="s">
        <v>749</v>
      </c>
      <c r="Z301" s="685" t="s">
        <v>749</v>
      </c>
      <c r="AA301" s="685" t="s">
        <v>749</v>
      </c>
      <c r="AB301" s="685" t="s">
        <v>749</v>
      </c>
      <c r="AC301" s="685" t="s">
        <v>749</v>
      </c>
      <c r="AD301" s="685" t="s">
        <v>749</v>
      </c>
      <c r="AE301" s="685" t="s">
        <v>749</v>
      </c>
      <c r="AF301" s="685">
        <v>0</v>
      </c>
      <c r="AG301" s="685">
        <v>0</v>
      </c>
      <c r="AH301" s="685">
        <v>0</v>
      </c>
      <c r="AI301" s="685">
        <v>0</v>
      </c>
      <c r="AJ301" s="685">
        <v>0</v>
      </c>
      <c r="AK301" s="685">
        <v>0</v>
      </c>
      <c r="AL301" s="685">
        <v>0</v>
      </c>
      <c r="AM301" s="685" t="s">
        <v>749</v>
      </c>
      <c r="AN301" s="685" t="s">
        <v>749</v>
      </c>
      <c r="AO301" s="685" t="s">
        <v>749</v>
      </c>
      <c r="AP301" s="685" t="s">
        <v>749</v>
      </c>
      <c r="AQ301" s="685" t="s">
        <v>749</v>
      </c>
      <c r="AR301" s="685" t="s">
        <v>749</v>
      </c>
      <c r="AS301" s="685" t="s">
        <v>749</v>
      </c>
      <c r="AT301" s="685" t="s">
        <v>749</v>
      </c>
      <c r="AU301" s="685">
        <v>1</v>
      </c>
      <c r="AV301" s="685"/>
      <c r="AW301" s="685"/>
      <c r="AX301" s="685">
        <v>1</v>
      </c>
      <c r="AY301" s="685" t="s">
        <v>749</v>
      </c>
      <c r="AZ301" s="685" t="s">
        <v>749</v>
      </c>
      <c r="BA301" s="685" t="s">
        <v>749</v>
      </c>
      <c r="BB301" s="685" t="s">
        <v>749</v>
      </c>
      <c r="BC301" s="685">
        <v>1</v>
      </c>
      <c r="BD301" s="685" t="s">
        <v>749</v>
      </c>
      <c r="BE301" s="685" t="s">
        <v>749</v>
      </c>
      <c r="BF301" s="685" t="s">
        <v>749</v>
      </c>
      <c r="BG301" s="685" t="s">
        <v>749</v>
      </c>
      <c r="BH301" s="685" t="s">
        <v>749</v>
      </c>
      <c r="BI301" s="685" t="s">
        <v>749</v>
      </c>
      <c r="BJ301" s="685" t="s">
        <v>749</v>
      </c>
      <c r="BK301" s="685">
        <v>1</v>
      </c>
      <c r="BL301" s="685"/>
      <c r="BM301" s="685"/>
      <c r="BN301" s="685"/>
      <c r="BO301" s="685"/>
      <c r="BP301" s="685"/>
      <c r="BQ301" s="685"/>
      <c r="BR301" s="685"/>
    </row>
    <row r="302" s="258" customFormat="1" ht="158.4" spans="2:70">
      <c r="B302" s="448">
        <f t="shared" si="20"/>
        <v>287</v>
      </c>
      <c r="C302" s="449" t="s">
        <v>1929</v>
      </c>
      <c r="D302" s="450" t="s">
        <v>1072</v>
      </c>
      <c r="E302" s="451" t="s">
        <v>801</v>
      </c>
      <c r="F302" s="794" t="s">
        <v>1930</v>
      </c>
      <c r="G302" s="453" t="s">
        <v>1931</v>
      </c>
      <c r="H302" s="451" t="str">
        <f t="shared" si="18"/>
        <v>サーバ全体
Entire server</v>
      </c>
      <c r="I302" s="799" t="s">
        <v>1018</v>
      </c>
      <c r="J302" s="320" t="s">
        <v>1019</v>
      </c>
      <c r="K302" s="487" t="str">
        <f t="shared" si="21"/>
        <v>回答要
Answer Required</v>
      </c>
      <c r="L302" s="488">
        <v>3</v>
      </c>
      <c r="M302" s="489"/>
      <c r="N302" s="489"/>
      <c r="O302" s="490" t="s">
        <v>1932</v>
      </c>
      <c r="P302" s="491"/>
      <c r="Q302" s="322"/>
      <c r="R302" s="322"/>
      <c r="S302" s="502"/>
      <c r="T302" s="807">
        <f>IF(OR(AND('0.Work Content Judge'!$AE$146=1,$BL302=99),AND('0.Work Content Judge'!$AH$146=1,$BM302=99),AND('0.Work Content Judge'!$AG$146=1,$BN302=99),AND(COUNTIF('0.Work Content Judge'!$AJ$146:$AO$146,2)=0,$BO302=99),AND('0.Work Content Judge'!$T$146=0,$BP302=99),AND('0.Work Content Judge'!$U$146=0,$BQ302=99),AND(COUNTIF('0.Work Content Judge'!$AJ$146:$AO$146,2)&gt;0,$BR302=99)),0,IF(OR(AND('0.Work Content Judge'!$G$129=1,$AZ302=1),AND('0.Work Content Judge'!$H$129=1,$BA302=1),AND('0.Work Content Judge'!$I$129=1,$BB302=1),AND('0.Work Content Judge'!$J$129=1,$BC302=1),AND('0.Work Content Judge'!$K$129=1,$BD302=1),AND('0.Work Content Judge'!$L$129=1,$BG302=1),AND('0.Work Content Judge'!$M$129=1,$BF302=1),AND('0.Work Content Judge'!$N$129=1,$BE302=1),AND('0.Work Content Judge'!$O$129=1,$BH302=1),AND('0.Work Content Judge'!$P$129=1,$BI302=1)),1,0))</f>
        <v>1</v>
      </c>
      <c r="U302" s="807">
        <f t="shared" si="22"/>
        <v>1</v>
      </c>
      <c r="V302" s="683">
        <f t="shared" si="19"/>
        <v>1</v>
      </c>
      <c r="W302" s="684">
        <v>1</v>
      </c>
      <c r="X302" s="685">
        <v>1</v>
      </c>
      <c r="Y302" s="685" t="s">
        <v>749</v>
      </c>
      <c r="Z302" s="685" t="s">
        <v>749</v>
      </c>
      <c r="AA302" s="685" t="s">
        <v>749</v>
      </c>
      <c r="AB302" s="685" t="s">
        <v>749</v>
      </c>
      <c r="AC302" s="685" t="s">
        <v>749</v>
      </c>
      <c r="AD302" s="685" t="s">
        <v>749</v>
      </c>
      <c r="AE302" s="685" t="s">
        <v>749</v>
      </c>
      <c r="AF302" s="685">
        <v>0</v>
      </c>
      <c r="AG302" s="685">
        <v>0</v>
      </c>
      <c r="AH302" s="685">
        <v>0</v>
      </c>
      <c r="AI302" s="685">
        <v>0</v>
      </c>
      <c r="AJ302" s="685">
        <v>0</v>
      </c>
      <c r="AK302" s="685">
        <v>0</v>
      </c>
      <c r="AL302" s="685">
        <v>0</v>
      </c>
      <c r="AM302" s="685">
        <v>1</v>
      </c>
      <c r="AN302" s="685" t="s">
        <v>749</v>
      </c>
      <c r="AO302" s="685" t="s">
        <v>749</v>
      </c>
      <c r="AP302" s="685" t="s">
        <v>749</v>
      </c>
      <c r="AQ302" s="685" t="s">
        <v>749</v>
      </c>
      <c r="AR302" s="685" t="s">
        <v>749</v>
      </c>
      <c r="AS302" s="685" t="s">
        <v>749</v>
      </c>
      <c r="AT302" s="685" t="s">
        <v>749</v>
      </c>
      <c r="AU302" s="685" t="s">
        <v>749</v>
      </c>
      <c r="AV302" s="685">
        <v>1</v>
      </c>
      <c r="AW302" s="685">
        <v>1</v>
      </c>
      <c r="AX302" s="685">
        <v>1</v>
      </c>
      <c r="AY302" s="685" t="s">
        <v>749</v>
      </c>
      <c r="AZ302" s="685">
        <v>1</v>
      </c>
      <c r="BA302" s="685" t="s">
        <v>749</v>
      </c>
      <c r="BB302" s="685" t="s">
        <v>749</v>
      </c>
      <c r="BC302" s="685" t="s">
        <v>749</v>
      </c>
      <c r="BD302" s="685" t="s">
        <v>749</v>
      </c>
      <c r="BE302" s="685" t="s">
        <v>749</v>
      </c>
      <c r="BF302" s="685" t="s">
        <v>749</v>
      </c>
      <c r="BG302" s="685" t="s">
        <v>749</v>
      </c>
      <c r="BH302" s="685" t="s">
        <v>749</v>
      </c>
      <c r="BI302" s="685" t="s">
        <v>749</v>
      </c>
      <c r="BJ302" s="685" t="s">
        <v>749</v>
      </c>
      <c r="BK302" s="685">
        <v>1</v>
      </c>
      <c r="BL302" s="685"/>
      <c r="BM302" s="685"/>
      <c r="BN302" s="685"/>
      <c r="BO302" s="685"/>
      <c r="BP302" s="685"/>
      <c r="BQ302" s="685"/>
      <c r="BR302" s="685"/>
    </row>
    <row r="303" s="258" customFormat="1" ht="129.6" spans="2:70">
      <c r="B303" s="448">
        <f t="shared" ref="B303:B319" si="23">ROW(B303)-15</f>
        <v>288</v>
      </c>
      <c r="C303" s="449" t="s">
        <v>1933</v>
      </c>
      <c r="D303" s="450" t="s">
        <v>1015</v>
      </c>
      <c r="E303" s="451" t="s">
        <v>801</v>
      </c>
      <c r="F303" s="794" t="s">
        <v>1934</v>
      </c>
      <c r="G303" s="453" t="s">
        <v>1935</v>
      </c>
      <c r="H303" s="451" t="str">
        <f t="shared" si="18"/>
        <v>サーバ全体
Entire server</v>
      </c>
      <c r="I303" s="799" t="s">
        <v>1018</v>
      </c>
      <c r="J303" s="320" t="s">
        <v>1019</v>
      </c>
      <c r="K303" s="487" t="str">
        <f t="shared" si="21"/>
        <v>回答要
Answer Required</v>
      </c>
      <c r="L303" s="488">
        <v>3</v>
      </c>
      <c r="M303" s="489"/>
      <c r="N303" s="489"/>
      <c r="O303" s="490" t="s">
        <v>1933</v>
      </c>
      <c r="P303" s="491"/>
      <c r="Q303" s="322"/>
      <c r="R303" s="322"/>
      <c r="S303" s="502"/>
      <c r="T303" s="807">
        <f>IF(OR(AND('0.Work Content Judge'!$AE$146=1,$BL303=99),AND('0.Work Content Judge'!$AH$146=1,$BM303=99),AND('0.Work Content Judge'!$AG$146=1,$BN303=99),AND(COUNTIF('0.Work Content Judge'!$AJ$146:$AO$146,2)=0,$BO303=99),AND('0.Work Content Judge'!$T$146=0,$BP303=99),AND('0.Work Content Judge'!$U$146=0,$BQ303=99),AND(COUNTIF('0.Work Content Judge'!$AJ$146:$AO$146,2)&gt;0,$BR303=99)),0,IF(OR(AND('0.Work Content Judge'!$G$129=1,$AZ303=1),AND('0.Work Content Judge'!$H$129=1,$BA303=1),AND('0.Work Content Judge'!$I$129=1,$BB303=1),AND('0.Work Content Judge'!$J$129=1,$BC303=1),AND('0.Work Content Judge'!$K$129=1,$BD303=1),AND('0.Work Content Judge'!$L$129=1,$BG303=1),AND('0.Work Content Judge'!$M$129=1,$BF303=1),AND('0.Work Content Judge'!$N$129=1,$BE303=1),AND('0.Work Content Judge'!$O$129=1,$BH303=1),AND('0.Work Content Judge'!$P$129=1,$BI303=1)),1,0))</f>
        <v>1</v>
      </c>
      <c r="U303" s="807">
        <f t="shared" si="22"/>
        <v>1</v>
      </c>
      <c r="V303" s="683">
        <f t="shared" si="19"/>
        <v>1</v>
      </c>
      <c r="W303" s="684">
        <v>1</v>
      </c>
      <c r="X303" s="685">
        <v>1</v>
      </c>
      <c r="Y303" s="685" t="s">
        <v>749</v>
      </c>
      <c r="Z303" s="685" t="s">
        <v>749</v>
      </c>
      <c r="AA303" s="685" t="s">
        <v>749</v>
      </c>
      <c r="AB303" s="685" t="s">
        <v>749</v>
      </c>
      <c r="AC303" s="685" t="s">
        <v>749</v>
      </c>
      <c r="AD303" s="685" t="s">
        <v>749</v>
      </c>
      <c r="AE303" s="685" t="s">
        <v>749</v>
      </c>
      <c r="AF303" s="685">
        <v>0</v>
      </c>
      <c r="AG303" s="685">
        <v>0</v>
      </c>
      <c r="AH303" s="685">
        <v>0</v>
      </c>
      <c r="AI303" s="685">
        <v>0</v>
      </c>
      <c r="AJ303" s="685">
        <v>0</v>
      </c>
      <c r="AK303" s="685">
        <v>0</v>
      </c>
      <c r="AL303" s="685">
        <v>0</v>
      </c>
      <c r="AM303" s="685">
        <v>1</v>
      </c>
      <c r="AN303" s="685" t="s">
        <v>749</v>
      </c>
      <c r="AO303" s="685" t="s">
        <v>749</v>
      </c>
      <c r="AP303" s="685" t="s">
        <v>749</v>
      </c>
      <c r="AQ303" s="685" t="s">
        <v>749</v>
      </c>
      <c r="AR303" s="685" t="s">
        <v>749</v>
      </c>
      <c r="AS303" s="685" t="s">
        <v>749</v>
      </c>
      <c r="AT303" s="685" t="s">
        <v>749</v>
      </c>
      <c r="AU303" s="685" t="s">
        <v>749</v>
      </c>
      <c r="AV303" s="685">
        <v>1</v>
      </c>
      <c r="AW303" s="685">
        <v>1</v>
      </c>
      <c r="AX303" s="685">
        <v>1</v>
      </c>
      <c r="AY303" s="685" t="s">
        <v>749</v>
      </c>
      <c r="AZ303" s="685">
        <v>1</v>
      </c>
      <c r="BA303" s="685" t="s">
        <v>749</v>
      </c>
      <c r="BB303" s="685" t="s">
        <v>749</v>
      </c>
      <c r="BC303" s="685" t="s">
        <v>749</v>
      </c>
      <c r="BD303" s="685" t="s">
        <v>749</v>
      </c>
      <c r="BE303" s="685" t="s">
        <v>749</v>
      </c>
      <c r="BF303" s="685" t="s">
        <v>749</v>
      </c>
      <c r="BG303" s="685" t="s">
        <v>749</v>
      </c>
      <c r="BH303" s="685" t="s">
        <v>749</v>
      </c>
      <c r="BI303" s="685" t="s">
        <v>749</v>
      </c>
      <c r="BJ303" s="685" t="s">
        <v>749</v>
      </c>
      <c r="BK303" s="685">
        <v>1</v>
      </c>
      <c r="BL303" s="685"/>
      <c r="BM303" s="685"/>
      <c r="BN303" s="685"/>
      <c r="BO303" s="685"/>
      <c r="BP303" s="685"/>
      <c r="BQ303" s="685"/>
      <c r="BR303" s="685"/>
    </row>
    <row r="304" s="258" customFormat="1" ht="144" spans="2:70">
      <c r="B304" s="448">
        <f t="shared" si="23"/>
        <v>289</v>
      </c>
      <c r="C304" s="449" t="s">
        <v>1936</v>
      </c>
      <c r="D304" s="450" t="s">
        <v>1015</v>
      </c>
      <c r="E304" s="451" t="s">
        <v>801</v>
      </c>
      <c r="F304" s="794" t="s">
        <v>1937</v>
      </c>
      <c r="G304" s="453" t="s">
        <v>1938</v>
      </c>
      <c r="H304" s="451" t="str">
        <f t="shared" si="18"/>
        <v>サーバ全体
Entire server</v>
      </c>
      <c r="I304" s="799" t="s">
        <v>1018</v>
      </c>
      <c r="J304" s="320" t="s">
        <v>1019</v>
      </c>
      <c r="K304" s="487" t="str">
        <f t="shared" si="21"/>
        <v>回答要
Answer Required</v>
      </c>
      <c r="L304" s="488">
        <v>3</v>
      </c>
      <c r="M304" s="489"/>
      <c r="N304" s="489"/>
      <c r="O304" s="490" t="s">
        <v>1936</v>
      </c>
      <c r="P304" s="491"/>
      <c r="Q304" s="322"/>
      <c r="R304" s="322"/>
      <c r="S304" s="502"/>
      <c r="T304" s="807">
        <f>IF(OR(AND('0.Work Content Judge'!$AE$146=1,$BL304=99),AND('0.Work Content Judge'!$AH$146=1,$BM304=99),AND('0.Work Content Judge'!$AG$146=1,$BN304=99),AND(COUNTIF('0.Work Content Judge'!$AJ$146:$AO$146,2)=0,$BO304=99),AND('0.Work Content Judge'!$T$146=0,$BP304=99),AND('0.Work Content Judge'!$U$146=0,$BQ304=99),AND(COUNTIF('0.Work Content Judge'!$AJ$146:$AO$146,2)&gt;0,$BR304=99)),0,IF(OR(AND('0.Work Content Judge'!$G$129=1,$AZ304=1),AND('0.Work Content Judge'!$H$129=1,$BA304=1),AND('0.Work Content Judge'!$I$129=1,$BB304=1),AND('0.Work Content Judge'!$J$129=1,$BC304=1),AND('0.Work Content Judge'!$K$129=1,$BD304=1),AND('0.Work Content Judge'!$L$129=1,$BG304=1),AND('0.Work Content Judge'!$M$129=1,$BF304=1),AND('0.Work Content Judge'!$N$129=1,$BE304=1),AND('0.Work Content Judge'!$O$129=1,$BH304=1),AND('0.Work Content Judge'!$P$129=1,$BI304=1)),1,0))</f>
        <v>1</v>
      </c>
      <c r="U304" s="807">
        <f t="shared" si="22"/>
        <v>1</v>
      </c>
      <c r="V304" s="683">
        <f t="shared" si="19"/>
        <v>1</v>
      </c>
      <c r="W304" s="684">
        <v>1</v>
      </c>
      <c r="X304" s="685">
        <v>1</v>
      </c>
      <c r="Y304" s="685" t="s">
        <v>749</v>
      </c>
      <c r="Z304" s="685" t="s">
        <v>749</v>
      </c>
      <c r="AA304" s="685" t="s">
        <v>749</v>
      </c>
      <c r="AB304" s="685" t="s">
        <v>749</v>
      </c>
      <c r="AC304" s="685" t="s">
        <v>749</v>
      </c>
      <c r="AD304" s="685" t="s">
        <v>749</v>
      </c>
      <c r="AE304" s="685" t="s">
        <v>749</v>
      </c>
      <c r="AF304" s="685">
        <v>0</v>
      </c>
      <c r="AG304" s="685">
        <v>0</v>
      </c>
      <c r="AH304" s="685">
        <v>0</v>
      </c>
      <c r="AI304" s="685">
        <v>0</v>
      </c>
      <c r="AJ304" s="685">
        <v>0</v>
      </c>
      <c r="AK304" s="685">
        <v>0</v>
      </c>
      <c r="AL304" s="685">
        <v>0</v>
      </c>
      <c r="AM304" s="685">
        <v>1</v>
      </c>
      <c r="AN304" s="685" t="s">
        <v>749</v>
      </c>
      <c r="AO304" s="685" t="s">
        <v>749</v>
      </c>
      <c r="AP304" s="685" t="s">
        <v>749</v>
      </c>
      <c r="AQ304" s="685" t="s">
        <v>749</v>
      </c>
      <c r="AR304" s="685" t="s">
        <v>749</v>
      </c>
      <c r="AS304" s="685" t="s">
        <v>749</v>
      </c>
      <c r="AT304" s="685" t="s">
        <v>749</v>
      </c>
      <c r="AU304" s="685" t="s">
        <v>749</v>
      </c>
      <c r="AV304" s="685">
        <v>1</v>
      </c>
      <c r="AW304" s="685"/>
      <c r="AX304" s="685"/>
      <c r="AY304" s="685" t="s">
        <v>749</v>
      </c>
      <c r="AZ304" s="685">
        <v>1</v>
      </c>
      <c r="BA304" s="685" t="s">
        <v>749</v>
      </c>
      <c r="BB304" s="685">
        <v>1</v>
      </c>
      <c r="BC304" s="685" t="s">
        <v>749</v>
      </c>
      <c r="BD304" s="685" t="s">
        <v>749</v>
      </c>
      <c r="BE304" s="685" t="s">
        <v>749</v>
      </c>
      <c r="BF304" s="685" t="s">
        <v>749</v>
      </c>
      <c r="BG304" s="685" t="s">
        <v>749</v>
      </c>
      <c r="BH304" s="685" t="s">
        <v>749</v>
      </c>
      <c r="BI304" s="685" t="s">
        <v>749</v>
      </c>
      <c r="BJ304" s="685" t="s">
        <v>749</v>
      </c>
      <c r="BK304" s="685">
        <v>1</v>
      </c>
      <c r="BL304" s="685"/>
      <c r="BM304" s="685"/>
      <c r="BN304" s="685"/>
      <c r="BO304" s="685"/>
      <c r="BP304" s="685"/>
      <c r="BQ304" s="685"/>
      <c r="BR304" s="685"/>
    </row>
    <row r="305" s="258" customFormat="1" ht="144" spans="2:70">
      <c r="B305" s="448">
        <f t="shared" si="23"/>
        <v>290</v>
      </c>
      <c r="C305" s="449" t="s">
        <v>1939</v>
      </c>
      <c r="D305" s="450" t="s">
        <v>1015</v>
      </c>
      <c r="E305" s="451" t="s">
        <v>801</v>
      </c>
      <c r="F305" s="794" t="s">
        <v>1940</v>
      </c>
      <c r="G305" s="453" t="s">
        <v>1941</v>
      </c>
      <c r="H305" s="451" t="str">
        <f t="shared" si="18"/>
        <v>その他(ネットワーク機器等)
Other
(e.g., External FW, IPS/IDS, network equipment, storage devices, etc.)</v>
      </c>
      <c r="I305" s="799" t="s">
        <v>1018</v>
      </c>
      <c r="J305" s="320" t="s">
        <v>1019</v>
      </c>
      <c r="K305" s="487" t="str">
        <f t="shared" si="21"/>
        <v>回答要
Answer Required</v>
      </c>
      <c r="L305" s="488">
        <v>3</v>
      </c>
      <c r="M305" s="489"/>
      <c r="N305" s="489"/>
      <c r="O305" s="490" t="s">
        <v>1939</v>
      </c>
      <c r="P305" s="491"/>
      <c r="Q305" s="322"/>
      <c r="R305" s="322"/>
      <c r="S305" s="502"/>
      <c r="T305" s="807">
        <f>IF(OR(AND('0.Work Content Judge'!$AE$146=1,$BL305=99),AND('0.Work Content Judge'!$AH$146=1,$BM305=99),AND('0.Work Content Judge'!$AG$146=1,$BN305=99),AND(COUNTIF('0.Work Content Judge'!$AJ$146:$AO$146,2)=0,$BO305=99),AND('0.Work Content Judge'!$T$146=0,$BP305=99),AND('0.Work Content Judge'!$U$146=0,$BQ305=99),AND(COUNTIF('0.Work Content Judge'!$AJ$146:$AO$146,2)&gt;0,$BR305=99)),0,IF(OR(AND('0.Work Content Judge'!$G$129=1,$AZ305=1),AND('0.Work Content Judge'!$H$129=1,$BA305=1),AND('0.Work Content Judge'!$I$129=1,$BB305=1),AND('0.Work Content Judge'!$J$129=1,$BC305=1),AND('0.Work Content Judge'!$K$129=1,$BD305=1),AND('0.Work Content Judge'!$L$129=1,$BG305=1),AND('0.Work Content Judge'!$M$129=1,$BF305=1),AND('0.Work Content Judge'!$N$129=1,$BE305=1),AND('0.Work Content Judge'!$O$129=1,$BH305=1),AND('0.Work Content Judge'!$P$129=1,$BI305=1)),1,0))</f>
        <v>1</v>
      </c>
      <c r="U305" s="807">
        <f t="shared" si="22"/>
        <v>1</v>
      </c>
      <c r="V305" s="683">
        <f t="shared" si="19"/>
        <v>1</v>
      </c>
      <c r="W305" s="684">
        <v>1</v>
      </c>
      <c r="X305" s="685">
        <v>1</v>
      </c>
      <c r="Y305" s="685" t="s">
        <v>749</v>
      </c>
      <c r="Z305" s="685" t="s">
        <v>749</v>
      </c>
      <c r="AA305" s="685" t="s">
        <v>749</v>
      </c>
      <c r="AB305" s="685" t="s">
        <v>749</v>
      </c>
      <c r="AC305" s="685" t="s">
        <v>749</v>
      </c>
      <c r="AD305" s="685" t="s">
        <v>749</v>
      </c>
      <c r="AE305" s="685" t="s">
        <v>749</v>
      </c>
      <c r="AF305" s="685">
        <v>0</v>
      </c>
      <c r="AG305" s="685">
        <v>0</v>
      </c>
      <c r="AH305" s="685">
        <v>0</v>
      </c>
      <c r="AI305" s="685">
        <v>0</v>
      </c>
      <c r="AJ305" s="685">
        <v>0</v>
      </c>
      <c r="AK305" s="685">
        <v>0</v>
      </c>
      <c r="AL305" s="685">
        <v>0</v>
      </c>
      <c r="AM305" s="685" t="s">
        <v>749</v>
      </c>
      <c r="AN305" s="685" t="s">
        <v>749</v>
      </c>
      <c r="AO305" s="685" t="s">
        <v>749</v>
      </c>
      <c r="AP305" s="685" t="s">
        <v>749</v>
      </c>
      <c r="AQ305" s="685" t="s">
        <v>749</v>
      </c>
      <c r="AR305" s="685" t="s">
        <v>749</v>
      </c>
      <c r="AS305" s="685" t="s">
        <v>749</v>
      </c>
      <c r="AT305" s="685" t="s">
        <v>749</v>
      </c>
      <c r="AU305" s="685">
        <v>1</v>
      </c>
      <c r="AV305" s="685">
        <v>1</v>
      </c>
      <c r="AW305" s="685">
        <v>1</v>
      </c>
      <c r="AX305" s="685">
        <v>1</v>
      </c>
      <c r="AY305" s="685" t="s">
        <v>749</v>
      </c>
      <c r="AZ305" s="685">
        <v>1</v>
      </c>
      <c r="BA305" s="685" t="s">
        <v>749</v>
      </c>
      <c r="BB305" s="685">
        <v>1</v>
      </c>
      <c r="BC305" s="685" t="s">
        <v>749</v>
      </c>
      <c r="BD305" s="685" t="s">
        <v>749</v>
      </c>
      <c r="BE305" s="685" t="s">
        <v>749</v>
      </c>
      <c r="BF305" s="685" t="s">
        <v>749</v>
      </c>
      <c r="BG305" s="685" t="s">
        <v>749</v>
      </c>
      <c r="BH305" s="685" t="s">
        <v>749</v>
      </c>
      <c r="BI305" s="685" t="s">
        <v>749</v>
      </c>
      <c r="BJ305" s="685" t="s">
        <v>749</v>
      </c>
      <c r="BK305" s="685">
        <v>1</v>
      </c>
      <c r="BL305" s="685"/>
      <c r="BM305" s="685"/>
      <c r="BN305" s="685"/>
      <c r="BO305" s="685"/>
      <c r="BP305" s="685"/>
      <c r="BQ305" s="685"/>
      <c r="BR305" s="685"/>
    </row>
    <row r="306" s="258" customFormat="1" ht="201.6" hidden="1" spans="2:70">
      <c r="B306" s="448">
        <f t="shared" si="23"/>
        <v>291</v>
      </c>
      <c r="C306" s="449" t="s">
        <v>1942</v>
      </c>
      <c r="D306" s="450" t="s">
        <v>1015</v>
      </c>
      <c r="E306" s="451" t="s">
        <v>801</v>
      </c>
      <c r="F306" s="794" t="s">
        <v>1943</v>
      </c>
      <c r="G306" s="453" t="s">
        <v>1944</v>
      </c>
      <c r="H306" s="451" t="str">
        <f t="shared" si="18"/>
        <v>Webサーバ
Web server</v>
      </c>
      <c r="I306" s="799" t="s">
        <v>1018</v>
      </c>
      <c r="J306" s="320" t="s">
        <v>1019</v>
      </c>
      <c r="K306" s="487" t="str">
        <f t="shared" si="21"/>
        <v>回答不要
Not Applicable</v>
      </c>
      <c r="L306" s="488"/>
      <c r="M306" s="489"/>
      <c r="N306" s="489"/>
      <c r="O306" s="490" t="s">
        <v>1942</v>
      </c>
      <c r="P306" s="491"/>
      <c r="Q306" s="322"/>
      <c r="R306" s="322"/>
      <c r="S306" s="502"/>
      <c r="T306" s="807">
        <f>IF(OR(AND('0.Work Content Judge'!$AE$146=1,$BL306=99),AND('0.Work Content Judge'!$AH$146=1,$BM306=99),AND('0.Work Content Judge'!$AG$146=1,$BN306=99),AND(COUNTIF('0.Work Content Judge'!$AJ$146:$AO$146,2)=0,$BO306=99),AND('0.Work Content Judge'!$T$146=0,$BP306=99),AND('0.Work Content Judge'!$U$146=0,$BQ306=99),AND(COUNTIF('0.Work Content Judge'!$AJ$146:$AO$146,2)&gt;0,$BR306=99)),0,IF(OR(AND('0.Work Content Judge'!$G$129=1,$AZ306=1),AND('0.Work Content Judge'!$H$129=1,$BA306=1),AND('0.Work Content Judge'!$I$129=1,$BB306=1),AND('0.Work Content Judge'!$J$129=1,$BC306=1),AND('0.Work Content Judge'!$K$129=1,$BD306=1),AND('0.Work Content Judge'!$L$129=1,$BG306=1),AND('0.Work Content Judge'!$M$129=1,$BF306=1),AND('0.Work Content Judge'!$N$129=1,$BE306=1),AND('0.Work Content Judge'!$O$129=1,$BH306=1),AND('0.Work Content Judge'!$P$129=1,$BI306=1)),1,0))</f>
        <v>0</v>
      </c>
      <c r="U306" s="807">
        <f t="shared" si="22"/>
        <v>1</v>
      </c>
      <c r="V306" s="683">
        <f t="shared" si="19"/>
        <v>1</v>
      </c>
      <c r="W306" s="684">
        <v>1</v>
      </c>
      <c r="X306" s="685">
        <v>1</v>
      </c>
      <c r="Y306" s="685" t="s">
        <v>749</v>
      </c>
      <c r="Z306" s="685" t="s">
        <v>749</v>
      </c>
      <c r="AA306" s="685" t="s">
        <v>749</v>
      </c>
      <c r="AB306" s="685" t="s">
        <v>749</v>
      </c>
      <c r="AC306" s="685" t="s">
        <v>749</v>
      </c>
      <c r="AD306" s="685" t="s">
        <v>749</v>
      </c>
      <c r="AE306" s="685" t="s">
        <v>749</v>
      </c>
      <c r="AF306" s="685">
        <v>0</v>
      </c>
      <c r="AG306" s="685">
        <v>0</v>
      </c>
      <c r="AH306" s="685">
        <v>0</v>
      </c>
      <c r="AI306" s="685">
        <v>0</v>
      </c>
      <c r="AJ306" s="685">
        <v>0</v>
      </c>
      <c r="AK306" s="685">
        <v>0</v>
      </c>
      <c r="AL306" s="685">
        <v>0</v>
      </c>
      <c r="AM306" s="685" t="s">
        <v>749</v>
      </c>
      <c r="AN306" s="685">
        <v>1</v>
      </c>
      <c r="AO306" s="685" t="s">
        <v>749</v>
      </c>
      <c r="AP306" s="685" t="s">
        <v>749</v>
      </c>
      <c r="AQ306" s="685" t="s">
        <v>749</v>
      </c>
      <c r="AR306" s="685" t="s">
        <v>749</v>
      </c>
      <c r="AS306" s="685" t="s">
        <v>749</v>
      </c>
      <c r="AT306" s="685" t="s">
        <v>749</v>
      </c>
      <c r="AU306" s="685" t="s">
        <v>749</v>
      </c>
      <c r="AV306" s="685">
        <v>1</v>
      </c>
      <c r="AW306" s="685">
        <v>1</v>
      </c>
      <c r="AX306" s="685"/>
      <c r="AY306" s="685" t="s">
        <v>749</v>
      </c>
      <c r="AZ306" s="685">
        <v>1</v>
      </c>
      <c r="BA306" s="685" t="s">
        <v>749</v>
      </c>
      <c r="BB306" s="685" t="s">
        <v>749</v>
      </c>
      <c r="BC306" s="685" t="s">
        <v>749</v>
      </c>
      <c r="BD306" s="685" t="s">
        <v>749</v>
      </c>
      <c r="BE306" s="685" t="s">
        <v>749</v>
      </c>
      <c r="BF306" s="685" t="s">
        <v>749</v>
      </c>
      <c r="BG306" s="685" t="s">
        <v>749</v>
      </c>
      <c r="BH306" s="685" t="s">
        <v>749</v>
      </c>
      <c r="BI306" s="685" t="s">
        <v>749</v>
      </c>
      <c r="BJ306" s="685" t="s">
        <v>749</v>
      </c>
      <c r="BK306" s="685">
        <v>1</v>
      </c>
      <c r="BL306" s="685"/>
      <c r="BM306" s="685"/>
      <c r="BN306" s="685">
        <v>99</v>
      </c>
      <c r="BO306" s="685"/>
      <c r="BP306" s="685"/>
      <c r="BQ306" s="685"/>
      <c r="BR306" s="685"/>
    </row>
    <row r="307" s="258" customFormat="1" ht="201.6" spans="2:70">
      <c r="B307" s="448">
        <f t="shared" si="23"/>
        <v>292</v>
      </c>
      <c r="C307" s="449" t="s">
        <v>1945</v>
      </c>
      <c r="D307" s="450" t="s">
        <v>1015</v>
      </c>
      <c r="E307" s="451" t="s">
        <v>801</v>
      </c>
      <c r="F307" s="794" t="s">
        <v>1946</v>
      </c>
      <c r="G307" s="453" t="s">
        <v>1947</v>
      </c>
      <c r="H307" s="451" t="str">
        <f t="shared" si="18"/>
        <v>サーバ全体
Entire server</v>
      </c>
      <c r="I307" s="799" t="s">
        <v>1018</v>
      </c>
      <c r="J307" s="320" t="s">
        <v>1019</v>
      </c>
      <c r="K307" s="487" t="str">
        <f t="shared" si="21"/>
        <v>回答要
Answer Required</v>
      </c>
      <c r="L307" s="488">
        <v>3</v>
      </c>
      <c r="M307" s="489"/>
      <c r="N307" s="489"/>
      <c r="O307" s="490" t="s">
        <v>1945</v>
      </c>
      <c r="P307" s="491"/>
      <c r="Q307" s="322"/>
      <c r="R307" s="322"/>
      <c r="S307" s="502"/>
      <c r="T307" s="807">
        <f>IF(OR(AND('0.Work Content Judge'!$AE$146=1,$BL307=99),AND('0.Work Content Judge'!$AH$146=1,$BM307=99),AND('0.Work Content Judge'!$AG$146=1,$BN307=99),AND(COUNTIF('0.Work Content Judge'!$AJ$146:$AO$146,2)=0,$BO307=99),AND('0.Work Content Judge'!$T$146=0,$BP307=99),AND('0.Work Content Judge'!$U$146=0,$BQ307=99),AND(COUNTIF('0.Work Content Judge'!$AJ$146:$AO$146,2)&gt;0,$BR307=99)),0,IF(OR(AND('0.Work Content Judge'!$G$129=1,$AZ307=1),AND('0.Work Content Judge'!$H$129=1,$BA307=1),AND('0.Work Content Judge'!$I$129=1,$BB307=1),AND('0.Work Content Judge'!$J$129=1,$BC307=1),AND('0.Work Content Judge'!$K$129=1,$BD307=1),AND('0.Work Content Judge'!$L$129=1,$BG307=1),AND('0.Work Content Judge'!$M$129=1,$BF307=1),AND('0.Work Content Judge'!$N$129=1,$BE307=1),AND('0.Work Content Judge'!$O$129=1,$BH307=1),AND('0.Work Content Judge'!$P$129=1,$BI307=1)),1,0))</f>
        <v>1</v>
      </c>
      <c r="U307" s="807">
        <f t="shared" si="22"/>
        <v>1</v>
      </c>
      <c r="V307" s="683">
        <f t="shared" si="19"/>
        <v>1</v>
      </c>
      <c r="W307" s="684">
        <v>1</v>
      </c>
      <c r="X307" s="685">
        <v>1</v>
      </c>
      <c r="Y307" s="685" t="s">
        <v>749</v>
      </c>
      <c r="Z307" s="685" t="s">
        <v>749</v>
      </c>
      <c r="AA307" s="685" t="s">
        <v>749</v>
      </c>
      <c r="AB307" s="685" t="s">
        <v>749</v>
      </c>
      <c r="AC307" s="685" t="s">
        <v>749</v>
      </c>
      <c r="AD307" s="685" t="s">
        <v>749</v>
      </c>
      <c r="AE307" s="685" t="s">
        <v>749</v>
      </c>
      <c r="AF307" s="685">
        <v>0</v>
      </c>
      <c r="AG307" s="685">
        <v>0</v>
      </c>
      <c r="AH307" s="685">
        <v>0</v>
      </c>
      <c r="AI307" s="685">
        <v>0</v>
      </c>
      <c r="AJ307" s="685">
        <v>0</v>
      </c>
      <c r="AK307" s="685">
        <v>0</v>
      </c>
      <c r="AL307" s="685">
        <v>0</v>
      </c>
      <c r="AM307" s="685">
        <v>1</v>
      </c>
      <c r="AN307" s="685" t="s">
        <v>749</v>
      </c>
      <c r="AO307" s="685" t="s">
        <v>749</v>
      </c>
      <c r="AP307" s="685" t="s">
        <v>749</v>
      </c>
      <c r="AQ307" s="685" t="s">
        <v>749</v>
      </c>
      <c r="AR307" s="685" t="s">
        <v>749</v>
      </c>
      <c r="AS307" s="685" t="s">
        <v>749</v>
      </c>
      <c r="AT307" s="685" t="s">
        <v>749</v>
      </c>
      <c r="AU307" s="685" t="s">
        <v>749</v>
      </c>
      <c r="AV307" s="685">
        <v>1</v>
      </c>
      <c r="AW307" s="685">
        <v>1</v>
      </c>
      <c r="AX307" s="685"/>
      <c r="AY307" s="685" t="s">
        <v>749</v>
      </c>
      <c r="AZ307" s="685">
        <v>1</v>
      </c>
      <c r="BA307" s="685" t="s">
        <v>749</v>
      </c>
      <c r="BB307" s="685" t="s">
        <v>749</v>
      </c>
      <c r="BC307" s="685" t="s">
        <v>749</v>
      </c>
      <c r="BD307" s="685" t="s">
        <v>749</v>
      </c>
      <c r="BE307" s="685" t="s">
        <v>749</v>
      </c>
      <c r="BF307" s="685" t="s">
        <v>749</v>
      </c>
      <c r="BG307" s="685" t="s">
        <v>749</v>
      </c>
      <c r="BH307" s="685" t="s">
        <v>749</v>
      </c>
      <c r="BI307" s="685" t="s">
        <v>749</v>
      </c>
      <c r="BJ307" s="685" t="s">
        <v>749</v>
      </c>
      <c r="BK307" s="685">
        <v>1</v>
      </c>
      <c r="BL307" s="685"/>
      <c r="BM307" s="685"/>
      <c r="BN307" s="685"/>
      <c r="BO307" s="685"/>
      <c r="BP307" s="685"/>
      <c r="BQ307" s="685"/>
      <c r="BR307" s="685"/>
    </row>
    <row r="308" s="258" customFormat="1" ht="201.6" spans="2:70">
      <c r="B308" s="448">
        <f t="shared" si="23"/>
        <v>293</v>
      </c>
      <c r="C308" s="449" t="s">
        <v>1948</v>
      </c>
      <c r="D308" s="450" t="s">
        <v>1015</v>
      </c>
      <c r="E308" s="451" t="s">
        <v>801</v>
      </c>
      <c r="F308" s="794" t="s">
        <v>1949</v>
      </c>
      <c r="G308" s="453" t="s">
        <v>1950</v>
      </c>
      <c r="H308" s="451" t="str">
        <f t="shared" si="18"/>
        <v>その他(ネットワーク機器等)
Other
(e.g., External FW, IPS/IDS, network equipment, storage devices, etc.)</v>
      </c>
      <c r="I308" s="799" t="s">
        <v>1018</v>
      </c>
      <c r="J308" s="320" t="s">
        <v>1019</v>
      </c>
      <c r="K308" s="487" t="str">
        <f t="shared" si="21"/>
        <v>回答要
Answer Required</v>
      </c>
      <c r="L308" s="488">
        <v>3</v>
      </c>
      <c r="M308" s="489"/>
      <c r="N308" s="489"/>
      <c r="O308" s="490" t="s">
        <v>1948</v>
      </c>
      <c r="P308" s="491"/>
      <c r="Q308" s="322"/>
      <c r="R308" s="322"/>
      <c r="S308" s="502"/>
      <c r="T308" s="807">
        <f>IF(OR(AND('0.Work Content Judge'!$AE$146=1,$BL308=99),AND('0.Work Content Judge'!$AH$146=1,$BM308=99),AND('0.Work Content Judge'!$AG$146=1,$BN308=99),AND(COUNTIF('0.Work Content Judge'!$AJ$146:$AO$146,2)=0,$BO308=99),AND('0.Work Content Judge'!$T$146=0,$BP308=99),AND('0.Work Content Judge'!$U$146=0,$BQ308=99),AND(COUNTIF('0.Work Content Judge'!$AJ$146:$AO$146,2)&gt;0,$BR308=99)),0,IF(OR(AND('0.Work Content Judge'!$G$129=1,$AZ308=1),AND('0.Work Content Judge'!$H$129=1,$BA308=1),AND('0.Work Content Judge'!$I$129=1,$BB308=1),AND('0.Work Content Judge'!$J$129=1,$BC308=1),AND('0.Work Content Judge'!$K$129=1,$BD308=1),AND('0.Work Content Judge'!$L$129=1,$BG308=1),AND('0.Work Content Judge'!$M$129=1,$BF308=1),AND('0.Work Content Judge'!$N$129=1,$BE308=1),AND('0.Work Content Judge'!$O$129=1,$BH308=1),AND('0.Work Content Judge'!$P$129=1,$BI308=1)),1,0))</f>
        <v>1</v>
      </c>
      <c r="U308" s="807">
        <f t="shared" si="22"/>
        <v>1</v>
      </c>
      <c r="V308" s="683">
        <f t="shared" si="19"/>
        <v>1</v>
      </c>
      <c r="W308" s="684">
        <v>1</v>
      </c>
      <c r="X308" s="685">
        <v>1</v>
      </c>
      <c r="Y308" s="685" t="s">
        <v>749</v>
      </c>
      <c r="Z308" s="685" t="s">
        <v>749</v>
      </c>
      <c r="AA308" s="685" t="s">
        <v>749</v>
      </c>
      <c r="AB308" s="685" t="s">
        <v>749</v>
      </c>
      <c r="AC308" s="685" t="s">
        <v>749</v>
      </c>
      <c r="AD308" s="685" t="s">
        <v>749</v>
      </c>
      <c r="AE308" s="685" t="s">
        <v>749</v>
      </c>
      <c r="AF308" s="685">
        <v>0</v>
      </c>
      <c r="AG308" s="685">
        <v>0</v>
      </c>
      <c r="AH308" s="685">
        <v>0</v>
      </c>
      <c r="AI308" s="685">
        <v>0</v>
      </c>
      <c r="AJ308" s="685">
        <v>0</v>
      </c>
      <c r="AK308" s="685">
        <v>0</v>
      </c>
      <c r="AL308" s="685">
        <v>0</v>
      </c>
      <c r="AM308" s="685" t="s">
        <v>749</v>
      </c>
      <c r="AN308" s="685" t="s">
        <v>749</v>
      </c>
      <c r="AO308" s="685" t="s">
        <v>749</v>
      </c>
      <c r="AP308" s="685" t="s">
        <v>749</v>
      </c>
      <c r="AQ308" s="685" t="s">
        <v>749</v>
      </c>
      <c r="AR308" s="685" t="s">
        <v>749</v>
      </c>
      <c r="AS308" s="685" t="s">
        <v>749</v>
      </c>
      <c r="AT308" s="685" t="s">
        <v>749</v>
      </c>
      <c r="AU308" s="685">
        <v>1</v>
      </c>
      <c r="AV308" s="685">
        <v>1</v>
      </c>
      <c r="AW308" s="685">
        <v>1</v>
      </c>
      <c r="AX308" s="685">
        <v>1</v>
      </c>
      <c r="AY308" s="685" t="s">
        <v>749</v>
      </c>
      <c r="AZ308" s="685">
        <v>1</v>
      </c>
      <c r="BA308" s="685" t="s">
        <v>749</v>
      </c>
      <c r="BB308" s="685" t="s">
        <v>749</v>
      </c>
      <c r="BC308" s="685" t="s">
        <v>749</v>
      </c>
      <c r="BD308" s="685" t="s">
        <v>749</v>
      </c>
      <c r="BE308" s="685" t="s">
        <v>749</v>
      </c>
      <c r="BF308" s="685" t="s">
        <v>749</v>
      </c>
      <c r="BG308" s="685" t="s">
        <v>749</v>
      </c>
      <c r="BH308" s="685" t="s">
        <v>749</v>
      </c>
      <c r="BI308" s="685" t="s">
        <v>749</v>
      </c>
      <c r="BJ308" s="685" t="s">
        <v>749</v>
      </c>
      <c r="BK308" s="685">
        <v>1</v>
      </c>
      <c r="BL308" s="685"/>
      <c r="BM308" s="685"/>
      <c r="BN308" s="685"/>
      <c r="BO308" s="685"/>
      <c r="BP308" s="685"/>
      <c r="BQ308" s="685"/>
      <c r="BR308" s="685"/>
    </row>
    <row r="309" s="258" customFormat="1" ht="129.6" spans="2:70">
      <c r="B309" s="448">
        <f t="shared" si="23"/>
        <v>294</v>
      </c>
      <c r="C309" s="449" t="s">
        <v>1951</v>
      </c>
      <c r="D309" s="450" t="s">
        <v>1015</v>
      </c>
      <c r="E309" s="451" t="s">
        <v>801</v>
      </c>
      <c r="F309" s="794" t="s">
        <v>1952</v>
      </c>
      <c r="G309" s="453" t="s">
        <v>1953</v>
      </c>
      <c r="H309" s="451" t="str">
        <f t="shared" si="18"/>
        <v>サーバ全体
Entire server</v>
      </c>
      <c r="I309" s="799" t="s">
        <v>1018</v>
      </c>
      <c r="J309" s="320" t="s">
        <v>1019</v>
      </c>
      <c r="K309" s="487" t="str">
        <f t="shared" si="21"/>
        <v>回答要
Answer Required</v>
      </c>
      <c r="L309" s="488">
        <v>3</v>
      </c>
      <c r="M309" s="489"/>
      <c r="N309" s="489"/>
      <c r="O309" s="490" t="s">
        <v>1951</v>
      </c>
      <c r="P309" s="491"/>
      <c r="Q309" s="322"/>
      <c r="R309" s="322"/>
      <c r="S309" s="502"/>
      <c r="T309" s="807">
        <f>IF(OR(AND('0.Work Content Judge'!$AE$146=1,$BL309=99),AND('0.Work Content Judge'!$AH$146=1,$BM309=99),AND('0.Work Content Judge'!$AG$146=1,$BN309=99),AND(COUNTIF('0.Work Content Judge'!$AJ$146:$AO$146,2)=0,$BO309=99),AND('0.Work Content Judge'!$T$146=0,$BP309=99),AND('0.Work Content Judge'!$U$146=0,$BQ309=99),AND(COUNTIF('0.Work Content Judge'!$AJ$146:$AO$146,2)&gt;0,$BR309=99)),0,IF(OR(AND('0.Work Content Judge'!$G$129=1,$AZ309=1),AND('0.Work Content Judge'!$H$129=1,$BA309=1),AND('0.Work Content Judge'!$I$129=1,$BB309=1),AND('0.Work Content Judge'!$J$129=1,$BC309=1),AND('0.Work Content Judge'!$K$129=1,$BD309=1),AND('0.Work Content Judge'!$L$129=1,$BG309=1),AND('0.Work Content Judge'!$M$129=1,$BF309=1),AND('0.Work Content Judge'!$N$129=1,$BE309=1),AND('0.Work Content Judge'!$O$129=1,$BH309=1),AND('0.Work Content Judge'!$P$129=1,$BI309=1)),1,0))</f>
        <v>1</v>
      </c>
      <c r="U309" s="807">
        <f t="shared" si="22"/>
        <v>1</v>
      </c>
      <c r="V309" s="683">
        <f t="shared" si="19"/>
        <v>1</v>
      </c>
      <c r="W309" s="684">
        <v>1</v>
      </c>
      <c r="X309" s="685">
        <v>1</v>
      </c>
      <c r="Y309" s="685" t="s">
        <v>749</v>
      </c>
      <c r="Z309" s="685" t="s">
        <v>749</v>
      </c>
      <c r="AA309" s="685" t="s">
        <v>749</v>
      </c>
      <c r="AB309" s="685" t="s">
        <v>749</v>
      </c>
      <c r="AC309" s="685" t="s">
        <v>749</v>
      </c>
      <c r="AD309" s="685" t="s">
        <v>749</v>
      </c>
      <c r="AE309" s="685" t="s">
        <v>749</v>
      </c>
      <c r="AF309" s="685">
        <v>0</v>
      </c>
      <c r="AG309" s="685">
        <v>0</v>
      </c>
      <c r="AH309" s="685">
        <v>0</v>
      </c>
      <c r="AI309" s="685">
        <v>0</v>
      </c>
      <c r="AJ309" s="685">
        <v>0</v>
      </c>
      <c r="AK309" s="685">
        <v>0</v>
      </c>
      <c r="AL309" s="685">
        <v>0</v>
      </c>
      <c r="AM309" s="685">
        <v>1</v>
      </c>
      <c r="AN309" s="685" t="s">
        <v>749</v>
      </c>
      <c r="AO309" s="685" t="s">
        <v>749</v>
      </c>
      <c r="AP309" s="685" t="s">
        <v>749</v>
      </c>
      <c r="AQ309" s="685" t="s">
        <v>749</v>
      </c>
      <c r="AR309" s="685" t="s">
        <v>749</v>
      </c>
      <c r="AS309" s="685" t="s">
        <v>749</v>
      </c>
      <c r="AT309" s="685" t="s">
        <v>749</v>
      </c>
      <c r="AU309" s="685" t="s">
        <v>749</v>
      </c>
      <c r="AV309" s="685">
        <v>1</v>
      </c>
      <c r="AW309" s="685">
        <v>1</v>
      </c>
      <c r="AX309" s="685">
        <v>1</v>
      </c>
      <c r="AY309" s="685" t="s">
        <v>749</v>
      </c>
      <c r="AZ309" s="685">
        <v>1</v>
      </c>
      <c r="BA309" s="685">
        <v>1</v>
      </c>
      <c r="BB309" s="685" t="s">
        <v>749</v>
      </c>
      <c r="BC309" s="685" t="s">
        <v>749</v>
      </c>
      <c r="BD309" s="685" t="s">
        <v>749</v>
      </c>
      <c r="BE309" s="685" t="s">
        <v>749</v>
      </c>
      <c r="BF309" s="685" t="s">
        <v>749</v>
      </c>
      <c r="BG309" s="685" t="s">
        <v>749</v>
      </c>
      <c r="BH309" s="685" t="s">
        <v>749</v>
      </c>
      <c r="BI309" s="685" t="s">
        <v>749</v>
      </c>
      <c r="BJ309" s="685" t="s">
        <v>749</v>
      </c>
      <c r="BK309" s="685">
        <v>1</v>
      </c>
      <c r="BL309" s="685"/>
      <c r="BM309" s="685"/>
      <c r="BN309" s="685"/>
      <c r="BO309" s="685"/>
      <c r="BP309" s="685"/>
      <c r="BQ309" s="685"/>
      <c r="BR309" s="685"/>
    </row>
    <row r="310" s="258" customFormat="1" ht="129.6" spans="2:70">
      <c r="B310" s="448">
        <f t="shared" si="23"/>
        <v>295</v>
      </c>
      <c r="C310" s="449" t="s">
        <v>1954</v>
      </c>
      <c r="D310" s="450" t="s">
        <v>1015</v>
      </c>
      <c r="E310" s="451" t="s">
        <v>801</v>
      </c>
      <c r="F310" s="794" t="s">
        <v>1955</v>
      </c>
      <c r="G310" s="453" t="s">
        <v>1956</v>
      </c>
      <c r="H310" s="451" t="str">
        <f t="shared" si="18"/>
        <v>サーバ全体
Entire server</v>
      </c>
      <c r="I310" s="799" t="s">
        <v>1018</v>
      </c>
      <c r="J310" s="320" t="s">
        <v>1019</v>
      </c>
      <c r="K310" s="487" t="str">
        <f t="shared" si="21"/>
        <v>回答要
Answer Required</v>
      </c>
      <c r="L310" s="488">
        <v>3</v>
      </c>
      <c r="M310" s="489"/>
      <c r="N310" s="489"/>
      <c r="O310" s="490" t="s">
        <v>1954</v>
      </c>
      <c r="P310" s="491"/>
      <c r="Q310" s="322"/>
      <c r="R310" s="322"/>
      <c r="S310" s="502"/>
      <c r="T310" s="807">
        <f>IF(OR(AND('0.Work Content Judge'!$AE$146=1,$BL310=99),AND('0.Work Content Judge'!$AH$146=1,$BM310=99),AND('0.Work Content Judge'!$AG$146=1,$BN310=99),AND(COUNTIF('0.Work Content Judge'!$AJ$146:$AO$146,2)=0,$BO310=99),AND('0.Work Content Judge'!$T$146=0,$BP310=99),AND('0.Work Content Judge'!$U$146=0,$BQ310=99),AND(COUNTIF('0.Work Content Judge'!$AJ$146:$AO$146,2)&gt;0,$BR310=99)),0,IF(OR(AND('0.Work Content Judge'!$G$129=1,$AZ310=1),AND('0.Work Content Judge'!$H$129=1,$BA310=1),AND('0.Work Content Judge'!$I$129=1,$BB310=1),AND('0.Work Content Judge'!$J$129=1,$BC310=1),AND('0.Work Content Judge'!$K$129=1,$BD310=1),AND('0.Work Content Judge'!$L$129=1,$BG310=1),AND('0.Work Content Judge'!$M$129=1,$BF310=1),AND('0.Work Content Judge'!$N$129=1,$BE310=1),AND('0.Work Content Judge'!$O$129=1,$BH310=1),AND('0.Work Content Judge'!$P$129=1,$BI310=1)),1,0))</f>
        <v>1</v>
      </c>
      <c r="U310" s="807">
        <f t="shared" si="22"/>
        <v>1</v>
      </c>
      <c r="V310" s="683">
        <f t="shared" si="19"/>
        <v>1</v>
      </c>
      <c r="W310" s="684">
        <v>1</v>
      </c>
      <c r="X310" s="685">
        <v>1</v>
      </c>
      <c r="Y310" s="685" t="s">
        <v>749</v>
      </c>
      <c r="Z310" s="685" t="s">
        <v>749</v>
      </c>
      <c r="AA310" s="685" t="s">
        <v>749</v>
      </c>
      <c r="AB310" s="685" t="s">
        <v>749</v>
      </c>
      <c r="AC310" s="685" t="s">
        <v>749</v>
      </c>
      <c r="AD310" s="685" t="s">
        <v>749</v>
      </c>
      <c r="AE310" s="685" t="s">
        <v>749</v>
      </c>
      <c r="AF310" s="685">
        <v>0</v>
      </c>
      <c r="AG310" s="685">
        <v>0</v>
      </c>
      <c r="AH310" s="685">
        <v>0</v>
      </c>
      <c r="AI310" s="685">
        <v>0</v>
      </c>
      <c r="AJ310" s="685">
        <v>0</v>
      </c>
      <c r="AK310" s="685">
        <v>0</v>
      </c>
      <c r="AL310" s="685">
        <v>0</v>
      </c>
      <c r="AM310" s="685">
        <v>1</v>
      </c>
      <c r="AN310" s="685" t="s">
        <v>749</v>
      </c>
      <c r="AO310" s="685" t="s">
        <v>749</v>
      </c>
      <c r="AP310" s="685" t="s">
        <v>749</v>
      </c>
      <c r="AQ310" s="685" t="s">
        <v>749</v>
      </c>
      <c r="AR310" s="685" t="s">
        <v>749</v>
      </c>
      <c r="AS310" s="685" t="s">
        <v>749</v>
      </c>
      <c r="AT310" s="685" t="s">
        <v>749</v>
      </c>
      <c r="AU310" s="685" t="s">
        <v>749</v>
      </c>
      <c r="AV310" s="685">
        <v>1</v>
      </c>
      <c r="AW310" s="685">
        <v>1</v>
      </c>
      <c r="AX310" s="685"/>
      <c r="AY310" s="685" t="s">
        <v>749</v>
      </c>
      <c r="AZ310" s="685">
        <v>1</v>
      </c>
      <c r="BA310" s="685" t="s">
        <v>749</v>
      </c>
      <c r="BB310" s="685" t="s">
        <v>749</v>
      </c>
      <c r="BC310" s="685" t="s">
        <v>749</v>
      </c>
      <c r="BD310" s="685">
        <v>1</v>
      </c>
      <c r="BE310" s="685" t="s">
        <v>749</v>
      </c>
      <c r="BF310" s="685" t="s">
        <v>749</v>
      </c>
      <c r="BG310" s="685" t="s">
        <v>749</v>
      </c>
      <c r="BH310" s="685" t="s">
        <v>749</v>
      </c>
      <c r="BI310" s="685" t="s">
        <v>749</v>
      </c>
      <c r="BJ310" s="685" t="s">
        <v>749</v>
      </c>
      <c r="BK310" s="685">
        <v>1</v>
      </c>
      <c r="BL310" s="685"/>
      <c r="BM310" s="685"/>
      <c r="BN310" s="685"/>
      <c r="BO310" s="685"/>
      <c r="BP310" s="685"/>
      <c r="BQ310" s="685"/>
      <c r="BR310" s="685"/>
    </row>
    <row r="311" s="258" customFormat="1" ht="129.6" hidden="1" spans="2:70">
      <c r="B311" s="448">
        <f t="shared" si="23"/>
        <v>296</v>
      </c>
      <c r="C311" s="449" t="s">
        <v>1957</v>
      </c>
      <c r="D311" s="450" t="s">
        <v>1015</v>
      </c>
      <c r="E311" s="451" t="s">
        <v>801</v>
      </c>
      <c r="F311" s="794" t="s">
        <v>1958</v>
      </c>
      <c r="G311" s="453" t="s">
        <v>1959</v>
      </c>
      <c r="H311" s="451" t="str">
        <f t="shared" si="18"/>
        <v>Webサーバ
Web server</v>
      </c>
      <c r="I311" s="799" t="s">
        <v>1018</v>
      </c>
      <c r="J311" s="320" t="s">
        <v>1019</v>
      </c>
      <c r="K311" s="487" t="str">
        <f t="shared" si="21"/>
        <v>回答不要
Not Applicable</v>
      </c>
      <c r="L311" s="488"/>
      <c r="M311" s="489"/>
      <c r="N311" s="489"/>
      <c r="O311" s="490" t="s">
        <v>1957</v>
      </c>
      <c r="P311" s="491"/>
      <c r="Q311" s="322"/>
      <c r="R311" s="322"/>
      <c r="S311" s="502"/>
      <c r="T311" s="807">
        <f>IF(OR(AND('0.Work Content Judge'!$AE$146=1,$BL311=99),AND('0.Work Content Judge'!$AH$146=1,$BM311=99),AND('0.Work Content Judge'!$AG$146=1,$BN311=99),AND(COUNTIF('0.Work Content Judge'!$AJ$146:$AO$146,2)=0,$BO311=99),AND('0.Work Content Judge'!$T$146=0,$BP311=99),AND('0.Work Content Judge'!$U$146=0,$BQ311=99),AND(COUNTIF('0.Work Content Judge'!$AJ$146:$AO$146,2)&gt;0,$BR311=99)),0,IF(OR(AND('0.Work Content Judge'!$G$129=1,$AZ311=1),AND('0.Work Content Judge'!$H$129=1,$BA311=1),AND('0.Work Content Judge'!$I$129=1,$BB311=1),AND('0.Work Content Judge'!$J$129=1,$BC311=1),AND('0.Work Content Judge'!$K$129=1,$BD311=1),AND('0.Work Content Judge'!$L$129=1,$BG311=1),AND('0.Work Content Judge'!$M$129=1,$BF311=1),AND('0.Work Content Judge'!$N$129=1,$BE311=1),AND('0.Work Content Judge'!$O$129=1,$BH311=1),AND('0.Work Content Judge'!$P$129=1,$BI311=1)),1,0))</f>
        <v>0</v>
      </c>
      <c r="U311" s="807">
        <f t="shared" si="22"/>
        <v>1</v>
      </c>
      <c r="V311" s="683">
        <f t="shared" si="19"/>
        <v>1</v>
      </c>
      <c r="W311" s="684">
        <v>1</v>
      </c>
      <c r="X311" s="685">
        <v>1</v>
      </c>
      <c r="Y311" s="685" t="s">
        <v>749</v>
      </c>
      <c r="Z311" s="685" t="s">
        <v>749</v>
      </c>
      <c r="AA311" s="685" t="s">
        <v>749</v>
      </c>
      <c r="AB311" s="685" t="s">
        <v>749</v>
      </c>
      <c r="AC311" s="685" t="s">
        <v>749</v>
      </c>
      <c r="AD311" s="685" t="s">
        <v>749</v>
      </c>
      <c r="AE311" s="685" t="s">
        <v>749</v>
      </c>
      <c r="AF311" s="685">
        <v>0</v>
      </c>
      <c r="AG311" s="685">
        <v>0</v>
      </c>
      <c r="AH311" s="685">
        <v>0</v>
      </c>
      <c r="AI311" s="685">
        <v>0</v>
      </c>
      <c r="AJ311" s="685">
        <v>0</v>
      </c>
      <c r="AK311" s="685">
        <v>0</v>
      </c>
      <c r="AL311" s="685">
        <v>0</v>
      </c>
      <c r="AM311" s="685" t="s">
        <v>749</v>
      </c>
      <c r="AN311" s="685">
        <v>1</v>
      </c>
      <c r="AO311" s="685" t="s">
        <v>749</v>
      </c>
      <c r="AP311" s="685" t="s">
        <v>749</v>
      </c>
      <c r="AQ311" s="685" t="s">
        <v>749</v>
      </c>
      <c r="AR311" s="685" t="s">
        <v>749</v>
      </c>
      <c r="AS311" s="685" t="s">
        <v>749</v>
      </c>
      <c r="AT311" s="685" t="s">
        <v>749</v>
      </c>
      <c r="AU311" s="685" t="s">
        <v>749</v>
      </c>
      <c r="AV311" s="685">
        <v>1</v>
      </c>
      <c r="AW311" s="685">
        <v>1</v>
      </c>
      <c r="AX311" s="685"/>
      <c r="AY311" s="685" t="s">
        <v>749</v>
      </c>
      <c r="AZ311" s="685">
        <v>1</v>
      </c>
      <c r="BA311" s="685" t="s">
        <v>749</v>
      </c>
      <c r="BB311" s="685">
        <v>1</v>
      </c>
      <c r="BC311" s="685" t="s">
        <v>749</v>
      </c>
      <c r="BD311" s="685" t="s">
        <v>749</v>
      </c>
      <c r="BE311" s="685" t="s">
        <v>749</v>
      </c>
      <c r="BF311" s="685" t="s">
        <v>749</v>
      </c>
      <c r="BG311" s="685" t="s">
        <v>749</v>
      </c>
      <c r="BH311" s="685" t="s">
        <v>749</v>
      </c>
      <c r="BI311" s="685" t="s">
        <v>749</v>
      </c>
      <c r="BJ311" s="685" t="s">
        <v>749</v>
      </c>
      <c r="BK311" s="685">
        <v>1</v>
      </c>
      <c r="BL311" s="685"/>
      <c r="BM311" s="685"/>
      <c r="BN311" s="685">
        <v>99</v>
      </c>
      <c r="BO311" s="685"/>
      <c r="BP311" s="685"/>
      <c r="BQ311" s="685"/>
      <c r="BR311" s="685"/>
    </row>
    <row r="312" s="258" customFormat="1" ht="129.6" hidden="1" spans="2:70">
      <c r="B312" s="448">
        <f t="shared" si="23"/>
        <v>297</v>
      </c>
      <c r="C312" s="449" t="s">
        <v>1960</v>
      </c>
      <c r="D312" s="450" t="s">
        <v>1015</v>
      </c>
      <c r="E312" s="451" t="s">
        <v>801</v>
      </c>
      <c r="F312" s="794" t="s">
        <v>1961</v>
      </c>
      <c r="G312" s="453" t="s">
        <v>1962</v>
      </c>
      <c r="H312" s="451" t="str">
        <f t="shared" si="18"/>
        <v>その他(ネットワーク機器等)
Other
(e.g., External FW, IPS/IDS, network equipment, storage devices, etc.)</v>
      </c>
      <c r="I312" s="799" t="s">
        <v>1018</v>
      </c>
      <c r="J312" s="320" t="s">
        <v>1019</v>
      </c>
      <c r="K312" s="487" t="str">
        <f t="shared" si="21"/>
        <v>回答不要
Not Applicable</v>
      </c>
      <c r="L312" s="488"/>
      <c r="M312" s="489"/>
      <c r="N312" s="489"/>
      <c r="O312" s="490" t="s">
        <v>1960</v>
      </c>
      <c r="P312" s="491"/>
      <c r="Q312" s="322"/>
      <c r="R312" s="322"/>
      <c r="S312" s="502"/>
      <c r="T312" s="807">
        <f>IF(OR(AND('0.Work Content Judge'!$AE$146=1,$BL312=99),AND('0.Work Content Judge'!$AH$146=1,$BM312=99),AND('0.Work Content Judge'!$AG$146=1,$BN312=99),AND(COUNTIF('0.Work Content Judge'!$AJ$146:$AO$146,2)=0,$BO312=99),AND('0.Work Content Judge'!$T$146=0,$BP312=99),AND('0.Work Content Judge'!$U$146=0,$BQ312=99),AND(COUNTIF('0.Work Content Judge'!$AJ$146:$AO$146,2)&gt;0,$BR312=99)),0,IF(OR(AND('0.Work Content Judge'!$G$129=1,$AZ312=1),AND('0.Work Content Judge'!$H$129=1,$BA312=1),AND('0.Work Content Judge'!$I$129=1,$BB312=1),AND('0.Work Content Judge'!$J$129=1,$BC312=1),AND('0.Work Content Judge'!$K$129=1,$BD312=1),AND('0.Work Content Judge'!$L$129=1,$BG312=1),AND('0.Work Content Judge'!$M$129=1,$BF312=1),AND('0.Work Content Judge'!$N$129=1,$BE312=1),AND('0.Work Content Judge'!$O$129=1,$BH312=1),AND('0.Work Content Judge'!$P$129=1,$BI312=1)),1,0))</f>
        <v>0</v>
      </c>
      <c r="U312" s="807">
        <f t="shared" si="22"/>
        <v>1</v>
      </c>
      <c r="V312" s="683">
        <f t="shared" si="19"/>
        <v>1</v>
      </c>
      <c r="W312" s="684">
        <v>1</v>
      </c>
      <c r="X312" s="685">
        <v>1</v>
      </c>
      <c r="Y312" s="685" t="s">
        <v>749</v>
      </c>
      <c r="Z312" s="685" t="s">
        <v>749</v>
      </c>
      <c r="AA312" s="685" t="s">
        <v>749</v>
      </c>
      <c r="AB312" s="685" t="s">
        <v>749</v>
      </c>
      <c r="AC312" s="685" t="s">
        <v>749</v>
      </c>
      <c r="AD312" s="685" t="s">
        <v>749</v>
      </c>
      <c r="AE312" s="685" t="s">
        <v>749</v>
      </c>
      <c r="AF312" s="685">
        <v>0</v>
      </c>
      <c r="AG312" s="685">
        <v>0</v>
      </c>
      <c r="AH312" s="685">
        <v>0</v>
      </c>
      <c r="AI312" s="685">
        <v>0</v>
      </c>
      <c r="AJ312" s="685">
        <v>0</v>
      </c>
      <c r="AK312" s="685">
        <v>0</v>
      </c>
      <c r="AL312" s="685">
        <v>0</v>
      </c>
      <c r="AM312" s="685" t="s">
        <v>749</v>
      </c>
      <c r="AN312" s="685" t="s">
        <v>749</v>
      </c>
      <c r="AO312" s="685" t="s">
        <v>749</v>
      </c>
      <c r="AP312" s="685" t="s">
        <v>749</v>
      </c>
      <c r="AQ312" s="685" t="s">
        <v>749</v>
      </c>
      <c r="AR312" s="685" t="s">
        <v>749</v>
      </c>
      <c r="AS312" s="685" t="s">
        <v>749</v>
      </c>
      <c r="AT312" s="685" t="s">
        <v>749</v>
      </c>
      <c r="AU312" s="685">
        <v>1</v>
      </c>
      <c r="AV312" s="685">
        <v>1</v>
      </c>
      <c r="AW312" s="685">
        <v>1</v>
      </c>
      <c r="AX312" s="685">
        <v>1</v>
      </c>
      <c r="AY312" s="685" t="s">
        <v>749</v>
      </c>
      <c r="AZ312" s="685">
        <v>1</v>
      </c>
      <c r="BA312" s="685" t="s">
        <v>749</v>
      </c>
      <c r="BB312" s="685" t="s">
        <v>749</v>
      </c>
      <c r="BC312" s="685" t="s">
        <v>749</v>
      </c>
      <c r="BD312" s="685" t="s">
        <v>749</v>
      </c>
      <c r="BE312" s="685" t="s">
        <v>749</v>
      </c>
      <c r="BF312" s="685" t="s">
        <v>749</v>
      </c>
      <c r="BG312" s="685" t="s">
        <v>749</v>
      </c>
      <c r="BH312" s="685" t="s">
        <v>749</v>
      </c>
      <c r="BI312" s="685" t="s">
        <v>749</v>
      </c>
      <c r="BJ312" s="685" t="s">
        <v>749</v>
      </c>
      <c r="BK312" s="685">
        <v>1</v>
      </c>
      <c r="BL312" s="685"/>
      <c r="BM312" s="685"/>
      <c r="BN312" s="685">
        <v>99</v>
      </c>
      <c r="BO312" s="685"/>
      <c r="BP312" s="685"/>
      <c r="BQ312" s="685"/>
      <c r="BR312" s="685"/>
    </row>
    <row r="313" s="258" customFormat="1" ht="144" spans="2:70">
      <c r="B313" s="448">
        <f t="shared" si="23"/>
        <v>298</v>
      </c>
      <c r="C313" s="449" t="s">
        <v>1963</v>
      </c>
      <c r="D313" s="450" t="s">
        <v>1015</v>
      </c>
      <c r="E313" s="451" t="s">
        <v>801</v>
      </c>
      <c r="F313" s="794" t="s">
        <v>1964</v>
      </c>
      <c r="G313" s="453" t="s">
        <v>1965</v>
      </c>
      <c r="H313" s="451" t="str">
        <f t="shared" ref="H313:H319" si="24">INDEX($AM$14:$AU$14,MATCH(1,$AM313:$AU313,0))</f>
        <v>サーバ全体
Entire server</v>
      </c>
      <c r="I313" s="799" t="s">
        <v>1018</v>
      </c>
      <c r="J313" s="320" t="s">
        <v>1019</v>
      </c>
      <c r="K313" s="487" t="str">
        <f t="shared" si="21"/>
        <v>回答要
Answer Required</v>
      </c>
      <c r="L313" s="488">
        <v>3</v>
      </c>
      <c r="M313" s="489"/>
      <c r="N313" s="489"/>
      <c r="O313" s="490" t="s">
        <v>1963</v>
      </c>
      <c r="P313" s="491"/>
      <c r="Q313" s="322"/>
      <c r="R313" s="322"/>
      <c r="S313" s="502"/>
      <c r="T313" s="807">
        <f>IF(OR(AND('0.Work Content Judge'!$AE$146=1,$BL313=99),AND('0.Work Content Judge'!$AH$146=1,$BM313=99),AND('0.Work Content Judge'!$AG$146=1,$BN313=99),AND(COUNTIF('0.Work Content Judge'!$AJ$146:$AO$146,2)=0,$BO313=99),AND('0.Work Content Judge'!$T$146=0,$BP313=99),AND('0.Work Content Judge'!$U$146=0,$BQ313=99),AND(COUNTIF('0.Work Content Judge'!$AJ$146:$AO$146,2)&gt;0,$BR313=99)),0,IF(OR(AND('0.Work Content Judge'!$G$129=1,$AZ313=1),AND('0.Work Content Judge'!$H$129=1,$BA313=1),AND('0.Work Content Judge'!$I$129=1,$BB313=1),AND('0.Work Content Judge'!$J$129=1,$BC313=1),AND('0.Work Content Judge'!$K$129=1,$BD313=1),AND('0.Work Content Judge'!$L$129=1,$BG313=1),AND('0.Work Content Judge'!$M$129=1,$BF313=1),AND('0.Work Content Judge'!$N$129=1,$BE313=1),AND('0.Work Content Judge'!$O$129=1,$BH313=1),AND('0.Work Content Judge'!$P$129=1,$BI313=1)),1,0))</f>
        <v>1</v>
      </c>
      <c r="U313" s="807">
        <f t="shared" si="22"/>
        <v>1</v>
      </c>
      <c r="V313" s="683">
        <f t="shared" ref="V313:V319" si="25">IF(SUM($AM313:$AU313)&gt;1,SUM($AM313:$AU313),1)</f>
        <v>1</v>
      </c>
      <c r="W313" s="684">
        <v>1</v>
      </c>
      <c r="X313" s="685">
        <v>1</v>
      </c>
      <c r="Y313" s="685" t="s">
        <v>749</v>
      </c>
      <c r="Z313" s="685" t="s">
        <v>749</v>
      </c>
      <c r="AA313" s="685" t="s">
        <v>749</v>
      </c>
      <c r="AB313" s="685" t="s">
        <v>749</v>
      </c>
      <c r="AC313" s="685" t="s">
        <v>749</v>
      </c>
      <c r="AD313" s="685" t="s">
        <v>749</v>
      </c>
      <c r="AE313" s="685" t="s">
        <v>749</v>
      </c>
      <c r="AF313" s="685">
        <v>0</v>
      </c>
      <c r="AG313" s="685">
        <v>0</v>
      </c>
      <c r="AH313" s="685">
        <v>0</v>
      </c>
      <c r="AI313" s="685">
        <v>0</v>
      </c>
      <c r="AJ313" s="685">
        <v>0</v>
      </c>
      <c r="AK313" s="685">
        <v>0</v>
      </c>
      <c r="AL313" s="685">
        <v>0</v>
      </c>
      <c r="AM313" s="685">
        <v>1</v>
      </c>
      <c r="AN313" s="685" t="s">
        <v>749</v>
      </c>
      <c r="AO313" s="685" t="s">
        <v>749</v>
      </c>
      <c r="AP313" s="685" t="s">
        <v>749</v>
      </c>
      <c r="AQ313" s="685" t="s">
        <v>749</v>
      </c>
      <c r="AR313" s="685" t="s">
        <v>749</v>
      </c>
      <c r="AS313" s="685" t="s">
        <v>749</v>
      </c>
      <c r="AT313" s="685" t="s">
        <v>749</v>
      </c>
      <c r="AU313" s="685" t="s">
        <v>749</v>
      </c>
      <c r="AV313" s="685">
        <v>1</v>
      </c>
      <c r="AW313" s="685">
        <v>1</v>
      </c>
      <c r="AX313" s="685">
        <v>1</v>
      </c>
      <c r="AY313" s="685" t="s">
        <v>749</v>
      </c>
      <c r="AZ313" s="685">
        <v>1</v>
      </c>
      <c r="BA313" s="685">
        <v>1</v>
      </c>
      <c r="BB313" s="685">
        <v>1</v>
      </c>
      <c r="BC313" s="685" t="s">
        <v>749</v>
      </c>
      <c r="BD313" s="685" t="s">
        <v>749</v>
      </c>
      <c r="BE313" s="685" t="s">
        <v>749</v>
      </c>
      <c r="BF313" s="685" t="s">
        <v>749</v>
      </c>
      <c r="BG313" s="685" t="s">
        <v>749</v>
      </c>
      <c r="BH313" s="685" t="s">
        <v>749</v>
      </c>
      <c r="BI313" s="685" t="s">
        <v>749</v>
      </c>
      <c r="BJ313" s="685" t="s">
        <v>749</v>
      </c>
      <c r="BK313" s="685">
        <v>1</v>
      </c>
      <c r="BL313" s="685"/>
      <c r="BM313" s="685"/>
      <c r="BN313" s="685"/>
      <c r="BO313" s="685"/>
      <c r="BP313" s="685"/>
      <c r="BQ313" s="685"/>
      <c r="BR313" s="685"/>
    </row>
    <row r="314" s="258" customFormat="1" ht="129.6" hidden="1" spans="2:70">
      <c r="B314" s="448">
        <f t="shared" si="23"/>
        <v>299</v>
      </c>
      <c r="C314" s="449" t="s">
        <v>1966</v>
      </c>
      <c r="D314" s="450" t="s">
        <v>1015</v>
      </c>
      <c r="E314" s="451" t="s">
        <v>801</v>
      </c>
      <c r="F314" s="794" t="s">
        <v>1967</v>
      </c>
      <c r="G314" s="453" t="s">
        <v>1968</v>
      </c>
      <c r="H314" s="451" t="str">
        <f t="shared" si="24"/>
        <v>その他(ネットワーク機器等)
Other
(e.g., External FW, IPS/IDS, network equipment, storage devices, etc.)</v>
      </c>
      <c r="I314" s="799" t="s">
        <v>1018</v>
      </c>
      <c r="J314" s="320" t="s">
        <v>1019</v>
      </c>
      <c r="K314" s="487" t="str">
        <f t="shared" si="21"/>
        <v>回答不要
Not Applicable</v>
      </c>
      <c r="L314" s="488"/>
      <c r="M314" s="489"/>
      <c r="N314" s="489"/>
      <c r="O314" s="490" t="s">
        <v>1969</v>
      </c>
      <c r="P314" s="491"/>
      <c r="Q314" s="322"/>
      <c r="R314" s="322"/>
      <c r="S314" s="502"/>
      <c r="T314" s="807">
        <f>IF(OR(AND('0.Work Content Judge'!$AE$146=1,$BL314=99),AND('0.Work Content Judge'!$AH$146=1,$BM314=99),AND('0.Work Content Judge'!$AG$146=1,$BN314=99),AND(COUNTIF('0.Work Content Judge'!$AJ$146:$AO$146,2)=0,$BO314=99),AND('0.Work Content Judge'!$T$146=0,$BP314=99),AND('0.Work Content Judge'!$U$146=0,$BQ314=99),AND(COUNTIF('0.Work Content Judge'!$AJ$146:$AO$146,2)&gt;0,$BR314=99)),0,IF(OR(AND('0.Work Content Judge'!$G$129=1,$AZ314=1),AND('0.Work Content Judge'!$H$129=1,$BA314=1),AND('0.Work Content Judge'!$I$129=1,$BB314=1),AND('0.Work Content Judge'!$J$129=1,$BC314=1),AND('0.Work Content Judge'!$K$129=1,$BD314=1),AND('0.Work Content Judge'!$L$129=1,$BG314=1),AND('0.Work Content Judge'!$M$129=1,$BF314=1),AND('0.Work Content Judge'!$N$129=1,$BE314=1),AND('0.Work Content Judge'!$O$129=1,$BH314=1),AND('0.Work Content Judge'!$P$129=1,$BI314=1)),1,0))</f>
        <v>0</v>
      </c>
      <c r="U314" s="807">
        <f t="shared" si="22"/>
        <v>1</v>
      </c>
      <c r="V314" s="683">
        <f t="shared" si="25"/>
        <v>1</v>
      </c>
      <c r="W314" s="684">
        <v>1</v>
      </c>
      <c r="X314" s="685">
        <v>1</v>
      </c>
      <c r="Y314" s="685" t="s">
        <v>749</v>
      </c>
      <c r="Z314" s="685" t="s">
        <v>749</v>
      </c>
      <c r="AA314" s="685" t="s">
        <v>749</v>
      </c>
      <c r="AB314" s="685" t="s">
        <v>749</v>
      </c>
      <c r="AC314" s="685" t="s">
        <v>749</v>
      </c>
      <c r="AD314" s="685" t="s">
        <v>749</v>
      </c>
      <c r="AE314" s="685" t="s">
        <v>749</v>
      </c>
      <c r="AF314" s="685">
        <v>0</v>
      </c>
      <c r="AG314" s="685">
        <v>0</v>
      </c>
      <c r="AH314" s="685">
        <v>0</v>
      </c>
      <c r="AI314" s="685">
        <v>0</v>
      </c>
      <c r="AJ314" s="685">
        <v>0</v>
      </c>
      <c r="AK314" s="685">
        <v>0</v>
      </c>
      <c r="AL314" s="685">
        <v>0</v>
      </c>
      <c r="AM314" s="685" t="s">
        <v>749</v>
      </c>
      <c r="AN314" s="685" t="s">
        <v>749</v>
      </c>
      <c r="AO314" s="685" t="s">
        <v>749</v>
      </c>
      <c r="AP314" s="685" t="s">
        <v>749</v>
      </c>
      <c r="AQ314" s="685" t="s">
        <v>749</v>
      </c>
      <c r="AR314" s="685" t="s">
        <v>749</v>
      </c>
      <c r="AS314" s="685" t="s">
        <v>749</v>
      </c>
      <c r="AT314" s="685" t="s">
        <v>749</v>
      </c>
      <c r="AU314" s="685">
        <v>1</v>
      </c>
      <c r="AV314" s="685">
        <v>1</v>
      </c>
      <c r="AW314" s="685">
        <v>1</v>
      </c>
      <c r="AX314" s="685">
        <v>1</v>
      </c>
      <c r="AY314" s="685" t="s">
        <v>749</v>
      </c>
      <c r="AZ314" s="685">
        <v>1</v>
      </c>
      <c r="BA314" s="685">
        <v>1</v>
      </c>
      <c r="BB314" s="685">
        <v>1</v>
      </c>
      <c r="BC314" s="685">
        <v>1</v>
      </c>
      <c r="BD314" s="685" t="s">
        <v>749</v>
      </c>
      <c r="BE314" s="685" t="s">
        <v>749</v>
      </c>
      <c r="BF314" s="685" t="s">
        <v>749</v>
      </c>
      <c r="BG314" s="685" t="s">
        <v>749</v>
      </c>
      <c r="BH314" s="685" t="s">
        <v>749</v>
      </c>
      <c r="BI314" s="685" t="s">
        <v>749</v>
      </c>
      <c r="BJ314" s="685" t="s">
        <v>749</v>
      </c>
      <c r="BK314" s="685">
        <v>1</v>
      </c>
      <c r="BL314" s="685"/>
      <c r="BM314" s="685"/>
      <c r="BN314" s="685">
        <v>99</v>
      </c>
      <c r="BO314" s="685"/>
      <c r="BP314" s="685"/>
      <c r="BQ314" s="685"/>
      <c r="BR314" s="685"/>
    </row>
    <row r="315" s="258" customFormat="1" ht="158.4" hidden="1" spans="2:70">
      <c r="B315" s="448">
        <f t="shared" si="23"/>
        <v>300</v>
      </c>
      <c r="C315" s="449" t="s">
        <v>1970</v>
      </c>
      <c r="D315" s="450" t="s">
        <v>1015</v>
      </c>
      <c r="E315" s="451" t="s">
        <v>801</v>
      </c>
      <c r="F315" s="794" t="s">
        <v>1971</v>
      </c>
      <c r="G315" s="453" t="s">
        <v>1972</v>
      </c>
      <c r="H315" s="451" t="str">
        <f t="shared" si="24"/>
        <v>Webサーバ
Web server</v>
      </c>
      <c r="I315" s="799" t="s">
        <v>1018</v>
      </c>
      <c r="J315" s="320" t="s">
        <v>1019</v>
      </c>
      <c r="K315" s="487" t="str">
        <f t="shared" si="21"/>
        <v>回答不要
Not Applicable</v>
      </c>
      <c r="L315" s="488"/>
      <c r="M315" s="489"/>
      <c r="N315" s="489"/>
      <c r="O315" s="490" t="s">
        <v>1973</v>
      </c>
      <c r="P315" s="491"/>
      <c r="Q315" s="322"/>
      <c r="R315" s="322"/>
      <c r="S315" s="502"/>
      <c r="T315" s="807">
        <f>IF(OR(AND('0.Work Content Judge'!$AE$146=1,$BL315=99),AND('0.Work Content Judge'!$AH$146=1,$BM315=99),AND('0.Work Content Judge'!$AG$146=1,$BN315=99),AND(COUNTIF('0.Work Content Judge'!$AJ$146:$AO$146,2)=0,$BO315=99),AND('0.Work Content Judge'!$T$146=0,$BP315=99),AND('0.Work Content Judge'!$U$146=0,$BQ315=99),AND(COUNTIF('0.Work Content Judge'!$AJ$146:$AO$146,2)&gt;0,$BR315=99)),0,IF(OR(AND('0.Work Content Judge'!$G$129=1,$AZ315=1),AND('0.Work Content Judge'!$H$129=1,$BA315=1),AND('0.Work Content Judge'!$I$129=1,$BB315=1),AND('0.Work Content Judge'!$J$129=1,$BC315=1),AND('0.Work Content Judge'!$K$129=1,$BD315=1),AND('0.Work Content Judge'!$L$129=1,$BG315=1),AND('0.Work Content Judge'!$M$129=1,$BF315=1),AND('0.Work Content Judge'!$N$129=1,$BE315=1),AND('0.Work Content Judge'!$O$129=1,$BH315=1),AND('0.Work Content Judge'!$P$129=1,$BI315=1)),1,0))</f>
        <v>0</v>
      </c>
      <c r="U315" s="807">
        <f t="shared" si="22"/>
        <v>1</v>
      </c>
      <c r="V315" s="683">
        <f t="shared" si="25"/>
        <v>1</v>
      </c>
      <c r="W315" s="684">
        <v>1</v>
      </c>
      <c r="X315" s="685">
        <v>1</v>
      </c>
      <c r="Y315" s="685" t="s">
        <v>749</v>
      </c>
      <c r="Z315" s="685" t="s">
        <v>749</v>
      </c>
      <c r="AA315" s="685" t="s">
        <v>749</v>
      </c>
      <c r="AB315" s="685" t="s">
        <v>749</v>
      </c>
      <c r="AC315" s="685" t="s">
        <v>749</v>
      </c>
      <c r="AD315" s="685" t="s">
        <v>749</v>
      </c>
      <c r="AE315" s="685" t="s">
        <v>749</v>
      </c>
      <c r="AF315" s="685">
        <v>0</v>
      </c>
      <c r="AG315" s="685">
        <v>0</v>
      </c>
      <c r="AH315" s="685">
        <v>0</v>
      </c>
      <c r="AI315" s="685">
        <v>0</v>
      </c>
      <c r="AJ315" s="685">
        <v>0</v>
      </c>
      <c r="AK315" s="685">
        <v>0</v>
      </c>
      <c r="AL315" s="685">
        <v>0</v>
      </c>
      <c r="AM315" s="685" t="s">
        <v>749</v>
      </c>
      <c r="AN315" s="685">
        <v>1</v>
      </c>
      <c r="AO315" s="685" t="s">
        <v>749</v>
      </c>
      <c r="AP315" s="685" t="s">
        <v>749</v>
      </c>
      <c r="AQ315" s="685" t="s">
        <v>749</v>
      </c>
      <c r="AR315" s="685" t="s">
        <v>749</v>
      </c>
      <c r="AS315" s="685" t="s">
        <v>749</v>
      </c>
      <c r="AT315" s="685" t="s">
        <v>749</v>
      </c>
      <c r="AU315" s="685" t="s">
        <v>749</v>
      </c>
      <c r="AV315" s="685">
        <v>1</v>
      </c>
      <c r="AW315" s="685">
        <v>1</v>
      </c>
      <c r="AX315" s="685">
        <v>1</v>
      </c>
      <c r="AY315" s="685" t="s">
        <v>749</v>
      </c>
      <c r="AZ315" s="685">
        <v>1</v>
      </c>
      <c r="BA315" s="685" t="s">
        <v>749</v>
      </c>
      <c r="BB315" s="685">
        <v>1</v>
      </c>
      <c r="BC315" s="685">
        <v>1</v>
      </c>
      <c r="BD315" s="685">
        <v>1</v>
      </c>
      <c r="BE315" s="685" t="s">
        <v>749</v>
      </c>
      <c r="BF315" s="685" t="s">
        <v>749</v>
      </c>
      <c r="BG315" s="685" t="s">
        <v>749</v>
      </c>
      <c r="BH315" s="685" t="s">
        <v>749</v>
      </c>
      <c r="BI315" s="685" t="s">
        <v>749</v>
      </c>
      <c r="BJ315" s="685" t="s">
        <v>749</v>
      </c>
      <c r="BK315" s="685">
        <v>1</v>
      </c>
      <c r="BL315" s="685"/>
      <c r="BM315" s="685">
        <v>99</v>
      </c>
      <c r="BN315" s="685"/>
      <c r="BO315" s="685"/>
      <c r="BP315" s="685"/>
      <c r="BQ315" s="685"/>
      <c r="BR315" s="685"/>
    </row>
    <row r="316" s="258" customFormat="1" ht="158.4" spans="2:70">
      <c r="B316" s="448">
        <f t="shared" si="23"/>
        <v>301</v>
      </c>
      <c r="C316" s="449" t="s">
        <v>1974</v>
      </c>
      <c r="D316" s="450" t="s">
        <v>1015</v>
      </c>
      <c r="E316" s="451" t="s">
        <v>801</v>
      </c>
      <c r="F316" s="794" t="s">
        <v>1975</v>
      </c>
      <c r="G316" s="453" t="s">
        <v>1976</v>
      </c>
      <c r="H316" s="451" t="str">
        <f t="shared" si="24"/>
        <v>サーバ全体
Entire server</v>
      </c>
      <c r="I316" s="799" t="s">
        <v>1018</v>
      </c>
      <c r="J316" s="320" t="s">
        <v>1019</v>
      </c>
      <c r="K316" s="487" t="str">
        <f t="shared" si="21"/>
        <v>回答要
Answer Required</v>
      </c>
      <c r="L316" s="488">
        <v>3</v>
      </c>
      <c r="M316" s="489"/>
      <c r="N316" s="489"/>
      <c r="O316" s="490" t="s">
        <v>1974</v>
      </c>
      <c r="P316" s="491"/>
      <c r="Q316" s="322"/>
      <c r="R316" s="322"/>
      <c r="S316" s="502"/>
      <c r="T316" s="807">
        <f>IF(OR(AND('0.Work Content Judge'!$AE$146=1,$BL316=99),AND('0.Work Content Judge'!$AH$146=1,$BM316=99),AND('0.Work Content Judge'!$AG$146=1,$BN316=99),AND(COUNTIF('0.Work Content Judge'!$AJ$146:$AO$146,2)=0,$BO316=99),AND('0.Work Content Judge'!$T$146=0,$BP316=99),AND('0.Work Content Judge'!$U$146=0,$BQ316=99),AND(COUNTIF('0.Work Content Judge'!$AJ$146:$AO$146,2)&gt;0,$BR316=99)),0,IF(OR(AND('0.Work Content Judge'!$G$129=1,$AZ316=1),AND('0.Work Content Judge'!$H$129=1,$BA316=1),AND('0.Work Content Judge'!$I$129=1,$BB316=1),AND('0.Work Content Judge'!$J$129=1,$BC316=1),AND('0.Work Content Judge'!$K$129=1,$BD316=1),AND('0.Work Content Judge'!$L$129=1,$BG316=1),AND('0.Work Content Judge'!$M$129=1,$BF316=1),AND('0.Work Content Judge'!$N$129=1,$BE316=1),AND('0.Work Content Judge'!$O$129=1,$BH316=1),AND('0.Work Content Judge'!$P$129=1,$BI316=1)),1,0))</f>
        <v>1</v>
      </c>
      <c r="U316" s="807">
        <f t="shared" si="22"/>
        <v>1</v>
      </c>
      <c r="V316" s="683">
        <f t="shared" si="25"/>
        <v>1</v>
      </c>
      <c r="W316" s="684">
        <v>1</v>
      </c>
      <c r="X316" s="685">
        <v>1</v>
      </c>
      <c r="Y316" s="685" t="s">
        <v>749</v>
      </c>
      <c r="Z316" s="685" t="s">
        <v>749</v>
      </c>
      <c r="AA316" s="685" t="s">
        <v>749</v>
      </c>
      <c r="AB316" s="685" t="s">
        <v>749</v>
      </c>
      <c r="AC316" s="685" t="s">
        <v>749</v>
      </c>
      <c r="AD316" s="685" t="s">
        <v>749</v>
      </c>
      <c r="AE316" s="685" t="s">
        <v>749</v>
      </c>
      <c r="AF316" s="685">
        <v>0</v>
      </c>
      <c r="AG316" s="685">
        <v>0</v>
      </c>
      <c r="AH316" s="685">
        <v>0</v>
      </c>
      <c r="AI316" s="685">
        <v>0</v>
      </c>
      <c r="AJ316" s="685">
        <v>0</v>
      </c>
      <c r="AK316" s="685">
        <v>0</v>
      </c>
      <c r="AL316" s="685">
        <v>0</v>
      </c>
      <c r="AM316" s="685">
        <v>1</v>
      </c>
      <c r="AN316" s="685" t="s">
        <v>749</v>
      </c>
      <c r="AO316" s="685" t="s">
        <v>749</v>
      </c>
      <c r="AP316" s="685" t="s">
        <v>749</v>
      </c>
      <c r="AQ316" s="685" t="s">
        <v>749</v>
      </c>
      <c r="AR316" s="685" t="s">
        <v>749</v>
      </c>
      <c r="AS316" s="685" t="s">
        <v>749</v>
      </c>
      <c r="AT316" s="685" t="s">
        <v>749</v>
      </c>
      <c r="AU316" s="685" t="s">
        <v>749</v>
      </c>
      <c r="AV316" s="685">
        <v>1</v>
      </c>
      <c r="AW316" s="685">
        <v>1</v>
      </c>
      <c r="AX316" s="685">
        <v>1</v>
      </c>
      <c r="AY316" s="685" t="s">
        <v>749</v>
      </c>
      <c r="AZ316" s="685">
        <v>1</v>
      </c>
      <c r="BA316" s="685">
        <v>1</v>
      </c>
      <c r="BB316" s="685">
        <v>1</v>
      </c>
      <c r="BC316" s="685" t="s">
        <v>749</v>
      </c>
      <c r="BD316" s="685" t="s">
        <v>749</v>
      </c>
      <c r="BE316" s="685" t="s">
        <v>749</v>
      </c>
      <c r="BF316" s="685" t="s">
        <v>749</v>
      </c>
      <c r="BG316" s="685" t="s">
        <v>749</v>
      </c>
      <c r="BH316" s="685" t="s">
        <v>749</v>
      </c>
      <c r="BI316" s="685" t="s">
        <v>749</v>
      </c>
      <c r="BJ316" s="685" t="s">
        <v>749</v>
      </c>
      <c r="BK316" s="685">
        <v>1</v>
      </c>
      <c r="BL316" s="685"/>
      <c r="BM316" s="685"/>
      <c r="BN316" s="685"/>
      <c r="BO316" s="685"/>
      <c r="BP316" s="685"/>
      <c r="BQ316" s="685"/>
      <c r="BR316" s="685"/>
    </row>
    <row r="317" s="258" customFormat="1" ht="129.6" hidden="1" spans="2:70">
      <c r="B317" s="448">
        <f t="shared" si="23"/>
        <v>302</v>
      </c>
      <c r="C317" s="449" t="s">
        <v>1977</v>
      </c>
      <c r="D317" s="450" t="s">
        <v>1015</v>
      </c>
      <c r="E317" s="451" t="s">
        <v>744</v>
      </c>
      <c r="F317" s="794" t="s">
        <v>1978</v>
      </c>
      <c r="G317" s="453" t="s">
        <v>1979</v>
      </c>
      <c r="H317" s="451" t="str">
        <f t="shared" si="24"/>
        <v>Webサーバ
Web server</v>
      </c>
      <c r="I317" s="799" t="s">
        <v>1018</v>
      </c>
      <c r="J317" s="320" t="s">
        <v>1019</v>
      </c>
      <c r="K317" s="487" t="str">
        <f t="shared" si="21"/>
        <v>回答不要
Not Applicable</v>
      </c>
      <c r="L317" s="488"/>
      <c r="M317" s="489"/>
      <c r="N317" s="489"/>
      <c r="O317" s="490" t="s">
        <v>1977</v>
      </c>
      <c r="P317" s="491"/>
      <c r="Q317" s="322"/>
      <c r="R317" s="322"/>
      <c r="S317" s="502"/>
      <c r="T317" s="807">
        <f>IF(OR(AND('0.Work Content Judge'!$AE$146=1,$BL317=99),AND('0.Work Content Judge'!$AH$146=1,$BM317=99),AND('0.Work Content Judge'!$AG$146=1,$BN317=99),AND(COUNTIF('0.Work Content Judge'!$AJ$146:$AO$146,2)=0,$BO317=99),AND('0.Work Content Judge'!$T$146=0,$BP317=99),AND('0.Work Content Judge'!$U$146=0,$BQ317=99),AND(COUNTIF('0.Work Content Judge'!$AJ$146:$AO$146,2)&gt;0,$BR317=99)),0,IF(OR(AND('0.Work Content Judge'!$G$129=1,$AZ317=1),AND('0.Work Content Judge'!$H$129=1,$BA317=1),AND('0.Work Content Judge'!$I$129=1,$BB317=1),AND('0.Work Content Judge'!$J$129=1,$BC317=1),AND('0.Work Content Judge'!$K$129=1,$BD317=1),AND('0.Work Content Judge'!$L$129=1,$BG317=1),AND('0.Work Content Judge'!$M$129=1,$BF317=1),AND('0.Work Content Judge'!$N$129=1,$BE317=1),AND('0.Work Content Judge'!$O$129=1,$BH317=1),AND('0.Work Content Judge'!$P$129=1,$BI317=1)),1,0))</f>
        <v>0</v>
      </c>
      <c r="U317" s="807">
        <f t="shared" si="22"/>
        <v>1</v>
      </c>
      <c r="V317" s="683">
        <f t="shared" si="25"/>
        <v>1</v>
      </c>
      <c r="W317" s="684">
        <v>1</v>
      </c>
      <c r="X317" s="685">
        <v>1</v>
      </c>
      <c r="Y317" s="685" t="s">
        <v>749</v>
      </c>
      <c r="Z317" s="685" t="s">
        <v>749</v>
      </c>
      <c r="AA317" s="685" t="s">
        <v>749</v>
      </c>
      <c r="AB317" s="685" t="s">
        <v>749</v>
      </c>
      <c r="AC317" s="685" t="s">
        <v>749</v>
      </c>
      <c r="AD317" s="685" t="s">
        <v>749</v>
      </c>
      <c r="AE317" s="685" t="s">
        <v>749</v>
      </c>
      <c r="AF317" s="685">
        <v>0</v>
      </c>
      <c r="AG317" s="685">
        <v>0</v>
      </c>
      <c r="AH317" s="685">
        <v>0</v>
      </c>
      <c r="AI317" s="685">
        <v>0</v>
      </c>
      <c r="AJ317" s="685">
        <v>0</v>
      </c>
      <c r="AK317" s="685">
        <v>0</v>
      </c>
      <c r="AL317" s="685">
        <v>0</v>
      </c>
      <c r="AM317" s="685" t="s">
        <v>749</v>
      </c>
      <c r="AN317" s="685">
        <v>1</v>
      </c>
      <c r="AO317" s="685" t="s">
        <v>749</v>
      </c>
      <c r="AP317" s="685" t="s">
        <v>749</v>
      </c>
      <c r="AQ317" s="685" t="s">
        <v>749</v>
      </c>
      <c r="AR317" s="685" t="s">
        <v>749</v>
      </c>
      <c r="AS317" s="685" t="s">
        <v>749</v>
      </c>
      <c r="AT317" s="685" t="s">
        <v>749</v>
      </c>
      <c r="AU317" s="685" t="s">
        <v>749</v>
      </c>
      <c r="AV317" s="685"/>
      <c r="AW317" s="685">
        <v>1</v>
      </c>
      <c r="AX317" s="685"/>
      <c r="AY317" s="685" t="s">
        <v>749</v>
      </c>
      <c r="AZ317" s="685" t="s">
        <v>749</v>
      </c>
      <c r="BA317" s="685" t="s">
        <v>749</v>
      </c>
      <c r="BB317" s="685" t="s">
        <v>749</v>
      </c>
      <c r="BC317" s="685" t="s">
        <v>749</v>
      </c>
      <c r="BD317" s="685">
        <v>1</v>
      </c>
      <c r="BE317" s="685" t="s">
        <v>749</v>
      </c>
      <c r="BF317" s="685" t="s">
        <v>749</v>
      </c>
      <c r="BG317" s="685" t="s">
        <v>749</v>
      </c>
      <c r="BH317" s="685" t="s">
        <v>749</v>
      </c>
      <c r="BI317" s="685" t="s">
        <v>749</v>
      </c>
      <c r="BJ317" s="685" t="s">
        <v>749</v>
      </c>
      <c r="BK317" s="685">
        <v>1</v>
      </c>
      <c r="BL317" s="685"/>
      <c r="BM317" s="685"/>
      <c r="BN317" s="685"/>
      <c r="BO317" s="685"/>
      <c r="BP317" s="685"/>
      <c r="BQ317" s="685"/>
      <c r="BR317" s="685"/>
    </row>
    <row r="318" s="258" customFormat="1" ht="129.6" spans="2:70">
      <c r="B318" s="448">
        <f t="shared" si="23"/>
        <v>303</v>
      </c>
      <c r="C318" s="449" t="s">
        <v>1980</v>
      </c>
      <c r="D318" s="450" t="s">
        <v>1015</v>
      </c>
      <c r="E318" s="451" t="s">
        <v>744</v>
      </c>
      <c r="F318" s="794" t="s">
        <v>1981</v>
      </c>
      <c r="G318" s="453" t="s">
        <v>1982</v>
      </c>
      <c r="H318" s="451" t="str">
        <f t="shared" si="24"/>
        <v>サーバ全体
Entire server</v>
      </c>
      <c r="I318" s="799" t="s">
        <v>1018</v>
      </c>
      <c r="J318" s="320" t="s">
        <v>1019</v>
      </c>
      <c r="K318" s="487" t="str">
        <f t="shared" si="21"/>
        <v>回答要
Answer Required</v>
      </c>
      <c r="L318" s="488">
        <v>3</v>
      </c>
      <c r="M318" s="567"/>
      <c r="N318" s="567"/>
      <c r="O318" s="568" t="s">
        <v>1980</v>
      </c>
      <c r="P318" s="569"/>
      <c r="Q318" s="570"/>
      <c r="R318" s="570"/>
      <c r="S318" s="577"/>
      <c r="T318" s="807">
        <f>IF(OR(AND('0.Work Content Judge'!$AE$146=1,$BL318=99),AND('0.Work Content Judge'!$AH$146=1,$BM318=99),AND('0.Work Content Judge'!$AG$146=1,$BN318=99),AND(COUNTIF('0.Work Content Judge'!$AJ$146:$AO$146,2)=0,$BO318=99),AND('0.Work Content Judge'!$T$146=0,$BP318=99),AND('0.Work Content Judge'!$U$146=0,$BQ318=99),AND(COUNTIF('0.Work Content Judge'!$AJ$146:$AO$146,2)&gt;0,$BR318=99)),0,IF(OR(AND('0.Work Content Judge'!$G$129=1,$AZ318=1),AND('0.Work Content Judge'!$H$129=1,$BA318=1),AND('0.Work Content Judge'!$I$129=1,$BB318=1),AND('0.Work Content Judge'!$J$129=1,$BC318=1),AND('0.Work Content Judge'!$K$129=1,$BD318=1),AND('0.Work Content Judge'!$L$129=1,$BG318=1),AND('0.Work Content Judge'!$M$129=1,$BF318=1),AND('0.Work Content Judge'!$N$129=1,$BE318=1),AND('0.Work Content Judge'!$O$129=1,$BH318=1),AND('0.Work Content Judge'!$P$129=1,$BI318=1)),1,0))</f>
        <v>1</v>
      </c>
      <c r="U318" s="807">
        <f t="shared" si="22"/>
        <v>1</v>
      </c>
      <c r="V318" s="683">
        <f t="shared" si="25"/>
        <v>2</v>
      </c>
      <c r="W318" s="684">
        <v>1</v>
      </c>
      <c r="X318" s="685">
        <v>1</v>
      </c>
      <c r="Y318" s="685" t="s">
        <v>749</v>
      </c>
      <c r="Z318" s="685" t="s">
        <v>749</v>
      </c>
      <c r="AA318" s="685" t="s">
        <v>749</v>
      </c>
      <c r="AB318" s="685" t="s">
        <v>749</v>
      </c>
      <c r="AC318" s="685" t="s">
        <v>749</v>
      </c>
      <c r="AD318" s="685" t="s">
        <v>749</v>
      </c>
      <c r="AE318" s="685" t="s">
        <v>749</v>
      </c>
      <c r="AF318" s="685">
        <v>0</v>
      </c>
      <c r="AG318" s="685">
        <v>0</v>
      </c>
      <c r="AH318" s="685">
        <v>0</v>
      </c>
      <c r="AI318" s="685">
        <v>0</v>
      </c>
      <c r="AJ318" s="685">
        <v>0</v>
      </c>
      <c r="AK318" s="685">
        <v>0</v>
      </c>
      <c r="AL318" s="685">
        <v>0</v>
      </c>
      <c r="AM318" s="685">
        <v>1</v>
      </c>
      <c r="AN318" s="685" t="s">
        <v>749</v>
      </c>
      <c r="AO318" s="685" t="s">
        <v>749</v>
      </c>
      <c r="AP318" s="685" t="s">
        <v>749</v>
      </c>
      <c r="AQ318" s="685" t="s">
        <v>749</v>
      </c>
      <c r="AR318" s="685" t="s">
        <v>749</v>
      </c>
      <c r="AS318" s="685" t="s">
        <v>749</v>
      </c>
      <c r="AT318" s="685" t="s">
        <v>749</v>
      </c>
      <c r="AU318" s="685">
        <v>1</v>
      </c>
      <c r="AV318" s="685"/>
      <c r="AW318" s="685">
        <v>1</v>
      </c>
      <c r="AX318" s="685"/>
      <c r="AY318" s="685" t="s">
        <v>749</v>
      </c>
      <c r="AZ318" s="685">
        <v>1</v>
      </c>
      <c r="BA318" s="685" t="s">
        <v>749</v>
      </c>
      <c r="BB318" s="685" t="s">
        <v>749</v>
      </c>
      <c r="BC318" s="685" t="s">
        <v>749</v>
      </c>
      <c r="BD318" s="685" t="s">
        <v>749</v>
      </c>
      <c r="BE318" s="685" t="s">
        <v>749</v>
      </c>
      <c r="BF318" s="685" t="s">
        <v>749</v>
      </c>
      <c r="BG318" s="685" t="s">
        <v>749</v>
      </c>
      <c r="BH318" s="685" t="s">
        <v>749</v>
      </c>
      <c r="BI318" s="685" t="s">
        <v>749</v>
      </c>
      <c r="BJ318" s="685" t="s">
        <v>749</v>
      </c>
      <c r="BK318" s="685">
        <v>1</v>
      </c>
      <c r="BL318" s="685"/>
      <c r="BM318" s="685"/>
      <c r="BN318" s="685"/>
      <c r="BO318" s="685"/>
      <c r="BP318" s="685"/>
      <c r="BQ318" s="685"/>
      <c r="BR318" s="685"/>
    </row>
    <row r="319" s="258" customFormat="1" ht="130.35" spans="2:70">
      <c r="B319" s="448">
        <f t="shared" si="23"/>
        <v>304</v>
      </c>
      <c r="C319" s="449" t="s">
        <v>1980</v>
      </c>
      <c r="D319" s="450" t="s">
        <v>1015</v>
      </c>
      <c r="E319" s="451" t="s">
        <v>744</v>
      </c>
      <c r="F319" s="794" t="s">
        <v>1981</v>
      </c>
      <c r="G319" s="453" t="s">
        <v>1982</v>
      </c>
      <c r="H319" s="454" t="str">
        <f t="shared" si="24"/>
        <v>その他(ネットワーク機器等)
Other
(e.g., External FW, IPS/IDS, network equipment, storage devices, etc.)</v>
      </c>
      <c r="I319" s="799" t="s">
        <v>1018</v>
      </c>
      <c r="J319" s="320" t="s">
        <v>1019</v>
      </c>
      <c r="K319" s="571" t="str">
        <f t="shared" si="21"/>
        <v>回答要
Answer Required</v>
      </c>
      <c r="L319" s="572">
        <v>3</v>
      </c>
      <c r="M319" s="573"/>
      <c r="N319" s="573"/>
      <c r="O319" s="574" t="s">
        <v>1980</v>
      </c>
      <c r="P319" s="575"/>
      <c r="Q319" s="576"/>
      <c r="R319" s="576"/>
      <c r="S319" s="578"/>
      <c r="T319" s="807">
        <f>IF(OR(AND('0.Work Content Judge'!$AE$146=1,$BL319=99),AND('0.Work Content Judge'!$AH$146=1,$BM319=99),AND('0.Work Content Judge'!$AG$146=1,$BN319=99),AND(COUNTIF('0.Work Content Judge'!$AJ$146:$AO$146,2)=0,$BO319=99),AND('0.Work Content Judge'!$T$146=0,$BP319=99),AND('0.Work Content Judge'!$U$146=0,$BQ319=99),AND(COUNTIF('0.Work Content Judge'!$AJ$146:$AO$146,2)&gt;0,$BR319=99)),0,IF(OR(AND('0.Work Content Judge'!$G$129=1,$AZ319=1),AND('0.Work Content Judge'!$H$129=1,$BA319=1),AND('0.Work Content Judge'!$I$129=1,$BB319=1),AND('0.Work Content Judge'!$J$129=1,$BC319=1),AND('0.Work Content Judge'!$K$129=1,$BD319=1),AND('0.Work Content Judge'!$L$129=1,$BG319=1),AND('0.Work Content Judge'!$M$129=1,$BF319=1),AND('0.Work Content Judge'!$N$129=1,$BE319=1),AND('0.Work Content Judge'!$O$129=1,$BH319=1),AND('0.Work Content Judge'!$P$129=1,$BI319=1)),1,0))</f>
        <v>1</v>
      </c>
      <c r="U319" s="807">
        <f t="shared" si="22"/>
        <v>1</v>
      </c>
      <c r="V319" s="683">
        <f t="shared" si="25"/>
        <v>1</v>
      </c>
      <c r="W319" s="684">
        <v>1</v>
      </c>
      <c r="X319" s="685">
        <v>1</v>
      </c>
      <c r="Y319" s="685" t="s">
        <v>749</v>
      </c>
      <c r="Z319" s="685" t="s">
        <v>749</v>
      </c>
      <c r="AA319" s="685" t="s">
        <v>749</v>
      </c>
      <c r="AB319" s="685" t="s">
        <v>749</v>
      </c>
      <c r="AC319" s="685" t="s">
        <v>749</v>
      </c>
      <c r="AD319" s="685" t="s">
        <v>749</v>
      </c>
      <c r="AE319" s="685" t="s">
        <v>749</v>
      </c>
      <c r="AF319" s="685">
        <v>0</v>
      </c>
      <c r="AG319" s="685">
        <v>0</v>
      </c>
      <c r="AH319" s="685">
        <v>0</v>
      </c>
      <c r="AI319" s="685">
        <v>0</v>
      </c>
      <c r="AJ319" s="685">
        <v>0</v>
      </c>
      <c r="AK319" s="685">
        <v>0</v>
      </c>
      <c r="AL319" s="685">
        <v>0</v>
      </c>
      <c r="AM319" s="685"/>
      <c r="AN319" s="685" t="s">
        <v>749</v>
      </c>
      <c r="AO319" s="685" t="s">
        <v>749</v>
      </c>
      <c r="AP319" s="685" t="s">
        <v>749</v>
      </c>
      <c r="AQ319" s="685" t="s">
        <v>749</v>
      </c>
      <c r="AR319" s="685" t="s">
        <v>749</v>
      </c>
      <c r="AS319" s="685" t="s">
        <v>749</v>
      </c>
      <c r="AT319" s="685" t="s">
        <v>749</v>
      </c>
      <c r="AU319" s="685">
        <v>1</v>
      </c>
      <c r="AV319" s="685"/>
      <c r="AW319" s="685">
        <v>1</v>
      </c>
      <c r="AX319" s="685"/>
      <c r="AY319" s="685" t="s">
        <v>749</v>
      </c>
      <c r="AZ319" s="685">
        <v>1</v>
      </c>
      <c r="BA319" s="685" t="s">
        <v>749</v>
      </c>
      <c r="BB319" s="685" t="s">
        <v>749</v>
      </c>
      <c r="BC319" s="685" t="s">
        <v>749</v>
      </c>
      <c r="BD319" s="685" t="s">
        <v>749</v>
      </c>
      <c r="BE319" s="685" t="s">
        <v>749</v>
      </c>
      <c r="BF319" s="685" t="s">
        <v>749</v>
      </c>
      <c r="BG319" s="685" t="s">
        <v>749</v>
      </c>
      <c r="BH319" s="685" t="s">
        <v>749</v>
      </c>
      <c r="BI319" s="685" t="s">
        <v>749</v>
      </c>
      <c r="BJ319" s="685" t="s">
        <v>749</v>
      </c>
      <c r="BK319" s="685">
        <v>1</v>
      </c>
      <c r="BL319" s="685"/>
      <c r="BM319" s="685"/>
      <c r="BN319" s="685"/>
      <c r="BO319" s="685"/>
      <c r="BP319" s="685"/>
      <c r="BQ319" s="685"/>
      <c r="BR319" s="685"/>
    </row>
    <row r="320" s="258" customFormat="1" ht="10.5" hidden="1" customHeight="1" spans="4:70">
      <c r="D320" s="565"/>
      <c r="T320" s="718"/>
      <c r="U320" s="814">
        <f>IF(COUNTIF($U$16:$U$319,0)=0,1,0)</f>
        <v>1</v>
      </c>
      <c r="V320" s="718"/>
      <c r="W320" s="718"/>
      <c r="X320" s="718"/>
      <c r="Y320" s="718"/>
      <c r="Z320" s="718"/>
      <c r="AA320" s="718"/>
      <c r="AB320" s="718"/>
      <c r="AC320" s="718"/>
      <c r="AD320" s="718"/>
      <c r="AE320" s="718"/>
      <c r="AF320" s="718"/>
      <c r="AG320" s="718"/>
      <c r="AH320" s="718"/>
      <c r="AI320" s="718"/>
      <c r="AJ320" s="718"/>
      <c r="AK320" s="718"/>
      <c r="AL320" s="718"/>
      <c r="AM320" s="718"/>
      <c r="AN320" s="718"/>
      <c r="AO320" s="718"/>
      <c r="AP320" s="718"/>
      <c r="AQ320" s="718"/>
      <c r="AR320" s="718"/>
      <c r="AS320" s="718"/>
      <c r="AT320" s="718"/>
      <c r="AU320" s="718"/>
      <c r="AV320" s="718"/>
      <c r="AW320" s="718"/>
      <c r="AX320" s="718"/>
      <c r="AY320" s="718"/>
      <c r="AZ320" s="718"/>
      <c r="BA320" s="718"/>
      <c r="BB320" s="718"/>
      <c r="BC320" s="718"/>
      <c r="BD320" s="718"/>
      <c r="BE320" s="718"/>
      <c r="BF320" s="718"/>
      <c r="BG320" s="718"/>
      <c r="BH320" s="718"/>
      <c r="BI320" s="718"/>
      <c r="BJ320" s="718"/>
      <c r="BK320" s="718"/>
      <c r="BL320" s="718"/>
      <c r="BM320" s="718"/>
      <c r="BN320" s="718"/>
      <c r="BO320" s="718"/>
      <c r="BP320" s="718"/>
      <c r="BQ320" s="718"/>
      <c r="BR320" s="718"/>
    </row>
    <row r="321" s="258" customFormat="1" ht="10.5" hidden="1" customHeight="1" spans="4:70">
      <c r="D321" s="565"/>
      <c r="T321" s="718"/>
      <c r="U321" s="814"/>
      <c r="V321" s="718"/>
      <c r="W321" s="718"/>
      <c r="X321" s="718"/>
      <c r="Y321" s="718"/>
      <c r="Z321" s="718"/>
      <c r="AA321" s="718"/>
      <c r="AB321" s="718"/>
      <c r="AC321" s="718"/>
      <c r="AD321" s="718"/>
      <c r="AE321" s="718"/>
      <c r="AF321" s="718"/>
      <c r="AG321" s="718"/>
      <c r="AH321" s="718"/>
      <c r="AI321" s="718"/>
      <c r="AJ321" s="718"/>
      <c r="AK321" s="718"/>
      <c r="AL321" s="718"/>
      <c r="AM321" s="718"/>
      <c r="AN321" s="718"/>
      <c r="AO321" s="718"/>
      <c r="AP321" s="718"/>
      <c r="AQ321" s="718"/>
      <c r="AR321" s="718"/>
      <c r="AS321" s="718"/>
      <c r="AT321" s="718"/>
      <c r="AU321" s="718"/>
      <c r="AV321" s="718"/>
      <c r="AW321" s="718"/>
      <c r="AX321" s="718"/>
      <c r="AY321" s="718"/>
      <c r="AZ321" s="718"/>
      <c r="BA321" s="718"/>
      <c r="BB321" s="718"/>
      <c r="BC321" s="718"/>
      <c r="BD321" s="718"/>
      <c r="BE321" s="718"/>
      <c r="BF321" s="718"/>
      <c r="BG321" s="718"/>
      <c r="BH321" s="718"/>
      <c r="BI321" s="718"/>
      <c r="BJ321" s="718"/>
      <c r="BK321" s="718"/>
      <c r="BL321" s="718"/>
      <c r="BM321" s="718"/>
      <c r="BN321" s="718"/>
      <c r="BO321" s="718"/>
      <c r="BP321" s="718"/>
      <c r="BQ321" s="718"/>
      <c r="BR321" s="718"/>
    </row>
    <row r="322" s="258" customFormat="1" ht="24.75" hidden="1" customHeight="1" spans="4:70">
      <c r="D322" s="565"/>
      <c r="K322" s="457" t="s">
        <v>679</v>
      </c>
      <c r="T322" s="718"/>
      <c r="U322" s="718"/>
      <c r="V322" s="718"/>
      <c r="W322" s="718"/>
      <c r="X322" s="718"/>
      <c r="Y322" s="718"/>
      <c r="Z322" s="718"/>
      <c r="AA322" s="718"/>
      <c r="AB322" s="718"/>
      <c r="AC322" s="718"/>
      <c r="AD322" s="718"/>
      <c r="AE322" s="718"/>
      <c r="AF322" s="718"/>
      <c r="AG322" s="718"/>
      <c r="AH322" s="718"/>
      <c r="AI322" s="718"/>
      <c r="AJ322" s="718"/>
      <c r="AK322" s="718"/>
      <c r="AL322" s="718"/>
      <c r="AM322" s="718"/>
      <c r="AN322" s="718"/>
      <c r="AO322" s="718"/>
      <c r="AP322" s="718"/>
      <c r="AQ322" s="718"/>
      <c r="AR322" s="718"/>
      <c r="AS322" s="718"/>
      <c r="AT322" s="718"/>
      <c r="AU322" s="718"/>
      <c r="AV322" s="718"/>
      <c r="AW322" s="718"/>
      <c r="AX322" s="718"/>
      <c r="AY322" s="718"/>
      <c r="AZ322" s="718"/>
      <c r="BA322" s="718"/>
      <c r="BB322" s="718"/>
      <c r="BC322" s="718"/>
      <c r="BD322" s="718"/>
      <c r="BE322" s="718"/>
      <c r="BF322" s="718"/>
      <c r="BG322" s="718"/>
      <c r="BH322" s="718"/>
      <c r="BI322" s="718"/>
      <c r="BJ322" s="718"/>
      <c r="BK322" s="718"/>
      <c r="BL322" s="718"/>
      <c r="BM322" s="718"/>
      <c r="BN322" s="718"/>
      <c r="BO322" s="718"/>
      <c r="BP322" s="718"/>
      <c r="BQ322" s="718"/>
      <c r="BR322" s="718"/>
    </row>
    <row r="323" s="258" customFormat="1" ht="43.5" hidden="1" customHeight="1" spans="4:70">
      <c r="D323" s="565"/>
      <c r="K323" s="459" t="str">
        <f>IF($U$320=0,"未回答あり"&amp;CHAR(10)&amp;"Not completed yet","回答完了"&amp;CHAR(10)&amp;"Answer completed")</f>
        <v>回答完了
Answer completed</v>
      </c>
      <c r="L323" s="460"/>
      <c r="M323" s="460"/>
      <c r="N323" s="461"/>
      <c r="T323" s="718"/>
      <c r="U323" s="718"/>
      <c r="V323" s="718"/>
      <c r="W323" s="718"/>
      <c r="X323" s="718"/>
      <c r="Y323" s="718"/>
      <c r="Z323" s="718"/>
      <c r="AA323" s="718"/>
      <c r="AB323" s="718"/>
      <c r="AC323" s="718"/>
      <c r="AD323" s="718"/>
      <c r="AE323" s="718"/>
      <c r="AF323" s="718"/>
      <c r="AG323" s="718"/>
      <c r="AH323" s="718"/>
      <c r="AI323" s="718"/>
      <c r="AJ323" s="718"/>
      <c r="AK323" s="718"/>
      <c r="AL323" s="718"/>
      <c r="AM323" s="718"/>
      <c r="AN323" s="718"/>
      <c r="AO323" s="718"/>
      <c r="AP323" s="718"/>
      <c r="AQ323" s="718"/>
      <c r="AR323" s="718"/>
      <c r="AS323" s="718"/>
      <c r="AT323" s="718"/>
      <c r="AU323" s="718"/>
      <c r="AV323" s="718"/>
      <c r="AW323" s="718"/>
      <c r="AX323" s="718"/>
      <c r="AY323" s="718"/>
      <c r="AZ323" s="718"/>
      <c r="BA323" s="718"/>
      <c r="BB323" s="718"/>
      <c r="BC323" s="718"/>
      <c r="BD323" s="718"/>
      <c r="BE323" s="718"/>
      <c r="BF323" s="718"/>
      <c r="BG323" s="718"/>
      <c r="BH323" s="718"/>
      <c r="BI323" s="718"/>
      <c r="BJ323" s="718"/>
      <c r="BK323" s="718"/>
      <c r="BL323" s="718"/>
      <c r="BM323" s="718"/>
      <c r="BN323" s="718"/>
      <c r="BO323" s="718"/>
      <c r="BP323" s="718"/>
      <c r="BQ323" s="718"/>
      <c r="BR323" s="718"/>
    </row>
    <row r="324" s="258" customFormat="1" ht="13.95" spans="4:70">
      <c r="D324" s="565"/>
      <c r="T324" s="718"/>
      <c r="U324" s="718"/>
      <c r="V324" s="718"/>
      <c r="W324" s="718"/>
      <c r="X324" s="718"/>
      <c r="Y324" s="718"/>
      <c r="Z324" s="718"/>
      <c r="AA324" s="718"/>
      <c r="AB324" s="718"/>
      <c r="AC324" s="718"/>
      <c r="AD324" s="718"/>
      <c r="AE324" s="718"/>
      <c r="AF324" s="718"/>
      <c r="AG324" s="718"/>
      <c r="AH324" s="718"/>
      <c r="AI324" s="718"/>
      <c r="AJ324" s="718"/>
      <c r="AK324" s="718"/>
      <c r="AL324" s="718"/>
      <c r="AM324" s="718"/>
      <c r="AN324" s="718"/>
      <c r="AO324" s="718"/>
      <c r="AP324" s="718"/>
      <c r="AQ324" s="718"/>
      <c r="AR324" s="718"/>
      <c r="AS324" s="718"/>
      <c r="AT324" s="718"/>
      <c r="AU324" s="718"/>
      <c r="AV324" s="718"/>
      <c r="AW324" s="718"/>
      <c r="AX324" s="718"/>
      <c r="AY324" s="718"/>
      <c r="AZ324" s="718"/>
      <c r="BA324" s="718"/>
      <c r="BB324" s="718"/>
      <c r="BC324" s="718"/>
      <c r="BD324" s="718"/>
      <c r="BE324" s="718"/>
      <c r="BF324" s="718"/>
      <c r="BG324" s="718"/>
      <c r="BH324" s="718"/>
      <c r="BI324" s="718"/>
      <c r="BJ324" s="718"/>
      <c r="BK324" s="718"/>
      <c r="BL324" s="718"/>
      <c r="BM324" s="718"/>
      <c r="BN324" s="718"/>
      <c r="BO324" s="718"/>
      <c r="BP324" s="718"/>
      <c r="BQ324" s="718"/>
      <c r="BR324" s="718"/>
    </row>
    <row r="325" s="258" customFormat="1" ht="13.2" spans="4:4">
      <c r="D325" s="565"/>
    </row>
    <row r="326" s="258" customFormat="1" ht="13.2" spans="4:4">
      <c r="D326" s="565"/>
    </row>
    <row r="327" s="258" customFormat="1" ht="13.2" spans="4:4">
      <c r="D327" s="565"/>
    </row>
    <row r="328" s="258" customFormat="1" ht="13.2" spans="4:4">
      <c r="D328" s="565"/>
    </row>
    <row r="329" s="258" customFormat="1" ht="13.2" spans="4:4">
      <c r="D329" s="565"/>
    </row>
    <row r="330" s="258" customFormat="1" ht="13.2" spans="4:4">
      <c r="D330" s="565"/>
    </row>
    <row r="331" s="258" customFormat="1" ht="13.2" spans="4:4">
      <c r="D331" s="565"/>
    </row>
    <row r="332" s="258" customFormat="1" ht="13.2" spans="4:4">
      <c r="D332" s="565"/>
    </row>
    <row r="333" s="258" customFormat="1" ht="13.2" spans="4:4">
      <c r="D333" s="565"/>
    </row>
    <row r="334" s="258" customFormat="1" ht="13.2" spans="4:4">
      <c r="D334" s="565"/>
    </row>
    <row r="335" s="258" customFormat="1" ht="13.2" spans="4:4">
      <c r="D335" s="565"/>
    </row>
    <row r="336" s="258" customFormat="1" ht="13.2" spans="4:4">
      <c r="D336" s="565"/>
    </row>
    <row r="337" s="258" customFormat="1" ht="13.2" spans="4:4">
      <c r="D337" s="565"/>
    </row>
    <row r="338" s="258" customFormat="1" ht="13.2" spans="4:4">
      <c r="D338" s="565"/>
    </row>
    <row r="339" s="258" customFormat="1" ht="13.2" spans="4:4">
      <c r="D339" s="565"/>
    </row>
    <row r="340" s="258" customFormat="1" ht="13.2" spans="4:4">
      <c r="D340" s="565"/>
    </row>
    <row r="341" s="258" customFormat="1" ht="13.2" spans="4:4">
      <c r="D341" s="565"/>
    </row>
    <row r="342" s="258" customFormat="1" ht="13.2" spans="4:4">
      <c r="D342" s="565"/>
    </row>
    <row r="343" s="258" customFormat="1" ht="13.2" spans="4:4">
      <c r="D343" s="565"/>
    </row>
    <row r="344" s="258" customFormat="1" ht="13.2" spans="4:4">
      <c r="D344" s="565"/>
    </row>
    <row r="345" s="258" customFormat="1" ht="13.2" spans="4:4">
      <c r="D345" s="565"/>
    </row>
    <row r="346" s="258" customFormat="1" ht="13.2" spans="4:4">
      <c r="D346" s="565"/>
    </row>
    <row r="347" s="258" customFormat="1" ht="13.2" spans="4:4">
      <c r="D347" s="565"/>
    </row>
    <row r="348" s="258" customFormat="1" ht="13.2" spans="4:4">
      <c r="D348" s="565"/>
    </row>
    <row r="349" s="258" customFormat="1" ht="13.2" spans="4:4">
      <c r="D349" s="565"/>
    </row>
    <row r="350" s="258" customFormat="1" ht="13.2" spans="4:4">
      <c r="D350" s="565"/>
    </row>
    <row r="351" s="258" customFormat="1" ht="13.2" spans="4:4">
      <c r="D351" s="565"/>
    </row>
    <row r="352" s="258" customFormat="1" ht="13.2" spans="4:4">
      <c r="D352" s="565"/>
    </row>
    <row r="353" s="258" customFormat="1" ht="13.2" spans="4:4">
      <c r="D353" s="565"/>
    </row>
    <row r="354" s="258" customFormat="1" ht="13.2" spans="4:4">
      <c r="D354" s="565"/>
    </row>
    <row r="355" s="258" customFormat="1" ht="13.2" spans="4:4">
      <c r="D355" s="565"/>
    </row>
    <row r="356" s="258" customFormat="1" ht="13.2" spans="4:4">
      <c r="D356" s="565"/>
    </row>
    <row r="357" s="258" customFormat="1" ht="13.2" spans="4:4">
      <c r="D357" s="565"/>
    </row>
    <row r="358" s="258" customFormat="1" ht="13.2" spans="4:4">
      <c r="D358" s="565"/>
    </row>
    <row r="359" s="258" customFormat="1" ht="13.2" spans="4:4">
      <c r="D359" s="565"/>
    </row>
    <row r="360" s="258" customFormat="1" ht="13.2" spans="4:4">
      <c r="D360" s="565"/>
    </row>
    <row r="361" s="258" customFormat="1" ht="13.2" spans="4:4">
      <c r="D361" s="565"/>
    </row>
    <row r="362" s="258" customFormat="1" ht="13.2" spans="4:4">
      <c r="D362" s="565"/>
    </row>
    <row r="363" s="258" customFormat="1" ht="13.2" spans="4:4">
      <c r="D363" s="565"/>
    </row>
    <row r="364" s="258" customFormat="1" ht="13.2" spans="4:4">
      <c r="D364" s="565"/>
    </row>
    <row r="365" s="258" customFormat="1" ht="13.2" spans="4:4">
      <c r="D365" s="565"/>
    </row>
    <row r="366" s="258" customFormat="1" ht="13.2" spans="4:4">
      <c r="D366" s="565"/>
    </row>
    <row r="367" s="258" customFormat="1" ht="13.2" spans="4:4">
      <c r="D367" s="565"/>
    </row>
    <row r="368" s="258" customFormat="1" ht="13.2" spans="4:4">
      <c r="D368" s="565"/>
    </row>
    <row r="369" s="258" customFormat="1" ht="13.2" spans="4:4">
      <c r="D369" s="565"/>
    </row>
    <row r="370" s="258" customFormat="1" ht="13.2" spans="4:4">
      <c r="D370" s="565"/>
    </row>
    <row r="371" s="258" customFormat="1" ht="13.2" spans="4:4">
      <c r="D371" s="565"/>
    </row>
    <row r="372" s="258" customFormat="1" ht="13.2" spans="4:4">
      <c r="D372" s="565"/>
    </row>
    <row r="373" s="258" customFormat="1" ht="13.2" spans="4:4">
      <c r="D373" s="565"/>
    </row>
    <row r="374" s="258" customFormat="1" ht="13.2" spans="4:4">
      <c r="D374" s="565"/>
    </row>
    <row r="375" s="258" customFormat="1" ht="13.2" spans="4:4">
      <c r="D375" s="565"/>
    </row>
    <row r="376" s="258" customFormat="1" ht="13.2" spans="4:4">
      <c r="D376" s="565"/>
    </row>
    <row r="377" s="258" customFormat="1" ht="13.2" spans="4:4">
      <c r="D377" s="565"/>
    </row>
    <row r="378" s="258" customFormat="1" ht="13.2" spans="4:4">
      <c r="D378" s="565"/>
    </row>
    <row r="379" s="258" customFormat="1" ht="13.2" spans="4:4">
      <c r="D379" s="565"/>
    </row>
    <row r="380" s="258" customFormat="1" ht="13.2" spans="4:4">
      <c r="D380" s="565"/>
    </row>
    <row r="381" s="258" customFormat="1" ht="13.2" spans="4:4">
      <c r="D381" s="565"/>
    </row>
    <row r="382" s="258" customFormat="1" ht="13.2" spans="4:4">
      <c r="D382" s="565"/>
    </row>
    <row r="383" s="258" customFormat="1" ht="13.2" spans="4:4">
      <c r="D383" s="565"/>
    </row>
    <row r="384" s="258" customFormat="1" ht="13.2" spans="4:4">
      <c r="D384" s="565"/>
    </row>
    <row r="385" s="258" customFormat="1" ht="13.2" spans="4:4">
      <c r="D385" s="565"/>
    </row>
    <row r="386" s="258" customFormat="1" ht="13.2" spans="4:4">
      <c r="D386" s="565"/>
    </row>
    <row r="387" s="258" customFormat="1" ht="13.2" spans="4:4">
      <c r="D387" s="565"/>
    </row>
    <row r="388" s="258" customFormat="1" ht="13.2" spans="4:4">
      <c r="D388" s="565"/>
    </row>
    <row r="389" s="258" customFormat="1" ht="13.2" spans="4:4">
      <c r="D389" s="565"/>
    </row>
    <row r="390" s="258" customFormat="1" ht="13.2" spans="4:4">
      <c r="D390" s="565"/>
    </row>
    <row r="391" s="258" customFormat="1" ht="13.2" spans="4:4">
      <c r="D391" s="565"/>
    </row>
    <row r="392" s="258" customFormat="1" ht="13.2" spans="4:4">
      <c r="D392" s="565"/>
    </row>
    <row r="393" s="258" customFormat="1" ht="13.2" spans="4:4">
      <c r="D393" s="565"/>
    </row>
  </sheetData>
  <autoFilter ref="A15:BR323">
    <filterColumn colId="11">
      <colorFilter dxfId="9"/>
    </filterColumn>
    <extLst/>
  </autoFilter>
  <mergeCells count="23">
    <mergeCell ref="K11:N11"/>
    <mergeCell ref="L13:N13"/>
    <mergeCell ref="O13:S13"/>
    <mergeCell ref="Y13:AE13"/>
    <mergeCell ref="AF13:AL13"/>
    <mergeCell ref="AM13:AU13"/>
    <mergeCell ref="AV13:AX13"/>
    <mergeCell ref="AY13:BK13"/>
    <mergeCell ref="BL13:BR13"/>
    <mergeCell ref="K323:N323"/>
    <mergeCell ref="B13:B14"/>
    <mergeCell ref="C13:C14"/>
    <mergeCell ref="D13:D14"/>
    <mergeCell ref="E13:E14"/>
    <mergeCell ref="H13:H14"/>
    <mergeCell ref="K13:K14"/>
    <mergeCell ref="T13:T14"/>
    <mergeCell ref="U13:U14"/>
    <mergeCell ref="V13:V14"/>
    <mergeCell ref="W13:W14"/>
    <mergeCell ref="X13:X14"/>
    <mergeCell ref="I13:J14"/>
    <mergeCell ref="F13:G14"/>
  </mergeCells>
  <conditionalFormatting sqref="K16:K319">
    <cfRule type="containsText" dxfId="8" priority="3" operator="between" text="Required">
      <formula>NOT(ISERROR(SEARCH("Required",K16)))</formula>
    </cfRule>
  </conditionalFormatting>
  <conditionalFormatting sqref="A1:BR324">
    <cfRule type="expression" dxfId="6" priority="5">
      <formula>COUNTIF('0.Work Content Judge'!$G$129:$P$129,1)=0</formula>
    </cfRule>
  </conditionalFormatting>
  <conditionalFormatting sqref="K11:N11 K323:N323">
    <cfRule type="expression" dxfId="7" priority="7">
      <formula>$U$320=0</formula>
    </cfRule>
  </conditionalFormatting>
  <conditionalFormatting sqref="L16:S319">
    <cfRule type="expression" dxfId="0" priority="6">
      <formula>$T16=0</formula>
    </cfRule>
  </conditionalFormatting>
  <dataValidations count="1">
    <dataValidation type="list" allowBlank="1" showInputMessage="1" showErrorMessage="1" sqref="L16 L17 L87 L95 L217 L293 L306 L313 L316 L317 L318 L319 L18:L19 L20:L70 L71:L74 L75:L81 L82:L83 L84:L86 L88:L89 L90:L91 L92:L94 L96:L97 L98:L99 L100:L103 L104:L115 L116:L117 L118:L123 L124:L186 L187:L188 L189:L195 L196:L204 L205:L216 L218:L239 L240:L245 L246:L261 L262:L285 L286:L292 L294:L296 L297:L301 L302:L305 L307:L310 L311:L312 L314:L315 P16:P319">
      <formula1>"1,2,3,99"</formula1>
    </dataValidation>
  </dataValidations>
  <pageMargins left="0.7" right="0.7" top="0.75" bottom="0.75" header="0.3" footer="0.3"/>
  <pageSetup paperSize="8" scale="10" orientation="portrait" horizontalDpi="1200" verticalDpi="12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Q78"/>
  <sheetViews>
    <sheetView showGridLines="0" view="pageBreakPreview" zoomScale="70" zoomScaleNormal="80" workbookViewId="0">
      <selection activeCell="A1" sqref="A1"/>
    </sheetView>
  </sheetViews>
  <sheetFormatPr defaultColWidth="9" defaultRowHeight="13.2"/>
  <cols>
    <col min="1" max="1" width="3.5" style="258" customWidth="1"/>
    <col min="2" max="2" width="6" style="259" customWidth="1"/>
    <col min="3" max="3" width="49" style="260" customWidth="1"/>
    <col min="4" max="4" width="31.5" style="259" customWidth="1"/>
    <col min="5" max="5" width="50" style="259" customWidth="1"/>
    <col min="6" max="6" width="54" style="258" customWidth="1"/>
    <col min="7" max="7" width="10.75" style="258" customWidth="1"/>
    <col min="8" max="8" width="16.6296296296296" style="258" hidden="1" customWidth="1"/>
    <col min="9" max="9" width="14.1296296296296" style="258" customWidth="1"/>
    <col min="10" max="10" width="80.1296296296296" style="258" customWidth="1"/>
    <col min="11" max="11" width="14.1296296296296" style="258" hidden="1" customWidth="1"/>
    <col min="12" max="12" width="79.3796296296296" style="258" hidden="1" customWidth="1"/>
    <col min="13" max="13" width="15.3796296296296" style="258" customWidth="1"/>
    <col min="14" max="14" width="20.6296296296296" style="258" customWidth="1"/>
    <col min="15" max="15" width="18.5" style="258" customWidth="1"/>
    <col min="16" max="16" width="17.3796296296296" style="258" customWidth="1"/>
    <col min="17" max="17" width="22.75" style="258" customWidth="1"/>
    <col min="18" max="16384" width="9" style="258"/>
  </cols>
  <sheetData>
    <row r="1" s="255" customFormat="1" ht="21.75" customHeight="1" spans="1:17">
      <c r="A1" s="261" t="s">
        <v>1983</v>
      </c>
      <c r="B1" s="261"/>
      <c r="C1" s="261"/>
      <c r="D1" s="261"/>
      <c r="E1" s="262"/>
      <c r="F1" s="263"/>
      <c r="G1" s="264"/>
      <c r="H1" s="264"/>
      <c r="I1" s="264"/>
      <c r="J1" s="339"/>
      <c r="K1" s="340"/>
      <c r="L1" s="341"/>
      <c r="M1" s="255" t="s">
        <v>1984</v>
      </c>
      <c r="P1" s="388"/>
      <c r="Q1" s="389"/>
    </row>
    <row r="2" s="256" customFormat="1" ht="21.75" customHeight="1" spans="1:43">
      <c r="A2" s="261" t="s">
        <v>1985</v>
      </c>
      <c r="B2" s="261"/>
      <c r="C2" s="261"/>
      <c r="D2" s="261"/>
      <c r="E2" s="262"/>
      <c r="F2" s="263"/>
      <c r="G2" s="265"/>
      <c r="H2" s="265"/>
      <c r="I2" s="265"/>
      <c r="J2" s="265"/>
      <c r="K2" s="342"/>
      <c r="L2" s="343"/>
      <c r="M2" s="390"/>
      <c r="N2" s="390"/>
      <c r="O2" s="391"/>
      <c r="P2" s="392"/>
      <c r="Q2" s="393"/>
      <c r="R2" s="394"/>
      <c r="S2" s="395"/>
      <c r="T2" s="395"/>
      <c r="U2" s="395"/>
      <c r="V2" s="395"/>
      <c r="W2" s="395"/>
      <c r="X2" s="395"/>
      <c r="Y2" s="395"/>
      <c r="Z2" s="395"/>
      <c r="AA2" s="395"/>
      <c r="AB2" s="395"/>
      <c r="AC2" s="395"/>
      <c r="AD2" s="395"/>
      <c r="AE2" s="395"/>
      <c r="AF2" s="395"/>
      <c r="AG2" s="395"/>
      <c r="AH2" s="395"/>
      <c r="AI2" s="395"/>
      <c r="AJ2" s="395"/>
      <c r="AK2" s="395"/>
      <c r="AL2" s="395"/>
      <c r="AM2" s="395"/>
      <c r="AN2" s="395"/>
      <c r="AO2" s="395"/>
      <c r="AP2" s="395"/>
      <c r="AQ2" s="395"/>
    </row>
    <row r="3" s="256" customFormat="1" ht="24" customHeight="1" spans="1:43">
      <c r="A3" s="266"/>
      <c r="B3" s="267" t="s">
        <v>1986</v>
      </c>
      <c r="C3" s="267"/>
      <c r="D3" s="267"/>
      <c r="E3" s="268"/>
      <c r="F3" s="263"/>
      <c r="G3" s="265"/>
      <c r="H3" s="265"/>
      <c r="I3" s="265"/>
      <c r="J3" s="265"/>
      <c r="K3" s="342"/>
      <c r="L3" s="343"/>
      <c r="M3" s="390"/>
      <c r="N3" s="390"/>
      <c r="O3" s="391"/>
      <c r="P3" s="392"/>
      <c r="Q3" s="393"/>
      <c r="R3" s="394"/>
      <c r="S3" s="395"/>
      <c r="T3" s="395"/>
      <c r="U3" s="395"/>
      <c r="V3" s="395"/>
      <c r="W3" s="395"/>
      <c r="X3" s="395"/>
      <c r="Y3" s="395"/>
      <c r="Z3" s="395"/>
      <c r="AA3" s="395"/>
      <c r="AB3" s="395"/>
      <c r="AC3" s="395"/>
      <c r="AD3" s="395"/>
      <c r="AE3" s="395"/>
      <c r="AF3" s="395"/>
      <c r="AG3" s="395"/>
      <c r="AH3" s="395"/>
      <c r="AI3" s="395"/>
      <c r="AJ3" s="395"/>
      <c r="AK3" s="395"/>
      <c r="AL3" s="395"/>
      <c r="AM3" s="395"/>
      <c r="AN3" s="395"/>
      <c r="AO3" s="395"/>
      <c r="AP3" s="395"/>
      <c r="AQ3" s="395"/>
    </row>
    <row r="4" s="256" customFormat="1" ht="21" spans="2:43">
      <c r="B4" s="267" t="s">
        <v>1987</v>
      </c>
      <c r="C4" s="267"/>
      <c r="D4" s="267"/>
      <c r="E4" s="268"/>
      <c r="F4" s="263"/>
      <c r="G4" s="265"/>
      <c r="H4" s="265"/>
      <c r="I4" s="265"/>
      <c r="J4" s="265"/>
      <c r="K4" s="342"/>
      <c r="L4" s="343"/>
      <c r="M4" s="390"/>
      <c r="N4" s="390"/>
      <c r="O4" s="391"/>
      <c r="P4" s="392"/>
      <c r="Q4" s="393"/>
      <c r="R4" s="394"/>
      <c r="S4" s="395"/>
      <c r="T4" s="395"/>
      <c r="U4" s="395"/>
      <c r="V4" s="395"/>
      <c r="W4" s="395"/>
      <c r="X4" s="395"/>
      <c r="Y4" s="395"/>
      <c r="Z4" s="395"/>
      <c r="AA4" s="395"/>
      <c r="AB4" s="395"/>
      <c r="AC4" s="395"/>
      <c r="AD4" s="395"/>
      <c r="AE4" s="395"/>
      <c r="AF4" s="395"/>
      <c r="AG4" s="395"/>
      <c r="AH4" s="395"/>
      <c r="AI4" s="395"/>
      <c r="AJ4" s="395"/>
      <c r="AK4" s="395"/>
      <c r="AL4" s="395"/>
      <c r="AM4" s="395"/>
      <c r="AN4" s="395"/>
      <c r="AO4" s="395"/>
      <c r="AP4" s="395"/>
      <c r="AQ4" s="395"/>
    </row>
    <row r="5" s="256" customFormat="1" ht="21" spans="2:43">
      <c r="B5" s="269"/>
      <c r="C5" s="270" t="s">
        <v>671</v>
      </c>
      <c r="D5" s="271"/>
      <c r="E5" s="271"/>
      <c r="F5" s="263"/>
      <c r="G5" s="265"/>
      <c r="H5" s="265"/>
      <c r="I5" s="265"/>
      <c r="J5" s="265"/>
      <c r="K5" s="342"/>
      <c r="L5" s="343"/>
      <c r="M5" s="390"/>
      <c r="N5" s="390"/>
      <c r="O5" s="391"/>
      <c r="P5" s="392"/>
      <c r="Q5" s="393"/>
      <c r="R5" s="394"/>
      <c r="S5" s="395"/>
      <c r="T5" s="395"/>
      <c r="U5" s="395"/>
      <c r="V5" s="395"/>
      <c r="W5" s="395"/>
      <c r="X5" s="395"/>
      <c r="Y5" s="395"/>
      <c r="Z5" s="395"/>
      <c r="AA5" s="395"/>
      <c r="AB5" s="395"/>
      <c r="AC5" s="395"/>
      <c r="AD5" s="395"/>
      <c r="AE5" s="395"/>
      <c r="AF5" s="395"/>
      <c r="AG5" s="395"/>
      <c r="AH5" s="395"/>
      <c r="AI5" s="395"/>
      <c r="AJ5" s="395"/>
      <c r="AK5" s="395"/>
      <c r="AL5" s="395"/>
      <c r="AM5" s="395"/>
      <c r="AN5" s="395"/>
      <c r="AO5" s="395"/>
      <c r="AP5" s="395"/>
      <c r="AQ5" s="395"/>
    </row>
    <row r="6" ht="16.95" spans="2:12">
      <c r="B6" s="272"/>
      <c r="C6" s="270" t="s">
        <v>1988</v>
      </c>
      <c r="F6" s="263"/>
      <c r="G6" s="265"/>
      <c r="H6" s="265"/>
      <c r="I6" s="265"/>
      <c r="J6" s="265"/>
      <c r="K6" s="344"/>
      <c r="L6" s="345"/>
    </row>
    <row r="7" ht="33.75" customHeight="1" spans="2:16">
      <c r="B7" s="272"/>
      <c r="C7" s="759" t="s">
        <v>679</v>
      </c>
      <c r="F7" s="263"/>
      <c r="G7" s="265"/>
      <c r="H7" s="265"/>
      <c r="I7" s="265"/>
      <c r="J7" s="265"/>
      <c r="K7" s="265"/>
      <c r="L7" s="265"/>
      <c r="M7" s="257"/>
      <c r="N7" s="257"/>
      <c r="O7" s="257"/>
      <c r="P7" s="257"/>
    </row>
    <row r="8" ht="23.25" customHeight="1" spans="2:6">
      <c r="B8" s="274"/>
      <c r="C8" s="760" t="str">
        <f>IF(COUNTIF($Q$33:$Q$73,"NG")&gt;0,"未回答あり/Not completed yet","回答完了/Answer completed")</f>
        <v>未回答あり/Not completed yet</v>
      </c>
      <c r="D8" s="761"/>
      <c r="E8" s="275"/>
      <c r="F8" s="276"/>
    </row>
    <row r="9" ht="23.25" customHeight="1" spans="2:6">
      <c r="B9" s="274"/>
      <c r="C9" s="762"/>
      <c r="D9" s="763"/>
      <c r="E9" s="275"/>
      <c r="F9" s="276"/>
    </row>
    <row r="10" ht="16.2" spans="2:16">
      <c r="B10" s="272"/>
      <c r="F10" s="263"/>
      <c r="G10" s="265"/>
      <c r="H10" s="265"/>
      <c r="I10" s="265"/>
      <c r="J10" s="265"/>
      <c r="K10" s="265"/>
      <c r="L10" s="265"/>
      <c r="M10" s="257"/>
      <c r="N10" s="257"/>
      <c r="O10" s="257"/>
      <c r="P10" s="257"/>
    </row>
    <row r="11" ht="16.2" spans="2:16">
      <c r="B11" s="273" t="s">
        <v>1989</v>
      </c>
      <c r="F11" s="263"/>
      <c r="G11" s="265"/>
      <c r="H11" s="265"/>
      <c r="I11" s="265"/>
      <c r="J11" s="265"/>
      <c r="K11" s="265"/>
      <c r="L11" s="265"/>
      <c r="M11" s="257"/>
      <c r="N11" s="257"/>
      <c r="O11" s="257"/>
      <c r="P11" s="257"/>
    </row>
    <row r="12" ht="16.2" spans="2:2">
      <c r="B12" s="272"/>
    </row>
    <row r="13" ht="18.75" customHeight="1" spans="2:6">
      <c r="B13" s="299" t="s">
        <v>297</v>
      </c>
      <c r="C13" s="299" t="s">
        <v>1990</v>
      </c>
      <c r="D13" s="764" t="s">
        <v>1991</v>
      </c>
      <c r="E13" s="765" t="s">
        <v>1992</v>
      </c>
      <c r="F13" s="766"/>
    </row>
    <row r="14" spans="2:11">
      <c r="B14" s="299"/>
      <c r="C14" s="299"/>
      <c r="D14" s="767"/>
      <c r="E14" s="768"/>
      <c r="F14" s="769"/>
      <c r="G14" s="280"/>
      <c r="H14" s="280"/>
      <c r="I14" s="280"/>
      <c r="J14" s="280"/>
      <c r="K14" s="356"/>
    </row>
    <row r="15" spans="2:6">
      <c r="B15" s="305"/>
      <c r="C15" s="299"/>
      <c r="D15" s="767"/>
      <c r="E15" s="770"/>
      <c r="F15" s="771"/>
    </row>
    <row r="16" ht="57.6" spans="2:6">
      <c r="B16" s="772">
        <v>1</v>
      </c>
      <c r="C16" s="327" t="s">
        <v>1993</v>
      </c>
      <c r="D16" s="773"/>
      <c r="E16" s="774"/>
      <c r="F16" s="775"/>
    </row>
    <row r="17" ht="36" customHeight="1" spans="2:6">
      <c r="B17" s="776" t="s">
        <v>1994</v>
      </c>
      <c r="C17" s="777"/>
      <c r="D17" s="777"/>
      <c r="E17" s="777"/>
      <c r="F17" s="778"/>
    </row>
    <row r="18" ht="115.2" spans="2:6">
      <c r="B18" s="772">
        <v>2</v>
      </c>
      <c r="C18" s="779" t="s">
        <v>1995</v>
      </c>
      <c r="D18" s="773"/>
      <c r="E18" s="774"/>
      <c r="F18" s="775"/>
    </row>
    <row r="19" ht="129.6" spans="2:6">
      <c r="B19" s="772">
        <v>3</v>
      </c>
      <c r="C19" s="779" t="s">
        <v>1996</v>
      </c>
      <c r="D19" s="773"/>
      <c r="E19" s="774"/>
      <c r="F19" s="775"/>
    </row>
    <row r="20" ht="129.6" spans="2:6">
      <c r="B20" s="772">
        <v>4</v>
      </c>
      <c r="C20" s="779" t="s">
        <v>1997</v>
      </c>
      <c r="D20" s="773"/>
      <c r="E20" s="774"/>
      <c r="F20" s="775"/>
    </row>
    <row r="21" ht="129.6" spans="2:6">
      <c r="B21" s="772">
        <v>5</v>
      </c>
      <c r="C21" s="327" t="s">
        <v>1998</v>
      </c>
      <c r="D21" s="773"/>
      <c r="E21" s="774"/>
      <c r="F21" s="775"/>
    </row>
    <row r="22" ht="115.2" spans="2:6">
      <c r="B22" s="772">
        <v>6</v>
      </c>
      <c r="C22" s="327" t="s">
        <v>1999</v>
      </c>
      <c r="D22" s="773"/>
      <c r="E22" s="774"/>
      <c r="F22" s="775"/>
    </row>
    <row r="23" ht="129.6" spans="2:6">
      <c r="B23" s="772">
        <v>7</v>
      </c>
      <c r="C23" s="327" t="s">
        <v>2000</v>
      </c>
      <c r="D23" s="773"/>
      <c r="E23" s="774"/>
      <c r="F23" s="775"/>
    </row>
    <row r="24" ht="129.6" spans="2:6">
      <c r="B24" s="772">
        <v>8</v>
      </c>
      <c r="C24" s="327" t="s">
        <v>2001</v>
      </c>
      <c r="D24" s="773"/>
      <c r="E24" s="774"/>
      <c r="F24" s="775"/>
    </row>
    <row r="25" ht="28.8" spans="2:6">
      <c r="B25" s="772">
        <v>9</v>
      </c>
      <c r="C25" s="327" t="s">
        <v>2002</v>
      </c>
      <c r="D25" s="773"/>
      <c r="E25" s="774"/>
      <c r="F25" s="775"/>
    </row>
    <row r="26" ht="42" customHeight="1" spans="2:6">
      <c r="B26" s="274"/>
      <c r="C26" s="298"/>
      <c r="D26" s="274"/>
      <c r="E26" s="274"/>
      <c r="F26" s="276"/>
    </row>
    <row r="27" ht="16.2" spans="2:2">
      <c r="B27" s="273" t="s">
        <v>2003</v>
      </c>
    </row>
    <row r="29" ht="54" customHeight="1" spans="2:13">
      <c r="B29" s="299" t="s">
        <v>297</v>
      </c>
      <c r="C29" s="299" t="s">
        <v>1990</v>
      </c>
      <c r="D29" s="300" t="s">
        <v>2004</v>
      </c>
      <c r="E29" s="300"/>
      <c r="F29" s="300" t="s">
        <v>2005</v>
      </c>
      <c r="G29" s="301" t="s">
        <v>2006</v>
      </c>
      <c r="H29" s="780"/>
      <c r="I29" s="783" t="s">
        <v>2007</v>
      </c>
      <c r="J29" s="784"/>
      <c r="K29" s="371" t="s">
        <v>2008</v>
      </c>
      <c r="L29" s="371"/>
      <c r="M29" s="1732" t="s">
        <v>648</v>
      </c>
    </row>
    <row r="30" ht="15.75" customHeight="1" spans="2:17">
      <c r="B30" s="299"/>
      <c r="C30" s="299"/>
      <c r="D30" s="300"/>
      <c r="E30" s="300"/>
      <c r="F30" s="300"/>
      <c r="G30" s="303" t="s">
        <v>2009</v>
      </c>
      <c r="H30" s="303" t="s">
        <v>2010</v>
      </c>
      <c r="I30" s="786" t="s">
        <v>355</v>
      </c>
      <c r="J30" s="786" t="s">
        <v>2011</v>
      </c>
      <c r="K30" s="375" t="s">
        <v>2012</v>
      </c>
      <c r="L30" s="375" t="s">
        <v>2013</v>
      </c>
      <c r="M30" s="280" t="s">
        <v>2014</v>
      </c>
      <c r="N30" s="280" t="s">
        <v>2015</v>
      </c>
      <c r="O30" s="280" t="s">
        <v>2016</v>
      </c>
      <c r="P30" s="280" t="s">
        <v>2017</v>
      </c>
      <c r="Q30" s="356" t="s">
        <v>2018</v>
      </c>
    </row>
    <row r="31" ht="46.5" customHeight="1" spans="2:14">
      <c r="B31" s="305"/>
      <c r="C31" s="305"/>
      <c r="D31" s="306" t="s">
        <v>740</v>
      </c>
      <c r="E31" s="307" t="s">
        <v>741</v>
      </c>
      <c r="F31" s="308"/>
      <c r="G31" s="309"/>
      <c r="H31" s="309"/>
      <c r="I31" s="787"/>
      <c r="J31" s="787"/>
      <c r="K31" s="379"/>
      <c r="L31" s="379"/>
      <c r="M31" s="258" t="s">
        <v>124</v>
      </c>
      <c r="N31" s="565" t="s">
        <v>2019</v>
      </c>
    </row>
    <row r="32" ht="14.25" customHeight="1" spans="2:17">
      <c r="B32" s="311"/>
      <c r="C32" s="311"/>
      <c r="D32" s="781"/>
      <c r="E32" s="313"/>
      <c r="F32" s="314"/>
      <c r="G32" s="315"/>
      <c r="H32" s="315"/>
      <c r="I32" s="788"/>
      <c r="J32" s="788"/>
      <c r="K32" s="383"/>
      <c r="L32" s="383"/>
      <c r="M32" s="789"/>
      <c r="N32" s="790"/>
      <c r="O32" s="789"/>
      <c r="P32" s="789"/>
      <c r="Q32" s="789"/>
    </row>
    <row r="33" ht="158.4" spans="2:17">
      <c r="B33" s="317">
        <v>1</v>
      </c>
      <c r="C33" s="318" t="s">
        <v>2020</v>
      </c>
      <c r="D33" s="451" t="s">
        <v>1018</v>
      </c>
      <c r="E33" s="637" t="s">
        <v>2021</v>
      </c>
      <c r="F33" s="318" t="s">
        <v>2022</v>
      </c>
      <c r="G33" s="322" t="s">
        <v>2023</v>
      </c>
      <c r="H33" s="331" t="s">
        <v>2024</v>
      </c>
      <c r="I33" s="791"/>
      <c r="J33" s="792"/>
      <c r="K33" s="387"/>
      <c r="L33" s="387"/>
      <c r="M33" s="324"/>
      <c r="N33" s="324">
        <v>3</v>
      </c>
      <c r="O33" s="387" t="str">
        <f>IF(AND($D$23="Yes",ISBLANK($M33)),"否","要")</f>
        <v>要</v>
      </c>
      <c r="P33" s="387" t="str">
        <f>IF(AND($D$16=1,$N33=2),"否",IF(AND($D$16=2,$N33=1),"否","要"))</f>
        <v>要</v>
      </c>
      <c r="Q33" s="387" t="str">
        <f>IF(OR($O33="否",$P33="否"),"OK",IF(AND(NOT(ISBLANK($G33)),NOT(ISBLANK($J33))),"OK","NG"))</f>
        <v>NG</v>
      </c>
    </row>
    <row r="34" ht="129.6" spans="2:17">
      <c r="B34" s="324">
        <v>2</v>
      </c>
      <c r="C34" s="325" t="s">
        <v>2025</v>
      </c>
      <c r="D34" s="451" t="s">
        <v>1018</v>
      </c>
      <c r="E34" s="637" t="s">
        <v>2021</v>
      </c>
      <c r="F34" s="325" t="s">
        <v>2026</v>
      </c>
      <c r="G34" s="322" t="s">
        <v>2023</v>
      </c>
      <c r="H34" s="331" t="s">
        <v>2027</v>
      </c>
      <c r="I34" s="791"/>
      <c r="J34" s="792"/>
      <c r="K34" s="387"/>
      <c r="L34" s="387"/>
      <c r="M34" s="324"/>
      <c r="N34" s="324">
        <v>3</v>
      </c>
      <c r="O34" s="387" t="str">
        <f t="shared" ref="O34:O73" si="0">IF(AND($D$23="Yes",ISBLANK($M34)),"否","要")</f>
        <v>要</v>
      </c>
      <c r="P34" s="387" t="str">
        <f t="shared" ref="P34:P73" si="1">IF(AND($D$16=1,$N34=2),"否",IF(AND($D$16=2,$N34=1),"否","要"))</f>
        <v>要</v>
      </c>
      <c r="Q34" s="387" t="str">
        <f t="shared" ref="Q34:Q38" si="2">IF(OR($O34="否",$P34="否"),"OK",IF(AND(NOT(ISBLANK($G34)),NOT(ISBLANK($J34))),"OK","NG"))</f>
        <v>NG</v>
      </c>
    </row>
    <row r="35" ht="129.6" spans="2:17">
      <c r="B35" s="324">
        <v>3</v>
      </c>
      <c r="C35" s="325" t="s">
        <v>2028</v>
      </c>
      <c r="D35" s="451" t="s">
        <v>1018</v>
      </c>
      <c r="E35" s="637" t="s">
        <v>2021</v>
      </c>
      <c r="F35" s="325" t="s">
        <v>2029</v>
      </c>
      <c r="G35" s="322" t="s">
        <v>2023</v>
      </c>
      <c r="H35" s="331" t="s">
        <v>2030</v>
      </c>
      <c r="I35" s="791"/>
      <c r="J35" s="792"/>
      <c r="K35" s="387"/>
      <c r="L35" s="387"/>
      <c r="M35" s="324"/>
      <c r="N35" s="324">
        <v>3</v>
      </c>
      <c r="O35" s="387" t="str">
        <f t="shared" si="0"/>
        <v>要</v>
      </c>
      <c r="P35" s="387" t="str">
        <f t="shared" si="1"/>
        <v>要</v>
      </c>
      <c r="Q35" s="387" t="str">
        <f t="shared" si="2"/>
        <v>NG</v>
      </c>
    </row>
    <row r="36" ht="129.6" spans="2:17">
      <c r="B36" s="324">
        <v>4</v>
      </c>
      <c r="C36" s="325" t="s">
        <v>2031</v>
      </c>
      <c r="D36" s="451" t="s">
        <v>1018</v>
      </c>
      <c r="E36" s="637" t="s">
        <v>2021</v>
      </c>
      <c r="F36" s="325" t="s">
        <v>2032</v>
      </c>
      <c r="G36" s="322" t="s">
        <v>2023</v>
      </c>
      <c r="H36" s="331" t="s">
        <v>2030</v>
      </c>
      <c r="I36" s="791"/>
      <c r="J36" s="792"/>
      <c r="K36" s="387"/>
      <c r="L36" s="387"/>
      <c r="M36" s="324"/>
      <c r="N36" s="324">
        <v>3</v>
      </c>
      <c r="O36" s="387" t="str">
        <f t="shared" si="0"/>
        <v>要</v>
      </c>
      <c r="P36" s="387" t="str">
        <f t="shared" si="1"/>
        <v>要</v>
      </c>
      <c r="Q36" s="387" t="str">
        <f t="shared" si="2"/>
        <v>NG</v>
      </c>
    </row>
    <row r="37" ht="129.6" spans="2:17">
      <c r="B37" s="324">
        <v>5</v>
      </c>
      <c r="C37" s="325" t="s">
        <v>2033</v>
      </c>
      <c r="D37" s="451" t="s">
        <v>1018</v>
      </c>
      <c r="E37" s="637" t="s">
        <v>2021</v>
      </c>
      <c r="F37" s="325" t="s">
        <v>2034</v>
      </c>
      <c r="G37" s="322" t="s">
        <v>2023</v>
      </c>
      <c r="H37" s="331" t="s">
        <v>2035</v>
      </c>
      <c r="I37" s="791"/>
      <c r="J37" s="792"/>
      <c r="K37" s="387"/>
      <c r="L37" s="387"/>
      <c r="M37" s="324" t="s">
        <v>2036</v>
      </c>
      <c r="N37" s="324">
        <v>3</v>
      </c>
      <c r="O37" s="387" t="str">
        <f t="shared" si="0"/>
        <v>要</v>
      </c>
      <c r="P37" s="387" t="str">
        <f t="shared" si="1"/>
        <v>要</v>
      </c>
      <c r="Q37" s="387" t="str">
        <f t="shared" si="2"/>
        <v>NG</v>
      </c>
    </row>
    <row r="38" ht="129.6" spans="2:17">
      <c r="B38" s="324">
        <v>6</v>
      </c>
      <c r="C38" s="325" t="s">
        <v>2037</v>
      </c>
      <c r="D38" s="451" t="s">
        <v>1018</v>
      </c>
      <c r="E38" s="637" t="s">
        <v>2021</v>
      </c>
      <c r="F38" s="325" t="s">
        <v>2038</v>
      </c>
      <c r="G38" s="322" t="s">
        <v>2039</v>
      </c>
      <c r="H38" s="387" t="s">
        <v>2040</v>
      </c>
      <c r="I38" s="791"/>
      <c r="J38" s="792"/>
      <c r="K38" s="387"/>
      <c r="L38" s="387"/>
      <c r="M38" s="401"/>
      <c r="N38" s="401">
        <v>1</v>
      </c>
      <c r="O38" s="387" t="str">
        <f t="shared" si="0"/>
        <v>要</v>
      </c>
      <c r="P38" s="387" t="str">
        <f t="shared" si="1"/>
        <v>要</v>
      </c>
      <c r="Q38" s="387" t="str">
        <f t="shared" si="2"/>
        <v>NG</v>
      </c>
    </row>
    <row r="39" ht="129.6" spans="2:17">
      <c r="B39" s="324">
        <v>7</v>
      </c>
      <c r="C39" s="327" t="s">
        <v>2041</v>
      </c>
      <c r="D39" s="451" t="s">
        <v>1018</v>
      </c>
      <c r="E39" s="637" t="s">
        <v>2021</v>
      </c>
      <c r="F39" s="327" t="s">
        <v>2042</v>
      </c>
      <c r="G39" s="322" t="s">
        <v>2039</v>
      </c>
      <c r="H39" s="331" t="s">
        <v>2035</v>
      </c>
      <c r="I39" s="791"/>
      <c r="J39" s="792"/>
      <c r="K39" s="387"/>
      <c r="L39" s="387"/>
      <c r="M39" s="324" t="s">
        <v>2036</v>
      </c>
      <c r="N39" s="401">
        <v>1</v>
      </c>
      <c r="O39" s="387" t="str">
        <f t="shared" si="0"/>
        <v>要</v>
      </c>
      <c r="P39" s="387" t="str">
        <f t="shared" si="1"/>
        <v>要</v>
      </c>
      <c r="Q39" s="387" t="str">
        <f t="shared" ref="Q39:Q73" si="3">IF(OR($O39="否",$P39="否"),"OK",IF(AND(NOT(ISBLANK($G39)),NOT(ISBLANK($J39))),"OK","NG"))</f>
        <v>NG</v>
      </c>
    </row>
    <row r="40" ht="129.6" spans="2:17">
      <c r="B40" s="317">
        <v>8</v>
      </c>
      <c r="C40" s="318" t="s">
        <v>2043</v>
      </c>
      <c r="D40" s="451" t="s">
        <v>1018</v>
      </c>
      <c r="E40" s="637" t="s">
        <v>2021</v>
      </c>
      <c r="F40" s="318" t="s">
        <v>2044</v>
      </c>
      <c r="G40" s="322" t="s">
        <v>2039</v>
      </c>
      <c r="H40" s="331" t="s">
        <v>2035</v>
      </c>
      <c r="I40" s="791"/>
      <c r="J40" s="792"/>
      <c r="K40" s="387"/>
      <c r="L40" s="387"/>
      <c r="M40" s="324" t="s">
        <v>2036</v>
      </c>
      <c r="N40" s="324">
        <v>1</v>
      </c>
      <c r="O40" s="387" t="str">
        <f t="shared" si="0"/>
        <v>要</v>
      </c>
      <c r="P40" s="387" t="str">
        <f t="shared" si="1"/>
        <v>要</v>
      </c>
      <c r="Q40" s="387" t="str">
        <f t="shared" si="3"/>
        <v>NG</v>
      </c>
    </row>
    <row r="41" ht="129.6" spans="2:17">
      <c r="B41" s="328"/>
      <c r="C41" s="329"/>
      <c r="D41" s="451" t="s">
        <v>1018</v>
      </c>
      <c r="E41" s="637" t="s">
        <v>2021</v>
      </c>
      <c r="F41" s="329"/>
      <c r="G41" s="322" t="s">
        <v>2045</v>
      </c>
      <c r="H41" s="331" t="s">
        <v>2035</v>
      </c>
      <c r="I41" s="791"/>
      <c r="J41" s="792"/>
      <c r="K41" s="387"/>
      <c r="L41" s="387"/>
      <c r="M41" s="324" t="s">
        <v>2036</v>
      </c>
      <c r="N41" s="324">
        <v>2</v>
      </c>
      <c r="O41" s="387" t="str">
        <f t="shared" si="0"/>
        <v>要</v>
      </c>
      <c r="P41" s="387" t="str">
        <f t="shared" si="1"/>
        <v>要</v>
      </c>
      <c r="Q41" s="387" t="str">
        <f t="shared" si="3"/>
        <v>NG</v>
      </c>
    </row>
    <row r="42" ht="129.6" spans="2:17">
      <c r="B42" s="324">
        <v>9</v>
      </c>
      <c r="C42" s="330" t="s">
        <v>2046</v>
      </c>
      <c r="D42" s="451" t="s">
        <v>1018</v>
      </c>
      <c r="E42" s="637" t="s">
        <v>2021</v>
      </c>
      <c r="F42" s="782" t="s">
        <v>2047</v>
      </c>
      <c r="G42" s="331" t="s">
        <v>2023</v>
      </c>
      <c r="H42" s="331" t="s">
        <v>2035</v>
      </c>
      <c r="I42" s="791"/>
      <c r="J42" s="792"/>
      <c r="K42" s="387"/>
      <c r="L42" s="387"/>
      <c r="M42" s="324" t="s">
        <v>2036</v>
      </c>
      <c r="N42" s="324">
        <v>3</v>
      </c>
      <c r="O42" s="387" t="str">
        <f t="shared" si="0"/>
        <v>要</v>
      </c>
      <c r="P42" s="387" t="str">
        <f t="shared" si="1"/>
        <v>要</v>
      </c>
      <c r="Q42" s="387" t="str">
        <f t="shared" si="3"/>
        <v>NG</v>
      </c>
    </row>
    <row r="43" ht="129.6" spans="2:17">
      <c r="B43" s="324">
        <v>10</v>
      </c>
      <c r="C43" s="325" t="s">
        <v>2048</v>
      </c>
      <c r="D43" s="451" t="s">
        <v>1018</v>
      </c>
      <c r="E43" s="637" t="s">
        <v>2021</v>
      </c>
      <c r="F43" s="332" t="s">
        <v>2049</v>
      </c>
      <c r="G43" s="331" t="s">
        <v>2023</v>
      </c>
      <c r="H43" s="331" t="s">
        <v>2035</v>
      </c>
      <c r="I43" s="791"/>
      <c r="J43" s="792"/>
      <c r="K43" s="387"/>
      <c r="L43" s="387"/>
      <c r="M43" s="324" t="s">
        <v>2036</v>
      </c>
      <c r="N43" s="324">
        <v>3</v>
      </c>
      <c r="O43" s="387" t="str">
        <f t="shared" si="0"/>
        <v>要</v>
      </c>
      <c r="P43" s="387" t="str">
        <f t="shared" si="1"/>
        <v>要</v>
      </c>
      <c r="Q43" s="387" t="str">
        <f t="shared" si="3"/>
        <v>NG</v>
      </c>
    </row>
    <row r="44" ht="129.6" spans="2:17">
      <c r="B44" s="324">
        <v>11</v>
      </c>
      <c r="C44" s="325" t="s">
        <v>2050</v>
      </c>
      <c r="D44" s="451" t="s">
        <v>1018</v>
      </c>
      <c r="E44" s="637" t="s">
        <v>2021</v>
      </c>
      <c r="F44" s="332" t="s">
        <v>2051</v>
      </c>
      <c r="G44" s="331" t="s">
        <v>2023</v>
      </c>
      <c r="H44" s="331" t="s">
        <v>2035</v>
      </c>
      <c r="I44" s="791"/>
      <c r="J44" s="792"/>
      <c r="K44" s="387"/>
      <c r="L44" s="387"/>
      <c r="M44" s="324" t="s">
        <v>2036</v>
      </c>
      <c r="N44" s="324">
        <v>3</v>
      </c>
      <c r="O44" s="387" t="str">
        <f t="shared" si="0"/>
        <v>要</v>
      </c>
      <c r="P44" s="387" t="str">
        <f t="shared" si="1"/>
        <v>要</v>
      </c>
      <c r="Q44" s="387" t="str">
        <f t="shared" si="3"/>
        <v>NG</v>
      </c>
    </row>
    <row r="45" ht="129.6" spans="2:17">
      <c r="B45" s="324">
        <v>12</v>
      </c>
      <c r="C45" s="330" t="s">
        <v>2052</v>
      </c>
      <c r="D45" s="451" t="s">
        <v>1018</v>
      </c>
      <c r="E45" s="637" t="s">
        <v>2021</v>
      </c>
      <c r="F45" s="333" t="s">
        <v>2053</v>
      </c>
      <c r="G45" s="331" t="s">
        <v>2023</v>
      </c>
      <c r="H45" s="331" t="s">
        <v>2035</v>
      </c>
      <c r="I45" s="791"/>
      <c r="J45" s="792"/>
      <c r="K45" s="387"/>
      <c r="L45" s="387"/>
      <c r="M45" s="324" t="s">
        <v>2036</v>
      </c>
      <c r="N45" s="324">
        <v>3</v>
      </c>
      <c r="O45" s="387" t="str">
        <f t="shared" si="0"/>
        <v>要</v>
      </c>
      <c r="P45" s="387" t="str">
        <f t="shared" si="1"/>
        <v>要</v>
      </c>
      <c r="Q45" s="387" t="str">
        <f t="shared" si="3"/>
        <v>NG</v>
      </c>
    </row>
    <row r="46" ht="129.6" spans="2:17">
      <c r="B46" s="324">
        <v>13</v>
      </c>
      <c r="C46" s="330" t="s">
        <v>2054</v>
      </c>
      <c r="D46" s="451" t="s">
        <v>1018</v>
      </c>
      <c r="E46" s="637" t="s">
        <v>2021</v>
      </c>
      <c r="F46" s="333" t="s">
        <v>2055</v>
      </c>
      <c r="G46" s="331" t="s">
        <v>2023</v>
      </c>
      <c r="H46" s="331" t="s">
        <v>2056</v>
      </c>
      <c r="I46" s="791"/>
      <c r="J46" s="792"/>
      <c r="K46" s="387"/>
      <c r="L46" s="387"/>
      <c r="M46" s="324" t="s">
        <v>2036</v>
      </c>
      <c r="N46" s="324">
        <v>3</v>
      </c>
      <c r="O46" s="387" t="str">
        <f t="shared" si="0"/>
        <v>要</v>
      </c>
      <c r="P46" s="387" t="str">
        <f t="shared" si="1"/>
        <v>要</v>
      </c>
      <c r="Q46" s="387" t="str">
        <f t="shared" si="3"/>
        <v>NG</v>
      </c>
    </row>
    <row r="47" ht="158.4" spans="2:17">
      <c r="B47" s="324">
        <v>14</v>
      </c>
      <c r="C47" s="325" t="s">
        <v>2057</v>
      </c>
      <c r="D47" s="451" t="s">
        <v>1018</v>
      </c>
      <c r="E47" s="637" t="s">
        <v>2021</v>
      </c>
      <c r="F47" s="332" t="s">
        <v>2058</v>
      </c>
      <c r="G47" s="331" t="s">
        <v>2023</v>
      </c>
      <c r="H47" s="331" t="s">
        <v>2035</v>
      </c>
      <c r="I47" s="791"/>
      <c r="J47" s="792"/>
      <c r="K47" s="387"/>
      <c r="L47" s="387"/>
      <c r="M47" s="324"/>
      <c r="N47" s="324">
        <v>3</v>
      </c>
      <c r="O47" s="387" t="str">
        <f t="shared" si="0"/>
        <v>要</v>
      </c>
      <c r="P47" s="387" t="str">
        <f t="shared" si="1"/>
        <v>要</v>
      </c>
      <c r="Q47" s="387" t="str">
        <f t="shared" si="3"/>
        <v>NG</v>
      </c>
    </row>
    <row r="48" ht="158.4" spans="2:17">
      <c r="B48" s="324">
        <v>15</v>
      </c>
      <c r="C48" s="325" t="s">
        <v>2059</v>
      </c>
      <c r="D48" s="451" t="s">
        <v>1018</v>
      </c>
      <c r="E48" s="637" t="s">
        <v>2021</v>
      </c>
      <c r="F48" s="332" t="s">
        <v>2058</v>
      </c>
      <c r="G48" s="331" t="s">
        <v>2023</v>
      </c>
      <c r="H48" s="331" t="s">
        <v>2024</v>
      </c>
      <c r="I48" s="791"/>
      <c r="J48" s="792"/>
      <c r="K48" s="387"/>
      <c r="L48" s="387"/>
      <c r="M48" s="324"/>
      <c r="N48" s="324">
        <v>3</v>
      </c>
      <c r="O48" s="387" t="str">
        <f t="shared" si="0"/>
        <v>要</v>
      </c>
      <c r="P48" s="387" t="str">
        <f t="shared" si="1"/>
        <v>要</v>
      </c>
      <c r="Q48" s="387" t="str">
        <f t="shared" si="3"/>
        <v>NG</v>
      </c>
    </row>
    <row r="49" ht="129.6" spans="2:17">
      <c r="B49" s="324">
        <v>16</v>
      </c>
      <c r="C49" s="325" t="s">
        <v>2060</v>
      </c>
      <c r="D49" s="451" t="s">
        <v>1018</v>
      </c>
      <c r="E49" s="637" t="s">
        <v>2021</v>
      </c>
      <c r="F49" s="332" t="s">
        <v>2061</v>
      </c>
      <c r="G49" s="331" t="s">
        <v>2039</v>
      </c>
      <c r="H49" s="387" t="s">
        <v>2040</v>
      </c>
      <c r="I49" s="791"/>
      <c r="J49" s="792"/>
      <c r="K49" s="387"/>
      <c r="L49" s="387"/>
      <c r="M49" s="324" t="s">
        <v>2036</v>
      </c>
      <c r="N49" s="324">
        <v>1</v>
      </c>
      <c r="O49" s="387" t="str">
        <f t="shared" si="0"/>
        <v>要</v>
      </c>
      <c r="P49" s="387" t="str">
        <f t="shared" si="1"/>
        <v>要</v>
      </c>
      <c r="Q49" s="387" t="str">
        <f t="shared" si="3"/>
        <v>NG</v>
      </c>
    </row>
    <row r="50" ht="129.6" spans="2:17">
      <c r="B50" s="324">
        <v>17</v>
      </c>
      <c r="C50" s="325" t="s">
        <v>2062</v>
      </c>
      <c r="D50" s="451" t="s">
        <v>1018</v>
      </c>
      <c r="E50" s="637" t="s">
        <v>2021</v>
      </c>
      <c r="F50" s="332" t="s">
        <v>2063</v>
      </c>
      <c r="G50" s="331" t="s">
        <v>2039</v>
      </c>
      <c r="H50" s="387" t="s">
        <v>2040</v>
      </c>
      <c r="I50" s="791"/>
      <c r="J50" s="792"/>
      <c r="K50" s="387"/>
      <c r="L50" s="387"/>
      <c r="M50" s="324" t="s">
        <v>2036</v>
      </c>
      <c r="N50" s="324">
        <v>1</v>
      </c>
      <c r="O50" s="387" t="str">
        <f t="shared" si="0"/>
        <v>要</v>
      </c>
      <c r="P50" s="387" t="str">
        <f t="shared" si="1"/>
        <v>要</v>
      </c>
      <c r="Q50" s="387" t="str">
        <f t="shared" si="3"/>
        <v>NG</v>
      </c>
    </row>
    <row r="51" ht="129.6" spans="2:17">
      <c r="B51" s="317">
        <v>18</v>
      </c>
      <c r="C51" s="318" t="s">
        <v>2064</v>
      </c>
      <c r="D51" s="451" t="s">
        <v>1018</v>
      </c>
      <c r="E51" s="637" t="s">
        <v>2021</v>
      </c>
      <c r="F51" s="321" t="s">
        <v>2065</v>
      </c>
      <c r="G51" s="331" t="s">
        <v>2039</v>
      </c>
      <c r="H51" s="387" t="s">
        <v>2040</v>
      </c>
      <c r="I51" s="791"/>
      <c r="J51" s="792"/>
      <c r="K51" s="387"/>
      <c r="L51" s="387"/>
      <c r="M51" s="324" t="s">
        <v>2036</v>
      </c>
      <c r="N51" s="403">
        <v>1</v>
      </c>
      <c r="O51" s="387" t="str">
        <f t="shared" si="0"/>
        <v>要</v>
      </c>
      <c r="P51" s="387" t="str">
        <f t="shared" si="1"/>
        <v>要</v>
      </c>
      <c r="Q51" s="387" t="str">
        <f t="shared" si="3"/>
        <v>NG</v>
      </c>
    </row>
    <row r="52" ht="129.6" spans="2:17">
      <c r="B52" s="328"/>
      <c r="C52" s="329"/>
      <c r="D52" s="451" t="s">
        <v>1018</v>
      </c>
      <c r="E52" s="637" t="s">
        <v>2021</v>
      </c>
      <c r="F52" s="334"/>
      <c r="G52" s="331" t="s">
        <v>2045</v>
      </c>
      <c r="H52" s="387" t="s">
        <v>2040</v>
      </c>
      <c r="I52" s="791"/>
      <c r="J52" s="792"/>
      <c r="K52" s="387"/>
      <c r="L52" s="387"/>
      <c r="M52" s="324" t="s">
        <v>2036</v>
      </c>
      <c r="N52" s="403">
        <v>2</v>
      </c>
      <c r="O52" s="387" t="str">
        <f t="shared" si="0"/>
        <v>要</v>
      </c>
      <c r="P52" s="387" t="str">
        <f t="shared" si="1"/>
        <v>要</v>
      </c>
      <c r="Q52" s="387" t="str">
        <f t="shared" si="3"/>
        <v>NG</v>
      </c>
    </row>
    <row r="53" ht="224.4" spans="2:17">
      <c r="B53" s="324">
        <v>19</v>
      </c>
      <c r="C53" s="325" t="s">
        <v>2066</v>
      </c>
      <c r="D53" s="451" t="s">
        <v>1018</v>
      </c>
      <c r="E53" s="637" t="s">
        <v>2021</v>
      </c>
      <c r="F53" s="332" t="s">
        <v>2067</v>
      </c>
      <c r="G53" s="331" t="s">
        <v>2039</v>
      </c>
      <c r="H53" s="387" t="s">
        <v>2040</v>
      </c>
      <c r="I53" s="791"/>
      <c r="J53" s="792"/>
      <c r="K53" s="387"/>
      <c r="L53" s="387"/>
      <c r="M53" s="324" t="s">
        <v>2036</v>
      </c>
      <c r="N53" s="401">
        <v>1</v>
      </c>
      <c r="O53" s="387" t="str">
        <f t="shared" si="0"/>
        <v>要</v>
      </c>
      <c r="P53" s="387" t="str">
        <f t="shared" si="1"/>
        <v>要</v>
      </c>
      <c r="Q53" s="387" t="str">
        <f t="shared" si="3"/>
        <v>NG</v>
      </c>
    </row>
    <row r="54" ht="129.6" spans="2:17">
      <c r="B54" s="324">
        <v>20</v>
      </c>
      <c r="C54" s="325" t="s">
        <v>2068</v>
      </c>
      <c r="D54" s="451" t="s">
        <v>1018</v>
      </c>
      <c r="E54" s="637" t="s">
        <v>2021</v>
      </c>
      <c r="F54" s="332" t="s">
        <v>2069</v>
      </c>
      <c r="G54" s="331" t="s">
        <v>2039</v>
      </c>
      <c r="H54" s="387" t="s">
        <v>2040</v>
      </c>
      <c r="I54" s="791"/>
      <c r="J54" s="792"/>
      <c r="K54" s="387"/>
      <c r="L54" s="387"/>
      <c r="M54" s="324"/>
      <c r="N54" s="324">
        <v>1</v>
      </c>
      <c r="O54" s="387" t="str">
        <f t="shared" si="0"/>
        <v>要</v>
      </c>
      <c r="P54" s="387" t="str">
        <f t="shared" si="1"/>
        <v>要</v>
      </c>
      <c r="Q54" s="387" t="str">
        <f t="shared" si="3"/>
        <v>NG</v>
      </c>
    </row>
    <row r="55" ht="224.4" spans="2:17">
      <c r="B55" s="324">
        <v>21</v>
      </c>
      <c r="C55" s="325" t="s">
        <v>2070</v>
      </c>
      <c r="D55" s="451" t="s">
        <v>1018</v>
      </c>
      <c r="E55" s="637" t="s">
        <v>2021</v>
      </c>
      <c r="F55" s="332" t="s">
        <v>2071</v>
      </c>
      <c r="G55" s="331" t="s">
        <v>2039</v>
      </c>
      <c r="H55" s="387" t="s">
        <v>2040</v>
      </c>
      <c r="I55" s="791"/>
      <c r="J55" s="792"/>
      <c r="K55" s="387"/>
      <c r="L55" s="387"/>
      <c r="M55" s="324" t="s">
        <v>2036</v>
      </c>
      <c r="N55" s="324">
        <v>1</v>
      </c>
      <c r="O55" s="387" t="str">
        <f t="shared" si="0"/>
        <v>要</v>
      </c>
      <c r="P55" s="387" t="str">
        <f t="shared" si="1"/>
        <v>要</v>
      </c>
      <c r="Q55" s="387" t="str">
        <f t="shared" si="3"/>
        <v>NG</v>
      </c>
    </row>
    <row r="56" ht="129.6" spans="2:17">
      <c r="B56" s="317">
        <v>22</v>
      </c>
      <c r="C56" s="318" t="s">
        <v>2072</v>
      </c>
      <c r="D56" s="451" t="s">
        <v>1018</v>
      </c>
      <c r="E56" s="637" t="s">
        <v>2021</v>
      </c>
      <c r="F56" s="321" t="s">
        <v>2073</v>
      </c>
      <c r="G56" s="331" t="s">
        <v>2039</v>
      </c>
      <c r="H56" s="331" t="s">
        <v>2074</v>
      </c>
      <c r="I56" s="791"/>
      <c r="J56" s="792"/>
      <c r="K56" s="387"/>
      <c r="L56" s="387"/>
      <c r="M56" s="324" t="s">
        <v>2036</v>
      </c>
      <c r="N56" s="401">
        <v>1</v>
      </c>
      <c r="O56" s="387" t="str">
        <f t="shared" si="0"/>
        <v>要</v>
      </c>
      <c r="P56" s="387" t="str">
        <f t="shared" si="1"/>
        <v>要</v>
      </c>
      <c r="Q56" s="387" t="str">
        <f t="shared" si="3"/>
        <v>NG</v>
      </c>
    </row>
    <row r="57" ht="129.6" spans="2:17">
      <c r="B57" s="328"/>
      <c r="C57" s="329"/>
      <c r="D57" s="451" t="s">
        <v>1018</v>
      </c>
      <c r="E57" s="637" t="s">
        <v>2021</v>
      </c>
      <c r="F57" s="334"/>
      <c r="G57" s="331" t="s">
        <v>2045</v>
      </c>
      <c r="H57" s="331" t="s">
        <v>2074</v>
      </c>
      <c r="I57" s="791"/>
      <c r="J57" s="792"/>
      <c r="K57" s="387"/>
      <c r="L57" s="387"/>
      <c r="M57" s="324" t="s">
        <v>2036</v>
      </c>
      <c r="N57" s="401">
        <v>2</v>
      </c>
      <c r="O57" s="387" t="str">
        <f t="shared" si="0"/>
        <v>要</v>
      </c>
      <c r="P57" s="387" t="str">
        <f t="shared" si="1"/>
        <v>要</v>
      </c>
      <c r="Q57" s="387" t="str">
        <f t="shared" si="3"/>
        <v>NG</v>
      </c>
    </row>
    <row r="58" ht="129.6" spans="2:17">
      <c r="B58" s="317">
        <v>23</v>
      </c>
      <c r="C58" s="335" t="s">
        <v>2075</v>
      </c>
      <c r="D58" s="451" t="s">
        <v>1018</v>
      </c>
      <c r="E58" s="637" t="s">
        <v>2021</v>
      </c>
      <c r="F58" s="336"/>
      <c r="G58" s="331" t="s">
        <v>2039</v>
      </c>
      <c r="H58" s="331" t="s">
        <v>2074</v>
      </c>
      <c r="I58" s="791"/>
      <c r="J58" s="792"/>
      <c r="K58" s="387"/>
      <c r="L58" s="387"/>
      <c r="M58" s="324" t="s">
        <v>2036</v>
      </c>
      <c r="N58" s="404">
        <v>1</v>
      </c>
      <c r="O58" s="387" t="str">
        <f t="shared" si="0"/>
        <v>要</v>
      </c>
      <c r="P58" s="387" t="str">
        <f t="shared" si="1"/>
        <v>要</v>
      </c>
      <c r="Q58" s="387" t="str">
        <f t="shared" si="3"/>
        <v>NG</v>
      </c>
    </row>
    <row r="59" ht="129.6" spans="2:17">
      <c r="B59" s="328"/>
      <c r="C59" s="337"/>
      <c r="D59" s="451" t="s">
        <v>1018</v>
      </c>
      <c r="E59" s="637" t="s">
        <v>2021</v>
      </c>
      <c r="F59" s="338"/>
      <c r="G59" s="331" t="s">
        <v>2045</v>
      </c>
      <c r="H59" s="331" t="s">
        <v>2074</v>
      </c>
      <c r="I59" s="791"/>
      <c r="J59" s="792"/>
      <c r="K59" s="387"/>
      <c r="L59" s="387"/>
      <c r="M59" s="324" t="s">
        <v>2036</v>
      </c>
      <c r="N59" s="404">
        <v>2</v>
      </c>
      <c r="O59" s="387" t="str">
        <f t="shared" si="0"/>
        <v>要</v>
      </c>
      <c r="P59" s="387" t="str">
        <f t="shared" si="1"/>
        <v>要</v>
      </c>
      <c r="Q59" s="387" t="str">
        <f t="shared" si="3"/>
        <v>NG</v>
      </c>
    </row>
    <row r="60" ht="129.6" spans="2:17">
      <c r="B60" s="317">
        <v>24</v>
      </c>
      <c r="C60" s="318" t="s">
        <v>2076</v>
      </c>
      <c r="D60" s="451" t="s">
        <v>1018</v>
      </c>
      <c r="E60" s="637" t="s">
        <v>2021</v>
      </c>
      <c r="F60" s="321" t="s">
        <v>2077</v>
      </c>
      <c r="G60" s="331" t="s">
        <v>2039</v>
      </c>
      <c r="H60" s="331" t="s">
        <v>2074</v>
      </c>
      <c r="I60" s="791"/>
      <c r="J60" s="792"/>
      <c r="K60" s="387"/>
      <c r="L60" s="387"/>
      <c r="M60" s="324" t="s">
        <v>2036</v>
      </c>
      <c r="N60" s="401">
        <v>1</v>
      </c>
      <c r="O60" s="387" t="str">
        <f t="shared" si="0"/>
        <v>要</v>
      </c>
      <c r="P60" s="387" t="str">
        <f t="shared" si="1"/>
        <v>要</v>
      </c>
      <c r="Q60" s="387" t="str">
        <f t="shared" si="3"/>
        <v>NG</v>
      </c>
    </row>
    <row r="61" ht="129.6" spans="2:17">
      <c r="B61" s="328"/>
      <c r="C61" s="329"/>
      <c r="D61" s="451" t="s">
        <v>1018</v>
      </c>
      <c r="E61" s="637" t="s">
        <v>2021</v>
      </c>
      <c r="F61" s="334"/>
      <c r="G61" s="331" t="s">
        <v>2045</v>
      </c>
      <c r="H61" s="331" t="s">
        <v>2074</v>
      </c>
      <c r="I61" s="791"/>
      <c r="J61" s="792"/>
      <c r="K61" s="387"/>
      <c r="L61" s="387"/>
      <c r="M61" s="324" t="s">
        <v>2036</v>
      </c>
      <c r="N61" s="401">
        <v>2</v>
      </c>
      <c r="O61" s="387" t="str">
        <f t="shared" si="0"/>
        <v>要</v>
      </c>
      <c r="P61" s="387" t="str">
        <f t="shared" si="1"/>
        <v>要</v>
      </c>
      <c r="Q61" s="387" t="str">
        <f t="shared" si="3"/>
        <v>NG</v>
      </c>
    </row>
    <row r="62" ht="129.6" spans="2:17">
      <c r="B62" s="324">
        <v>25</v>
      </c>
      <c r="C62" s="325" t="s">
        <v>2078</v>
      </c>
      <c r="D62" s="451" t="s">
        <v>1018</v>
      </c>
      <c r="E62" s="637" t="s">
        <v>2021</v>
      </c>
      <c r="F62" s="332" t="s">
        <v>2079</v>
      </c>
      <c r="G62" s="331" t="s">
        <v>2039</v>
      </c>
      <c r="H62" s="387" t="s">
        <v>2040</v>
      </c>
      <c r="I62" s="791"/>
      <c r="J62" s="792"/>
      <c r="K62" s="387"/>
      <c r="L62" s="387"/>
      <c r="M62" s="324" t="s">
        <v>2036</v>
      </c>
      <c r="N62" s="324">
        <v>1</v>
      </c>
      <c r="O62" s="387" t="str">
        <f t="shared" si="0"/>
        <v>要</v>
      </c>
      <c r="P62" s="387" t="str">
        <f t="shared" si="1"/>
        <v>要</v>
      </c>
      <c r="Q62" s="387" t="str">
        <f t="shared" si="3"/>
        <v>NG</v>
      </c>
    </row>
    <row r="63" ht="129.6" spans="2:17">
      <c r="B63" s="324">
        <v>26</v>
      </c>
      <c r="C63" s="327" t="s">
        <v>2080</v>
      </c>
      <c r="D63" s="451" t="s">
        <v>1018</v>
      </c>
      <c r="E63" s="637" t="s">
        <v>2021</v>
      </c>
      <c r="F63" s="332"/>
      <c r="G63" s="331" t="s">
        <v>2039</v>
      </c>
      <c r="H63" s="387" t="s">
        <v>2040</v>
      </c>
      <c r="I63" s="791"/>
      <c r="J63" s="792"/>
      <c r="K63" s="387"/>
      <c r="L63" s="387"/>
      <c r="M63" s="324"/>
      <c r="N63" s="324">
        <v>1</v>
      </c>
      <c r="O63" s="387" t="str">
        <f t="shared" si="0"/>
        <v>要</v>
      </c>
      <c r="P63" s="387" t="str">
        <f t="shared" si="1"/>
        <v>要</v>
      </c>
      <c r="Q63" s="387" t="str">
        <f t="shared" si="3"/>
        <v>NG</v>
      </c>
    </row>
    <row r="64" ht="129.6" spans="2:17">
      <c r="B64" s="317">
        <v>27</v>
      </c>
      <c r="C64" s="335" t="s">
        <v>2081</v>
      </c>
      <c r="D64" s="451" t="s">
        <v>1018</v>
      </c>
      <c r="E64" s="637" t="s">
        <v>2021</v>
      </c>
      <c r="F64" s="336" t="s">
        <v>2082</v>
      </c>
      <c r="G64" s="331" t="s">
        <v>2039</v>
      </c>
      <c r="H64" s="331" t="s">
        <v>2074</v>
      </c>
      <c r="I64" s="791"/>
      <c r="J64" s="792"/>
      <c r="K64" s="387"/>
      <c r="L64" s="387"/>
      <c r="M64" s="324" t="s">
        <v>2036</v>
      </c>
      <c r="N64" s="404">
        <v>1</v>
      </c>
      <c r="O64" s="387" t="str">
        <f t="shared" si="0"/>
        <v>要</v>
      </c>
      <c r="P64" s="387" t="str">
        <f t="shared" si="1"/>
        <v>要</v>
      </c>
      <c r="Q64" s="387" t="str">
        <f t="shared" si="3"/>
        <v>NG</v>
      </c>
    </row>
    <row r="65" ht="129.6" spans="2:17">
      <c r="B65" s="328"/>
      <c r="C65" s="337"/>
      <c r="D65" s="451" t="s">
        <v>1018</v>
      </c>
      <c r="E65" s="637" t="s">
        <v>2021</v>
      </c>
      <c r="F65" s="338"/>
      <c r="G65" s="331" t="s">
        <v>2045</v>
      </c>
      <c r="H65" s="331" t="s">
        <v>2074</v>
      </c>
      <c r="I65" s="791"/>
      <c r="J65" s="792"/>
      <c r="K65" s="387"/>
      <c r="L65" s="387"/>
      <c r="M65" s="324" t="s">
        <v>2036</v>
      </c>
      <c r="N65" s="404">
        <v>2</v>
      </c>
      <c r="O65" s="387" t="str">
        <f t="shared" si="0"/>
        <v>要</v>
      </c>
      <c r="P65" s="387" t="str">
        <f t="shared" si="1"/>
        <v>要</v>
      </c>
      <c r="Q65" s="387" t="str">
        <f t="shared" si="3"/>
        <v>NG</v>
      </c>
    </row>
    <row r="66" ht="132" spans="2:17">
      <c r="B66" s="324">
        <v>28</v>
      </c>
      <c r="C66" s="325" t="s">
        <v>2083</v>
      </c>
      <c r="D66" s="451" t="s">
        <v>1018</v>
      </c>
      <c r="E66" s="637" t="s">
        <v>2021</v>
      </c>
      <c r="F66" s="332" t="s">
        <v>2084</v>
      </c>
      <c r="G66" s="331" t="s">
        <v>2039</v>
      </c>
      <c r="H66" s="387" t="s">
        <v>2040</v>
      </c>
      <c r="I66" s="791"/>
      <c r="J66" s="792"/>
      <c r="K66" s="387"/>
      <c r="L66" s="387"/>
      <c r="M66" s="324" t="s">
        <v>2036</v>
      </c>
      <c r="N66" s="324">
        <v>1</v>
      </c>
      <c r="O66" s="387" t="str">
        <f t="shared" si="0"/>
        <v>要</v>
      </c>
      <c r="P66" s="387" t="str">
        <f t="shared" si="1"/>
        <v>要</v>
      </c>
      <c r="Q66" s="387" t="str">
        <f t="shared" si="3"/>
        <v>NG</v>
      </c>
    </row>
    <row r="67" ht="129.6" spans="2:17">
      <c r="B67" s="317">
        <v>29</v>
      </c>
      <c r="C67" s="318" t="s">
        <v>2085</v>
      </c>
      <c r="D67" s="451" t="s">
        <v>1018</v>
      </c>
      <c r="E67" s="637" t="s">
        <v>2021</v>
      </c>
      <c r="F67" s="321" t="s">
        <v>2086</v>
      </c>
      <c r="G67" s="331" t="s">
        <v>2039</v>
      </c>
      <c r="H67" s="387" t="s">
        <v>2087</v>
      </c>
      <c r="I67" s="791"/>
      <c r="J67" s="792"/>
      <c r="K67" s="387"/>
      <c r="L67" s="387"/>
      <c r="M67" s="324" t="s">
        <v>2036</v>
      </c>
      <c r="N67" s="404">
        <v>1</v>
      </c>
      <c r="O67" s="387" t="str">
        <f t="shared" si="0"/>
        <v>要</v>
      </c>
      <c r="P67" s="387" t="str">
        <f t="shared" si="1"/>
        <v>要</v>
      </c>
      <c r="Q67" s="387" t="str">
        <f t="shared" si="3"/>
        <v>NG</v>
      </c>
    </row>
    <row r="68" ht="129.6" spans="2:17">
      <c r="B68" s="328"/>
      <c r="C68" s="329"/>
      <c r="D68" s="451" t="s">
        <v>1018</v>
      </c>
      <c r="E68" s="637" t="s">
        <v>2021</v>
      </c>
      <c r="F68" s="334"/>
      <c r="G68" s="331" t="s">
        <v>2045</v>
      </c>
      <c r="H68" s="387" t="s">
        <v>2087</v>
      </c>
      <c r="I68" s="791"/>
      <c r="J68" s="792"/>
      <c r="K68" s="387"/>
      <c r="L68" s="387"/>
      <c r="M68" s="324" t="s">
        <v>2036</v>
      </c>
      <c r="N68" s="404">
        <v>2</v>
      </c>
      <c r="O68" s="387" t="str">
        <f t="shared" si="0"/>
        <v>要</v>
      </c>
      <c r="P68" s="387" t="str">
        <f t="shared" si="1"/>
        <v>要</v>
      </c>
      <c r="Q68" s="387" t="str">
        <f t="shared" si="3"/>
        <v>NG</v>
      </c>
    </row>
    <row r="69" ht="343.2" spans="2:17">
      <c r="B69" s="317">
        <v>30</v>
      </c>
      <c r="C69" s="318" t="s">
        <v>2088</v>
      </c>
      <c r="D69" s="451" t="s">
        <v>1018</v>
      </c>
      <c r="E69" s="637" t="s">
        <v>2021</v>
      </c>
      <c r="F69" s="321" t="s">
        <v>2089</v>
      </c>
      <c r="G69" s="331" t="s">
        <v>2039</v>
      </c>
      <c r="H69" s="387" t="s">
        <v>2056</v>
      </c>
      <c r="I69" s="791"/>
      <c r="J69" s="792"/>
      <c r="K69" s="387"/>
      <c r="L69" s="387"/>
      <c r="M69" s="324"/>
      <c r="N69" s="324">
        <v>1</v>
      </c>
      <c r="O69" s="387" t="str">
        <f t="shared" si="0"/>
        <v>要</v>
      </c>
      <c r="P69" s="387" t="str">
        <f t="shared" si="1"/>
        <v>要</v>
      </c>
      <c r="Q69" s="387" t="str">
        <f t="shared" si="3"/>
        <v>NG</v>
      </c>
    </row>
    <row r="70" ht="224.4" spans="2:17">
      <c r="B70" s="324">
        <v>31</v>
      </c>
      <c r="C70" s="330" t="s">
        <v>2090</v>
      </c>
      <c r="D70" s="451" t="s">
        <v>1018</v>
      </c>
      <c r="E70" s="637" t="s">
        <v>2021</v>
      </c>
      <c r="F70" s="333" t="s">
        <v>2091</v>
      </c>
      <c r="G70" s="331" t="s">
        <v>2023</v>
      </c>
      <c r="H70" s="387" t="s">
        <v>2056</v>
      </c>
      <c r="I70" s="791"/>
      <c r="J70" s="792"/>
      <c r="K70" s="387"/>
      <c r="L70" s="387"/>
      <c r="M70" s="404"/>
      <c r="N70" s="404">
        <v>3</v>
      </c>
      <c r="O70" s="387" t="str">
        <f t="shared" si="0"/>
        <v>要</v>
      </c>
      <c r="P70" s="387" t="str">
        <f t="shared" si="1"/>
        <v>要</v>
      </c>
      <c r="Q70" s="387" t="str">
        <f t="shared" si="3"/>
        <v>NG</v>
      </c>
    </row>
    <row r="71" ht="158.4" spans="2:17">
      <c r="B71" s="324">
        <v>32</v>
      </c>
      <c r="C71" s="330" t="s">
        <v>2092</v>
      </c>
      <c r="D71" s="451" t="s">
        <v>1018</v>
      </c>
      <c r="E71" s="637" t="s">
        <v>2021</v>
      </c>
      <c r="F71" s="333" t="s">
        <v>2093</v>
      </c>
      <c r="G71" s="331" t="s">
        <v>2023</v>
      </c>
      <c r="H71" s="387" t="s">
        <v>2056</v>
      </c>
      <c r="I71" s="791"/>
      <c r="J71" s="792"/>
      <c r="K71" s="387"/>
      <c r="L71" s="387"/>
      <c r="M71" s="324" t="s">
        <v>2036</v>
      </c>
      <c r="N71" s="404">
        <v>3</v>
      </c>
      <c r="O71" s="387" t="str">
        <f t="shared" si="0"/>
        <v>要</v>
      </c>
      <c r="P71" s="387" t="str">
        <f t="shared" si="1"/>
        <v>要</v>
      </c>
      <c r="Q71" s="387" t="str">
        <f t="shared" si="3"/>
        <v>NG</v>
      </c>
    </row>
    <row r="72" ht="171.6" spans="2:17">
      <c r="B72" s="324">
        <v>33</v>
      </c>
      <c r="C72" s="330" t="s">
        <v>2094</v>
      </c>
      <c r="D72" s="451" t="s">
        <v>1018</v>
      </c>
      <c r="E72" s="637" t="s">
        <v>2021</v>
      </c>
      <c r="F72" s="333" t="s">
        <v>2095</v>
      </c>
      <c r="G72" s="331" t="s">
        <v>2023</v>
      </c>
      <c r="H72" s="387" t="s">
        <v>2056</v>
      </c>
      <c r="I72" s="791"/>
      <c r="J72" s="792"/>
      <c r="K72" s="387"/>
      <c r="L72" s="387"/>
      <c r="M72" s="324" t="s">
        <v>2036</v>
      </c>
      <c r="N72" s="404">
        <v>3</v>
      </c>
      <c r="O72" s="387" t="str">
        <f t="shared" si="0"/>
        <v>要</v>
      </c>
      <c r="P72" s="387" t="str">
        <f t="shared" si="1"/>
        <v>要</v>
      </c>
      <c r="Q72" s="387" t="str">
        <f t="shared" si="3"/>
        <v>NG</v>
      </c>
    </row>
    <row r="73" ht="171.6" spans="2:17">
      <c r="B73" s="324">
        <v>34</v>
      </c>
      <c r="C73" s="325" t="s">
        <v>2096</v>
      </c>
      <c r="D73" s="451" t="s">
        <v>1018</v>
      </c>
      <c r="E73" s="637" t="s">
        <v>2021</v>
      </c>
      <c r="F73" s="332" t="s">
        <v>2097</v>
      </c>
      <c r="G73" s="331" t="s">
        <v>2023</v>
      </c>
      <c r="H73" s="387" t="s">
        <v>2056</v>
      </c>
      <c r="I73" s="791"/>
      <c r="J73" s="792"/>
      <c r="K73" s="387"/>
      <c r="L73" s="387"/>
      <c r="M73" s="324" t="s">
        <v>2036</v>
      </c>
      <c r="N73" s="404">
        <v>3</v>
      </c>
      <c r="O73" s="387" t="str">
        <f t="shared" si="0"/>
        <v>要</v>
      </c>
      <c r="P73" s="387" t="str">
        <f t="shared" si="1"/>
        <v>要</v>
      </c>
      <c r="Q73" s="387" t="str">
        <f t="shared" si="3"/>
        <v>NG</v>
      </c>
    </row>
    <row r="74" ht="9.75" customHeight="1" spans="9:9">
      <c r="I74" s="793"/>
    </row>
    <row r="75" ht="9.75" customHeight="1" spans="9:9">
      <c r="I75" s="793"/>
    </row>
    <row r="76" ht="16.5" customHeight="1" spans="9:9">
      <c r="I76" s="793" t="s">
        <v>679</v>
      </c>
    </row>
    <row r="77" ht="15.75" customHeight="1" spans="9:10">
      <c r="I77" s="760" t="str">
        <f>$C$8</f>
        <v>未回答あり/Not completed yet</v>
      </c>
      <c r="J77" s="761"/>
    </row>
    <row r="78" ht="16.5" customHeight="1" spans="9:10">
      <c r="I78" s="762"/>
      <c r="J78" s="763"/>
    </row>
  </sheetData>
  <autoFilter ref="A32:Q73">
    <extLst/>
  </autoFilter>
  <mergeCells count="59">
    <mergeCell ref="G1:J1"/>
    <mergeCell ref="K1:L1"/>
    <mergeCell ref="G2:J2"/>
    <mergeCell ref="K2:L2"/>
    <mergeCell ref="G3:J3"/>
    <mergeCell ref="K3:L3"/>
    <mergeCell ref="G4:J4"/>
    <mergeCell ref="K4:L4"/>
    <mergeCell ref="G5:J5"/>
    <mergeCell ref="K5:L5"/>
    <mergeCell ref="G6:J6"/>
    <mergeCell ref="K6:L6"/>
    <mergeCell ref="E16:F16"/>
    <mergeCell ref="E18:F18"/>
    <mergeCell ref="E19:F19"/>
    <mergeCell ref="E20:F20"/>
    <mergeCell ref="E21:F21"/>
    <mergeCell ref="E22:F22"/>
    <mergeCell ref="E23:F23"/>
    <mergeCell ref="E24:F24"/>
    <mergeCell ref="E25:F25"/>
    <mergeCell ref="G29:H29"/>
    <mergeCell ref="I29:J29"/>
    <mergeCell ref="K29:L29"/>
    <mergeCell ref="B13:B15"/>
    <mergeCell ref="B29:B31"/>
    <mergeCell ref="B40:B41"/>
    <mergeCell ref="B51:B52"/>
    <mergeCell ref="B56:B57"/>
    <mergeCell ref="B58:B59"/>
    <mergeCell ref="B60:B61"/>
    <mergeCell ref="B64:B65"/>
    <mergeCell ref="B67:B68"/>
    <mergeCell ref="C13:C15"/>
    <mergeCell ref="C29:C31"/>
    <mergeCell ref="C40:C41"/>
    <mergeCell ref="C51:C52"/>
    <mergeCell ref="C56:C57"/>
    <mergeCell ref="C58:C59"/>
    <mergeCell ref="C60:C61"/>
    <mergeCell ref="C64:C65"/>
    <mergeCell ref="C67:C68"/>
    <mergeCell ref="D13:D15"/>
    <mergeCell ref="F29:F31"/>
    <mergeCell ref="F40:F41"/>
    <mergeCell ref="F51:F52"/>
    <mergeCell ref="F56:F57"/>
    <mergeCell ref="F58:F59"/>
    <mergeCell ref="F60:F61"/>
    <mergeCell ref="F64:F65"/>
    <mergeCell ref="F67:F68"/>
    <mergeCell ref="G30:G31"/>
    <mergeCell ref="H30:H31"/>
    <mergeCell ref="I30:I31"/>
    <mergeCell ref="J30:J31"/>
    <mergeCell ref="D29:E30"/>
    <mergeCell ref="E13:F15"/>
    <mergeCell ref="I77:J78"/>
    <mergeCell ref="C8:D9"/>
  </mergeCells>
  <conditionalFormatting sqref="A1:Q79">
    <cfRule type="expression" dxfId="6" priority="2">
      <formula>'0.Work Content Judge'!$Q$129=0</formula>
    </cfRule>
  </conditionalFormatting>
  <conditionalFormatting sqref="C8:D9 I77:J78">
    <cfRule type="expression" dxfId="10" priority="20">
      <formula>$C$8="回答完了/Answer completed"</formula>
    </cfRule>
    <cfRule type="expression" dxfId="7" priority="21">
      <formula>$C$8="未回答あり/Not completed yet"</formula>
    </cfRule>
  </conditionalFormatting>
  <conditionalFormatting sqref="B29:F32">
    <cfRule type="expression" dxfId="6" priority="1">
      <formula>COUNTIF('0.Work Content Judge'!$Q$130:$Q$134,1)=0</formula>
    </cfRule>
  </conditionalFormatting>
  <conditionalFormatting sqref="D33:J73">
    <cfRule type="expression" dxfId="0" priority="18">
      <formula>OR($O33="否",$P33="否")</formula>
    </cfRule>
  </conditionalFormatting>
  <dataValidations count="4">
    <dataValidation type="list" allowBlank="1" showInputMessage="1" showErrorMessage="1" sqref="I33:I73 K33:K73">
      <formula1>"3,2,1,99"</formula1>
    </dataValidation>
    <dataValidation type="list" allowBlank="1" showInputMessage="1" showErrorMessage="1" sqref="D16">
      <formula1>"1,2,3"</formula1>
    </dataValidation>
    <dataValidation type="list" allowBlank="1" showInputMessage="1" showErrorMessage="1" sqref="D26:E26">
      <formula1>"○"</formula1>
    </dataValidation>
    <dataValidation type="list" allowBlank="1" showInputMessage="1" showErrorMessage="1" sqref="D18:D25">
      <formula1>"Yes"</formula1>
    </dataValidation>
  </dataValidations>
  <pageMargins left="0.7" right="0.7" top="0.75" bottom="0.75" header="0.3" footer="0.3"/>
  <pageSetup paperSize="9" scale="16" orientation="portrait" horizontalDpi="1200" verticalDpi="12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pageSetUpPr fitToPage="1"/>
  </sheetPr>
  <dimension ref="A1:AF207"/>
  <sheetViews>
    <sheetView showGridLines="0" view="pageBreakPreview" zoomScale="70" zoomScaleNormal="55" workbookViewId="0">
      <selection activeCell="A1" sqref="A1"/>
    </sheetView>
  </sheetViews>
  <sheetFormatPr defaultColWidth="8" defaultRowHeight="12"/>
  <cols>
    <col min="1" max="1" width="1.25" style="76" customWidth="1"/>
    <col min="2" max="2" width="4.75" style="77" customWidth="1"/>
    <col min="3" max="3" width="5.87962962962963" style="77" customWidth="1"/>
    <col min="4" max="4" width="28.75" style="77" customWidth="1"/>
    <col min="5" max="5" width="39.5" style="77" customWidth="1"/>
    <col min="6" max="6" width="5.37962962962963" style="77" customWidth="1"/>
    <col min="7" max="7" width="24.25" style="77" customWidth="1"/>
    <col min="8" max="8" width="9.75" style="77" customWidth="1"/>
    <col min="9" max="9" width="35" style="77" customWidth="1"/>
    <col min="10" max="10" width="5.37962962962963" style="77" customWidth="1"/>
    <col min="11" max="11" width="24.25" style="77" customWidth="1"/>
    <col min="12" max="12" width="9.75" style="77" customWidth="1"/>
    <col min="13" max="13" width="35" style="77" customWidth="1"/>
    <col min="14" max="14" width="5.37962962962963" style="77" customWidth="1"/>
    <col min="15" max="15" width="24.25" style="77" customWidth="1"/>
    <col min="16" max="16" width="23" style="77" customWidth="1"/>
    <col min="17" max="17" width="35" style="77" customWidth="1"/>
    <col min="18" max="18" width="41.25" style="77" customWidth="1"/>
    <col min="19" max="19" width="20.25" style="77" customWidth="1"/>
    <col min="20" max="20" width="48.6296296296296" style="77" customWidth="1"/>
    <col min="21" max="24" width="10.25" style="77" customWidth="1"/>
    <col min="25" max="28" width="10.1296296296296" style="78" customWidth="1"/>
    <col min="29" max="29" width="8.75" style="77" customWidth="1"/>
    <col min="30" max="32" width="14.8796296296296" style="76" customWidth="1"/>
    <col min="33" max="16384" width="8" style="76"/>
  </cols>
  <sheetData>
    <row r="1" ht="6" customHeight="1" spans="1:29">
      <c r="A1" s="79"/>
      <c r="B1" s="80"/>
      <c r="C1" s="80"/>
      <c r="S1" s="80"/>
      <c r="T1" s="80"/>
      <c r="AC1" s="80"/>
    </row>
    <row r="2" ht="19.2" spans="2:3">
      <c r="B2" s="81" t="s">
        <v>2098</v>
      </c>
      <c r="C2" s="81"/>
    </row>
    <row r="3" ht="18" customHeight="1" spans="2:20">
      <c r="B3" s="81" t="s">
        <v>2099</v>
      </c>
      <c r="C3" s="81"/>
      <c r="S3" s="87"/>
      <c r="T3" s="87"/>
    </row>
    <row r="4" ht="7.5" customHeight="1"/>
    <row r="5" ht="16.2" spans="2:16">
      <c r="B5" s="82" t="s">
        <v>2100</v>
      </c>
      <c r="C5" s="82"/>
      <c r="D5" s="83"/>
      <c r="F5" s="83"/>
      <c r="H5" s="83"/>
      <c r="J5" s="83"/>
      <c r="L5" s="83"/>
      <c r="N5" s="83"/>
      <c r="P5" s="83"/>
    </row>
    <row r="6" ht="16.2" spans="2:16">
      <c r="B6" s="82"/>
      <c r="C6" s="82"/>
      <c r="D6" s="84" t="s">
        <v>2101</v>
      </c>
      <c r="F6" s="83"/>
      <c r="H6" s="83"/>
      <c r="J6" s="83"/>
      <c r="L6" s="83"/>
      <c r="N6" s="83"/>
      <c r="P6" s="83"/>
    </row>
    <row r="7" ht="16.2" spans="2:16">
      <c r="B7" s="83"/>
      <c r="C7" s="83"/>
      <c r="D7" s="85" t="s">
        <v>671</v>
      </c>
      <c r="F7" s="86"/>
      <c r="H7" s="86"/>
      <c r="J7" s="86"/>
      <c r="L7" s="86"/>
      <c r="N7" s="86"/>
      <c r="P7" s="86"/>
    </row>
    <row r="8" ht="16.2" spans="2:16">
      <c r="B8" s="83"/>
      <c r="C8" s="83"/>
      <c r="D8" s="85" t="s">
        <v>2102</v>
      </c>
      <c r="F8" s="86"/>
      <c r="H8" s="86"/>
      <c r="J8" s="86"/>
      <c r="L8" s="86"/>
      <c r="N8" s="86"/>
      <c r="P8" s="86"/>
    </row>
    <row r="9" ht="16.2" spans="2:16">
      <c r="B9" s="83"/>
      <c r="C9" s="83"/>
      <c r="D9" s="84" t="s">
        <v>2103</v>
      </c>
      <c r="F9" s="86"/>
      <c r="H9" s="86"/>
      <c r="J9" s="86"/>
      <c r="L9" s="86"/>
      <c r="N9" s="86"/>
      <c r="P9" s="86"/>
    </row>
    <row r="10" ht="16.2" spans="2:16">
      <c r="B10" s="83"/>
      <c r="C10" s="83"/>
      <c r="D10" s="84" t="s">
        <v>2104</v>
      </c>
      <c r="F10" s="86"/>
      <c r="H10" s="86"/>
      <c r="J10" s="86"/>
      <c r="L10" s="86"/>
      <c r="N10" s="86"/>
      <c r="P10" s="86"/>
    </row>
    <row r="11" ht="16.2" spans="2:16">
      <c r="B11" s="82" t="s">
        <v>2105</v>
      </c>
      <c r="C11" s="82"/>
      <c r="D11" s="83"/>
      <c r="F11" s="83"/>
      <c r="H11" s="83"/>
      <c r="J11" s="83"/>
      <c r="L11" s="83"/>
      <c r="N11" s="83"/>
      <c r="P11" s="83"/>
    </row>
    <row r="12" ht="16.2" spans="2:16">
      <c r="B12" s="82"/>
      <c r="C12" s="82"/>
      <c r="D12" s="84" t="s">
        <v>2106</v>
      </c>
      <c r="F12" s="83"/>
      <c r="H12" s="83"/>
      <c r="J12" s="83"/>
      <c r="L12" s="83"/>
      <c r="N12" s="83"/>
      <c r="P12" s="83"/>
    </row>
    <row r="13" ht="16.5" customHeight="1" spans="2:28">
      <c r="B13" s="83"/>
      <c r="C13" s="83"/>
      <c r="D13" s="85" t="s">
        <v>1175</v>
      </c>
      <c r="F13" s="86"/>
      <c r="H13" s="86"/>
      <c r="J13" s="86"/>
      <c r="L13" s="86"/>
      <c r="N13" s="86"/>
      <c r="P13" s="86"/>
      <c r="Y13" s="203"/>
      <c r="Z13" s="203"/>
      <c r="AA13" s="203"/>
      <c r="AB13" s="203"/>
    </row>
    <row r="14" ht="16.5" customHeight="1" spans="2:16">
      <c r="B14" s="83"/>
      <c r="C14" s="83"/>
      <c r="D14" s="84" t="s">
        <v>2107</v>
      </c>
      <c r="F14" s="86"/>
      <c r="H14" s="86"/>
      <c r="J14" s="86"/>
      <c r="L14" s="86"/>
      <c r="N14" s="86"/>
      <c r="P14" s="86"/>
    </row>
    <row r="15" ht="16.5" customHeight="1" spans="2:16">
      <c r="B15" s="83"/>
      <c r="C15" s="83"/>
      <c r="D15" s="84" t="s">
        <v>2108</v>
      </c>
      <c r="F15" s="86"/>
      <c r="H15" s="86"/>
      <c r="J15" s="86"/>
      <c r="L15" s="86"/>
      <c r="N15" s="86"/>
      <c r="P15" s="86"/>
    </row>
    <row r="16" ht="16.5" customHeight="1" spans="2:16">
      <c r="B16" s="83"/>
      <c r="C16" s="83"/>
      <c r="D16" s="84" t="s">
        <v>2109</v>
      </c>
      <c r="F16" s="86"/>
      <c r="H16" s="86"/>
      <c r="J16" s="86"/>
      <c r="L16" s="86"/>
      <c r="N16" s="86"/>
      <c r="P16" s="86"/>
    </row>
    <row r="17" ht="7.5" customHeight="1"/>
    <row r="18" ht="28.5" customHeight="1" spans="2:21">
      <c r="B18" s="87"/>
      <c r="C18" s="87"/>
      <c r="D18" s="87"/>
      <c r="F18" s="88" t="str">
        <f>$AD$23</f>
        <v>未回答あり/Not completed yet</v>
      </c>
      <c r="G18" s="89"/>
      <c r="H18" s="89"/>
      <c r="I18" s="151"/>
      <c r="J18" s="88" t="str">
        <f>$AE$23</f>
        <v>未回答あり/Not completed yet</v>
      </c>
      <c r="K18" s="89"/>
      <c r="L18" s="89"/>
      <c r="M18" s="151"/>
      <c r="N18" s="88" t="str">
        <f>$AF$23</f>
        <v>未回答あり/Not completed yet</v>
      </c>
      <c r="O18" s="89"/>
      <c r="P18" s="89"/>
      <c r="Q18" s="151"/>
      <c r="S18" s="87"/>
      <c r="T18" s="87"/>
      <c r="U18" s="77" t="s">
        <v>2110</v>
      </c>
    </row>
    <row r="19" ht="7.5" customHeight="1" spans="2:32">
      <c r="B19" s="87"/>
      <c r="C19" s="87"/>
      <c r="D19" s="87"/>
      <c r="F19" s="87"/>
      <c r="H19" s="87"/>
      <c r="J19" s="87"/>
      <c r="L19" s="87"/>
      <c r="N19" s="87"/>
      <c r="P19" s="87"/>
      <c r="S19" s="87"/>
      <c r="T19" s="87"/>
      <c r="AD19" s="204"/>
      <c r="AE19" s="204"/>
      <c r="AF19" s="204"/>
    </row>
    <row r="20" ht="31.5" customHeight="1" spans="2:32">
      <c r="B20" s="90" t="s">
        <v>2111</v>
      </c>
      <c r="C20" s="91"/>
      <c r="D20" s="91"/>
      <c r="E20" s="92"/>
      <c r="F20" s="727" t="s">
        <v>2112</v>
      </c>
      <c r="G20" s="728"/>
      <c r="H20" s="729"/>
      <c r="I20" s="739"/>
      <c r="J20" s="740" t="s">
        <v>2113</v>
      </c>
      <c r="K20" s="728"/>
      <c r="L20" s="729"/>
      <c r="M20" s="739"/>
      <c r="N20" s="740" t="s">
        <v>2114</v>
      </c>
      <c r="O20" s="728"/>
      <c r="P20" s="729"/>
      <c r="Q20" s="739"/>
      <c r="R20" s="167"/>
      <c r="S20" s="168" t="s">
        <v>2115</v>
      </c>
      <c r="T20" s="169"/>
      <c r="U20" s="170" t="s">
        <v>2116</v>
      </c>
      <c r="V20" s="171"/>
      <c r="W20" s="171"/>
      <c r="X20" s="172"/>
      <c r="Y20" s="205"/>
      <c r="Z20" s="206"/>
      <c r="AA20" s="206"/>
      <c r="AB20" s="206"/>
      <c r="AC20" s="208"/>
      <c r="AD20" s="208"/>
      <c r="AE20" s="209"/>
      <c r="AF20" s="210"/>
    </row>
    <row r="21" ht="49.5" customHeight="1" spans="2:32">
      <c r="B21" s="95" t="s">
        <v>2117</v>
      </c>
      <c r="C21" s="96"/>
      <c r="D21" s="97" t="s">
        <v>2118</v>
      </c>
      <c r="E21" s="98" t="s">
        <v>2119</v>
      </c>
      <c r="F21" s="730" t="s">
        <v>2120</v>
      </c>
      <c r="G21" s="100" t="s">
        <v>2121</v>
      </c>
      <c r="H21" s="101" t="s">
        <v>2122</v>
      </c>
      <c r="I21" s="155" t="s">
        <v>2123</v>
      </c>
      <c r="J21" s="730" t="s">
        <v>2120</v>
      </c>
      <c r="K21" s="100" t="s">
        <v>2121</v>
      </c>
      <c r="L21" s="101" t="s">
        <v>2122</v>
      </c>
      <c r="M21" s="155" t="s">
        <v>2123</v>
      </c>
      <c r="N21" s="730" t="s">
        <v>2120</v>
      </c>
      <c r="O21" s="100" t="s">
        <v>2121</v>
      </c>
      <c r="P21" s="101" t="s">
        <v>2122</v>
      </c>
      <c r="Q21" s="155" t="s">
        <v>2123</v>
      </c>
      <c r="R21" s="173" t="s">
        <v>2124</v>
      </c>
      <c r="S21" s="174" t="s">
        <v>2125</v>
      </c>
      <c r="T21" s="174" t="s">
        <v>2126</v>
      </c>
      <c r="U21" s="175"/>
      <c r="V21" s="176"/>
      <c r="W21" s="176"/>
      <c r="X21" s="177"/>
      <c r="Y21" s="211" t="s">
        <v>2127</v>
      </c>
      <c r="Z21" s="212"/>
      <c r="AA21" s="213"/>
      <c r="AB21" s="214"/>
      <c r="AC21" s="746" t="s">
        <v>2128</v>
      </c>
      <c r="AD21" s="216" t="s">
        <v>2129</v>
      </c>
      <c r="AE21" s="217"/>
      <c r="AF21" s="218"/>
    </row>
    <row r="22" ht="132" spans="2:32">
      <c r="B22" s="102"/>
      <c r="C22" s="103"/>
      <c r="D22" s="104"/>
      <c r="E22" s="105" t="s">
        <v>2130</v>
      </c>
      <c r="F22" s="731"/>
      <c r="G22" s="107" t="s">
        <v>2131</v>
      </c>
      <c r="H22" s="108"/>
      <c r="I22" s="156" t="s">
        <v>2132</v>
      </c>
      <c r="J22" s="731"/>
      <c r="K22" s="107" t="s">
        <v>2131</v>
      </c>
      <c r="L22" s="108"/>
      <c r="M22" s="156" t="s">
        <v>2132</v>
      </c>
      <c r="N22" s="731"/>
      <c r="O22" s="107" t="s">
        <v>2131</v>
      </c>
      <c r="P22" s="108"/>
      <c r="Q22" s="156" t="s">
        <v>2132</v>
      </c>
      <c r="R22" s="178" t="s">
        <v>2133</v>
      </c>
      <c r="S22" s="179"/>
      <c r="T22" s="179"/>
      <c r="U22" s="180"/>
      <c r="V22" s="181"/>
      <c r="W22" s="181"/>
      <c r="X22" s="182"/>
      <c r="Y22" s="219" t="s">
        <v>461</v>
      </c>
      <c r="Z22" s="219" t="s">
        <v>462</v>
      </c>
      <c r="AA22" s="219" t="s">
        <v>463</v>
      </c>
      <c r="AB22" s="220" t="s">
        <v>2134</v>
      </c>
      <c r="AC22" s="747"/>
      <c r="AD22" s="222" t="s">
        <v>2135</v>
      </c>
      <c r="AE22" s="222" t="s">
        <v>2136</v>
      </c>
      <c r="AF22" s="222" t="s">
        <v>2137</v>
      </c>
    </row>
    <row r="23" ht="12.75" spans="2:32">
      <c r="B23" s="109"/>
      <c r="C23" s="110"/>
      <c r="D23" s="111"/>
      <c r="E23" s="112"/>
      <c r="F23" s="113"/>
      <c r="G23" s="114"/>
      <c r="H23" s="115"/>
      <c r="I23" s="157"/>
      <c r="J23" s="113"/>
      <c r="K23" s="114"/>
      <c r="L23" s="115"/>
      <c r="M23" s="157"/>
      <c r="N23" s="113"/>
      <c r="O23" s="114"/>
      <c r="P23" s="115"/>
      <c r="Q23" s="157"/>
      <c r="R23" s="183"/>
      <c r="S23" s="184"/>
      <c r="T23" s="184"/>
      <c r="U23" s="185"/>
      <c r="V23" s="186"/>
      <c r="W23" s="186"/>
      <c r="X23" s="187"/>
      <c r="Y23" s="223"/>
      <c r="Z23" s="223"/>
      <c r="AA23" s="224"/>
      <c r="AB23" s="224"/>
      <c r="AC23" s="748"/>
      <c r="AD23" s="225" t="str">
        <f>IF(COUNTIF(AD$27:AD$205,"Not completed")=0,"回答完了/Answer Completed","未回答あり/Not completed yet")</f>
        <v>未回答あり/Not completed yet</v>
      </c>
      <c r="AE23" s="225" t="str">
        <f>IF(COUNTIF(AE$27:AE$205,"Not completed")=0,"回答完了/Answer Completed","未回答あり/Not completed yet")</f>
        <v>未回答あり/Not completed yet</v>
      </c>
      <c r="AF23" s="225" t="str">
        <f>IF(COUNTIF(AF$27:AF$205,"Not completed")=0,"回答完了/Answer Completed","未回答あり/Not completed yet")</f>
        <v>未回答あり/Not completed yet</v>
      </c>
    </row>
    <row r="24" s="726" customFormat="1" ht="32.25" hidden="1" customHeight="1" spans="2:32">
      <c r="B24" s="732"/>
      <c r="C24" s="733"/>
      <c r="D24" s="734" t="s">
        <v>2138</v>
      </c>
      <c r="E24" s="735" t="s">
        <v>131</v>
      </c>
      <c r="F24" s="736" t="s">
        <v>131</v>
      </c>
      <c r="G24" s="737"/>
      <c r="H24" s="738"/>
      <c r="I24" s="741" t="s">
        <v>131</v>
      </c>
      <c r="J24" s="742" t="s">
        <v>131</v>
      </c>
      <c r="K24" s="737"/>
      <c r="L24" s="738"/>
      <c r="M24" s="741" t="s">
        <v>131</v>
      </c>
      <c r="N24" s="742" t="s">
        <v>131</v>
      </c>
      <c r="O24" s="737"/>
      <c r="P24" s="738"/>
      <c r="Q24" s="741" t="s">
        <v>131</v>
      </c>
      <c r="R24" s="743"/>
      <c r="S24" s="744"/>
      <c r="T24" s="744"/>
      <c r="U24" s="745" t="s">
        <v>2139</v>
      </c>
      <c r="V24" s="745" t="s">
        <v>2140</v>
      </c>
      <c r="W24" s="745"/>
      <c r="X24" s="745"/>
      <c r="Y24" s="749"/>
      <c r="Z24" s="749"/>
      <c r="AA24" s="750"/>
      <c r="AB24" s="750"/>
      <c r="AC24" s="751"/>
      <c r="AD24" s="752"/>
      <c r="AE24" s="752"/>
      <c r="AF24" s="752"/>
    </row>
    <row r="25" ht="24" spans="2:32">
      <c r="B25" s="116"/>
      <c r="C25" s="117"/>
      <c r="D25" s="118" t="s">
        <v>2141</v>
      </c>
      <c r="E25" s="119" t="s">
        <v>131</v>
      </c>
      <c r="F25" s="120" t="s">
        <v>131</v>
      </c>
      <c r="G25" s="121"/>
      <c r="H25" s="122"/>
      <c r="I25" s="158"/>
      <c r="J25" s="159"/>
      <c r="K25" s="121"/>
      <c r="L25" s="122"/>
      <c r="M25" s="158"/>
      <c r="N25" s="159"/>
      <c r="O25" s="121"/>
      <c r="P25" s="122"/>
      <c r="Q25" s="158"/>
      <c r="R25" s="188"/>
      <c r="S25" s="189"/>
      <c r="T25" s="189"/>
      <c r="U25" s="190" t="s">
        <v>2139</v>
      </c>
      <c r="V25" s="190" t="s">
        <v>2140</v>
      </c>
      <c r="W25" s="190"/>
      <c r="X25" s="190"/>
      <c r="Y25" s="226"/>
      <c r="Z25" s="226"/>
      <c r="AA25" s="227"/>
      <c r="AB25" s="227"/>
      <c r="AC25" s="753"/>
      <c r="AD25" s="222"/>
      <c r="AE25" s="222"/>
      <c r="AF25" s="222"/>
    </row>
    <row r="26" ht="24.75" spans="2:32">
      <c r="B26" s="124"/>
      <c r="C26" s="125"/>
      <c r="D26" s="126" t="s">
        <v>459</v>
      </c>
      <c r="E26" s="127" t="s">
        <v>131</v>
      </c>
      <c r="F26" s="128" t="s">
        <v>131</v>
      </c>
      <c r="G26" s="129"/>
      <c r="H26" s="130"/>
      <c r="I26" s="160"/>
      <c r="J26" s="161" t="s">
        <v>131</v>
      </c>
      <c r="K26" s="129"/>
      <c r="L26" s="130"/>
      <c r="M26" s="160"/>
      <c r="N26" s="161" t="s">
        <v>131</v>
      </c>
      <c r="O26" s="129"/>
      <c r="P26" s="130"/>
      <c r="Q26" s="160"/>
      <c r="R26" s="191"/>
      <c r="S26" s="192"/>
      <c r="T26" s="192"/>
      <c r="U26" s="185" t="s">
        <v>461</v>
      </c>
      <c r="V26" s="186" t="s">
        <v>462</v>
      </c>
      <c r="W26" s="186" t="s">
        <v>463</v>
      </c>
      <c r="X26" s="187" t="s">
        <v>2142</v>
      </c>
      <c r="Y26" s="229"/>
      <c r="Z26" s="229"/>
      <c r="AA26" s="230"/>
      <c r="AB26" s="230"/>
      <c r="AC26" s="754"/>
      <c r="AD26" s="231"/>
      <c r="AE26" s="231"/>
      <c r="AF26" s="231"/>
    </row>
    <row r="27" s="75" customFormat="1" ht="84" spans="2:32">
      <c r="B27" s="131">
        <v>1</v>
      </c>
      <c r="C27" s="132" t="s">
        <v>2143</v>
      </c>
      <c r="D27" s="133" t="s">
        <v>2144</v>
      </c>
      <c r="E27" s="123" t="s">
        <v>131</v>
      </c>
      <c r="F27" s="134" t="str">
        <f>IF($G$25="No","N",IF($G$26=$Y$22,$Y27,IF($G$26=$Z$22,$Z27,IF($G$26=$AA$22,$AA27,$AB27))))</f>
        <v>Y</v>
      </c>
      <c r="G27" s="121"/>
      <c r="H27" s="135"/>
      <c r="I27" s="162"/>
      <c r="J27" s="163" t="str">
        <f>IF($K$25="No","N",IF($K$26=$Y$22,$Y27,IF($K$26=$Z$22,$Z27,IF($K$26=$AA$22,$AA27,$AB27))))</f>
        <v>Y</v>
      </c>
      <c r="K27" s="121"/>
      <c r="L27" s="135"/>
      <c r="M27" s="162"/>
      <c r="N27" s="163" t="str">
        <f>IF($O$25="No","N",IF($O$26=$Y$22,$Y27,IF($O$26=$Z$22,$Z27,IF($O$26=$AA$22,$AA27,$AB27))))</f>
        <v>Y</v>
      </c>
      <c r="O27" s="121"/>
      <c r="P27" s="135"/>
      <c r="Q27" s="162"/>
      <c r="R27" s="188" t="s">
        <v>131</v>
      </c>
      <c r="S27" s="149" t="s">
        <v>2145</v>
      </c>
      <c r="T27" s="149" t="s">
        <v>2146</v>
      </c>
      <c r="U27" s="193">
        <v>3</v>
      </c>
      <c r="V27" s="193">
        <v>2</v>
      </c>
      <c r="W27" s="193">
        <v>1</v>
      </c>
      <c r="X27" s="193">
        <v>99</v>
      </c>
      <c r="Y27" s="226" t="s">
        <v>2147</v>
      </c>
      <c r="Z27" s="226" t="s">
        <v>2147</v>
      </c>
      <c r="AA27" s="227" t="s">
        <v>2147</v>
      </c>
      <c r="AB27" s="227" t="s">
        <v>2147</v>
      </c>
      <c r="AC27" s="755">
        <v>1</v>
      </c>
      <c r="AD27" s="201" t="str">
        <f>IF(OR($F27="N",AND($F27="Y",OR($G27=3,$G27=2,$G27=1)),AND($F27="Y",$G27=99,LEN($I27)&gt;0)),"Completed","Not completed")</f>
        <v>Not completed</v>
      </c>
      <c r="AE27" s="201" t="str">
        <f>IF(OR($J27="N",AND($J27="Y",OR($K27=3,$K27=2,$K27=1)),AND($J27="Y",$K27=99,LEN($M27)&gt;0)),"Completed","Not completed")</f>
        <v>Not completed</v>
      </c>
      <c r="AF27" s="201" t="str">
        <f>IF(OR($N27="N",AND($N27="Y",OR($O27=3,$O27=2,$O27=1)),AND($N27="Y",$O27=99,LEN($Q27)&gt;0)),"Completed","Not completed")</f>
        <v>Not completed</v>
      </c>
    </row>
    <row r="28" s="75" customFormat="1" ht="108" spans="2:32">
      <c r="B28" s="131">
        <v>2</v>
      </c>
      <c r="C28" s="136" t="s">
        <v>2143</v>
      </c>
      <c r="D28" s="137" t="s">
        <v>2148</v>
      </c>
      <c r="E28" s="138" t="s">
        <v>131</v>
      </c>
      <c r="F28" s="139" t="str">
        <f t="shared" ref="F28:F91" si="0">IF($G$25="No","N",IF($G$26=$Y$22,$Y28,IF($G$26=$Z$22,$Z28,IF($G$26=$AA$22,$AA28,$AB28))))</f>
        <v>Y</v>
      </c>
      <c r="G28" s="140"/>
      <c r="H28" s="141"/>
      <c r="I28" s="164"/>
      <c r="J28" s="165" t="str">
        <f t="shared" ref="J28:J91" si="1">IF($K$25="No","N",IF($K$26=$Y$22,$Y28,IF($K$26=$Z$22,$Z28,IF($K$26=$AA$22,$AA28,$AB28))))</f>
        <v>Y</v>
      </c>
      <c r="K28" s="140"/>
      <c r="L28" s="141"/>
      <c r="M28" s="164"/>
      <c r="N28" s="165" t="str">
        <f t="shared" ref="N28:N91" si="2">IF($O$25="No","N",IF($O$26=$Y$22,$Y28,IF($O$26=$Z$22,$Z28,IF($O$26=$AA$22,$AA28,$AB28))))</f>
        <v>Y</v>
      </c>
      <c r="O28" s="140"/>
      <c r="P28" s="141"/>
      <c r="Q28" s="164"/>
      <c r="R28" s="194" t="s">
        <v>131</v>
      </c>
      <c r="S28" s="195" t="s">
        <v>2149</v>
      </c>
      <c r="T28" s="195" t="s">
        <v>2150</v>
      </c>
      <c r="U28" s="196">
        <v>3</v>
      </c>
      <c r="V28" s="196">
        <v>2</v>
      </c>
      <c r="W28" s="196">
        <v>1</v>
      </c>
      <c r="X28" s="196">
        <v>99</v>
      </c>
      <c r="Y28" s="233" t="s">
        <v>2151</v>
      </c>
      <c r="Z28" s="233" t="s">
        <v>2147</v>
      </c>
      <c r="AA28" s="234" t="s">
        <v>2147</v>
      </c>
      <c r="AB28" s="227" t="s">
        <v>2147</v>
      </c>
      <c r="AC28" s="756">
        <v>2</v>
      </c>
      <c r="AD28" s="202" t="str">
        <f t="shared" ref="AD28:AD91" si="3">IF(OR($F28="N",AND($F28="Y",OR($G28=3,$G28=2,$G28=1)),AND($F28="Y",$G28=99,LEN($I28)&gt;0)),"Completed","Not completed")</f>
        <v>Not completed</v>
      </c>
      <c r="AE28" s="202" t="str">
        <f t="shared" ref="AE28:AE91" si="4">IF(OR($J28="N",AND($J28="Y",OR($K28=3,$K28=2,$K28=1)),AND($J28="Y",$K28=99,LEN($M28)&gt;0)),"Completed","Not completed")</f>
        <v>Not completed</v>
      </c>
      <c r="AF28" s="202" t="str">
        <f t="shared" ref="AF28:AF91" si="5">IF(OR($N28="N",AND($N28="Y",OR($O28=3,$O28=2,$O28=1)),AND($N28="Y",$O28=99,LEN($Q28)&gt;0)),"Completed","Not completed")</f>
        <v>Not completed</v>
      </c>
    </row>
    <row r="29" s="75" customFormat="1" ht="182.4" spans="2:32">
      <c r="B29" s="131">
        <v>3</v>
      </c>
      <c r="C29" s="136" t="s">
        <v>2143</v>
      </c>
      <c r="D29" s="137" t="s">
        <v>2152</v>
      </c>
      <c r="E29" s="138" t="s">
        <v>131</v>
      </c>
      <c r="F29" s="139" t="str">
        <f t="shared" si="0"/>
        <v>Y</v>
      </c>
      <c r="G29" s="140"/>
      <c r="H29" s="141"/>
      <c r="I29" s="164"/>
      <c r="J29" s="165" t="str">
        <f t="shared" si="1"/>
        <v>Y</v>
      </c>
      <c r="K29" s="140"/>
      <c r="L29" s="141"/>
      <c r="M29" s="164"/>
      <c r="N29" s="165" t="str">
        <f t="shared" si="2"/>
        <v>Y</v>
      </c>
      <c r="O29" s="140"/>
      <c r="P29" s="141"/>
      <c r="Q29" s="164"/>
      <c r="R29" s="194" t="s">
        <v>131</v>
      </c>
      <c r="S29" s="195" t="s">
        <v>2149</v>
      </c>
      <c r="T29" s="195" t="s">
        <v>2153</v>
      </c>
      <c r="U29" s="196">
        <v>3</v>
      </c>
      <c r="V29" s="196">
        <v>2</v>
      </c>
      <c r="W29" s="196">
        <v>1</v>
      </c>
      <c r="X29" s="196">
        <v>99</v>
      </c>
      <c r="Y29" s="233" t="s">
        <v>2147</v>
      </c>
      <c r="Z29" s="233" t="s">
        <v>2147</v>
      </c>
      <c r="AA29" s="234" t="s">
        <v>2147</v>
      </c>
      <c r="AB29" s="227" t="s">
        <v>2147</v>
      </c>
      <c r="AC29" s="756">
        <v>3</v>
      </c>
      <c r="AD29" s="202" t="str">
        <f t="shared" si="3"/>
        <v>Not completed</v>
      </c>
      <c r="AE29" s="202" t="str">
        <f t="shared" si="4"/>
        <v>Not completed</v>
      </c>
      <c r="AF29" s="202" t="str">
        <f t="shared" si="5"/>
        <v>Not completed</v>
      </c>
    </row>
    <row r="30" s="75" customFormat="1" ht="170.4" spans="2:32">
      <c r="B30" s="131">
        <v>4</v>
      </c>
      <c r="C30" s="136" t="s">
        <v>2143</v>
      </c>
      <c r="D30" s="137" t="s">
        <v>2154</v>
      </c>
      <c r="E30" s="138" t="s">
        <v>131</v>
      </c>
      <c r="F30" s="139" t="str">
        <f t="shared" si="0"/>
        <v>Y</v>
      </c>
      <c r="G30" s="140"/>
      <c r="H30" s="141"/>
      <c r="I30" s="164"/>
      <c r="J30" s="165" t="str">
        <f t="shared" si="1"/>
        <v>Y</v>
      </c>
      <c r="K30" s="140"/>
      <c r="L30" s="141"/>
      <c r="M30" s="164"/>
      <c r="N30" s="165" t="str">
        <f t="shared" si="2"/>
        <v>Y</v>
      </c>
      <c r="O30" s="140"/>
      <c r="P30" s="141"/>
      <c r="Q30" s="164"/>
      <c r="R30" s="194" t="s">
        <v>131</v>
      </c>
      <c r="S30" s="195" t="s">
        <v>2149</v>
      </c>
      <c r="T30" s="195" t="s">
        <v>2155</v>
      </c>
      <c r="U30" s="196">
        <v>3</v>
      </c>
      <c r="V30" s="196">
        <v>2</v>
      </c>
      <c r="W30" s="196">
        <v>1</v>
      </c>
      <c r="X30" s="196">
        <v>99</v>
      </c>
      <c r="Y30" s="233" t="s">
        <v>2147</v>
      </c>
      <c r="Z30" s="233" t="s">
        <v>2147</v>
      </c>
      <c r="AA30" s="234" t="s">
        <v>2147</v>
      </c>
      <c r="AB30" s="227" t="s">
        <v>2147</v>
      </c>
      <c r="AC30" s="756">
        <v>4</v>
      </c>
      <c r="AD30" s="202" t="str">
        <f t="shared" si="3"/>
        <v>Not completed</v>
      </c>
      <c r="AE30" s="202" t="str">
        <f t="shared" si="4"/>
        <v>Not completed</v>
      </c>
      <c r="AF30" s="202" t="str">
        <f t="shared" si="5"/>
        <v>Not completed</v>
      </c>
    </row>
    <row r="31" s="75" customFormat="1" ht="194.4" spans="2:32">
      <c r="B31" s="131">
        <v>5</v>
      </c>
      <c r="C31" s="136" t="s">
        <v>2143</v>
      </c>
      <c r="D31" s="137" t="s">
        <v>2156</v>
      </c>
      <c r="E31" s="138" t="s">
        <v>131</v>
      </c>
      <c r="F31" s="139" t="str">
        <f t="shared" si="0"/>
        <v>Y</v>
      </c>
      <c r="G31" s="140"/>
      <c r="H31" s="141"/>
      <c r="I31" s="164"/>
      <c r="J31" s="165" t="str">
        <f t="shared" si="1"/>
        <v>Y</v>
      </c>
      <c r="K31" s="140"/>
      <c r="L31" s="141"/>
      <c r="M31" s="164"/>
      <c r="N31" s="165" t="str">
        <f t="shared" si="2"/>
        <v>Y</v>
      </c>
      <c r="O31" s="140"/>
      <c r="P31" s="141"/>
      <c r="Q31" s="164"/>
      <c r="R31" s="194" t="s">
        <v>131</v>
      </c>
      <c r="S31" s="195" t="s">
        <v>2149</v>
      </c>
      <c r="T31" s="195" t="s">
        <v>2157</v>
      </c>
      <c r="U31" s="196">
        <v>3</v>
      </c>
      <c r="V31" s="196">
        <v>2</v>
      </c>
      <c r="W31" s="196">
        <v>1</v>
      </c>
      <c r="X31" s="196">
        <v>99</v>
      </c>
      <c r="Y31" s="233" t="s">
        <v>2147</v>
      </c>
      <c r="Z31" s="233" t="s">
        <v>2147</v>
      </c>
      <c r="AA31" s="234" t="s">
        <v>2147</v>
      </c>
      <c r="AB31" s="227" t="s">
        <v>2147</v>
      </c>
      <c r="AC31" s="756">
        <v>5</v>
      </c>
      <c r="AD31" s="202" t="str">
        <f t="shared" si="3"/>
        <v>Not completed</v>
      </c>
      <c r="AE31" s="202" t="str">
        <f t="shared" si="4"/>
        <v>Not completed</v>
      </c>
      <c r="AF31" s="202" t="str">
        <f t="shared" si="5"/>
        <v>Not completed</v>
      </c>
    </row>
    <row r="32" s="75" customFormat="1" ht="158.4" spans="2:32">
      <c r="B32" s="131">
        <v>6</v>
      </c>
      <c r="C32" s="136" t="s">
        <v>2143</v>
      </c>
      <c r="D32" s="137" t="s">
        <v>2158</v>
      </c>
      <c r="E32" s="138" t="s">
        <v>131</v>
      </c>
      <c r="F32" s="139" t="str">
        <f t="shared" si="0"/>
        <v>Y</v>
      </c>
      <c r="G32" s="140"/>
      <c r="H32" s="141"/>
      <c r="I32" s="164"/>
      <c r="J32" s="165" t="str">
        <f t="shared" si="1"/>
        <v>Y</v>
      </c>
      <c r="K32" s="140"/>
      <c r="L32" s="141"/>
      <c r="M32" s="164"/>
      <c r="N32" s="165" t="str">
        <f t="shared" si="2"/>
        <v>Y</v>
      </c>
      <c r="O32" s="140"/>
      <c r="P32" s="141"/>
      <c r="Q32" s="164"/>
      <c r="R32" s="194" t="s">
        <v>131</v>
      </c>
      <c r="S32" s="195" t="s">
        <v>2149</v>
      </c>
      <c r="T32" s="195" t="s">
        <v>2159</v>
      </c>
      <c r="U32" s="196">
        <v>3</v>
      </c>
      <c r="V32" s="196">
        <v>2</v>
      </c>
      <c r="W32" s="196">
        <v>1</v>
      </c>
      <c r="X32" s="196">
        <v>99</v>
      </c>
      <c r="Y32" s="233" t="s">
        <v>2151</v>
      </c>
      <c r="Z32" s="233" t="s">
        <v>2147</v>
      </c>
      <c r="AA32" s="234" t="s">
        <v>2151</v>
      </c>
      <c r="AB32" s="227" t="s">
        <v>2147</v>
      </c>
      <c r="AC32" s="756">
        <v>6</v>
      </c>
      <c r="AD32" s="202" t="str">
        <f t="shared" si="3"/>
        <v>Not completed</v>
      </c>
      <c r="AE32" s="202" t="str">
        <f t="shared" si="4"/>
        <v>Not completed</v>
      </c>
      <c r="AF32" s="202" t="str">
        <f t="shared" si="5"/>
        <v>Not completed</v>
      </c>
    </row>
    <row r="33" s="75" customFormat="1" ht="134.4" spans="2:32">
      <c r="B33" s="131">
        <v>7</v>
      </c>
      <c r="C33" s="136" t="s">
        <v>2143</v>
      </c>
      <c r="D33" s="137" t="s">
        <v>2160</v>
      </c>
      <c r="E33" s="138" t="s">
        <v>131</v>
      </c>
      <c r="F33" s="139" t="str">
        <f t="shared" si="0"/>
        <v>Y</v>
      </c>
      <c r="G33" s="140"/>
      <c r="H33" s="141"/>
      <c r="I33" s="164"/>
      <c r="J33" s="165" t="str">
        <f t="shared" si="1"/>
        <v>Y</v>
      </c>
      <c r="K33" s="140"/>
      <c r="L33" s="141"/>
      <c r="M33" s="164"/>
      <c r="N33" s="165" t="str">
        <f t="shared" si="2"/>
        <v>Y</v>
      </c>
      <c r="O33" s="140"/>
      <c r="P33" s="141"/>
      <c r="Q33" s="164"/>
      <c r="R33" s="194" t="s">
        <v>131</v>
      </c>
      <c r="S33" s="195" t="s">
        <v>2149</v>
      </c>
      <c r="T33" s="195" t="s">
        <v>2161</v>
      </c>
      <c r="U33" s="196">
        <v>3</v>
      </c>
      <c r="V33" s="196">
        <v>2</v>
      </c>
      <c r="W33" s="196">
        <v>1</v>
      </c>
      <c r="X33" s="196">
        <v>99</v>
      </c>
      <c r="Y33" s="233" t="s">
        <v>2147</v>
      </c>
      <c r="Z33" s="233" t="s">
        <v>2147</v>
      </c>
      <c r="AA33" s="234" t="s">
        <v>2147</v>
      </c>
      <c r="AB33" s="227" t="s">
        <v>2147</v>
      </c>
      <c r="AC33" s="756">
        <v>7</v>
      </c>
      <c r="AD33" s="202" t="str">
        <f t="shared" si="3"/>
        <v>Not completed</v>
      </c>
      <c r="AE33" s="202" t="str">
        <f t="shared" si="4"/>
        <v>Not completed</v>
      </c>
      <c r="AF33" s="202" t="str">
        <f t="shared" si="5"/>
        <v>Not completed</v>
      </c>
    </row>
    <row r="34" s="75" customFormat="1" ht="218.4" spans="2:32">
      <c r="B34" s="131">
        <v>8</v>
      </c>
      <c r="C34" s="136" t="s">
        <v>2143</v>
      </c>
      <c r="D34" s="137" t="s">
        <v>2162</v>
      </c>
      <c r="E34" s="138" t="s">
        <v>131</v>
      </c>
      <c r="F34" s="139" t="str">
        <f t="shared" si="0"/>
        <v>Y</v>
      </c>
      <c r="G34" s="140"/>
      <c r="H34" s="141"/>
      <c r="I34" s="164"/>
      <c r="J34" s="165" t="str">
        <f t="shared" si="1"/>
        <v>Y</v>
      </c>
      <c r="K34" s="140"/>
      <c r="L34" s="141"/>
      <c r="M34" s="164"/>
      <c r="N34" s="165" t="str">
        <f t="shared" si="2"/>
        <v>Y</v>
      </c>
      <c r="O34" s="140"/>
      <c r="P34" s="141"/>
      <c r="Q34" s="164"/>
      <c r="R34" s="194" t="s">
        <v>2163</v>
      </c>
      <c r="S34" s="195" t="s">
        <v>2149</v>
      </c>
      <c r="T34" s="195" t="s">
        <v>2164</v>
      </c>
      <c r="U34" s="196">
        <v>3</v>
      </c>
      <c r="V34" s="196">
        <v>2</v>
      </c>
      <c r="W34" s="196">
        <v>1</v>
      </c>
      <c r="X34" s="196">
        <v>99</v>
      </c>
      <c r="Y34" s="233" t="s">
        <v>2151</v>
      </c>
      <c r="Z34" s="233" t="s">
        <v>2151</v>
      </c>
      <c r="AA34" s="234" t="s">
        <v>2151</v>
      </c>
      <c r="AB34" s="227" t="s">
        <v>2147</v>
      </c>
      <c r="AC34" s="756">
        <v>8</v>
      </c>
      <c r="AD34" s="202" t="str">
        <f t="shared" si="3"/>
        <v>Not completed</v>
      </c>
      <c r="AE34" s="202" t="str">
        <f t="shared" si="4"/>
        <v>Not completed</v>
      </c>
      <c r="AF34" s="202" t="str">
        <f t="shared" si="5"/>
        <v>Not completed</v>
      </c>
    </row>
    <row r="35" s="75" customFormat="1" ht="133.2" spans="2:32">
      <c r="B35" s="131">
        <v>9</v>
      </c>
      <c r="C35" s="136" t="s">
        <v>2143</v>
      </c>
      <c r="D35" s="137" t="s">
        <v>2165</v>
      </c>
      <c r="E35" s="138" t="s">
        <v>131</v>
      </c>
      <c r="F35" s="139" t="str">
        <f t="shared" si="0"/>
        <v>Y</v>
      </c>
      <c r="G35" s="140"/>
      <c r="H35" s="141"/>
      <c r="I35" s="164"/>
      <c r="J35" s="165" t="str">
        <f t="shared" si="1"/>
        <v>Y</v>
      </c>
      <c r="K35" s="140"/>
      <c r="L35" s="141"/>
      <c r="M35" s="164"/>
      <c r="N35" s="165" t="str">
        <f t="shared" si="2"/>
        <v>Y</v>
      </c>
      <c r="O35" s="140"/>
      <c r="P35" s="141"/>
      <c r="Q35" s="164"/>
      <c r="R35" s="194" t="s">
        <v>131</v>
      </c>
      <c r="S35" s="195" t="s">
        <v>2149</v>
      </c>
      <c r="T35" s="195" t="s">
        <v>2166</v>
      </c>
      <c r="U35" s="196">
        <v>3</v>
      </c>
      <c r="V35" s="196">
        <v>2</v>
      </c>
      <c r="W35" s="196">
        <v>1</v>
      </c>
      <c r="X35" s="196">
        <v>99</v>
      </c>
      <c r="Y35" s="233" t="s">
        <v>2151</v>
      </c>
      <c r="Z35" s="233" t="s">
        <v>2147</v>
      </c>
      <c r="AA35" s="234" t="s">
        <v>2151</v>
      </c>
      <c r="AB35" s="227" t="s">
        <v>2147</v>
      </c>
      <c r="AC35" s="756">
        <v>9</v>
      </c>
      <c r="AD35" s="202" t="str">
        <f t="shared" si="3"/>
        <v>Not completed</v>
      </c>
      <c r="AE35" s="202" t="str">
        <f t="shared" si="4"/>
        <v>Not completed</v>
      </c>
      <c r="AF35" s="202" t="str">
        <f t="shared" si="5"/>
        <v>Not completed</v>
      </c>
    </row>
    <row r="36" s="75" customFormat="1" ht="84" spans="2:32">
      <c r="B36" s="131">
        <v>10</v>
      </c>
      <c r="C36" s="136" t="s">
        <v>2143</v>
      </c>
      <c r="D36" s="137" t="s">
        <v>2167</v>
      </c>
      <c r="E36" s="138" t="s">
        <v>131</v>
      </c>
      <c r="F36" s="139" t="str">
        <f t="shared" si="0"/>
        <v>Y</v>
      </c>
      <c r="G36" s="140"/>
      <c r="H36" s="141"/>
      <c r="I36" s="164"/>
      <c r="J36" s="165" t="str">
        <f t="shared" si="1"/>
        <v>Y</v>
      </c>
      <c r="K36" s="140"/>
      <c r="L36" s="141"/>
      <c r="M36" s="164"/>
      <c r="N36" s="165" t="str">
        <f t="shared" si="2"/>
        <v>Y</v>
      </c>
      <c r="O36" s="140"/>
      <c r="P36" s="141"/>
      <c r="Q36" s="164"/>
      <c r="R36" s="194" t="s">
        <v>131</v>
      </c>
      <c r="S36" s="195" t="s">
        <v>2149</v>
      </c>
      <c r="T36" s="195" t="s">
        <v>2168</v>
      </c>
      <c r="U36" s="196">
        <v>3</v>
      </c>
      <c r="V36" s="196">
        <v>2</v>
      </c>
      <c r="W36" s="196">
        <v>1</v>
      </c>
      <c r="X36" s="196">
        <v>99</v>
      </c>
      <c r="Y36" s="233" t="s">
        <v>2147</v>
      </c>
      <c r="Z36" s="233" t="s">
        <v>2147</v>
      </c>
      <c r="AA36" s="234" t="s">
        <v>2151</v>
      </c>
      <c r="AB36" s="227" t="s">
        <v>2147</v>
      </c>
      <c r="AC36" s="756">
        <v>10</v>
      </c>
      <c r="AD36" s="202" t="str">
        <f t="shared" si="3"/>
        <v>Not completed</v>
      </c>
      <c r="AE36" s="202" t="str">
        <f t="shared" si="4"/>
        <v>Not completed</v>
      </c>
      <c r="AF36" s="202" t="str">
        <f t="shared" si="5"/>
        <v>Not completed</v>
      </c>
    </row>
    <row r="37" s="75" customFormat="1" ht="72" spans="2:32">
      <c r="B37" s="131">
        <v>11</v>
      </c>
      <c r="C37" s="136" t="s">
        <v>2143</v>
      </c>
      <c r="D37" s="137" t="s">
        <v>2169</v>
      </c>
      <c r="E37" s="142" t="s">
        <v>131</v>
      </c>
      <c r="F37" s="139" t="str">
        <f t="shared" si="0"/>
        <v>Y</v>
      </c>
      <c r="G37" s="140"/>
      <c r="H37" s="141"/>
      <c r="I37" s="164"/>
      <c r="J37" s="165" t="str">
        <f t="shared" si="1"/>
        <v>Y</v>
      </c>
      <c r="K37" s="140"/>
      <c r="L37" s="141"/>
      <c r="M37" s="164"/>
      <c r="N37" s="165" t="str">
        <f t="shared" si="2"/>
        <v>Y</v>
      </c>
      <c r="O37" s="140"/>
      <c r="P37" s="141"/>
      <c r="Q37" s="164"/>
      <c r="R37" s="197" t="s">
        <v>131</v>
      </c>
      <c r="S37" s="195" t="s">
        <v>2149</v>
      </c>
      <c r="T37" s="195" t="s">
        <v>2170</v>
      </c>
      <c r="U37" s="196">
        <v>3</v>
      </c>
      <c r="V37" s="196">
        <v>2</v>
      </c>
      <c r="W37" s="196">
        <v>1</v>
      </c>
      <c r="X37" s="196">
        <v>99</v>
      </c>
      <c r="Y37" s="233" t="s">
        <v>2147</v>
      </c>
      <c r="Z37" s="233" t="s">
        <v>2147</v>
      </c>
      <c r="AA37" s="234" t="s">
        <v>2147</v>
      </c>
      <c r="AB37" s="227" t="s">
        <v>2147</v>
      </c>
      <c r="AC37" s="756">
        <v>11</v>
      </c>
      <c r="AD37" s="202" t="str">
        <f t="shared" si="3"/>
        <v>Not completed</v>
      </c>
      <c r="AE37" s="202" t="str">
        <f t="shared" si="4"/>
        <v>Not completed</v>
      </c>
      <c r="AF37" s="202" t="str">
        <f t="shared" si="5"/>
        <v>Not completed</v>
      </c>
    </row>
    <row r="38" s="75" customFormat="1" ht="193.2" spans="2:32">
      <c r="B38" s="131">
        <v>12</v>
      </c>
      <c r="C38" s="136" t="s">
        <v>2143</v>
      </c>
      <c r="D38" s="137" t="s">
        <v>2171</v>
      </c>
      <c r="E38" s="138" t="s">
        <v>131</v>
      </c>
      <c r="F38" s="139" t="str">
        <f t="shared" si="0"/>
        <v>Y</v>
      </c>
      <c r="G38" s="140"/>
      <c r="H38" s="141"/>
      <c r="I38" s="164"/>
      <c r="J38" s="165" t="str">
        <f t="shared" si="1"/>
        <v>Y</v>
      </c>
      <c r="K38" s="140"/>
      <c r="L38" s="141"/>
      <c r="M38" s="164"/>
      <c r="N38" s="165" t="str">
        <f t="shared" si="2"/>
        <v>Y</v>
      </c>
      <c r="O38" s="140"/>
      <c r="P38" s="141"/>
      <c r="Q38" s="164"/>
      <c r="R38" s="194" t="s">
        <v>2163</v>
      </c>
      <c r="S38" s="195" t="s">
        <v>2149</v>
      </c>
      <c r="T38" s="195" t="s">
        <v>2172</v>
      </c>
      <c r="U38" s="196">
        <v>3</v>
      </c>
      <c r="V38" s="196">
        <v>2</v>
      </c>
      <c r="W38" s="196">
        <v>1</v>
      </c>
      <c r="X38" s="196">
        <v>99</v>
      </c>
      <c r="Y38" s="233" t="s">
        <v>2151</v>
      </c>
      <c r="Z38" s="233" t="s">
        <v>2147</v>
      </c>
      <c r="AA38" s="234" t="s">
        <v>2151</v>
      </c>
      <c r="AB38" s="227" t="s">
        <v>2147</v>
      </c>
      <c r="AC38" s="756">
        <v>12</v>
      </c>
      <c r="AD38" s="202" t="str">
        <f t="shared" si="3"/>
        <v>Not completed</v>
      </c>
      <c r="AE38" s="202" t="str">
        <f t="shared" si="4"/>
        <v>Not completed</v>
      </c>
      <c r="AF38" s="202" t="str">
        <f t="shared" si="5"/>
        <v>Not completed</v>
      </c>
    </row>
    <row r="39" s="75" customFormat="1" ht="168" spans="2:32">
      <c r="B39" s="131">
        <v>13</v>
      </c>
      <c r="C39" s="136" t="s">
        <v>2143</v>
      </c>
      <c r="D39" s="137" t="s">
        <v>2173</v>
      </c>
      <c r="E39" s="138" t="s">
        <v>131</v>
      </c>
      <c r="F39" s="139" t="str">
        <f t="shared" si="0"/>
        <v>Y</v>
      </c>
      <c r="G39" s="140"/>
      <c r="H39" s="141"/>
      <c r="I39" s="164"/>
      <c r="J39" s="165" t="str">
        <f t="shared" si="1"/>
        <v>Y</v>
      </c>
      <c r="K39" s="140"/>
      <c r="L39" s="141"/>
      <c r="M39" s="164"/>
      <c r="N39" s="165" t="str">
        <f t="shared" si="2"/>
        <v>Y</v>
      </c>
      <c r="O39" s="140"/>
      <c r="P39" s="141"/>
      <c r="Q39" s="164"/>
      <c r="R39" s="194" t="s">
        <v>2174</v>
      </c>
      <c r="S39" s="195" t="s">
        <v>2149</v>
      </c>
      <c r="T39" s="195" t="s">
        <v>2175</v>
      </c>
      <c r="U39" s="196">
        <v>3</v>
      </c>
      <c r="V39" s="196">
        <v>2</v>
      </c>
      <c r="W39" s="196">
        <v>1</v>
      </c>
      <c r="X39" s="196">
        <v>99</v>
      </c>
      <c r="Y39" s="233" t="s">
        <v>2147</v>
      </c>
      <c r="Z39" s="233" t="s">
        <v>2147</v>
      </c>
      <c r="AA39" s="234" t="s">
        <v>2151</v>
      </c>
      <c r="AB39" s="227" t="s">
        <v>2147</v>
      </c>
      <c r="AC39" s="756">
        <v>13</v>
      </c>
      <c r="AD39" s="202" t="str">
        <f t="shared" si="3"/>
        <v>Not completed</v>
      </c>
      <c r="AE39" s="202" t="str">
        <f t="shared" si="4"/>
        <v>Not completed</v>
      </c>
      <c r="AF39" s="202" t="str">
        <f t="shared" si="5"/>
        <v>Not completed</v>
      </c>
    </row>
    <row r="40" s="75" customFormat="1" ht="132" spans="2:32">
      <c r="B40" s="131">
        <v>14</v>
      </c>
      <c r="C40" s="136" t="s">
        <v>2143</v>
      </c>
      <c r="D40" s="137" t="s">
        <v>2176</v>
      </c>
      <c r="E40" s="138" t="s">
        <v>131</v>
      </c>
      <c r="F40" s="139" t="str">
        <f t="shared" si="0"/>
        <v>Y</v>
      </c>
      <c r="G40" s="140"/>
      <c r="H40" s="141"/>
      <c r="I40" s="164"/>
      <c r="J40" s="165" t="str">
        <f t="shared" si="1"/>
        <v>Y</v>
      </c>
      <c r="K40" s="140"/>
      <c r="L40" s="141"/>
      <c r="M40" s="164"/>
      <c r="N40" s="165" t="str">
        <f t="shared" si="2"/>
        <v>Y</v>
      </c>
      <c r="O40" s="140"/>
      <c r="P40" s="141"/>
      <c r="Q40" s="164"/>
      <c r="R40" s="194" t="s">
        <v>131</v>
      </c>
      <c r="S40" s="195" t="s">
        <v>2149</v>
      </c>
      <c r="T40" s="195" t="s">
        <v>2177</v>
      </c>
      <c r="U40" s="196">
        <v>3</v>
      </c>
      <c r="V40" s="196">
        <v>2</v>
      </c>
      <c r="W40" s="196">
        <v>1</v>
      </c>
      <c r="X40" s="196">
        <v>99</v>
      </c>
      <c r="Y40" s="233" t="s">
        <v>2147</v>
      </c>
      <c r="Z40" s="233" t="s">
        <v>2147</v>
      </c>
      <c r="AA40" s="234" t="s">
        <v>2147</v>
      </c>
      <c r="AB40" s="227" t="s">
        <v>2147</v>
      </c>
      <c r="AC40" s="756">
        <v>14</v>
      </c>
      <c r="AD40" s="202" t="str">
        <f t="shared" si="3"/>
        <v>Not completed</v>
      </c>
      <c r="AE40" s="202" t="str">
        <f t="shared" si="4"/>
        <v>Not completed</v>
      </c>
      <c r="AF40" s="202" t="str">
        <f t="shared" si="5"/>
        <v>Not completed</v>
      </c>
    </row>
    <row r="41" s="75" customFormat="1" ht="73.2" spans="2:32">
      <c r="B41" s="131">
        <v>15</v>
      </c>
      <c r="C41" s="136" t="s">
        <v>2143</v>
      </c>
      <c r="D41" s="137" t="s">
        <v>2178</v>
      </c>
      <c r="E41" s="138" t="s">
        <v>131</v>
      </c>
      <c r="F41" s="139" t="str">
        <f t="shared" si="0"/>
        <v>Y</v>
      </c>
      <c r="G41" s="140"/>
      <c r="H41" s="141"/>
      <c r="I41" s="164"/>
      <c r="J41" s="165" t="str">
        <f t="shared" si="1"/>
        <v>Y</v>
      </c>
      <c r="K41" s="140"/>
      <c r="L41" s="141"/>
      <c r="M41" s="164"/>
      <c r="N41" s="165" t="str">
        <f t="shared" si="2"/>
        <v>Y</v>
      </c>
      <c r="O41" s="140"/>
      <c r="P41" s="141"/>
      <c r="Q41" s="164"/>
      <c r="R41" s="194" t="s">
        <v>131</v>
      </c>
      <c r="S41" s="195" t="s">
        <v>2179</v>
      </c>
      <c r="T41" s="195" t="s">
        <v>2180</v>
      </c>
      <c r="U41" s="196">
        <v>3</v>
      </c>
      <c r="V41" s="196">
        <v>2</v>
      </c>
      <c r="W41" s="196">
        <v>1</v>
      </c>
      <c r="X41" s="196">
        <v>99</v>
      </c>
      <c r="Y41" s="233" t="s">
        <v>2151</v>
      </c>
      <c r="Z41" s="233" t="s">
        <v>2151</v>
      </c>
      <c r="AA41" s="234" t="s">
        <v>2151</v>
      </c>
      <c r="AB41" s="227" t="s">
        <v>2147</v>
      </c>
      <c r="AC41" s="756">
        <v>15</v>
      </c>
      <c r="AD41" s="202" t="str">
        <f t="shared" si="3"/>
        <v>Not completed</v>
      </c>
      <c r="AE41" s="202" t="str">
        <f t="shared" si="4"/>
        <v>Not completed</v>
      </c>
      <c r="AF41" s="202" t="str">
        <f t="shared" si="5"/>
        <v>Not completed</v>
      </c>
    </row>
    <row r="42" s="75" customFormat="1" ht="180" spans="2:32">
      <c r="B42" s="131">
        <v>16</v>
      </c>
      <c r="C42" s="136" t="s">
        <v>2143</v>
      </c>
      <c r="D42" s="137" t="s">
        <v>2181</v>
      </c>
      <c r="E42" s="138" t="s">
        <v>131</v>
      </c>
      <c r="F42" s="139" t="str">
        <f t="shared" si="0"/>
        <v>Y</v>
      </c>
      <c r="G42" s="140"/>
      <c r="H42" s="141"/>
      <c r="I42" s="164"/>
      <c r="J42" s="165" t="str">
        <f t="shared" si="1"/>
        <v>Y</v>
      </c>
      <c r="K42" s="140"/>
      <c r="L42" s="141"/>
      <c r="M42" s="164"/>
      <c r="N42" s="165" t="str">
        <f t="shared" si="2"/>
        <v>Y</v>
      </c>
      <c r="O42" s="140"/>
      <c r="P42" s="141"/>
      <c r="Q42" s="164"/>
      <c r="R42" s="194" t="s">
        <v>2182</v>
      </c>
      <c r="S42" s="195" t="s">
        <v>2179</v>
      </c>
      <c r="T42" s="195" t="s">
        <v>2183</v>
      </c>
      <c r="U42" s="196">
        <v>3</v>
      </c>
      <c r="V42" s="196">
        <v>2</v>
      </c>
      <c r="W42" s="196">
        <v>1</v>
      </c>
      <c r="X42" s="196">
        <v>99</v>
      </c>
      <c r="Y42" s="233" t="s">
        <v>2147</v>
      </c>
      <c r="Z42" s="233" t="s">
        <v>2147</v>
      </c>
      <c r="AA42" s="234" t="s">
        <v>2151</v>
      </c>
      <c r="AB42" s="227" t="s">
        <v>2147</v>
      </c>
      <c r="AC42" s="756">
        <v>16</v>
      </c>
      <c r="AD42" s="202" t="str">
        <f t="shared" si="3"/>
        <v>Not completed</v>
      </c>
      <c r="AE42" s="202" t="str">
        <f t="shared" si="4"/>
        <v>Not completed</v>
      </c>
      <c r="AF42" s="202" t="str">
        <f t="shared" si="5"/>
        <v>Not completed</v>
      </c>
    </row>
    <row r="43" s="75" customFormat="1" ht="180" spans="2:32">
      <c r="B43" s="131">
        <v>17</v>
      </c>
      <c r="C43" s="136" t="s">
        <v>2143</v>
      </c>
      <c r="D43" s="137" t="s">
        <v>2184</v>
      </c>
      <c r="E43" s="138" t="s">
        <v>131</v>
      </c>
      <c r="F43" s="139" t="str">
        <f t="shared" si="0"/>
        <v>Y</v>
      </c>
      <c r="G43" s="140"/>
      <c r="H43" s="141"/>
      <c r="I43" s="164"/>
      <c r="J43" s="165" t="str">
        <f t="shared" si="1"/>
        <v>Y</v>
      </c>
      <c r="K43" s="140"/>
      <c r="L43" s="141"/>
      <c r="M43" s="164"/>
      <c r="N43" s="165" t="str">
        <f t="shared" si="2"/>
        <v>Y</v>
      </c>
      <c r="O43" s="140"/>
      <c r="P43" s="141"/>
      <c r="Q43" s="164"/>
      <c r="R43" s="194" t="s">
        <v>2182</v>
      </c>
      <c r="S43" s="195" t="s">
        <v>2179</v>
      </c>
      <c r="T43" s="195" t="s">
        <v>2185</v>
      </c>
      <c r="U43" s="196">
        <v>3</v>
      </c>
      <c r="V43" s="196">
        <v>2</v>
      </c>
      <c r="W43" s="196">
        <v>1</v>
      </c>
      <c r="X43" s="196">
        <v>99</v>
      </c>
      <c r="Y43" s="233" t="s">
        <v>2147</v>
      </c>
      <c r="Z43" s="233" t="s">
        <v>2147</v>
      </c>
      <c r="AA43" s="234" t="s">
        <v>2147</v>
      </c>
      <c r="AB43" s="227" t="s">
        <v>2147</v>
      </c>
      <c r="AC43" s="756">
        <v>17</v>
      </c>
      <c r="AD43" s="202" t="str">
        <f t="shared" si="3"/>
        <v>Not completed</v>
      </c>
      <c r="AE43" s="202" t="str">
        <f t="shared" si="4"/>
        <v>Not completed</v>
      </c>
      <c r="AF43" s="202" t="str">
        <f t="shared" si="5"/>
        <v>Not completed</v>
      </c>
    </row>
    <row r="44" s="75" customFormat="1" ht="180" spans="2:32">
      <c r="B44" s="131">
        <v>18</v>
      </c>
      <c r="C44" s="136" t="s">
        <v>2143</v>
      </c>
      <c r="D44" s="137" t="s">
        <v>2186</v>
      </c>
      <c r="E44" s="138" t="s">
        <v>131</v>
      </c>
      <c r="F44" s="139" t="str">
        <f t="shared" si="0"/>
        <v>Y</v>
      </c>
      <c r="G44" s="140"/>
      <c r="H44" s="141"/>
      <c r="I44" s="164"/>
      <c r="J44" s="165" t="str">
        <f t="shared" si="1"/>
        <v>Y</v>
      </c>
      <c r="K44" s="140"/>
      <c r="L44" s="141"/>
      <c r="M44" s="164"/>
      <c r="N44" s="165" t="str">
        <f t="shared" si="2"/>
        <v>Y</v>
      </c>
      <c r="O44" s="140"/>
      <c r="P44" s="141"/>
      <c r="Q44" s="164"/>
      <c r="R44" s="194" t="s">
        <v>2182</v>
      </c>
      <c r="S44" s="195" t="s">
        <v>2179</v>
      </c>
      <c r="T44" s="195" t="s">
        <v>2187</v>
      </c>
      <c r="U44" s="196">
        <v>3</v>
      </c>
      <c r="V44" s="196">
        <v>2</v>
      </c>
      <c r="W44" s="196">
        <v>1</v>
      </c>
      <c r="X44" s="196">
        <v>99</v>
      </c>
      <c r="Y44" s="233" t="s">
        <v>2147</v>
      </c>
      <c r="Z44" s="233" t="s">
        <v>2147</v>
      </c>
      <c r="AA44" s="234" t="s">
        <v>2147</v>
      </c>
      <c r="AB44" s="227" t="s">
        <v>2147</v>
      </c>
      <c r="AC44" s="756">
        <v>18</v>
      </c>
      <c r="AD44" s="202" t="str">
        <f t="shared" si="3"/>
        <v>Not completed</v>
      </c>
      <c r="AE44" s="202" t="str">
        <f t="shared" si="4"/>
        <v>Not completed</v>
      </c>
      <c r="AF44" s="202" t="str">
        <f t="shared" si="5"/>
        <v>Not completed</v>
      </c>
    </row>
    <row r="45" s="75" customFormat="1" ht="121.2" spans="2:32">
      <c r="B45" s="131">
        <v>19</v>
      </c>
      <c r="C45" s="136" t="s">
        <v>2143</v>
      </c>
      <c r="D45" s="137" t="s">
        <v>2188</v>
      </c>
      <c r="E45" s="142" t="s">
        <v>131</v>
      </c>
      <c r="F45" s="139" t="str">
        <f t="shared" si="0"/>
        <v>Y</v>
      </c>
      <c r="G45" s="140"/>
      <c r="H45" s="141"/>
      <c r="I45" s="164"/>
      <c r="J45" s="165" t="str">
        <f t="shared" si="1"/>
        <v>Y</v>
      </c>
      <c r="K45" s="140"/>
      <c r="L45" s="141"/>
      <c r="M45" s="164"/>
      <c r="N45" s="165" t="str">
        <f t="shared" si="2"/>
        <v>Y</v>
      </c>
      <c r="O45" s="140"/>
      <c r="P45" s="141"/>
      <c r="Q45" s="164"/>
      <c r="R45" s="197" t="s">
        <v>131</v>
      </c>
      <c r="S45" s="195" t="s">
        <v>2179</v>
      </c>
      <c r="T45" s="195" t="s">
        <v>2189</v>
      </c>
      <c r="U45" s="196">
        <v>3</v>
      </c>
      <c r="V45" s="196">
        <v>2</v>
      </c>
      <c r="W45" s="196">
        <v>1</v>
      </c>
      <c r="X45" s="196">
        <v>99</v>
      </c>
      <c r="Y45" s="233" t="s">
        <v>2147</v>
      </c>
      <c r="Z45" s="233" t="s">
        <v>2151</v>
      </c>
      <c r="AA45" s="234" t="s">
        <v>2151</v>
      </c>
      <c r="AB45" s="227" t="s">
        <v>2147</v>
      </c>
      <c r="AC45" s="756">
        <v>19</v>
      </c>
      <c r="AD45" s="202" t="str">
        <f t="shared" si="3"/>
        <v>Not completed</v>
      </c>
      <c r="AE45" s="202" t="str">
        <f t="shared" si="4"/>
        <v>Not completed</v>
      </c>
      <c r="AF45" s="202" t="str">
        <f t="shared" si="5"/>
        <v>Not completed</v>
      </c>
    </row>
    <row r="46" s="75" customFormat="1" ht="141.6" spans="2:32">
      <c r="B46" s="131">
        <v>20</v>
      </c>
      <c r="C46" s="136" t="s">
        <v>2143</v>
      </c>
      <c r="D46" s="137" t="s">
        <v>2190</v>
      </c>
      <c r="E46" s="142" t="s">
        <v>131</v>
      </c>
      <c r="F46" s="139" t="str">
        <f t="shared" si="0"/>
        <v>Y</v>
      </c>
      <c r="G46" s="140"/>
      <c r="H46" s="141"/>
      <c r="I46" s="164"/>
      <c r="J46" s="165" t="str">
        <f t="shared" si="1"/>
        <v>Y</v>
      </c>
      <c r="K46" s="140"/>
      <c r="L46" s="141"/>
      <c r="M46" s="164"/>
      <c r="N46" s="165" t="str">
        <f t="shared" si="2"/>
        <v>Y</v>
      </c>
      <c r="O46" s="140"/>
      <c r="P46" s="141"/>
      <c r="Q46" s="164"/>
      <c r="R46" s="197" t="s">
        <v>131</v>
      </c>
      <c r="S46" s="195" t="s">
        <v>2179</v>
      </c>
      <c r="T46" s="195" t="s">
        <v>2191</v>
      </c>
      <c r="U46" s="196">
        <v>3</v>
      </c>
      <c r="V46" s="196">
        <v>2</v>
      </c>
      <c r="W46" s="196">
        <v>1</v>
      </c>
      <c r="X46" s="196">
        <v>99</v>
      </c>
      <c r="Y46" s="233" t="s">
        <v>2147</v>
      </c>
      <c r="Z46" s="233" t="s">
        <v>2151</v>
      </c>
      <c r="AA46" s="234" t="s">
        <v>2151</v>
      </c>
      <c r="AB46" s="227" t="s">
        <v>2147</v>
      </c>
      <c r="AC46" s="756">
        <v>20</v>
      </c>
      <c r="AD46" s="202" t="str">
        <f t="shared" si="3"/>
        <v>Not completed</v>
      </c>
      <c r="AE46" s="202" t="str">
        <f t="shared" si="4"/>
        <v>Not completed</v>
      </c>
      <c r="AF46" s="202" t="str">
        <f t="shared" si="5"/>
        <v>Not completed</v>
      </c>
    </row>
    <row r="47" s="75" customFormat="1" ht="74.4" spans="2:32">
      <c r="B47" s="131">
        <v>21</v>
      </c>
      <c r="C47" s="136" t="s">
        <v>2143</v>
      </c>
      <c r="D47" s="137" t="s">
        <v>2192</v>
      </c>
      <c r="E47" s="142" t="s">
        <v>131</v>
      </c>
      <c r="F47" s="139" t="str">
        <f t="shared" si="0"/>
        <v>Y</v>
      </c>
      <c r="G47" s="140"/>
      <c r="H47" s="141"/>
      <c r="I47" s="164"/>
      <c r="J47" s="165" t="str">
        <f t="shared" si="1"/>
        <v>Y</v>
      </c>
      <c r="K47" s="140"/>
      <c r="L47" s="141"/>
      <c r="M47" s="164"/>
      <c r="N47" s="165" t="str">
        <f t="shared" si="2"/>
        <v>Y</v>
      </c>
      <c r="O47" s="140"/>
      <c r="P47" s="141"/>
      <c r="Q47" s="164"/>
      <c r="R47" s="197" t="s">
        <v>131</v>
      </c>
      <c r="S47" s="195" t="s">
        <v>2193</v>
      </c>
      <c r="T47" s="195" t="s">
        <v>2194</v>
      </c>
      <c r="U47" s="196">
        <v>3</v>
      </c>
      <c r="V47" s="196">
        <v>2</v>
      </c>
      <c r="W47" s="196">
        <v>1</v>
      </c>
      <c r="X47" s="196">
        <v>99</v>
      </c>
      <c r="Y47" s="233" t="s">
        <v>2151</v>
      </c>
      <c r="Z47" s="233" t="s">
        <v>2147</v>
      </c>
      <c r="AA47" s="234" t="s">
        <v>2147</v>
      </c>
      <c r="AB47" s="227" t="s">
        <v>2147</v>
      </c>
      <c r="AC47" s="756">
        <v>21</v>
      </c>
      <c r="AD47" s="202" t="str">
        <f t="shared" si="3"/>
        <v>Not completed</v>
      </c>
      <c r="AE47" s="202" t="str">
        <f t="shared" si="4"/>
        <v>Not completed</v>
      </c>
      <c r="AF47" s="202" t="str">
        <f t="shared" si="5"/>
        <v>Not completed</v>
      </c>
    </row>
    <row r="48" s="75" customFormat="1" ht="108" spans="2:32">
      <c r="B48" s="131">
        <v>22</v>
      </c>
      <c r="C48" s="136" t="s">
        <v>2143</v>
      </c>
      <c r="D48" s="137" t="s">
        <v>2195</v>
      </c>
      <c r="E48" s="142" t="s">
        <v>131</v>
      </c>
      <c r="F48" s="139" t="str">
        <f t="shared" si="0"/>
        <v>Y</v>
      </c>
      <c r="G48" s="140"/>
      <c r="H48" s="141"/>
      <c r="I48" s="164"/>
      <c r="J48" s="165" t="str">
        <f t="shared" si="1"/>
        <v>Y</v>
      </c>
      <c r="K48" s="140"/>
      <c r="L48" s="141"/>
      <c r="M48" s="164"/>
      <c r="N48" s="165" t="str">
        <f t="shared" si="2"/>
        <v>Y</v>
      </c>
      <c r="O48" s="140"/>
      <c r="P48" s="141"/>
      <c r="Q48" s="164"/>
      <c r="R48" s="197" t="s">
        <v>131</v>
      </c>
      <c r="S48" s="195" t="s">
        <v>2193</v>
      </c>
      <c r="T48" s="195" t="s">
        <v>2196</v>
      </c>
      <c r="U48" s="196">
        <v>3</v>
      </c>
      <c r="V48" s="196">
        <v>2</v>
      </c>
      <c r="W48" s="196">
        <v>1</v>
      </c>
      <c r="X48" s="196">
        <v>99</v>
      </c>
      <c r="Y48" s="233" t="s">
        <v>2151</v>
      </c>
      <c r="Z48" s="233" t="s">
        <v>2147</v>
      </c>
      <c r="AA48" s="234" t="s">
        <v>2151</v>
      </c>
      <c r="AB48" s="227" t="s">
        <v>2147</v>
      </c>
      <c r="AC48" s="756">
        <v>22</v>
      </c>
      <c r="AD48" s="202" t="str">
        <f t="shared" si="3"/>
        <v>Not completed</v>
      </c>
      <c r="AE48" s="202" t="str">
        <f t="shared" si="4"/>
        <v>Not completed</v>
      </c>
      <c r="AF48" s="202" t="str">
        <f t="shared" si="5"/>
        <v>Not completed</v>
      </c>
    </row>
    <row r="49" s="75" customFormat="1" ht="322.2" spans="2:32">
      <c r="B49" s="131">
        <v>23</v>
      </c>
      <c r="C49" s="136" t="s">
        <v>2143</v>
      </c>
      <c r="D49" s="137" t="s">
        <v>2197</v>
      </c>
      <c r="E49" s="142" t="s">
        <v>131</v>
      </c>
      <c r="F49" s="139" t="str">
        <f t="shared" si="0"/>
        <v>Y</v>
      </c>
      <c r="G49" s="140"/>
      <c r="H49" s="141"/>
      <c r="I49" s="164"/>
      <c r="J49" s="165" t="str">
        <f t="shared" si="1"/>
        <v>Y</v>
      </c>
      <c r="K49" s="140"/>
      <c r="L49" s="141"/>
      <c r="M49" s="164"/>
      <c r="N49" s="165" t="str">
        <f t="shared" si="2"/>
        <v>Y</v>
      </c>
      <c r="O49" s="140"/>
      <c r="P49" s="141"/>
      <c r="Q49" s="164"/>
      <c r="R49" s="197" t="s">
        <v>2198</v>
      </c>
      <c r="S49" s="195" t="s">
        <v>2193</v>
      </c>
      <c r="T49" s="195" t="s">
        <v>2199</v>
      </c>
      <c r="U49" s="196">
        <v>3</v>
      </c>
      <c r="V49" s="196">
        <v>2</v>
      </c>
      <c r="W49" s="196">
        <v>1</v>
      </c>
      <c r="X49" s="196">
        <v>99</v>
      </c>
      <c r="Y49" s="233" t="s">
        <v>2151</v>
      </c>
      <c r="Z49" s="233" t="s">
        <v>2147</v>
      </c>
      <c r="AA49" s="234" t="s">
        <v>2151</v>
      </c>
      <c r="AB49" s="227" t="s">
        <v>2147</v>
      </c>
      <c r="AC49" s="756">
        <v>23</v>
      </c>
      <c r="AD49" s="202" t="str">
        <f t="shared" si="3"/>
        <v>Not completed</v>
      </c>
      <c r="AE49" s="202" t="str">
        <f t="shared" si="4"/>
        <v>Not completed</v>
      </c>
      <c r="AF49" s="202" t="str">
        <f t="shared" si="5"/>
        <v>Not completed</v>
      </c>
    </row>
    <row r="50" s="75" customFormat="1" ht="181.2" spans="2:32">
      <c r="B50" s="131">
        <v>24</v>
      </c>
      <c r="C50" s="136" t="s">
        <v>2143</v>
      </c>
      <c r="D50" s="137" t="s">
        <v>2200</v>
      </c>
      <c r="E50" s="142" t="s">
        <v>131</v>
      </c>
      <c r="F50" s="139" t="str">
        <f t="shared" si="0"/>
        <v>Y</v>
      </c>
      <c r="G50" s="140"/>
      <c r="H50" s="141"/>
      <c r="I50" s="164"/>
      <c r="J50" s="165" t="str">
        <f t="shared" si="1"/>
        <v>Y</v>
      </c>
      <c r="K50" s="140"/>
      <c r="L50" s="141"/>
      <c r="M50" s="164"/>
      <c r="N50" s="165" t="str">
        <f t="shared" si="2"/>
        <v>Y</v>
      </c>
      <c r="O50" s="140"/>
      <c r="P50" s="141"/>
      <c r="Q50" s="164"/>
      <c r="R50" s="197" t="s">
        <v>131</v>
      </c>
      <c r="S50" s="195" t="s">
        <v>2193</v>
      </c>
      <c r="T50" s="195" t="s">
        <v>2201</v>
      </c>
      <c r="U50" s="196">
        <v>3</v>
      </c>
      <c r="V50" s="196">
        <v>2</v>
      </c>
      <c r="W50" s="196">
        <v>1</v>
      </c>
      <c r="X50" s="196">
        <v>99</v>
      </c>
      <c r="Y50" s="233" t="s">
        <v>2151</v>
      </c>
      <c r="Z50" s="233" t="s">
        <v>2147</v>
      </c>
      <c r="AA50" s="234" t="s">
        <v>2151</v>
      </c>
      <c r="AB50" s="227" t="s">
        <v>2147</v>
      </c>
      <c r="AC50" s="756">
        <v>24</v>
      </c>
      <c r="AD50" s="202" t="str">
        <f t="shared" si="3"/>
        <v>Not completed</v>
      </c>
      <c r="AE50" s="202" t="str">
        <f t="shared" si="4"/>
        <v>Not completed</v>
      </c>
      <c r="AF50" s="202" t="str">
        <f t="shared" si="5"/>
        <v>Not completed</v>
      </c>
    </row>
    <row r="51" s="75" customFormat="1" ht="157.2" spans="2:32">
      <c r="B51" s="131">
        <v>25</v>
      </c>
      <c r="C51" s="136" t="s">
        <v>2143</v>
      </c>
      <c r="D51" s="137" t="s">
        <v>2202</v>
      </c>
      <c r="E51" s="142" t="s">
        <v>131</v>
      </c>
      <c r="F51" s="139" t="str">
        <f t="shared" si="0"/>
        <v>Y</v>
      </c>
      <c r="G51" s="140"/>
      <c r="H51" s="141"/>
      <c r="I51" s="164"/>
      <c r="J51" s="165" t="str">
        <f t="shared" si="1"/>
        <v>Y</v>
      </c>
      <c r="K51" s="140"/>
      <c r="L51" s="141"/>
      <c r="M51" s="164"/>
      <c r="N51" s="165" t="str">
        <f t="shared" si="2"/>
        <v>Y</v>
      </c>
      <c r="O51" s="140"/>
      <c r="P51" s="141"/>
      <c r="Q51" s="164"/>
      <c r="R51" s="197" t="s">
        <v>2203</v>
      </c>
      <c r="S51" s="195" t="s">
        <v>2204</v>
      </c>
      <c r="T51" s="195" t="s">
        <v>2205</v>
      </c>
      <c r="U51" s="196">
        <v>3</v>
      </c>
      <c r="V51" s="196">
        <v>2</v>
      </c>
      <c r="W51" s="196">
        <v>1</v>
      </c>
      <c r="X51" s="196">
        <v>99</v>
      </c>
      <c r="Y51" s="233" t="s">
        <v>2147</v>
      </c>
      <c r="Z51" s="233" t="s">
        <v>2147</v>
      </c>
      <c r="AA51" s="234" t="s">
        <v>2147</v>
      </c>
      <c r="AB51" s="227" t="s">
        <v>2147</v>
      </c>
      <c r="AC51" s="756">
        <v>25</v>
      </c>
      <c r="AD51" s="202" t="str">
        <f t="shared" si="3"/>
        <v>Not completed</v>
      </c>
      <c r="AE51" s="202" t="str">
        <f t="shared" si="4"/>
        <v>Not completed</v>
      </c>
      <c r="AF51" s="202" t="str">
        <f t="shared" si="5"/>
        <v>Not completed</v>
      </c>
    </row>
    <row r="52" s="75" customFormat="1" ht="168" spans="2:32">
      <c r="B52" s="131">
        <v>26</v>
      </c>
      <c r="C52" s="136" t="s">
        <v>2143</v>
      </c>
      <c r="D52" s="137" t="s">
        <v>2206</v>
      </c>
      <c r="E52" s="142" t="s">
        <v>131</v>
      </c>
      <c r="F52" s="139" t="str">
        <f t="shared" si="0"/>
        <v>Y</v>
      </c>
      <c r="G52" s="140"/>
      <c r="H52" s="141"/>
      <c r="I52" s="164"/>
      <c r="J52" s="165" t="str">
        <f t="shared" si="1"/>
        <v>Y</v>
      </c>
      <c r="K52" s="140"/>
      <c r="L52" s="141"/>
      <c r="M52" s="164"/>
      <c r="N52" s="165" t="str">
        <f t="shared" si="2"/>
        <v>Y</v>
      </c>
      <c r="O52" s="140"/>
      <c r="P52" s="141"/>
      <c r="Q52" s="164"/>
      <c r="R52" s="197" t="s">
        <v>2207</v>
      </c>
      <c r="S52" s="195" t="s">
        <v>2204</v>
      </c>
      <c r="T52" s="195" t="s">
        <v>2205</v>
      </c>
      <c r="U52" s="196">
        <v>3</v>
      </c>
      <c r="V52" s="196">
        <v>2</v>
      </c>
      <c r="W52" s="196">
        <v>1</v>
      </c>
      <c r="X52" s="196">
        <v>99</v>
      </c>
      <c r="Y52" s="233" t="s">
        <v>2147</v>
      </c>
      <c r="Z52" s="233" t="s">
        <v>2147</v>
      </c>
      <c r="AA52" s="234" t="s">
        <v>2147</v>
      </c>
      <c r="AB52" s="227" t="s">
        <v>2147</v>
      </c>
      <c r="AC52" s="756">
        <v>26</v>
      </c>
      <c r="AD52" s="202" t="str">
        <f t="shared" si="3"/>
        <v>Not completed</v>
      </c>
      <c r="AE52" s="202" t="str">
        <f t="shared" si="4"/>
        <v>Not completed</v>
      </c>
      <c r="AF52" s="202" t="str">
        <f t="shared" si="5"/>
        <v>Not completed</v>
      </c>
    </row>
    <row r="53" s="75" customFormat="1" ht="144" spans="2:32">
      <c r="B53" s="131">
        <v>27</v>
      </c>
      <c r="C53" s="136" t="s">
        <v>2143</v>
      </c>
      <c r="D53" s="137" t="s">
        <v>2208</v>
      </c>
      <c r="E53" s="142" t="s">
        <v>131</v>
      </c>
      <c r="F53" s="139" t="str">
        <f t="shared" si="0"/>
        <v>Y</v>
      </c>
      <c r="G53" s="140"/>
      <c r="H53" s="141"/>
      <c r="I53" s="164"/>
      <c r="J53" s="165" t="str">
        <f t="shared" si="1"/>
        <v>Y</v>
      </c>
      <c r="K53" s="140"/>
      <c r="L53" s="141"/>
      <c r="M53" s="164"/>
      <c r="N53" s="165" t="str">
        <f t="shared" si="2"/>
        <v>Y</v>
      </c>
      <c r="O53" s="140"/>
      <c r="P53" s="141"/>
      <c r="Q53" s="164"/>
      <c r="R53" s="197" t="s">
        <v>131</v>
      </c>
      <c r="S53" s="195" t="s">
        <v>2204</v>
      </c>
      <c r="T53" s="195" t="s">
        <v>2209</v>
      </c>
      <c r="U53" s="196">
        <v>3</v>
      </c>
      <c r="V53" s="196">
        <v>2</v>
      </c>
      <c r="W53" s="196">
        <v>1</v>
      </c>
      <c r="X53" s="196">
        <v>99</v>
      </c>
      <c r="Y53" s="233" t="s">
        <v>2147</v>
      </c>
      <c r="Z53" s="233" t="s">
        <v>2147</v>
      </c>
      <c r="AA53" s="234" t="s">
        <v>2147</v>
      </c>
      <c r="AB53" s="227" t="s">
        <v>2147</v>
      </c>
      <c r="AC53" s="756">
        <v>27</v>
      </c>
      <c r="AD53" s="202" t="str">
        <f t="shared" si="3"/>
        <v>Not completed</v>
      </c>
      <c r="AE53" s="202" t="str">
        <f t="shared" si="4"/>
        <v>Not completed</v>
      </c>
      <c r="AF53" s="202" t="str">
        <f t="shared" si="5"/>
        <v>Not completed</v>
      </c>
    </row>
    <row r="54" s="75" customFormat="1" ht="156" spans="2:32">
      <c r="B54" s="131">
        <v>28</v>
      </c>
      <c r="C54" s="136" t="s">
        <v>2143</v>
      </c>
      <c r="D54" s="137" t="s">
        <v>2210</v>
      </c>
      <c r="E54" s="142" t="s">
        <v>131</v>
      </c>
      <c r="F54" s="139" t="str">
        <f t="shared" si="0"/>
        <v>Y</v>
      </c>
      <c r="G54" s="140"/>
      <c r="H54" s="141"/>
      <c r="I54" s="164"/>
      <c r="J54" s="165" t="str">
        <f t="shared" si="1"/>
        <v>Y</v>
      </c>
      <c r="K54" s="140"/>
      <c r="L54" s="141"/>
      <c r="M54" s="164"/>
      <c r="N54" s="165" t="str">
        <f t="shared" si="2"/>
        <v>Y</v>
      </c>
      <c r="O54" s="140"/>
      <c r="P54" s="141"/>
      <c r="Q54" s="164"/>
      <c r="R54" s="197" t="s">
        <v>131</v>
      </c>
      <c r="S54" s="195" t="s">
        <v>2211</v>
      </c>
      <c r="T54" s="195" t="s">
        <v>2212</v>
      </c>
      <c r="U54" s="196">
        <v>3</v>
      </c>
      <c r="V54" s="196">
        <v>2</v>
      </c>
      <c r="W54" s="196">
        <v>1</v>
      </c>
      <c r="X54" s="196">
        <v>99</v>
      </c>
      <c r="Y54" s="233" t="s">
        <v>2147</v>
      </c>
      <c r="Z54" s="233" t="s">
        <v>2151</v>
      </c>
      <c r="AA54" s="234" t="s">
        <v>2151</v>
      </c>
      <c r="AB54" s="227" t="s">
        <v>2147</v>
      </c>
      <c r="AC54" s="756">
        <v>28</v>
      </c>
      <c r="AD54" s="202" t="str">
        <f t="shared" si="3"/>
        <v>Not completed</v>
      </c>
      <c r="AE54" s="202" t="str">
        <f t="shared" si="4"/>
        <v>Not completed</v>
      </c>
      <c r="AF54" s="202" t="str">
        <f t="shared" si="5"/>
        <v>Not completed</v>
      </c>
    </row>
    <row r="55" s="75" customFormat="1" ht="72" spans="2:32">
      <c r="B55" s="131">
        <v>29</v>
      </c>
      <c r="C55" s="136" t="s">
        <v>2143</v>
      </c>
      <c r="D55" s="137" t="s">
        <v>2213</v>
      </c>
      <c r="E55" s="142" t="s">
        <v>131</v>
      </c>
      <c r="F55" s="139" t="str">
        <f t="shared" si="0"/>
        <v>Y</v>
      </c>
      <c r="G55" s="140"/>
      <c r="H55" s="141"/>
      <c r="I55" s="164"/>
      <c r="J55" s="165" t="str">
        <f t="shared" si="1"/>
        <v>Y</v>
      </c>
      <c r="K55" s="140"/>
      <c r="L55" s="141"/>
      <c r="M55" s="164"/>
      <c r="N55" s="165" t="str">
        <f t="shared" si="2"/>
        <v>Y</v>
      </c>
      <c r="O55" s="140"/>
      <c r="P55" s="141"/>
      <c r="Q55" s="164"/>
      <c r="R55" s="197" t="s">
        <v>2214</v>
      </c>
      <c r="S55" s="195" t="s">
        <v>2211</v>
      </c>
      <c r="T55" s="195" t="s">
        <v>2215</v>
      </c>
      <c r="U55" s="196">
        <v>3</v>
      </c>
      <c r="V55" s="196">
        <v>2</v>
      </c>
      <c r="W55" s="196">
        <v>1</v>
      </c>
      <c r="X55" s="196">
        <v>99</v>
      </c>
      <c r="Y55" s="233" t="s">
        <v>2151</v>
      </c>
      <c r="Z55" s="233" t="s">
        <v>2151</v>
      </c>
      <c r="AA55" s="234" t="s">
        <v>2151</v>
      </c>
      <c r="AB55" s="227" t="s">
        <v>2147</v>
      </c>
      <c r="AC55" s="756">
        <v>29</v>
      </c>
      <c r="AD55" s="202" t="str">
        <f t="shared" si="3"/>
        <v>Not completed</v>
      </c>
      <c r="AE55" s="202" t="str">
        <f t="shared" si="4"/>
        <v>Not completed</v>
      </c>
      <c r="AF55" s="202" t="str">
        <f t="shared" si="5"/>
        <v>Not completed</v>
      </c>
    </row>
    <row r="56" s="75" customFormat="1" ht="338.4" spans="2:32">
      <c r="B56" s="131">
        <v>30</v>
      </c>
      <c r="C56" s="136" t="s">
        <v>2143</v>
      </c>
      <c r="D56" s="137" t="s">
        <v>2216</v>
      </c>
      <c r="E56" s="142" t="s">
        <v>131</v>
      </c>
      <c r="F56" s="139" t="str">
        <f t="shared" si="0"/>
        <v>Y</v>
      </c>
      <c r="G56" s="140"/>
      <c r="H56" s="141"/>
      <c r="I56" s="164"/>
      <c r="J56" s="165" t="str">
        <f t="shared" si="1"/>
        <v>Y</v>
      </c>
      <c r="K56" s="140"/>
      <c r="L56" s="141"/>
      <c r="M56" s="164"/>
      <c r="N56" s="165" t="str">
        <f t="shared" si="2"/>
        <v>Y</v>
      </c>
      <c r="O56" s="140"/>
      <c r="P56" s="141"/>
      <c r="Q56" s="164"/>
      <c r="R56" s="197" t="s">
        <v>131</v>
      </c>
      <c r="S56" s="195" t="s">
        <v>2217</v>
      </c>
      <c r="T56" s="195" t="s">
        <v>2218</v>
      </c>
      <c r="U56" s="196">
        <v>3</v>
      </c>
      <c r="V56" s="196">
        <v>2</v>
      </c>
      <c r="W56" s="196">
        <v>1</v>
      </c>
      <c r="X56" s="196">
        <v>99</v>
      </c>
      <c r="Y56" s="233" t="s">
        <v>2147</v>
      </c>
      <c r="Z56" s="233" t="s">
        <v>2147</v>
      </c>
      <c r="AA56" s="234" t="s">
        <v>2147</v>
      </c>
      <c r="AB56" s="227" t="s">
        <v>2147</v>
      </c>
      <c r="AC56" s="756">
        <v>30</v>
      </c>
      <c r="AD56" s="202" t="str">
        <f t="shared" si="3"/>
        <v>Not completed</v>
      </c>
      <c r="AE56" s="202" t="str">
        <f t="shared" si="4"/>
        <v>Not completed</v>
      </c>
      <c r="AF56" s="202" t="str">
        <f t="shared" si="5"/>
        <v>Not completed</v>
      </c>
    </row>
    <row r="57" s="75" customFormat="1" ht="338.4" spans="2:32">
      <c r="B57" s="131">
        <v>31</v>
      </c>
      <c r="C57" s="136" t="s">
        <v>2143</v>
      </c>
      <c r="D57" s="137" t="s">
        <v>2219</v>
      </c>
      <c r="E57" s="142" t="s">
        <v>131</v>
      </c>
      <c r="F57" s="139" t="str">
        <f t="shared" si="0"/>
        <v>Y</v>
      </c>
      <c r="G57" s="140"/>
      <c r="H57" s="141"/>
      <c r="I57" s="164"/>
      <c r="J57" s="165" t="str">
        <f t="shared" si="1"/>
        <v>Y</v>
      </c>
      <c r="K57" s="140"/>
      <c r="L57" s="141"/>
      <c r="M57" s="164"/>
      <c r="N57" s="165" t="str">
        <f t="shared" si="2"/>
        <v>Y</v>
      </c>
      <c r="O57" s="140"/>
      <c r="P57" s="141"/>
      <c r="Q57" s="164"/>
      <c r="R57" s="197" t="s">
        <v>131</v>
      </c>
      <c r="S57" s="195" t="s">
        <v>2217</v>
      </c>
      <c r="T57" s="195" t="s">
        <v>2220</v>
      </c>
      <c r="U57" s="196">
        <v>3</v>
      </c>
      <c r="V57" s="196">
        <v>2</v>
      </c>
      <c r="W57" s="196">
        <v>1</v>
      </c>
      <c r="X57" s="196">
        <v>99</v>
      </c>
      <c r="Y57" s="233" t="s">
        <v>2147</v>
      </c>
      <c r="Z57" s="233" t="s">
        <v>2147</v>
      </c>
      <c r="AA57" s="234" t="s">
        <v>2147</v>
      </c>
      <c r="AB57" s="227" t="s">
        <v>2147</v>
      </c>
      <c r="AC57" s="756">
        <v>31</v>
      </c>
      <c r="AD57" s="202" t="str">
        <f t="shared" si="3"/>
        <v>Not completed</v>
      </c>
      <c r="AE57" s="202" t="str">
        <f t="shared" si="4"/>
        <v>Not completed</v>
      </c>
      <c r="AF57" s="202" t="str">
        <f t="shared" si="5"/>
        <v>Not completed</v>
      </c>
    </row>
    <row r="58" s="75" customFormat="1" ht="156" spans="2:32">
      <c r="B58" s="131">
        <v>32</v>
      </c>
      <c r="C58" s="136" t="s">
        <v>2143</v>
      </c>
      <c r="D58" s="137" t="s">
        <v>2221</v>
      </c>
      <c r="E58" s="142" t="s">
        <v>131</v>
      </c>
      <c r="F58" s="139" t="str">
        <f t="shared" si="0"/>
        <v>Y</v>
      </c>
      <c r="G58" s="140"/>
      <c r="H58" s="141"/>
      <c r="I58" s="164"/>
      <c r="J58" s="165" t="str">
        <f t="shared" si="1"/>
        <v>Y</v>
      </c>
      <c r="K58" s="140"/>
      <c r="L58" s="141"/>
      <c r="M58" s="164"/>
      <c r="N58" s="165" t="str">
        <f t="shared" si="2"/>
        <v>Y</v>
      </c>
      <c r="O58" s="140"/>
      <c r="P58" s="141"/>
      <c r="Q58" s="164"/>
      <c r="R58" s="197" t="s">
        <v>131</v>
      </c>
      <c r="S58" s="195" t="s">
        <v>2217</v>
      </c>
      <c r="T58" s="195" t="s">
        <v>2222</v>
      </c>
      <c r="U58" s="196">
        <v>3</v>
      </c>
      <c r="V58" s="196">
        <v>2</v>
      </c>
      <c r="W58" s="196">
        <v>1</v>
      </c>
      <c r="X58" s="196">
        <v>99</v>
      </c>
      <c r="Y58" s="233" t="s">
        <v>2147</v>
      </c>
      <c r="Z58" s="233" t="s">
        <v>2147</v>
      </c>
      <c r="AA58" s="234" t="s">
        <v>2147</v>
      </c>
      <c r="AB58" s="227" t="s">
        <v>2147</v>
      </c>
      <c r="AC58" s="756">
        <v>32</v>
      </c>
      <c r="AD58" s="202" t="str">
        <f t="shared" si="3"/>
        <v>Not completed</v>
      </c>
      <c r="AE58" s="202" t="str">
        <f t="shared" si="4"/>
        <v>Not completed</v>
      </c>
      <c r="AF58" s="202" t="str">
        <f t="shared" si="5"/>
        <v>Not completed</v>
      </c>
    </row>
    <row r="59" s="75" customFormat="1" ht="144" spans="2:32">
      <c r="B59" s="131">
        <v>33</v>
      </c>
      <c r="C59" s="136" t="s">
        <v>2143</v>
      </c>
      <c r="D59" s="137" t="s">
        <v>2223</v>
      </c>
      <c r="E59" s="142" t="s">
        <v>131</v>
      </c>
      <c r="F59" s="139" t="str">
        <f t="shared" si="0"/>
        <v>Y</v>
      </c>
      <c r="G59" s="140"/>
      <c r="H59" s="141"/>
      <c r="I59" s="164"/>
      <c r="J59" s="165" t="str">
        <f t="shared" si="1"/>
        <v>Y</v>
      </c>
      <c r="K59" s="140"/>
      <c r="L59" s="141"/>
      <c r="M59" s="164"/>
      <c r="N59" s="165" t="str">
        <f t="shared" si="2"/>
        <v>Y</v>
      </c>
      <c r="O59" s="140"/>
      <c r="P59" s="141"/>
      <c r="Q59" s="164"/>
      <c r="R59" s="197" t="s">
        <v>131</v>
      </c>
      <c r="S59" s="195" t="s">
        <v>2224</v>
      </c>
      <c r="T59" s="195" t="s">
        <v>2225</v>
      </c>
      <c r="U59" s="196">
        <v>3</v>
      </c>
      <c r="V59" s="196">
        <v>2</v>
      </c>
      <c r="W59" s="196">
        <v>1</v>
      </c>
      <c r="X59" s="196">
        <v>99</v>
      </c>
      <c r="Y59" s="233" t="s">
        <v>2151</v>
      </c>
      <c r="Z59" s="233" t="s">
        <v>2147</v>
      </c>
      <c r="AA59" s="234" t="s">
        <v>2147</v>
      </c>
      <c r="AB59" s="227" t="s">
        <v>2147</v>
      </c>
      <c r="AC59" s="756">
        <v>33</v>
      </c>
      <c r="AD59" s="202" t="str">
        <f t="shared" si="3"/>
        <v>Not completed</v>
      </c>
      <c r="AE59" s="202" t="str">
        <f t="shared" si="4"/>
        <v>Not completed</v>
      </c>
      <c r="AF59" s="202" t="str">
        <f t="shared" si="5"/>
        <v>Not completed</v>
      </c>
    </row>
    <row r="60" s="75" customFormat="1" ht="288.75" spans="2:32">
      <c r="B60" s="143">
        <v>34</v>
      </c>
      <c r="C60" s="144" t="s">
        <v>2143</v>
      </c>
      <c r="D60" s="145" t="s">
        <v>2226</v>
      </c>
      <c r="E60" s="146" t="s">
        <v>131</v>
      </c>
      <c r="F60" s="147" t="str">
        <f t="shared" si="0"/>
        <v>Y</v>
      </c>
      <c r="G60" s="129"/>
      <c r="H60" s="148"/>
      <c r="I60" s="160"/>
      <c r="J60" s="166" t="str">
        <f t="shared" si="1"/>
        <v>Y</v>
      </c>
      <c r="K60" s="129"/>
      <c r="L60" s="148"/>
      <c r="M60" s="160"/>
      <c r="N60" s="166" t="str">
        <f t="shared" si="2"/>
        <v>Y</v>
      </c>
      <c r="O60" s="129"/>
      <c r="P60" s="148"/>
      <c r="Q60" s="160"/>
      <c r="R60" s="198" t="s">
        <v>131</v>
      </c>
      <c r="S60" s="199" t="s">
        <v>2227</v>
      </c>
      <c r="T60" s="199" t="s">
        <v>2228</v>
      </c>
      <c r="U60" s="200">
        <v>3</v>
      </c>
      <c r="V60" s="200">
        <v>2</v>
      </c>
      <c r="W60" s="200">
        <v>1</v>
      </c>
      <c r="X60" s="200">
        <v>99</v>
      </c>
      <c r="Y60" s="229" t="s">
        <v>2151</v>
      </c>
      <c r="Z60" s="229" t="s">
        <v>2151</v>
      </c>
      <c r="AA60" s="230" t="s">
        <v>2151</v>
      </c>
      <c r="AB60" s="230" t="s">
        <v>2147</v>
      </c>
      <c r="AC60" s="757">
        <v>34</v>
      </c>
      <c r="AD60" s="236" t="str">
        <f t="shared" si="3"/>
        <v>Not completed</v>
      </c>
      <c r="AE60" s="236" t="str">
        <f t="shared" si="4"/>
        <v>Not completed</v>
      </c>
      <c r="AF60" s="236" t="str">
        <f t="shared" si="5"/>
        <v>Not completed</v>
      </c>
    </row>
    <row r="61" ht="97.2" spans="2:32">
      <c r="B61" s="131">
        <v>35</v>
      </c>
      <c r="C61" s="149" t="s">
        <v>2229</v>
      </c>
      <c r="D61" s="133" t="s">
        <v>2230</v>
      </c>
      <c r="E61" s="150" t="s">
        <v>2231</v>
      </c>
      <c r="F61" s="134" t="str">
        <f t="shared" si="0"/>
        <v>N</v>
      </c>
      <c r="G61" s="121"/>
      <c r="H61" s="135"/>
      <c r="I61" s="162"/>
      <c r="J61" s="163" t="str">
        <f t="shared" si="1"/>
        <v>N</v>
      </c>
      <c r="K61" s="121"/>
      <c r="L61" s="135"/>
      <c r="M61" s="162"/>
      <c r="N61" s="163" t="str">
        <f t="shared" si="2"/>
        <v>N</v>
      </c>
      <c r="O61" s="121"/>
      <c r="P61" s="135"/>
      <c r="Q61" s="162"/>
      <c r="R61" s="188" t="s">
        <v>2232</v>
      </c>
      <c r="S61" s="195" t="s">
        <v>2149</v>
      </c>
      <c r="T61" s="149" t="s">
        <v>2150</v>
      </c>
      <c r="U61" s="201">
        <v>3</v>
      </c>
      <c r="V61" s="201">
        <v>2</v>
      </c>
      <c r="W61" s="201">
        <v>1</v>
      </c>
      <c r="X61" s="201">
        <v>99</v>
      </c>
      <c r="Y61" s="226" t="s">
        <v>2147</v>
      </c>
      <c r="Z61" s="226" t="s">
        <v>2151</v>
      </c>
      <c r="AA61" s="226" t="s">
        <v>2151</v>
      </c>
      <c r="AB61" s="227" t="s">
        <v>2151</v>
      </c>
      <c r="AC61" s="755">
        <v>1</v>
      </c>
      <c r="AD61" s="228" t="str">
        <f t="shared" si="3"/>
        <v>Completed</v>
      </c>
      <c r="AE61" s="228" t="str">
        <f t="shared" si="4"/>
        <v>Completed</v>
      </c>
      <c r="AF61" s="228" t="str">
        <f t="shared" si="5"/>
        <v>Completed</v>
      </c>
    </row>
    <row r="62" ht="182.4" spans="2:32">
      <c r="B62" s="131">
        <v>36</v>
      </c>
      <c r="C62" s="149" t="s">
        <v>2229</v>
      </c>
      <c r="D62" s="137" t="s">
        <v>2233</v>
      </c>
      <c r="E62" s="142" t="s">
        <v>2234</v>
      </c>
      <c r="F62" s="139" t="str">
        <f t="shared" si="0"/>
        <v>N</v>
      </c>
      <c r="G62" s="140"/>
      <c r="H62" s="141"/>
      <c r="I62" s="164"/>
      <c r="J62" s="165" t="str">
        <f t="shared" si="1"/>
        <v>N</v>
      </c>
      <c r="K62" s="140"/>
      <c r="L62" s="141"/>
      <c r="M62" s="164"/>
      <c r="N62" s="165" t="str">
        <f t="shared" si="2"/>
        <v>N</v>
      </c>
      <c r="O62" s="140"/>
      <c r="P62" s="141"/>
      <c r="Q62" s="164"/>
      <c r="R62" s="194" t="s">
        <v>131</v>
      </c>
      <c r="S62" s="195" t="s">
        <v>2149</v>
      </c>
      <c r="T62" s="195" t="s">
        <v>2153</v>
      </c>
      <c r="U62" s="202">
        <v>3</v>
      </c>
      <c r="V62" s="202">
        <v>2</v>
      </c>
      <c r="W62" s="202">
        <v>1</v>
      </c>
      <c r="X62" s="202">
        <v>99</v>
      </c>
      <c r="Y62" s="233" t="s">
        <v>2147</v>
      </c>
      <c r="Z62" s="233" t="s">
        <v>2151</v>
      </c>
      <c r="AA62" s="233" t="s">
        <v>2151</v>
      </c>
      <c r="AB62" s="234" t="s">
        <v>2151</v>
      </c>
      <c r="AC62" s="756">
        <v>2</v>
      </c>
      <c r="AD62" s="222" t="str">
        <f t="shared" si="3"/>
        <v>Completed</v>
      </c>
      <c r="AE62" s="222" t="str">
        <f t="shared" si="4"/>
        <v>Completed</v>
      </c>
      <c r="AF62" s="222" t="str">
        <f t="shared" si="5"/>
        <v>Completed</v>
      </c>
    </row>
    <row r="63" ht="133.2" spans="2:32">
      <c r="B63" s="131">
        <v>37</v>
      </c>
      <c r="C63" s="149" t="s">
        <v>2229</v>
      </c>
      <c r="D63" s="137" t="s">
        <v>2235</v>
      </c>
      <c r="E63" s="142" t="s">
        <v>2236</v>
      </c>
      <c r="F63" s="139" t="str">
        <f t="shared" si="0"/>
        <v>N</v>
      </c>
      <c r="G63" s="140"/>
      <c r="H63" s="141"/>
      <c r="I63" s="164"/>
      <c r="J63" s="165" t="str">
        <f t="shared" si="1"/>
        <v>N</v>
      </c>
      <c r="K63" s="140"/>
      <c r="L63" s="141"/>
      <c r="M63" s="164"/>
      <c r="N63" s="165" t="str">
        <f t="shared" si="2"/>
        <v>N</v>
      </c>
      <c r="O63" s="140"/>
      <c r="P63" s="141"/>
      <c r="Q63" s="164"/>
      <c r="R63" s="194" t="s">
        <v>131</v>
      </c>
      <c r="S63" s="195" t="s">
        <v>2149</v>
      </c>
      <c r="T63" s="195" t="s">
        <v>2166</v>
      </c>
      <c r="U63" s="202">
        <v>3</v>
      </c>
      <c r="V63" s="202">
        <v>2</v>
      </c>
      <c r="W63" s="202">
        <v>1</v>
      </c>
      <c r="X63" s="202">
        <v>99</v>
      </c>
      <c r="Y63" s="233" t="s">
        <v>2147</v>
      </c>
      <c r="Z63" s="233" t="s">
        <v>2151</v>
      </c>
      <c r="AA63" s="233" t="s">
        <v>2151</v>
      </c>
      <c r="AB63" s="234" t="s">
        <v>2151</v>
      </c>
      <c r="AC63" s="756">
        <v>3</v>
      </c>
      <c r="AD63" s="222" t="str">
        <f t="shared" si="3"/>
        <v>Completed</v>
      </c>
      <c r="AE63" s="222" t="str">
        <f t="shared" si="4"/>
        <v>Completed</v>
      </c>
      <c r="AF63" s="222" t="str">
        <f t="shared" si="5"/>
        <v>Completed</v>
      </c>
    </row>
    <row r="64" ht="193.2" spans="2:32">
      <c r="B64" s="131">
        <v>38</v>
      </c>
      <c r="C64" s="149" t="s">
        <v>2229</v>
      </c>
      <c r="D64" s="137" t="s">
        <v>2237</v>
      </c>
      <c r="E64" s="142" t="s">
        <v>2238</v>
      </c>
      <c r="F64" s="139" t="str">
        <f t="shared" si="0"/>
        <v>N</v>
      </c>
      <c r="G64" s="140"/>
      <c r="H64" s="141"/>
      <c r="I64" s="164"/>
      <c r="J64" s="165" t="str">
        <f t="shared" si="1"/>
        <v>N</v>
      </c>
      <c r="K64" s="140"/>
      <c r="L64" s="141"/>
      <c r="M64" s="164"/>
      <c r="N64" s="165" t="str">
        <f t="shared" si="2"/>
        <v>N</v>
      </c>
      <c r="O64" s="140"/>
      <c r="P64" s="141"/>
      <c r="Q64" s="164"/>
      <c r="R64" s="194" t="s">
        <v>2163</v>
      </c>
      <c r="S64" s="195" t="s">
        <v>2149</v>
      </c>
      <c r="T64" s="195" t="s">
        <v>2172</v>
      </c>
      <c r="U64" s="202">
        <v>3</v>
      </c>
      <c r="V64" s="202">
        <v>2</v>
      </c>
      <c r="W64" s="202">
        <v>1</v>
      </c>
      <c r="X64" s="202">
        <v>99</v>
      </c>
      <c r="Y64" s="233" t="s">
        <v>2147</v>
      </c>
      <c r="Z64" s="233" t="s">
        <v>2151</v>
      </c>
      <c r="AA64" s="233" t="s">
        <v>2151</v>
      </c>
      <c r="AB64" s="234" t="s">
        <v>2151</v>
      </c>
      <c r="AC64" s="756">
        <v>4</v>
      </c>
      <c r="AD64" s="222" t="str">
        <f t="shared" si="3"/>
        <v>Completed</v>
      </c>
      <c r="AE64" s="222" t="str">
        <f t="shared" si="4"/>
        <v>Completed</v>
      </c>
      <c r="AF64" s="222" t="str">
        <f t="shared" si="5"/>
        <v>Completed</v>
      </c>
    </row>
    <row r="65" ht="96" spans="2:32">
      <c r="B65" s="131">
        <v>39</v>
      </c>
      <c r="C65" s="149" t="s">
        <v>2229</v>
      </c>
      <c r="D65" s="137" t="s">
        <v>2239</v>
      </c>
      <c r="E65" s="142" t="s">
        <v>2240</v>
      </c>
      <c r="F65" s="139" t="str">
        <f t="shared" si="0"/>
        <v>N</v>
      </c>
      <c r="G65" s="140"/>
      <c r="H65" s="141"/>
      <c r="I65" s="164"/>
      <c r="J65" s="165" t="str">
        <f t="shared" si="1"/>
        <v>N</v>
      </c>
      <c r="K65" s="140"/>
      <c r="L65" s="141"/>
      <c r="M65" s="164"/>
      <c r="N65" s="165" t="str">
        <f t="shared" si="2"/>
        <v>N</v>
      </c>
      <c r="O65" s="140"/>
      <c r="P65" s="141"/>
      <c r="Q65" s="164"/>
      <c r="R65" s="194" t="s">
        <v>131</v>
      </c>
      <c r="S65" s="195" t="s">
        <v>2149</v>
      </c>
      <c r="T65" s="195" t="s">
        <v>2168</v>
      </c>
      <c r="U65" s="202">
        <v>3</v>
      </c>
      <c r="V65" s="202">
        <v>2</v>
      </c>
      <c r="W65" s="202">
        <v>1</v>
      </c>
      <c r="X65" s="202">
        <v>99</v>
      </c>
      <c r="Y65" s="233" t="s">
        <v>2147</v>
      </c>
      <c r="Z65" s="233" t="s">
        <v>2151</v>
      </c>
      <c r="AA65" s="233" t="s">
        <v>2151</v>
      </c>
      <c r="AB65" s="234" t="s">
        <v>2151</v>
      </c>
      <c r="AC65" s="756">
        <v>5</v>
      </c>
      <c r="AD65" s="222" t="str">
        <f t="shared" si="3"/>
        <v>Completed</v>
      </c>
      <c r="AE65" s="222" t="str">
        <f t="shared" si="4"/>
        <v>Completed</v>
      </c>
      <c r="AF65" s="222" t="str">
        <f t="shared" si="5"/>
        <v>Completed</v>
      </c>
    </row>
    <row r="66" ht="157.2" spans="2:32">
      <c r="B66" s="131">
        <v>40</v>
      </c>
      <c r="C66" s="149" t="s">
        <v>2229</v>
      </c>
      <c r="D66" s="137" t="s">
        <v>2241</v>
      </c>
      <c r="E66" s="142" t="s">
        <v>131</v>
      </c>
      <c r="F66" s="139" t="str">
        <f t="shared" si="0"/>
        <v>N</v>
      </c>
      <c r="G66" s="140"/>
      <c r="H66" s="141"/>
      <c r="I66" s="164"/>
      <c r="J66" s="165" t="str">
        <f t="shared" si="1"/>
        <v>N</v>
      </c>
      <c r="K66" s="140"/>
      <c r="L66" s="141"/>
      <c r="M66" s="164"/>
      <c r="N66" s="165" t="str">
        <f t="shared" si="2"/>
        <v>N</v>
      </c>
      <c r="O66" s="140"/>
      <c r="P66" s="141"/>
      <c r="Q66" s="164"/>
      <c r="R66" s="194" t="s">
        <v>131</v>
      </c>
      <c r="S66" s="195" t="s">
        <v>2149</v>
      </c>
      <c r="T66" s="195" t="s">
        <v>2175</v>
      </c>
      <c r="U66" s="202">
        <v>3</v>
      </c>
      <c r="V66" s="202">
        <v>2</v>
      </c>
      <c r="W66" s="202">
        <v>1</v>
      </c>
      <c r="X66" s="202">
        <v>99</v>
      </c>
      <c r="Y66" s="233" t="s">
        <v>2147</v>
      </c>
      <c r="Z66" s="233" t="s">
        <v>2151</v>
      </c>
      <c r="AA66" s="233" t="s">
        <v>2151</v>
      </c>
      <c r="AB66" s="234" t="s">
        <v>2151</v>
      </c>
      <c r="AC66" s="756">
        <v>6</v>
      </c>
      <c r="AD66" s="222" t="str">
        <f t="shared" si="3"/>
        <v>Completed</v>
      </c>
      <c r="AE66" s="222" t="str">
        <f t="shared" si="4"/>
        <v>Completed</v>
      </c>
      <c r="AF66" s="222" t="str">
        <f t="shared" si="5"/>
        <v>Completed</v>
      </c>
    </row>
    <row r="67" ht="96" spans="2:32">
      <c r="B67" s="131">
        <v>41</v>
      </c>
      <c r="C67" s="149" t="s">
        <v>2229</v>
      </c>
      <c r="D67" s="137" t="s">
        <v>2242</v>
      </c>
      <c r="E67" s="142" t="s">
        <v>131</v>
      </c>
      <c r="F67" s="139" t="str">
        <f t="shared" si="0"/>
        <v>N</v>
      </c>
      <c r="G67" s="140"/>
      <c r="H67" s="141"/>
      <c r="I67" s="164"/>
      <c r="J67" s="165" t="str">
        <f t="shared" si="1"/>
        <v>N</v>
      </c>
      <c r="K67" s="140"/>
      <c r="L67" s="141"/>
      <c r="M67" s="164"/>
      <c r="N67" s="165" t="str">
        <f t="shared" si="2"/>
        <v>N</v>
      </c>
      <c r="O67" s="140"/>
      <c r="P67" s="141"/>
      <c r="Q67" s="164"/>
      <c r="R67" s="194" t="s">
        <v>131</v>
      </c>
      <c r="S67" s="195" t="s">
        <v>2179</v>
      </c>
      <c r="T67" s="195" t="s">
        <v>2180</v>
      </c>
      <c r="U67" s="202">
        <v>3</v>
      </c>
      <c r="V67" s="202">
        <v>2</v>
      </c>
      <c r="W67" s="202">
        <v>1</v>
      </c>
      <c r="X67" s="202">
        <v>99</v>
      </c>
      <c r="Y67" s="233" t="s">
        <v>2147</v>
      </c>
      <c r="Z67" s="233" t="s">
        <v>2151</v>
      </c>
      <c r="AA67" s="233" t="s">
        <v>2151</v>
      </c>
      <c r="AB67" s="234" t="s">
        <v>2151</v>
      </c>
      <c r="AC67" s="756">
        <v>7</v>
      </c>
      <c r="AD67" s="222" t="str">
        <f t="shared" si="3"/>
        <v>Completed</v>
      </c>
      <c r="AE67" s="222" t="str">
        <f t="shared" si="4"/>
        <v>Completed</v>
      </c>
      <c r="AF67" s="222" t="str">
        <f t="shared" si="5"/>
        <v>Completed</v>
      </c>
    </row>
    <row r="68" ht="73.2" spans="2:32">
      <c r="B68" s="131">
        <v>42</v>
      </c>
      <c r="C68" s="149" t="s">
        <v>2229</v>
      </c>
      <c r="D68" s="137" t="s">
        <v>2243</v>
      </c>
      <c r="E68" s="142" t="s">
        <v>131</v>
      </c>
      <c r="F68" s="139" t="str">
        <f t="shared" si="0"/>
        <v>N</v>
      </c>
      <c r="G68" s="140"/>
      <c r="H68" s="141"/>
      <c r="I68" s="164"/>
      <c r="J68" s="165" t="str">
        <f t="shared" si="1"/>
        <v>N</v>
      </c>
      <c r="K68" s="140"/>
      <c r="L68" s="141"/>
      <c r="M68" s="164"/>
      <c r="N68" s="165" t="str">
        <f t="shared" si="2"/>
        <v>N</v>
      </c>
      <c r="O68" s="140"/>
      <c r="P68" s="141"/>
      <c r="Q68" s="164"/>
      <c r="R68" s="194" t="s">
        <v>131</v>
      </c>
      <c r="S68" s="195" t="s">
        <v>2179</v>
      </c>
      <c r="T68" s="195" t="s">
        <v>2180</v>
      </c>
      <c r="U68" s="202">
        <v>3</v>
      </c>
      <c r="V68" s="202">
        <v>2</v>
      </c>
      <c r="W68" s="202">
        <v>1</v>
      </c>
      <c r="X68" s="202">
        <v>99</v>
      </c>
      <c r="Y68" s="233" t="s">
        <v>2147</v>
      </c>
      <c r="Z68" s="233" t="s">
        <v>2151</v>
      </c>
      <c r="AA68" s="233" t="s">
        <v>2151</v>
      </c>
      <c r="AB68" s="234" t="s">
        <v>2151</v>
      </c>
      <c r="AC68" s="756">
        <v>8</v>
      </c>
      <c r="AD68" s="222" t="str">
        <f t="shared" si="3"/>
        <v>Completed</v>
      </c>
      <c r="AE68" s="222" t="str">
        <f t="shared" si="4"/>
        <v>Completed</v>
      </c>
      <c r="AF68" s="222" t="str">
        <f t="shared" si="5"/>
        <v>Completed</v>
      </c>
    </row>
    <row r="69" ht="96" spans="2:32">
      <c r="B69" s="131">
        <v>43</v>
      </c>
      <c r="C69" s="149" t="s">
        <v>2229</v>
      </c>
      <c r="D69" s="137" t="s">
        <v>2244</v>
      </c>
      <c r="E69" s="142" t="s">
        <v>131</v>
      </c>
      <c r="F69" s="139" t="str">
        <f t="shared" si="0"/>
        <v>N</v>
      </c>
      <c r="G69" s="140"/>
      <c r="H69" s="141"/>
      <c r="I69" s="164"/>
      <c r="J69" s="165" t="str">
        <f t="shared" si="1"/>
        <v>N</v>
      </c>
      <c r="K69" s="140"/>
      <c r="L69" s="141"/>
      <c r="M69" s="164"/>
      <c r="N69" s="165" t="str">
        <f t="shared" si="2"/>
        <v>N</v>
      </c>
      <c r="O69" s="140"/>
      <c r="P69" s="141"/>
      <c r="Q69" s="164"/>
      <c r="R69" s="194" t="s">
        <v>131</v>
      </c>
      <c r="S69" s="195" t="s">
        <v>2179</v>
      </c>
      <c r="T69" s="195" t="s">
        <v>2180</v>
      </c>
      <c r="U69" s="202">
        <v>3</v>
      </c>
      <c r="V69" s="202">
        <v>2</v>
      </c>
      <c r="W69" s="202">
        <v>1</v>
      </c>
      <c r="X69" s="202">
        <v>99</v>
      </c>
      <c r="Y69" s="233" t="s">
        <v>2147</v>
      </c>
      <c r="Z69" s="233" t="s">
        <v>2151</v>
      </c>
      <c r="AA69" s="233" t="s">
        <v>2151</v>
      </c>
      <c r="AB69" s="234" t="s">
        <v>2151</v>
      </c>
      <c r="AC69" s="756">
        <v>9</v>
      </c>
      <c r="AD69" s="222" t="str">
        <f t="shared" si="3"/>
        <v>Completed</v>
      </c>
      <c r="AE69" s="222" t="str">
        <f t="shared" si="4"/>
        <v>Completed</v>
      </c>
      <c r="AF69" s="222" t="str">
        <f t="shared" si="5"/>
        <v>Completed</v>
      </c>
    </row>
    <row r="70" ht="121.2" spans="2:32">
      <c r="B70" s="131">
        <v>44</v>
      </c>
      <c r="C70" s="149" t="s">
        <v>2229</v>
      </c>
      <c r="D70" s="137" t="s">
        <v>2245</v>
      </c>
      <c r="E70" s="142" t="s">
        <v>131</v>
      </c>
      <c r="F70" s="139" t="str">
        <f t="shared" si="0"/>
        <v>N</v>
      </c>
      <c r="G70" s="140"/>
      <c r="H70" s="141"/>
      <c r="I70" s="164"/>
      <c r="J70" s="165" t="str">
        <f t="shared" si="1"/>
        <v>N</v>
      </c>
      <c r="K70" s="140"/>
      <c r="L70" s="141"/>
      <c r="M70" s="164"/>
      <c r="N70" s="165" t="str">
        <f t="shared" si="2"/>
        <v>N</v>
      </c>
      <c r="O70" s="140"/>
      <c r="P70" s="141"/>
      <c r="Q70" s="164"/>
      <c r="R70" s="197" t="s">
        <v>2246</v>
      </c>
      <c r="S70" s="195" t="s">
        <v>2179</v>
      </c>
      <c r="T70" s="195" t="s">
        <v>2189</v>
      </c>
      <c r="U70" s="202">
        <v>3</v>
      </c>
      <c r="V70" s="202">
        <v>2</v>
      </c>
      <c r="W70" s="202">
        <v>1</v>
      </c>
      <c r="X70" s="202">
        <v>99</v>
      </c>
      <c r="Y70" s="233" t="s">
        <v>2147</v>
      </c>
      <c r="Z70" s="233" t="s">
        <v>2151</v>
      </c>
      <c r="AA70" s="233" t="s">
        <v>2151</v>
      </c>
      <c r="AB70" s="234" t="s">
        <v>2151</v>
      </c>
      <c r="AC70" s="756">
        <v>10</v>
      </c>
      <c r="AD70" s="222" t="str">
        <f t="shared" si="3"/>
        <v>Completed</v>
      </c>
      <c r="AE70" s="222" t="str">
        <f t="shared" si="4"/>
        <v>Completed</v>
      </c>
      <c r="AF70" s="222" t="str">
        <f t="shared" si="5"/>
        <v>Completed</v>
      </c>
    </row>
    <row r="71" ht="74.4" spans="2:32">
      <c r="B71" s="131">
        <v>45</v>
      </c>
      <c r="C71" s="149" t="s">
        <v>2229</v>
      </c>
      <c r="D71" s="137" t="s">
        <v>2247</v>
      </c>
      <c r="E71" s="142" t="s">
        <v>2248</v>
      </c>
      <c r="F71" s="139" t="str">
        <f t="shared" si="0"/>
        <v>N</v>
      </c>
      <c r="G71" s="140"/>
      <c r="H71" s="141"/>
      <c r="I71" s="164"/>
      <c r="J71" s="165" t="str">
        <f t="shared" si="1"/>
        <v>N</v>
      </c>
      <c r="K71" s="140"/>
      <c r="L71" s="141"/>
      <c r="M71" s="164"/>
      <c r="N71" s="165" t="str">
        <f t="shared" si="2"/>
        <v>N</v>
      </c>
      <c r="O71" s="140"/>
      <c r="P71" s="141"/>
      <c r="Q71" s="164"/>
      <c r="R71" s="197" t="s">
        <v>131</v>
      </c>
      <c r="S71" s="195" t="s">
        <v>2193</v>
      </c>
      <c r="T71" s="195" t="s">
        <v>2194</v>
      </c>
      <c r="U71" s="202">
        <v>3</v>
      </c>
      <c r="V71" s="202">
        <v>2</v>
      </c>
      <c r="W71" s="202">
        <v>1</v>
      </c>
      <c r="X71" s="202">
        <v>99</v>
      </c>
      <c r="Y71" s="233" t="s">
        <v>2147</v>
      </c>
      <c r="Z71" s="233" t="s">
        <v>2151</v>
      </c>
      <c r="AA71" s="233" t="s">
        <v>2151</v>
      </c>
      <c r="AB71" s="234" t="s">
        <v>2151</v>
      </c>
      <c r="AC71" s="756">
        <v>11</v>
      </c>
      <c r="AD71" s="222" t="str">
        <f t="shared" si="3"/>
        <v>Completed</v>
      </c>
      <c r="AE71" s="222" t="str">
        <f t="shared" si="4"/>
        <v>Completed</v>
      </c>
      <c r="AF71" s="222" t="str">
        <f t="shared" si="5"/>
        <v>Completed</v>
      </c>
    </row>
    <row r="72" ht="96" spans="2:32">
      <c r="B72" s="131">
        <v>46</v>
      </c>
      <c r="C72" s="149" t="s">
        <v>2229</v>
      </c>
      <c r="D72" s="137" t="s">
        <v>2249</v>
      </c>
      <c r="E72" s="142" t="s">
        <v>2250</v>
      </c>
      <c r="F72" s="139" t="str">
        <f t="shared" si="0"/>
        <v>N</v>
      </c>
      <c r="G72" s="140"/>
      <c r="H72" s="141"/>
      <c r="I72" s="164"/>
      <c r="J72" s="165" t="str">
        <f t="shared" si="1"/>
        <v>N</v>
      </c>
      <c r="K72" s="140"/>
      <c r="L72" s="141"/>
      <c r="M72" s="164"/>
      <c r="N72" s="165" t="str">
        <f t="shared" si="2"/>
        <v>N</v>
      </c>
      <c r="O72" s="140"/>
      <c r="P72" s="141"/>
      <c r="Q72" s="164"/>
      <c r="R72" s="197" t="s">
        <v>131</v>
      </c>
      <c r="S72" s="195" t="s">
        <v>2193</v>
      </c>
      <c r="T72" s="195" t="s">
        <v>2196</v>
      </c>
      <c r="U72" s="202">
        <v>3</v>
      </c>
      <c r="V72" s="202">
        <v>2</v>
      </c>
      <c r="W72" s="202">
        <v>1</v>
      </c>
      <c r="X72" s="202">
        <v>99</v>
      </c>
      <c r="Y72" s="233" t="s">
        <v>2147</v>
      </c>
      <c r="Z72" s="233" t="s">
        <v>2151</v>
      </c>
      <c r="AA72" s="233" t="s">
        <v>2151</v>
      </c>
      <c r="AB72" s="234" t="s">
        <v>2151</v>
      </c>
      <c r="AC72" s="756">
        <v>12</v>
      </c>
      <c r="AD72" s="222" t="str">
        <f t="shared" si="3"/>
        <v>Completed</v>
      </c>
      <c r="AE72" s="222" t="str">
        <f t="shared" si="4"/>
        <v>Completed</v>
      </c>
      <c r="AF72" s="222" t="str">
        <f t="shared" si="5"/>
        <v>Completed</v>
      </c>
    </row>
    <row r="73" ht="96" spans="2:32">
      <c r="B73" s="131">
        <v>47</v>
      </c>
      <c r="C73" s="149" t="s">
        <v>2229</v>
      </c>
      <c r="D73" s="137" t="s">
        <v>2251</v>
      </c>
      <c r="E73" s="142" t="s">
        <v>2252</v>
      </c>
      <c r="F73" s="139" t="str">
        <f t="shared" si="0"/>
        <v>N</v>
      </c>
      <c r="G73" s="140"/>
      <c r="H73" s="141"/>
      <c r="I73" s="164"/>
      <c r="J73" s="165" t="str">
        <f t="shared" si="1"/>
        <v>N</v>
      </c>
      <c r="K73" s="140"/>
      <c r="L73" s="141"/>
      <c r="M73" s="164"/>
      <c r="N73" s="165" t="str">
        <f t="shared" si="2"/>
        <v>N</v>
      </c>
      <c r="O73" s="140"/>
      <c r="P73" s="141"/>
      <c r="Q73" s="164"/>
      <c r="R73" s="197" t="s">
        <v>131</v>
      </c>
      <c r="S73" s="195" t="s">
        <v>2193</v>
      </c>
      <c r="T73" s="195" t="s">
        <v>2196</v>
      </c>
      <c r="U73" s="202">
        <v>3</v>
      </c>
      <c r="V73" s="202">
        <v>2</v>
      </c>
      <c r="W73" s="202">
        <v>1</v>
      </c>
      <c r="X73" s="202">
        <v>99</v>
      </c>
      <c r="Y73" s="233" t="s">
        <v>2147</v>
      </c>
      <c r="Z73" s="233" t="s">
        <v>2151</v>
      </c>
      <c r="AA73" s="233" t="s">
        <v>2151</v>
      </c>
      <c r="AB73" s="234" t="s">
        <v>2151</v>
      </c>
      <c r="AC73" s="756">
        <v>13</v>
      </c>
      <c r="AD73" s="222" t="str">
        <f t="shared" si="3"/>
        <v>Completed</v>
      </c>
      <c r="AE73" s="222" t="str">
        <f t="shared" si="4"/>
        <v>Completed</v>
      </c>
      <c r="AF73" s="222" t="str">
        <f t="shared" si="5"/>
        <v>Completed</v>
      </c>
    </row>
    <row r="74" ht="145.2" spans="2:32">
      <c r="B74" s="131">
        <v>48</v>
      </c>
      <c r="C74" s="149" t="s">
        <v>2229</v>
      </c>
      <c r="D74" s="137" t="s">
        <v>2253</v>
      </c>
      <c r="E74" s="142" t="s">
        <v>2254</v>
      </c>
      <c r="F74" s="139" t="str">
        <f t="shared" si="0"/>
        <v>N</v>
      </c>
      <c r="G74" s="140"/>
      <c r="H74" s="141"/>
      <c r="I74" s="164"/>
      <c r="J74" s="165" t="str">
        <f t="shared" si="1"/>
        <v>N</v>
      </c>
      <c r="K74" s="140"/>
      <c r="L74" s="141"/>
      <c r="M74" s="164"/>
      <c r="N74" s="165" t="str">
        <f t="shared" si="2"/>
        <v>N</v>
      </c>
      <c r="O74" s="140"/>
      <c r="P74" s="141"/>
      <c r="Q74" s="164"/>
      <c r="R74" s="197" t="s">
        <v>2255</v>
      </c>
      <c r="S74" s="195" t="s">
        <v>2193</v>
      </c>
      <c r="T74" s="195" t="s">
        <v>2199</v>
      </c>
      <c r="U74" s="202">
        <v>3</v>
      </c>
      <c r="V74" s="202">
        <v>2</v>
      </c>
      <c r="W74" s="202">
        <v>1</v>
      </c>
      <c r="X74" s="202">
        <v>99</v>
      </c>
      <c r="Y74" s="233" t="s">
        <v>2147</v>
      </c>
      <c r="Z74" s="233" t="s">
        <v>2151</v>
      </c>
      <c r="AA74" s="233" t="s">
        <v>2151</v>
      </c>
      <c r="AB74" s="234" t="s">
        <v>2151</v>
      </c>
      <c r="AC74" s="756">
        <v>14</v>
      </c>
      <c r="AD74" s="222" t="str">
        <f t="shared" si="3"/>
        <v>Completed</v>
      </c>
      <c r="AE74" s="222" t="str">
        <f t="shared" si="4"/>
        <v>Completed</v>
      </c>
      <c r="AF74" s="222" t="str">
        <f t="shared" si="5"/>
        <v>Completed</v>
      </c>
    </row>
    <row r="75" ht="145.2" spans="2:32">
      <c r="B75" s="131">
        <v>49</v>
      </c>
      <c r="C75" s="149" t="s">
        <v>2229</v>
      </c>
      <c r="D75" s="137" t="s">
        <v>2256</v>
      </c>
      <c r="E75" s="142" t="s">
        <v>2257</v>
      </c>
      <c r="F75" s="139" t="str">
        <f t="shared" si="0"/>
        <v>N</v>
      </c>
      <c r="G75" s="140"/>
      <c r="H75" s="141"/>
      <c r="I75" s="164"/>
      <c r="J75" s="165" t="str">
        <f t="shared" si="1"/>
        <v>N</v>
      </c>
      <c r="K75" s="140"/>
      <c r="L75" s="141"/>
      <c r="M75" s="164"/>
      <c r="N75" s="165" t="str">
        <f t="shared" si="2"/>
        <v>N</v>
      </c>
      <c r="O75" s="140"/>
      <c r="P75" s="141"/>
      <c r="Q75" s="164"/>
      <c r="R75" s="197" t="s">
        <v>2255</v>
      </c>
      <c r="S75" s="195" t="s">
        <v>2193</v>
      </c>
      <c r="T75" s="195" t="s">
        <v>2199</v>
      </c>
      <c r="U75" s="202">
        <v>3</v>
      </c>
      <c r="V75" s="202">
        <v>2</v>
      </c>
      <c r="W75" s="202">
        <v>1</v>
      </c>
      <c r="X75" s="202">
        <v>99</v>
      </c>
      <c r="Y75" s="233" t="s">
        <v>2147</v>
      </c>
      <c r="Z75" s="233" t="s">
        <v>2151</v>
      </c>
      <c r="AA75" s="233" t="s">
        <v>2151</v>
      </c>
      <c r="AB75" s="234" t="s">
        <v>2151</v>
      </c>
      <c r="AC75" s="756">
        <v>15</v>
      </c>
      <c r="AD75" s="222" t="str">
        <f t="shared" si="3"/>
        <v>Completed</v>
      </c>
      <c r="AE75" s="222" t="str">
        <f t="shared" si="4"/>
        <v>Completed</v>
      </c>
      <c r="AF75" s="222" t="str">
        <f t="shared" si="5"/>
        <v>Completed</v>
      </c>
    </row>
    <row r="76" ht="145.2" spans="2:32">
      <c r="B76" s="131">
        <v>50</v>
      </c>
      <c r="C76" s="149" t="s">
        <v>2229</v>
      </c>
      <c r="D76" s="137" t="s">
        <v>2258</v>
      </c>
      <c r="E76" s="142" t="s">
        <v>2259</v>
      </c>
      <c r="F76" s="139" t="str">
        <f t="shared" si="0"/>
        <v>N</v>
      </c>
      <c r="G76" s="140"/>
      <c r="H76" s="141"/>
      <c r="I76" s="164"/>
      <c r="J76" s="165" t="str">
        <f t="shared" si="1"/>
        <v>N</v>
      </c>
      <c r="K76" s="140"/>
      <c r="L76" s="141"/>
      <c r="M76" s="164"/>
      <c r="N76" s="165" t="str">
        <f t="shared" si="2"/>
        <v>N</v>
      </c>
      <c r="O76" s="140"/>
      <c r="P76" s="141"/>
      <c r="Q76" s="164"/>
      <c r="R76" s="197" t="s">
        <v>2255</v>
      </c>
      <c r="S76" s="195" t="s">
        <v>2193</v>
      </c>
      <c r="T76" s="195" t="s">
        <v>2199</v>
      </c>
      <c r="U76" s="202">
        <v>3</v>
      </c>
      <c r="V76" s="202">
        <v>2</v>
      </c>
      <c r="W76" s="202">
        <v>1</v>
      </c>
      <c r="X76" s="202">
        <v>99</v>
      </c>
      <c r="Y76" s="233" t="s">
        <v>2147</v>
      </c>
      <c r="Z76" s="233" t="s">
        <v>2151</v>
      </c>
      <c r="AA76" s="233" t="s">
        <v>2151</v>
      </c>
      <c r="AB76" s="234" t="s">
        <v>2151</v>
      </c>
      <c r="AC76" s="756">
        <v>16</v>
      </c>
      <c r="AD76" s="222" t="str">
        <f t="shared" si="3"/>
        <v>Completed</v>
      </c>
      <c r="AE76" s="222" t="str">
        <f t="shared" si="4"/>
        <v>Completed</v>
      </c>
      <c r="AF76" s="222" t="str">
        <f t="shared" si="5"/>
        <v>Completed</v>
      </c>
    </row>
    <row r="77" ht="145.2" spans="2:32">
      <c r="B77" s="131">
        <v>51</v>
      </c>
      <c r="C77" s="149" t="s">
        <v>2229</v>
      </c>
      <c r="D77" s="137" t="s">
        <v>2260</v>
      </c>
      <c r="E77" s="142" t="s">
        <v>2261</v>
      </c>
      <c r="F77" s="139" t="str">
        <f t="shared" si="0"/>
        <v>N</v>
      </c>
      <c r="G77" s="140"/>
      <c r="H77" s="141"/>
      <c r="I77" s="164"/>
      <c r="J77" s="165" t="str">
        <f t="shared" si="1"/>
        <v>N</v>
      </c>
      <c r="K77" s="140"/>
      <c r="L77" s="141"/>
      <c r="M77" s="164"/>
      <c r="N77" s="165" t="str">
        <f t="shared" si="2"/>
        <v>N</v>
      </c>
      <c r="O77" s="140"/>
      <c r="P77" s="141"/>
      <c r="Q77" s="164"/>
      <c r="R77" s="197" t="s">
        <v>2255</v>
      </c>
      <c r="S77" s="195" t="s">
        <v>2193</v>
      </c>
      <c r="T77" s="195" t="s">
        <v>2199</v>
      </c>
      <c r="U77" s="202">
        <v>3</v>
      </c>
      <c r="V77" s="202">
        <v>2</v>
      </c>
      <c r="W77" s="202">
        <v>1</v>
      </c>
      <c r="X77" s="202">
        <v>99</v>
      </c>
      <c r="Y77" s="233" t="s">
        <v>2147</v>
      </c>
      <c r="Z77" s="233" t="s">
        <v>2151</v>
      </c>
      <c r="AA77" s="233" t="s">
        <v>2151</v>
      </c>
      <c r="AB77" s="234" t="s">
        <v>2151</v>
      </c>
      <c r="AC77" s="756">
        <v>17</v>
      </c>
      <c r="AD77" s="222" t="str">
        <f t="shared" si="3"/>
        <v>Completed</v>
      </c>
      <c r="AE77" s="222" t="str">
        <f t="shared" si="4"/>
        <v>Completed</v>
      </c>
      <c r="AF77" s="222" t="str">
        <f t="shared" si="5"/>
        <v>Completed</v>
      </c>
    </row>
    <row r="78" ht="145.2" spans="2:32">
      <c r="B78" s="131">
        <v>52</v>
      </c>
      <c r="C78" s="149" t="s">
        <v>2229</v>
      </c>
      <c r="D78" s="137" t="s">
        <v>2262</v>
      </c>
      <c r="E78" s="142" t="s">
        <v>2263</v>
      </c>
      <c r="F78" s="139" t="str">
        <f t="shared" si="0"/>
        <v>N</v>
      </c>
      <c r="G78" s="140"/>
      <c r="H78" s="141"/>
      <c r="I78" s="164"/>
      <c r="J78" s="165" t="str">
        <f t="shared" si="1"/>
        <v>N</v>
      </c>
      <c r="K78" s="140"/>
      <c r="L78" s="141"/>
      <c r="M78" s="164"/>
      <c r="N78" s="165" t="str">
        <f t="shared" si="2"/>
        <v>N</v>
      </c>
      <c r="O78" s="140"/>
      <c r="P78" s="141"/>
      <c r="Q78" s="164"/>
      <c r="R78" s="197" t="s">
        <v>2255</v>
      </c>
      <c r="S78" s="195" t="s">
        <v>2193</v>
      </c>
      <c r="T78" s="195" t="s">
        <v>2199</v>
      </c>
      <c r="U78" s="202">
        <v>3</v>
      </c>
      <c r="V78" s="202">
        <v>2</v>
      </c>
      <c r="W78" s="202">
        <v>1</v>
      </c>
      <c r="X78" s="202">
        <v>99</v>
      </c>
      <c r="Y78" s="233" t="s">
        <v>2147</v>
      </c>
      <c r="Z78" s="233" t="s">
        <v>2151</v>
      </c>
      <c r="AA78" s="233" t="s">
        <v>2151</v>
      </c>
      <c r="AB78" s="234" t="s">
        <v>2151</v>
      </c>
      <c r="AC78" s="756">
        <v>18</v>
      </c>
      <c r="AD78" s="222" t="str">
        <f t="shared" si="3"/>
        <v>Completed</v>
      </c>
      <c r="AE78" s="222" t="str">
        <f t="shared" si="4"/>
        <v>Completed</v>
      </c>
      <c r="AF78" s="222" t="str">
        <f t="shared" si="5"/>
        <v>Completed</v>
      </c>
    </row>
    <row r="79" ht="145.2" spans="2:32">
      <c r="B79" s="131">
        <v>53</v>
      </c>
      <c r="C79" s="149" t="s">
        <v>2229</v>
      </c>
      <c r="D79" s="137" t="s">
        <v>2264</v>
      </c>
      <c r="E79" s="142" t="s">
        <v>2265</v>
      </c>
      <c r="F79" s="139" t="str">
        <f t="shared" si="0"/>
        <v>N</v>
      </c>
      <c r="G79" s="140"/>
      <c r="H79" s="141"/>
      <c r="I79" s="164"/>
      <c r="J79" s="165" t="str">
        <f t="shared" si="1"/>
        <v>N</v>
      </c>
      <c r="K79" s="140"/>
      <c r="L79" s="141"/>
      <c r="M79" s="164"/>
      <c r="N79" s="165" t="str">
        <f t="shared" si="2"/>
        <v>N</v>
      </c>
      <c r="O79" s="140"/>
      <c r="P79" s="141"/>
      <c r="Q79" s="164"/>
      <c r="R79" s="197" t="s">
        <v>2255</v>
      </c>
      <c r="S79" s="195" t="s">
        <v>2193</v>
      </c>
      <c r="T79" s="195" t="s">
        <v>2199</v>
      </c>
      <c r="U79" s="202">
        <v>3</v>
      </c>
      <c r="V79" s="202">
        <v>2</v>
      </c>
      <c r="W79" s="202">
        <v>1</v>
      </c>
      <c r="X79" s="202">
        <v>99</v>
      </c>
      <c r="Y79" s="233" t="s">
        <v>2147</v>
      </c>
      <c r="Z79" s="233" t="s">
        <v>2151</v>
      </c>
      <c r="AA79" s="233" t="s">
        <v>2151</v>
      </c>
      <c r="AB79" s="234" t="s">
        <v>2151</v>
      </c>
      <c r="AC79" s="756">
        <v>19</v>
      </c>
      <c r="AD79" s="222" t="str">
        <f t="shared" si="3"/>
        <v>Completed</v>
      </c>
      <c r="AE79" s="222" t="str">
        <f t="shared" si="4"/>
        <v>Completed</v>
      </c>
      <c r="AF79" s="222" t="str">
        <f t="shared" si="5"/>
        <v>Completed</v>
      </c>
    </row>
    <row r="80" ht="145.2" spans="2:32">
      <c r="B80" s="131">
        <v>54</v>
      </c>
      <c r="C80" s="149" t="s">
        <v>2229</v>
      </c>
      <c r="D80" s="137" t="s">
        <v>2266</v>
      </c>
      <c r="E80" s="142" t="s">
        <v>2267</v>
      </c>
      <c r="F80" s="139" t="str">
        <f t="shared" si="0"/>
        <v>N</v>
      </c>
      <c r="G80" s="140"/>
      <c r="H80" s="141"/>
      <c r="I80" s="164"/>
      <c r="J80" s="165" t="str">
        <f t="shared" si="1"/>
        <v>N</v>
      </c>
      <c r="K80" s="140"/>
      <c r="L80" s="141"/>
      <c r="M80" s="164"/>
      <c r="N80" s="165" t="str">
        <f t="shared" si="2"/>
        <v>N</v>
      </c>
      <c r="O80" s="140"/>
      <c r="P80" s="141"/>
      <c r="Q80" s="164"/>
      <c r="R80" s="197" t="s">
        <v>2255</v>
      </c>
      <c r="S80" s="195" t="s">
        <v>2193</v>
      </c>
      <c r="T80" s="195" t="s">
        <v>2199</v>
      </c>
      <c r="U80" s="202">
        <v>3</v>
      </c>
      <c r="V80" s="202">
        <v>2</v>
      </c>
      <c r="W80" s="202">
        <v>1</v>
      </c>
      <c r="X80" s="202">
        <v>99</v>
      </c>
      <c r="Y80" s="233" t="s">
        <v>2147</v>
      </c>
      <c r="Z80" s="233" t="s">
        <v>2151</v>
      </c>
      <c r="AA80" s="233" t="s">
        <v>2151</v>
      </c>
      <c r="AB80" s="234" t="s">
        <v>2151</v>
      </c>
      <c r="AC80" s="756">
        <v>20</v>
      </c>
      <c r="AD80" s="222" t="str">
        <f t="shared" si="3"/>
        <v>Completed</v>
      </c>
      <c r="AE80" s="222" t="str">
        <f t="shared" si="4"/>
        <v>Completed</v>
      </c>
      <c r="AF80" s="222" t="str">
        <f t="shared" si="5"/>
        <v>Completed</v>
      </c>
    </row>
    <row r="81" ht="145.2" spans="2:32">
      <c r="B81" s="131">
        <v>55</v>
      </c>
      <c r="C81" s="149" t="s">
        <v>2229</v>
      </c>
      <c r="D81" s="137" t="s">
        <v>2268</v>
      </c>
      <c r="E81" s="142" t="s">
        <v>2269</v>
      </c>
      <c r="F81" s="139" t="str">
        <f t="shared" si="0"/>
        <v>N</v>
      </c>
      <c r="G81" s="140"/>
      <c r="H81" s="141"/>
      <c r="I81" s="164"/>
      <c r="J81" s="165" t="str">
        <f t="shared" si="1"/>
        <v>N</v>
      </c>
      <c r="K81" s="140"/>
      <c r="L81" s="141"/>
      <c r="M81" s="164"/>
      <c r="N81" s="165" t="str">
        <f t="shared" si="2"/>
        <v>N</v>
      </c>
      <c r="O81" s="140"/>
      <c r="P81" s="141"/>
      <c r="Q81" s="164"/>
      <c r="R81" s="197" t="s">
        <v>2255</v>
      </c>
      <c r="S81" s="195" t="s">
        <v>2193</v>
      </c>
      <c r="T81" s="195" t="s">
        <v>2199</v>
      </c>
      <c r="U81" s="202">
        <v>3</v>
      </c>
      <c r="V81" s="202">
        <v>2</v>
      </c>
      <c r="W81" s="202">
        <v>1</v>
      </c>
      <c r="X81" s="202">
        <v>99</v>
      </c>
      <c r="Y81" s="233" t="s">
        <v>2147</v>
      </c>
      <c r="Z81" s="233" t="s">
        <v>2151</v>
      </c>
      <c r="AA81" s="233" t="s">
        <v>2151</v>
      </c>
      <c r="AB81" s="234" t="s">
        <v>2151</v>
      </c>
      <c r="AC81" s="756">
        <v>21</v>
      </c>
      <c r="AD81" s="222" t="str">
        <f t="shared" si="3"/>
        <v>Completed</v>
      </c>
      <c r="AE81" s="222" t="str">
        <f t="shared" si="4"/>
        <v>Completed</v>
      </c>
      <c r="AF81" s="222" t="str">
        <f t="shared" si="5"/>
        <v>Completed</v>
      </c>
    </row>
    <row r="82" ht="145.2" spans="2:32">
      <c r="B82" s="131">
        <v>56</v>
      </c>
      <c r="C82" s="149" t="s">
        <v>2229</v>
      </c>
      <c r="D82" s="137" t="s">
        <v>2270</v>
      </c>
      <c r="E82" s="142" t="s">
        <v>2271</v>
      </c>
      <c r="F82" s="139" t="str">
        <f t="shared" si="0"/>
        <v>N</v>
      </c>
      <c r="G82" s="140"/>
      <c r="H82" s="141"/>
      <c r="I82" s="164"/>
      <c r="J82" s="165" t="str">
        <f t="shared" si="1"/>
        <v>N</v>
      </c>
      <c r="K82" s="140"/>
      <c r="L82" s="141"/>
      <c r="M82" s="164"/>
      <c r="N82" s="165" t="str">
        <f t="shared" si="2"/>
        <v>N</v>
      </c>
      <c r="O82" s="140"/>
      <c r="P82" s="141"/>
      <c r="Q82" s="164"/>
      <c r="R82" s="197" t="s">
        <v>2255</v>
      </c>
      <c r="S82" s="195" t="s">
        <v>2193</v>
      </c>
      <c r="T82" s="195" t="s">
        <v>2199</v>
      </c>
      <c r="U82" s="202">
        <v>3</v>
      </c>
      <c r="V82" s="202">
        <v>2</v>
      </c>
      <c r="W82" s="202">
        <v>1</v>
      </c>
      <c r="X82" s="202">
        <v>99</v>
      </c>
      <c r="Y82" s="233" t="s">
        <v>2147</v>
      </c>
      <c r="Z82" s="233" t="s">
        <v>2151</v>
      </c>
      <c r="AA82" s="233" t="s">
        <v>2151</v>
      </c>
      <c r="AB82" s="234" t="s">
        <v>2151</v>
      </c>
      <c r="AC82" s="756">
        <v>22</v>
      </c>
      <c r="AD82" s="222" t="str">
        <f t="shared" si="3"/>
        <v>Completed</v>
      </c>
      <c r="AE82" s="222" t="str">
        <f t="shared" si="4"/>
        <v>Completed</v>
      </c>
      <c r="AF82" s="222" t="str">
        <f t="shared" si="5"/>
        <v>Completed</v>
      </c>
    </row>
    <row r="83" ht="145.2" spans="2:32">
      <c r="B83" s="131">
        <v>57</v>
      </c>
      <c r="C83" s="149" t="s">
        <v>2229</v>
      </c>
      <c r="D83" s="137" t="s">
        <v>2272</v>
      </c>
      <c r="E83" s="142" t="s">
        <v>2273</v>
      </c>
      <c r="F83" s="139" t="str">
        <f t="shared" si="0"/>
        <v>N</v>
      </c>
      <c r="G83" s="140"/>
      <c r="H83" s="141"/>
      <c r="I83" s="164"/>
      <c r="J83" s="165" t="str">
        <f t="shared" si="1"/>
        <v>N</v>
      </c>
      <c r="K83" s="140"/>
      <c r="L83" s="141"/>
      <c r="M83" s="164"/>
      <c r="N83" s="165" t="str">
        <f t="shared" si="2"/>
        <v>N</v>
      </c>
      <c r="O83" s="140"/>
      <c r="P83" s="141"/>
      <c r="Q83" s="164"/>
      <c r="R83" s="197" t="s">
        <v>2255</v>
      </c>
      <c r="S83" s="195" t="s">
        <v>2193</v>
      </c>
      <c r="T83" s="195" t="s">
        <v>2199</v>
      </c>
      <c r="U83" s="202">
        <v>3</v>
      </c>
      <c r="V83" s="202">
        <v>2</v>
      </c>
      <c r="W83" s="202">
        <v>1</v>
      </c>
      <c r="X83" s="202">
        <v>99</v>
      </c>
      <c r="Y83" s="233" t="s">
        <v>2147</v>
      </c>
      <c r="Z83" s="233" t="s">
        <v>2151</v>
      </c>
      <c r="AA83" s="233" t="s">
        <v>2151</v>
      </c>
      <c r="AB83" s="234" t="s">
        <v>2151</v>
      </c>
      <c r="AC83" s="756">
        <v>23</v>
      </c>
      <c r="AD83" s="222" t="str">
        <f t="shared" si="3"/>
        <v>Completed</v>
      </c>
      <c r="AE83" s="222" t="str">
        <f t="shared" si="4"/>
        <v>Completed</v>
      </c>
      <c r="AF83" s="222" t="str">
        <f t="shared" si="5"/>
        <v>Completed</v>
      </c>
    </row>
    <row r="84" ht="145.2" spans="2:32">
      <c r="B84" s="131">
        <v>58</v>
      </c>
      <c r="C84" s="149" t="s">
        <v>2229</v>
      </c>
      <c r="D84" s="137" t="s">
        <v>2274</v>
      </c>
      <c r="E84" s="142" t="s">
        <v>2275</v>
      </c>
      <c r="F84" s="139" t="str">
        <f t="shared" si="0"/>
        <v>N</v>
      </c>
      <c r="G84" s="140"/>
      <c r="H84" s="141"/>
      <c r="I84" s="164"/>
      <c r="J84" s="165" t="str">
        <f t="shared" si="1"/>
        <v>N</v>
      </c>
      <c r="K84" s="140"/>
      <c r="L84" s="141"/>
      <c r="M84" s="164"/>
      <c r="N84" s="165" t="str">
        <f t="shared" si="2"/>
        <v>N</v>
      </c>
      <c r="O84" s="140"/>
      <c r="P84" s="141"/>
      <c r="Q84" s="164"/>
      <c r="R84" s="197" t="s">
        <v>2255</v>
      </c>
      <c r="S84" s="195" t="s">
        <v>2193</v>
      </c>
      <c r="T84" s="195" t="s">
        <v>2199</v>
      </c>
      <c r="U84" s="202">
        <v>3</v>
      </c>
      <c r="V84" s="202">
        <v>2</v>
      </c>
      <c r="W84" s="202">
        <v>1</v>
      </c>
      <c r="X84" s="202">
        <v>99</v>
      </c>
      <c r="Y84" s="233" t="s">
        <v>2147</v>
      </c>
      <c r="Z84" s="233" t="s">
        <v>2151</v>
      </c>
      <c r="AA84" s="233" t="s">
        <v>2151</v>
      </c>
      <c r="AB84" s="234" t="s">
        <v>2151</v>
      </c>
      <c r="AC84" s="756">
        <v>24</v>
      </c>
      <c r="AD84" s="222" t="str">
        <f t="shared" si="3"/>
        <v>Completed</v>
      </c>
      <c r="AE84" s="222" t="str">
        <f t="shared" si="4"/>
        <v>Completed</v>
      </c>
      <c r="AF84" s="222" t="str">
        <f t="shared" si="5"/>
        <v>Completed</v>
      </c>
    </row>
    <row r="85" ht="145.2" spans="2:32">
      <c r="B85" s="131">
        <v>59</v>
      </c>
      <c r="C85" s="149" t="s">
        <v>2229</v>
      </c>
      <c r="D85" s="137" t="s">
        <v>2276</v>
      </c>
      <c r="E85" s="142" t="s">
        <v>2277</v>
      </c>
      <c r="F85" s="139" t="str">
        <f t="shared" si="0"/>
        <v>N</v>
      </c>
      <c r="G85" s="140"/>
      <c r="H85" s="141"/>
      <c r="I85" s="164"/>
      <c r="J85" s="165" t="str">
        <f t="shared" si="1"/>
        <v>N</v>
      </c>
      <c r="K85" s="140"/>
      <c r="L85" s="141"/>
      <c r="M85" s="164"/>
      <c r="N85" s="165" t="str">
        <f t="shared" si="2"/>
        <v>N</v>
      </c>
      <c r="O85" s="140"/>
      <c r="P85" s="141"/>
      <c r="Q85" s="164"/>
      <c r="R85" s="197" t="s">
        <v>2255</v>
      </c>
      <c r="S85" s="195" t="s">
        <v>2193</v>
      </c>
      <c r="T85" s="195" t="s">
        <v>2199</v>
      </c>
      <c r="U85" s="202">
        <v>3</v>
      </c>
      <c r="V85" s="202">
        <v>2</v>
      </c>
      <c r="W85" s="202">
        <v>1</v>
      </c>
      <c r="X85" s="202">
        <v>99</v>
      </c>
      <c r="Y85" s="233" t="s">
        <v>2147</v>
      </c>
      <c r="Z85" s="233" t="s">
        <v>2151</v>
      </c>
      <c r="AA85" s="233" t="s">
        <v>2151</v>
      </c>
      <c r="AB85" s="234" t="s">
        <v>2151</v>
      </c>
      <c r="AC85" s="756">
        <v>25</v>
      </c>
      <c r="AD85" s="222" t="str">
        <f t="shared" si="3"/>
        <v>Completed</v>
      </c>
      <c r="AE85" s="222" t="str">
        <f t="shared" si="4"/>
        <v>Completed</v>
      </c>
      <c r="AF85" s="222" t="str">
        <f t="shared" si="5"/>
        <v>Completed</v>
      </c>
    </row>
    <row r="86" ht="108" spans="2:32">
      <c r="B86" s="131">
        <v>60</v>
      </c>
      <c r="C86" s="149" t="s">
        <v>2229</v>
      </c>
      <c r="D86" s="137" t="s">
        <v>2278</v>
      </c>
      <c r="E86" s="142" t="s">
        <v>2279</v>
      </c>
      <c r="F86" s="139" t="str">
        <f t="shared" si="0"/>
        <v>N</v>
      </c>
      <c r="G86" s="140"/>
      <c r="H86" s="141"/>
      <c r="I86" s="164"/>
      <c r="J86" s="165" t="str">
        <f t="shared" si="1"/>
        <v>N</v>
      </c>
      <c r="K86" s="140"/>
      <c r="L86" s="141"/>
      <c r="M86" s="164"/>
      <c r="N86" s="165" t="str">
        <f t="shared" si="2"/>
        <v>N</v>
      </c>
      <c r="O86" s="140"/>
      <c r="P86" s="141"/>
      <c r="Q86" s="164"/>
      <c r="R86" s="197" t="s">
        <v>2280</v>
      </c>
      <c r="S86" s="195" t="s">
        <v>2211</v>
      </c>
      <c r="T86" s="195" t="s">
        <v>2215</v>
      </c>
      <c r="U86" s="202">
        <v>3</v>
      </c>
      <c r="V86" s="202">
        <v>2</v>
      </c>
      <c r="W86" s="202">
        <v>1</v>
      </c>
      <c r="X86" s="202">
        <v>99</v>
      </c>
      <c r="Y86" s="233" t="s">
        <v>2147</v>
      </c>
      <c r="Z86" s="233" t="s">
        <v>2151</v>
      </c>
      <c r="AA86" s="233" t="s">
        <v>2151</v>
      </c>
      <c r="AB86" s="234" t="s">
        <v>2151</v>
      </c>
      <c r="AC86" s="756">
        <v>26</v>
      </c>
      <c r="AD86" s="222" t="str">
        <f t="shared" si="3"/>
        <v>Completed</v>
      </c>
      <c r="AE86" s="222" t="str">
        <f t="shared" si="4"/>
        <v>Completed</v>
      </c>
      <c r="AF86" s="222" t="str">
        <f t="shared" si="5"/>
        <v>Completed</v>
      </c>
    </row>
    <row r="87" ht="72" spans="2:32">
      <c r="B87" s="131">
        <v>61</v>
      </c>
      <c r="C87" s="149" t="s">
        <v>2229</v>
      </c>
      <c r="D87" s="137" t="s">
        <v>2281</v>
      </c>
      <c r="E87" s="142" t="s">
        <v>2282</v>
      </c>
      <c r="F87" s="139" t="str">
        <f t="shared" si="0"/>
        <v>N</v>
      </c>
      <c r="G87" s="140"/>
      <c r="H87" s="141"/>
      <c r="I87" s="164"/>
      <c r="J87" s="165" t="str">
        <f t="shared" si="1"/>
        <v>N</v>
      </c>
      <c r="K87" s="140"/>
      <c r="L87" s="141"/>
      <c r="M87" s="164"/>
      <c r="N87" s="165" t="str">
        <f t="shared" si="2"/>
        <v>N</v>
      </c>
      <c r="O87" s="140"/>
      <c r="P87" s="141"/>
      <c r="Q87" s="164"/>
      <c r="R87" s="197" t="s">
        <v>131</v>
      </c>
      <c r="S87" s="195" t="s">
        <v>2211</v>
      </c>
      <c r="T87" s="195" t="s">
        <v>2215</v>
      </c>
      <c r="U87" s="202">
        <v>3</v>
      </c>
      <c r="V87" s="202">
        <v>2</v>
      </c>
      <c r="W87" s="202">
        <v>1</v>
      </c>
      <c r="X87" s="202">
        <v>99</v>
      </c>
      <c r="Y87" s="233" t="s">
        <v>2147</v>
      </c>
      <c r="Z87" s="233" t="s">
        <v>2151</v>
      </c>
      <c r="AA87" s="233" t="s">
        <v>2151</v>
      </c>
      <c r="AB87" s="234" t="s">
        <v>2151</v>
      </c>
      <c r="AC87" s="756">
        <v>27</v>
      </c>
      <c r="AD87" s="222" t="str">
        <f t="shared" si="3"/>
        <v>Completed</v>
      </c>
      <c r="AE87" s="222" t="str">
        <f t="shared" si="4"/>
        <v>Completed</v>
      </c>
      <c r="AF87" s="222" t="str">
        <f t="shared" si="5"/>
        <v>Completed</v>
      </c>
    </row>
    <row r="88" ht="72" spans="2:32">
      <c r="B88" s="131">
        <v>62</v>
      </c>
      <c r="C88" s="149" t="s">
        <v>2229</v>
      </c>
      <c r="D88" s="137" t="s">
        <v>2283</v>
      </c>
      <c r="E88" s="142" t="s">
        <v>2284</v>
      </c>
      <c r="F88" s="139" t="str">
        <f t="shared" si="0"/>
        <v>N</v>
      </c>
      <c r="G88" s="140"/>
      <c r="H88" s="141"/>
      <c r="I88" s="164"/>
      <c r="J88" s="165" t="str">
        <f t="shared" si="1"/>
        <v>N</v>
      </c>
      <c r="K88" s="140"/>
      <c r="L88" s="141"/>
      <c r="M88" s="164"/>
      <c r="N88" s="165" t="str">
        <f t="shared" si="2"/>
        <v>N</v>
      </c>
      <c r="O88" s="140"/>
      <c r="P88" s="141"/>
      <c r="Q88" s="164"/>
      <c r="R88" s="197" t="s">
        <v>131</v>
      </c>
      <c r="S88" s="195" t="s">
        <v>2211</v>
      </c>
      <c r="T88" s="195" t="s">
        <v>2215</v>
      </c>
      <c r="U88" s="202">
        <v>3</v>
      </c>
      <c r="V88" s="202">
        <v>2</v>
      </c>
      <c r="W88" s="202">
        <v>1</v>
      </c>
      <c r="X88" s="202">
        <v>99</v>
      </c>
      <c r="Y88" s="233" t="s">
        <v>2147</v>
      </c>
      <c r="Z88" s="233" t="s">
        <v>2151</v>
      </c>
      <c r="AA88" s="233" t="s">
        <v>2151</v>
      </c>
      <c r="AB88" s="234" t="s">
        <v>2151</v>
      </c>
      <c r="AC88" s="756">
        <v>28</v>
      </c>
      <c r="AD88" s="222" t="str">
        <f t="shared" si="3"/>
        <v>Completed</v>
      </c>
      <c r="AE88" s="222" t="str">
        <f t="shared" si="4"/>
        <v>Completed</v>
      </c>
      <c r="AF88" s="222" t="str">
        <f t="shared" si="5"/>
        <v>Completed</v>
      </c>
    </row>
    <row r="89" ht="96" spans="2:32">
      <c r="B89" s="131">
        <v>63</v>
      </c>
      <c r="C89" s="149" t="s">
        <v>2229</v>
      </c>
      <c r="D89" s="137" t="s">
        <v>2285</v>
      </c>
      <c r="E89" s="142" t="s">
        <v>2286</v>
      </c>
      <c r="F89" s="139" t="str">
        <f t="shared" si="0"/>
        <v>N</v>
      </c>
      <c r="G89" s="140"/>
      <c r="H89" s="141"/>
      <c r="I89" s="164"/>
      <c r="J89" s="165" t="str">
        <f t="shared" si="1"/>
        <v>N</v>
      </c>
      <c r="K89" s="140"/>
      <c r="L89" s="141"/>
      <c r="M89" s="164"/>
      <c r="N89" s="165" t="str">
        <f t="shared" si="2"/>
        <v>N</v>
      </c>
      <c r="O89" s="140"/>
      <c r="P89" s="141"/>
      <c r="Q89" s="164"/>
      <c r="R89" s="197" t="s">
        <v>131</v>
      </c>
      <c r="S89" s="195" t="s">
        <v>2211</v>
      </c>
      <c r="T89" s="195" t="s">
        <v>2215</v>
      </c>
      <c r="U89" s="202">
        <v>3</v>
      </c>
      <c r="V89" s="202">
        <v>2</v>
      </c>
      <c r="W89" s="202">
        <v>1</v>
      </c>
      <c r="X89" s="202">
        <v>99</v>
      </c>
      <c r="Y89" s="233" t="s">
        <v>2147</v>
      </c>
      <c r="Z89" s="233" t="s">
        <v>2151</v>
      </c>
      <c r="AA89" s="233" t="s">
        <v>2151</v>
      </c>
      <c r="AB89" s="234" t="s">
        <v>2151</v>
      </c>
      <c r="AC89" s="756">
        <v>29</v>
      </c>
      <c r="AD89" s="222" t="str">
        <f t="shared" si="3"/>
        <v>Completed</v>
      </c>
      <c r="AE89" s="222" t="str">
        <f t="shared" si="4"/>
        <v>Completed</v>
      </c>
      <c r="AF89" s="222" t="str">
        <f t="shared" si="5"/>
        <v>Completed</v>
      </c>
    </row>
    <row r="90" ht="85.2" spans="2:32">
      <c r="B90" s="131">
        <v>64</v>
      </c>
      <c r="C90" s="149" t="s">
        <v>2229</v>
      </c>
      <c r="D90" s="137" t="s">
        <v>2287</v>
      </c>
      <c r="E90" s="142" t="s">
        <v>131</v>
      </c>
      <c r="F90" s="139" t="str">
        <f t="shared" si="0"/>
        <v>N</v>
      </c>
      <c r="G90" s="140"/>
      <c r="H90" s="141"/>
      <c r="I90" s="164"/>
      <c r="J90" s="165" t="str">
        <f t="shared" si="1"/>
        <v>N</v>
      </c>
      <c r="K90" s="140"/>
      <c r="L90" s="141"/>
      <c r="M90" s="164"/>
      <c r="N90" s="165" t="str">
        <f t="shared" si="2"/>
        <v>N</v>
      </c>
      <c r="O90" s="140"/>
      <c r="P90" s="141"/>
      <c r="Q90" s="164"/>
      <c r="R90" s="197" t="s">
        <v>131</v>
      </c>
      <c r="S90" s="195" t="s">
        <v>2224</v>
      </c>
      <c r="T90" s="195" t="s">
        <v>2225</v>
      </c>
      <c r="U90" s="202">
        <v>3</v>
      </c>
      <c r="V90" s="202">
        <v>2</v>
      </c>
      <c r="W90" s="202">
        <v>1</v>
      </c>
      <c r="X90" s="202">
        <v>99</v>
      </c>
      <c r="Y90" s="233" t="s">
        <v>2147</v>
      </c>
      <c r="Z90" s="233" t="s">
        <v>2151</v>
      </c>
      <c r="AA90" s="233" t="s">
        <v>2151</v>
      </c>
      <c r="AB90" s="234" t="s">
        <v>2151</v>
      </c>
      <c r="AC90" s="756">
        <v>30</v>
      </c>
      <c r="AD90" s="222" t="str">
        <f t="shared" si="3"/>
        <v>Completed</v>
      </c>
      <c r="AE90" s="222" t="str">
        <f t="shared" si="4"/>
        <v>Completed</v>
      </c>
      <c r="AF90" s="222" t="str">
        <f t="shared" si="5"/>
        <v>Completed</v>
      </c>
    </row>
    <row r="91" ht="194.4" spans="2:32">
      <c r="B91" s="131">
        <v>65</v>
      </c>
      <c r="C91" s="149" t="s">
        <v>2229</v>
      </c>
      <c r="D91" s="137" t="s">
        <v>2288</v>
      </c>
      <c r="E91" s="142" t="s">
        <v>2289</v>
      </c>
      <c r="F91" s="139" t="str">
        <f t="shared" si="0"/>
        <v>N</v>
      </c>
      <c r="G91" s="140"/>
      <c r="H91" s="141"/>
      <c r="I91" s="164"/>
      <c r="J91" s="165" t="str">
        <f t="shared" si="1"/>
        <v>N</v>
      </c>
      <c r="K91" s="140"/>
      <c r="L91" s="141"/>
      <c r="M91" s="164"/>
      <c r="N91" s="165" t="str">
        <f t="shared" si="2"/>
        <v>N</v>
      </c>
      <c r="O91" s="140"/>
      <c r="P91" s="141"/>
      <c r="Q91" s="164"/>
      <c r="R91" s="197" t="s">
        <v>131</v>
      </c>
      <c r="S91" s="195" t="s">
        <v>2227</v>
      </c>
      <c r="T91" s="195" t="s">
        <v>2228</v>
      </c>
      <c r="U91" s="202">
        <v>3</v>
      </c>
      <c r="V91" s="202">
        <v>2</v>
      </c>
      <c r="W91" s="202">
        <v>1</v>
      </c>
      <c r="X91" s="202">
        <v>99</v>
      </c>
      <c r="Y91" s="233" t="s">
        <v>2147</v>
      </c>
      <c r="Z91" s="233" t="s">
        <v>2151</v>
      </c>
      <c r="AA91" s="233" t="s">
        <v>2151</v>
      </c>
      <c r="AB91" s="234" t="s">
        <v>2151</v>
      </c>
      <c r="AC91" s="756">
        <v>31</v>
      </c>
      <c r="AD91" s="222" t="str">
        <f t="shared" si="3"/>
        <v>Completed</v>
      </c>
      <c r="AE91" s="222" t="str">
        <f t="shared" si="4"/>
        <v>Completed</v>
      </c>
      <c r="AF91" s="222" t="str">
        <f t="shared" si="5"/>
        <v>Completed</v>
      </c>
    </row>
    <row r="92" ht="194.4" spans="2:32">
      <c r="B92" s="131">
        <v>66</v>
      </c>
      <c r="C92" s="149" t="s">
        <v>2229</v>
      </c>
      <c r="D92" s="137" t="s">
        <v>2290</v>
      </c>
      <c r="E92" s="142" t="s">
        <v>2291</v>
      </c>
      <c r="F92" s="139" t="str">
        <f t="shared" ref="F92:F155" si="6">IF($G$25="No","N",IF($G$26=$Y$22,$Y92,IF($G$26=$Z$22,$Z92,IF($G$26=$AA$22,$AA92,$AB92))))</f>
        <v>N</v>
      </c>
      <c r="G92" s="140"/>
      <c r="H92" s="141"/>
      <c r="I92" s="164"/>
      <c r="J92" s="165" t="str">
        <f t="shared" ref="J92:J155" si="7">IF($K$25="No","N",IF($K$26=$Y$22,$Y92,IF($K$26=$Z$22,$Z92,IF($K$26=$AA$22,$AA92,$AB92))))</f>
        <v>N</v>
      </c>
      <c r="K92" s="140"/>
      <c r="L92" s="141"/>
      <c r="M92" s="164"/>
      <c r="N92" s="165" t="str">
        <f t="shared" ref="N92:N155" si="8">IF($O$25="No","N",IF($O$26=$Y$22,$Y92,IF($O$26=$Z$22,$Z92,IF($O$26=$AA$22,$AA92,$AB92))))</f>
        <v>N</v>
      </c>
      <c r="O92" s="140"/>
      <c r="P92" s="141"/>
      <c r="Q92" s="164"/>
      <c r="R92" s="197" t="s">
        <v>131</v>
      </c>
      <c r="S92" s="195" t="s">
        <v>2227</v>
      </c>
      <c r="T92" s="195" t="s">
        <v>2228</v>
      </c>
      <c r="U92" s="202">
        <v>3</v>
      </c>
      <c r="V92" s="202">
        <v>2</v>
      </c>
      <c r="W92" s="202">
        <v>1</v>
      </c>
      <c r="X92" s="202">
        <v>99</v>
      </c>
      <c r="Y92" s="233" t="s">
        <v>2147</v>
      </c>
      <c r="Z92" s="233" t="s">
        <v>2151</v>
      </c>
      <c r="AA92" s="233" t="s">
        <v>2151</v>
      </c>
      <c r="AB92" s="234" t="s">
        <v>2151</v>
      </c>
      <c r="AC92" s="756">
        <v>32</v>
      </c>
      <c r="AD92" s="222" t="str">
        <f t="shared" ref="AD92:AD155" si="9">IF(OR($F92="N",AND($F92="Y",OR($G92=3,$G92=2,$G92=1)),AND($F92="Y",$G92=99,LEN($I92)&gt;0)),"Completed","Not completed")</f>
        <v>Completed</v>
      </c>
      <c r="AE92" s="222" t="str">
        <f t="shared" ref="AE92:AE155" si="10">IF(OR($J92="N",AND($J92="Y",OR($K92=3,$K92=2,$K92=1)),AND($J92="Y",$K92=99,LEN($M92)&gt;0)),"Completed","Not completed")</f>
        <v>Completed</v>
      </c>
      <c r="AF92" s="222" t="str">
        <f t="shared" ref="AF92:AF155" si="11">IF(OR($N92="N",AND($N92="Y",OR($O92=3,$O92=2,$O92=1)),AND($N92="Y",$O92=99,LEN($Q92)&gt;0)),"Completed","Not completed")</f>
        <v>Completed</v>
      </c>
    </row>
    <row r="93" ht="194.4" spans="2:32">
      <c r="B93" s="131">
        <v>67</v>
      </c>
      <c r="C93" s="149" t="s">
        <v>2229</v>
      </c>
      <c r="D93" s="137" t="s">
        <v>2292</v>
      </c>
      <c r="E93" s="142" t="s">
        <v>2293</v>
      </c>
      <c r="F93" s="139" t="str">
        <f t="shared" si="6"/>
        <v>N</v>
      </c>
      <c r="G93" s="140"/>
      <c r="H93" s="141"/>
      <c r="I93" s="164"/>
      <c r="J93" s="165" t="str">
        <f t="shared" si="7"/>
        <v>N</v>
      </c>
      <c r="K93" s="140"/>
      <c r="L93" s="141"/>
      <c r="M93" s="164"/>
      <c r="N93" s="165" t="str">
        <f t="shared" si="8"/>
        <v>N</v>
      </c>
      <c r="O93" s="140"/>
      <c r="P93" s="141"/>
      <c r="Q93" s="164"/>
      <c r="R93" s="197" t="s">
        <v>2294</v>
      </c>
      <c r="S93" s="195" t="s">
        <v>2227</v>
      </c>
      <c r="T93" s="195" t="s">
        <v>2228</v>
      </c>
      <c r="U93" s="202">
        <v>3</v>
      </c>
      <c r="V93" s="202">
        <v>2</v>
      </c>
      <c r="W93" s="202">
        <v>1</v>
      </c>
      <c r="X93" s="202">
        <v>99</v>
      </c>
      <c r="Y93" s="233" t="s">
        <v>2147</v>
      </c>
      <c r="Z93" s="233" t="s">
        <v>2151</v>
      </c>
      <c r="AA93" s="233" t="s">
        <v>2151</v>
      </c>
      <c r="AB93" s="234" t="s">
        <v>2151</v>
      </c>
      <c r="AC93" s="756">
        <v>33</v>
      </c>
      <c r="AD93" s="222" t="str">
        <f t="shared" si="9"/>
        <v>Completed</v>
      </c>
      <c r="AE93" s="222" t="str">
        <f t="shared" si="10"/>
        <v>Completed</v>
      </c>
      <c r="AF93" s="222" t="str">
        <f t="shared" si="11"/>
        <v>Completed</v>
      </c>
    </row>
    <row r="94" ht="194.4" spans="2:32">
      <c r="B94" s="131">
        <v>68</v>
      </c>
      <c r="C94" s="149" t="s">
        <v>2229</v>
      </c>
      <c r="D94" s="137" t="s">
        <v>2295</v>
      </c>
      <c r="E94" s="142" t="s">
        <v>2296</v>
      </c>
      <c r="F94" s="139" t="str">
        <f t="shared" si="6"/>
        <v>N</v>
      </c>
      <c r="G94" s="140"/>
      <c r="H94" s="141"/>
      <c r="I94" s="164"/>
      <c r="J94" s="165" t="str">
        <f t="shared" si="7"/>
        <v>N</v>
      </c>
      <c r="K94" s="140"/>
      <c r="L94" s="141"/>
      <c r="M94" s="164"/>
      <c r="N94" s="165" t="str">
        <f t="shared" si="8"/>
        <v>N</v>
      </c>
      <c r="O94" s="140"/>
      <c r="P94" s="141"/>
      <c r="Q94" s="164"/>
      <c r="R94" s="197" t="s">
        <v>131</v>
      </c>
      <c r="S94" s="195" t="s">
        <v>2227</v>
      </c>
      <c r="T94" s="195" t="s">
        <v>2228</v>
      </c>
      <c r="U94" s="202">
        <v>3</v>
      </c>
      <c r="V94" s="202">
        <v>2</v>
      </c>
      <c r="W94" s="202">
        <v>1</v>
      </c>
      <c r="X94" s="202">
        <v>99</v>
      </c>
      <c r="Y94" s="233" t="s">
        <v>2147</v>
      </c>
      <c r="Z94" s="233" t="s">
        <v>2151</v>
      </c>
      <c r="AA94" s="233" t="s">
        <v>2151</v>
      </c>
      <c r="AB94" s="234" t="s">
        <v>2151</v>
      </c>
      <c r="AC94" s="756">
        <v>34</v>
      </c>
      <c r="AD94" s="222" t="str">
        <f t="shared" si="9"/>
        <v>Completed</v>
      </c>
      <c r="AE94" s="222" t="str">
        <f t="shared" si="10"/>
        <v>Completed</v>
      </c>
      <c r="AF94" s="222" t="str">
        <f t="shared" si="11"/>
        <v>Completed</v>
      </c>
    </row>
    <row r="95" ht="252" spans="2:32">
      <c r="B95" s="131">
        <v>69</v>
      </c>
      <c r="C95" s="149" t="s">
        <v>2229</v>
      </c>
      <c r="D95" s="137" t="s">
        <v>2297</v>
      </c>
      <c r="E95" s="142" t="s">
        <v>2298</v>
      </c>
      <c r="F95" s="139" t="str">
        <f t="shared" si="6"/>
        <v>N</v>
      </c>
      <c r="G95" s="140"/>
      <c r="H95" s="141"/>
      <c r="I95" s="164"/>
      <c r="J95" s="165" t="str">
        <f t="shared" si="7"/>
        <v>N</v>
      </c>
      <c r="K95" s="140"/>
      <c r="L95" s="141"/>
      <c r="M95" s="164"/>
      <c r="N95" s="165" t="str">
        <f t="shared" si="8"/>
        <v>N</v>
      </c>
      <c r="O95" s="140"/>
      <c r="P95" s="141"/>
      <c r="Q95" s="164"/>
      <c r="R95" s="197" t="s">
        <v>131</v>
      </c>
      <c r="S95" s="195" t="s">
        <v>2227</v>
      </c>
      <c r="T95" s="195" t="s">
        <v>2228</v>
      </c>
      <c r="U95" s="202">
        <v>3</v>
      </c>
      <c r="V95" s="202">
        <v>2</v>
      </c>
      <c r="W95" s="202">
        <v>1</v>
      </c>
      <c r="X95" s="202">
        <v>99</v>
      </c>
      <c r="Y95" s="233" t="s">
        <v>2147</v>
      </c>
      <c r="Z95" s="233" t="s">
        <v>2151</v>
      </c>
      <c r="AA95" s="233" t="s">
        <v>2151</v>
      </c>
      <c r="AB95" s="234" t="s">
        <v>2151</v>
      </c>
      <c r="AC95" s="756">
        <v>35</v>
      </c>
      <c r="AD95" s="222" t="str">
        <f t="shared" si="9"/>
        <v>Completed</v>
      </c>
      <c r="AE95" s="222" t="str">
        <f t="shared" si="10"/>
        <v>Completed</v>
      </c>
      <c r="AF95" s="222" t="str">
        <f t="shared" si="11"/>
        <v>Completed</v>
      </c>
    </row>
    <row r="96" ht="194.4" spans="2:32">
      <c r="B96" s="131">
        <v>70</v>
      </c>
      <c r="C96" s="149" t="s">
        <v>2229</v>
      </c>
      <c r="D96" s="137" t="s">
        <v>2299</v>
      </c>
      <c r="E96" s="142" t="s">
        <v>131</v>
      </c>
      <c r="F96" s="139" t="str">
        <f t="shared" si="6"/>
        <v>N</v>
      </c>
      <c r="G96" s="140"/>
      <c r="H96" s="141"/>
      <c r="I96" s="164"/>
      <c r="J96" s="165" t="str">
        <f t="shared" si="7"/>
        <v>N</v>
      </c>
      <c r="K96" s="140"/>
      <c r="L96" s="141"/>
      <c r="M96" s="164"/>
      <c r="N96" s="165" t="str">
        <f t="shared" si="8"/>
        <v>N</v>
      </c>
      <c r="O96" s="140"/>
      <c r="P96" s="141"/>
      <c r="Q96" s="164"/>
      <c r="R96" s="197" t="s">
        <v>131</v>
      </c>
      <c r="S96" s="195" t="s">
        <v>2227</v>
      </c>
      <c r="T96" s="195" t="s">
        <v>2228</v>
      </c>
      <c r="U96" s="202">
        <v>3</v>
      </c>
      <c r="V96" s="202">
        <v>2</v>
      </c>
      <c r="W96" s="202">
        <v>1</v>
      </c>
      <c r="X96" s="202">
        <v>99</v>
      </c>
      <c r="Y96" s="233" t="s">
        <v>2147</v>
      </c>
      <c r="Z96" s="233" t="s">
        <v>2151</v>
      </c>
      <c r="AA96" s="233" t="s">
        <v>2151</v>
      </c>
      <c r="AB96" s="234" t="s">
        <v>2151</v>
      </c>
      <c r="AC96" s="756">
        <v>36</v>
      </c>
      <c r="AD96" s="222" t="str">
        <f t="shared" si="9"/>
        <v>Completed</v>
      </c>
      <c r="AE96" s="222" t="str">
        <f t="shared" si="10"/>
        <v>Completed</v>
      </c>
      <c r="AF96" s="222" t="str">
        <f t="shared" si="11"/>
        <v>Completed</v>
      </c>
    </row>
    <row r="97" ht="194.4" spans="2:32">
      <c r="B97" s="131">
        <v>71</v>
      </c>
      <c r="C97" s="149" t="s">
        <v>2229</v>
      </c>
      <c r="D97" s="137" t="s">
        <v>2300</v>
      </c>
      <c r="E97" s="142" t="s">
        <v>2301</v>
      </c>
      <c r="F97" s="139" t="str">
        <f t="shared" si="6"/>
        <v>N</v>
      </c>
      <c r="G97" s="140"/>
      <c r="H97" s="141"/>
      <c r="I97" s="164"/>
      <c r="J97" s="165" t="str">
        <f t="shared" si="7"/>
        <v>N</v>
      </c>
      <c r="K97" s="140"/>
      <c r="L97" s="141"/>
      <c r="M97" s="164"/>
      <c r="N97" s="165" t="str">
        <f t="shared" si="8"/>
        <v>N</v>
      </c>
      <c r="O97" s="140"/>
      <c r="P97" s="141"/>
      <c r="Q97" s="164"/>
      <c r="R97" s="197" t="s">
        <v>131</v>
      </c>
      <c r="S97" s="195" t="s">
        <v>2227</v>
      </c>
      <c r="T97" s="195" t="s">
        <v>2228</v>
      </c>
      <c r="U97" s="202">
        <v>3</v>
      </c>
      <c r="V97" s="202">
        <v>2</v>
      </c>
      <c r="W97" s="202">
        <v>1</v>
      </c>
      <c r="X97" s="202">
        <v>99</v>
      </c>
      <c r="Y97" s="233" t="s">
        <v>2147</v>
      </c>
      <c r="Z97" s="233" t="s">
        <v>2151</v>
      </c>
      <c r="AA97" s="233" t="s">
        <v>2151</v>
      </c>
      <c r="AB97" s="234" t="s">
        <v>2151</v>
      </c>
      <c r="AC97" s="756">
        <v>37</v>
      </c>
      <c r="AD97" s="222" t="str">
        <f t="shared" si="9"/>
        <v>Completed</v>
      </c>
      <c r="AE97" s="222" t="str">
        <f t="shared" si="10"/>
        <v>Completed</v>
      </c>
      <c r="AF97" s="222" t="str">
        <f t="shared" si="11"/>
        <v>Completed</v>
      </c>
    </row>
    <row r="98" ht="194.4" spans="2:32">
      <c r="B98" s="131">
        <v>72</v>
      </c>
      <c r="C98" s="149" t="s">
        <v>2229</v>
      </c>
      <c r="D98" s="137" t="s">
        <v>2302</v>
      </c>
      <c r="E98" s="142" t="s">
        <v>2303</v>
      </c>
      <c r="F98" s="139" t="str">
        <f t="shared" si="6"/>
        <v>N</v>
      </c>
      <c r="G98" s="140"/>
      <c r="H98" s="141"/>
      <c r="I98" s="164"/>
      <c r="J98" s="165" t="str">
        <f t="shared" si="7"/>
        <v>N</v>
      </c>
      <c r="K98" s="140"/>
      <c r="L98" s="141"/>
      <c r="M98" s="164"/>
      <c r="N98" s="165" t="str">
        <f t="shared" si="8"/>
        <v>N</v>
      </c>
      <c r="O98" s="140"/>
      <c r="P98" s="141"/>
      <c r="Q98" s="164"/>
      <c r="R98" s="197" t="s">
        <v>131</v>
      </c>
      <c r="S98" s="195" t="s">
        <v>2227</v>
      </c>
      <c r="T98" s="195" t="s">
        <v>2228</v>
      </c>
      <c r="U98" s="202">
        <v>3</v>
      </c>
      <c r="V98" s="202">
        <v>2</v>
      </c>
      <c r="W98" s="202">
        <v>1</v>
      </c>
      <c r="X98" s="202">
        <v>99</v>
      </c>
      <c r="Y98" s="233" t="s">
        <v>2147</v>
      </c>
      <c r="Z98" s="233" t="s">
        <v>2151</v>
      </c>
      <c r="AA98" s="233" t="s">
        <v>2151</v>
      </c>
      <c r="AB98" s="234" t="s">
        <v>2151</v>
      </c>
      <c r="AC98" s="756">
        <v>38</v>
      </c>
      <c r="AD98" s="222" t="str">
        <f t="shared" si="9"/>
        <v>Completed</v>
      </c>
      <c r="AE98" s="222" t="str">
        <f t="shared" si="10"/>
        <v>Completed</v>
      </c>
      <c r="AF98" s="222" t="str">
        <f t="shared" si="11"/>
        <v>Completed</v>
      </c>
    </row>
    <row r="99" ht="74.4" spans="2:32">
      <c r="B99" s="131">
        <v>73</v>
      </c>
      <c r="C99" s="149" t="s">
        <v>2229</v>
      </c>
      <c r="D99" s="137" t="s">
        <v>2304</v>
      </c>
      <c r="E99" s="142" t="s">
        <v>2305</v>
      </c>
      <c r="F99" s="139" t="str">
        <f t="shared" si="6"/>
        <v>N</v>
      </c>
      <c r="G99" s="140"/>
      <c r="H99" s="141"/>
      <c r="I99" s="164"/>
      <c r="J99" s="165" t="str">
        <f t="shared" si="7"/>
        <v>N</v>
      </c>
      <c r="K99" s="140"/>
      <c r="L99" s="141"/>
      <c r="M99" s="164"/>
      <c r="N99" s="165" t="str">
        <f t="shared" si="8"/>
        <v>N</v>
      </c>
      <c r="O99" s="140"/>
      <c r="P99" s="141"/>
      <c r="Q99" s="164"/>
      <c r="R99" s="197" t="s">
        <v>131</v>
      </c>
      <c r="S99" s="195" t="s">
        <v>131</v>
      </c>
      <c r="T99" s="195" t="s">
        <v>2306</v>
      </c>
      <c r="U99" s="202">
        <v>3</v>
      </c>
      <c r="V99" s="202">
        <v>2</v>
      </c>
      <c r="W99" s="202">
        <v>1</v>
      </c>
      <c r="X99" s="202">
        <v>99</v>
      </c>
      <c r="Y99" s="233" t="s">
        <v>2147</v>
      </c>
      <c r="Z99" s="233" t="s">
        <v>2151</v>
      </c>
      <c r="AA99" s="233" t="s">
        <v>2151</v>
      </c>
      <c r="AB99" s="234" t="s">
        <v>2151</v>
      </c>
      <c r="AC99" s="756">
        <v>39</v>
      </c>
      <c r="AD99" s="222" t="str">
        <f t="shared" si="9"/>
        <v>Completed</v>
      </c>
      <c r="AE99" s="222" t="str">
        <f t="shared" si="10"/>
        <v>Completed</v>
      </c>
      <c r="AF99" s="222" t="str">
        <f t="shared" si="11"/>
        <v>Completed</v>
      </c>
    </row>
    <row r="100" ht="235.2" spans="2:32">
      <c r="B100" s="131">
        <v>74</v>
      </c>
      <c r="C100" s="149" t="s">
        <v>2229</v>
      </c>
      <c r="D100" s="137" t="s">
        <v>2307</v>
      </c>
      <c r="E100" s="142" t="s">
        <v>2308</v>
      </c>
      <c r="F100" s="139" t="str">
        <f t="shared" si="6"/>
        <v>N</v>
      </c>
      <c r="G100" s="140"/>
      <c r="H100" s="141"/>
      <c r="I100" s="164"/>
      <c r="J100" s="165" t="str">
        <f t="shared" si="7"/>
        <v>N</v>
      </c>
      <c r="K100" s="140"/>
      <c r="L100" s="141"/>
      <c r="M100" s="164"/>
      <c r="N100" s="165" t="str">
        <f t="shared" si="8"/>
        <v>N</v>
      </c>
      <c r="O100" s="140"/>
      <c r="P100" s="141"/>
      <c r="Q100" s="164"/>
      <c r="R100" s="197" t="s">
        <v>131</v>
      </c>
      <c r="S100" s="195" t="s">
        <v>131</v>
      </c>
      <c r="T100" s="195" t="s">
        <v>2306</v>
      </c>
      <c r="U100" s="202">
        <v>3</v>
      </c>
      <c r="V100" s="202">
        <v>2</v>
      </c>
      <c r="W100" s="202">
        <v>1</v>
      </c>
      <c r="X100" s="202">
        <v>99</v>
      </c>
      <c r="Y100" s="233" t="s">
        <v>2147</v>
      </c>
      <c r="Z100" s="233" t="s">
        <v>2151</v>
      </c>
      <c r="AA100" s="233" t="s">
        <v>2151</v>
      </c>
      <c r="AB100" s="234" t="s">
        <v>2151</v>
      </c>
      <c r="AC100" s="756">
        <v>40</v>
      </c>
      <c r="AD100" s="222" t="str">
        <f t="shared" si="9"/>
        <v>Completed</v>
      </c>
      <c r="AE100" s="222" t="str">
        <f t="shared" si="10"/>
        <v>Completed</v>
      </c>
      <c r="AF100" s="222" t="str">
        <f t="shared" si="11"/>
        <v>Completed</v>
      </c>
    </row>
    <row r="101" ht="156" spans="2:32">
      <c r="B101" s="131">
        <v>75</v>
      </c>
      <c r="C101" s="149" t="s">
        <v>2229</v>
      </c>
      <c r="D101" s="137" t="s">
        <v>2309</v>
      </c>
      <c r="E101" s="142" t="s">
        <v>2310</v>
      </c>
      <c r="F101" s="139" t="str">
        <f t="shared" si="6"/>
        <v>N</v>
      </c>
      <c r="G101" s="140"/>
      <c r="H101" s="141"/>
      <c r="I101" s="164"/>
      <c r="J101" s="165" t="str">
        <f t="shared" si="7"/>
        <v>N</v>
      </c>
      <c r="K101" s="140"/>
      <c r="L101" s="141"/>
      <c r="M101" s="164"/>
      <c r="N101" s="165" t="str">
        <f t="shared" si="8"/>
        <v>N</v>
      </c>
      <c r="O101" s="140"/>
      <c r="P101" s="141"/>
      <c r="Q101" s="164"/>
      <c r="R101" s="197" t="s">
        <v>131</v>
      </c>
      <c r="S101" s="195" t="s">
        <v>131</v>
      </c>
      <c r="T101" s="195" t="s">
        <v>2306</v>
      </c>
      <c r="U101" s="202">
        <v>3</v>
      </c>
      <c r="V101" s="202">
        <v>2</v>
      </c>
      <c r="W101" s="202">
        <v>1</v>
      </c>
      <c r="X101" s="202">
        <v>99</v>
      </c>
      <c r="Y101" s="233" t="s">
        <v>2147</v>
      </c>
      <c r="Z101" s="233" t="s">
        <v>2151</v>
      </c>
      <c r="AA101" s="233" t="s">
        <v>2151</v>
      </c>
      <c r="AB101" s="234" t="s">
        <v>2151</v>
      </c>
      <c r="AC101" s="756">
        <v>41</v>
      </c>
      <c r="AD101" s="222" t="str">
        <f t="shared" si="9"/>
        <v>Completed</v>
      </c>
      <c r="AE101" s="222" t="str">
        <f t="shared" si="10"/>
        <v>Completed</v>
      </c>
      <c r="AF101" s="222" t="str">
        <f t="shared" si="11"/>
        <v>Completed</v>
      </c>
    </row>
    <row r="102" ht="125.55" spans="2:32">
      <c r="B102" s="143">
        <v>76</v>
      </c>
      <c r="C102" s="144" t="s">
        <v>2229</v>
      </c>
      <c r="D102" s="145" t="s">
        <v>2311</v>
      </c>
      <c r="E102" s="146" t="s">
        <v>2312</v>
      </c>
      <c r="F102" s="147" t="str">
        <f t="shared" si="6"/>
        <v>N</v>
      </c>
      <c r="G102" s="129"/>
      <c r="H102" s="148"/>
      <c r="I102" s="160"/>
      <c r="J102" s="166" t="str">
        <f t="shared" si="7"/>
        <v>N</v>
      </c>
      <c r="K102" s="129"/>
      <c r="L102" s="148"/>
      <c r="M102" s="160"/>
      <c r="N102" s="166" t="str">
        <f t="shared" si="8"/>
        <v>N</v>
      </c>
      <c r="O102" s="129"/>
      <c r="P102" s="148"/>
      <c r="Q102" s="160"/>
      <c r="R102" s="198" t="s">
        <v>131</v>
      </c>
      <c r="S102" s="199" t="s">
        <v>131</v>
      </c>
      <c r="T102" s="144" t="s">
        <v>2306</v>
      </c>
      <c r="U102" s="236">
        <v>3</v>
      </c>
      <c r="V102" s="236">
        <v>2</v>
      </c>
      <c r="W102" s="236">
        <v>1</v>
      </c>
      <c r="X102" s="236">
        <v>99</v>
      </c>
      <c r="Y102" s="229" t="s">
        <v>2147</v>
      </c>
      <c r="Z102" s="229" t="s">
        <v>2151</v>
      </c>
      <c r="AA102" s="229" t="s">
        <v>2151</v>
      </c>
      <c r="AB102" s="230" t="s">
        <v>2151</v>
      </c>
      <c r="AC102" s="757">
        <v>42</v>
      </c>
      <c r="AD102" s="231" t="str">
        <f t="shared" si="9"/>
        <v>Completed</v>
      </c>
      <c r="AE102" s="231" t="str">
        <f t="shared" si="10"/>
        <v>Completed</v>
      </c>
      <c r="AF102" s="231" t="str">
        <f t="shared" si="11"/>
        <v>Completed</v>
      </c>
    </row>
    <row r="103" ht="97.2" spans="2:32">
      <c r="B103" s="131">
        <v>77</v>
      </c>
      <c r="C103" s="149" t="s">
        <v>2313</v>
      </c>
      <c r="D103" s="133" t="s">
        <v>2314</v>
      </c>
      <c r="E103" s="150" t="s">
        <v>2315</v>
      </c>
      <c r="F103" s="134" t="str">
        <f t="shared" si="6"/>
        <v>N</v>
      </c>
      <c r="G103" s="121"/>
      <c r="H103" s="135"/>
      <c r="I103" s="162"/>
      <c r="J103" s="163" t="str">
        <f t="shared" si="7"/>
        <v>N</v>
      </c>
      <c r="K103" s="121"/>
      <c r="L103" s="135"/>
      <c r="M103" s="162"/>
      <c r="N103" s="163" t="str">
        <f t="shared" si="8"/>
        <v>N</v>
      </c>
      <c r="O103" s="121"/>
      <c r="P103" s="135"/>
      <c r="Q103" s="162"/>
      <c r="R103" s="238" t="s">
        <v>131</v>
      </c>
      <c r="S103" s="195" t="s">
        <v>2149</v>
      </c>
      <c r="T103" s="149" t="s">
        <v>2150</v>
      </c>
      <c r="U103" s="201">
        <v>3</v>
      </c>
      <c r="V103" s="201">
        <v>2</v>
      </c>
      <c r="W103" s="201">
        <v>1</v>
      </c>
      <c r="X103" s="201">
        <v>99</v>
      </c>
      <c r="Y103" s="226" t="s">
        <v>2151</v>
      </c>
      <c r="Z103" s="226" t="s">
        <v>2147</v>
      </c>
      <c r="AA103" s="226" t="s">
        <v>2151</v>
      </c>
      <c r="AB103" s="227" t="s">
        <v>2151</v>
      </c>
      <c r="AC103" s="755">
        <v>1</v>
      </c>
      <c r="AD103" s="228" t="str">
        <f t="shared" si="9"/>
        <v>Completed</v>
      </c>
      <c r="AE103" s="228" t="str">
        <f t="shared" si="10"/>
        <v>Completed</v>
      </c>
      <c r="AF103" s="228" t="str">
        <f t="shared" si="11"/>
        <v>Completed</v>
      </c>
    </row>
    <row r="104" ht="193.2" spans="2:32">
      <c r="B104" s="131">
        <v>78</v>
      </c>
      <c r="C104" s="149" t="s">
        <v>2313</v>
      </c>
      <c r="D104" s="137" t="s">
        <v>2316</v>
      </c>
      <c r="E104" s="150" t="s">
        <v>2315</v>
      </c>
      <c r="F104" s="139" t="str">
        <f t="shared" si="6"/>
        <v>N</v>
      </c>
      <c r="G104" s="140"/>
      <c r="H104" s="141"/>
      <c r="I104" s="164"/>
      <c r="J104" s="165" t="str">
        <f t="shared" si="7"/>
        <v>N</v>
      </c>
      <c r="K104" s="140"/>
      <c r="L104" s="141"/>
      <c r="M104" s="164"/>
      <c r="N104" s="165" t="str">
        <f t="shared" si="8"/>
        <v>N</v>
      </c>
      <c r="O104" s="140"/>
      <c r="P104" s="141"/>
      <c r="Q104" s="164"/>
      <c r="R104" s="197" t="s">
        <v>2163</v>
      </c>
      <c r="S104" s="195" t="s">
        <v>2149</v>
      </c>
      <c r="T104" s="195" t="s">
        <v>2172</v>
      </c>
      <c r="U104" s="202">
        <v>3</v>
      </c>
      <c r="V104" s="202">
        <v>2</v>
      </c>
      <c r="W104" s="202">
        <v>1</v>
      </c>
      <c r="X104" s="202">
        <v>99</v>
      </c>
      <c r="Y104" s="233" t="s">
        <v>2151</v>
      </c>
      <c r="Z104" s="233" t="s">
        <v>2147</v>
      </c>
      <c r="AA104" s="233" t="s">
        <v>2151</v>
      </c>
      <c r="AB104" s="234" t="s">
        <v>2151</v>
      </c>
      <c r="AC104" s="756">
        <v>2</v>
      </c>
      <c r="AD104" s="222" t="str">
        <f t="shared" si="9"/>
        <v>Completed</v>
      </c>
      <c r="AE104" s="222" t="str">
        <f t="shared" si="10"/>
        <v>Completed</v>
      </c>
      <c r="AF104" s="222" t="str">
        <f t="shared" si="11"/>
        <v>Completed</v>
      </c>
    </row>
    <row r="105" ht="84" spans="2:32">
      <c r="B105" s="131">
        <v>79</v>
      </c>
      <c r="C105" s="149" t="s">
        <v>2313</v>
      </c>
      <c r="D105" s="137" t="s">
        <v>2317</v>
      </c>
      <c r="E105" s="150" t="s">
        <v>2315</v>
      </c>
      <c r="F105" s="139" t="str">
        <f t="shared" si="6"/>
        <v>N</v>
      </c>
      <c r="G105" s="140"/>
      <c r="H105" s="141"/>
      <c r="I105" s="164"/>
      <c r="J105" s="165" t="str">
        <f t="shared" si="7"/>
        <v>N</v>
      </c>
      <c r="K105" s="140"/>
      <c r="L105" s="141"/>
      <c r="M105" s="164"/>
      <c r="N105" s="165" t="str">
        <f t="shared" si="8"/>
        <v>N</v>
      </c>
      <c r="O105" s="140"/>
      <c r="P105" s="141"/>
      <c r="Q105" s="164"/>
      <c r="R105" s="197" t="s">
        <v>131</v>
      </c>
      <c r="S105" s="195" t="s">
        <v>2179</v>
      </c>
      <c r="T105" s="195" t="s">
        <v>2180</v>
      </c>
      <c r="U105" s="202">
        <v>3</v>
      </c>
      <c r="V105" s="202">
        <v>2</v>
      </c>
      <c r="W105" s="202">
        <v>1</v>
      </c>
      <c r="X105" s="202">
        <v>99</v>
      </c>
      <c r="Y105" s="233" t="s">
        <v>2151</v>
      </c>
      <c r="Z105" s="233" t="s">
        <v>2147</v>
      </c>
      <c r="AA105" s="233" t="s">
        <v>2151</v>
      </c>
      <c r="AB105" s="234" t="s">
        <v>2151</v>
      </c>
      <c r="AC105" s="756">
        <v>4</v>
      </c>
      <c r="AD105" s="222" t="str">
        <f t="shared" si="9"/>
        <v>Completed</v>
      </c>
      <c r="AE105" s="222" t="str">
        <f t="shared" si="10"/>
        <v>Completed</v>
      </c>
      <c r="AF105" s="222" t="str">
        <f t="shared" si="11"/>
        <v>Completed</v>
      </c>
    </row>
    <row r="106" ht="84" spans="2:32">
      <c r="B106" s="131">
        <v>80</v>
      </c>
      <c r="C106" s="149" t="s">
        <v>2313</v>
      </c>
      <c r="D106" s="137" t="s">
        <v>2318</v>
      </c>
      <c r="E106" s="150" t="s">
        <v>2315</v>
      </c>
      <c r="F106" s="139" t="str">
        <f t="shared" si="6"/>
        <v>N</v>
      </c>
      <c r="G106" s="140"/>
      <c r="H106" s="141"/>
      <c r="I106" s="164"/>
      <c r="J106" s="165" t="str">
        <f t="shared" si="7"/>
        <v>N</v>
      </c>
      <c r="K106" s="140"/>
      <c r="L106" s="141"/>
      <c r="M106" s="164"/>
      <c r="N106" s="165" t="str">
        <f t="shared" si="8"/>
        <v>N</v>
      </c>
      <c r="O106" s="140"/>
      <c r="P106" s="141"/>
      <c r="Q106" s="164"/>
      <c r="R106" s="197" t="s">
        <v>131</v>
      </c>
      <c r="S106" s="195" t="s">
        <v>2179</v>
      </c>
      <c r="T106" s="195" t="s">
        <v>2180</v>
      </c>
      <c r="U106" s="202">
        <v>3</v>
      </c>
      <c r="V106" s="202">
        <v>2</v>
      </c>
      <c r="W106" s="202">
        <v>1</v>
      </c>
      <c r="X106" s="202">
        <v>99</v>
      </c>
      <c r="Y106" s="233" t="s">
        <v>2151</v>
      </c>
      <c r="Z106" s="233" t="s">
        <v>2147</v>
      </c>
      <c r="AA106" s="233" t="s">
        <v>2151</v>
      </c>
      <c r="AB106" s="234" t="s">
        <v>2151</v>
      </c>
      <c r="AC106" s="756">
        <v>5</v>
      </c>
      <c r="AD106" s="222" t="str">
        <f t="shared" si="9"/>
        <v>Completed</v>
      </c>
      <c r="AE106" s="222" t="str">
        <f t="shared" si="10"/>
        <v>Completed</v>
      </c>
      <c r="AF106" s="222" t="str">
        <f t="shared" si="11"/>
        <v>Completed</v>
      </c>
    </row>
    <row r="107" ht="121.2" spans="2:32">
      <c r="B107" s="131">
        <v>81</v>
      </c>
      <c r="C107" s="149" t="s">
        <v>2313</v>
      </c>
      <c r="D107" s="137" t="s">
        <v>2319</v>
      </c>
      <c r="E107" s="150" t="s">
        <v>2315</v>
      </c>
      <c r="F107" s="139" t="str">
        <f t="shared" si="6"/>
        <v>N</v>
      </c>
      <c r="G107" s="140"/>
      <c r="H107" s="141"/>
      <c r="I107" s="164"/>
      <c r="J107" s="165" t="str">
        <f t="shared" si="7"/>
        <v>N</v>
      </c>
      <c r="K107" s="140"/>
      <c r="L107" s="141"/>
      <c r="M107" s="164"/>
      <c r="N107" s="165" t="str">
        <f t="shared" si="8"/>
        <v>N</v>
      </c>
      <c r="O107" s="140"/>
      <c r="P107" s="141"/>
      <c r="Q107" s="164"/>
      <c r="R107" s="197" t="s">
        <v>2320</v>
      </c>
      <c r="S107" s="195" t="s">
        <v>2179</v>
      </c>
      <c r="T107" s="195" t="s">
        <v>2189</v>
      </c>
      <c r="U107" s="202">
        <v>3</v>
      </c>
      <c r="V107" s="202">
        <v>2</v>
      </c>
      <c r="W107" s="202">
        <v>1</v>
      </c>
      <c r="X107" s="202">
        <v>99</v>
      </c>
      <c r="Y107" s="233" t="s">
        <v>2151</v>
      </c>
      <c r="Z107" s="233" t="s">
        <v>2147</v>
      </c>
      <c r="AA107" s="233" t="s">
        <v>2151</v>
      </c>
      <c r="AB107" s="234" t="s">
        <v>2151</v>
      </c>
      <c r="AC107" s="756">
        <v>6</v>
      </c>
      <c r="AD107" s="222" t="str">
        <f t="shared" si="9"/>
        <v>Completed</v>
      </c>
      <c r="AE107" s="222" t="str">
        <f t="shared" si="10"/>
        <v>Completed</v>
      </c>
      <c r="AF107" s="222" t="str">
        <f t="shared" si="11"/>
        <v>Completed</v>
      </c>
    </row>
    <row r="108" ht="121.2" spans="2:32">
      <c r="B108" s="131">
        <v>82</v>
      </c>
      <c r="C108" s="149" t="s">
        <v>2313</v>
      </c>
      <c r="D108" s="137" t="s">
        <v>2321</v>
      </c>
      <c r="E108" s="150" t="s">
        <v>2315</v>
      </c>
      <c r="F108" s="139" t="str">
        <f t="shared" si="6"/>
        <v>N</v>
      </c>
      <c r="G108" s="140"/>
      <c r="H108" s="141"/>
      <c r="I108" s="164"/>
      <c r="J108" s="165" t="str">
        <f t="shared" si="7"/>
        <v>N</v>
      </c>
      <c r="K108" s="140"/>
      <c r="L108" s="141"/>
      <c r="M108" s="164"/>
      <c r="N108" s="165" t="str">
        <f t="shared" si="8"/>
        <v>N</v>
      </c>
      <c r="O108" s="140"/>
      <c r="P108" s="141"/>
      <c r="Q108" s="164"/>
      <c r="R108" s="197" t="s">
        <v>2320</v>
      </c>
      <c r="S108" s="195" t="s">
        <v>2179</v>
      </c>
      <c r="T108" s="195" t="s">
        <v>2189</v>
      </c>
      <c r="U108" s="202">
        <v>3</v>
      </c>
      <c r="V108" s="202">
        <v>2</v>
      </c>
      <c r="W108" s="202">
        <v>1</v>
      </c>
      <c r="X108" s="202">
        <v>99</v>
      </c>
      <c r="Y108" s="233" t="s">
        <v>2151</v>
      </c>
      <c r="Z108" s="233" t="s">
        <v>2147</v>
      </c>
      <c r="AA108" s="233" t="s">
        <v>2151</v>
      </c>
      <c r="AB108" s="234" t="s">
        <v>2151</v>
      </c>
      <c r="AC108" s="756">
        <v>7</v>
      </c>
      <c r="AD108" s="222" t="str">
        <f t="shared" si="9"/>
        <v>Completed</v>
      </c>
      <c r="AE108" s="222" t="str">
        <f t="shared" si="10"/>
        <v>Completed</v>
      </c>
      <c r="AF108" s="222" t="str">
        <f t="shared" si="11"/>
        <v>Completed</v>
      </c>
    </row>
    <row r="109" ht="121.2" spans="2:32">
      <c r="B109" s="131">
        <v>83</v>
      </c>
      <c r="C109" s="149" t="s">
        <v>2313</v>
      </c>
      <c r="D109" s="137" t="s">
        <v>2322</v>
      </c>
      <c r="E109" s="150" t="s">
        <v>2315</v>
      </c>
      <c r="F109" s="139" t="str">
        <f t="shared" si="6"/>
        <v>N</v>
      </c>
      <c r="G109" s="140"/>
      <c r="H109" s="141"/>
      <c r="I109" s="164"/>
      <c r="J109" s="165" t="str">
        <f t="shared" si="7"/>
        <v>N</v>
      </c>
      <c r="K109" s="140"/>
      <c r="L109" s="141"/>
      <c r="M109" s="164"/>
      <c r="N109" s="165" t="str">
        <f t="shared" si="8"/>
        <v>N</v>
      </c>
      <c r="O109" s="140"/>
      <c r="P109" s="141"/>
      <c r="Q109" s="164"/>
      <c r="R109" s="197" t="s">
        <v>2323</v>
      </c>
      <c r="S109" s="195" t="s">
        <v>2179</v>
      </c>
      <c r="T109" s="195" t="s">
        <v>2189</v>
      </c>
      <c r="U109" s="202">
        <v>3</v>
      </c>
      <c r="V109" s="202">
        <v>2</v>
      </c>
      <c r="W109" s="202">
        <v>1</v>
      </c>
      <c r="X109" s="202">
        <v>99</v>
      </c>
      <c r="Y109" s="233" t="s">
        <v>2151</v>
      </c>
      <c r="Z109" s="233" t="s">
        <v>2147</v>
      </c>
      <c r="AA109" s="233" t="s">
        <v>2151</v>
      </c>
      <c r="AB109" s="234" t="s">
        <v>2151</v>
      </c>
      <c r="AC109" s="756">
        <v>8</v>
      </c>
      <c r="AD109" s="222" t="str">
        <f t="shared" si="9"/>
        <v>Completed</v>
      </c>
      <c r="AE109" s="222" t="str">
        <f t="shared" si="10"/>
        <v>Completed</v>
      </c>
      <c r="AF109" s="222" t="str">
        <f t="shared" si="11"/>
        <v>Completed</v>
      </c>
    </row>
    <row r="110" ht="121.2" spans="2:32">
      <c r="B110" s="131">
        <v>84</v>
      </c>
      <c r="C110" s="149" t="s">
        <v>2313</v>
      </c>
      <c r="D110" s="137" t="s">
        <v>2324</v>
      </c>
      <c r="E110" s="150" t="s">
        <v>2315</v>
      </c>
      <c r="F110" s="139" t="str">
        <f t="shared" si="6"/>
        <v>N</v>
      </c>
      <c r="G110" s="140"/>
      <c r="H110" s="141"/>
      <c r="I110" s="164"/>
      <c r="J110" s="165" t="str">
        <f t="shared" si="7"/>
        <v>N</v>
      </c>
      <c r="K110" s="140"/>
      <c r="L110" s="141"/>
      <c r="M110" s="164"/>
      <c r="N110" s="165" t="str">
        <f t="shared" si="8"/>
        <v>N</v>
      </c>
      <c r="O110" s="140"/>
      <c r="P110" s="141"/>
      <c r="Q110" s="164"/>
      <c r="R110" s="197" t="s">
        <v>2325</v>
      </c>
      <c r="S110" s="195" t="s">
        <v>2179</v>
      </c>
      <c r="T110" s="195" t="s">
        <v>2189</v>
      </c>
      <c r="U110" s="202">
        <v>3</v>
      </c>
      <c r="V110" s="202">
        <v>2</v>
      </c>
      <c r="W110" s="202">
        <v>1</v>
      </c>
      <c r="X110" s="202">
        <v>99</v>
      </c>
      <c r="Y110" s="233" t="s">
        <v>2151</v>
      </c>
      <c r="Z110" s="233" t="s">
        <v>2147</v>
      </c>
      <c r="AA110" s="233" t="s">
        <v>2151</v>
      </c>
      <c r="AB110" s="234" t="s">
        <v>2151</v>
      </c>
      <c r="AC110" s="756">
        <v>9</v>
      </c>
      <c r="AD110" s="222" t="str">
        <f t="shared" si="9"/>
        <v>Completed</v>
      </c>
      <c r="AE110" s="222" t="str">
        <f t="shared" si="10"/>
        <v>Completed</v>
      </c>
      <c r="AF110" s="222" t="str">
        <f t="shared" si="11"/>
        <v>Completed</v>
      </c>
    </row>
    <row r="111" ht="121.2" spans="2:32">
      <c r="B111" s="131">
        <v>85</v>
      </c>
      <c r="C111" s="149" t="s">
        <v>2313</v>
      </c>
      <c r="D111" s="137" t="s">
        <v>2326</v>
      </c>
      <c r="E111" s="150" t="s">
        <v>2315</v>
      </c>
      <c r="F111" s="139" t="str">
        <f t="shared" si="6"/>
        <v>N</v>
      </c>
      <c r="G111" s="140"/>
      <c r="H111" s="141"/>
      <c r="I111" s="164"/>
      <c r="J111" s="165" t="str">
        <f t="shared" si="7"/>
        <v>N</v>
      </c>
      <c r="K111" s="140"/>
      <c r="L111" s="141"/>
      <c r="M111" s="164"/>
      <c r="N111" s="165" t="str">
        <f t="shared" si="8"/>
        <v>N</v>
      </c>
      <c r="O111" s="140"/>
      <c r="P111" s="141"/>
      <c r="Q111" s="164"/>
      <c r="R111" s="197" t="s">
        <v>2327</v>
      </c>
      <c r="S111" s="195" t="s">
        <v>2179</v>
      </c>
      <c r="T111" s="195" t="s">
        <v>2189</v>
      </c>
      <c r="U111" s="202">
        <v>3</v>
      </c>
      <c r="V111" s="202">
        <v>2</v>
      </c>
      <c r="W111" s="202">
        <v>1</v>
      </c>
      <c r="X111" s="202">
        <v>99</v>
      </c>
      <c r="Y111" s="233" t="s">
        <v>2151</v>
      </c>
      <c r="Z111" s="233" t="s">
        <v>2147</v>
      </c>
      <c r="AA111" s="233" t="s">
        <v>2151</v>
      </c>
      <c r="AB111" s="234" t="s">
        <v>2151</v>
      </c>
      <c r="AC111" s="756">
        <v>10</v>
      </c>
      <c r="AD111" s="222" t="str">
        <f t="shared" si="9"/>
        <v>Completed</v>
      </c>
      <c r="AE111" s="222" t="str">
        <f t="shared" si="10"/>
        <v>Completed</v>
      </c>
      <c r="AF111" s="222" t="str">
        <f t="shared" si="11"/>
        <v>Completed</v>
      </c>
    </row>
    <row r="112" ht="121.2" spans="2:32">
      <c r="B112" s="131">
        <v>86</v>
      </c>
      <c r="C112" s="149" t="s">
        <v>2313</v>
      </c>
      <c r="D112" s="137" t="s">
        <v>2328</v>
      </c>
      <c r="E112" s="150" t="s">
        <v>2315</v>
      </c>
      <c r="F112" s="139" t="str">
        <f t="shared" si="6"/>
        <v>N</v>
      </c>
      <c r="G112" s="140"/>
      <c r="H112" s="141"/>
      <c r="I112" s="164"/>
      <c r="J112" s="165" t="str">
        <f t="shared" si="7"/>
        <v>N</v>
      </c>
      <c r="K112" s="140"/>
      <c r="L112" s="141"/>
      <c r="M112" s="164"/>
      <c r="N112" s="165" t="str">
        <f t="shared" si="8"/>
        <v>N</v>
      </c>
      <c r="O112" s="140"/>
      <c r="P112" s="141"/>
      <c r="Q112" s="164"/>
      <c r="R112" s="197" t="s">
        <v>2329</v>
      </c>
      <c r="S112" s="195" t="s">
        <v>2179</v>
      </c>
      <c r="T112" s="195" t="s">
        <v>2189</v>
      </c>
      <c r="U112" s="202">
        <v>3</v>
      </c>
      <c r="V112" s="202">
        <v>2</v>
      </c>
      <c r="W112" s="202">
        <v>1</v>
      </c>
      <c r="X112" s="202">
        <v>99</v>
      </c>
      <c r="Y112" s="233" t="s">
        <v>2151</v>
      </c>
      <c r="Z112" s="233" t="s">
        <v>2147</v>
      </c>
      <c r="AA112" s="233" t="s">
        <v>2151</v>
      </c>
      <c r="AB112" s="234" t="s">
        <v>2151</v>
      </c>
      <c r="AC112" s="756">
        <v>11</v>
      </c>
      <c r="AD112" s="222" t="str">
        <f t="shared" si="9"/>
        <v>Completed</v>
      </c>
      <c r="AE112" s="222" t="str">
        <f t="shared" si="10"/>
        <v>Completed</v>
      </c>
      <c r="AF112" s="222" t="str">
        <f t="shared" si="11"/>
        <v>Completed</v>
      </c>
    </row>
    <row r="113" ht="121.2" spans="2:32">
      <c r="B113" s="131">
        <v>87</v>
      </c>
      <c r="C113" s="149" t="s">
        <v>2313</v>
      </c>
      <c r="D113" s="137" t="s">
        <v>2330</v>
      </c>
      <c r="E113" s="150" t="s">
        <v>2315</v>
      </c>
      <c r="F113" s="139" t="str">
        <f t="shared" si="6"/>
        <v>N</v>
      </c>
      <c r="G113" s="140"/>
      <c r="H113" s="141"/>
      <c r="I113" s="164"/>
      <c r="J113" s="165" t="str">
        <f t="shared" si="7"/>
        <v>N</v>
      </c>
      <c r="K113" s="140"/>
      <c r="L113" s="141"/>
      <c r="M113" s="164"/>
      <c r="N113" s="165" t="str">
        <f t="shared" si="8"/>
        <v>N</v>
      </c>
      <c r="O113" s="140"/>
      <c r="P113" s="141"/>
      <c r="Q113" s="164"/>
      <c r="R113" s="197" t="s">
        <v>2331</v>
      </c>
      <c r="S113" s="195" t="s">
        <v>2179</v>
      </c>
      <c r="T113" s="195" t="s">
        <v>2189</v>
      </c>
      <c r="U113" s="202">
        <v>3</v>
      </c>
      <c r="V113" s="202">
        <v>2</v>
      </c>
      <c r="W113" s="202">
        <v>1</v>
      </c>
      <c r="X113" s="202">
        <v>99</v>
      </c>
      <c r="Y113" s="233" t="s">
        <v>2151</v>
      </c>
      <c r="Z113" s="233" t="s">
        <v>2147</v>
      </c>
      <c r="AA113" s="233" t="s">
        <v>2151</v>
      </c>
      <c r="AB113" s="234" t="s">
        <v>2151</v>
      </c>
      <c r="AC113" s="756">
        <v>12</v>
      </c>
      <c r="AD113" s="222" t="str">
        <f t="shared" si="9"/>
        <v>Completed</v>
      </c>
      <c r="AE113" s="222" t="str">
        <f t="shared" si="10"/>
        <v>Completed</v>
      </c>
      <c r="AF113" s="222" t="str">
        <f t="shared" si="11"/>
        <v>Completed</v>
      </c>
    </row>
    <row r="114" ht="121.2" spans="2:32">
      <c r="B114" s="131">
        <v>88</v>
      </c>
      <c r="C114" s="149" t="s">
        <v>2313</v>
      </c>
      <c r="D114" s="137" t="s">
        <v>2332</v>
      </c>
      <c r="E114" s="150" t="s">
        <v>2315</v>
      </c>
      <c r="F114" s="139" t="str">
        <f t="shared" si="6"/>
        <v>N</v>
      </c>
      <c r="G114" s="140"/>
      <c r="H114" s="141"/>
      <c r="I114" s="164"/>
      <c r="J114" s="165" t="str">
        <f t="shared" si="7"/>
        <v>N</v>
      </c>
      <c r="K114" s="140"/>
      <c r="L114" s="141"/>
      <c r="M114" s="164"/>
      <c r="N114" s="165" t="str">
        <f t="shared" si="8"/>
        <v>N</v>
      </c>
      <c r="O114" s="140"/>
      <c r="P114" s="141"/>
      <c r="Q114" s="164"/>
      <c r="R114" s="197" t="s">
        <v>2331</v>
      </c>
      <c r="S114" s="195" t="s">
        <v>2179</v>
      </c>
      <c r="T114" s="195" t="s">
        <v>2189</v>
      </c>
      <c r="U114" s="202">
        <v>3</v>
      </c>
      <c r="V114" s="202">
        <v>2</v>
      </c>
      <c r="W114" s="202">
        <v>1</v>
      </c>
      <c r="X114" s="202">
        <v>99</v>
      </c>
      <c r="Y114" s="233" t="s">
        <v>2151</v>
      </c>
      <c r="Z114" s="233" t="s">
        <v>2147</v>
      </c>
      <c r="AA114" s="233" t="s">
        <v>2151</v>
      </c>
      <c r="AB114" s="234" t="s">
        <v>2151</v>
      </c>
      <c r="AC114" s="756">
        <v>13</v>
      </c>
      <c r="AD114" s="222" t="str">
        <f t="shared" si="9"/>
        <v>Completed</v>
      </c>
      <c r="AE114" s="222" t="str">
        <f t="shared" si="10"/>
        <v>Completed</v>
      </c>
      <c r="AF114" s="222" t="str">
        <f t="shared" si="11"/>
        <v>Completed</v>
      </c>
    </row>
    <row r="115" ht="121.2" spans="2:32">
      <c r="B115" s="131">
        <v>89</v>
      </c>
      <c r="C115" s="149" t="s">
        <v>2313</v>
      </c>
      <c r="D115" s="137" t="s">
        <v>2333</v>
      </c>
      <c r="E115" s="150" t="s">
        <v>2315</v>
      </c>
      <c r="F115" s="139" t="str">
        <f t="shared" si="6"/>
        <v>N</v>
      </c>
      <c r="G115" s="140"/>
      <c r="H115" s="141"/>
      <c r="I115" s="164"/>
      <c r="J115" s="165" t="str">
        <f t="shared" si="7"/>
        <v>N</v>
      </c>
      <c r="K115" s="140"/>
      <c r="L115" s="141"/>
      <c r="M115" s="164"/>
      <c r="N115" s="165" t="str">
        <f t="shared" si="8"/>
        <v>N</v>
      </c>
      <c r="O115" s="140"/>
      <c r="P115" s="141"/>
      <c r="Q115" s="164"/>
      <c r="R115" s="197" t="s">
        <v>2334</v>
      </c>
      <c r="S115" s="195" t="s">
        <v>2179</v>
      </c>
      <c r="T115" s="195" t="s">
        <v>2189</v>
      </c>
      <c r="U115" s="202">
        <v>3</v>
      </c>
      <c r="V115" s="202">
        <v>2</v>
      </c>
      <c r="W115" s="202">
        <v>1</v>
      </c>
      <c r="X115" s="202">
        <v>99</v>
      </c>
      <c r="Y115" s="233" t="s">
        <v>2151</v>
      </c>
      <c r="Z115" s="233" t="s">
        <v>2147</v>
      </c>
      <c r="AA115" s="233" t="s">
        <v>2151</v>
      </c>
      <c r="AB115" s="234" t="s">
        <v>2151</v>
      </c>
      <c r="AC115" s="756">
        <v>14</v>
      </c>
      <c r="AD115" s="222" t="str">
        <f t="shared" si="9"/>
        <v>Completed</v>
      </c>
      <c r="AE115" s="222" t="str">
        <f t="shared" si="10"/>
        <v>Completed</v>
      </c>
      <c r="AF115" s="222" t="str">
        <f t="shared" si="11"/>
        <v>Completed</v>
      </c>
    </row>
    <row r="116" ht="121.2" spans="2:32">
      <c r="B116" s="131">
        <v>90</v>
      </c>
      <c r="C116" s="149" t="s">
        <v>2313</v>
      </c>
      <c r="D116" s="137" t="s">
        <v>2335</v>
      </c>
      <c r="E116" s="150" t="s">
        <v>2315</v>
      </c>
      <c r="F116" s="139" t="str">
        <f t="shared" si="6"/>
        <v>N</v>
      </c>
      <c r="G116" s="140"/>
      <c r="H116" s="141"/>
      <c r="I116" s="164"/>
      <c r="J116" s="165" t="str">
        <f t="shared" si="7"/>
        <v>N</v>
      </c>
      <c r="K116" s="140"/>
      <c r="L116" s="141"/>
      <c r="M116" s="164"/>
      <c r="N116" s="165" t="str">
        <f t="shared" si="8"/>
        <v>N</v>
      </c>
      <c r="O116" s="140"/>
      <c r="P116" s="141"/>
      <c r="Q116" s="164"/>
      <c r="R116" s="197" t="s">
        <v>2336</v>
      </c>
      <c r="S116" s="195" t="s">
        <v>2179</v>
      </c>
      <c r="T116" s="195" t="s">
        <v>2189</v>
      </c>
      <c r="U116" s="202">
        <v>3</v>
      </c>
      <c r="V116" s="202">
        <v>2</v>
      </c>
      <c r="W116" s="202">
        <v>1</v>
      </c>
      <c r="X116" s="202">
        <v>99</v>
      </c>
      <c r="Y116" s="233" t="s">
        <v>2151</v>
      </c>
      <c r="Z116" s="233" t="s">
        <v>2147</v>
      </c>
      <c r="AA116" s="233" t="s">
        <v>2151</v>
      </c>
      <c r="AB116" s="234" t="s">
        <v>2151</v>
      </c>
      <c r="AC116" s="756">
        <v>15</v>
      </c>
      <c r="AD116" s="222" t="str">
        <f t="shared" si="9"/>
        <v>Completed</v>
      </c>
      <c r="AE116" s="222" t="str">
        <f t="shared" si="10"/>
        <v>Completed</v>
      </c>
      <c r="AF116" s="222" t="str">
        <f t="shared" si="11"/>
        <v>Completed</v>
      </c>
    </row>
    <row r="117" ht="132" spans="2:32">
      <c r="B117" s="131">
        <v>91</v>
      </c>
      <c r="C117" s="149" t="s">
        <v>2313</v>
      </c>
      <c r="D117" s="137" t="s">
        <v>2337</v>
      </c>
      <c r="E117" s="150" t="s">
        <v>2315</v>
      </c>
      <c r="F117" s="139" t="str">
        <f t="shared" si="6"/>
        <v>N</v>
      </c>
      <c r="G117" s="140"/>
      <c r="H117" s="141"/>
      <c r="I117" s="164"/>
      <c r="J117" s="165" t="str">
        <f t="shared" si="7"/>
        <v>N</v>
      </c>
      <c r="K117" s="140"/>
      <c r="L117" s="141"/>
      <c r="M117" s="164"/>
      <c r="N117" s="165" t="str">
        <f t="shared" si="8"/>
        <v>N</v>
      </c>
      <c r="O117" s="140"/>
      <c r="P117" s="141"/>
      <c r="Q117" s="164"/>
      <c r="R117" s="197" t="s">
        <v>2338</v>
      </c>
      <c r="S117" s="195" t="s">
        <v>2179</v>
      </c>
      <c r="T117" s="195" t="s">
        <v>2191</v>
      </c>
      <c r="U117" s="202">
        <v>3</v>
      </c>
      <c r="V117" s="202">
        <v>2</v>
      </c>
      <c r="W117" s="202">
        <v>1</v>
      </c>
      <c r="X117" s="202">
        <v>99</v>
      </c>
      <c r="Y117" s="233" t="s">
        <v>2151</v>
      </c>
      <c r="Z117" s="233" t="s">
        <v>2147</v>
      </c>
      <c r="AA117" s="233" t="s">
        <v>2151</v>
      </c>
      <c r="AB117" s="234" t="s">
        <v>2151</v>
      </c>
      <c r="AC117" s="756">
        <v>16</v>
      </c>
      <c r="AD117" s="222" t="str">
        <f t="shared" si="9"/>
        <v>Completed</v>
      </c>
      <c r="AE117" s="222" t="str">
        <f t="shared" si="10"/>
        <v>Completed</v>
      </c>
      <c r="AF117" s="222" t="str">
        <f t="shared" si="11"/>
        <v>Completed</v>
      </c>
    </row>
    <row r="118" ht="132" spans="2:32">
      <c r="B118" s="131">
        <v>92</v>
      </c>
      <c r="C118" s="149" t="s">
        <v>2313</v>
      </c>
      <c r="D118" s="137" t="s">
        <v>2339</v>
      </c>
      <c r="E118" s="150" t="s">
        <v>2315</v>
      </c>
      <c r="F118" s="139" t="str">
        <f t="shared" si="6"/>
        <v>N</v>
      </c>
      <c r="G118" s="140"/>
      <c r="H118" s="141"/>
      <c r="I118" s="164"/>
      <c r="J118" s="165" t="str">
        <f t="shared" si="7"/>
        <v>N</v>
      </c>
      <c r="K118" s="140"/>
      <c r="L118" s="141"/>
      <c r="M118" s="164"/>
      <c r="N118" s="165" t="str">
        <f t="shared" si="8"/>
        <v>N</v>
      </c>
      <c r="O118" s="140"/>
      <c r="P118" s="141"/>
      <c r="Q118" s="164"/>
      <c r="R118" s="197" t="s">
        <v>2340</v>
      </c>
      <c r="S118" s="195" t="s">
        <v>2179</v>
      </c>
      <c r="T118" s="195" t="s">
        <v>2191</v>
      </c>
      <c r="U118" s="202">
        <v>3</v>
      </c>
      <c r="V118" s="202">
        <v>2</v>
      </c>
      <c r="W118" s="202">
        <v>1</v>
      </c>
      <c r="X118" s="202">
        <v>99</v>
      </c>
      <c r="Y118" s="233" t="s">
        <v>2151</v>
      </c>
      <c r="Z118" s="233" t="s">
        <v>2147</v>
      </c>
      <c r="AA118" s="233" t="s">
        <v>2151</v>
      </c>
      <c r="AB118" s="234" t="s">
        <v>2151</v>
      </c>
      <c r="AC118" s="756">
        <v>17</v>
      </c>
      <c r="AD118" s="222" t="str">
        <f t="shared" si="9"/>
        <v>Completed</v>
      </c>
      <c r="AE118" s="222" t="str">
        <f t="shared" si="10"/>
        <v>Completed</v>
      </c>
      <c r="AF118" s="222" t="str">
        <f t="shared" si="11"/>
        <v>Completed</v>
      </c>
    </row>
    <row r="119" ht="132" spans="2:32">
      <c r="B119" s="131">
        <v>93</v>
      </c>
      <c r="C119" s="149" t="s">
        <v>2313</v>
      </c>
      <c r="D119" s="137" t="s">
        <v>2341</v>
      </c>
      <c r="E119" s="150" t="s">
        <v>2315</v>
      </c>
      <c r="F119" s="139" t="str">
        <f t="shared" si="6"/>
        <v>N</v>
      </c>
      <c r="G119" s="140"/>
      <c r="H119" s="141"/>
      <c r="I119" s="164"/>
      <c r="J119" s="165" t="str">
        <f t="shared" si="7"/>
        <v>N</v>
      </c>
      <c r="K119" s="140"/>
      <c r="L119" s="141"/>
      <c r="M119" s="164"/>
      <c r="N119" s="165" t="str">
        <f t="shared" si="8"/>
        <v>N</v>
      </c>
      <c r="O119" s="140"/>
      <c r="P119" s="141"/>
      <c r="Q119" s="164"/>
      <c r="R119" s="197" t="s">
        <v>2342</v>
      </c>
      <c r="S119" s="195" t="s">
        <v>2179</v>
      </c>
      <c r="T119" s="195" t="s">
        <v>2191</v>
      </c>
      <c r="U119" s="202">
        <v>3</v>
      </c>
      <c r="V119" s="202">
        <v>2</v>
      </c>
      <c r="W119" s="202">
        <v>1</v>
      </c>
      <c r="X119" s="202">
        <v>99</v>
      </c>
      <c r="Y119" s="233" t="s">
        <v>2151</v>
      </c>
      <c r="Z119" s="233" t="s">
        <v>2147</v>
      </c>
      <c r="AA119" s="233" t="s">
        <v>2151</v>
      </c>
      <c r="AB119" s="234" t="s">
        <v>2151</v>
      </c>
      <c r="AC119" s="756">
        <v>18</v>
      </c>
      <c r="AD119" s="222" t="str">
        <f t="shared" si="9"/>
        <v>Completed</v>
      </c>
      <c r="AE119" s="222" t="str">
        <f t="shared" si="10"/>
        <v>Completed</v>
      </c>
      <c r="AF119" s="222" t="str">
        <f t="shared" si="11"/>
        <v>Completed</v>
      </c>
    </row>
    <row r="120" ht="84" spans="2:32">
      <c r="B120" s="131">
        <v>94</v>
      </c>
      <c r="C120" s="149" t="s">
        <v>2313</v>
      </c>
      <c r="D120" s="137" t="s">
        <v>2343</v>
      </c>
      <c r="E120" s="150" t="s">
        <v>2315</v>
      </c>
      <c r="F120" s="139" t="str">
        <f t="shared" si="6"/>
        <v>N</v>
      </c>
      <c r="G120" s="140"/>
      <c r="H120" s="141"/>
      <c r="I120" s="164"/>
      <c r="J120" s="165" t="str">
        <f t="shared" si="7"/>
        <v>N</v>
      </c>
      <c r="K120" s="140"/>
      <c r="L120" s="141"/>
      <c r="M120" s="164"/>
      <c r="N120" s="165" t="str">
        <f t="shared" si="8"/>
        <v>N</v>
      </c>
      <c r="O120" s="140"/>
      <c r="P120" s="141"/>
      <c r="Q120" s="164"/>
      <c r="R120" s="197" t="s">
        <v>131</v>
      </c>
      <c r="S120" s="195" t="s">
        <v>2193</v>
      </c>
      <c r="T120" s="195" t="s">
        <v>2194</v>
      </c>
      <c r="U120" s="202">
        <v>3</v>
      </c>
      <c r="V120" s="202">
        <v>2</v>
      </c>
      <c r="W120" s="202">
        <v>1</v>
      </c>
      <c r="X120" s="202">
        <v>99</v>
      </c>
      <c r="Y120" s="233" t="s">
        <v>2151</v>
      </c>
      <c r="Z120" s="233" t="s">
        <v>2147</v>
      </c>
      <c r="AA120" s="233" t="s">
        <v>2151</v>
      </c>
      <c r="AB120" s="234" t="s">
        <v>2151</v>
      </c>
      <c r="AC120" s="756">
        <v>19</v>
      </c>
      <c r="AD120" s="222" t="str">
        <f t="shared" si="9"/>
        <v>Completed</v>
      </c>
      <c r="AE120" s="222" t="str">
        <f t="shared" si="10"/>
        <v>Completed</v>
      </c>
      <c r="AF120" s="222" t="str">
        <f t="shared" si="11"/>
        <v>Completed</v>
      </c>
    </row>
    <row r="121" ht="84" spans="2:32">
      <c r="B121" s="131">
        <v>95</v>
      </c>
      <c r="C121" s="149" t="s">
        <v>2313</v>
      </c>
      <c r="D121" s="137" t="s">
        <v>2344</v>
      </c>
      <c r="E121" s="150" t="s">
        <v>2315</v>
      </c>
      <c r="F121" s="139" t="str">
        <f t="shared" si="6"/>
        <v>N</v>
      </c>
      <c r="G121" s="140"/>
      <c r="H121" s="141"/>
      <c r="I121" s="164"/>
      <c r="J121" s="165" t="str">
        <f t="shared" si="7"/>
        <v>N</v>
      </c>
      <c r="K121" s="140"/>
      <c r="L121" s="141"/>
      <c r="M121" s="164"/>
      <c r="N121" s="165" t="str">
        <f t="shared" si="8"/>
        <v>N</v>
      </c>
      <c r="O121" s="140"/>
      <c r="P121" s="141"/>
      <c r="Q121" s="164"/>
      <c r="R121" s="197" t="s">
        <v>131</v>
      </c>
      <c r="S121" s="195" t="s">
        <v>2193</v>
      </c>
      <c r="T121" s="195" t="s">
        <v>2194</v>
      </c>
      <c r="U121" s="202">
        <v>3</v>
      </c>
      <c r="V121" s="202">
        <v>2</v>
      </c>
      <c r="W121" s="202">
        <v>1</v>
      </c>
      <c r="X121" s="202">
        <v>99</v>
      </c>
      <c r="Y121" s="233" t="s">
        <v>2151</v>
      </c>
      <c r="Z121" s="233" t="s">
        <v>2147</v>
      </c>
      <c r="AA121" s="233" t="s">
        <v>2151</v>
      </c>
      <c r="AB121" s="234" t="s">
        <v>2151</v>
      </c>
      <c r="AC121" s="756">
        <v>20</v>
      </c>
      <c r="AD121" s="222" t="str">
        <f t="shared" si="9"/>
        <v>Completed</v>
      </c>
      <c r="AE121" s="222" t="str">
        <f t="shared" si="10"/>
        <v>Completed</v>
      </c>
      <c r="AF121" s="222" t="str">
        <f t="shared" si="11"/>
        <v>Completed</v>
      </c>
    </row>
    <row r="122" ht="84" spans="2:32">
      <c r="B122" s="131">
        <v>96</v>
      </c>
      <c r="C122" s="149" t="s">
        <v>2313</v>
      </c>
      <c r="D122" s="137" t="s">
        <v>2345</v>
      </c>
      <c r="E122" s="150" t="s">
        <v>2315</v>
      </c>
      <c r="F122" s="139" t="str">
        <f t="shared" si="6"/>
        <v>N</v>
      </c>
      <c r="G122" s="140"/>
      <c r="H122" s="141"/>
      <c r="I122" s="164"/>
      <c r="J122" s="165" t="str">
        <f t="shared" si="7"/>
        <v>N</v>
      </c>
      <c r="K122" s="140"/>
      <c r="L122" s="141"/>
      <c r="M122" s="164"/>
      <c r="N122" s="165" t="str">
        <f t="shared" si="8"/>
        <v>N</v>
      </c>
      <c r="O122" s="140"/>
      <c r="P122" s="141"/>
      <c r="Q122" s="164"/>
      <c r="R122" s="197" t="s">
        <v>131</v>
      </c>
      <c r="S122" s="195" t="s">
        <v>2193</v>
      </c>
      <c r="T122" s="195" t="s">
        <v>2194</v>
      </c>
      <c r="U122" s="202">
        <v>3</v>
      </c>
      <c r="V122" s="202">
        <v>2</v>
      </c>
      <c r="W122" s="202">
        <v>1</v>
      </c>
      <c r="X122" s="202">
        <v>99</v>
      </c>
      <c r="Y122" s="233" t="s">
        <v>2151</v>
      </c>
      <c r="Z122" s="233" t="s">
        <v>2147</v>
      </c>
      <c r="AA122" s="233" t="s">
        <v>2151</v>
      </c>
      <c r="AB122" s="234" t="s">
        <v>2151</v>
      </c>
      <c r="AC122" s="756">
        <v>21</v>
      </c>
      <c r="AD122" s="222" t="str">
        <f t="shared" si="9"/>
        <v>Completed</v>
      </c>
      <c r="AE122" s="222" t="str">
        <f t="shared" si="10"/>
        <v>Completed</v>
      </c>
      <c r="AF122" s="222" t="str">
        <f t="shared" si="11"/>
        <v>Completed</v>
      </c>
    </row>
    <row r="123" ht="84" spans="2:32">
      <c r="B123" s="131">
        <v>97</v>
      </c>
      <c r="C123" s="149" t="s">
        <v>2313</v>
      </c>
      <c r="D123" s="137" t="s">
        <v>2346</v>
      </c>
      <c r="E123" s="150" t="s">
        <v>2315</v>
      </c>
      <c r="F123" s="139" t="str">
        <f t="shared" si="6"/>
        <v>N</v>
      </c>
      <c r="G123" s="140"/>
      <c r="H123" s="141"/>
      <c r="I123" s="164"/>
      <c r="J123" s="165" t="str">
        <f t="shared" si="7"/>
        <v>N</v>
      </c>
      <c r="K123" s="140"/>
      <c r="L123" s="141"/>
      <c r="M123" s="164"/>
      <c r="N123" s="165" t="str">
        <f t="shared" si="8"/>
        <v>N</v>
      </c>
      <c r="O123" s="140"/>
      <c r="P123" s="141"/>
      <c r="Q123" s="164"/>
      <c r="R123" s="197" t="s">
        <v>131</v>
      </c>
      <c r="S123" s="195" t="s">
        <v>2193</v>
      </c>
      <c r="T123" s="195" t="s">
        <v>2194</v>
      </c>
      <c r="U123" s="202">
        <v>3</v>
      </c>
      <c r="V123" s="202">
        <v>2</v>
      </c>
      <c r="W123" s="202">
        <v>1</v>
      </c>
      <c r="X123" s="202">
        <v>99</v>
      </c>
      <c r="Y123" s="233" t="s">
        <v>2151</v>
      </c>
      <c r="Z123" s="233" t="s">
        <v>2147</v>
      </c>
      <c r="AA123" s="233" t="s">
        <v>2151</v>
      </c>
      <c r="AB123" s="234" t="s">
        <v>2151</v>
      </c>
      <c r="AC123" s="756">
        <v>22</v>
      </c>
      <c r="AD123" s="222" t="str">
        <f t="shared" si="9"/>
        <v>Completed</v>
      </c>
      <c r="AE123" s="222" t="str">
        <f t="shared" si="10"/>
        <v>Completed</v>
      </c>
      <c r="AF123" s="222" t="str">
        <f t="shared" si="11"/>
        <v>Completed</v>
      </c>
    </row>
    <row r="124" ht="84" spans="2:32">
      <c r="B124" s="131">
        <v>98</v>
      </c>
      <c r="C124" s="149" t="s">
        <v>2313</v>
      </c>
      <c r="D124" s="137" t="s">
        <v>2347</v>
      </c>
      <c r="E124" s="150" t="s">
        <v>2315</v>
      </c>
      <c r="F124" s="139" t="str">
        <f t="shared" si="6"/>
        <v>N</v>
      </c>
      <c r="G124" s="140"/>
      <c r="H124" s="141"/>
      <c r="I124" s="164"/>
      <c r="J124" s="165" t="str">
        <f t="shared" si="7"/>
        <v>N</v>
      </c>
      <c r="K124" s="140"/>
      <c r="L124" s="141"/>
      <c r="M124" s="164"/>
      <c r="N124" s="165" t="str">
        <f t="shared" si="8"/>
        <v>N</v>
      </c>
      <c r="O124" s="140"/>
      <c r="P124" s="141"/>
      <c r="Q124" s="164"/>
      <c r="R124" s="197" t="s">
        <v>131</v>
      </c>
      <c r="S124" s="195" t="s">
        <v>2193</v>
      </c>
      <c r="T124" s="195" t="s">
        <v>2194</v>
      </c>
      <c r="U124" s="202">
        <v>3</v>
      </c>
      <c r="V124" s="202">
        <v>2</v>
      </c>
      <c r="W124" s="202">
        <v>1</v>
      </c>
      <c r="X124" s="202">
        <v>99</v>
      </c>
      <c r="Y124" s="233" t="s">
        <v>2151</v>
      </c>
      <c r="Z124" s="233" t="s">
        <v>2147</v>
      </c>
      <c r="AA124" s="233" t="s">
        <v>2151</v>
      </c>
      <c r="AB124" s="234" t="s">
        <v>2151</v>
      </c>
      <c r="AC124" s="756">
        <v>23</v>
      </c>
      <c r="AD124" s="222" t="str">
        <f t="shared" si="9"/>
        <v>Completed</v>
      </c>
      <c r="AE124" s="222" t="str">
        <f t="shared" si="10"/>
        <v>Completed</v>
      </c>
      <c r="AF124" s="222" t="str">
        <f t="shared" si="11"/>
        <v>Completed</v>
      </c>
    </row>
    <row r="125" ht="84" spans="2:32">
      <c r="B125" s="131">
        <v>99</v>
      </c>
      <c r="C125" s="149" t="s">
        <v>2313</v>
      </c>
      <c r="D125" s="137" t="s">
        <v>2348</v>
      </c>
      <c r="E125" s="150" t="s">
        <v>2315</v>
      </c>
      <c r="F125" s="139" t="str">
        <f t="shared" si="6"/>
        <v>N</v>
      </c>
      <c r="G125" s="140"/>
      <c r="H125" s="141"/>
      <c r="I125" s="164"/>
      <c r="J125" s="165" t="str">
        <f t="shared" si="7"/>
        <v>N</v>
      </c>
      <c r="K125" s="140"/>
      <c r="L125" s="141"/>
      <c r="M125" s="164"/>
      <c r="N125" s="165" t="str">
        <f t="shared" si="8"/>
        <v>N</v>
      </c>
      <c r="O125" s="140"/>
      <c r="P125" s="141"/>
      <c r="Q125" s="164"/>
      <c r="R125" s="197" t="s">
        <v>131</v>
      </c>
      <c r="S125" s="195" t="s">
        <v>2193</v>
      </c>
      <c r="T125" s="195" t="s">
        <v>2194</v>
      </c>
      <c r="U125" s="202">
        <v>3</v>
      </c>
      <c r="V125" s="202">
        <v>2</v>
      </c>
      <c r="W125" s="202">
        <v>1</v>
      </c>
      <c r="X125" s="202">
        <v>99</v>
      </c>
      <c r="Y125" s="233" t="s">
        <v>2151</v>
      </c>
      <c r="Z125" s="233" t="s">
        <v>2147</v>
      </c>
      <c r="AA125" s="233" t="s">
        <v>2151</v>
      </c>
      <c r="AB125" s="234" t="s">
        <v>2151</v>
      </c>
      <c r="AC125" s="756">
        <v>24</v>
      </c>
      <c r="AD125" s="222" t="str">
        <f t="shared" si="9"/>
        <v>Completed</v>
      </c>
      <c r="AE125" s="222" t="str">
        <f t="shared" si="10"/>
        <v>Completed</v>
      </c>
      <c r="AF125" s="222" t="str">
        <f t="shared" si="11"/>
        <v>Completed</v>
      </c>
    </row>
    <row r="126" ht="84" spans="2:32">
      <c r="B126" s="131">
        <v>100</v>
      </c>
      <c r="C126" s="149" t="s">
        <v>2313</v>
      </c>
      <c r="D126" s="137" t="s">
        <v>2349</v>
      </c>
      <c r="E126" s="150" t="s">
        <v>2315</v>
      </c>
      <c r="F126" s="139" t="str">
        <f t="shared" si="6"/>
        <v>N</v>
      </c>
      <c r="G126" s="140"/>
      <c r="H126" s="141"/>
      <c r="I126" s="164"/>
      <c r="J126" s="165" t="str">
        <f t="shared" si="7"/>
        <v>N</v>
      </c>
      <c r="K126" s="140"/>
      <c r="L126" s="141"/>
      <c r="M126" s="164"/>
      <c r="N126" s="165" t="str">
        <f t="shared" si="8"/>
        <v>N</v>
      </c>
      <c r="O126" s="140"/>
      <c r="P126" s="141"/>
      <c r="Q126" s="164"/>
      <c r="R126" s="197" t="s">
        <v>131</v>
      </c>
      <c r="S126" s="195" t="s">
        <v>2193</v>
      </c>
      <c r="T126" s="195" t="s">
        <v>2194</v>
      </c>
      <c r="U126" s="202">
        <v>3</v>
      </c>
      <c r="V126" s="202">
        <v>2</v>
      </c>
      <c r="W126" s="202">
        <v>1</v>
      </c>
      <c r="X126" s="202">
        <v>99</v>
      </c>
      <c r="Y126" s="233" t="s">
        <v>2151</v>
      </c>
      <c r="Z126" s="233" t="s">
        <v>2147</v>
      </c>
      <c r="AA126" s="233" t="s">
        <v>2151</v>
      </c>
      <c r="AB126" s="234" t="s">
        <v>2151</v>
      </c>
      <c r="AC126" s="756">
        <v>25</v>
      </c>
      <c r="AD126" s="222" t="str">
        <f t="shared" si="9"/>
        <v>Completed</v>
      </c>
      <c r="AE126" s="222" t="str">
        <f t="shared" si="10"/>
        <v>Completed</v>
      </c>
      <c r="AF126" s="222" t="str">
        <f t="shared" si="11"/>
        <v>Completed</v>
      </c>
    </row>
    <row r="127" ht="84" spans="2:32">
      <c r="B127" s="131">
        <v>101</v>
      </c>
      <c r="C127" s="149" t="s">
        <v>2313</v>
      </c>
      <c r="D127" s="137" t="s">
        <v>2350</v>
      </c>
      <c r="E127" s="150" t="s">
        <v>2315</v>
      </c>
      <c r="F127" s="139" t="str">
        <f t="shared" si="6"/>
        <v>N</v>
      </c>
      <c r="G127" s="140"/>
      <c r="H127" s="141"/>
      <c r="I127" s="164"/>
      <c r="J127" s="165" t="str">
        <f t="shared" si="7"/>
        <v>N</v>
      </c>
      <c r="K127" s="140"/>
      <c r="L127" s="141"/>
      <c r="M127" s="164"/>
      <c r="N127" s="165" t="str">
        <f t="shared" si="8"/>
        <v>N</v>
      </c>
      <c r="O127" s="140"/>
      <c r="P127" s="141"/>
      <c r="Q127" s="164"/>
      <c r="R127" s="197" t="s">
        <v>131</v>
      </c>
      <c r="S127" s="195" t="s">
        <v>2193</v>
      </c>
      <c r="T127" s="195" t="s">
        <v>2194</v>
      </c>
      <c r="U127" s="202">
        <v>3</v>
      </c>
      <c r="V127" s="202">
        <v>2</v>
      </c>
      <c r="W127" s="202">
        <v>1</v>
      </c>
      <c r="X127" s="202">
        <v>99</v>
      </c>
      <c r="Y127" s="233" t="s">
        <v>2151</v>
      </c>
      <c r="Z127" s="233" t="s">
        <v>2147</v>
      </c>
      <c r="AA127" s="233" t="s">
        <v>2151</v>
      </c>
      <c r="AB127" s="234" t="s">
        <v>2151</v>
      </c>
      <c r="AC127" s="756">
        <v>26</v>
      </c>
      <c r="AD127" s="222" t="str">
        <f t="shared" si="9"/>
        <v>Completed</v>
      </c>
      <c r="AE127" s="222" t="str">
        <f t="shared" si="10"/>
        <v>Completed</v>
      </c>
      <c r="AF127" s="222" t="str">
        <f t="shared" si="11"/>
        <v>Completed</v>
      </c>
    </row>
    <row r="128" ht="84" spans="2:32">
      <c r="B128" s="131">
        <v>102</v>
      </c>
      <c r="C128" s="149" t="s">
        <v>2313</v>
      </c>
      <c r="D128" s="137" t="s">
        <v>2351</v>
      </c>
      <c r="E128" s="150" t="s">
        <v>2315</v>
      </c>
      <c r="F128" s="139" t="str">
        <f t="shared" si="6"/>
        <v>N</v>
      </c>
      <c r="G128" s="140"/>
      <c r="H128" s="141"/>
      <c r="I128" s="164"/>
      <c r="J128" s="165" t="str">
        <f t="shared" si="7"/>
        <v>N</v>
      </c>
      <c r="K128" s="140"/>
      <c r="L128" s="141"/>
      <c r="M128" s="164"/>
      <c r="N128" s="165" t="str">
        <f t="shared" si="8"/>
        <v>N</v>
      </c>
      <c r="O128" s="140"/>
      <c r="P128" s="141"/>
      <c r="Q128" s="164"/>
      <c r="R128" s="197" t="s">
        <v>131</v>
      </c>
      <c r="S128" s="195" t="s">
        <v>2193</v>
      </c>
      <c r="T128" s="195" t="s">
        <v>2194</v>
      </c>
      <c r="U128" s="202">
        <v>3</v>
      </c>
      <c r="V128" s="202">
        <v>2</v>
      </c>
      <c r="W128" s="202">
        <v>1</v>
      </c>
      <c r="X128" s="202">
        <v>99</v>
      </c>
      <c r="Y128" s="233" t="s">
        <v>2151</v>
      </c>
      <c r="Z128" s="233" t="s">
        <v>2147</v>
      </c>
      <c r="AA128" s="233" t="s">
        <v>2151</v>
      </c>
      <c r="AB128" s="234" t="s">
        <v>2151</v>
      </c>
      <c r="AC128" s="756">
        <v>27</v>
      </c>
      <c r="AD128" s="222" t="str">
        <f t="shared" si="9"/>
        <v>Completed</v>
      </c>
      <c r="AE128" s="222" t="str">
        <f t="shared" si="10"/>
        <v>Completed</v>
      </c>
      <c r="AF128" s="222" t="str">
        <f t="shared" si="11"/>
        <v>Completed</v>
      </c>
    </row>
    <row r="129" ht="84" spans="2:32">
      <c r="B129" s="131">
        <v>103</v>
      </c>
      <c r="C129" s="149" t="s">
        <v>2313</v>
      </c>
      <c r="D129" s="137" t="s">
        <v>2352</v>
      </c>
      <c r="E129" s="150" t="s">
        <v>2315</v>
      </c>
      <c r="F129" s="139" t="str">
        <f t="shared" si="6"/>
        <v>N</v>
      </c>
      <c r="G129" s="140"/>
      <c r="H129" s="141"/>
      <c r="I129" s="164"/>
      <c r="J129" s="165" t="str">
        <f t="shared" si="7"/>
        <v>N</v>
      </c>
      <c r="K129" s="140"/>
      <c r="L129" s="141"/>
      <c r="M129" s="164"/>
      <c r="N129" s="165" t="str">
        <f t="shared" si="8"/>
        <v>N</v>
      </c>
      <c r="O129" s="140"/>
      <c r="P129" s="141"/>
      <c r="Q129" s="164"/>
      <c r="R129" s="197" t="s">
        <v>131</v>
      </c>
      <c r="S129" s="195" t="s">
        <v>2193</v>
      </c>
      <c r="T129" s="195" t="s">
        <v>2194</v>
      </c>
      <c r="U129" s="202">
        <v>3</v>
      </c>
      <c r="V129" s="202">
        <v>2</v>
      </c>
      <c r="W129" s="202">
        <v>1</v>
      </c>
      <c r="X129" s="202">
        <v>99</v>
      </c>
      <c r="Y129" s="233" t="s">
        <v>2151</v>
      </c>
      <c r="Z129" s="233" t="s">
        <v>2147</v>
      </c>
      <c r="AA129" s="233" t="s">
        <v>2151</v>
      </c>
      <c r="AB129" s="234" t="s">
        <v>2151</v>
      </c>
      <c r="AC129" s="756">
        <v>28</v>
      </c>
      <c r="AD129" s="222" t="str">
        <f t="shared" si="9"/>
        <v>Completed</v>
      </c>
      <c r="AE129" s="222" t="str">
        <f t="shared" si="10"/>
        <v>Completed</v>
      </c>
      <c r="AF129" s="222" t="str">
        <f t="shared" si="11"/>
        <v>Completed</v>
      </c>
    </row>
    <row r="130" ht="84" spans="2:32">
      <c r="B130" s="131">
        <v>104</v>
      </c>
      <c r="C130" s="149" t="s">
        <v>2313</v>
      </c>
      <c r="D130" s="137" t="s">
        <v>2353</v>
      </c>
      <c r="E130" s="150" t="s">
        <v>2315</v>
      </c>
      <c r="F130" s="139" t="str">
        <f t="shared" si="6"/>
        <v>N</v>
      </c>
      <c r="G130" s="140"/>
      <c r="H130" s="141"/>
      <c r="I130" s="164"/>
      <c r="J130" s="165" t="str">
        <f t="shared" si="7"/>
        <v>N</v>
      </c>
      <c r="K130" s="140"/>
      <c r="L130" s="141"/>
      <c r="M130" s="164"/>
      <c r="N130" s="165" t="str">
        <f t="shared" si="8"/>
        <v>N</v>
      </c>
      <c r="O130" s="140"/>
      <c r="P130" s="141"/>
      <c r="Q130" s="164"/>
      <c r="R130" s="197" t="s">
        <v>131</v>
      </c>
      <c r="S130" s="195" t="s">
        <v>2193</v>
      </c>
      <c r="T130" s="195" t="s">
        <v>2194</v>
      </c>
      <c r="U130" s="202">
        <v>3</v>
      </c>
      <c r="V130" s="202">
        <v>2</v>
      </c>
      <c r="W130" s="202">
        <v>1</v>
      </c>
      <c r="X130" s="202">
        <v>99</v>
      </c>
      <c r="Y130" s="233" t="s">
        <v>2151</v>
      </c>
      <c r="Z130" s="233" t="s">
        <v>2147</v>
      </c>
      <c r="AA130" s="233" t="s">
        <v>2151</v>
      </c>
      <c r="AB130" s="234" t="s">
        <v>2151</v>
      </c>
      <c r="AC130" s="756">
        <v>29</v>
      </c>
      <c r="AD130" s="222" t="str">
        <f t="shared" si="9"/>
        <v>Completed</v>
      </c>
      <c r="AE130" s="222" t="str">
        <f t="shared" si="10"/>
        <v>Completed</v>
      </c>
      <c r="AF130" s="222" t="str">
        <f t="shared" si="11"/>
        <v>Completed</v>
      </c>
    </row>
    <row r="131" ht="84" spans="2:32">
      <c r="B131" s="131">
        <v>105</v>
      </c>
      <c r="C131" s="149" t="s">
        <v>2313</v>
      </c>
      <c r="D131" s="137" t="s">
        <v>2354</v>
      </c>
      <c r="E131" s="150" t="s">
        <v>2315</v>
      </c>
      <c r="F131" s="139" t="str">
        <f t="shared" si="6"/>
        <v>N</v>
      </c>
      <c r="G131" s="140"/>
      <c r="H131" s="141"/>
      <c r="I131" s="164"/>
      <c r="J131" s="165" t="str">
        <f t="shared" si="7"/>
        <v>N</v>
      </c>
      <c r="K131" s="140"/>
      <c r="L131" s="141"/>
      <c r="M131" s="164"/>
      <c r="N131" s="165" t="str">
        <f t="shared" si="8"/>
        <v>N</v>
      </c>
      <c r="O131" s="140"/>
      <c r="P131" s="141"/>
      <c r="Q131" s="164"/>
      <c r="R131" s="197" t="s">
        <v>131</v>
      </c>
      <c r="S131" s="195" t="s">
        <v>2193</v>
      </c>
      <c r="T131" s="195" t="s">
        <v>2194</v>
      </c>
      <c r="U131" s="202">
        <v>3</v>
      </c>
      <c r="V131" s="202">
        <v>2</v>
      </c>
      <c r="W131" s="202">
        <v>1</v>
      </c>
      <c r="X131" s="202">
        <v>99</v>
      </c>
      <c r="Y131" s="233" t="s">
        <v>2151</v>
      </c>
      <c r="Z131" s="233" t="s">
        <v>2147</v>
      </c>
      <c r="AA131" s="233" t="s">
        <v>2151</v>
      </c>
      <c r="AB131" s="234" t="s">
        <v>2151</v>
      </c>
      <c r="AC131" s="756">
        <v>30</v>
      </c>
      <c r="AD131" s="222" t="str">
        <f t="shared" si="9"/>
        <v>Completed</v>
      </c>
      <c r="AE131" s="222" t="str">
        <f t="shared" si="10"/>
        <v>Completed</v>
      </c>
      <c r="AF131" s="222" t="str">
        <f t="shared" si="11"/>
        <v>Completed</v>
      </c>
    </row>
    <row r="132" ht="109.2" spans="2:32">
      <c r="B132" s="131">
        <v>106</v>
      </c>
      <c r="C132" s="149" t="s">
        <v>2313</v>
      </c>
      <c r="D132" s="137" t="s">
        <v>2355</v>
      </c>
      <c r="E132" s="150" t="s">
        <v>2315</v>
      </c>
      <c r="F132" s="139" t="str">
        <f t="shared" si="6"/>
        <v>N</v>
      </c>
      <c r="G132" s="140"/>
      <c r="H132" s="141"/>
      <c r="I132" s="164"/>
      <c r="J132" s="165" t="str">
        <f t="shared" si="7"/>
        <v>N</v>
      </c>
      <c r="K132" s="140"/>
      <c r="L132" s="141"/>
      <c r="M132" s="164"/>
      <c r="N132" s="165" t="str">
        <f t="shared" si="8"/>
        <v>N</v>
      </c>
      <c r="O132" s="140"/>
      <c r="P132" s="141"/>
      <c r="Q132" s="164"/>
      <c r="R132" s="197" t="s">
        <v>2356</v>
      </c>
      <c r="S132" s="195" t="s">
        <v>2211</v>
      </c>
      <c r="T132" s="195" t="s">
        <v>2212</v>
      </c>
      <c r="U132" s="202">
        <v>3</v>
      </c>
      <c r="V132" s="202">
        <v>2</v>
      </c>
      <c r="W132" s="202">
        <v>1</v>
      </c>
      <c r="X132" s="202">
        <v>99</v>
      </c>
      <c r="Y132" s="233" t="s">
        <v>2151</v>
      </c>
      <c r="Z132" s="233" t="s">
        <v>2147</v>
      </c>
      <c r="AA132" s="233" t="s">
        <v>2151</v>
      </c>
      <c r="AB132" s="234" t="s">
        <v>2151</v>
      </c>
      <c r="AC132" s="756">
        <v>33</v>
      </c>
      <c r="AD132" s="222" t="str">
        <f t="shared" si="9"/>
        <v>Completed</v>
      </c>
      <c r="AE132" s="222" t="str">
        <f t="shared" si="10"/>
        <v>Completed</v>
      </c>
      <c r="AF132" s="222" t="str">
        <f t="shared" si="11"/>
        <v>Completed</v>
      </c>
    </row>
    <row r="133" ht="109.2" spans="2:32">
      <c r="B133" s="131">
        <v>107</v>
      </c>
      <c r="C133" s="149" t="s">
        <v>2313</v>
      </c>
      <c r="D133" s="137" t="s">
        <v>2357</v>
      </c>
      <c r="E133" s="150" t="s">
        <v>2315</v>
      </c>
      <c r="F133" s="139" t="str">
        <f t="shared" si="6"/>
        <v>N</v>
      </c>
      <c r="G133" s="140"/>
      <c r="H133" s="141"/>
      <c r="I133" s="164"/>
      <c r="J133" s="165" t="str">
        <f t="shared" si="7"/>
        <v>N</v>
      </c>
      <c r="K133" s="140"/>
      <c r="L133" s="141"/>
      <c r="M133" s="164"/>
      <c r="N133" s="165" t="str">
        <f t="shared" si="8"/>
        <v>N</v>
      </c>
      <c r="O133" s="140"/>
      <c r="P133" s="141"/>
      <c r="Q133" s="164"/>
      <c r="R133" s="197" t="s">
        <v>2358</v>
      </c>
      <c r="S133" s="195" t="s">
        <v>2211</v>
      </c>
      <c r="T133" s="195" t="s">
        <v>2212</v>
      </c>
      <c r="U133" s="202">
        <v>3</v>
      </c>
      <c r="V133" s="202">
        <v>2</v>
      </c>
      <c r="W133" s="202">
        <v>1</v>
      </c>
      <c r="X133" s="202">
        <v>99</v>
      </c>
      <c r="Y133" s="233" t="s">
        <v>2151</v>
      </c>
      <c r="Z133" s="233" t="s">
        <v>2147</v>
      </c>
      <c r="AA133" s="233" t="s">
        <v>2151</v>
      </c>
      <c r="AB133" s="234" t="s">
        <v>2151</v>
      </c>
      <c r="AC133" s="756">
        <v>34</v>
      </c>
      <c r="AD133" s="222" t="str">
        <f t="shared" si="9"/>
        <v>Completed</v>
      </c>
      <c r="AE133" s="222" t="str">
        <f t="shared" si="10"/>
        <v>Completed</v>
      </c>
      <c r="AF133" s="222" t="str">
        <f t="shared" si="11"/>
        <v>Completed</v>
      </c>
    </row>
    <row r="134" ht="109.2" spans="2:32">
      <c r="B134" s="131">
        <v>108</v>
      </c>
      <c r="C134" s="149" t="s">
        <v>2313</v>
      </c>
      <c r="D134" s="137" t="s">
        <v>2359</v>
      </c>
      <c r="E134" s="150" t="s">
        <v>2315</v>
      </c>
      <c r="F134" s="139" t="str">
        <f t="shared" si="6"/>
        <v>N</v>
      </c>
      <c r="G134" s="140"/>
      <c r="H134" s="141"/>
      <c r="I134" s="164"/>
      <c r="J134" s="165" t="str">
        <f t="shared" si="7"/>
        <v>N</v>
      </c>
      <c r="K134" s="140"/>
      <c r="L134" s="141"/>
      <c r="M134" s="164"/>
      <c r="N134" s="165" t="str">
        <f t="shared" si="8"/>
        <v>N</v>
      </c>
      <c r="O134" s="140"/>
      <c r="P134" s="141"/>
      <c r="Q134" s="164"/>
      <c r="R134" s="197" t="s">
        <v>2360</v>
      </c>
      <c r="S134" s="195" t="s">
        <v>2211</v>
      </c>
      <c r="T134" s="195" t="s">
        <v>2212</v>
      </c>
      <c r="U134" s="202">
        <v>3</v>
      </c>
      <c r="V134" s="202">
        <v>2</v>
      </c>
      <c r="W134" s="202">
        <v>1</v>
      </c>
      <c r="X134" s="202">
        <v>99</v>
      </c>
      <c r="Y134" s="233" t="s">
        <v>2151</v>
      </c>
      <c r="Z134" s="233" t="s">
        <v>2147</v>
      </c>
      <c r="AA134" s="233" t="s">
        <v>2151</v>
      </c>
      <c r="AB134" s="234" t="s">
        <v>2151</v>
      </c>
      <c r="AC134" s="756">
        <v>35</v>
      </c>
      <c r="AD134" s="222" t="str">
        <f t="shared" si="9"/>
        <v>Completed</v>
      </c>
      <c r="AE134" s="222" t="str">
        <f t="shared" si="10"/>
        <v>Completed</v>
      </c>
      <c r="AF134" s="222" t="str">
        <f t="shared" si="11"/>
        <v>Completed</v>
      </c>
    </row>
    <row r="135" ht="109.2" spans="2:32">
      <c r="B135" s="131">
        <v>109</v>
      </c>
      <c r="C135" s="149" t="s">
        <v>2313</v>
      </c>
      <c r="D135" s="137" t="s">
        <v>2361</v>
      </c>
      <c r="E135" s="150" t="s">
        <v>2315</v>
      </c>
      <c r="F135" s="139" t="str">
        <f t="shared" si="6"/>
        <v>N</v>
      </c>
      <c r="G135" s="140"/>
      <c r="H135" s="141"/>
      <c r="I135" s="164"/>
      <c r="J135" s="165" t="str">
        <f t="shared" si="7"/>
        <v>N</v>
      </c>
      <c r="K135" s="140"/>
      <c r="L135" s="141"/>
      <c r="M135" s="164"/>
      <c r="N135" s="165" t="str">
        <f t="shared" si="8"/>
        <v>N</v>
      </c>
      <c r="O135" s="140"/>
      <c r="P135" s="141"/>
      <c r="Q135" s="164"/>
      <c r="R135" s="197" t="s">
        <v>131</v>
      </c>
      <c r="S135" s="195" t="s">
        <v>2211</v>
      </c>
      <c r="T135" s="195" t="s">
        <v>2212</v>
      </c>
      <c r="U135" s="202">
        <v>3</v>
      </c>
      <c r="V135" s="202">
        <v>2</v>
      </c>
      <c r="W135" s="202">
        <v>1</v>
      </c>
      <c r="X135" s="202">
        <v>99</v>
      </c>
      <c r="Y135" s="233" t="s">
        <v>2151</v>
      </c>
      <c r="Z135" s="233" t="s">
        <v>2147</v>
      </c>
      <c r="AA135" s="233" t="s">
        <v>2151</v>
      </c>
      <c r="AB135" s="234" t="s">
        <v>2151</v>
      </c>
      <c r="AC135" s="756">
        <v>36</v>
      </c>
      <c r="AD135" s="222" t="str">
        <f t="shared" si="9"/>
        <v>Completed</v>
      </c>
      <c r="AE135" s="222" t="str">
        <f t="shared" si="10"/>
        <v>Completed</v>
      </c>
      <c r="AF135" s="222" t="str">
        <f t="shared" si="11"/>
        <v>Completed</v>
      </c>
    </row>
    <row r="136" ht="108" spans="2:32">
      <c r="B136" s="131">
        <v>110</v>
      </c>
      <c r="C136" s="149" t="s">
        <v>2313</v>
      </c>
      <c r="D136" s="137" t="s">
        <v>2362</v>
      </c>
      <c r="E136" s="150" t="s">
        <v>2315</v>
      </c>
      <c r="F136" s="139" t="str">
        <f t="shared" si="6"/>
        <v>N</v>
      </c>
      <c r="G136" s="140"/>
      <c r="H136" s="141"/>
      <c r="I136" s="164"/>
      <c r="J136" s="165" t="str">
        <f t="shared" si="7"/>
        <v>N</v>
      </c>
      <c r="K136" s="140"/>
      <c r="L136" s="141"/>
      <c r="M136" s="164"/>
      <c r="N136" s="165" t="str">
        <f t="shared" si="8"/>
        <v>N</v>
      </c>
      <c r="O136" s="140"/>
      <c r="P136" s="141"/>
      <c r="Q136" s="164"/>
      <c r="R136" s="197" t="s">
        <v>2363</v>
      </c>
      <c r="S136" s="195" t="s">
        <v>2211</v>
      </c>
      <c r="T136" s="195" t="s">
        <v>2215</v>
      </c>
      <c r="U136" s="202">
        <v>3</v>
      </c>
      <c r="V136" s="202">
        <v>2</v>
      </c>
      <c r="W136" s="202">
        <v>1</v>
      </c>
      <c r="X136" s="202">
        <v>99</v>
      </c>
      <c r="Y136" s="233" t="s">
        <v>2151</v>
      </c>
      <c r="Z136" s="233" t="s">
        <v>2147</v>
      </c>
      <c r="AA136" s="233" t="s">
        <v>2151</v>
      </c>
      <c r="AB136" s="234" t="s">
        <v>2151</v>
      </c>
      <c r="AC136" s="756">
        <v>37</v>
      </c>
      <c r="AD136" s="222" t="str">
        <f t="shared" si="9"/>
        <v>Completed</v>
      </c>
      <c r="AE136" s="222" t="str">
        <f t="shared" si="10"/>
        <v>Completed</v>
      </c>
      <c r="AF136" s="222" t="str">
        <f t="shared" si="11"/>
        <v>Completed</v>
      </c>
    </row>
    <row r="137" ht="156" spans="2:32">
      <c r="B137" s="131">
        <v>111</v>
      </c>
      <c r="C137" s="149" t="s">
        <v>2313</v>
      </c>
      <c r="D137" s="137" t="s">
        <v>2364</v>
      </c>
      <c r="E137" s="142" t="s">
        <v>131</v>
      </c>
      <c r="F137" s="139" t="str">
        <f t="shared" si="6"/>
        <v>N</v>
      </c>
      <c r="G137" s="140"/>
      <c r="H137" s="141"/>
      <c r="I137" s="164"/>
      <c r="J137" s="165" t="str">
        <f t="shared" si="7"/>
        <v>N</v>
      </c>
      <c r="K137" s="140"/>
      <c r="L137" s="141"/>
      <c r="M137" s="164"/>
      <c r="N137" s="165" t="str">
        <f t="shared" si="8"/>
        <v>N</v>
      </c>
      <c r="O137" s="140"/>
      <c r="P137" s="141"/>
      <c r="Q137" s="164"/>
      <c r="R137" s="197" t="s">
        <v>131</v>
      </c>
      <c r="S137" s="195" t="s">
        <v>2217</v>
      </c>
      <c r="T137" s="195" t="s">
        <v>2222</v>
      </c>
      <c r="U137" s="202">
        <v>3</v>
      </c>
      <c r="V137" s="202">
        <v>2</v>
      </c>
      <c r="W137" s="202">
        <v>1</v>
      </c>
      <c r="X137" s="202">
        <v>99</v>
      </c>
      <c r="Y137" s="233" t="s">
        <v>2151</v>
      </c>
      <c r="Z137" s="233" t="s">
        <v>2147</v>
      </c>
      <c r="AA137" s="233" t="s">
        <v>2151</v>
      </c>
      <c r="AB137" s="234" t="s">
        <v>2151</v>
      </c>
      <c r="AC137" s="756">
        <v>38</v>
      </c>
      <c r="AD137" s="222" t="str">
        <f t="shared" si="9"/>
        <v>Completed</v>
      </c>
      <c r="AE137" s="222" t="str">
        <f t="shared" si="10"/>
        <v>Completed</v>
      </c>
      <c r="AF137" s="222" t="str">
        <f t="shared" si="11"/>
        <v>Completed</v>
      </c>
    </row>
    <row r="138" ht="194.4" spans="2:32">
      <c r="B138" s="131">
        <v>112</v>
      </c>
      <c r="C138" s="149" t="s">
        <v>2313</v>
      </c>
      <c r="D138" s="137" t="s">
        <v>2365</v>
      </c>
      <c r="E138" s="150" t="s">
        <v>2315</v>
      </c>
      <c r="F138" s="139" t="str">
        <f t="shared" si="6"/>
        <v>N</v>
      </c>
      <c r="G138" s="140"/>
      <c r="H138" s="141"/>
      <c r="I138" s="164"/>
      <c r="J138" s="165" t="str">
        <f t="shared" si="7"/>
        <v>N</v>
      </c>
      <c r="K138" s="140"/>
      <c r="L138" s="141"/>
      <c r="M138" s="164"/>
      <c r="N138" s="165" t="str">
        <f t="shared" si="8"/>
        <v>N</v>
      </c>
      <c r="O138" s="140"/>
      <c r="P138" s="141"/>
      <c r="Q138" s="164"/>
      <c r="R138" s="197" t="s">
        <v>131</v>
      </c>
      <c r="S138" s="195" t="s">
        <v>2227</v>
      </c>
      <c r="T138" s="195" t="s">
        <v>2228</v>
      </c>
      <c r="U138" s="202">
        <v>3</v>
      </c>
      <c r="V138" s="202">
        <v>2</v>
      </c>
      <c r="W138" s="202">
        <v>1</v>
      </c>
      <c r="X138" s="202">
        <v>99</v>
      </c>
      <c r="Y138" s="233" t="s">
        <v>2151</v>
      </c>
      <c r="Z138" s="233" t="s">
        <v>2147</v>
      </c>
      <c r="AA138" s="233" t="s">
        <v>2151</v>
      </c>
      <c r="AB138" s="234" t="s">
        <v>2151</v>
      </c>
      <c r="AC138" s="756">
        <v>39</v>
      </c>
      <c r="AD138" s="222" t="str">
        <f t="shared" si="9"/>
        <v>Completed</v>
      </c>
      <c r="AE138" s="222" t="str">
        <f t="shared" si="10"/>
        <v>Completed</v>
      </c>
      <c r="AF138" s="222" t="str">
        <f t="shared" si="11"/>
        <v>Completed</v>
      </c>
    </row>
    <row r="139" ht="194.4" spans="2:32">
      <c r="B139" s="131">
        <v>113</v>
      </c>
      <c r="C139" s="149" t="s">
        <v>2313</v>
      </c>
      <c r="D139" s="137" t="s">
        <v>2366</v>
      </c>
      <c r="E139" s="150" t="s">
        <v>2315</v>
      </c>
      <c r="F139" s="139" t="str">
        <f t="shared" si="6"/>
        <v>N</v>
      </c>
      <c r="G139" s="140"/>
      <c r="H139" s="141"/>
      <c r="I139" s="164"/>
      <c r="J139" s="165" t="str">
        <f t="shared" si="7"/>
        <v>N</v>
      </c>
      <c r="K139" s="140"/>
      <c r="L139" s="141"/>
      <c r="M139" s="164"/>
      <c r="N139" s="165" t="str">
        <f t="shared" si="8"/>
        <v>N</v>
      </c>
      <c r="O139" s="140"/>
      <c r="P139" s="141"/>
      <c r="Q139" s="164"/>
      <c r="R139" s="197" t="s">
        <v>131</v>
      </c>
      <c r="S139" s="195" t="s">
        <v>2227</v>
      </c>
      <c r="T139" s="195" t="s">
        <v>2228</v>
      </c>
      <c r="U139" s="202">
        <v>3</v>
      </c>
      <c r="V139" s="202">
        <v>2</v>
      </c>
      <c r="W139" s="202">
        <v>1</v>
      </c>
      <c r="X139" s="202">
        <v>99</v>
      </c>
      <c r="Y139" s="233" t="s">
        <v>2151</v>
      </c>
      <c r="Z139" s="233" t="s">
        <v>2147</v>
      </c>
      <c r="AA139" s="233" t="s">
        <v>2151</v>
      </c>
      <c r="AB139" s="234" t="s">
        <v>2151</v>
      </c>
      <c r="AC139" s="756">
        <v>40</v>
      </c>
      <c r="AD139" s="222" t="str">
        <f t="shared" si="9"/>
        <v>Completed</v>
      </c>
      <c r="AE139" s="222" t="str">
        <f t="shared" si="10"/>
        <v>Completed</v>
      </c>
      <c r="AF139" s="222" t="str">
        <f t="shared" si="11"/>
        <v>Completed</v>
      </c>
    </row>
    <row r="140" ht="194.4" spans="2:32">
      <c r="B140" s="131">
        <v>114</v>
      </c>
      <c r="C140" s="149" t="s">
        <v>2313</v>
      </c>
      <c r="D140" s="137" t="s">
        <v>2367</v>
      </c>
      <c r="E140" s="150" t="s">
        <v>2315</v>
      </c>
      <c r="F140" s="139" t="str">
        <f t="shared" si="6"/>
        <v>N</v>
      </c>
      <c r="G140" s="140"/>
      <c r="H140" s="141"/>
      <c r="I140" s="164"/>
      <c r="J140" s="165" t="str">
        <f t="shared" si="7"/>
        <v>N</v>
      </c>
      <c r="K140" s="140"/>
      <c r="L140" s="141"/>
      <c r="M140" s="164"/>
      <c r="N140" s="165" t="str">
        <f t="shared" si="8"/>
        <v>N</v>
      </c>
      <c r="O140" s="140"/>
      <c r="P140" s="141"/>
      <c r="Q140" s="164"/>
      <c r="R140" s="197" t="s">
        <v>131</v>
      </c>
      <c r="S140" s="195" t="s">
        <v>2227</v>
      </c>
      <c r="T140" s="195" t="s">
        <v>2228</v>
      </c>
      <c r="U140" s="202">
        <v>3</v>
      </c>
      <c r="V140" s="202">
        <v>2</v>
      </c>
      <c r="W140" s="202">
        <v>1</v>
      </c>
      <c r="X140" s="202">
        <v>99</v>
      </c>
      <c r="Y140" s="233" t="s">
        <v>2151</v>
      </c>
      <c r="Z140" s="233" t="s">
        <v>2147</v>
      </c>
      <c r="AA140" s="233" t="s">
        <v>2151</v>
      </c>
      <c r="AB140" s="234" t="s">
        <v>2151</v>
      </c>
      <c r="AC140" s="756">
        <v>41</v>
      </c>
      <c r="AD140" s="222" t="str">
        <f t="shared" si="9"/>
        <v>Completed</v>
      </c>
      <c r="AE140" s="222" t="str">
        <f t="shared" si="10"/>
        <v>Completed</v>
      </c>
      <c r="AF140" s="222" t="str">
        <f t="shared" si="11"/>
        <v>Completed</v>
      </c>
    </row>
    <row r="141" ht="194.4" spans="2:32">
      <c r="B141" s="131">
        <v>115</v>
      </c>
      <c r="C141" s="149" t="s">
        <v>2313</v>
      </c>
      <c r="D141" s="137" t="s">
        <v>2368</v>
      </c>
      <c r="E141" s="150" t="s">
        <v>2315</v>
      </c>
      <c r="F141" s="139" t="str">
        <f t="shared" si="6"/>
        <v>N</v>
      </c>
      <c r="G141" s="140"/>
      <c r="H141" s="141"/>
      <c r="I141" s="164"/>
      <c r="J141" s="165" t="str">
        <f t="shared" si="7"/>
        <v>N</v>
      </c>
      <c r="K141" s="140"/>
      <c r="L141" s="141"/>
      <c r="M141" s="164"/>
      <c r="N141" s="165" t="str">
        <f t="shared" si="8"/>
        <v>N</v>
      </c>
      <c r="O141" s="140"/>
      <c r="P141" s="141"/>
      <c r="Q141" s="164"/>
      <c r="R141" s="197" t="s">
        <v>131</v>
      </c>
      <c r="S141" s="195" t="s">
        <v>2227</v>
      </c>
      <c r="T141" s="195" t="s">
        <v>2228</v>
      </c>
      <c r="U141" s="202">
        <v>3</v>
      </c>
      <c r="V141" s="202">
        <v>2</v>
      </c>
      <c r="W141" s="202">
        <v>1</v>
      </c>
      <c r="X141" s="202">
        <v>99</v>
      </c>
      <c r="Y141" s="233" t="s">
        <v>2151</v>
      </c>
      <c r="Z141" s="233" t="s">
        <v>2147</v>
      </c>
      <c r="AA141" s="233" t="s">
        <v>2151</v>
      </c>
      <c r="AB141" s="234" t="s">
        <v>2151</v>
      </c>
      <c r="AC141" s="756">
        <v>42</v>
      </c>
      <c r="AD141" s="222" t="str">
        <f t="shared" si="9"/>
        <v>Completed</v>
      </c>
      <c r="AE141" s="222" t="str">
        <f t="shared" si="10"/>
        <v>Completed</v>
      </c>
      <c r="AF141" s="222" t="str">
        <f t="shared" si="11"/>
        <v>Completed</v>
      </c>
    </row>
    <row r="142" ht="194.4" spans="2:32">
      <c r="B142" s="131">
        <v>116</v>
      </c>
      <c r="C142" s="149" t="s">
        <v>2313</v>
      </c>
      <c r="D142" s="137" t="s">
        <v>2369</v>
      </c>
      <c r="E142" s="150" t="s">
        <v>2315</v>
      </c>
      <c r="F142" s="139" t="str">
        <f t="shared" si="6"/>
        <v>N</v>
      </c>
      <c r="G142" s="140"/>
      <c r="H142" s="141"/>
      <c r="I142" s="164"/>
      <c r="J142" s="165" t="str">
        <f t="shared" si="7"/>
        <v>N</v>
      </c>
      <c r="K142" s="140"/>
      <c r="L142" s="141"/>
      <c r="M142" s="164"/>
      <c r="N142" s="165" t="str">
        <f t="shared" si="8"/>
        <v>N</v>
      </c>
      <c r="O142" s="140"/>
      <c r="P142" s="141"/>
      <c r="Q142" s="164"/>
      <c r="R142" s="197" t="s">
        <v>131</v>
      </c>
      <c r="S142" s="195" t="s">
        <v>2227</v>
      </c>
      <c r="T142" s="195" t="s">
        <v>2228</v>
      </c>
      <c r="U142" s="202">
        <v>3</v>
      </c>
      <c r="V142" s="202">
        <v>2</v>
      </c>
      <c r="W142" s="202">
        <v>1</v>
      </c>
      <c r="X142" s="202">
        <v>99</v>
      </c>
      <c r="Y142" s="233" t="s">
        <v>2151</v>
      </c>
      <c r="Z142" s="233" t="s">
        <v>2147</v>
      </c>
      <c r="AA142" s="233" t="s">
        <v>2151</v>
      </c>
      <c r="AB142" s="234" t="s">
        <v>2151</v>
      </c>
      <c r="AC142" s="756">
        <v>43</v>
      </c>
      <c r="AD142" s="222" t="str">
        <f t="shared" si="9"/>
        <v>Completed</v>
      </c>
      <c r="AE142" s="222" t="str">
        <f t="shared" si="10"/>
        <v>Completed</v>
      </c>
      <c r="AF142" s="222" t="str">
        <f t="shared" si="11"/>
        <v>Completed</v>
      </c>
    </row>
    <row r="143" ht="194.4" spans="2:32">
      <c r="B143" s="131">
        <v>117</v>
      </c>
      <c r="C143" s="149" t="s">
        <v>2313</v>
      </c>
      <c r="D143" s="137" t="s">
        <v>2370</v>
      </c>
      <c r="E143" s="150" t="s">
        <v>2315</v>
      </c>
      <c r="F143" s="139" t="str">
        <f t="shared" si="6"/>
        <v>N</v>
      </c>
      <c r="G143" s="140"/>
      <c r="H143" s="141"/>
      <c r="I143" s="164"/>
      <c r="J143" s="165" t="str">
        <f t="shared" si="7"/>
        <v>N</v>
      </c>
      <c r="K143" s="140"/>
      <c r="L143" s="141"/>
      <c r="M143" s="164"/>
      <c r="N143" s="165" t="str">
        <f t="shared" si="8"/>
        <v>N</v>
      </c>
      <c r="O143" s="140"/>
      <c r="P143" s="141"/>
      <c r="Q143" s="164"/>
      <c r="R143" s="197" t="s">
        <v>131</v>
      </c>
      <c r="S143" s="195" t="s">
        <v>2227</v>
      </c>
      <c r="T143" s="195" t="s">
        <v>2228</v>
      </c>
      <c r="U143" s="202">
        <v>3</v>
      </c>
      <c r="V143" s="202">
        <v>2</v>
      </c>
      <c r="W143" s="202">
        <v>1</v>
      </c>
      <c r="X143" s="202">
        <v>99</v>
      </c>
      <c r="Y143" s="233" t="s">
        <v>2151</v>
      </c>
      <c r="Z143" s="233" t="s">
        <v>2147</v>
      </c>
      <c r="AA143" s="233" t="s">
        <v>2151</v>
      </c>
      <c r="AB143" s="234" t="s">
        <v>2151</v>
      </c>
      <c r="AC143" s="756">
        <v>44</v>
      </c>
      <c r="AD143" s="222" t="str">
        <f t="shared" si="9"/>
        <v>Completed</v>
      </c>
      <c r="AE143" s="222" t="str">
        <f t="shared" si="10"/>
        <v>Completed</v>
      </c>
      <c r="AF143" s="222" t="str">
        <f t="shared" si="11"/>
        <v>Completed</v>
      </c>
    </row>
    <row r="144" ht="84" spans="2:32">
      <c r="B144" s="131">
        <v>118</v>
      </c>
      <c r="C144" s="149" t="s">
        <v>2313</v>
      </c>
      <c r="D144" s="137" t="s">
        <v>2371</v>
      </c>
      <c r="E144" s="150" t="s">
        <v>2315</v>
      </c>
      <c r="F144" s="139" t="str">
        <f t="shared" si="6"/>
        <v>N</v>
      </c>
      <c r="G144" s="140"/>
      <c r="H144" s="141"/>
      <c r="I144" s="164"/>
      <c r="J144" s="165" t="str">
        <f t="shared" si="7"/>
        <v>N</v>
      </c>
      <c r="K144" s="140"/>
      <c r="L144" s="141"/>
      <c r="M144" s="164"/>
      <c r="N144" s="165" t="str">
        <f t="shared" si="8"/>
        <v>N</v>
      </c>
      <c r="O144" s="140"/>
      <c r="P144" s="141"/>
      <c r="Q144" s="164"/>
      <c r="R144" s="197" t="s">
        <v>131</v>
      </c>
      <c r="S144" s="195" t="s">
        <v>131</v>
      </c>
      <c r="T144" s="136" t="s">
        <v>2372</v>
      </c>
      <c r="U144" s="202">
        <v>3</v>
      </c>
      <c r="V144" s="202">
        <v>2</v>
      </c>
      <c r="W144" s="202">
        <v>1</v>
      </c>
      <c r="X144" s="202">
        <v>99</v>
      </c>
      <c r="Y144" s="233" t="s">
        <v>2151</v>
      </c>
      <c r="Z144" s="233" t="s">
        <v>2147</v>
      </c>
      <c r="AA144" s="233" t="s">
        <v>2151</v>
      </c>
      <c r="AB144" s="234" t="s">
        <v>2151</v>
      </c>
      <c r="AC144" s="756">
        <v>45</v>
      </c>
      <c r="AD144" s="222" t="str">
        <f t="shared" si="9"/>
        <v>Completed</v>
      </c>
      <c r="AE144" s="222" t="str">
        <f t="shared" si="10"/>
        <v>Completed</v>
      </c>
      <c r="AF144" s="222" t="str">
        <f t="shared" si="11"/>
        <v>Completed</v>
      </c>
    </row>
    <row r="145" ht="84" spans="2:32">
      <c r="B145" s="131">
        <v>119</v>
      </c>
      <c r="C145" s="149" t="s">
        <v>2313</v>
      </c>
      <c r="D145" s="137" t="s">
        <v>2373</v>
      </c>
      <c r="E145" s="150" t="s">
        <v>2315</v>
      </c>
      <c r="F145" s="139" t="str">
        <f t="shared" si="6"/>
        <v>N</v>
      </c>
      <c r="G145" s="140"/>
      <c r="H145" s="141"/>
      <c r="I145" s="164"/>
      <c r="J145" s="165" t="str">
        <f t="shared" si="7"/>
        <v>N</v>
      </c>
      <c r="K145" s="140"/>
      <c r="L145" s="141"/>
      <c r="M145" s="164"/>
      <c r="N145" s="165" t="str">
        <f t="shared" si="8"/>
        <v>N</v>
      </c>
      <c r="O145" s="140"/>
      <c r="P145" s="141"/>
      <c r="Q145" s="164"/>
      <c r="R145" s="197" t="s">
        <v>131</v>
      </c>
      <c r="S145" s="195" t="s">
        <v>131</v>
      </c>
      <c r="T145" s="136" t="s">
        <v>2372</v>
      </c>
      <c r="U145" s="202">
        <v>3</v>
      </c>
      <c r="V145" s="202">
        <v>2</v>
      </c>
      <c r="W145" s="202">
        <v>1</v>
      </c>
      <c r="X145" s="202">
        <v>99</v>
      </c>
      <c r="Y145" s="233" t="s">
        <v>2151</v>
      </c>
      <c r="Z145" s="233" t="s">
        <v>2147</v>
      </c>
      <c r="AA145" s="233" t="s">
        <v>2151</v>
      </c>
      <c r="AB145" s="234" t="s">
        <v>2151</v>
      </c>
      <c r="AC145" s="756">
        <v>46</v>
      </c>
      <c r="AD145" s="222" t="str">
        <f t="shared" si="9"/>
        <v>Completed</v>
      </c>
      <c r="AE145" s="222" t="str">
        <f t="shared" si="10"/>
        <v>Completed</v>
      </c>
      <c r="AF145" s="222" t="str">
        <f t="shared" si="11"/>
        <v>Completed</v>
      </c>
    </row>
    <row r="146" ht="84" spans="2:32">
      <c r="B146" s="131">
        <v>120</v>
      </c>
      <c r="C146" s="149" t="s">
        <v>2313</v>
      </c>
      <c r="D146" s="137" t="s">
        <v>2374</v>
      </c>
      <c r="E146" s="150" t="s">
        <v>2315</v>
      </c>
      <c r="F146" s="139" t="str">
        <f t="shared" si="6"/>
        <v>N</v>
      </c>
      <c r="G146" s="140"/>
      <c r="H146" s="141"/>
      <c r="I146" s="164"/>
      <c r="J146" s="165" t="str">
        <f t="shared" si="7"/>
        <v>N</v>
      </c>
      <c r="K146" s="140"/>
      <c r="L146" s="141"/>
      <c r="M146" s="164"/>
      <c r="N146" s="165" t="str">
        <f t="shared" si="8"/>
        <v>N</v>
      </c>
      <c r="O146" s="140"/>
      <c r="P146" s="141"/>
      <c r="Q146" s="164"/>
      <c r="R146" s="197" t="s">
        <v>131</v>
      </c>
      <c r="S146" s="195" t="s">
        <v>131</v>
      </c>
      <c r="T146" s="136" t="s">
        <v>2372</v>
      </c>
      <c r="U146" s="202">
        <v>3</v>
      </c>
      <c r="V146" s="202">
        <v>2</v>
      </c>
      <c r="W146" s="202">
        <v>1</v>
      </c>
      <c r="X146" s="202">
        <v>99</v>
      </c>
      <c r="Y146" s="233" t="s">
        <v>2151</v>
      </c>
      <c r="Z146" s="233" t="s">
        <v>2147</v>
      </c>
      <c r="AA146" s="233" t="s">
        <v>2151</v>
      </c>
      <c r="AB146" s="234" t="s">
        <v>2151</v>
      </c>
      <c r="AC146" s="756">
        <v>47</v>
      </c>
      <c r="AD146" s="222" t="str">
        <f t="shared" si="9"/>
        <v>Completed</v>
      </c>
      <c r="AE146" s="222" t="str">
        <f t="shared" si="10"/>
        <v>Completed</v>
      </c>
      <c r="AF146" s="222" t="str">
        <f t="shared" si="11"/>
        <v>Completed</v>
      </c>
    </row>
    <row r="147" ht="84" spans="2:32">
      <c r="B147" s="131">
        <v>121</v>
      </c>
      <c r="C147" s="149" t="s">
        <v>2313</v>
      </c>
      <c r="D147" s="137" t="s">
        <v>2375</v>
      </c>
      <c r="E147" s="150" t="s">
        <v>2315</v>
      </c>
      <c r="F147" s="139" t="str">
        <f t="shared" si="6"/>
        <v>N</v>
      </c>
      <c r="G147" s="140"/>
      <c r="H147" s="141"/>
      <c r="I147" s="164"/>
      <c r="J147" s="165" t="str">
        <f t="shared" si="7"/>
        <v>N</v>
      </c>
      <c r="K147" s="140"/>
      <c r="L147" s="141"/>
      <c r="M147" s="164"/>
      <c r="N147" s="165" t="str">
        <f t="shared" si="8"/>
        <v>N</v>
      </c>
      <c r="O147" s="140"/>
      <c r="P147" s="141"/>
      <c r="Q147" s="164"/>
      <c r="R147" s="197" t="s">
        <v>131</v>
      </c>
      <c r="S147" s="195" t="s">
        <v>131</v>
      </c>
      <c r="T147" s="136" t="s">
        <v>2372</v>
      </c>
      <c r="U147" s="202">
        <v>3</v>
      </c>
      <c r="V147" s="202">
        <v>2</v>
      </c>
      <c r="W147" s="202">
        <v>1</v>
      </c>
      <c r="X147" s="202">
        <v>99</v>
      </c>
      <c r="Y147" s="233" t="s">
        <v>2151</v>
      </c>
      <c r="Z147" s="233" t="s">
        <v>2147</v>
      </c>
      <c r="AA147" s="233" t="s">
        <v>2151</v>
      </c>
      <c r="AB147" s="234" t="s">
        <v>2151</v>
      </c>
      <c r="AC147" s="756">
        <v>48</v>
      </c>
      <c r="AD147" s="222" t="str">
        <f t="shared" si="9"/>
        <v>Completed</v>
      </c>
      <c r="AE147" s="222" t="str">
        <f t="shared" si="10"/>
        <v>Completed</v>
      </c>
      <c r="AF147" s="222" t="str">
        <f t="shared" si="11"/>
        <v>Completed</v>
      </c>
    </row>
    <row r="148" ht="84" spans="2:32">
      <c r="B148" s="131">
        <v>122</v>
      </c>
      <c r="C148" s="149" t="s">
        <v>2313</v>
      </c>
      <c r="D148" s="137" t="s">
        <v>2376</v>
      </c>
      <c r="E148" s="150" t="s">
        <v>2315</v>
      </c>
      <c r="F148" s="139" t="str">
        <f t="shared" si="6"/>
        <v>N</v>
      </c>
      <c r="G148" s="140"/>
      <c r="H148" s="141"/>
      <c r="I148" s="164"/>
      <c r="J148" s="165" t="str">
        <f t="shared" si="7"/>
        <v>N</v>
      </c>
      <c r="K148" s="140"/>
      <c r="L148" s="141"/>
      <c r="M148" s="164"/>
      <c r="N148" s="165" t="str">
        <f t="shared" si="8"/>
        <v>N</v>
      </c>
      <c r="O148" s="140"/>
      <c r="P148" s="141"/>
      <c r="Q148" s="164"/>
      <c r="R148" s="197" t="s">
        <v>131</v>
      </c>
      <c r="S148" s="195" t="s">
        <v>131</v>
      </c>
      <c r="T148" s="136" t="s">
        <v>2372</v>
      </c>
      <c r="U148" s="202">
        <v>3</v>
      </c>
      <c r="V148" s="202">
        <v>2</v>
      </c>
      <c r="W148" s="202">
        <v>1</v>
      </c>
      <c r="X148" s="202">
        <v>99</v>
      </c>
      <c r="Y148" s="233" t="s">
        <v>2151</v>
      </c>
      <c r="Z148" s="233" t="s">
        <v>2147</v>
      </c>
      <c r="AA148" s="233" t="s">
        <v>2151</v>
      </c>
      <c r="AB148" s="234" t="s">
        <v>2151</v>
      </c>
      <c r="AC148" s="756">
        <v>49</v>
      </c>
      <c r="AD148" s="222" t="str">
        <f t="shared" si="9"/>
        <v>Completed</v>
      </c>
      <c r="AE148" s="222" t="str">
        <f t="shared" si="10"/>
        <v>Completed</v>
      </c>
      <c r="AF148" s="222" t="str">
        <f t="shared" si="11"/>
        <v>Completed</v>
      </c>
    </row>
    <row r="149" ht="84" spans="2:32">
      <c r="B149" s="131">
        <v>123</v>
      </c>
      <c r="C149" s="149" t="s">
        <v>2313</v>
      </c>
      <c r="D149" s="137" t="s">
        <v>2377</v>
      </c>
      <c r="E149" s="150" t="s">
        <v>2315</v>
      </c>
      <c r="F149" s="139" t="str">
        <f t="shared" si="6"/>
        <v>N</v>
      </c>
      <c r="G149" s="140"/>
      <c r="H149" s="141"/>
      <c r="I149" s="164"/>
      <c r="J149" s="165" t="str">
        <f t="shared" si="7"/>
        <v>N</v>
      </c>
      <c r="K149" s="140"/>
      <c r="L149" s="141"/>
      <c r="M149" s="164"/>
      <c r="N149" s="165" t="str">
        <f t="shared" si="8"/>
        <v>N</v>
      </c>
      <c r="O149" s="140"/>
      <c r="P149" s="141"/>
      <c r="Q149" s="164"/>
      <c r="R149" s="197" t="s">
        <v>131</v>
      </c>
      <c r="S149" s="195" t="s">
        <v>131</v>
      </c>
      <c r="T149" s="136" t="s">
        <v>2372</v>
      </c>
      <c r="U149" s="202">
        <v>3</v>
      </c>
      <c r="V149" s="202">
        <v>2</v>
      </c>
      <c r="W149" s="202">
        <v>1</v>
      </c>
      <c r="X149" s="202">
        <v>99</v>
      </c>
      <c r="Y149" s="233" t="s">
        <v>2151</v>
      </c>
      <c r="Z149" s="233" t="s">
        <v>2147</v>
      </c>
      <c r="AA149" s="233" t="s">
        <v>2151</v>
      </c>
      <c r="AB149" s="234" t="s">
        <v>2151</v>
      </c>
      <c r="AC149" s="756">
        <v>50</v>
      </c>
      <c r="AD149" s="222" t="str">
        <f t="shared" si="9"/>
        <v>Completed</v>
      </c>
      <c r="AE149" s="222" t="str">
        <f t="shared" si="10"/>
        <v>Completed</v>
      </c>
      <c r="AF149" s="222" t="str">
        <f t="shared" si="11"/>
        <v>Completed</v>
      </c>
    </row>
    <row r="150" ht="84" spans="2:32">
      <c r="B150" s="131">
        <v>124</v>
      </c>
      <c r="C150" s="149" t="s">
        <v>2313</v>
      </c>
      <c r="D150" s="137" t="s">
        <v>2378</v>
      </c>
      <c r="E150" s="150" t="s">
        <v>2315</v>
      </c>
      <c r="F150" s="139" t="str">
        <f t="shared" si="6"/>
        <v>N</v>
      </c>
      <c r="G150" s="140"/>
      <c r="H150" s="141"/>
      <c r="I150" s="164"/>
      <c r="J150" s="165" t="str">
        <f t="shared" si="7"/>
        <v>N</v>
      </c>
      <c r="K150" s="140"/>
      <c r="L150" s="141"/>
      <c r="M150" s="164"/>
      <c r="N150" s="165" t="str">
        <f t="shared" si="8"/>
        <v>N</v>
      </c>
      <c r="O150" s="140"/>
      <c r="P150" s="141"/>
      <c r="Q150" s="164"/>
      <c r="R150" s="197" t="s">
        <v>131</v>
      </c>
      <c r="S150" s="195" t="s">
        <v>131</v>
      </c>
      <c r="T150" s="136" t="s">
        <v>2372</v>
      </c>
      <c r="U150" s="202">
        <v>3</v>
      </c>
      <c r="V150" s="202">
        <v>2</v>
      </c>
      <c r="W150" s="202">
        <v>1</v>
      </c>
      <c r="X150" s="202">
        <v>99</v>
      </c>
      <c r="Y150" s="233" t="s">
        <v>2151</v>
      </c>
      <c r="Z150" s="233" t="s">
        <v>2147</v>
      </c>
      <c r="AA150" s="233" t="s">
        <v>2151</v>
      </c>
      <c r="AB150" s="234" t="s">
        <v>2151</v>
      </c>
      <c r="AC150" s="756">
        <v>51</v>
      </c>
      <c r="AD150" s="222" t="str">
        <f t="shared" si="9"/>
        <v>Completed</v>
      </c>
      <c r="AE150" s="222" t="str">
        <f t="shared" si="10"/>
        <v>Completed</v>
      </c>
      <c r="AF150" s="222" t="str">
        <f t="shared" si="11"/>
        <v>Completed</v>
      </c>
    </row>
    <row r="151" ht="84" spans="2:32">
      <c r="B151" s="131">
        <v>125</v>
      </c>
      <c r="C151" s="149" t="s">
        <v>2313</v>
      </c>
      <c r="D151" s="137" t="s">
        <v>2379</v>
      </c>
      <c r="E151" s="150" t="s">
        <v>2315</v>
      </c>
      <c r="F151" s="139" t="str">
        <f t="shared" si="6"/>
        <v>N</v>
      </c>
      <c r="G151" s="140"/>
      <c r="H151" s="141"/>
      <c r="I151" s="164"/>
      <c r="J151" s="165" t="str">
        <f t="shared" si="7"/>
        <v>N</v>
      </c>
      <c r="K151" s="140"/>
      <c r="L151" s="141"/>
      <c r="M151" s="164"/>
      <c r="N151" s="165" t="str">
        <f t="shared" si="8"/>
        <v>N</v>
      </c>
      <c r="O151" s="140"/>
      <c r="P151" s="141"/>
      <c r="Q151" s="164"/>
      <c r="R151" s="197" t="s">
        <v>131</v>
      </c>
      <c r="S151" s="195" t="s">
        <v>131</v>
      </c>
      <c r="T151" s="136" t="s">
        <v>2372</v>
      </c>
      <c r="U151" s="202">
        <v>3</v>
      </c>
      <c r="V151" s="202">
        <v>2</v>
      </c>
      <c r="W151" s="202">
        <v>1</v>
      </c>
      <c r="X151" s="202">
        <v>99</v>
      </c>
      <c r="Y151" s="233" t="s">
        <v>2151</v>
      </c>
      <c r="Z151" s="233" t="s">
        <v>2147</v>
      </c>
      <c r="AA151" s="233" t="s">
        <v>2151</v>
      </c>
      <c r="AB151" s="234" t="s">
        <v>2151</v>
      </c>
      <c r="AC151" s="756">
        <v>52</v>
      </c>
      <c r="AD151" s="222" t="str">
        <f t="shared" si="9"/>
        <v>Completed</v>
      </c>
      <c r="AE151" s="222" t="str">
        <f t="shared" si="10"/>
        <v>Completed</v>
      </c>
      <c r="AF151" s="222" t="str">
        <f t="shared" si="11"/>
        <v>Completed</v>
      </c>
    </row>
    <row r="152" ht="84.75" spans="2:32">
      <c r="B152" s="143">
        <v>126</v>
      </c>
      <c r="C152" s="199" t="s">
        <v>2313</v>
      </c>
      <c r="D152" s="145" t="s">
        <v>2380</v>
      </c>
      <c r="E152" s="146" t="s">
        <v>131</v>
      </c>
      <c r="F152" s="147" t="str">
        <f t="shared" si="6"/>
        <v>N</v>
      </c>
      <c r="G152" s="129"/>
      <c r="H152" s="148"/>
      <c r="I152" s="160"/>
      <c r="J152" s="166" t="str">
        <f t="shared" si="7"/>
        <v>N</v>
      </c>
      <c r="K152" s="129"/>
      <c r="L152" s="148"/>
      <c r="M152" s="160"/>
      <c r="N152" s="166" t="str">
        <f t="shared" si="8"/>
        <v>N</v>
      </c>
      <c r="O152" s="129"/>
      <c r="P152" s="148"/>
      <c r="Q152" s="160"/>
      <c r="R152" s="198" t="s">
        <v>131</v>
      </c>
      <c r="S152" s="199" t="s">
        <v>131</v>
      </c>
      <c r="T152" s="144" t="s">
        <v>2372</v>
      </c>
      <c r="U152" s="236">
        <v>3</v>
      </c>
      <c r="V152" s="236">
        <v>2</v>
      </c>
      <c r="W152" s="236">
        <v>1</v>
      </c>
      <c r="X152" s="236">
        <v>99</v>
      </c>
      <c r="Y152" s="229" t="s">
        <v>2151</v>
      </c>
      <c r="Z152" s="229" t="s">
        <v>2147</v>
      </c>
      <c r="AA152" s="229" t="s">
        <v>2151</v>
      </c>
      <c r="AB152" s="230" t="s">
        <v>2151</v>
      </c>
      <c r="AC152" s="757">
        <v>53</v>
      </c>
      <c r="AD152" s="231" t="str">
        <f t="shared" si="9"/>
        <v>Completed</v>
      </c>
      <c r="AE152" s="231" t="str">
        <f t="shared" si="10"/>
        <v>Completed</v>
      </c>
      <c r="AF152" s="231" t="str">
        <f t="shared" si="11"/>
        <v>Completed</v>
      </c>
    </row>
    <row r="153" ht="133.2" spans="2:32">
      <c r="B153" s="131">
        <v>127</v>
      </c>
      <c r="C153" s="149" t="s">
        <v>2381</v>
      </c>
      <c r="D153" s="133" t="s">
        <v>2382</v>
      </c>
      <c r="E153" s="150" t="s">
        <v>2383</v>
      </c>
      <c r="F153" s="134" t="str">
        <f t="shared" si="6"/>
        <v>N</v>
      </c>
      <c r="G153" s="121"/>
      <c r="H153" s="135"/>
      <c r="I153" s="162"/>
      <c r="J153" s="163" t="str">
        <f t="shared" si="7"/>
        <v>N</v>
      </c>
      <c r="K153" s="121"/>
      <c r="L153" s="135"/>
      <c r="M153" s="162"/>
      <c r="N153" s="163" t="str">
        <f t="shared" si="8"/>
        <v>N</v>
      </c>
      <c r="O153" s="121"/>
      <c r="P153" s="135"/>
      <c r="Q153" s="162"/>
      <c r="R153" s="238" t="s">
        <v>131</v>
      </c>
      <c r="S153" s="195" t="s">
        <v>2149</v>
      </c>
      <c r="T153" s="149" t="s">
        <v>2166</v>
      </c>
      <c r="U153" s="201">
        <v>3</v>
      </c>
      <c r="V153" s="201">
        <v>2</v>
      </c>
      <c r="W153" s="201">
        <v>1</v>
      </c>
      <c r="X153" s="201">
        <v>99</v>
      </c>
      <c r="Y153" s="226" t="s">
        <v>2151</v>
      </c>
      <c r="Z153" s="226" t="s">
        <v>2151</v>
      </c>
      <c r="AA153" s="226" t="s">
        <v>2147</v>
      </c>
      <c r="AB153" s="227" t="s">
        <v>2151</v>
      </c>
      <c r="AC153" s="755">
        <v>1</v>
      </c>
      <c r="AD153" s="228" t="str">
        <f t="shared" si="9"/>
        <v>Completed</v>
      </c>
      <c r="AE153" s="228" t="str">
        <f t="shared" si="10"/>
        <v>Completed</v>
      </c>
      <c r="AF153" s="228" t="str">
        <f t="shared" si="11"/>
        <v>Completed</v>
      </c>
    </row>
    <row r="154" ht="96" spans="1:32">
      <c r="A154" s="239"/>
      <c r="B154" s="131">
        <v>128</v>
      </c>
      <c r="C154" s="149" t="s">
        <v>2381</v>
      </c>
      <c r="D154" s="137" t="s">
        <v>2384</v>
      </c>
      <c r="E154" s="142" t="s">
        <v>2385</v>
      </c>
      <c r="F154" s="139" t="str">
        <f t="shared" si="6"/>
        <v>N</v>
      </c>
      <c r="G154" s="140"/>
      <c r="H154" s="141"/>
      <c r="I154" s="164"/>
      <c r="J154" s="165" t="str">
        <f t="shared" si="7"/>
        <v>N</v>
      </c>
      <c r="K154" s="140"/>
      <c r="L154" s="141"/>
      <c r="M154" s="164"/>
      <c r="N154" s="165" t="str">
        <f t="shared" si="8"/>
        <v>N</v>
      </c>
      <c r="O154" s="140"/>
      <c r="P154" s="141"/>
      <c r="Q154" s="164"/>
      <c r="R154" s="197" t="s">
        <v>131</v>
      </c>
      <c r="S154" s="195" t="s">
        <v>2149</v>
      </c>
      <c r="T154" s="195" t="s">
        <v>2168</v>
      </c>
      <c r="U154" s="202">
        <v>3</v>
      </c>
      <c r="V154" s="202">
        <v>2</v>
      </c>
      <c r="W154" s="202">
        <v>1</v>
      </c>
      <c r="X154" s="202">
        <v>99</v>
      </c>
      <c r="Y154" s="233" t="s">
        <v>2151</v>
      </c>
      <c r="Z154" s="233" t="s">
        <v>2151</v>
      </c>
      <c r="AA154" s="233" t="s">
        <v>2147</v>
      </c>
      <c r="AB154" s="234" t="s">
        <v>2151</v>
      </c>
      <c r="AC154" s="756">
        <v>2</v>
      </c>
      <c r="AD154" s="222" t="str">
        <f t="shared" si="9"/>
        <v>Completed</v>
      </c>
      <c r="AE154" s="222" t="str">
        <f t="shared" si="10"/>
        <v>Completed</v>
      </c>
      <c r="AF154" s="222" t="str">
        <f t="shared" si="11"/>
        <v>Completed</v>
      </c>
    </row>
    <row r="155" ht="96" spans="1:32">
      <c r="A155" s="239"/>
      <c r="B155" s="131">
        <v>129</v>
      </c>
      <c r="C155" s="195" t="s">
        <v>2381</v>
      </c>
      <c r="D155" s="137" t="s">
        <v>2386</v>
      </c>
      <c r="E155" s="142" t="s">
        <v>2387</v>
      </c>
      <c r="F155" s="139" t="str">
        <f t="shared" si="6"/>
        <v>N</v>
      </c>
      <c r="G155" s="140"/>
      <c r="H155" s="141"/>
      <c r="I155" s="164"/>
      <c r="J155" s="165" t="str">
        <f t="shared" si="7"/>
        <v>N</v>
      </c>
      <c r="K155" s="140"/>
      <c r="L155" s="141"/>
      <c r="M155" s="164"/>
      <c r="N155" s="165" t="str">
        <f t="shared" si="8"/>
        <v>N</v>
      </c>
      <c r="O155" s="140"/>
      <c r="P155" s="141"/>
      <c r="Q155" s="164"/>
      <c r="R155" s="197" t="s">
        <v>131</v>
      </c>
      <c r="S155" s="195" t="s">
        <v>2149</v>
      </c>
      <c r="T155" s="195" t="s">
        <v>2168</v>
      </c>
      <c r="U155" s="202">
        <v>3</v>
      </c>
      <c r="V155" s="202">
        <v>2</v>
      </c>
      <c r="W155" s="202">
        <v>1</v>
      </c>
      <c r="X155" s="202">
        <v>99</v>
      </c>
      <c r="Y155" s="233" t="s">
        <v>2151</v>
      </c>
      <c r="Z155" s="233" t="s">
        <v>2151</v>
      </c>
      <c r="AA155" s="233" t="s">
        <v>2147</v>
      </c>
      <c r="AB155" s="234" t="s">
        <v>2151</v>
      </c>
      <c r="AC155" s="756">
        <v>3</v>
      </c>
      <c r="AD155" s="222" t="str">
        <f t="shared" si="9"/>
        <v>Completed</v>
      </c>
      <c r="AE155" s="222" t="str">
        <f t="shared" si="10"/>
        <v>Completed</v>
      </c>
      <c r="AF155" s="222" t="str">
        <f t="shared" si="11"/>
        <v>Completed</v>
      </c>
    </row>
    <row r="156" ht="120" spans="1:32">
      <c r="A156" s="239"/>
      <c r="B156" s="131">
        <v>130</v>
      </c>
      <c r="C156" s="195" t="s">
        <v>2381</v>
      </c>
      <c r="D156" s="137" t="s">
        <v>2388</v>
      </c>
      <c r="E156" s="142" t="s">
        <v>2389</v>
      </c>
      <c r="F156" s="139" t="str">
        <f t="shared" ref="F156:F205" si="12">IF($G$25="No","N",IF($G$26=$Y$22,$Y156,IF($G$26=$Z$22,$Z156,IF($G$26=$AA$22,$AA156,$AB156))))</f>
        <v>N</v>
      </c>
      <c r="G156" s="140"/>
      <c r="H156" s="141"/>
      <c r="I156" s="164"/>
      <c r="J156" s="165" t="str">
        <f t="shared" ref="J156:J205" si="13">IF($K$25="No","N",IF($K$26=$Y$22,$Y156,IF($K$26=$Z$22,$Z156,IF($K$26=$AA$22,$AA156,$AB156))))</f>
        <v>N</v>
      </c>
      <c r="K156" s="140"/>
      <c r="L156" s="141"/>
      <c r="M156" s="164"/>
      <c r="N156" s="165" t="str">
        <f t="shared" ref="N156:N205" si="14">IF($O$25="No","N",IF($O$26=$Y$22,$Y156,IF($O$26=$Z$22,$Z156,IF($O$26=$AA$22,$AA156,$AB156))))</f>
        <v>N</v>
      </c>
      <c r="O156" s="140"/>
      <c r="P156" s="141"/>
      <c r="Q156" s="164"/>
      <c r="R156" s="197" t="s">
        <v>131</v>
      </c>
      <c r="S156" s="195" t="s">
        <v>2149</v>
      </c>
      <c r="T156" s="195" t="s">
        <v>2168</v>
      </c>
      <c r="U156" s="202">
        <v>3</v>
      </c>
      <c r="V156" s="202">
        <v>2</v>
      </c>
      <c r="W156" s="202">
        <v>1</v>
      </c>
      <c r="X156" s="202">
        <v>99</v>
      </c>
      <c r="Y156" s="233" t="s">
        <v>2151</v>
      </c>
      <c r="Z156" s="233" t="s">
        <v>2151</v>
      </c>
      <c r="AA156" s="233" t="s">
        <v>2147</v>
      </c>
      <c r="AB156" s="234" t="s">
        <v>2151</v>
      </c>
      <c r="AC156" s="756">
        <v>4</v>
      </c>
      <c r="AD156" s="222" t="str">
        <f t="shared" ref="AD156:AD205" si="15">IF(OR($F156="N",AND($F156="Y",OR($G156=3,$G156=2,$G156=1)),AND($F156="Y",$G156=99,LEN($I156)&gt;0)),"Completed","Not completed")</f>
        <v>Completed</v>
      </c>
      <c r="AE156" s="222" t="str">
        <f t="shared" ref="AE156:AE205" si="16">IF(OR($J156="N",AND($J156="Y",OR($K156=3,$K156=2,$K156=1)),AND($J156="Y",$K156=99,LEN($M156)&gt;0)),"Completed","Not completed")</f>
        <v>Completed</v>
      </c>
      <c r="AF156" s="222" t="str">
        <f t="shared" ref="AF156:AF205" si="17">IF(OR($N156="N",AND($N156="Y",OR($O156=3,$O156=2,$O156=1)),AND($N156="Y",$O156=99,LEN($Q156)&gt;0)),"Completed","Not completed")</f>
        <v>Completed</v>
      </c>
    </row>
    <row r="157" ht="108" spans="1:32">
      <c r="A157" s="239"/>
      <c r="B157" s="131">
        <v>131</v>
      </c>
      <c r="C157" s="195" t="s">
        <v>2381</v>
      </c>
      <c r="D157" s="137" t="s">
        <v>2390</v>
      </c>
      <c r="E157" s="142" t="s">
        <v>2391</v>
      </c>
      <c r="F157" s="139" t="str">
        <f t="shared" si="12"/>
        <v>N</v>
      </c>
      <c r="G157" s="140"/>
      <c r="H157" s="141"/>
      <c r="I157" s="164"/>
      <c r="J157" s="165" t="str">
        <f t="shared" si="13"/>
        <v>N</v>
      </c>
      <c r="K157" s="140"/>
      <c r="L157" s="141"/>
      <c r="M157" s="164"/>
      <c r="N157" s="165" t="str">
        <f t="shared" si="14"/>
        <v>N</v>
      </c>
      <c r="O157" s="140"/>
      <c r="P157" s="141"/>
      <c r="Q157" s="164"/>
      <c r="R157" s="197" t="s">
        <v>131</v>
      </c>
      <c r="S157" s="195" t="s">
        <v>2149</v>
      </c>
      <c r="T157" s="195" t="s">
        <v>2168</v>
      </c>
      <c r="U157" s="202">
        <v>3</v>
      </c>
      <c r="V157" s="202">
        <v>2</v>
      </c>
      <c r="W157" s="202">
        <v>1</v>
      </c>
      <c r="X157" s="202">
        <v>99</v>
      </c>
      <c r="Y157" s="233" t="s">
        <v>2151</v>
      </c>
      <c r="Z157" s="233" t="s">
        <v>2151</v>
      </c>
      <c r="AA157" s="233" t="s">
        <v>2147</v>
      </c>
      <c r="AB157" s="234" t="s">
        <v>2151</v>
      </c>
      <c r="AC157" s="756">
        <v>5</v>
      </c>
      <c r="AD157" s="222" t="str">
        <f t="shared" si="15"/>
        <v>Completed</v>
      </c>
      <c r="AE157" s="222" t="str">
        <f t="shared" si="16"/>
        <v>Completed</v>
      </c>
      <c r="AF157" s="222" t="str">
        <f t="shared" si="17"/>
        <v>Completed</v>
      </c>
    </row>
    <row r="158" ht="96" spans="1:32">
      <c r="A158" s="239"/>
      <c r="B158" s="131">
        <v>132</v>
      </c>
      <c r="C158" s="195" t="s">
        <v>2381</v>
      </c>
      <c r="D158" s="137" t="s">
        <v>2392</v>
      </c>
      <c r="E158" s="142" t="s">
        <v>2393</v>
      </c>
      <c r="F158" s="139" t="str">
        <f t="shared" si="12"/>
        <v>N</v>
      </c>
      <c r="G158" s="140"/>
      <c r="H158" s="141"/>
      <c r="I158" s="164"/>
      <c r="J158" s="165" t="str">
        <f t="shared" si="13"/>
        <v>N</v>
      </c>
      <c r="K158" s="140"/>
      <c r="L158" s="141"/>
      <c r="M158" s="164"/>
      <c r="N158" s="165" t="str">
        <f t="shared" si="14"/>
        <v>N</v>
      </c>
      <c r="O158" s="140"/>
      <c r="P158" s="141"/>
      <c r="Q158" s="164"/>
      <c r="R158" s="197" t="s">
        <v>131</v>
      </c>
      <c r="S158" s="195" t="s">
        <v>2149</v>
      </c>
      <c r="T158" s="195" t="s">
        <v>2168</v>
      </c>
      <c r="U158" s="202">
        <v>3</v>
      </c>
      <c r="V158" s="202">
        <v>2</v>
      </c>
      <c r="W158" s="202">
        <v>1</v>
      </c>
      <c r="X158" s="202">
        <v>99</v>
      </c>
      <c r="Y158" s="233" t="s">
        <v>2151</v>
      </c>
      <c r="Z158" s="233" t="s">
        <v>2151</v>
      </c>
      <c r="AA158" s="233" t="s">
        <v>2147</v>
      </c>
      <c r="AB158" s="234" t="s">
        <v>2151</v>
      </c>
      <c r="AC158" s="756">
        <v>6</v>
      </c>
      <c r="AD158" s="222" t="str">
        <f t="shared" si="15"/>
        <v>Completed</v>
      </c>
      <c r="AE158" s="222" t="str">
        <f t="shared" si="16"/>
        <v>Completed</v>
      </c>
      <c r="AF158" s="222" t="str">
        <f t="shared" si="17"/>
        <v>Completed</v>
      </c>
    </row>
    <row r="159" ht="144" spans="1:32">
      <c r="A159" s="239"/>
      <c r="B159" s="131">
        <v>133</v>
      </c>
      <c r="C159" s="195" t="s">
        <v>2381</v>
      </c>
      <c r="D159" s="137" t="s">
        <v>2394</v>
      </c>
      <c r="E159" s="142" t="s">
        <v>2395</v>
      </c>
      <c r="F159" s="139" t="str">
        <f t="shared" si="12"/>
        <v>N</v>
      </c>
      <c r="G159" s="140"/>
      <c r="H159" s="141"/>
      <c r="I159" s="164"/>
      <c r="J159" s="165" t="str">
        <f t="shared" si="13"/>
        <v>N</v>
      </c>
      <c r="K159" s="140"/>
      <c r="L159" s="141"/>
      <c r="M159" s="164"/>
      <c r="N159" s="165" t="str">
        <f t="shared" si="14"/>
        <v>N</v>
      </c>
      <c r="O159" s="140"/>
      <c r="P159" s="141"/>
      <c r="Q159" s="164"/>
      <c r="R159" s="197" t="s">
        <v>131</v>
      </c>
      <c r="S159" s="195" t="s">
        <v>2149</v>
      </c>
      <c r="T159" s="195" t="s">
        <v>2168</v>
      </c>
      <c r="U159" s="202">
        <v>3</v>
      </c>
      <c r="V159" s="202">
        <v>2</v>
      </c>
      <c r="W159" s="202">
        <v>1</v>
      </c>
      <c r="X159" s="202">
        <v>99</v>
      </c>
      <c r="Y159" s="233" t="s">
        <v>2151</v>
      </c>
      <c r="Z159" s="233" t="s">
        <v>2151</v>
      </c>
      <c r="AA159" s="233" t="s">
        <v>2147</v>
      </c>
      <c r="AB159" s="234" t="s">
        <v>2151</v>
      </c>
      <c r="AC159" s="756">
        <v>7</v>
      </c>
      <c r="AD159" s="222" t="str">
        <f t="shared" si="15"/>
        <v>Completed</v>
      </c>
      <c r="AE159" s="222" t="str">
        <f t="shared" si="16"/>
        <v>Completed</v>
      </c>
      <c r="AF159" s="222" t="str">
        <f t="shared" si="17"/>
        <v>Completed</v>
      </c>
    </row>
    <row r="160" ht="96" spans="1:32">
      <c r="A160" s="239"/>
      <c r="B160" s="131">
        <v>134</v>
      </c>
      <c r="C160" s="195" t="s">
        <v>2381</v>
      </c>
      <c r="D160" s="137" t="s">
        <v>2396</v>
      </c>
      <c r="E160" s="142" t="s">
        <v>2397</v>
      </c>
      <c r="F160" s="139" t="str">
        <f t="shared" si="12"/>
        <v>N</v>
      </c>
      <c r="G160" s="140"/>
      <c r="H160" s="141"/>
      <c r="I160" s="164"/>
      <c r="J160" s="165" t="str">
        <f t="shared" si="13"/>
        <v>N</v>
      </c>
      <c r="K160" s="140"/>
      <c r="L160" s="141"/>
      <c r="M160" s="164"/>
      <c r="N160" s="165" t="str">
        <f t="shared" si="14"/>
        <v>N</v>
      </c>
      <c r="O160" s="140"/>
      <c r="P160" s="141"/>
      <c r="Q160" s="164"/>
      <c r="R160" s="197" t="s">
        <v>131</v>
      </c>
      <c r="S160" s="195" t="s">
        <v>2149</v>
      </c>
      <c r="T160" s="195" t="s">
        <v>2168</v>
      </c>
      <c r="U160" s="202">
        <v>3</v>
      </c>
      <c r="V160" s="202">
        <v>2</v>
      </c>
      <c r="W160" s="202">
        <v>1</v>
      </c>
      <c r="X160" s="202">
        <v>99</v>
      </c>
      <c r="Y160" s="233" t="s">
        <v>2151</v>
      </c>
      <c r="Z160" s="233" t="s">
        <v>2151</v>
      </c>
      <c r="AA160" s="233" t="s">
        <v>2147</v>
      </c>
      <c r="AB160" s="234" t="s">
        <v>2151</v>
      </c>
      <c r="AC160" s="756">
        <v>8</v>
      </c>
      <c r="AD160" s="222" t="str">
        <f t="shared" si="15"/>
        <v>Completed</v>
      </c>
      <c r="AE160" s="222" t="str">
        <f t="shared" si="16"/>
        <v>Completed</v>
      </c>
      <c r="AF160" s="222" t="str">
        <f t="shared" si="17"/>
        <v>Completed</v>
      </c>
    </row>
    <row r="161" ht="96" spans="1:32">
      <c r="A161" s="239"/>
      <c r="B161" s="131">
        <v>135</v>
      </c>
      <c r="C161" s="195" t="s">
        <v>2381</v>
      </c>
      <c r="D161" s="137" t="s">
        <v>2398</v>
      </c>
      <c r="E161" s="142" t="s">
        <v>2399</v>
      </c>
      <c r="F161" s="139" t="str">
        <f t="shared" si="12"/>
        <v>N</v>
      </c>
      <c r="G161" s="140"/>
      <c r="H161" s="141"/>
      <c r="I161" s="164"/>
      <c r="J161" s="165" t="str">
        <f t="shared" si="13"/>
        <v>N</v>
      </c>
      <c r="K161" s="140"/>
      <c r="L161" s="141"/>
      <c r="M161" s="164"/>
      <c r="N161" s="165" t="str">
        <f t="shared" si="14"/>
        <v>N</v>
      </c>
      <c r="O161" s="140"/>
      <c r="P161" s="141"/>
      <c r="Q161" s="164"/>
      <c r="R161" s="197" t="s">
        <v>131</v>
      </c>
      <c r="S161" s="195" t="s">
        <v>2149</v>
      </c>
      <c r="T161" s="195" t="s">
        <v>2168</v>
      </c>
      <c r="U161" s="202">
        <v>3</v>
      </c>
      <c r="V161" s="202">
        <v>2</v>
      </c>
      <c r="W161" s="202">
        <v>1</v>
      </c>
      <c r="X161" s="202">
        <v>99</v>
      </c>
      <c r="Y161" s="233" t="s">
        <v>2151</v>
      </c>
      <c r="Z161" s="233" t="s">
        <v>2151</v>
      </c>
      <c r="AA161" s="233" t="s">
        <v>2147</v>
      </c>
      <c r="AB161" s="234" t="s">
        <v>2151</v>
      </c>
      <c r="AC161" s="756">
        <v>9</v>
      </c>
      <c r="AD161" s="222" t="str">
        <f t="shared" si="15"/>
        <v>Completed</v>
      </c>
      <c r="AE161" s="222" t="str">
        <f t="shared" si="16"/>
        <v>Completed</v>
      </c>
      <c r="AF161" s="222" t="str">
        <f t="shared" si="17"/>
        <v>Completed</v>
      </c>
    </row>
    <row r="162" ht="193.2" spans="1:32">
      <c r="A162" s="239"/>
      <c r="B162" s="131">
        <v>136</v>
      </c>
      <c r="C162" s="195" t="s">
        <v>2381</v>
      </c>
      <c r="D162" s="137" t="s">
        <v>2400</v>
      </c>
      <c r="E162" s="142" t="s">
        <v>2401</v>
      </c>
      <c r="F162" s="139" t="str">
        <f t="shared" si="12"/>
        <v>N</v>
      </c>
      <c r="G162" s="140"/>
      <c r="H162" s="141"/>
      <c r="I162" s="164"/>
      <c r="J162" s="165" t="str">
        <f t="shared" si="13"/>
        <v>N</v>
      </c>
      <c r="K162" s="140"/>
      <c r="L162" s="141"/>
      <c r="M162" s="164"/>
      <c r="N162" s="165" t="str">
        <f t="shared" si="14"/>
        <v>N</v>
      </c>
      <c r="O162" s="140"/>
      <c r="P162" s="141"/>
      <c r="Q162" s="164"/>
      <c r="R162" s="197" t="s">
        <v>2163</v>
      </c>
      <c r="S162" s="195" t="s">
        <v>2149</v>
      </c>
      <c r="T162" s="195" t="s">
        <v>2172</v>
      </c>
      <c r="U162" s="202">
        <v>3</v>
      </c>
      <c r="V162" s="202">
        <v>2</v>
      </c>
      <c r="W162" s="202">
        <v>1</v>
      </c>
      <c r="X162" s="202">
        <v>99</v>
      </c>
      <c r="Y162" s="233" t="s">
        <v>2151</v>
      </c>
      <c r="Z162" s="233" t="s">
        <v>2151</v>
      </c>
      <c r="AA162" s="233" t="s">
        <v>2147</v>
      </c>
      <c r="AB162" s="234" t="s">
        <v>2151</v>
      </c>
      <c r="AC162" s="756">
        <v>10</v>
      </c>
      <c r="AD162" s="222" t="str">
        <f t="shared" si="15"/>
        <v>Completed</v>
      </c>
      <c r="AE162" s="222" t="str">
        <f t="shared" si="16"/>
        <v>Completed</v>
      </c>
      <c r="AF162" s="222" t="str">
        <f t="shared" si="17"/>
        <v>Completed</v>
      </c>
    </row>
    <row r="163" ht="193.2" spans="1:32">
      <c r="A163" s="239"/>
      <c r="B163" s="131">
        <v>137</v>
      </c>
      <c r="C163" s="195" t="s">
        <v>2381</v>
      </c>
      <c r="D163" s="137" t="s">
        <v>2402</v>
      </c>
      <c r="E163" s="142" t="s">
        <v>2403</v>
      </c>
      <c r="F163" s="139" t="str">
        <f t="shared" si="12"/>
        <v>N</v>
      </c>
      <c r="G163" s="140"/>
      <c r="H163" s="141"/>
      <c r="I163" s="164"/>
      <c r="J163" s="165" t="str">
        <f t="shared" si="13"/>
        <v>N</v>
      </c>
      <c r="K163" s="140"/>
      <c r="L163" s="141"/>
      <c r="M163" s="164"/>
      <c r="N163" s="165" t="str">
        <f t="shared" si="14"/>
        <v>N</v>
      </c>
      <c r="O163" s="140"/>
      <c r="P163" s="141"/>
      <c r="Q163" s="164"/>
      <c r="R163" s="197" t="s">
        <v>2163</v>
      </c>
      <c r="S163" s="195" t="s">
        <v>2149</v>
      </c>
      <c r="T163" s="195" t="s">
        <v>2172</v>
      </c>
      <c r="U163" s="202">
        <v>3</v>
      </c>
      <c r="V163" s="202">
        <v>2</v>
      </c>
      <c r="W163" s="202">
        <v>1</v>
      </c>
      <c r="X163" s="202">
        <v>99</v>
      </c>
      <c r="Y163" s="233" t="s">
        <v>2151</v>
      </c>
      <c r="Z163" s="233" t="s">
        <v>2151</v>
      </c>
      <c r="AA163" s="233" t="s">
        <v>2147</v>
      </c>
      <c r="AB163" s="234" t="s">
        <v>2151</v>
      </c>
      <c r="AC163" s="756">
        <v>11</v>
      </c>
      <c r="AD163" s="222" t="str">
        <f t="shared" si="15"/>
        <v>Completed</v>
      </c>
      <c r="AE163" s="222" t="str">
        <f t="shared" si="16"/>
        <v>Completed</v>
      </c>
      <c r="AF163" s="222" t="str">
        <f t="shared" si="17"/>
        <v>Completed</v>
      </c>
    </row>
    <row r="164" ht="133.2" spans="2:32">
      <c r="B164" s="131">
        <v>138</v>
      </c>
      <c r="C164" s="195" t="s">
        <v>2381</v>
      </c>
      <c r="D164" s="137" t="s">
        <v>2404</v>
      </c>
      <c r="E164" s="142" t="s">
        <v>131</v>
      </c>
      <c r="F164" s="139" t="str">
        <f t="shared" si="12"/>
        <v>N</v>
      </c>
      <c r="G164" s="140"/>
      <c r="H164" s="141"/>
      <c r="I164" s="164"/>
      <c r="J164" s="165" t="str">
        <f t="shared" si="13"/>
        <v>N</v>
      </c>
      <c r="K164" s="140"/>
      <c r="L164" s="141"/>
      <c r="M164" s="164"/>
      <c r="N164" s="165" t="str">
        <f t="shared" si="14"/>
        <v>N</v>
      </c>
      <c r="O164" s="140"/>
      <c r="P164" s="141"/>
      <c r="Q164" s="164"/>
      <c r="R164" s="197" t="s">
        <v>131</v>
      </c>
      <c r="S164" s="195" t="s">
        <v>2179</v>
      </c>
      <c r="T164" s="195" t="s">
        <v>2183</v>
      </c>
      <c r="U164" s="202">
        <v>3</v>
      </c>
      <c r="V164" s="202">
        <v>2</v>
      </c>
      <c r="W164" s="202">
        <v>1</v>
      </c>
      <c r="X164" s="202">
        <v>99</v>
      </c>
      <c r="Y164" s="233" t="s">
        <v>2151</v>
      </c>
      <c r="Z164" s="233" t="s">
        <v>2151</v>
      </c>
      <c r="AA164" s="233" t="s">
        <v>2147</v>
      </c>
      <c r="AB164" s="234" t="s">
        <v>2151</v>
      </c>
      <c r="AC164" s="756">
        <v>12</v>
      </c>
      <c r="AD164" s="222" t="str">
        <f t="shared" si="15"/>
        <v>Completed</v>
      </c>
      <c r="AE164" s="222" t="str">
        <f t="shared" si="16"/>
        <v>Completed</v>
      </c>
      <c r="AF164" s="222" t="str">
        <f t="shared" si="17"/>
        <v>Completed</v>
      </c>
    </row>
    <row r="165" ht="133.2" spans="2:32">
      <c r="B165" s="131">
        <v>139</v>
      </c>
      <c r="C165" s="195" t="s">
        <v>2381</v>
      </c>
      <c r="D165" s="137" t="s">
        <v>2405</v>
      </c>
      <c r="E165" s="142" t="s">
        <v>131</v>
      </c>
      <c r="F165" s="139" t="str">
        <f t="shared" si="12"/>
        <v>N</v>
      </c>
      <c r="G165" s="140"/>
      <c r="H165" s="141"/>
      <c r="I165" s="164"/>
      <c r="J165" s="165" t="str">
        <f t="shared" si="13"/>
        <v>N</v>
      </c>
      <c r="K165" s="140"/>
      <c r="L165" s="141"/>
      <c r="M165" s="164"/>
      <c r="N165" s="165" t="str">
        <f t="shared" si="14"/>
        <v>N</v>
      </c>
      <c r="O165" s="140"/>
      <c r="P165" s="141"/>
      <c r="Q165" s="164"/>
      <c r="R165" s="197" t="s">
        <v>131</v>
      </c>
      <c r="S165" s="195" t="s">
        <v>2179</v>
      </c>
      <c r="T165" s="195" t="s">
        <v>2183</v>
      </c>
      <c r="U165" s="202">
        <v>3</v>
      </c>
      <c r="V165" s="202">
        <v>2</v>
      </c>
      <c r="W165" s="202">
        <v>1</v>
      </c>
      <c r="X165" s="202">
        <v>99</v>
      </c>
      <c r="Y165" s="233" t="s">
        <v>2151</v>
      </c>
      <c r="Z165" s="233" t="s">
        <v>2151</v>
      </c>
      <c r="AA165" s="233" t="s">
        <v>2147</v>
      </c>
      <c r="AB165" s="234" t="s">
        <v>2151</v>
      </c>
      <c r="AC165" s="756">
        <v>13</v>
      </c>
      <c r="AD165" s="222" t="str">
        <f t="shared" si="15"/>
        <v>Completed</v>
      </c>
      <c r="AE165" s="222" t="str">
        <f t="shared" si="16"/>
        <v>Completed</v>
      </c>
      <c r="AF165" s="222" t="str">
        <f t="shared" si="17"/>
        <v>Completed</v>
      </c>
    </row>
    <row r="166" ht="133.2" spans="2:32">
      <c r="B166" s="131">
        <v>140</v>
      </c>
      <c r="C166" s="195" t="s">
        <v>2381</v>
      </c>
      <c r="D166" s="137" t="s">
        <v>2406</v>
      </c>
      <c r="E166" s="142" t="s">
        <v>131</v>
      </c>
      <c r="F166" s="139" t="str">
        <f t="shared" si="12"/>
        <v>N</v>
      </c>
      <c r="G166" s="140"/>
      <c r="H166" s="141"/>
      <c r="I166" s="164"/>
      <c r="J166" s="165" t="str">
        <f t="shared" si="13"/>
        <v>N</v>
      </c>
      <c r="K166" s="140"/>
      <c r="L166" s="141"/>
      <c r="M166" s="164"/>
      <c r="N166" s="165" t="str">
        <f t="shared" si="14"/>
        <v>N</v>
      </c>
      <c r="O166" s="140"/>
      <c r="P166" s="141"/>
      <c r="Q166" s="164"/>
      <c r="R166" s="197" t="s">
        <v>131</v>
      </c>
      <c r="S166" s="195" t="s">
        <v>2179</v>
      </c>
      <c r="T166" s="195" t="s">
        <v>2183</v>
      </c>
      <c r="U166" s="202">
        <v>3</v>
      </c>
      <c r="V166" s="202">
        <v>2</v>
      </c>
      <c r="W166" s="202">
        <v>1</v>
      </c>
      <c r="X166" s="202">
        <v>99</v>
      </c>
      <c r="Y166" s="233" t="s">
        <v>2151</v>
      </c>
      <c r="Z166" s="233" t="s">
        <v>2151</v>
      </c>
      <c r="AA166" s="233" t="s">
        <v>2147</v>
      </c>
      <c r="AB166" s="234" t="s">
        <v>2151</v>
      </c>
      <c r="AC166" s="756">
        <v>14</v>
      </c>
      <c r="AD166" s="222" t="str">
        <f t="shared" si="15"/>
        <v>Completed</v>
      </c>
      <c r="AE166" s="222" t="str">
        <f t="shared" si="16"/>
        <v>Completed</v>
      </c>
      <c r="AF166" s="222" t="str">
        <f t="shared" si="17"/>
        <v>Completed</v>
      </c>
    </row>
    <row r="167" ht="133.2" spans="1:32">
      <c r="A167" s="239"/>
      <c r="B167" s="131">
        <v>141</v>
      </c>
      <c r="C167" s="195" t="s">
        <v>2381</v>
      </c>
      <c r="D167" s="137" t="s">
        <v>2407</v>
      </c>
      <c r="E167" s="142" t="s">
        <v>2408</v>
      </c>
      <c r="F167" s="139" t="str">
        <f t="shared" si="12"/>
        <v>N</v>
      </c>
      <c r="G167" s="140"/>
      <c r="H167" s="141"/>
      <c r="I167" s="164"/>
      <c r="J167" s="165" t="str">
        <f t="shared" si="13"/>
        <v>N</v>
      </c>
      <c r="K167" s="140"/>
      <c r="L167" s="141"/>
      <c r="M167" s="164"/>
      <c r="N167" s="165" t="str">
        <f t="shared" si="14"/>
        <v>N</v>
      </c>
      <c r="O167" s="140"/>
      <c r="P167" s="141"/>
      <c r="Q167" s="164"/>
      <c r="R167" s="197" t="s">
        <v>131</v>
      </c>
      <c r="S167" s="195" t="s">
        <v>2179</v>
      </c>
      <c r="T167" s="195" t="s">
        <v>2183</v>
      </c>
      <c r="U167" s="202">
        <v>3</v>
      </c>
      <c r="V167" s="202">
        <v>2</v>
      </c>
      <c r="W167" s="202">
        <v>1</v>
      </c>
      <c r="X167" s="202">
        <v>99</v>
      </c>
      <c r="Y167" s="233" t="s">
        <v>2151</v>
      </c>
      <c r="Z167" s="233" t="s">
        <v>2151</v>
      </c>
      <c r="AA167" s="233" t="s">
        <v>2147</v>
      </c>
      <c r="AB167" s="234" t="s">
        <v>2151</v>
      </c>
      <c r="AC167" s="756">
        <v>15</v>
      </c>
      <c r="AD167" s="222" t="str">
        <f t="shared" si="15"/>
        <v>Completed</v>
      </c>
      <c r="AE167" s="222" t="str">
        <f t="shared" si="16"/>
        <v>Completed</v>
      </c>
      <c r="AF167" s="222" t="str">
        <f t="shared" si="17"/>
        <v>Completed</v>
      </c>
    </row>
    <row r="168" ht="133.2" spans="1:32">
      <c r="A168" s="239"/>
      <c r="B168" s="131">
        <v>142</v>
      </c>
      <c r="C168" s="195" t="s">
        <v>2381</v>
      </c>
      <c r="D168" s="137" t="s">
        <v>2409</v>
      </c>
      <c r="E168" s="142" t="s">
        <v>2410</v>
      </c>
      <c r="F168" s="139" t="str">
        <f t="shared" si="12"/>
        <v>N</v>
      </c>
      <c r="G168" s="140"/>
      <c r="H168" s="141"/>
      <c r="I168" s="164"/>
      <c r="J168" s="165" t="str">
        <f t="shared" si="13"/>
        <v>N</v>
      </c>
      <c r="K168" s="140"/>
      <c r="L168" s="141"/>
      <c r="M168" s="164"/>
      <c r="N168" s="165" t="str">
        <f t="shared" si="14"/>
        <v>N</v>
      </c>
      <c r="O168" s="140"/>
      <c r="P168" s="141"/>
      <c r="Q168" s="164"/>
      <c r="R168" s="197" t="s">
        <v>131</v>
      </c>
      <c r="S168" s="195" t="s">
        <v>2179</v>
      </c>
      <c r="T168" s="195" t="s">
        <v>2183</v>
      </c>
      <c r="U168" s="202">
        <v>3</v>
      </c>
      <c r="V168" s="202">
        <v>2</v>
      </c>
      <c r="W168" s="202">
        <v>1</v>
      </c>
      <c r="X168" s="202">
        <v>99</v>
      </c>
      <c r="Y168" s="233" t="s">
        <v>2151</v>
      </c>
      <c r="Z168" s="233" t="s">
        <v>2151</v>
      </c>
      <c r="AA168" s="233" t="s">
        <v>2147</v>
      </c>
      <c r="AB168" s="234" t="s">
        <v>2151</v>
      </c>
      <c r="AC168" s="756">
        <v>16</v>
      </c>
      <c r="AD168" s="222" t="str">
        <f t="shared" si="15"/>
        <v>Completed</v>
      </c>
      <c r="AE168" s="222" t="str">
        <f t="shared" si="16"/>
        <v>Completed</v>
      </c>
      <c r="AF168" s="222" t="str">
        <f t="shared" si="17"/>
        <v>Completed</v>
      </c>
    </row>
    <row r="169" ht="121.2" spans="1:32">
      <c r="A169" s="239"/>
      <c r="B169" s="131">
        <v>143</v>
      </c>
      <c r="C169" s="195" t="s">
        <v>2381</v>
      </c>
      <c r="D169" s="137" t="s">
        <v>2411</v>
      </c>
      <c r="E169" s="142" t="s">
        <v>2412</v>
      </c>
      <c r="F169" s="139" t="str">
        <f t="shared" si="12"/>
        <v>N</v>
      </c>
      <c r="G169" s="140"/>
      <c r="H169" s="141"/>
      <c r="I169" s="164"/>
      <c r="J169" s="165" t="str">
        <f t="shared" si="13"/>
        <v>N</v>
      </c>
      <c r="K169" s="140"/>
      <c r="L169" s="141"/>
      <c r="M169" s="164"/>
      <c r="N169" s="165" t="str">
        <f t="shared" si="14"/>
        <v>N</v>
      </c>
      <c r="O169" s="140"/>
      <c r="P169" s="141"/>
      <c r="Q169" s="164"/>
      <c r="R169" s="197" t="s">
        <v>2413</v>
      </c>
      <c r="S169" s="195" t="s">
        <v>2179</v>
      </c>
      <c r="T169" s="195" t="s">
        <v>2189</v>
      </c>
      <c r="U169" s="202">
        <v>3</v>
      </c>
      <c r="V169" s="202">
        <v>2</v>
      </c>
      <c r="W169" s="202">
        <v>1</v>
      </c>
      <c r="X169" s="202">
        <v>99</v>
      </c>
      <c r="Y169" s="233" t="s">
        <v>2151</v>
      </c>
      <c r="Z169" s="233" t="s">
        <v>2151</v>
      </c>
      <c r="AA169" s="233" t="s">
        <v>2147</v>
      </c>
      <c r="AB169" s="234" t="s">
        <v>2151</v>
      </c>
      <c r="AC169" s="756">
        <v>17</v>
      </c>
      <c r="AD169" s="222" t="str">
        <f t="shared" si="15"/>
        <v>Completed</v>
      </c>
      <c r="AE169" s="222" t="str">
        <f t="shared" si="16"/>
        <v>Completed</v>
      </c>
      <c r="AF169" s="222" t="str">
        <f t="shared" si="17"/>
        <v>Completed</v>
      </c>
    </row>
    <row r="170" ht="121.2" spans="1:32">
      <c r="A170" s="239"/>
      <c r="B170" s="131">
        <v>144</v>
      </c>
      <c r="C170" s="195" t="s">
        <v>2381</v>
      </c>
      <c r="D170" s="137" t="s">
        <v>2414</v>
      </c>
      <c r="E170" s="142" t="s">
        <v>2415</v>
      </c>
      <c r="F170" s="139" t="str">
        <f t="shared" si="12"/>
        <v>N</v>
      </c>
      <c r="G170" s="140"/>
      <c r="H170" s="141"/>
      <c r="I170" s="164"/>
      <c r="J170" s="165" t="str">
        <f t="shared" si="13"/>
        <v>N</v>
      </c>
      <c r="K170" s="140"/>
      <c r="L170" s="141"/>
      <c r="M170" s="164"/>
      <c r="N170" s="165" t="str">
        <f t="shared" si="14"/>
        <v>N</v>
      </c>
      <c r="O170" s="140"/>
      <c r="P170" s="141"/>
      <c r="Q170" s="164"/>
      <c r="R170" s="197" t="s">
        <v>2416</v>
      </c>
      <c r="S170" s="195" t="s">
        <v>2179</v>
      </c>
      <c r="T170" s="195" t="s">
        <v>2189</v>
      </c>
      <c r="U170" s="202">
        <v>3</v>
      </c>
      <c r="V170" s="202">
        <v>2</v>
      </c>
      <c r="W170" s="202">
        <v>1</v>
      </c>
      <c r="X170" s="202">
        <v>99</v>
      </c>
      <c r="Y170" s="233" t="s">
        <v>2151</v>
      </c>
      <c r="Z170" s="233" t="s">
        <v>2151</v>
      </c>
      <c r="AA170" s="233" t="s">
        <v>2147</v>
      </c>
      <c r="AB170" s="234" t="s">
        <v>2151</v>
      </c>
      <c r="AC170" s="756">
        <v>18</v>
      </c>
      <c r="AD170" s="222" t="str">
        <f t="shared" si="15"/>
        <v>Completed</v>
      </c>
      <c r="AE170" s="222" t="str">
        <f t="shared" si="16"/>
        <v>Completed</v>
      </c>
      <c r="AF170" s="222" t="str">
        <f t="shared" si="17"/>
        <v>Completed</v>
      </c>
    </row>
    <row r="171" ht="132" spans="1:32">
      <c r="A171" s="239"/>
      <c r="B171" s="131">
        <v>145</v>
      </c>
      <c r="C171" s="195" t="s">
        <v>2381</v>
      </c>
      <c r="D171" s="137" t="s">
        <v>2417</v>
      </c>
      <c r="E171" s="142" t="s">
        <v>2418</v>
      </c>
      <c r="F171" s="139" t="str">
        <f t="shared" si="12"/>
        <v>N</v>
      </c>
      <c r="G171" s="140"/>
      <c r="H171" s="141"/>
      <c r="I171" s="164"/>
      <c r="J171" s="165" t="str">
        <f t="shared" si="13"/>
        <v>N</v>
      </c>
      <c r="K171" s="140"/>
      <c r="L171" s="141"/>
      <c r="M171" s="164"/>
      <c r="N171" s="165" t="str">
        <f t="shared" si="14"/>
        <v>N</v>
      </c>
      <c r="O171" s="140"/>
      <c r="P171" s="141"/>
      <c r="Q171" s="164"/>
      <c r="R171" s="197" t="s">
        <v>131</v>
      </c>
      <c r="S171" s="195" t="s">
        <v>2179</v>
      </c>
      <c r="T171" s="195" t="s">
        <v>2191</v>
      </c>
      <c r="U171" s="202">
        <v>3</v>
      </c>
      <c r="V171" s="202">
        <v>2</v>
      </c>
      <c r="W171" s="202">
        <v>1</v>
      </c>
      <c r="X171" s="202">
        <v>99</v>
      </c>
      <c r="Y171" s="233" t="s">
        <v>2151</v>
      </c>
      <c r="Z171" s="233" t="s">
        <v>2151</v>
      </c>
      <c r="AA171" s="233" t="s">
        <v>2147</v>
      </c>
      <c r="AB171" s="234" t="s">
        <v>2151</v>
      </c>
      <c r="AC171" s="756">
        <v>19</v>
      </c>
      <c r="AD171" s="222" t="str">
        <f t="shared" si="15"/>
        <v>Completed</v>
      </c>
      <c r="AE171" s="222" t="str">
        <f t="shared" si="16"/>
        <v>Completed</v>
      </c>
      <c r="AF171" s="222" t="str">
        <f t="shared" si="17"/>
        <v>Completed</v>
      </c>
    </row>
    <row r="172" ht="132" spans="1:32">
      <c r="A172" s="239"/>
      <c r="B172" s="131">
        <v>146</v>
      </c>
      <c r="C172" s="195" t="s">
        <v>2381</v>
      </c>
      <c r="D172" s="137" t="s">
        <v>2419</v>
      </c>
      <c r="E172" s="142" t="s">
        <v>2420</v>
      </c>
      <c r="F172" s="139" t="str">
        <f t="shared" si="12"/>
        <v>N</v>
      </c>
      <c r="G172" s="140"/>
      <c r="H172" s="141"/>
      <c r="I172" s="164"/>
      <c r="J172" s="165" t="str">
        <f t="shared" si="13"/>
        <v>N</v>
      </c>
      <c r="K172" s="140"/>
      <c r="L172" s="141"/>
      <c r="M172" s="164"/>
      <c r="N172" s="165" t="str">
        <f t="shared" si="14"/>
        <v>N</v>
      </c>
      <c r="O172" s="140"/>
      <c r="P172" s="141"/>
      <c r="Q172" s="164"/>
      <c r="R172" s="197" t="s">
        <v>131</v>
      </c>
      <c r="S172" s="195" t="s">
        <v>2179</v>
      </c>
      <c r="T172" s="195" t="s">
        <v>2191</v>
      </c>
      <c r="U172" s="202">
        <v>3</v>
      </c>
      <c r="V172" s="202">
        <v>2</v>
      </c>
      <c r="W172" s="202">
        <v>1</v>
      </c>
      <c r="X172" s="202">
        <v>99</v>
      </c>
      <c r="Y172" s="233" t="s">
        <v>2151</v>
      </c>
      <c r="Z172" s="233" t="s">
        <v>2151</v>
      </c>
      <c r="AA172" s="233" t="s">
        <v>2147</v>
      </c>
      <c r="AB172" s="234" t="s">
        <v>2151</v>
      </c>
      <c r="AC172" s="756">
        <v>20</v>
      </c>
      <c r="AD172" s="222" t="str">
        <f t="shared" si="15"/>
        <v>Completed</v>
      </c>
      <c r="AE172" s="222" t="str">
        <f t="shared" si="16"/>
        <v>Completed</v>
      </c>
      <c r="AF172" s="222" t="str">
        <f t="shared" si="17"/>
        <v>Completed</v>
      </c>
    </row>
    <row r="173" ht="96" spans="1:32">
      <c r="A173" s="239"/>
      <c r="B173" s="131">
        <v>147</v>
      </c>
      <c r="C173" s="195" t="s">
        <v>2381</v>
      </c>
      <c r="D173" s="137" t="s">
        <v>2421</v>
      </c>
      <c r="E173" s="142" t="s">
        <v>2422</v>
      </c>
      <c r="F173" s="139" t="str">
        <f t="shared" si="12"/>
        <v>N</v>
      </c>
      <c r="G173" s="140"/>
      <c r="H173" s="141"/>
      <c r="I173" s="164"/>
      <c r="J173" s="165" t="str">
        <f t="shared" si="13"/>
        <v>N</v>
      </c>
      <c r="K173" s="140"/>
      <c r="L173" s="141"/>
      <c r="M173" s="164"/>
      <c r="N173" s="165" t="str">
        <f t="shared" si="14"/>
        <v>N</v>
      </c>
      <c r="O173" s="140"/>
      <c r="P173" s="141"/>
      <c r="Q173" s="164"/>
      <c r="R173" s="197" t="s">
        <v>131</v>
      </c>
      <c r="S173" s="195" t="s">
        <v>2193</v>
      </c>
      <c r="T173" s="195" t="s">
        <v>2194</v>
      </c>
      <c r="U173" s="202">
        <v>3</v>
      </c>
      <c r="V173" s="202">
        <v>2</v>
      </c>
      <c r="W173" s="202">
        <v>1</v>
      </c>
      <c r="X173" s="202">
        <v>99</v>
      </c>
      <c r="Y173" s="233" t="s">
        <v>2151</v>
      </c>
      <c r="Z173" s="233" t="s">
        <v>2151</v>
      </c>
      <c r="AA173" s="233" t="s">
        <v>2147</v>
      </c>
      <c r="AB173" s="234" t="s">
        <v>2151</v>
      </c>
      <c r="AC173" s="756">
        <v>21</v>
      </c>
      <c r="AD173" s="222" t="str">
        <f t="shared" si="15"/>
        <v>Completed</v>
      </c>
      <c r="AE173" s="222" t="str">
        <f t="shared" si="16"/>
        <v>Completed</v>
      </c>
      <c r="AF173" s="222" t="str">
        <f t="shared" si="17"/>
        <v>Completed</v>
      </c>
    </row>
    <row r="174" ht="96" spans="1:32">
      <c r="A174" s="239"/>
      <c r="B174" s="131">
        <v>148</v>
      </c>
      <c r="C174" s="195" t="s">
        <v>2381</v>
      </c>
      <c r="D174" s="137" t="s">
        <v>2423</v>
      </c>
      <c r="E174" s="142" t="s">
        <v>2424</v>
      </c>
      <c r="F174" s="139" t="str">
        <f t="shared" si="12"/>
        <v>N</v>
      </c>
      <c r="G174" s="140"/>
      <c r="H174" s="141"/>
      <c r="I174" s="164"/>
      <c r="J174" s="165" t="str">
        <f t="shared" si="13"/>
        <v>N</v>
      </c>
      <c r="K174" s="140"/>
      <c r="L174" s="141"/>
      <c r="M174" s="164"/>
      <c r="N174" s="165" t="str">
        <f t="shared" si="14"/>
        <v>N</v>
      </c>
      <c r="O174" s="140"/>
      <c r="P174" s="141"/>
      <c r="Q174" s="164"/>
      <c r="R174" s="197" t="s">
        <v>131</v>
      </c>
      <c r="S174" s="195" t="s">
        <v>2193</v>
      </c>
      <c r="T174" s="195" t="s">
        <v>2194</v>
      </c>
      <c r="U174" s="202">
        <v>3</v>
      </c>
      <c r="V174" s="202">
        <v>2</v>
      </c>
      <c r="W174" s="202">
        <v>1</v>
      </c>
      <c r="X174" s="202">
        <v>99</v>
      </c>
      <c r="Y174" s="233" t="s">
        <v>2151</v>
      </c>
      <c r="Z174" s="233" t="s">
        <v>2151</v>
      </c>
      <c r="AA174" s="233" t="s">
        <v>2147</v>
      </c>
      <c r="AB174" s="234" t="s">
        <v>2151</v>
      </c>
      <c r="AC174" s="756">
        <v>22</v>
      </c>
      <c r="AD174" s="222" t="str">
        <f t="shared" si="15"/>
        <v>Completed</v>
      </c>
      <c r="AE174" s="222" t="str">
        <f t="shared" si="16"/>
        <v>Completed</v>
      </c>
      <c r="AF174" s="222" t="str">
        <f t="shared" si="17"/>
        <v>Completed</v>
      </c>
    </row>
    <row r="175" ht="84" spans="1:32">
      <c r="A175" s="239"/>
      <c r="B175" s="131">
        <v>149</v>
      </c>
      <c r="C175" s="195" t="s">
        <v>2381</v>
      </c>
      <c r="D175" s="137" t="s">
        <v>2425</v>
      </c>
      <c r="E175" s="142" t="s">
        <v>2426</v>
      </c>
      <c r="F175" s="139" t="str">
        <f t="shared" si="12"/>
        <v>N</v>
      </c>
      <c r="G175" s="140"/>
      <c r="H175" s="141"/>
      <c r="I175" s="164"/>
      <c r="J175" s="165" t="str">
        <f t="shared" si="13"/>
        <v>N</v>
      </c>
      <c r="K175" s="140"/>
      <c r="L175" s="141"/>
      <c r="M175" s="164"/>
      <c r="N175" s="165" t="str">
        <f t="shared" si="14"/>
        <v>N</v>
      </c>
      <c r="O175" s="140"/>
      <c r="P175" s="141"/>
      <c r="Q175" s="164"/>
      <c r="R175" s="197" t="s">
        <v>131</v>
      </c>
      <c r="S175" s="195" t="s">
        <v>2193</v>
      </c>
      <c r="T175" s="195" t="s">
        <v>2194</v>
      </c>
      <c r="U175" s="202">
        <v>3</v>
      </c>
      <c r="V175" s="202">
        <v>2</v>
      </c>
      <c r="W175" s="202">
        <v>1</v>
      </c>
      <c r="X175" s="202">
        <v>99</v>
      </c>
      <c r="Y175" s="233" t="s">
        <v>2151</v>
      </c>
      <c r="Z175" s="233" t="s">
        <v>2151</v>
      </c>
      <c r="AA175" s="233" t="s">
        <v>2147</v>
      </c>
      <c r="AB175" s="234" t="s">
        <v>2151</v>
      </c>
      <c r="AC175" s="756">
        <v>23</v>
      </c>
      <c r="AD175" s="222" t="str">
        <f t="shared" si="15"/>
        <v>Completed</v>
      </c>
      <c r="AE175" s="222" t="str">
        <f t="shared" si="16"/>
        <v>Completed</v>
      </c>
      <c r="AF175" s="222" t="str">
        <f t="shared" si="17"/>
        <v>Completed</v>
      </c>
    </row>
    <row r="176" ht="108" spans="1:32">
      <c r="A176" s="239"/>
      <c r="B176" s="131">
        <v>150</v>
      </c>
      <c r="C176" s="195" t="s">
        <v>2381</v>
      </c>
      <c r="D176" s="137" t="s">
        <v>2427</v>
      </c>
      <c r="E176" s="142" t="s">
        <v>2428</v>
      </c>
      <c r="F176" s="139" t="str">
        <f t="shared" si="12"/>
        <v>N</v>
      </c>
      <c r="G176" s="140"/>
      <c r="H176" s="141"/>
      <c r="I176" s="164"/>
      <c r="J176" s="165" t="str">
        <f t="shared" si="13"/>
        <v>N</v>
      </c>
      <c r="K176" s="140"/>
      <c r="L176" s="141"/>
      <c r="M176" s="164"/>
      <c r="N176" s="165" t="str">
        <f t="shared" si="14"/>
        <v>N</v>
      </c>
      <c r="O176" s="140"/>
      <c r="P176" s="141"/>
      <c r="Q176" s="164"/>
      <c r="R176" s="197" t="s">
        <v>131</v>
      </c>
      <c r="S176" s="195" t="s">
        <v>2193</v>
      </c>
      <c r="T176" s="195" t="s">
        <v>2196</v>
      </c>
      <c r="U176" s="202">
        <v>3</v>
      </c>
      <c r="V176" s="202">
        <v>2</v>
      </c>
      <c r="W176" s="202">
        <v>1</v>
      </c>
      <c r="X176" s="202">
        <v>99</v>
      </c>
      <c r="Y176" s="233" t="s">
        <v>2151</v>
      </c>
      <c r="Z176" s="233" t="s">
        <v>2151</v>
      </c>
      <c r="AA176" s="233" t="s">
        <v>2147</v>
      </c>
      <c r="AB176" s="234" t="s">
        <v>2151</v>
      </c>
      <c r="AC176" s="756">
        <v>24</v>
      </c>
      <c r="AD176" s="222" t="str">
        <f t="shared" si="15"/>
        <v>Completed</v>
      </c>
      <c r="AE176" s="222" t="str">
        <f t="shared" si="16"/>
        <v>Completed</v>
      </c>
      <c r="AF176" s="222" t="str">
        <f t="shared" si="17"/>
        <v>Completed</v>
      </c>
    </row>
    <row r="177" ht="145.2" spans="1:32">
      <c r="A177" s="239"/>
      <c r="B177" s="131">
        <v>151</v>
      </c>
      <c r="C177" s="195" t="s">
        <v>2381</v>
      </c>
      <c r="D177" s="137" t="s">
        <v>2429</v>
      </c>
      <c r="E177" s="142" t="s">
        <v>2430</v>
      </c>
      <c r="F177" s="139" t="str">
        <f t="shared" si="12"/>
        <v>N</v>
      </c>
      <c r="G177" s="140"/>
      <c r="H177" s="141"/>
      <c r="I177" s="164"/>
      <c r="J177" s="165" t="str">
        <f t="shared" si="13"/>
        <v>N</v>
      </c>
      <c r="K177" s="140"/>
      <c r="L177" s="141"/>
      <c r="M177" s="164"/>
      <c r="N177" s="165" t="str">
        <f t="shared" si="14"/>
        <v>N</v>
      </c>
      <c r="O177" s="140"/>
      <c r="P177" s="141"/>
      <c r="Q177" s="164"/>
      <c r="R177" s="197" t="s">
        <v>2255</v>
      </c>
      <c r="S177" s="195" t="s">
        <v>2193</v>
      </c>
      <c r="T177" s="195" t="s">
        <v>2199</v>
      </c>
      <c r="U177" s="202">
        <v>3</v>
      </c>
      <c r="V177" s="202">
        <v>2</v>
      </c>
      <c r="W177" s="202">
        <v>1</v>
      </c>
      <c r="X177" s="202">
        <v>99</v>
      </c>
      <c r="Y177" s="233" t="s">
        <v>2151</v>
      </c>
      <c r="Z177" s="233" t="s">
        <v>2151</v>
      </c>
      <c r="AA177" s="233" t="s">
        <v>2147</v>
      </c>
      <c r="AB177" s="234" t="s">
        <v>2151</v>
      </c>
      <c r="AC177" s="756">
        <v>26</v>
      </c>
      <c r="AD177" s="222" t="str">
        <f t="shared" si="15"/>
        <v>Completed</v>
      </c>
      <c r="AE177" s="222" t="str">
        <f t="shared" si="16"/>
        <v>Completed</v>
      </c>
      <c r="AF177" s="222" t="str">
        <f t="shared" si="17"/>
        <v>Completed</v>
      </c>
    </row>
    <row r="178" ht="145.2" spans="1:32">
      <c r="A178" s="239"/>
      <c r="B178" s="131">
        <v>152</v>
      </c>
      <c r="C178" s="195" t="s">
        <v>2381</v>
      </c>
      <c r="D178" s="137" t="s">
        <v>2431</v>
      </c>
      <c r="E178" s="142" t="s">
        <v>2432</v>
      </c>
      <c r="F178" s="139" t="str">
        <f t="shared" si="12"/>
        <v>N</v>
      </c>
      <c r="G178" s="140"/>
      <c r="H178" s="141"/>
      <c r="I178" s="164"/>
      <c r="J178" s="165" t="str">
        <f t="shared" si="13"/>
        <v>N</v>
      </c>
      <c r="K178" s="140"/>
      <c r="L178" s="141"/>
      <c r="M178" s="164"/>
      <c r="N178" s="165" t="str">
        <f t="shared" si="14"/>
        <v>N</v>
      </c>
      <c r="O178" s="140"/>
      <c r="P178" s="141"/>
      <c r="Q178" s="164"/>
      <c r="R178" s="197" t="s">
        <v>2255</v>
      </c>
      <c r="S178" s="195" t="s">
        <v>2193</v>
      </c>
      <c r="T178" s="195" t="s">
        <v>2199</v>
      </c>
      <c r="U178" s="202">
        <v>3</v>
      </c>
      <c r="V178" s="202">
        <v>2</v>
      </c>
      <c r="W178" s="202">
        <v>1</v>
      </c>
      <c r="X178" s="202">
        <v>99</v>
      </c>
      <c r="Y178" s="233" t="s">
        <v>2151</v>
      </c>
      <c r="Z178" s="233" t="s">
        <v>2151</v>
      </c>
      <c r="AA178" s="233" t="s">
        <v>2147</v>
      </c>
      <c r="AB178" s="234" t="s">
        <v>2151</v>
      </c>
      <c r="AC178" s="756">
        <v>27</v>
      </c>
      <c r="AD178" s="222" t="str">
        <f t="shared" si="15"/>
        <v>Completed</v>
      </c>
      <c r="AE178" s="222" t="str">
        <f t="shared" si="16"/>
        <v>Completed</v>
      </c>
      <c r="AF178" s="222" t="str">
        <f t="shared" si="17"/>
        <v>Completed</v>
      </c>
    </row>
    <row r="179" ht="145.2" spans="1:32">
      <c r="A179" s="239"/>
      <c r="B179" s="131">
        <v>153</v>
      </c>
      <c r="C179" s="195" t="s">
        <v>2381</v>
      </c>
      <c r="D179" s="137" t="s">
        <v>2433</v>
      </c>
      <c r="E179" s="142" t="s">
        <v>2434</v>
      </c>
      <c r="F179" s="139" t="str">
        <f t="shared" si="12"/>
        <v>N</v>
      </c>
      <c r="G179" s="140"/>
      <c r="H179" s="141"/>
      <c r="I179" s="164"/>
      <c r="J179" s="165" t="str">
        <f t="shared" si="13"/>
        <v>N</v>
      </c>
      <c r="K179" s="140"/>
      <c r="L179" s="141"/>
      <c r="M179" s="164"/>
      <c r="N179" s="165" t="str">
        <f t="shared" si="14"/>
        <v>N</v>
      </c>
      <c r="O179" s="140"/>
      <c r="P179" s="141"/>
      <c r="Q179" s="164"/>
      <c r="R179" s="197" t="s">
        <v>2255</v>
      </c>
      <c r="S179" s="195" t="s">
        <v>2193</v>
      </c>
      <c r="T179" s="195" t="s">
        <v>2199</v>
      </c>
      <c r="U179" s="202">
        <v>3</v>
      </c>
      <c r="V179" s="202">
        <v>2</v>
      </c>
      <c r="W179" s="202">
        <v>1</v>
      </c>
      <c r="X179" s="202">
        <v>99</v>
      </c>
      <c r="Y179" s="233" t="s">
        <v>2151</v>
      </c>
      <c r="Z179" s="233" t="s">
        <v>2151</v>
      </c>
      <c r="AA179" s="233" t="s">
        <v>2147</v>
      </c>
      <c r="AB179" s="234" t="s">
        <v>2151</v>
      </c>
      <c r="AC179" s="756">
        <v>28</v>
      </c>
      <c r="AD179" s="222" t="str">
        <f t="shared" si="15"/>
        <v>Completed</v>
      </c>
      <c r="AE179" s="222" t="str">
        <f t="shared" si="16"/>
        <v>Completed</v>
      </c>
      <c r="AF179" s="222" t="str">
        <f t="shared" si="17"/>
        <v>Completed</v>
      </c>
    </row>
    <row r="180" ht="145.2" spans="1:32">
      <c r="A180" s="239"/>
      <c r="B180" s="131">
        <v>154</v>
      </c>
      <c r="C180" s="195" t="s">
        <v>2381</v>
      </c>
      <c r="D180" s="137" t="s">
        <v>2435</v>
      </c>
      <c r="E180" s="142" t="s">
        <v>2436</v>
      </c>
      <c r="F180" s="139" t="str">
        <f t="shared" si="12"/>
        <v>N</v>
      </c>
      <c r="G180" s="140"/>
      <c r="H180" s="141"/>
      <c r="I180" s="164"/>
      <c r="J180" s="165" t="str">
        <f t="shared" si="13"/>
        <v>N</v>
      </c>
      <c r="K180" s="140"/>
      <c r="L180" s="141"/>
      <c r="M180" s="164"/>
      <c r="N180" s="165" t="str">
        <f t="shared" si="14"/>
        <v>N</v>
      </c>
      <c r="O180" s="140"/>
      <c r="P180" s="141"/>
      <c r="Q180" s="164"/>
      <c r="R180" s="197" t="s">
        <v>2255</v>
      </c>
      <c r="S180" s="195" t="s">
        <v>2193</v>
      </c>
      <c r="T180" s="195" t="s">
        <v>2199</v>
      </c>
      <c r="U180" s="202">
        <v>3</v>
      </c>
      <c r="V180" s="202">
        <v>2</v>
      </c>
      <c r="W180" s="202">
        <v>1</v>
      </c>
      <c r="X180" s="202">
        <v>99</v>
      </c>
      <c r="Y180" s="233" t="s">
        <v>2151</v>
      </c>
      <c r="Z180" s="233" t="s">
        <v>2151</v>
      </c>
      <c r="AA180" s="233" t="s">
        <v>2147</v>
      </c>
      <c r="AB180" s="234" t="s">
        <v>2151</v>
      </c>
      <c r="AC180" s="756">
        <v>29</v>
      </c>
      <c r="AD180" s="222" t="str">
        <f t="shared" si="15"/>
        <v>Completed</v>
      </c>
      <c r="AE180" s="222" t="str">
        <f t="shared" si="16"/>
        <v>Completed</v>
      </c>
      <c r="AF180" s="222" t="str">
        <f t="shared" si="17"/>
        <v>Completed</v>
      </c>
    </row>
    <row r="181" ht="145.2" spans="1:32">
      <c r="A181" s="239"/>
      <c r="B181" s="131">
        <v>155</v>
      </c>
      <c r="C181" s="195" t="s">
        <v>2381</v>
      </c>
      <c r="D181" s="137" t="s">
        <v>2437</v>
      </c>
      <c r="E181" s="142" t="s">
        <v>2438</v>
      </c>
      <c r="F181" s="139" t="str">
        <f t="shared" si="12"/>
        <v>N</v>
      </c>
      <c r="G181" s="140"/>
      <c r="H181" s="141"/>
      <c r="I181" s="164"/>
      <c r="J181" s="165" t="str">
        <f t="shared" si="13"/>
        <v>N</v>
      </c>
      <c r="K181" s="140"/>
      <c r="L181" s="141"/>
      <c r="M181" s="164"/>
      <c r="N181" s="165" t="str">
        <f t="shared" si="14"/>
        <v>N</v>
      </c>
      <c r="O181" s="140"/>
      <c r="P181" s="141"/>
      <c r="Q181" s="164"/>
      <c r="R181" s="197" t="s">
        <v>2255</v>
      </c>
      <c r="S181" s="195" t="s">
        <v>2193</v>
      </c>
      <c r="T181" s="195" t="s">
        <v>2199</v>
      </c>
      <c r="U181" s="202">
        <v>3</v>
      </c>
      <c r="V181" s="202">
        <v>2</v>
      </c>
      <c r="W181" s="202">
        <v>1</v>
      </c>
      <c r="X181" s="202">
        <v>99</v>
      </c>
      <c r="Y181" s="233" t="s">
        <v>2151</v>
      </c>
      <c r="Z181" s="233" t="s">
        <v>2151</v>
      </c>
      <c r="AA181" s="233" t="s">
        <v>2147</v>
      </c>
      <c r="AB181" s="234" t="s">
        <v>2151</v>
      </c>
      <c r="AC181" s="756">
        <v>30</v>
      </c>
      <c r="AD181" s="222" t="str">
        <f t="shared" si="15"/>
        <v>Completed</v>
      </c>
      <c r="AE181" s="222" t="str">
        <f t="shared" si="16"/>
        <v>Completed</v>
      </c>
      <c r="AF181" s="222" t="str">
        <f t="shared" si="17"/>
        <v>Completed</v>
      </c>
    </row>
    <row r="182" ht="145.2" spans="1:32">
      <c r="A182" s="239"/>
      <c r="B182" s="131">
        <v>156</v>
      </c>
      <c r="C182" s="195" t="s">
        <v>2381</v>
      </c>
      <c r="D182" s="137" t="s">
        <v>2439</v>
      </c>
      <c r="E182" s="142" t="s">
        <v>2440</v>
      </c>
      <c r="F182" s="139" t="str">
        <f t="shared" si="12"/>
        <v>N</v>
      </c>
      <c r="G182" s="140"/>
      <c r="H182" s="141"/>
      <c r="I182" s="164"/>
      <c r="J182" s="165" t="str">
        <f t="shared" si="13"/>
        <v>N</v>
      </c>
      <c r="K182" s="140"/>
      <c r="L182" s="141"/>
      <c r="M182" s="164"/>
      <c r="N182" s="165" t="str">
        <f t="shared" si="14"/>
        <v>N</v>
      </c>
      <c r="O182" s="140"/>
      <c r="P182" s="141"/>
      <c r="Q182" s="164"/>
      <c r="R182" s="197" t="s">
        <v>2255</v>
      </c>
      <c r="S182" s="195" t="s">
        <v>2193</v>
      </c>
      <c r="T182" s="195" t="s">
        <v>2199</v>
      </c>
      <c r="U182" s="202">
        <v>3</v>
      </c>
      <c r="V182" s="202">
        <v>2</v>
      </c>
      <c r="W182" s="202">
        <v>1</v>
      </c>
      <c r="X182" s="202">
        <v>99</v>
      </c>
      <c r="Y182" s="233" t="s">
        <v>2151</v>
      </c>
      <c r="Z182" s="233" t="s">
        <v>2151</v>
      </c>
      <c r="AA182" s="233" t="s">
        <v>2147</v>
      </c>
      <c r="AB182" s="234" t="s">
        <v>2151</v>
      </c>
      <c r="AC182" s="756">
        <v>31</v>
      </c>
      <c r="AD182" s="222" t="str">
        <f t="shared" si="15"/>
        <v>Completed</v>
      </c>
      <c r="AE182" s="222" t="str">
        <f t="shared" si="16"/>
        <v>Completed</v>
      </c>
      <c r="AF182" s="222" t="str">
        <f t="shared" si="17"/>
        <v>Completed</v>
      </c>
    </row>
    <row r="183" ht="145.2" spans="1:32">
      <c r="A183" s="239"/>
      <c r="B183" s="131">
        <v>157</v>
      </c>
      <c r="C183" s="195" t="s">
        <v>2381</v>
      </c>
      <c r="D183" s="137" t="s">
        <v>2441</v>
      </c>
      <c r="E183" s="142" t="s">
        <v>2442</v>
      </c>
      <c r="F183" s="139" t="str">
        <f t="shared" si="12"/>
        <v>N</v>
      </c>
      <c r="G183" s="140"/>
      <c r="H183" s="141"/>
      <c r="I183" s="164"/>
      <c r="J183" s="165" t="str">
        <f t="shared" si="13"/>
        <v>N</v>
      </c>
      <c r="K183" s="140"/>
      <c r="L183" s="141"/>
      <c r="M183" s="164"/>
      <c r="N183" s="165" t="str">
        <f t="shared" si="14"/>
        <v>N</v>
      </c>
      <c r="O183" s="140"/>
      <c r="P183" s="141"/>
      <c r="Q183" s="164"/>
      <c r="R183" s="197" t="s">
        <v>2255</v>
      </c>
      <c r="S183" s="195" t="s">
        <v>2193</v>
      </c>
      <c r="T183" s="195" t="s">
        <v>2199</v>
      </c>
      <c r="U183" s="202">
        <v>3</v>
      </c>
      <c r="V183" s="202">
        <v>2</v>
      </c>
      <c r="W183" s="202">
        <v>1</v>
      </c>
      <c r="X183" s="202">
        <v>99</v>
      </c>
      <c r="Y183" s="233" t="s">
        <v>2151</v>
      </c>
      <c r="Z183" s="233" t="s">
        <v>2151</v>
      </c>
      <c r="AA183" s="233" t="s">
        <v>2147</v>
      </c>
      <c r="AB183" s="234" t="s">
        <v>2151</v>
      </c>
      <c r="AC183" s="756">
        <v>32</v>
      </c>
      <c r="AD183" s="222" t="str">
        <f t="shared" si="15"/>
        <v>Completed</v>
      </c>
      <c r="AE183" s="222" t="str">
        <f t="shared" si="16"/>
        <v>Completed</v>
      </c>
      <c r="AF183" s="222" t="str">
        <f t="shared" si="17"/>
        <v>Completed</v>
      </c>
    </row>
    <row r="184" ht="145.2" spans="1:32">
      <c r="A184" s="239"/>
      <c r="B184" s="131">
        <v>158</v>
      </c>
      <c r="C184" s="195" t="s">
        <v>2381</v>
      </c>
      <c r="D184" s="137" t="s">
        <v>2443</v>
      </c>
      <c r="E184" s="142" t="s">
        <v>2444</v>
      </c>
      <c r="F184" s="139" t="str">
        <f t="shared" si="12"/>
        <v>N</v>
      </c>
      <c r="G184" s="140"/>
      <c r="H184" s="141"/>
      <c r="I184" s="164"/>
      <c r="J184" s="165" t="str">
        <f t="shared" si="13"/>
        <v>N</v>
      </c>
      <c r="K184" s="140"/>
      <c r="L184" s="141"/>
      <c r="M184" s="164"/>
      <c r="N184" s="165" t="str">
        <f t="shared" si="14"/>
        <v>N</v>
      </c>
      <c r="O184" s="140"/>
      <c r="P184" s="141"/>
      <c r="Q184" s="164"/>
      <c r="R184" s="197" t="s">
        <v>2255</v>
      </c>
      <c r="S184" s="195" t="s">
        <v>2193</v>
      </c>
      <c r="T184" s="195" t="s">
        <v>2199</v>
      </c>
      <c r="U184" s="202">
        <v>3</v>
      </c>
      <c r="V184" s="202">
        <v>2</v>
      </c>
      <c r="W184" s="202">
        <v>1</v>
      </c>
      <c r="X184" s="202">
        <v>99</v>
      </c>
      <c r="Y184" s="233" t="s">
        <v>2151</v>
      </c>
      <c r="Z184" s="233" t="s">
        <v>2151</v>
      </c>
      <c r="AA184" s="233" t="s">
        <v>2147</v>
      </c>
      <c r="AB184" s="234" t="s">
        <v>2151</v>
      </c>
      <c r="AC184" s="756">
        <v>33</v>
      </c>
      <c r="AD184" s="222" t="str">
        <f t="shared" si="15"/>
        <v>Completed</v>
      </c>
      <c r="AE184" s="222" t="str">
        <f t="shared" si="16"/>
        <v>Completed</v>
      </c>
      <c r="AF184" s="222" t="str">
        <f t="shared" si="17"/>
        <v>Completed</v>
      </c>
    </row>
    <row r="185" ht="109.2" spans="1:32">
      <c r="A185" s="239"/>
      <c r="B185" s="131">
        <v>159</v>
      </c>
      <c r="C185" s="195" t="s">
        <v>2381</v>
      </c>
      <c r="D185" s="137" t="s">
        <v>2445</v>
      </c>
      <c r="E185" s="142" t="s">
        <v>2446</v>
      </c>
      <c r="F185" s="139" t="str">
        <f t="shared" si="12"/>
        <v>N</v>
      </c>
      <c r="G185" s="140"/>
      <c r="H185" s="141"/>
      <c r="I185" s="164"/>
      <c r="J185" s="165" t="str">
        <f t="shared" si="13"/>
        <v>N</v>
      </c>
      <c r="K185" s="140"/>
      <c r="L185" s="141"/>
      <c r="M185" s="164"/>
      <c r="N185" s="165" t="str">
        <f t="shared" si="14"/>
        <v>N</v>
      </c>
      <c r="O185" s="140"/>
      <c r="P185" s="141"/>
      <c r="Q185" s="164"/>
      <c r="R185" s="197" t="s">
        <v>131</v>
      </c>
      <c r="S185" s="195" t="s">
        <v>2211</v>
      </c>
      <c r="T185" s="195" t="s">
        <v>2212</v>
      </c>
      <c r="U185" s="202">
        <v>3</v>
      </c>
      <c r="V185" s="202">
        <v>2</v>
      </c>
      <c r="W185" s="202">
        <v>1</v>
      </c>
      <c r="X185" s="202">
        <v>99</v>
      </c>
      <c r="Y185" s="233" t="s">
        <v>2151</v>
      </c>
      <c r="Z185" s="233" t="s">
        <v>2151</v>
      </c>
      <c r="AA185" s="233" t="s">
        <v>2147</v>
      </c>
      <c r="AB185" s="234" t="s">
        <v>2151</v>
      </c>
      <c r="AC185" s="756">
        <v>34</v>
      </c>
      <c r="AD185" s="222" t="str">
        <f t="shared" si="15"/>
        <v>Completed</v>
      </c>
      <c r="AE185" s="222" t="str">
        <f t="shared" si="16"/>
        <v>Completed</v>
      </c>
      <c r="AF185" s="222" t="str">
        <f t="shared" si="17"/>
        <v>Completed</v>
      </c>
    </row>
    <row r="186" ht="109.2" spans="1:32">
      <c r="A186" s="239"/>
      <c r="B186" s="131">
        <v>160</v>
      </c>
      <c r="C186" s="195" t="s">
        <v>2381</v>
      </c>
      <c r="D186" s="137" t="s">
        <v>2447</v>
      </c>
      <c r="E186" s="142" t="s">
        <v>2448</v>
      </c>
      <c r="F186" s="139" t="str">
        <f t="shared" si="12"/>
        <v>N</v>
      </c>
      <c r="G186" s="140"/>
      <c r="H186" s="141"/>
      <c r="I186" s="164"/>
      <c r="J186" s="165" t="str">
        <f t="shared" si="13"/>
        <v>N</v>
      </c>
      <c r="K186" s="140"/>
      <c r="L186" s="141"/>
      <c r="M186" s="164"/>
      <c r="N186" s="165" t="str">
        <f t="shared" si="14"/>
        <v>N</v>
      </c>
      <c r="O186" s="140"/>
      <c r="P186" s="141"/>
      <c r="Q186" s="164"/>
      <c r="R186" s="197" t="s">
        <v>131</v>
      </c>
      <c r="S186" s="195" t="s">
        <v>2211</v>
      </c>
      <c r="T186" s="195" t="s">
        <v>2212</v>
      </c>
      <c r="U186" s="202">
        <v>3</v>
      </c>
      <c r="V186" s="202">
        <v>2</v>
      </c>
      <c r="W186" s="202">
        <v>1</v>
      </c>
      <c r="X186" s="202">
        <v>99</v>
      </c>
      <c r="Y186" s="233" t="s">
        <v>2151</v>
      </c>
      <c r="Z186" s="233" t="s">
        <v>2151</v>
      </c>
      <c r="AA186" s="233" t="s">
        <v>2147</v>
      </c>
      <c r="AB186" s="234" t="s">
        <v>2151</v>
      </c>
      <c r="AC186" s="756">
        <v>35</v>
      </c>
      <c r="AD186" s="222" t="str">
        <f t="shared" si="15"/>
        <v>Completed</v>
      </c>
      <c r="AE186" s="222" t="str">
        <f t="shared" si="16"/>
        <v>Completed</v>
      </c>
      <c r="AF186" s="222" t="str">
        <f t="shared" si="17"/>
        <v>Completed</v>
      </c>
    </row>
    <row r="187" ht="109.2" spans="1:32">
      <c r="A187" s="239"/>
      <c r="B187" s="131">
        <v>161</v>
      </c>
      <c r="C187" s="195" t="s">
        <v>2381</v>
      </c>
      <c r="D187" s="137" t="s">
        <v>2449</v>
      </c>
      <c r="E187" s="142" t="s">
        <v>2450</v>
      </c>
      <c r="F187" s="139" t="str">
        <f t="shared" si="12"/>
        <v>N</v>
      </c>
      <c r="G187" s="140"/>
      <c r="H187" s="141"/>
      <c r="I187" s="164"/>
      <c r="J187" s="165" t="str">
        <f t="shared" si="13"/>
        <v>N</v>
      </c>
      <c r="K187" s="140"/>
      <c r="L187" s="141"/>
      <c r="M187" s="164"/>
      <c r="N187" s="165" t="str">
        <f t="shared" si="14"/>
        <v>N</v>
      </c>
      <c r="O187" s="140"/>
      <c r="P187" s="141"/>
      <c r="Q187" s="164"/>
      <c r="R187" s="197" t="s">
        <v>131</v>
      </c>
      <c r="S187" s="195" t="s">
        <v>2211</v>
      </c>
      <c r="T187" s="195" t="s">
        <v>2212</v>
      </c>
      <c r="U187" s="202">
        <v>3</v>
      </c>
      <c r="V187" s="202">
        <v>2</v>
      </c>
      <c r="W187" s="202">
        <v>1</v>
      </c>
      <c r="X187" s="202">
        <v>99</v>
      </c>
      <c r="Y187" s="233" t="s">
        <v>2151</v>
      </c>
      <c r="Z187" s="233" t="s">
        <v>2151</v>
      </c>
      <c r="AA187" s="233" t="s">
        <v>2147</v>
      </c>
      <c r="AB187" s="234" t="s">
        <v>2151</v>
      </c>
      <c r="AC187" s="756">
        <v>36</v>
      </c>
      <c r="AD187" s="222" t="str">
        <f t="shared" si="15"/>
        <v>Completed</v>
      </c>
      <c r="AE187" s="222" t="str">
        <f t="shared" si="16"/>
        <v>Completed</v>
      </c>
      <c r="AF187" s="222" t="str">
        <f t="shared" si="17"/>
        <v>Completed</v>
      </c>
    </row>
    <row r="188" ht="108" spans="1:32">
      <c r="A188" s="239"/>
      <c r="B188" s="131">
        <v>162</v>
      </c>
      <c r="C188" s="195" t="s">
        <v>2381</v>
      </c>
      <c r="D188" s="137" t="s">
        <v>2451</v>
      </c>
      <c r="E188" s="142" t="s">
        <v>2452</v>
      </c>
      <c r="F188" s="139" t="str">
        <f t="shared" si="12"/>
        <v>N</v>
      </c>
      <c r="G188" s="140"/>
      <c r="H188" s="141"/>
      <c r="I188" s="164"/>
      <c r="J188" s="165" t="str">
        <f t="shared" si="13"/>
        <v>N</v>
      </c>
      <c r="K188" s="140"/>
      <c r="L188" s="141"/>
      <c r="M188" s="164"/>
      <c r="N188" s="165" t="str">
        <f t="shared" si="14"/>
        <v>N</v>
      </c>
      <c r="O188" s="140"/>
      <c r="P188" s="141"/>
      <c r="Q188" s="164"/>
      <c r="R188" s="197" t="s">
        <v>2453</v>
      </c>
      <c r="S188" s="195" t="s">
        <v>2211</v>
      </c>
      <c r="T188" s="195" t="s">
        <v>2215</v>
      </c>
      <c r="U188" s="202">
        <v>3</v>
      </c>
      <c r="V188" s="202">
        <v>2</v>
      </c>
      <c r="W188" s="202">
        <v>1</v>
      </c>
      <c r="X188" s="202">
        <v>99</v>
      </c>
      <c r="Y188" s="233" t="s">
        <v>2151</v>
      </c>
      <c r="Z188" s="233" t="s">
        <v>2151</v>
      </c>
      <c r="AA188" s="233" t="s">
        <v>2147</v>
      </c>
      <c r="AB188" s="234" t="s">
        <v>2151</v>
      </c>
      <c r="AC188" s="756">
        <v>37</v>
      </c>
      <c r="AD188" s="222" t="str">
        <f t="shared" si="15"/>
        <v>Completed</v>
      </c>
      <c r="AE188" s="222" t="str">
        <f t="shared" si="16"/>
        <v>Completed</v>
      </c>
      <c r="AF188" s="222" t="str">
        <f t="shared" si="17"/>
        <v>Completed</v>
      </c>
    </row>
    <row r="189" ht="72" spans="1:32">
      <c r="A189" s="239"/>
      <c r="B189" s="131">
        <v>163</v>
      </c>
      <c r="C189" s="195" t="s">
        <v>2381</v>
      </c>
      <c r="D189" s="137" t="s">
        <v>2454</v>
      </c>
      <c r="E189" s="142" t="s">
        <v>2455</v>
      </c>
      <c r="F189" s="139" t="str">
        <f t="shared" si="12"/>
        <v>N</v>
      </c>
      <c r="G189" s="140"/>
      <c r="H189" s="141"/>
      <c r="I189" s="164"/>
      <c r="J189" s="165" t="str">
        <f t="shared" si="13"/>
        <v>N</v>
      </c>
      <c r="K189" s="140"/>
      <c r="L189" s="141"/>
      <c r="M189" s="164"/>
      <c r="N189" s="165" t="str">
        <f t="shared" si="14"/>
        <v>N</v>
      </c>
      <c r="O189" s="140"/>
      <c r="P189" s="141"/>
      <c r="Q189" s="164"/>
      <c r="R189" s="197" t="s">
        <v>131</v>
      </c>
      <c r="S189" s="195" t="s">
        <v>2211</v>
      </c>
      <c r="T189" s="195" t="s">
        <v>2215</v>
      </c>
      <c r="U189" s="202">
        <v>3</v>
      </c>
      <c r="V189" s="202">
        <v>2</v>
      </c>
      <c r="W189" s="202">
        <v>1</v>
      </c>
      <c r="X189" s="202">
        <v>99</v>
      </c>
      <c r="Y189" s="233" t="s">
        <v>2151</v>
      </c>
      <c r="Z189" s="233" t="s">
        <v>2151</v>
      </c>
      <c r="AA189" s="233" t="s">
        <v>2147</v>
      </c>
      <c r="AB189" s="234" t="s">
        <v>2151</v>
      </c>
      <c r="AC189" s="756">
        <v>38</v>
      </c>
      <c r="AD189" s="222" t="str">
        <f t="shared" si="15"/>
        <v>Completed</v>
      </c>
      <c r="AE189" s="222" t="str">
        <f t="shared" si="16"/>
        <v>Completed</v>
      </c>
      <c r="AF189" s="222" t="str">
        <f t="shared" si="17"/>
        <v>Completed</v>
      </c>
    </row>
    <row r="190" ht="194.4" spans="1:32">
      <c r="A190" s="239"/>
      <c r="B190" s="131">
        <v>164</v>
      </c>
      <c r="C190" s="195" t="s">
        <v>2381</v>
      </c>
      <c r="D190" s="137" t="s">
        <v>2456</v>
      </c>
      <c r="E190" s="142" t="s">
        <v>2457</v>
      </c>
      <c r="F190" s="139" t="str">
        <f t="shared" si="12"/>
        <v>N</v>
      </c>
      <c r="G190" s="140"/>
      <c r="H190" s="141"/>
      <c r="I190" s="164"/>
      <c r="J190" s="165" t="str">
        <f t="shared" si="13"/>
        <v>N</v>
      </c>
      <c r="K190" s="140"/>
      <c r="L190" s="141"/>
      <c r="M190" s="164"/>
      <c r="N190" s="165" t="str">
        <f t="shared" si="14"/>
        <v>N</v>
      </c>
      <c r="O190" s="140"/>
      <c r="P190" s="141"/>
      <c r="Q190" s="164"/>
      <c r="R190" s="197" t="s">
        <v>131</v>
      </c>
      <c r="S190" s="195" t="s">
        <v>2227</v>
      </c>
      <c r="T190" s="195" t="s">
        <v>2228</v>
      </c>
      <c r="U190" s="202">
        <v>3</v>
      </c>
      <c r="V190" s="202">
        <v>2</v>
      </c>
      <c r="W190" s="202">
        <v>1</v>
      </c>
      <c r="X190" s="202">
        <v>99</v>
      </c>
      <c r="Y190" s="233" t="s">
        <v>2151</v>
      </c>
      <c r="Z190" s="233" t="s">
        <v>2151</v>
      </c>
      <c r="AA190" s="233" t="s">
        <v>2147</v>
      </c>
      <c r="AB190" s="234" t="s">
        <v>2151</v>
      </c>
      <c r="AC190" s="756">
        <v>39</v>
      </c>
      <c r="AD190" s="222" t="str">
        <f t="shared" si="15"/>
        <v>Completed</v>
      </c>
      <c r="AE190" s="222" t="str">
        <f t="shared" si="16"/>
        <v>Completed</v>
      </c>
      <c r="AF190" s="222" t="str">
        <f t="shared" si="17"/>
        <v>Completed</v>
      </c>
    </row>
    <row r="191" ht="194.4" spans="1:32">
      <c r="A191" s="239"/>
      <c r="B191" s="131">
        <v>165</v>
      </c>
      <c r="C191" s="195" t="s">
        <v>2381</v>
      </c>
      <c r="D191" s="137" t="s">
        <v>2458</v>
      </c>
      <c r="E191" s="142" t="s">
        <v>2459</v>
      </c>
      <c r="F191" s="139" t="str">
        <f t="shared" si="12"/>
        <v>N</v>
      </c>
      <c r="G191" s="140"/>
      <c r="H191" s="141"/>
      <c r="I191" s="164"/>
      <c r="J191" s="165" t="str">
        <f t="shared" si="13"/>
        <v>N</v>
      </c>
      <c r="K191" s="140"/>
      <c r="L191" s="141"/>
      <c r="M191" s="164"/>
      <c r="N191" s="165" t="str">
        <f t="shared" si="14"/>
        <v>N</v>
      </c>
      <c r="O191" s="140"/>
      <c r="P191" s="141"/>
      <c r="Q191" s="164"/>
      <c r="R191" s="197" t="s">
        <v>131</v>
      </c>
      <c r="S191" s="195" t="s">
        <v>2227</v>
      </c>
      <c r="T191" s="195" t="s">
        <v>2228</v>
      </c>
      <c r="U191" s="202">
        <v>3</v>
      </c>
      <c r="V191" s="202">
        <v>2</v>
      </c>
      <c r="W191" s="202">
        <v>1</v>
      </c>
      <c r="X191" s="202">
        <v>99</v>
      </c>
      <c r="Y191" s="233" t="s">
        <v>2151</v>
      </c>
      <c r="Z191" s="233" t="s">
        <v>2151</v>
      </c>
      <c r="AA191" s="233" t="s">
        <v>2147</v>
      </c>
      <c r="AB191" s="234" t="s">
        <v>2151</v>
      </c>
      <c r="AC191" s="756">
        <v>40</v>
      </c>
      <c r="AD191" s="222" t="str">
        <f t="shared" si="15"/>
        <v>Completed</v>
      </c>
      <c r="AE191" s="222" t="str">
        <f t="shared" si="16"/>
        <v>Completed</v>
      </c>
      <c r="AF191" s="222" t="str">
        <f t="shared" si="17"/>
        <v>Completed</v>
      </c>
    </row>
    <row r="192" ht="194.4" spans="1:32">
      <c r="A192" s="239"/>
      <c r="B192" s="131">
        <v>166</v>
      </c>
      <c r="C192" s="195" t="s">
        <v>2381</v>
      </c>
      <c r="D192" s="137" t="s">
        <v>2460</v>
      </c>
      <c r="E192" s="142" t="s">
        <v>2461</v>
      </c>
      <c r="F192" s="139" t="str">
        <f t="shared" si="12"/>
        <v>N</v>
      </c>
      <c r="G192" s="140"/>
      <c r="H192" s="141"/>
      <c r="I192" s="164"/>
      <c r="J192" s="165" t="str">
        <f t="shared" si="13"/>
        <v>N</v>
      </c>
      <c r="K192" s="140"/>
      <c r="L192" s="141"/>
      <c r="M192" s="164"/>
      <c r="N192" s="165" t="str">
        <f t="shared" si="14"/>
        <v>N</v>
      </c>
      <c r="O192" s="140"/>
      <c r="P192" s="141"/>
      <c r="Q192" s="164"/>
      <c r="R192" s="197" t="s">
        <v>131</v>
      </c>
      <c r="S192" s="195" t="s">
        <v>2227</v>
      </c>
      <c r="T192" s="195" t="s">
        <v>2228</v>
      </c>
      <c r="U192" s="202">
        <v>3</v>
      </c>
      <c r="V192" s="202">
        <v>2</v>
      </c>
      <c r="W192" s="202">
        <v>1</v>
      </c>
      <c r="X192" s="202">
        <v>99</v>
      </c>
      <c r="Y192" s="233" t="s">
        <v>2151</v>
      </c>
      <c r="Z192" s="233" t="s">
        <v>2151</v>
      </c>
      <c r="AA192" s="233" t="s">
        <v>2147</v>
      </c>
      <c r="AB192" s="234" t="s">
        <v>2151</v>
      </c>
      <c r="AC192" s="756">
        <v>41</v>
      </c>
      <c r="AD192" s="222" t="str">
        <f t="shared" si="15"/>
        <v>Completed</v>
      </c>
      <c r="AE192" s="222" t="str">
        <f t="shared" si="16"/>
        <v>Completed</v>
      </c>
      <c r="AF192" s="222" t="str">
        <f t="shared" si="17"/>
        <v>Completed</v>
      </c>
    </row>
    <row r="193" ht="194.4" spans="1:32">
      <c r="A193" s="239"/>
      <c r="B193" s="131">
        <v>167</v>
      </c>
      <c r="C193" s="195" t="s">
        <v>2381</v>
      </c>
      <c r="D193" s="137" t="s">
        <v>2462</v>
      </c>
      <c r="E193" s="142" t="s">
        <v>2463</v>
      </c>
      <c r="F193" s="139" t="str">
        <f t="shared" si="12"/>
        <v>N</v>
      </c>
      <c r="G193" s="140"/>
      <c r="H193" s="141"/>
      <c r="I193" s="164"/>
      <c r="J193" s="165" t="str">
        <f t="shared" si="13"/>
        <v>N</v>
      </c>
      <c r="K193" s="140"/>
      <c r="L193" s="141"/>
      <c r="M193" s="164"/>
      <c r="N193" s="165" t="str">
        <f t="shared" si="14"/>
        <v>N</v>
      </c>
      <c r="O193" s="140"/>
      <c r="P193" s="141"/>
      <c r="Q193" s="164"/>
      <c r="R193" s="197" t="s">
        <v>131</v>
      </c>
      <c r="S193" s="195" t="s">
        <v>2227</v>
      </c>
      <c r="T193" s="195" t="s">
        <v>2228</v>
      </c>
      <c r="U193" s="202">
        <v>3</v>
      </c>
      <c r="V193" s="202">
        <v>2</v>
      </c>
      <c r="W193" s="202">
        <v>1</v>
      </c>
      <c r="X193" s="202">
        <v>99</v>
      </c>
      <c r="Y193" s="233" t="s">
        <v>2151</v>
      </c>
      <c r="Z193" s="233" t="s">
        <v>2151</v>
      </c>
      <c r="AA193" s="233" t="s">
        <v>2147</v>
      </c>
      <c r="AB193" s="234" t="s">
        <v>2151</v>
      </c>
      <c r="AC193" s="756">
        <v>42</v>
      </c>
      <c r="AD193" s="222" t="str">
        <f t="shared" si="15"/>
        <v>Completed</v>
      </c>
      <c r="AE193" s="222" t="str">
        <f t="shared" si="16"/>
        <v>Completed</v>
      </c>
      <c r="AF193" s="222" t="str">
        <f t="shared" si="17"/>
        <v>Completed</v>
      </c>
    </row>
    <row r="194" ht="194.4" spans="1:32">
      <c r="A194" s="239"/>
      <c r="B194" s="131">
        <v>168</v>
      </c>
      <c r="C194" s="195" t="s">
        <v>2381</v>
      </c>
      <c r="D194" s="137" t="s">
        <v>2464</v>
      </c>
      <c r="E194" s="142" t="s">
        <v>2465</v>
      </c>
      <c r="F194" s="139" t="str">
        <f t="shared" si="12"/>
        <v>N</v>
      </c>
      <c r="G194" s="140"/>
      <c r="H194" s="141"/>
      <c r="I194" s="164"/>
      <c r="J194" s="165" t="str">
        <f t="shared" si="13"/>
        <v>N</v>
      </c>
      <c r="K194" s="140"/>
      <c r="L194" s="141"/>
      <c r="M194" s="164"/>
      <c r="N194" s="165" t="str">
        <f t="shared" si="14"/>
        <v>N</v>
      </c>
      <c r="O194" s="140"/>
      <c r="P194" s="141"/>
      <c r="Q194" s="164"/>
      <c r="R194" s="197" t="s">
        <v>131</v>
      </c>
      <c r="S194" s="195" t="s">
        <v>2227</v>
      </c>
      <c r="T194" s="195" t="s">
        <v>2228</v>
      </c>
      <c r="U194" s="202">
        <v>3</v>
      </c>
      <c r="V194" s="202">
        <v>2</v>
      </c>
      <c r="W194" s="202">
        <v>1</v>
      </c>
      <c r="X194" s="202">
        <v>99</v>
      </c>
      <c r="Y194" s="233" t="s">
        <v>2151</v>
      </c>
      <c r="Z194" s="233" t="s">
        <v>2151</v>
      </c>
      <c r="AA194" s="233" t="s">
        <v>2147</v>
      </c>
      <c r="AB194" s="234" t="s">
        <v>2151</v>
      </c>
      <c r="AC194" s="756">
        <v>43</v>
      </c>
      <c r="AD194" s="222" t="str">
        <f t="shared" si="15"/>
        <v>Completed</v>
      </c>
      <c r="AE194" s="222" t="str">
        <f t="shared" si="16"/>
        <v>Completed</v>
      </c>
      <c r="AF194" s="222" t="str">
        <f t="shared" si="17"/>
        <v>Completed</v>
      </c>
    </row>
    <row r="195" ht="194.4" spans="1:32">
      <c r="A195" s="239"/>
      <c r="B195" s="131">
        <v>169</v>
      </c>
      <c r="C195" s="195" t="s">
        <v>2381</v>
      </c>
      <c r="D195" s="137" t="s">
        <v>2466</v>
      </c>
      <c r="E195" s="142" t="s">
        <v>2467</v>
      </c>
      <c r="F195" s="139" t="str">
        <f t="shared" si="12"/>
        <v>N</v>
      </c>
      <c r="G195" s="140"/>
      <c r="H195" s="141"/>
      <c r="I195" s="164"/>
      <c r="J195" s="165" t="str">
        <f t="shared" si="13"/>
        <v>N</v>
      </c>
      <c r="K195" s="140"/>
      <c r="L195" s="141"/>
      <c r="M195" s="164"/>
      <c r="N195" s="165" t="str">
        <f t="shared" si="14"/>
        <v>N</v>
      </c>
      <c r="O195" s="140"/>
      <c r="P195" s="141"/>
      <c r="Q195" s="164"/>
      <c r="R195" s="197" t="s">
        <v>131</v>
      </c>
      <c r="S195" s="195" t="s">
        <v>2227</v>
      </c>
      <c r="T195" s="195" t="s">
        <v>2228</v>
      </c>
      <c r="U195" s="202">
        <v>3</v>
      </c>
      <c r="V195" s="202">
        <v>2</v>
      </c>
      <c r="W195" s="202">
        <v>1</v>
      </c>
      <c r="X195" s="202">
        <v>99</v>
      </c>
      <c r="Y195" s="233" t="s">
        <v>2151</v>
      </c>
      <c r="Z195" s="233" t="s">
        <v>2151</v>
      </c>
      <c r="AA195" s="233" t="s">
        <v>2147</v>
      </c>
      <c r="AB195" s="234" t="s">
        <v>2151</v>
      </c>
      <c r="AC195" s="756">
        <v>44</v>
      </c>
      <c r="AD195" s="222" t="str">
        <f t="shared" si="15"/>
        <v>Completed</v>
      </c>
      <c r="AE195" s="222" t="str">
        <f t="shared" si="16"/>
        <v>Completed</v>
      </c>
      <c r="AF195" s="222" t="str">
        <f t="shared" si="17"/>
        <v>Completed</v>
      </c>
    </row>
    <row r="196" ht="194.4" spans="1:32">
      <c r="A196" s="239"/>
      <c r="B196" s="131">
        <v>170</v>
      </c>
      <c r="C196" s="195" t="s">
        <v>2381</v>
      </c>
      <c r="D196" s="137" t="s">
        <v>2468</v>
      </c>
      <c r="E196" s="142" t="s">
        <v>2469</v>
      </c>
      <c r="F196" s="139" t="str">
        <f t="shared" si="12"/>
        <v>N</v>
      </c>
      <c r="G196" s="140"/>
      <c r="H196" s="141"/>
      <c r="I196" s="164"/>
      <c r="J196" s="165" t="str">
        <f t="shared" si="13"/>
        <v>N</v>
      </c>
      <c r="K196" s="140"/>
      <c r="L196" s="141"/>
      <c r="M196" s="164"/>
      <c r="N196" s="165" t="str">
        <f t="shared" si="14"/>
        <v>N</v>
      </c>
      <c r="O196" s="140"/>
      <c r="P196" s="141"/>
      <c r="Q196" s="164"/>
      <c r="R196" s="197" t="s">
        <v>131</v>
      </c>
      <c r="S196" s="195" t="s">
        <v>2227</v>
      </c>
      <c r="T196" s="195" t="s">
        <v>2228</v>
      </c>
      <c r="U196" s="202">
        <v>3</v>
      </c>
      <c r="V196" s="202">
        <v>2</v>
      </c>
      <c r="W196" s="202">
        <v>1</v>
      </c>
      <c r="X196" s="202">
        <v>99</v>
      </c>
      <c r="Y196" s="233" t="s">
        <v>2151</v>
      </c>
      <c r="Z196" s="233" t="s">
        <v>2151</v>
      </c>
      <c r="AA196" s="233" t="s">
        <v>2147</v>
      </c>
      <c r="AB196" s="234" t="s">
        <v>2151</v>
      </c>
      <c r="AC196" s="756">
        <v>45</v>
      </c>
      <c r="AD196" s="222" t="str">
        <f t="shared" si="15"/>
        <v>Completed</v>
      </c>
      <c r="AE196" s="222" t="str">
        <f t="shared" si="16"/>
        <v>Completed</v>
      </c>
      <c r="AF196" s="222" t="str">
        <f t="shared" si="17"/>
        <v>Completed</v>
      </c>
    </row>
    <row r="197" ht="194.4" spans="1:32">
      <c r="A197" s="239"/>
      <c r="B197" s="131">
        <v>171</v>
      </c>
      <c r="C197" s="195" t="s">
        <v>2381</v>
      </c>
      <c r="D197" s="137" t="s">
        <v>2470</v>
      </c>
      <c r="E197" s="142" t="s">
        <v>2471</v>
      </c>
      <c r="F197" s="139" t="str">
        <f t="shared" si="12"/>
        <v>N</v>
      </c>
      <c r="G197" s="140"/>
      <c r="H197" s="141"/>
      <c r="I197" s="164"/>
      <c r="J197" s="165" t="str">
        <f t="shared" si="13"/>
        <v>N</v>
      </c>
      <c r="K197" s="140"/>
      <c r="L197" s="141"/>
      <c r="M197" s="164"/>
      <c r="N197" s="165" t="str">
        <f t="shared" si="14"/>
        <v>N</v>
      </c>
      <c r="O197" s="140"/>
      <c r="P197" s="141"/>
      <c r="Q197" s="164"/>
      <c r="R197" s="197" t="s">
        <v>131</v>
      </c>
      <c r="S197" s="195" t="s">
        <v>2227</v>
      </c>
      <c r="T197" s="195" t="s">
        <v>2228</v>
      </c>
      <c r="U197" s="202">
        <v>3</v>
      </c>
      <c r="V197" s="202">
        <v>2</v>
      </c>
      <c r="W197" s="202">
        <v>1</v>
      </c>
      <c r="X197" s="202">
        <v>99</v>
      </c>
      <c r="Y197" s="233" t="s">
        <v>2151</v>
      </c>
      <c r="Z197" s="233" t="s">
        <v>2151</v>
      </c>
      <c r="AA197" s="233" t="s">
        <v>2147</v>
      </c>
      <c r="AB197" s="234" t="s">
        <v>2151</v>
      </c>
      <c r="AC197" s="756">
        <v>46</v>
      </c>
      <c r="AD197" s="222" t="str">
        <f t="shared" si="15"/>
        <v>Completed</v>
      </c>
      <c r="AE197" s="222" t="str">
        <f t="shared" si="16"/>
        <v>Completed</v>
      </c>
      <c r="AF197" s="222" t="str">
        <f t="shared" si="17"/>
        <v>Completed</v>
      </c>
    </row>
    <row r="198" ht="194.4" spans="1:32">
      <c r="A198" s="239"/>
      <c r="B198" s="131">
        <v>172</v>
      </c>
      <c r="C198" s="195" t="s">
        <v>2381</v>
      </c>
      <c r="D198" s="137" t="s">
        <v>2472</v>
      </c>
      <c r="E198" s="142" t="s">
        <v>2473</v>
      </c>
      <c r="F198" s="139" t="str">
        <f t="shared" si="12"/>
        <v>N</v>
      </c>
      <c r="G198" s="140"/>
      <c r="H198" s="141"/>
      <c r="I198" s="164"/>
      <c r="J198" s="165" t="str">
        <f t="shared" si="13"/>
        <v>N</v>
      </c>
      <c r="K198" s="140"/>
      <c r="L198" s="141"/>
      <c r="M198" s="164"/>
      <c r="N198" s="165" t="str">
        <f t="shared" si="14"/>
        <v>N</v>
      </c>
      <c r="O198" s="140"/>
      <c r="P198" s="141"/>
      <c r="Q198" s="164"/>
      <c r="R198" s="197" t="s">
        <v>2294</v>
      </c>
      <c r="S198" s="195" t="s">
        <v>2227</v>
      </c>
      <c r="T198" s="195" t="s">
        <v>2228</v>
      </c>
      <c r="U198" s="202">
        <v>3</v>
      </c>
      <c r="V198" s="202">
        <v>2</v>
      </c>
      <c r="W198" s="202">
        <v>1</v>
      </c>
      <c r="X198" s="202">
        <v>99</v>
      </c>
      <c r="Y198" s="233" t="s">
        <v>2151</v>
      </c>
      <c r="Z198" s="233" t="s">
        <v>2151</v>
      </c>
      <c r="AA198" s="233" t="s">
        <v>2147</v>
      </c>
      <c r="AB198" s="234" t="s">
        <v>2151</v>
      </c>
      <c r="AC198" s="756">
        <v>47</v>
      </c>
      <c r="AD198" s="222" t="str">
        <f t="shared" si="15"/>
        <v>Completed</v>
      </c>
      <c r="AE198" s="222" t="str">
        <f t="shared" si="16"/>
        <v>Completed</v>
      </c>
      <c r="AF198" s="222" t="str">
        <f t="shared" si="17"/>
        <v>Completed</v>
      </c>
    </row>
    <row r="199" ht="108" spans="1:32">
      <c r="A199" s="239"/>
      <c r="B199" s="131">
        <v>173</v>
      </c>
      <c r="C199" s="195" t="s">
        <v>2381</v>
      </c>
      <c r="D199" s="137" t="s">
        <v>2474</v>
      </c>
      <c r="E199" s="142" t="s">
        <v>2475</v>
      </c>
      <c r="F199" s="139" t="str">
        <f t="shared" si="12"/>
        <v>N</v>
      </c>
      <c r="G199" s="140"/>
      <c r="H199" s="141"/>
      <c r="I199" s="164"/>
      <c r="J199" s="165" t="str">
        <f t="shared" si="13"/>
        <v>N</v>
      </c>
      <c r="K199" s="140"/>
      <c r="L199" s="141"/>
      <c r="M199" s="164"/>
      <c r="N199" s="165" t="str">
        <f t="shared" si="14"/>
        <v>N</v>
      </c>
      <c r="O199" s="140"/>
      <c r="P199" s="141"/>
      <c r="Q199" s="164"/>
      <c r="R199" s="197" t="s">
        <v>131</v>
      </c>
      <c r="S199" s="195" t="s">
        <v>131</v>
      </c>
      <c r="T199" s="195" t="s">
        <v>2476</v>
      </c>
      <c r="U199" s="202">
        <v>3</v>
      </c>
      <c r="V199" s="202">
        <v>2</v>
      </c>
      <c r="W199" s="202">
        <v>1</v>
      </c>
      <c r="X199" s="202">
        <v>99</v>
      </c>
      <c r="Y199" s="233" t="s">
        <v>2151</v>
      </c>
      <c r="Z199" s="233" t="s">
        <v>2151</v>
      </c>
      <c r="AA199" s="233" t="s">
        <v>2147</v>
      </c>
      <c r="AB199" s="234" t="s">
        <v>2151</v>
      </c>
      <c r="AC199" s="756">
        <v>48</v>
      </c>
      <c r="AD199" s="222" t="str">
        <f t="shared" si="15"/>
        <v>Completed</v>
      </c>
      <c r="AE199" s="222" t="str">
        <f t="shared" si="16"/>
        <v>Completed</v>
      </c>
      <c r="AF199" s="222" t="str">
        <f t="shared" si="17"/>
        <v>Completed</v>
      </c>
    </row>
    <row r="200" ht="108" spans="1:32">
      <c r="A200" s="239"/>
      <c r="B200" s="131">
        <v>174</v>
      </c>
      <c r="C200" s="195" t="s">
        <v>2381</v>
      </c>
      <c r="D200" s="137" t="s">
        <v>2477</v>
      </c>
      <c r="E200" s="142" t="s">
        <v>2478</v>
      </c>
      <c r="F200" s="139" t="str">
        <f t="shared" si="12"/>
        <v>N</v>
      </c>
      <c r="G200" s="140"/>
      <c r="H200" s="141"/>
      <c r="I200" s="164"/>
      <c r="J200" s="165" t="str">
        <f t="shared" si="13"/>
        <v>N</v>
      </c>
      <c r="K200" s="140"/>
      <c r="L200" s="141"/>
      <c r="M200" s="164"/>
      <c r="N200" s="165" t="str">
        <f t="shared" si="14"/>
        <v>N</v>
      </c>
      <c r="O200" s="140"/>
      <c r="P200" s="141"/>
      <c r="Q200" s="164"/>
      <c r="R200" s="197" t="s">
        <v>131</v>
      </c>
      <c r="S200" s="195"/>
      <c r="T200" s="195" t="s">
        <v>2476</v>
      </c>
      <c r="U200" s="202">
        <v>3</v>
      </c>
      <c r="V200" s="202">
        <v>2</v>
      </c>
      <c r="W200" s="202">
        <v>1</v>
      </c>
      <c r="X200" s="202">
        <v>99</v>
      </c>
      <c r="Y200" s="233" t="s">
        <v>2151</v>
      </c>
      <c r="Z200" s="233" t="s">
        <v>2151</v>
      </c>
      <c r="AA200" s="233" t="s">
        <v>2147</v>
      </c>
      <c r="AB200" s="234" t="s">
        <v>2151</v>
      </c>
      <c r="AC200" s="756">
        <v>50</v>
      </c>
      <c r="AD200" s="222" t="str">
        <f t="shared" si="15"/>
        <v>Completed</v>
      </c>
      <c r="AE200" s="222" t="str">
        <f t="shared" si="16"/>
        <v>Completed</v>
      </c>
      <c r="AF200" s="222" t="str">
        <f t="shared" si="17"/>
        <v>Completed</v>
      </c>
    </row>
    <row r="201" ht="108" spans="1:32">
      <c r="A201" s="239"/>
      <c r="B201" s="131">
        <v>175</v>
      </c>
      <c r="C201" s="195" t="s">
        <v>2381</v>
      </c>
      <c r="D201" s="137" t="s">
        <v>2479</v>
      </c>
      <c r="E201" s="142" t="s">
        <v>2480</v>
      </c>
      <c r="F201" s="139" t="str">
        <f t="shared" si="12"/>
        <v>N</v>
      </c>
      <c r="G201" s="140"/>
      <c r="H201" s="141"/>
      <c r="I201" s="164"/>
      <c r="J201" s="165" t="str">
        <f t="shared" si="13"/>
        <v>N</v>
      </c>
      <c r="K201" s="140"/>
      <c r="L201" s="141"/>
      <c r="M201" s="164"/>
      <c r="N201" s="165" t="str">
        <f t="shared" si="14"/>
        <v>N</v>
      </c>
      <c r="O201" s="140"/>
      <c r="P201" s="141"/>
      <c r="Q201" s="164"/>
      <c r="R201" s="197" t="s">
        <v>131</v>
      </c>
      <c r="S201" s="195" t="s">
        <v>131</v>
      </c>
      <c r="T201" s="195" t="s">
        <v>2476</v>
      </c>
      <c r="U201" s="202">
        <v>3</v>
      </c>
      <c r="V201" s="202">
        <v>2</v>
      </c>
      <c r="W201" s="202">
        <v>1</v>
      </c>
      <c r="X201" s="202">
        <v>99</v>
      </c>
      <c r="Y201" s="233" t="s">
        <v>2151</v>
      </c>
      <c r="Z201" s="233" t="s">
        <v>2151</v>
      </c>
      <c r="AA201" s="233" t="s">
        <v>2147</v>
      </c>
      <c r="AB201" s="234" t="s">
        <v>2151</v>
      </c>
      <c r="AC201" s="756">
        <v>51</v>
      </c>
      <c r="AD201" s="222" t="str">
        <f t="shared" si="15"/>
        <v>Completed</v>
      </c>
      <c r="AE201" s="222" t="str">
        <f t="shared" si="16"/>
        <v>Completed</v>
      </c>
      <c r="AF201" s="222" t="str">
        <f t="shared" si="17"/>
        <v>Completed</v>
      </c>
    </row>
    <row r="202" ht="96" spans="1:32">
      <c r="A202" s="239"/>
      <c r="B202" s="131">
        <v>176</v>
      </c>
      <c r="C202" s="195" t="s">
        <v>2381</v>
      </c>
      <c r="D202" s="137" t="s">
        <v>2481</v>
      </c>
      <c r="E202" s="142" t="s">
        <v>2482</v>
      </c>
      <c r="F202" s="139" t="str">
        <f t="shared" si="12"/>
        <v>N</v>
      </c>
      <c r="G202" s="140"/>
      <c r="H202" s="141"/>
      <c r="I202" s="164"/>
      <c r="J202" s="165" t="str">
        <f t="shared" si="13"/>
        <v>N</v>
      </c>
      <c r="K202" s="140"/>
      <c r="L202" s="141"/>
      <c r="M202" s="164"/>
      <c r="N202" s="165" t="str">
        <f t="shared" si="14"/>
        <v>N</v>
      </c>
      <c r="O202" s="140"/>
      <c r="P202" s="141"/>
      <c r="Q202" s="164"/>
      <c r="R202" s="197" t="s">
        <v>131</v>
      </c>
      <c r="S202" s="195" t="s">
        <v>131</v>
      </c>
      <c r="T202" s="195" t="s">
        <v>2476</v>
      </c>
      <c r="U202" s="202">
        <v>3</v>
      </c>
      <c r="V202" s="202">
        <v>2</v>
      </c>
      <c r="W202" s="202">
        <v>1</v>
      </c>
      <c r="X202" s="202">
        <v>99</v>
      </c>
      <c r="Y202" s="233" t="s">
        <v>2151</v>
      </c>
      <c r="Z202" s="233" t="s">
        <v>2151</v>
      </c>
      <c r="AA202" s="233" t="s">
        <v>2147</v>
      </c>
      <c r="AB202" s="234" t="s">
        <v>2151</v>
      </c>
      <c r="AC202" s="756">
        <v>52</v>
      </c>
      <c r="AD202" s="222" t="str">
        <f t="shared" si="15"/>
        <v>Completed</v>
      </c>
      <c r="AE202" s="222" t="str">
        <f t="shared" si="16"/>
        <v>Completed</v>
      </c>
      <c r="AF202" s="222" t="str">
        <f t="shared" si="17"/>
        <v>Completed</v>
      </c>
    </row>
    <row r="203" ht="84" spans="1:32">
      <c r="A203" s="239"/>
      <c r="B203" s="131">
        <v>177</v>
      </c>
      <c r="C203" s="195" t="s">
        <v>2381</v>
      </c>
      <c r="D203" s="137" t="s">
        <v>2483</v>
      </c>
      <c r="E203" s="142" t="s">
        <v>2484</v>
      </c>
      <c r="F203" s="139" t="str">
        <f t="shared" si="12"/>
        <v>N</v>
      </c>
      <c r="G203" s="140"/>
      <c r="H203" s="141"/>
      <c r="I203" s="164"/>
      <c r="J203" s="165" t="str">
        <f t="shared" si="13"/>
        <v>N</v>
      </c>
      <c r="K203" s="140"/>
      <c r="L203" s="141"/>
      <c r="M203" s="164"/>
      <c r="N203" s="165" t="str">
        <f t="shared" si="14"/>
        <v>N</v>
      </c>
      <c r="O203" s="140"/>
      <c r="P203" s="141"/>
      <c r="Q203" s="164"/>
      <c r="R203" s="197" t="s">
        <v>131</v>
      </c>
      <c r="S203" s="195" t="s">
        <v>131</v>
      </c>
      <c r="T203" s="195" t="s">
        <v>2476</v>
      </c>
      <c r="U203" s="202">
        <v>3</v>
      </c>
      <c r="V203" s="202">
        <v>2</v>
      </c>
      <c r="W203" s="202">
        <v>1</v>
      </c>
      <c r="X203" s="202">
        <v>99</v>
      </c>
      <c r="Y203" s="233" t="s">
        <v>2151</v>
      </c>
      <c r="Z203" s="233" t="s">
        <v>2151</v>
      </c>
      <c r="AA203" s="233" t="s">
        <v>2147</v>
      </c>
      <c r="AB203" s="234" t="s">
        <v>2151</v>
      </c>
      <c r="AC203" s="756">
        <v>53</v>
      </c>
      <c r="AD203" s="222" t="str">
        <f t="shared" si="15"/>
        <v>Completed</v>
      </c>
      <c r="AE203" s="222" t="str">
        <f t="shared" si="16"/>
        <v>Completed</v>
      </c>
      <c r="AF203" s="222" t="str">
        <f t="shared" si="17"/>
        <v>Completed</v>
      </c>
    </row>
    <row r="204" ht="96.75" spans="1:32">
      <c r="A204" s="239"/>
      <c r="B204" s="143">
        <v>178</v>
      </c>
      <c r="C204" s="199" t="s">
        <v>2381</v>
      </c>
      <c r="D204" s="145" t="s">
        <v>2485</v>
      </c>
      <c r="E204" s="146" t="s">
        <v>2486</v>
      </c>
      <c r="F204" s="147" t="str">
        <f t="shared" si="12"/>
        <v>N</v>
      </c>
      <c r="G204" s="129"/>
      <c r="H204" s="148"/>
      <c r="I204" s="160"/>
      <c r="J204" s="166" t="str">
        <f t="shared" si="13"/>
        <v>N</v>
      </c>
      <c r="K204" s="129"/>
      <c r="L204" s="148"/>
      <c r="M204" s="160"/>
      <c r="N204" s="166" t="str">
        <f t="shared" si="14"/>
        <v>N</v>
      </c>
      <c r="O204" s="129"/>
      <c r="P204" s="148"/>
      <c r="Q204" s="160"/>
      <c r="R204" s="198" t="s">
        <v>131</v>
      </c>
      <c r="S204" s="199" t="s">
        <v>131</v>
      </c>
      <c r="T204" s="144" t="s">
        <v>2476</v>
      </c>
      <c r="U204" s="236">
        <v>3</v>
      </c>
      <c r="V204" s="236">
        <v>2</v>
      </c>
      <c r="W204" s="236">
        <v>1</v>
      </c>
      <c r="X204" s="236">
        <v>99</v>
      </c>
      <c r="Y204" s="229" t="s">
        <v>2151</v>
      </c>
      <c r="Z204" s="229" t="s">
        <v>2151</v>
      </c>
      <c r="AA204" s="229" t="s">
        <v>2147</v>
      </c>
      <c r="AB204" s="230" t="s">
        <v>2151</v>
      </c>
      <c r="AC204" s="757">
        <v>54</v>
      </c>
      <c r="AD204" s="231" t="str">
        <f t="shared" si="15"/>
        <v>Completed</v>
      </c>
      <c r="AE204" s="231" t="str">
        <f t="shared" si="16"/>
        <v>Completed</v>
      </c>
      <c r="AF204" s="231" t="str">
        <f t="shared" si="17"/>
        <v>Completed</v>
      </c>
    </row>
    <row r="205" s="75" customFormat="1" ht="156.75" spans="2:32">
      <c r="B205" s="240">
        <v>179</v>
      </c>
      <c r="C205" s="241" t="s">
        <v>2143</v>
      </c>
      <c r="D205" s="242" t="s">
        <v>2487</v>
      </c>
      <c r="E205" s="243" t="s">
        <v>131</v>
      </c>
      <c r="F205" s="244" t="str">
        <f t="shared" si="12"/>
        <v>Y</v>
      </c>
      <c r="G205" s="245"/>
      <c r="H205" s="246"/>
      <c r="I205" s="247" t="s">
        <v>2488</v>
      </c>
      <c r="J205" s="248" t="str">
        <f t="shared" si="13"/>
        <v>Y</v>
      </c>
      <c r="K205" s="245"/>
      <c r="L205" s="246"/>
      <c r="M205" s="247" t="s">
        <v>2488</v>
      </c>
      <c r="N205" s="248" t="str">
        <f t="shared" si="14"/>
        <v>Y</v>
      </c>
      <c r="O205" s="245"/>
      <c r="P205" s="246"/>
      <c r="Q205" s="247" t="s">
        <v>2488</v>
      </c>
      <c r="R205" s="249" t="s">
        <v>131</v>
      </c>
      <c r="S205" s="241" t="s">
        <v>2489</v>
      </c>
      <c r="T205" s="241" t="s">
        <v>2490</v>
      </c>
      <c r="U205" s="250">
        <v>3</v>
      </c>
      <c r="V205" s="250">
        <v>2</v>
      </c>
      <c r="W205" s="250">
        <v>1</v>
      </c>
      <c r="X205" s="250"/>
      <c r="Y205" s="251" t="s">
        <v>2147</v>
      </c>
      <c r="Z205" s="251" t="s">
        <v>2147</v>
      </c>
      <c r="AA205" s="252" t="s">
        <v>2147</v>
      </c>
      <c r="AB205" s="252" t="s">
        <v>2147</v>
      </c>
      <c r="AC205" s="758">
        <v>35</v>
      </c>
      <c r="AD205" s="253" t="str">
        <f t="shared" si="15"/>
        <v>Not completed</v>
      </c>
      <c r="AE205" s="253" t="str">
        <f t="shared" si="16"/>
        <v>Not completed</v>
      </c>
      <c r="AF205" s="253" t="str">
        <f t="shared" si="17"/>
        <v>Not completed</v>
      </c>
    </row>
    <row r="206" ht="12.75"/>
    <row r="207" ht="21.75" spans="6:17">
      <c r="F207" s="88" t="str">
        <f>$AD$23</f>
        <v>未回答あり/Not completed yet</v>
      </c>
      <c r="G207" s="89"/>
      <c r="H207" s="89"/>
      <c r="I207" s="151"/>
      <c r="J207" s="88" t="str">
        <f>$AE$23</f>
        <v>未回答あり/Not completed yet</v>
      </c>
      <c r="K207" s="89"/>
      <c r="L207" s="89"/>
      <c r="M207" s="151"/>
      <c r="N207" s="88" t="str">
        <f>$AF$23</f>
        <v>未回答あり/Not completed yet</v>
      </c>
      <c r="O207" s="89"/>
      <c r="P207" s="89"/>
      <c r="Q207" s="151"/>
    </row>
  </sheetData>
  <autoFilter ref="A26:AB205">
    <extLst/>
  </autoFilter>
  <mergeCells count="7">
    <mergeCell ref="F18:I18"/>
    <mergeCell ref="J18:M18"/>
    <mergeCell ref="N18:Q18"/>
    <mergeCell ref="S20:T20"/>
    <mergeCell ref="F207:I207"/>
    <mergeCell ref="J207:M207"/>
    <mergeCell ref="N207:Q207"/>
  </mergeCells>
  <conditionalFormatting sqref="F207">
    <cfRule type="containsText" dxfId="2" priority="6" operator="between" text="回答完了">
      <formula>NOT(ISERROR(SEARCH("回答完了",F207)))</formula>
    </cfRule>
    <cfRule type="containsText" dxfId="1" priority="7" operator="between" text="未完了">
      <formula>NOT(ISERROR(SEARCH("未完了",F207)))</formula>
    </cfRule>
  </conditionalFormatting>
  <conditionalFormatting sqref="J207">
    <cfRule type="containsText" dxfId="2" priority="4" operator="between" text="回答完了">
      <formula>NOT(ISERROR(SEARCH("回答完了",J207)))</formula>
    </cfRule>
    <cfRule type="containsText" dxfId="1" priority="5" operator="between" text="未完了">
      <formula>NOT(ISERROR(SEARCH("未完了",J207)))</formula>
    </cfRule>
  </conditionalFormatting>
  <conditionalFormatting sqref="N207">
    <cfRule type="containsText" dxfId="2" priority="2" operator="between" text="回答完了">
      <formula>NOT(ISERROR(SEARCH("回答完了",N207)))</formula>
    </cfRule>
    <cfRule type="containsText" dxfId="1" priority="3" operator="between" text="未完了">
      <formula>NOT(ISERROR(SEARCH("未完了",N207)))</formula>
    </cfRule>
  </conditionalFormatting>
  <conditionalFormatting sqref="A1:AF208">
    <cfRule type="expression" dxfId="6" priority="1">
      <formula>'0.Work Content Judge'!$R$129=0</formula>
    </cfRule>
  </conditionalFormatting>
  <conditionalFormatting sqref="F18:Q18 F207:Q207">
    <cfRule type="containsText" dxfId="2" priority="8" operator="between" text="回答完了">
      <formula>NOT(ISERROR(SEARCH("回答完了",F18)))</formula>
    </cfRule>
    <cfRule type="containsText" dxfId="1" priority="9" operator="between" text="yet">
      <formula>NOT(ISERROR(SEARCH("yet",F18)))</formula>
    </cfRule>
  </conditionalFormatting>
  <conditionalFormatting sqref="G27:I205">
    <cfRule type="expression" dxfId="11" priority="18">
      <formula>$F27="N"</formula>
    </cfRule>
  </conditionalFormatting>
  <conditionalFormatting sqref="K27:M205">
    <cfRule type="expression" dxfId="11" priority="19">
      <formula>$J27="N"</formula>
    </cfRule>
  </conditionalFormatting>
  <conditionalFormatting sqref="O27:Q205">
    <cfRule type="expression" dxfId="11" priority="20">
      <formula>$N27="N"</formula>
    </cfRule>
  </conditionalFormatting>
  <dataValidations count="1">
    <dataValidation type="list" allowBlank="1" showInputMessage="1" showErrorMessage="1" sqref="G205 K205 O205 G25:G152 K24:K152 O24:O152">
      <formula1>$U24:$X24</formula1>
    </dataValidation>
  </dataValidations>
  <printOptions horizontalCentered="1"/>
  <pageMargins left="0.393700787401575" right="0.393700787401575" top="0.393700787401575" bottom="0.393700787401575" header="0.118110236220472" footer="0.118110236220472"/>
  <pageSetup paperSize="8" scale="31"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pageSetUpPr fitToPage="1"/>
  </sheetPr>
  <dimension ref="A1:CY306"/>
  <sheetViews>
    <sheetView showGridLines="0" view="pageBreakPreview" zoomScale="60" zoomScaleNormal="70" workbookViewId="0">
      <selection activeCell="A1" sqref="A1"/>
    </sheetView>
  </sheetViews>
  <sheetFormatPr defaultColWidth="9" defaultRowHeight="14.4"/>
  <cols>
    <col min="1" max="1" width="2" customWidth="1"/>
    <col min="2" max="2" width="5.62962962962963" customWidth="1"/>
    <col min="3" max="3" width="11.8796296296296" customWidth="1"/>
    <col min="4" max="4" width="9.12962962962963" customWidth="1"/>
    <col min="5" max="5" width="10.5" customWidth="1"/>
    <col min="6" max="6" width="34.1296296296296" customWidth="1"/>
    <col min="7" max="7" width="46.25" customWidth="1"/>
    <col min="8" max="8" width="12.25" customWidth="1"/>
    <col min="9" max="9" width="26.6296296296296" customWidth="1"/>
    <col min="10" max="10" width="45.1296296296296" customWidth="1"/>
    <col min="11" max="11" width="13" customWidth="1"/>
    <col min="12" max="12" width="9.62962962962963" customWidth="1"/>
    <col min="13" max="13" width="18.8796296296296" customWidth="1"/>
    <col min="15" max="15" width="9.87962962962963" customWidth="1"/>
    <col min="16" max="16" width="18.8796296296296" customWidth="1"/>
    <col min="17" max="17" width="14.3796296296296" customWidth="1"/>
    <col min="18" max="18" width="13" customWidth="1"/>
    <col min="19" max="19" width="9.62962962962963" customWidth="1"/>
    <col min="20" max="20" width="18.8796296296296" customWidth="1"/>
    <col min="21" max="21" width="9.75" customWidth="1"/>
    <col min="22" max="22" width="18.8796296296296" customWidth="1"/>
    <col min="23" max="23" width="14.3796296296296" customWidth="1"/>
    <col min="24" max="24" width="13" customWidth="1"/>
    <col min="25" max="25" width="9.62962962962963" customWidth="1"/>
    <col min="26" max="26" width="18.8796296296296" customWidth="1"/>
    <col min="27" max="27" width="9.75" customWidth="1"/>
    <col min="28" max="28" width="18.8796296296296" customWidth="1"/>
    <col min="29" max="29" width="14.3796296296296" customWidth="1"/>
    <col min="30" max="30" width="13" customWidth="1"/>
    <col min="31" max="31" width="9.62962962962963" customWidth="1"/>
    <col min="32" max="32" width="18.8796296296296" customWidth="1"/>
    <col min="33" max="33" width="9.75" customWidth="1"/>
    <col min="34" max="34" width="18.8796296296296" customWidth="1"/>
    <col min="35" max="35" width="14.3796296296296" customWidth="1"/>
    <col min="36" max="36" width="13" customWidth="1"/>
    <col min="37" max="37" width="9.62962962962963" customWidth="1"/>
    <col min="38" max="38" width="18.8796296296296" customWidth="1"/>
    <col min="39" max="39" width="9.75" customWidth="1"/>
    <col min="40" max="40" width="18.8796296296296" customWidth="1"/>
    <col min="41" max="41" width="14.3796296296296" customWidth="1"/>
    <col min="42" max="51" width="6.62962962962963" style="581" customWidth="1"/>
    <col min="52" max="52" width="8.87962962962963" customWidth="1"/>
    <col min="53" max="54" width="9" customWidth="1"/>
    <col min="69" max="80" width="9" hidden="1" customWidth="1"/>
    <col min="82" max="91" width="9" hidden="1" customWidth="1"/>
    <col min="102" max="102" width="9" customWidth="1"/>
  </cols>
  <sheetData>
    <row r="1" s="421" customFormat="1" ht="8.25" customHeight="1" spans="42:103">
      <c r="AP1" s="653"/>
      <c r="AQ1" s="653"/>
      <c r="AR1" s="653"/>
      <c r="AS1" s="653"/>
      <c r="AT1" s="653"/>
      <c r="AU1" s="653"/>
      <c r="AV1" s="653"/>
      <c r="AW1" s="653"/>
      <c r="AX1" s="653"/>
      <c r="AY1" s="653"/>
      <c r="AZ1" s="653"/>
      <c r="BA1" s="653"/>
      <c r="BB1" s="653"/>
      <c r="BC1" s="653"/>
      <c r="BD1" s="653"/>
      <c r="BE1" s="653"/>
      <c r="BF1" s="653"/>
      <c r="BG1" s="653"/>
      <c r="BH1" s="653"/>
      <c r="BI1" s="653"/>
      <c r="BJ1" s="653"/>
      <c r="BK1" s="653"/>
      <c r="BL1" s="653"/>
      <c r="BM1" s="653"/>
      <c r="BN1" s="653"/>
      <c r="BO1" s="653"/>
      <c r="BP1" s="653"/>
      <c r="BQ1" s="653"/>
      <c r="BR1" s="653"/>
      <c r="BS1" s="653"/>
      <c r="BT1" s="653"/>
      <c r="BU1" s="653"/>
      <c r="BV1" s="653"/>
      <c r="BW1" s="653"/>
      <c r="BX1" s="693"/>
      <c r="BY1" s="693"/>
      <c r="BZ1" s="653"/>
      <c r="CA1" s="653"/>
      <c r="CB1" s="653"/>
      <c r="CC1" s="653"/>
      <c r="CD1" s="653"/>
      <c r="CE1" s="653"/>
      <c r="CF1" s="653"/>
      <c r="CG1" s="653"/>
      <c r="CH1" s="653"/>
      <c r="CI1" s="653"/>
      <c r="CJ1" s="653"/>
      <c r="CK1" s="653"/>
      <c r="CL1" s="653"/>
      <c r="CM1" s="653"/>
      <c r="CN1" s="653"/>
      <c r="CO1" s="653"/>
      <c r="CP1" s="653"/>
      <c r="CQ1" s="653"/>
      <c r="CR1" s="653"/>
      <c r="CS1" s="653"/>
      <c r="CT1" s="653"/>
      <c r="CU1" s="653"/>
      <c r="CV1" s="653"/>
      <c r="CW1" s="653"/>
      <c r="CX1" s="653"/>
      <c r="CY1" s="653"/>
    </row>
    <row r="2" s="255" customFormat="1" ht="19.2" spans="1:103">
      <c r="A2" s="582"/>
      <c r="B2" s="583" t="s">
        <v>2491</v>
      </c>
      <c r="C2" s="584"/>
      <c r="AP2" s="654"/>
      <c r="AQ2" s="654"/>
      <c r="AR2" s="654"/>
      <c r="AS2" s="654"/>
      <c r="AT2" s="654"/>
      <c r="AU2" s="654"/>
      <c r="AV2" s="654"/>
      <c r="AW2" s="654"/>
      <c r="AX2" s="654"/>
      <c r="AY2" s="654"/>
      <c r="AZ2" s="654"/>
      <c r="BA2" s="671"/>
      <c r="BB2" s="672"/>
      <c r="BC2" s="672"/>
      <c r="BD2" s="672"/>
      <c r="BE2" s="672"/>
      <c r="BF2" s="672"/>
      <c r="BG2" s="672"/>
      <c r="BH2" s="672"/>
      <c r="BI2" s="672"/>
      <c r="BJ2" s="672"/>
      <c r="BK2" s="672"/>
      <c r="BL2" s="672"/>
      <c r="BM2" s="672"/>
      <c r="BN2" s="672"/>
      <c r="BO2" s="672"/>
      <c r="BP2" s="672"/>
      <c r="BQ2" s="672"/>
      <c r="BR2" s="672"/>
      <c r="BS2" s="672"/>
      <c r="BT2" s="672"/>
      <c r="BU2" s="672"/>
      <c r="BV2" s="672"/>
      <c r="BW2" s="672"/>
      <c r="BX2" s="694"/>
      <c r="BY2" s="694"/>
      <c r="BZ2" s="654"/>
      <c r="CA2" s="654"/>
      <c r="CB2" s="654"/>
      <c r="CC2" s="654"/>
      <c r="CD2" s="654"/>
      <c r="CE2" s="654"/>
      <c r="CF2" s="654"/>
      <c r="CG2" s="654"/>
      <c r="CH2" s="654"/>
      <c r="CI2" s="654"/>
      <c r="CJ2" s="654"/>
      <c r="CK2" s="654"/>
      <c r="CL2" s="654"/>
      <c r="CM2" s="654"/>
      <c r="CN2" s="654"/>
      <c r="CO2" s="654"/>
      <c r="CP2" s="654"/>
      <c r="CQ2" s="654"/>
      <c r="CR2" s="654"/>
      <c r="CS2" s="654"/>
      <c r="CT2" s="654"/>
      <c r="CU2" s="654"/>
      <c r="CV2" s="654"/>
      <c r="CW2" s="654"/>
      <c r="CX2" s="654"/>
      <c r="CY2" s="654"/>
    </row>
    <row r="3" s="255" customFormat="1" ht="19.2" spans="1:103">
      <c r="A3" s="582"/>
      <c r="B3" s="583" t="s">
        <v>2492</v>
      </c>
      <c r="C3" s="584"/>
      <c r="AP3" s="654"/>
      <c r="AQ3" s="654"/>
      <c r="AR3" s="654"/>
      <c r="AS3" s="654"/>
      <c r="AT3" s="654"/>
      <c r="AU3" s="654"/>
      <c r="AV3" s="654"/>
      <c r="AW3" s="654"/>
      <c r="AX3" s="654"/>
      <c r="AY3" s="654"/>
      <c r="AZ3" s="654"/>
      <c r="BA3" s="671"/>
      <c r="BB3" s="672"/>
      <c r="BC3" s="672"/>
      <c r="BD3" s="672"/>
      <c r="BE3" s="672"/>
      <c r="BF3" s="672"/>
      <c r="BG3" s="672"/>
      <c r="BH3" s="672"/>
      <c r="BI3" s="672"/>
      <c r="BJ3" s="672"/>
      <c r="BK3" s="672"/>
      <c r="BL3" s="672"/>
      <c r="BM3" s="672"/>
      <c r="BN3" s="672"/>
      <c r="BO3" s="672"/>
      <c r="BP3" s="672"/>
      <c r="BQ3" s="672"/>
      <c r="BR3" s="672"/>
      <c r="BS3" s="672"/>
      <c r="BT3" s="672"/>
      <c r="BU3" s="672"/>
      <c r="BV3" s="672"/>
      <c r="BW3" s="672"/>
      <c r="BX3" s="694"/>
      <c r="BY3" s="694"/>
      <c r="BZ3" s="654"/>
      <c r="CA3" s="654"/>
      <c r="CB3" s="654"/>
      <c r="CC3" s="654"/>
      <c r="CD3" s="654"/>
      <c r="CE3" s="654"/>
      <c r="CF3" s="654"/>
      <c r="CG3" s="654"/>
      <c r="CH3" s="654"/>
      <c r="CI3" s="654"/>
      <c r="CJ3" s="654"/>
      <c r="CK3" s="654"/>
      <c r="CL3" s="654"/>
      <c r="CM3" s="654"/>
      <c r="CN3" s="654"/>
      <c r="CO3" s="654"/>
      <c r="CP3" s="654"/>
      <c r="CQ3" s="654"/>
      <c r="CR3" s="654"/>
      <c r="CS3" s="654"/>
      <c r="CT3" s="654"/>
      <c r="CU3" s="654"/>
      <c r="CV3" s="654"/>
      <c r="CW3" s="654"/>
      <c r="CX3" s="654"/>
      <c r="CY3" s="654"/>
    </row>
    <row r="4" s="423" customFormat="1" ht="19.2" spans="1:103">
      <c r="A4" s="269"/>
      <c r="E4" s="585"/>
      <c r="AP4" s="655"/>
      <c r="AQ4" s="655"/>
      <c r="AR4" s="655"/>
      <c r="AS4" s="655"/>
      <c r="AT4" s="655"/>
      <c r="AU4" s="655"/>
      <c r="AV4" s="655"/>
      <c r="AW4" s="655"/>
      <c r="AX4" s="655"/>
      <c r="AY4" s="655"/>
      <c r="AZ4" s="655"/>
      <c r="BA4" s="671"/>
      <c r="BB4" s="671"/>
      <c r="BC4" s="671"/>
      <c r="BD4" s="671"/>
      <c r="BE4" s="671"/>
      <c r="BF4" s="671"/>
      <c r="BG4" s="671"/>
      <c r="BH4" s="671"/>
      <c r="BI4" s="671"/>
      <c r="BJ4" s="671"/>
      <c r="BK4" s="671"/>
      <c r="BL4" s="671"/>
      <c r="BM4" s="671"/>
      <c r="BN4" s="671"/>
      <c r="BO4" s="671"/>
      <c r="BP4" s="671"/>
      <c r="BQ4" s="671"/>
      <c r="BR4" s="671"/>
      <c r="BS4" s="671"/>
      <c r="BT4" s="671"/>
      <c r="BU4" s="671"/>
      <c r="BV4" s="671"/>
      <c r="BW4" s="671"/>
      <c r="BX4" s="695"/>
      <c r="BY4" s="695"/>
      <c r="BZ4" s="655"/>
      <c r="CA4" s="655"/>
      <c r="CB4" s="655"/>
      <c r="CC4" s="655"/>
      <c r="CD4" s="655"/>
      <c r="CE4" s="655"/>
      <c r="CF4" s="655"/>
      <c r="CG4" s="655"/>
      <c r="CH4" s="655"/>
      <c r="CI4" s="655"/>
      <c r="CJ4" s="655"/>
      <c r="CK4" s="655"/>
      <c r="CL4" s="655"/>
      <c r="CM4" s="655"/>
      <c r="CN4" s="655"/>
      <c r="CO4" s="655"/>
      <c r="CP4" s="655"/>
      <c r="CQ4" s="655"/>
      <c r="CR4" s="655"/>
      <c r="CS4" s="655"/>
      <c r="CT4" s="655"/>
      <c r="CU4" s="655"/>
      <c r="CV4" s="655"/>
      <c r="CW4" s="655"/>
      <c r="CX4" s="655"/>
      <c r="CY4" s="655"/>
    </row>
    <row r="5" s="423" customFormat="1" ht="19.2" spans="1:103">
      <c r="A5" s="269"/>
      <c r="C5" s="267" t="s">
        <v>2493</v>
      </c>
      <c r="D5" s="256"/>
      <c r="E5" s="586"/>
      <c r="AP5" s="655"/>
      <c r="AQ5" s="655"/>
      <c r="AR5" s="655"/>
      <c r="AS5" s="655"/>
      <c r="AT5" s="655"/>
      <c r="AU5" s="655"/>
      <c r="AV5" s="655"/>
      <c r="AW5" s="655"/>
      <c r="AX5" s="655"/>
      <c r="AY5" s="655"/>
      <c r="AZ5" s="655"/>
      <c r="BA5" s="671"/>
      <c r="BB5" s="671"/>
      <c r="BC5" s="671"/>
      <c r="BD5" s="671"/>
      <c r="BE5" s="671"/>
      <c r="BF5" s="671"/>
      <c r="BG5" s="671"/>
      <c r="BH5" s="671"/>
      <c r="BI5" s="671"/>
      <c r="BJ5" s="671"/>
      <c r="BK5" s="671"/>
      <c r="BL5" s="671"/>
      <c r="BM5" s="671"/>
      <c r="BN5" s="671"/>
      <c r="BO5" s="671"/>
      <c r="BP5" s="671"/>
      <c r="BQ5" s="671"/>
      <c r="BR5" s="671"/>
      <c r="BS5" s="671"/>
      <c r="BT5" s="671"/>
      <c r="BU5" s="671"/>
      <c r="BV5" s="671"/>
      <c r="BW5" s="671"/>
      <c r="BX5" s="695"/>
      <c r="BY5" s="695"/>
      <c r="BZ5" s="655"/>
      <c r="CA5" s="655"/>
      <c r="CB5" s="655"/>
      <c r="CC5" s="655"/>
      <c r="CD5" s="655"/>
      <c r="CE5" s="655"/>
      <c r="CF5" s="655"/>
      <c r="CG5" s="655"/>
      <c r="CH5" s="655"/>
      <c r="CI5" s="655"/>
      <c r="CJ5" s="655"/>
      <c r="CK5" s="655"/>
      <c r="CL5" s="655"/>
      <c r="CM5" s="655"/>
      <c r="CN5" s="655"/>
      <c r="CO5" s="655"/>
      <c r="CP5" s="655"/>
      <c r="CQ5" s="655"/>
      <c r="CR5" s="655"/>
      <c r="CS5" s="655"/>
      <c r="CT5" s="655"/>
      <c r="CU5" s="655"/>
      <c r="CV5" s="655"/>
      <c r="CW5" s="655"/>
      <c r="CX5" s="655"/>
      <c r="CY5" s="655"/>
    </row>
    <row r="6" s="423" customFormat="1" ht="19.2" spans="1:103">
      <c r="A6" s="269"/>
      <c r="C6" s="267" t="s">
        <v>2494</v>
      </c>
      <c r="D6" s="256"/>
      <c r="E6" s="586"/>
      <c r="AP6" s="655"/>
      <c r="AQ6" s="655"/>
      <c r="AR6" s="655"/>
      <c r="AS6" s="655"/>
      <c r="AT6" s="655"/>
      <c r="AU6" s="655"/>
      <c r="AV6" s="655"/>
      <c r="AW6" s="655"/>
      <c r="AX6" s="655"/>
      <c r="AY6" s="655"/>
      <c r="AZ6" s="655"/>
      <c r="BA6" s="671"/>
      <c r="BB6" s="671"/>
      <c r="BC6" s="671"/>
      <c r="BD6" s="671"/>
      <c r="BE6" s="671"/>
      <c r="BF6" s="671"/>
      <c r="BG6" s="671"/>
      <c r="BH6" s="671"/>
      <c r="BI6" s="671"/>
      <c r="BJ6" s="671"/>
      <c r="BK6" s="671"/>
      <c r="BL6" s="671"/>
      <c r="BM6" s="671"/>
      <c r="BN6" s="671"/>
      <c r="BO6" s="671"/>
      <c r="BP6" s="671"/>
      <c r="BQ6" s="671"/>
      <c r="BR6" s="671"/>
      <c r="BS6" s="671"/>
      <c r="BT6" s="671"/>
      <c r="BU6" s="671"/>
      <c r="BV6" s="671"/>
      <c r="BW6" s="671"/>
      <c r="BX6" s="695"/>
      <c r="BY6" s="695"/>
      <c r="BZ6" s="655"/>
      <c r="CA6" s="655"/>
      <c r="CB6" s="655"/>
      <c r="CC6" s="655"/>
      <c r="CD6" s="655"/>
      <c r="CE6" s="655"/>
      <c r="CF6" s="655"/>
      <c r="CG6" s="655"/>
      <c r="CH6" s="655"/>
      <c r="CI6" s="655"/>
      <c r="CJ6" s="655"/>
      <c r="CK6" s="655"/>
      <c r="CL6" s="655"/>
      <c r="CM6" s="655"/>
      <c r="CN6" s="655"/>
      <c r="CO6" s="655"/>
      <c r="CP6" s="655"/>
      <c r="CQ6" s="655"/>
      <c r="CR6" s="655"/>
      <c r="CS6" s="655"/>
      <c r="CT6" s="655"/>
      <c r="CU6" s="655"/>
      <c r="CV6" s="655"/>
      <c r="CW6" s="655"/>
      <c r="CX6" s="655"/>
      <c r="CY6" s="655"/>
    </row>
    <row r="7" s="423" customFormat="1" ht="19.2" spans="1:103">
      <c r="A7" s="269"/>
      <c r="C7" s="256"/>
      <c r="D7" s="256"/>
      <c r="E7" s="586"/>
      <c r="AP7" s="655"/>
      <c r="AQ7" s="655"/>
      <c r="AR7" s="655"/>
      <c r="AS7" s="655"/>
      <c r="AT7" s="655"/>
      <c r="AU7" s="655"/>
      <c r="AV7" s="655"/>
      <c r="AW7" s="655"/>
      <c r="AX7" s="655"/>
      <c r="AY7" s="655"/>
      <c r="AZ7" s="655"/>
      <c r="BA7" s="671"/>
      <c r="BB7" s="671"/>
      <c r="BC7" s="671"/>
      <c r="BD7" s="671"/>
      <c r="BE7" s="671"/>
      <c r="BF7" s="671"/>
      <c r="BG7" s="671"/>
      <c r="BH7" s="671"/>
      <c r="BI7" s="671"/>
      <c r="BJ7" s="671"/>
      <c r="BK7" s="671"/>
      <c r="BL7" s="671"/>
      <c r="BM7" s="671"/>
      <c r="BN7" s="671"/>
      <c r="BO7" s="671"/>
      <c r="BP7" s="671"/>
      <c r="BQ7" s="671"/>
      <c r="BR7" s="671"/>
      <c r="BS7" s="671"/>
      <c r="BT7" s="671"/>
      <c r="BU7" s="671"/>
      <c r="BV7" s="671"/>
      <c r="BW7" s="671"/>
      <c r="BX7" s="695"/>
      <c r="BY7" s="695"/>
      <c r="BZ7" s="655"/>
      <c r="CA7" s="655"/>
      <c r="CB7" s="655"/>
      <c r="CC7" s="655"/>
      <c r="CD7" s="655"/>
      <c r="CE7" s="655"/>
      <c r="CF7" s="655"/>
      <c r="CG7" s="655"/>
      <c r="CH7" s="655"/>
      <c r="CI7" s="655"/>
      <c r="CJ7" s="655"/>
      <c r="CK7" s="655"/>
      <c r="CL7" s="655"/>
      <c r="CM7" s="655"/>
      <c r="CN7" s="655"/>
      <c r="CO7" s="655"/>
      <c r="CP7" s="655"/>
      <c r="CQ7" s="655"/>
      <c r="CR7" s="655"/>
      <c r="CS7" s="655"/>
      <c r="CT7" s="655"/>
      <c r="CU7" s="655"/>
      <c r="CV7" s="655"/>
      <c r="CW7" s="655"/>
      <c r="CX7" s="655"/>
      <c r="CY7" s="655"/>
    </row>
    <row r="8" s="423" customFormat="1" ht="19.2" spans="1:103">
      <c r="A8" s="269"/>
      <c r="C8" s="1730" t="s">
        <v>635</v>
      </c>
      <c r="D8" s="267"/>
      <c r="E8" s="586"/>
      <c r="AP8" s="655"/>
      <c r="AQ8" s="655"/>
      <c r="AR8" s="655"/>
      <c r="AS8" s="655"/>
      <c r="AT8" s="655"/>
      <c r="AU8" s="655"/>
      <c r="AV8" s="655"/>
      <c r="AW8" s="655"/>
      <c r="AX8" s="655"/>
      <c r="AY8" s="655"/>
      <c r="AZ8" s="655"/>
      <c r="BA8" s="671"/>
      <c r="BB8" s="671"/>
      <c r="BC8" s="671"/>
      <c r="BD8" s="671"/>
      <c r="BE8" s="671"/>
      <c r="BF8" s="671"/>
      <c r="BG8" s="671"/>
      <c r="BH8" s="671"/>
      <c r="BI8" s="671"/>
      <c r="BJ8" s="671"/>
      <c r="BK8" s="671"/>
      <c r="BL8" s="671"/>
      <c r="BM8" s="671"/>
      <c r="BN8" s="671"/>
      <c r="BO8" s="671"/>
      <c r="BP8" s="671"/>
      <c r="BQ8" s="671"/>
      <c r="BR8" s="671"/>
      <c r="BS8" s="671"/>
      <c r="BT8" s="671"/>
      <c r="BU8" s="671"/>
      <c r="BV8" s="671"/>
      <c r="BW8" s="671"/>
      <c r="BX8" s="695"/>
      <c r="BY8" s="695"/>
      <c r="BZ8" s="655"/>
      <c r="CA8" s="655"/>
      <c r="CB8" s="655"/>
      <c r="CC8" s="655"/>
      <c r="CD8" s="655"/>
      <c r="CE8" s="655"/>
      <c r="CF8" s="655"/>
      <c r="CG8" s="655"/>
      <c r="CH8" s="655"/>
      <c r="CI8" s="655"/>
      <c r="CJ8" s="655"/>
      <c r="CK8" s="655"/>
      <c r="CL8" s="655"/>
      <c r="CM8" s="655"/>
      <c r="CN8" s="655"/>
      <c r="CO8" s="655"/>
      <c r="CP8" s="655"/>
      <c r="CQ8" s="655"/>
      <c r="CR8" s="655"/>
      <c r="CS8" s="655"/>
      <c r="CT8" s="655"/>
      <c r="CU8" s="655"/>
      <c r="CV8" s="655"/>
      <c r="CW8" s="655"/>
      <c r="CX8" s="655"/>
      <c r="CY8" s="655"/>
    </row>
    <row r="9" s="423" customFormat="1" ht="10.5" customHeight="1" spans="1:103">
      <c r="A9" s="269"/>
      <c r="C9" s="587"/>
      <c r="D9" s="267"/>
      <c r="E9" s="586"/>
      <c r="AP9" s="655"/>
      <c r="AQ9" s="655"/>
      <c r="AR9" s="655"/>
      <c r="AS9" s="655"/>
      <c r="AT9" s="655"/>
      <c r="AU9" s="655"/>
      <c r="AV9" s="655"/>
      <c r="AW9" s="655"/>
      <c r="AX9" s="655"/>
      <c r="AY9" s="655"/>
      <c r="AZ9" s="655"/>
      <c r="BA9" s="671"/>
      <c r="BB9" s="671"/>
      <c r="BC9" s="671"/>
      <c r="BD9" s="671"/>
      <c r="BE9" s="671"/>
      <c r="BF9" s="671"/>
      <c r="BG9" s="671"/>
      <c r="BH9" s="671"/>
      <c r="BI9" s="671"/>
      <c r="BJ9" s="671"/>
      <c r="BK9" s="671"/>
      <c r="BL9" s="671"/>
      <c r="BM9" s="671"/>
      <c r="BN9" s="671"/>
      <c r="BO9" s="671"/>
      <c r="BP9" s="671"/>
      <c r="BQ9" s="671"/>
      <c r="BR9" s="671"/>
      <c r="BS9" s="671"/>
      <c r="BT9" s="671"/>
      <c r="BU9" s="671"/>
      <c r="BV9" s="671"/>
      <c r="BW9" s="671"/>
      <c r="BX9" s="695"/>
      <c r="BY9" s="695"/>
      <c r="BZ9" s="655"/>
      <c r="CA9" s="655"/>
      <c r="CB9" s="655"/>
      <c r="CC9" s="655"/>
      <c r="CD9" s="655"/>
      <c r="CE9" s="655"/>
      <c r="CF9" s="655"/>
      <c r="CG9" s="655"/>
      <c r="CH9" s="655"/>
      <c r="CI9" s="655"/>
      <c r="CJ9" s="655"/>
      <c r="CK9" s="655"/>
      <c r="CL9" s="655"/>
      <c r="CM9" s="655"/>
      <c r="CN9" s="655"/>
      <c r="CO9" s="655"/>
      <c r="CP9" s="655"/>
      <c r="CQ9" s="655"/>
      <c r="CR9" s="655"/>
      <c r="CS9" s="655"/>
      <c r="CT9" s="655"/>
      <c r="CU9" s="655"/>
      <c r="CV9" s="655"/>
      <c r="CW9" s="655"/>
      <c r="CX9" s="655"/>
      <c r="CY9" s="655"/>
    </row>
    <row r="10" s="423" customFormat="1" ht="19.2" spans="1:103">
      <c r="A10" s="269"/>
      <c r="C10" s="267"/>
      <c r="D10" s="267" t="s">
        <v>636</v>
      </c>
      <c r="E10" s="586"/>
      <c r="AP10" s="655"/>
      <c r="AQ10" s="655"/>
      <c r="AR10" s="655"/>
      <c r="AS10" s="655"/>
      <c r="AT10" s="655"/>
      <c r="AU10" s="655"/>
      <c r="AV10" s="655"/>
      <c r="AW10" s="655"/>
      <c r="AX10" s="655"/>
      <c r="AY10" s="655"/>
      <c r="AZ10" s="655"/>
      <c r="BA10" s="671"/>
      <c r="BB10" s="671"/>
      <c r="BC10" s="671"/>
      <c r="BD10" s="671"/>
      <c r="BE10" s="671"/>
      <c r="BF10" s="671"/>
      <c r="BG10" s="671"/>
      <c r="BH10" s="671"/>
      <c r="BI10" s="671"/>
      <c r="BJ10" s="671"/>
      <c r="BK10" s="671"/>
      <c r="BL10" s="671"/>
      <c r="BM10" s="671"/>
      <c r="BN10" s="671"/>
      <c r="BO10" s="671"/>
      <c r="BP10" s="671"/>
      <c r="BQ10" s="671"/>
      <c r="BR10" s="671"/>
      <c r="BS10" s="671"/>
      <c r="BT10" s="671"/>
      <c r="BU10" s="671"/>
      <c r="BV10" s="671"/>
      <c r="BW10" s="671"/>
      <c r="BX10" s="695"/>
      <c r="BY10" s="695"/>
      <c r="BZ10" s="655"/>
      <c r="CA10" s="655"/>
      <c r="CB10" s="655"/>
      <c r="CC10" s="655"/>
      <c r="CD10" s="655"/>
      <c r="CE10" s="655"/>
      <c r="CF10" s="655"/>
      <c r="CG10" s="655"/>
      <c r="CH10" s="655"/>
      <c r="CI10" s="655"/>
      <c r="CJ10" s="655"/>
      <c r="CK10" s="655"/>
      <c r="CL10" s="655"/>
      <c r="CM10" s="655"/>
      <c r="CN10" s="655"/>
      <c r="CO10" s="655"/>
      <c r="CP10" s="655"/>
      <c r="CQ10" s="655"/>
      <c r="CR10" s="655"/>
      <c r="CS10" s="655"/>
      <c r="CT10" s="655"/>
      <c r="CU10" s="655"/>
      <c r="CV10" s="655"/>
      <c r="CW10" s="655"/>
      <c r="CX10" s="655"/>
      <c r="CY10" s="655"/>
    </row>
    <row r="11" s="423" customFormat="1" ht="19.2" spans="1:103">
      <c r="A11" s="269"/>
      <c r="C11" s="267"/>
      <c r="D11" s="588" t="s">
        <v>637</v>
      </c>
      <c r="E11" s="586"/>
      <c r="AP11" s="655"/>
      <c r="AQ11" s="655"/>
      <c r="AR11" s="655"/>
      <c r="AS11" s="655"/>
      <c r="AT11" s="655"/>
      <c r="AU11" s="655"/>
      <c r="AV11" s="655"/>
      <c r="AW11" s="655"/>
      <c r="AX11" s="655"/>
      <c r="AY11" s="655"/>
      <c r="AZ11" s="655"/>
      <c r="BA11" s="671"/>
      <c r="BB11" s="671"/>
      <c r="BC11" s="671"/>
      <c r="BD11" s="671"/>
      <c r="BE11" s="671"/>
      <c r="BF11" s="671"/>
      <c r="BG11" s="671"/>
      <c r="BH11" s="671"/>
      <c r="BI11" s="671"/>
      <c r="BJ11" s="671"/>
      <c r="BK11" s="671"/>
      <c r="BL11" s="671"/>
      <c r="BM11" s="671"/>
      <c r="BN11" s="671"/>
      <c r="BO11" s="671"/>
      <c r="BP11" s="671"/>
      <c r="BQ11" s="671"/>
      <c r="BR11" s="671"/>
      <c r="BS11" s="671"/>
      <c r="BT11" s="671"/>
      <c r="BU11" s="671"/>
      <c r="BV11" s="671"/>
      <c r="BW11" s="671"/>
      <c r="BX11" s="695"/>
      <c r="BY11" s="695"/>
      <c r="BZ11" s="655"/>
      <c r="CA11" s="655"/>
      <c r="CB11" s="655"/>
      <c r="CC11" s="655"/>
      <c r="CD11" s="655"/>
      <c r="CE11" s="655"/>
      <c r="CF11" s="655"/>
      <c r="CG11" s="655"/>
      <c r="CH11" s="655"/>
      <c r="CI11" s="655"/>
      <c r="CJ11" s="655"/>
      <c r="CK11" s="655"/>
      <c r="CL11" s="655"/>
      <c r="CM11" s="655"/>
      <c r="CN11" s="655"/>
      <c r="CO11" s="655"/>
      <c r="CP11" s="655"/>
      <c r="CQ11" s="655"/>
      <c r="CR11" s="655"/>
      <c r="CS11" s="655"/>
      <c r="CT11" s="655"/>
      <c r="CU11" s="655"/>
      <c r="CV11" s="655"/>
      <c r="CW11" s="655"/>
      <c r="CX11" s="655"/>
      <c r="CY11" s="655"/>
    </row>
    <row r="12" s="423" customFormat="1" ht="19.2" spans="1:103">
      <c r="A12" s="269"/>
      <c r="C12" s="267"/>
      <c r="D12" s="267" t="s">
        <v>638</v>
      </c>
      <c r="E12" s="586"/>
      <c r="AP12" s="655"/>
      <c r="AQ12" s="655"/>
      <c r="AR12" s="655"/>
      <c r="AS12" s="655"/>
      <c r="AT12" s="655"/>
      <c r="AU12" s="655"/>
      <c r="AV12" s="655"/>
      <c r="AW12" s="655"/>
      <c r="AX12" s="655"/>
      <c r="AY12" s="655"/>
      <c r="AZ12" s="655"/>
      <c r="BA12" s="671"/>
      <c r="BB12" s="671"/>
      <c r="BC12" s="671"/>
      <c r="BD12" s="671"/>
      <c r="BE12" s="671"/>
      <c r="BF12" s="671"/>
      <c r="BG12" s="671"/>
      <c r="BH12" s="671"/>
      <c r="BI12" s="671"/>
      <c r="BJ12" s="671"/>
      <c r="BK12" s="671"/>
      <c r="BL12" s="671"/>
      <c r="BM12" s="671"/>
      <c r="BN12" s="671"/>
      <c r="BO12" s="671"/>
      <c r="BP12" s="671"/>
      <c r="BQ12" s="671"/>
      <c r="BR12" s="671"/>
      <c r="BS12" s="671"/>
      <c r="BT12" s="671"/>
      <c r="BU12" s="671"/>
      <c r="BV12" s="671"/>
      <c r="BW12" s="671"/>
      <c r="BX12" s="695"/>
      <c r="BY12" s="695"/>
      <c r="BZ12" s="655"/>
      <c r="CA12" s="655"/>
      <c r="CB12" s="655"/>
      <c r="CC12" s="655"/>
      <c r="CD12" s="655"/>
      <c r="CE12" s="655"/>
      <c r="CF12" s="655"/>
      <c r="CG12" s="655"/>
      <c r="CH12" s="655"/>
      <c r="CI12" s="655"/>
      <c r="CJ12" s="655"/>
      <c r="CK12" s="655"/>
      <c r="CL12" s="655"/>
      <c r="CM12" s="655"/>
      <c r="CN12" s="655"/>
      <c r="CO12" s="655"/>
      <c r="CP12" s="655"/>
      <c r="CQ12" s="655"/>
      <c r="CR12" s="655"/>
      <c r="CS12" s="655"/>
      <c r="CT12" s="655"/>
      <c r="CU12" s="655"/>
      <c r="CV12" s="655"/>
      <c r="CW12" s="655"/>
      <c r="CX12" s="655"/>
      <c r="CY12" s="655"/>
    </row>
    <row r="13" s="423" customFormat="1" ht="16.2" spans="1:103">
      <c r="A13" s="269"/>
      <c r="C13" s="267"/>
      <c r="D13" s="267"/>
      <c r="E13" s="270" t="s">
        <v>639</v>
      </c>
      <c r="AP13" s="655"/>
      <c r="AQ13" s="655"/>
      <c r="AR13" s="655"/>
      <c r="AS13" s="655"/>
      <c r="AT13" s="655"/>
      <c r="AU13" s="655"/>
      <c r="AV13" s="655"/>
      <c r="AW13" s="655"/>
      <c r="AX13" s="655"/>
      <c r="AY13" s="655"/>
      <c r="AZ13" s="655"/>
      <c r="BA13" s="671"/>
      <c r="BB13" s="671"/>
      <c r="BC13" s="671"/>
      <c r="BD13" s="671"/>
      <c r="BE13" s="671"/>
      <c r="BF13" s="671"/>
      <c r="BG13" s="671"/>
      <c r="BH13" s="671"/>
      <c r="BI13" s="671"/>
      <c r="BJ13" s="671"/>
      <c r="BK13" s="671"/>
      <c r="BL13" s="671"/>
      <c r="BM13" s="671"/>
      <c r="BN13" s="671"/>
      <c r="BO13" s="671"/>
      <c r="BP13" s="671"/>
      <c r="BQ13" s="671"/>
      <c r="BR13" s="671"/>
      <c r="BS13" s="671"/>
      <c r="BT13" s="671"/>
      <c r="BU13" s="671"/>
      <c r="BV13" s="671"/>
      <c r="BW13" s="671"/>
      <c r="BX13" s="695"/>
      <c r="BY13" s="695"/>
      <c r="BZ13" s="655"/>
      <c r="CA13" s="655"/>
      <c r="CB13" s="655"/>
      <c r="CC13" s="655"/>
      <c r="CD13" s="655"/>
      <c r="CE13" s="655"/>
      <c r="CF13" s="655"/>
      <c r="CG13" s="655"/>
      <c r="CH13" s="655"/>
      <c r="CI13" s="655"/>
      <c r="CJ13" s="655"/>
      <c r="CK13" s="655"/>
      <c r="CL13" s="655"/>
      <c r="CM13" s="655"/>
      <c r="CN13" s="655"/>
      <c r="CO13" s="655"/>
      <c r="CP13" s="655"/>
      <c r="CQ13" s="655"/>
      <c r="CR13" s="655"/>
      <c r="CS13" s="655"/>
      <c r="CT13" s="655"/>
      <c r="CU13" s="655"/>
      <c r="CV13" s="655"/>
      <c r="CW13" s="655"/>
      <c r="CX13" s="655"/>
      <c r="CY13" s="655"/>
    </row>
    <row r="14" s="423" customFormat="1" ht="16.2" spans="1:103">
      <c r="A14" s="269"/>
      <c r="C14" s="267"/>
      <c r="D14" s="267"/>
      <c r="E14" s="270" t="s">
        <v>640</v>
      </c>
      <c r="AP14" s="655"/>
      <c r="AQ14" s="655"/>
      <c r="AR14" s="655"/>
      <c r="AS14" s="655"/>
      <c r="AT14" s="655"/>
      <c r="AU14" s="655"/>
      <c r="AV14" s="655"/>
      <c r="AW14" s="655"/>
      <c r="AX14" s="655"/>
      <c r="AY14" s="655"/>
      <c r="AZ14" s="655"/>
      <c r="BA14" s="671"/>
      <c r="BB14" s="671"/>
      <c r="BC14" s="671"/>
      <c r="BD14" s="671"/>
      <c r="BE14" s="671"/>
      <c r="BF14" s="671"/>
      <c r="BG14" s="671"/>
      <c r="BH14" s="671"/>
      <c r="BI14" s="671"/>
      <c r="BJ14" s="671"/>
      <c r="BK14" s="671"/>
      <c r="BL14" s="671"/>
      <c r="BM14" s="671"/>
      <c r="BN14" s="671"/>
      <c r="BO14" s="671"/>
      <c r="BP14" s="671"/>
      <c r="BQ14" s="671"/>
      <c r="BR14" s="671"/>
      <c r="BS14" s="671"/>
      <c r="BT14" s="671"/>
      <c r="BU14" s="671"/>
      <c r="BV14" s="671"/>
      <c r="BW14" s="671"/>
      <c r="BX14" s="695"/>
      <c r="BY14" s="695"/>
      <c r="BZ14" s="655"/>
      <c r="CA14" s="655"/>
      <c r="CB14" s="655"/>
      <c r="CC14" s="655"/>
      <c r="CD14" s="655"/>
      <c r="CE14" s="655"/>
      <c r="CF14" s="655"/>
      <c r="CG14" s="655"/>
      <c r="CH14" s="655"/>
      <c r="CI14" s="655"/>
      <c r="CJ14" s="655"/>
      <c r="CK14" s="655"/>
      <c r="CL14" s="655"/>
      <c r="CM14" s="655"/>
      <c r="CN14" s="655"/>
      <c r="CO14" s="655"/>
      <c r="CP14" s="655"/>
      <c r="CQ14" s="655"/>
      <c r="CR14" s="655"/>
      <c r="CS14" s="655"/>
      <c r="CT14" s="655"/>
      <c r="CU14" s="655"/>
      <c r="CV14" s="655"/>
      <c r="CW14" s="655"/>
      <c r="CX14" s="655"/>
      <c r="CY14" s="655"/>
    </row>
    <row r="15" s="423" customFormat="1" ht="16.2" spans="1:103">
      <c r="A15" s="269"/>
      <c r="C15" s="267"/>
      <c r="D15" s="267"/>
      <c r="E15" s="589" t="s">
        <v>641</v>
      </c>
      <c r="AP15" s="655"/>
      <c r="AQ15" s="655"/>
      <c r="AR15" s="655"/>
      <c r="AS15" s="655"/>
      <c r="AT15" s="655"/>
      <c r="AU15" s="655"/>
      <c r="AV15" s="655"/>
      <c r="AW15" s="655"/>
      <c r="AX15" s="655"/>
      <c r="AY15" s="655"/>
      <c r="AZ15" s="655"/>
      <c r="BA15" s="671"/>
      <c r="BB15" s="671"/>
      <c r="BC15" s="671"/>
      <c r="BD15" s="671"/>
      <c r="BE15" s="671"/>
      <c r="BF15" s="671"/>
      <c r="BG15" s="671"/>
      <c r="BH15" s="671"/>
      <c r="BI15" s="671"/>
      <c r="BJ15" s="671"/>
      <c r="BK15" s="671"/>
      <c r="BL15" s="671"/>
      <c r="BM15" s="671"/>
      <c r="BN15" s="671"/>
      <c r="BO15" s="671"/>
      <c r="BP15" s="671"/>
      <c r="BQ15" s="671"/>
      <c r="BR15" s="671"/>
      <c r="BS15" s="671"/>
      <c r="BT15" s="671"/>
      <c r="BU15" s="671"/>
      <c r="BV15" s="671"/>
      <c r="BW15" s="671"/>
      <c r="BX15" s="695"/>
      <c r="BY15" s="695"/>
      <c r="BZ15" s="655"/>
      <c r="CA15" s="655"/>
      <c r="CB15" s="655"/>
      <c r="CC15" s="655"/>
      <c r="CD15" s="655"/>
      <c r="CE15" s="655"/>
      <c r="CF15" s="655"/>
      <c r="CG15" s="655"/>
      <c r="CH15" s="655"/>
      <c r="CI15" s="655"/>
      <c r="CJ15" s="655"/>
      <c r="CK15" s="655"/>
      <c r="CL15" s="655"/>
      <c r="CM15" s="655"/>
      <c r="CN15" s="655"/>
      <c r="CO15" s="655"/>
      <c r="CP15" s="655"/>
      <c r="CQ15" s="655"/>
      <c r="CR15" s="655"/>
      <c r="CS15" s="655"/>
      <c r="CT15" s="655"/>
      <c r="CU15" s="655"/>
      <c r="CV15" s="655"/>
      <c r="CW15" s="655"/>
      <c r="CX15" s="655"/>
      <c r="CY15" s="655"/>
    </row>
    <row r="16" s="423" customFormat="1" ht="19.2" spans="1:103">
      <c r="A16" s="269"/>
      <c r="C16" s="1730" t="s">
        <v>642</v>
      </c>
      <c r="D16" s="267"/>
      <c r="E16" s="586"/>
      <c r="AP16" s="655"/>
      <c r="AQ16" s="655"/>
      <c r="AR16" s="655"/>
      <c r="AS16" s="655"/>
      <c r="AT16" s="655"/>
      <c r="AU16" s="655"/>
      <c r="AV16" s="655"/>
      <c r="AW16" s="655"/>
      <c r="AX16" s="655"/>
      <c r="AY16" s="655"/>
      <c r="AZ16" s="655"/>
      <c r="BA16" s="671"/>
      <c r="BB16" s="671"/>
      <c r="BC16" s="671"/>
      <c r="BD16" s="671"/>
      <c r="BE16" s="671"/>
      <c r="BF16" s="671"/>
      <c r="BG16" s="671"/>
      <c r="BH16" s="671"/>
      <c r="BI16" s="671"/>
      <c r="BJ16" s="671"/>
      <c r="BK16" s="671"/>
      <c r="BL16" s="671"/>
      <c r="BM16" s="671"/>
      <c r="BN16" s="671"/>
      <c r="BO16" s="671"/>
      <c r="BP16" s="671"/>
      <c r="BQ16" s="671"/>
      <c r="BR16" s="671"/>
      <c r="BS16" s="671"/>
      <c r="BT16" s="671"/>
      <c r="BU16" s="671"/>
      <c r="BV16" s="671"/>
      <c r="BW16" s="671"/>
      <c r="BX16" s="695"/>
      <c r="BY16" s="695"/>
      <c r="BZ16" s="655"/>
      <c r="CA16" s="655"/>
      <c r="CB16" s="655"/>
      <c r="CC16" s="655"/>
      <c r="CD16" s="655"/>
      <c r="CE16" s="655"/>
      <c r="CF16" s="655"/>
      <c r="CG16" s="655"/>
      <c r="CH16" s="655"/>
      <c r="CI16" s="655"/>
      <c r="CJ16" s="655"/>
      <c r="CK16" s="655"/>
      <c r="CL16" s="655"/>
      <c r="CM16" s="655"/>
      <c r="CN16" s="655"/>
      <c r="CO16" s="655"/>
      <c r="CP16" s="655"/>
      <c r="CQ16" s="655"/>
      <c r="CR16" s="655"/>
      <c r="CS16" s="655"/>
      <c r="CT16" s="655"/>
      <c r="CU16" s="655"/>
      <c r="CV16" s="655"/>
      <c r="CW16" s="655"/>
      <c r="CX16" s="655"/>
      <c r="CY16" s="655"/>
    </row>
    <row r="17" s="423" customFormat="1" ht="10.5" customHeight="1" spans="1:103">
      <c r="A17" s="269"/>
      <c r="C17" s="587"/>
      <c r="D17" s="267"/>
      <c r="E17" s="586"/>
      <c r="AP17" s="655"/>
      <c r="AQ17" s="655"/>
      <c r="AR17" s="655"/>
      <c r="AS17" s="655"/>
      <c r="AT17" s="655"/>
      <c r="AU17" s="655"/>
      <c r="AV17" s="655"/>
      <c r="AW17" s="655"/>
      <c r="AX17" s="655"/>
      <c r="AY17" s="655"/>
      <c r="AZ17" s="655"/>
      <c r="BA17" s="671"/>
      <c r="BB17" s="671"/>
      <c r="BC17" s="671"/>
      <c r="BD17" s="671"/>
      <c r="BE17" s="671"/>
      <c r="BF17" s="671"/>
      <c r="BG17" s="671"/>
      <c r="BH17" s="671"/>
      <c r="BI17" s="671"/>
      <c r="BJ17" s="671"/>
      <c r="BK17" s="671"/>
      <c r="BL17" s="671"/>
      <c r="BM17" s="671"/>
      <c r="BN17" s="671"/>
      <c r="BO17" s="671"/>
      <c r="BP17" s="671"/>
      <c r="BQ17" s="671"/>
      <c r="BR17" s="671"/>
      <c r="BS17" s="671"/>
      <c r="BT17" s="671"/>
      <c r="BU17" s="671"/>
      <c r="BV17" s="671"/>
      <c r="BW17" s="671"/>
      <c r="BX17" s="695"/>
      <c r="BY17" s="695"/>
      <c r="BZ17" s="655"/>
      <c r="CA17" s="655"/>
      <c r="CB17" s="655"/>
      <c r="CC17" s="655"/>
      <c r="CD17" s="655"/>
      <c r="CE17" s="655"/>
      <c r="CF17" s="655"/>
      <c r="CG17" s="655"/>
      <c r="CH17" s="655"/>
      <c r="CI17" s="655"/>
      <c r="CJ17" s="655"/>
      <c r="CK17" s="655"/>
      <c r="CL17" s="655"/>
      <c r="CM17" s="655"/>
      <c r="CN17" s="655"/>
      <c r="CO17" s="655"/>
      <c r="CP17" s="655"/>
      <c r="CQ17" s="655"/>
      <c r="CR17" s="655"/>
      <c r="CS17" s="655"/>
      <c r="CT17" s="655"/>
      <c r="CU17" s="655"/>
      <c r="CV17" s="655"/>
      <c r="CW17" s="655"/>
      <c r="CX17" s="655"/>
      <c r="CY17" s="655"/>
    </row>
    <row r="18" s="423" customFormat="1" ht="19.2" spans="1:103">
      <c r="A18" s="269"/>
      <c r="C18" s="267"/>
      <c r="D18" s="267" t="s">
        <v>643</v>
      </c>
      <c r="E18" s="586"/>
      <c r="AP18" s="655"/>
      <c r="AQ18" s="655"/>
      <c r="AR18" s="655"/>
      <c r="AS18" s="655"/>
      <c r="AT18" s="655"/>
      <c r="AU18" s="655"/>
      <c r="AV18" s="655"/>
      <c r="AW18" s="655"/>
      <c r="AX18" s="655"/>
      <c r="AY18" s="655"/>
      <c r="AZ18" s="655"/>
      <c r="BA18" s="671"/>
      <c r="BB18" s="671"/>
      <c r="BC18" s="671"/>
      <c r="BD18" s="671"/>
      <c r="BE18" s="671"/>
      <c r="BF18" s="671"/>
      <c r="BG18" s="671"/>
      <c r="BH18" s="671"/>
      <c r="BI18" s="671"/>
      <c r="BJ18" s="671"/>
      <c r="BK18" s="671"/>
      <c r="BL18" s="671"/>
      <c r="BM18" s="671"/>
      <c r="BN18" s="671"/>
      <c r="BO18" s="671"/>
      <c r="BP18" s="671"/>
      <c r="BQ18" s="671"/>
      <c r="BR18" s="671"/>
      <c r="BS18" s="671"/>
      <c r="BT18" s="671"/>
      <c r="BU18" s="671"/>
      <c r="BV18" s="671"/>
      <c r="BW18" s="671"/>
      <c r="BX18" s="695"/>
      <c r="BY18" s="695"/>
      <c r="BZ18" s="655"/>
      <c r="CA18" s="655"/>
      <c r="CB18" s="655"/>
      <c r="CC18" s="655"/>
      <c r="CD18" s="655"/>
      <c r="CE18" s="655"/>
      <c r="CF18" s="655"/>
      <c r="CG18" s="655"/>
      <c r="CH18" s="655"/>
      <c r="CI18" s="655"/>
      <c r="CJ18" s="655"/>
      <c r="CK18" s="655"/>
      <c r="CL18" s="655"/>
      <c r="CM18" s="655"/>
      <c r="CN18" s="655"/>
      <c r="CO18" s="655"/>
      <c r="CP18" s="655"/>
      <c r="CQ18" s="655"/>
      <c r="CR18" s="655"/>
      <c r="CS18" s="655"/>
      <c r="CT18" s="655"/>
      <c r="CU18" s="655"/>
      <c r="CV18" s="655"/>
      <c r="CW18" s="655"/>
      <c r="CX18" s="655"/>
      <c r="CY18" s="655"/>
    </row>
    <row r="19" s="423" customFormat="1" ht="19.2" spans="1:103">
      <c r="A19" s="269"/>
      <c r="C19" s="267"/>
      <c r="D19" s="588" t="s">
        <v>644</v>
      </c>
      <c r="E19" s="586"/>
      <c r="AP19" s="655"/>
      <c r="AQ19" s="655"/>
      <c r="AR19" s="655"/>
      <c r="AS19" s="655"/>
      <c r="AT19" s="655"/>
      <c r="AU19" s="655"/>
      <c r="AV19" s="655"/>
      <c r="AW19" s="655"/>
      <c r="AX19" s="655"/>
      <c r="AY19" s="655"/>
      <c r="AZ19" s="655"/>
      <c r="BA19" s="671"/>
      <c r="BB19" s="671"/>
      <c r="BC19" s="671"/>
      <c r="BD19" s="671"/>
      <c r="BE19" s="671"/>
      <c r="BF19" s="671"/>
      <c r="BG19" s="671"/>
      <c r="BH19" s="671"/>
      <c r="BI19" s="671"/>
      <c r="BJ19" s="671"/>
      <c r="BK19" s="671"/>
      <c r="BL19" s="671"/>
      <c r="BM19" s="671"/>
      <c r="BN19" s="671"/>
      <c r="BO19" s="671"/>
      <c r="BP19" s="671"/>
      <c r="BQ19" s="671"/>
      <c r="BR19" s="671"/>
      <c r="BS19" s="671"/>
      <c r="BT19" s="671"/>
      <c r="BU19" s="671"/>
      <c r="BV19" s="671"/>
      <c r="BW19" s="671"/>
      <c r="BX19" s="695"/>
      <c r="BY19" s="695"/>
      <c r="BZ19" s="655"/>
      <c r="CA19" s="655"/>
      <c r="CB19" s="655"/>
      <c r="CC19" s="655"/>
      <c r="CD19" s="655"/>
      <c r="CE19" s="655"/>
      <c r="CF19" s="655"/>
      <c r="CG19" s="655"/>
      <c r="CH19" s="655"/>
      <c r="CI19" s="655"/>
      <c r="CJ19" s="655"/>
      <c r="CK19" s="655"/>
      <c r="CL19" s="655"/>
      <c r="CM19" s="655"/>
      <c r="CN19" s="655"/>
      <c r="CO19" s="655"/>
      <c r="CP19" s="655"/>
      <c r="CQ19" s="655"/>
      <c r="CR19" s="655"/>
      <c r="CS19" s="655"/>
      <c r="CT19" s="655"/>
      <c r="CU19" s="655"/>
      <c r="CV19" s="655"/>
      <c r="CW19" s="655"/>
      <c r="CX19" s="655"/>
      <c r="CY19" s="655"/>
    </row>
    <row r="20" s="423" customFormat="1" ht="19.2" spans="1:103">
      <c r="A20" s="269"/>
      <c r="C20" s="267"/>
      <c r="D20" s="267"/>
      <c r="E20" s="586"/>
      <c r="AP20" s="655"/>
      <c r="AQ20" s="655"/>
      <c r="AR20" s="655"/>
      <c r="AS20" s="655"/>
      <c r="AT20" s="655"/>
      <c r="AU20" s="655"/>
      <c r="AV20" s="655"/>
      <c r="AW20" s="655"/>
      <c r="AX20" s="655"/>
      <c r="AY20" s="655"/>
      <c r="AZ20" s="655"/>
      <c r="BA20" s="671"/>
      <c r="BB20" s="671"/>
      <c r="BC20" s="671"/>
      <c r="BD20" s="671"/>
      <c r="BE20" s="671"/>
      <c r="BF20" s="671"/>
      <c r="BG20" s="671"/>
      <c r="BH20" s="671"/>
      <c r="BI20" s="671"/>
      <c r="BJ20" s="671"/>
      <c r="BK20" s="671"/>
      <c r="BL20" s="671"/>
      <c r="BM20" s="671"/>
      <c r="BN20" s="671"/>
      <c r="BO20" s="671"/>
      <c r="BP20" s="671"/>
      <c r="BQ20" s="671"/>
      <c r="BR20" s="671"/>
      <c r="BS20" s="671"/>
      <c r="BT20" s="671"/>
      <c r="BU20" s="671"/>
      <c r="BV20" s="671"/>
      <c r="BW20" s="671"/>
      <c r="BX20" s="695"/>
      <c r="BY20" s="695"/>
      <c r="BZ20" s="655"/>
      <c r="CA20" s="655"/>
      <c r="CB20" s="655"/>
      <c r="CC20" s="655"/>
      <c r="CD20" s="655"/>
      <c r="CE20" s="655"/>
      <c r="CF20" s="655"/>
      <c r="CG20" s="655"/>
      <c r="CH20" s="655"/>
      <c r="CI20" s="655"/>
      <c r="CJ20" s="655"/>
      <c r="CK20" s="655"/>
      <c r="CL20" s="655"/>
      <c r="CM20" s="655"/>
      <c r="CN20" s="655"/>
      <c r="CO20" s="655"/>
      <c r="CP20" s="655"/>
      <c r="CQ20" s="655"/>
      <c r="CR20" s="655"/>
      <c r="CS20" s="655"/>
      <c r="CT20" s="655"/>
      <c r="CU20" s="655"/>
      <c r="CV20" s="655"/>
      <c r="CW20" s="655"/>
      <c r="CX20" s="655"/>
      <c r="CY20" s="655"/>
    </row>
    <row r="21" s="423" customFormat="1" ht="16.2" spans="1:103">
      <c r="A21" s="269"/>
      <c r="C21" s="267"/>
      <c r="D21" s="267"/>
      <c r="E21" s="270" t="s">
        <v>645</v>
      </c>
      <c r="AP21" s="655"/>
      <c r="AQ21" s="655"/>
      <c r="AR21" s="655"/>
      <c r="AS21" s="655"/>
      <c r="AT21" s="655"/>
      <c r="AU21" s="655"/>
      <c r="AV21" s="655"/>
      <c r="AW21" s="655"/>
      <c r="AX21" s="655"/>
      <c r="AY21" s="655"/>
      <c r="AZ21" s="655"/>
      <c r="BA21" s="671"/>
      <c r="BB21" s="671"/>
      <c r="BC21" s="671"/>
      <c r="BD21" s="671"/>
      <c r="BE21" s="671"/>
      <c r="BF21" s="671"/>
      <c r="BG21" s="671"/>
      <c r="BH21" s="671"/>
      <c r="BI21" s="671"/>
      <c r="BJ21" s="671"/>
      <c r="BK21" s="671"/>
      <c r="BL21" s="671"/>
      <c r="BM21" s="671"/>
      <c r="BN21" s="671"/>
      <c r="BO21" s="671"/>
      <c r="BP21" s="671"/>
      <c r="BQ21" s="671"/>
      <c r="BR21" s="671"/>
      <c r="BS21" s="671"/>
      <c r="BT21" s="671"/>
      <c r="BU21" s="671"/>
      <c r="BV21" s="671"/>
      <c r="BW21" s="671"/>
      <c r="BX21" s="695"/>
      <c r="BY21" s="695"/>
      <c r="BZ21" s="655"/>
      <c r="CA21" s="655"/>
      <c r="CB21" s="655"/>
      <c r="CC21" s="655"/>
      <c r="CD21" s="655"/>
      <c r="CE21" s="655"/>
      <c r="CF21" s="655"/>
      <c r="CG21" s="655"/>
      <c r="CH21" s="655"/>
      <c r="CI21" s="655"/>
      <c r="CJ21" s="655"/>
      <c r="CK21" s="655"/>
      <c r="CL21" s="655"/>
      <c r="CM21" s="655"/>
      <c r="CN21" s="655"/>
      <c r="CO21" s="655"/>
      <c r="CP21" s="655"/>
      <c r="CQ21" s="655"/>
      <c r="CR21" s="655"/>
      <c r="CS21" s="655"/>
      <c r="CT21" s="655"/>
      <c r="CU21" s="655"/>
      <c r="CV21" s="655"/>
      <c r="CW21" s="655"/>
      <c r="CX21" s="655"/>
      <c r="CY21" s="655"/>
    </row>
    <row r="22" s="423" customFormat="1" ht="16.2" spans="1:103">
      <c r="A22" s="269"/>
      <c r="C22" s="267"/>
      <c r="D22" s="267"/>
      <c r="E22" s="270" t="s">
        <v>646</v>
      </c>
      <c r="AP22" s="655"/>
      <c r="AQ22" s="655"/>
      <c r="AR22" s="655"/>
      <c r="AS22" s="655"/>
      <c r="AT22" s="655"/>
      <c r="AU22" s="655"/>
      <c r="AV22" s="655"/>
      <c r="AW22" s="655"/>
      <c r="AX22" s="655"/>
      <c r="AY22" s="655"/>
      <c r="AZ22" s="655"/>
      <c r="BA22" s="671"/>
      <c r="BB22" s="671"/>
      <c r="BC22" s="671"/>
      <c r="BD22" s="671"/>
      <c r="BE22" s="671"/>
      <c r="BF22" s="671"/>
      <c r="BG22" s="671"/>
      <c r="BH22" s="671"/>
      <c r="BI22" s="671"/>
      <c r="BJ22" s="671"/>
      <c r="BK22" s="671"/>
      <c r="BL22" s="671"/>
      <c r="BM22" s="671"/>
      <c r="BN22" s="671"/>
      <c r="BO22" s="671"/>
      <c r="BP22" s="671"/>
      <c r="BQ22" s="671"/>
      <c r="BR22" s="671"/>
      <c r="BS22" s="671"/>
      <c r="BT22" s="671"/>
      <c r="BU22" s="671"/>
      <c r="BV22" s="671"/>
      <c r="BW22" s="671"/>
      <c r="BX22" s="695"/>
      <c r="BY22" s="695"/>
      <c r="BZ22" s="655"/>
      <c r="CA22" s="655"/>
      <c r="CB22" s="655"/>
      <c r="CC22" s="655"/>
      <c r="CD22" s="655"/>
      <c r="CE22" s="655"/>
      <c r="CF22" s="655"/>
      <c r="CG22" s="655"/>
      <c r="CH22" s="655"/>
      <c r="CI22" s="655"/>
      <c r="CJ22" s="655"/>
      <c r="CK22" s="655"/>
      <c r="CL22" s="655"/>
      <c r="CM22" s="655"/>
      <c r="CN22" s="655"/>
      <c r="CO22" s="655"/>
      <c r="CP22" s="655"/>
      <c r="CQ22" s="655"/>
      <c r="CR22" s="655"/>
      <c r="CS22" s="655"/>
      <c r="CT22" s="655"/>
      <c r="CU22" s="655"/>
      <c r="CV22" s="655"/>
      <c r="CW22" s="655"/>
      <c r="CX22" s="655"/>
      <c r="CY22" s="655"/>
    </row>
    <row r="23" s="423" customFormat="1" ht="16.2" spans="1:103">
      <c r="A23" s="269"/>
      <c r="C23" s="267"/>
      <c r="D23" s="267"/>
      <c r="E23" s="589" t="s">
        <v>647</v>
      </c>
      <c r="AP23" s="655"/>
      <c r="AQ23" s="655"/>
      <c r="AR23" s="655"/>
      <c r="AS23" s="655"/>
      <c r="AT23" s="655"/>
      <c r="AU23" s="655"/>
      <c r="AV23" s="655"/>
      <c r="AW23" s="655"/>
      <c r="AX23" s="655"/>
      <c r="AY23" s="655"/>
      <c r="AZ23" s="655"/>
      <c r="BA23" s="671"/>
      <c r="BB23" s="671"/>
      <c r="BC23" s="671"/>
      <c r="BD23" s="671"/>
      <c r="BE23" s="671"/>
      <c r="BF23" s="671"/>
      <c r="BG23" s="671"/>
      <c r="BH23" s="671"/>
      <c r="BI23" s="671"/>
      <c r="BJ23" s="671"/>
      <c r="BK23" s="671"/>
      <c r="BL23" s="671"/>
      <c r="BM23" s="671"/>
      <c r="BN23" s="671"/>
      <c r="BO23" s="671"/>
      <c r="BP23" s="671"/>
      <c r="BQ23" s="671"/>
      <c r="BR23" s="671"/>
      <c r="BS23" s="671"/>
      <c r="BT23" s="671"/>
      <c r="BU23" s="671"/>
      <c r="BV23" s="671"/>
      <c r="BW23" s="671"/>
      <c r="BX23" s="695"/>
      <c r="BY23" s="695"/>
      <c r="BZ23" s="655"/>
      <c r="CA23" s="655"/>
      <c r="CB23" s="655"/>
      <c r="CC23" s="655"/>
      <c r="CD23" s="655"/>
      <c r="CE23" s="655"/>
      <c r="CF23" s="655"/>
      <c r="CG23" s="655"/>
      <c r="CH23" s="655"/>
      <c r="CI23" s="655"/>
      <c r="CJ23" s="655"/>
      <c r="CK23" s="655"/>
      <c r="CL23" s="655"/>
      <c r="CM23" s="655"/>
      <c r="CN23" s="655"/>
      <c r="CO23" s="655"/>
      <c r="CP23" s="655"/>
      <c r="CQ23" s="655"/>
      <c r="CR23" s="655"/>
      <c r="CS23" s="655"/>
      <c r="CT23" s="655"/>
      <c r="CU23" s="655"/>
      <c r="CV23" s="655"/>
      <c r="CW23" s="655"/>
      <c r="CX23" s="655"/>
      <c r="CY23" s="655"/>
    </row>
    <row r="24" s="423" customFormat="1" ht="19.95" spans="1:103">
      <c r="A24" s="269"/>
      <c r="C24" s="433"/>
      <c r="D24" s="433"/>
      <c r="E24" s="590"/>
      <c r="AP24" s="655" t="s">
        <v>648</v>
      </c>
      <c r="AQ24" s="655"/>
      <c r="AR24" s="655"/>
      <c r="AS24" s="655"/>
      <c r="AT24" s="655"/>
      <c r="AU24" s="655"/>
      <c r="AV24" s="655"/>
      <c r="AW24" s="655"/>
      <c r="AX24" s="655"/>
      <c r="AY24" s="655"/>
      <c r="AZ24" s="655"/>
      <c r="BA24" s="671"/>
      <c r="BB24" s="671"/>
      <c r="BC24" s="671"/>
      <c r="BD24" s="671"/>
      <c r="BE24" s="671"/>
      <c r="BF24" s="671"/>
      <c r="BG24" s="671"/>
      <c r="BH24" s="671"/>
      <c r="BI24" s="671"/>
      <c r="BJ24" s="671"/>
      <c r="BK24" s="671"/>
      <c r="BL24" s="671"/>
      <c r="BM24" s="671"/>
      <c r="BN24" s="671"/>
      <c r="BO24" s="671"/>
      <c r="BP24" s="671"/>
      <c r="BQ24" s="671"/>
      <c r="BR24" s="671"/>
      <c r="BS24" s="671"/>
      <c r="BT24" s="671"/>
      <c r="BU24" s="671"/>
      <c r="BV24" s="671"/>
      <c r="BW24" s="671"/>
      <c r="BX24" s="695"/>
      <c r="BY24" s="695"/>
      <c r="BZ24" s="655"/>
      <c r="CA24" s="655"/>
      <c r="CB24" s="655"/>
      <c r="CC24" s="655"/>
      <c r="CD24" s="655"/>
      <c r="CE24" s="655"/>
      <c r="CF24" s="655"/>
      <c r="CG24" s="655"/>
      <c r="CH24" s="655"/>
      <c r="CI24" s="655"/>
      <c r="CJ24" s="655"/>
      <c r="CK24" s="655"/>
      <c r="CL24" s="655"/>
      <c r="CM24" s="655"/>
      <c r="CN24" s="655"/>
      <c r="CO24" s="655"/>
      <c r="CP24" s="655"/>
      <c r="CQ24" s="655"/>
      <c r="CR24" s="655"/>
      <c r="CS24" s="655"/>
      <c r="CT24" s="655"/>
      <c r="CU24" s="655"/>
      <c r="CV24" s="655"/>
      <c r="CW24" s="655"/>
      <c r="CX24" s="655"/>
      <c r="CY24" s="655"/>
    </row>
    <row r="25" s="423" customFormat="1" ht="63" customHeight="1" spans="1:103">
      <c r="A25" s="269"/>
      <c r="I25" s="438" t="s">
        <v>649</v>
      </c>
      <c r="J25" s="467"/>
      <c r="K25" s="601" t="str">
        <f>"回答"&amp;CHAR(10)&amp;"Answer"&amp;CHAR(10)&amp;"("&amp;'0.Work Content Judge'!$E$130&amp;")"</f>
        <v>回答
Answer
(0)</v>
      </c>
      <c r="L25" s="601"/>
      <c r="M25" s="602"/>
      <c r="N25" s="603" t="str">
        <f>"前回回答"&amp;CHAR(10)&amp;"Answer from the previous assessment"&amp;CHAR(10)&amp;"("&amp;'0.Work Content Judge'!$E$130&amp;")"</f>
        <v>前回回答
Answer from the previous assessment
(0)</v>
      </c>
      <c r="O25" s="604"/>
      <c r="P25" s="604"/>
      <c r="Q25" s="604"/>
      <c r="R25" s="601" t="str">
        <f>"回答"&amp;CHAR(10)&amp;"Answer"&amp;CHAR(10)&amp;"("&amp;'0.Work Content Judge'!$E$131&amp;")"</f>
        <v>回答
Answer
(0)</v>
      </c>
      <c r="S25" s="601"/>
      <c r="T25" s="602"/>
      <c r="U25" s="638" t="str">
        <f>"前回回答"&amp;CHAR(10)&amp;"Answer from the previous assessment"&amp;CHAR(10)&amp;"("&amp;'0.Work Content Judge'!$E$131&amp;")"</f>
        <v>前回回答
Answer from the previous assessment
(0)</v>
      </c>
      <c r="V25" s="639"/>
      <c r="W25" s="640"/>
      <c r="X25" s="601" t="str">
        <f>"回答"&amp;CHAR(10)&amp;"Answer"&amp;CHAR(10)&amp;"("&amp;'0.Work Content Judge'!$E$132&amp;")"</f>
        <v>回答
Answer
(0)</v>
      </c>
      <c r="Y25" s="601"/>
      <c r="Z25" s="602"/>
      <c r="AA25" s="638" t="str">
        <f>"前回回答"&amp;CHAR(10)&amp;"Answer from the previous assessment"&amp;CHAR(10)&amp;"("&amp;'0.Work Content Judge'!$E$132&amp;")"</f>
        <v>前回回答
Answer from the previous assessment
(0)</v>
      </c>
      <c r="AB25" s="639"/>
      <c r="AC25" s="640"/>
      <c r="AD25" s="601" t="str">
        <f>"回答"&amp;CHAR(10)&amp;"Answer"&amp;CHAR(10)&amp;"("&amp;'0.Work Content Judge'!$E$133&amp;")"</f>
        <v>回答
Answer
(0)</v>
      </c>
      <c r="AE25" s="601"/>
      <c r="AF25" s="602"/>
      <c r="AG25" s="638" t="str">
        <f>"前回回答"&amp;CHAR(10)&amp;"Answer from the previous assessment"&amp;CHAR(10)&amp;"("&amp;'0.Work Content Judge'!$E$133&amp;")"</f>
        <v>前回回答
Answer from the previous assessment
(0)</v>
      </c>
      <c r="AH25" s="639"/>
      <c r="AI25" s="640"/>
      <c r="AJ25" s="601" t="str">
        <f>"回答"&amp;CHAR(10)&amp;"Answer"&amp;CHAR(10)&amp;"("&amp;'0.Work Content Judge'!$E$134&amp;")"</f>
        <v>回答
Answer
(0)</v>
      </c>
      <c r="AK25" s="601"/>
      <c r="AL25" s="602"/>
      <c r="AM25" s="638" t="str">
        <f>"前回回答"&amp;CHAR(10)&amp;"Answer from the previous assessment"&amp;CHAR(10)&amp;"("&amp;'0.Work Content Judge'!$E$134&amp;")"</f>
        <v>前回回答
Answer from the previous assessment
(0)</v>
      </c>
      <c r="AN25" s="639"/>
      <c r="AO25" s="640"/>
      <c r="AP25" s="656" t="str">
        <f>"回答対象"&amp;CHAR(10)&amp;CHAR(10)&amp;'0.Work Content Judge'!$E$130</f>
        <v>回答対象
0</v>
      </c>
      <c r="AQ25" s="656" t="str">
        <f>"回答済/未済
判定"&amp;CHAR(10)&amp;CHAR(10)&amp;'0.Work Content Judge'!$E$130</f>
        <v>回答済/未済
判定
0</v>
      </c>
      <c r="AR25" s="656" t="str">
        <f>"回答対象"&amp;CHAR(10)&amp;CHAR(10)&amp;'0.Work Content Judge'!$E$131</f>
        <v>回答対象
0</v>
      </c>
      <c r="AS25" s="656" t="str">
        <f>"回答済/未済
判定"&amp;CHAR(10)&amp;CHAR(10)&amp;'0.Work Content Judge'!$E$131</f>
        <v>回答済/未済
判定
0</v>
      </c>
      <c r="AT25" s="656" t="str">
        <f>"回答対象"&amp;CHAR(10)&amp;CHAR(10)&amp;'0.Work Content Judge'!$E$132</f>
        <v>回答対象
0</v>
      </c>
      <c r="AU25" s="656" t="str">
        <f>"回答済/未済
判定"&amp;CHAR(10)&amp;CHAR(10)&amp;'0.Work Content Judge'!$E$132</f>
        <v>回答済/未済
判定
0</v>
      </c>
      <c r="AV25" s="656" t="str">
        <f>"回答対象"&amp;CHAR(10)&amp;CHAR(10)&amp;'0.Work Content Judge'!$E$133</f>
        <v>回答対象
0</v>
      </c>
      <c r="AW25" s="656" t="str">
        <f>"回答済/未済
判定"&amp;CHAR(10)&amp;CHAR(10)&amp;'0.Work Content Judge'!$E$133</f>
        <v>回答済/未済
判定
0</v>
      </c>
      <c r="AX25" s="656" t="str">
        <f>"回答対象"&amp;CHAR(10)&amp;CHAR(10)&amp;'0.Work Content Judge'!$E$134</f>
        <v>回答対象
0</v>
      </c>
      <c r="AY25" s="656" t="str">
        <f>"回答済/未済
判定"&amp;CHAR(10)&amp;CHAR(10)&amp;'0.Work Content Judge'!$E$134</f>
        <v>回答済/未済
判定
0</v>
      </c>
      <c r="AZ25" s="673"/>
      <c r="BA25" s="671"/>
      <c r="BB25" s="671"/>
      <c r="BC25" s="671"/>
      <c r="BD25" s="671"/>
      <c r="BE25" s="671"/>
      <c r="BF25" s="671"/>
      <c r="BG25" s="671"/>
      <c r="BH25" s="671"/>
      <c r="BI25" s="671"/>
      <c r="BJ25" s="671"/>
      <c r="BK25" s="671"/>
      <c r="BL25" s="671"/>
      <c r="BM25" s="671"/>
      <c r="BN25" s="671"/>
      <c r="BO25" s="671"/>
      <c r="BP25" s="671"/>
      <c r="BQ25" s="671"/>
      <c r="BR25" s="671"/>
      <c r="BS25" s="671"/>
      <c r="BT25" s="671"/>
      <c r="BU25" s="671"/>
      <c r="BV25" s="671"/>
      <c r="BW25" s="671"/>
      <c r="BX25" s="695"/>
      <c r="BY25" s="695"/>
      <c r="BZ25" s="655"/>
      <c r="CA25" s="655"/>
      <c r="CB25" s="655"/>
      <c r="CC25" s="655"/>
      <c r="CD25" s="655"/>
      <c r="CE25" s="655"/>
      <c r="CF25" s="655"/>
      <c r="CG25" s="655"/>
      <c r="CH25" s="655"/>
      <c r="CI25" s="655"/>
      <c r="CJ25" s="655"/>
      <c r="CK25" s="655"/>
      <c r="CL25" s="655"/>
      <c r="CM25" s="655"/>
      <c r="CN25" s="655"/>
      <c r="CO25" s="655"/>
      <c r="CP25" s="655"/>
      <c r="CQ25" s="655"/>
      <c r="CR25" s="655"/>
      <c r="CS25" s="655"/>
      <c r="CT25" s="655"/>
      <c r="CU25" s="655"/>
      <c r="CV25" s="655"/>
      <c r="CW25" s="655"/>
      <c r="CX25" s="655"/>
      <c r="CY25" s="655"/>
    </row>
    <row r="26" s="423" customFormat="1" ht="126" customHeight="1" spans="1:103">
      <c r="A26" s="269"/>
      <c r="C26" s="591"/>
      <c r="D26" s="591"/>
      <c r="I26" s="605"/>
      <c r="J26" s="606"/>
      <c r="K26" s="607" t="s">
        <v>660</v>
      </c>
      <c r="L26" s="607"/>
      <c r="M26" s="608"/>
      <c r="N26" s="609" t="s">
        <v>2495</v>
      </c>
      <c r="O26" s="610"/>
      <c r="P26" s="610"/>
      <c r="Q26" s="610"/>
      <c r="R26" s="607" t="s">
        <v>660</v>
      </c>
      <c r="S26" s="607"/>
      <c r="T26" s="608"/>
      <c r="U26" s="609" t="s">
        <v>2495</v>
      </c>
      <c r="V26" s="610"/>
      <c r="W26" s="610"/>
      <c r="X26" s="607" t="s">
        <v>660</v>
      </c>
      <c r="Y26" s="607"/>
      <c r="Z26" s="608"/>
      <c r="AA26" s="609" t="s">
        <v>2495</v>
      </c>
      <c r="AB26" s="610"/>
      <c r="AC26" s="610"/>
      <c r="AD26" s="607" t="s">
        <v>660</v>
      </c>
      <c r="AE26" s="607"/>
      <c r="AF26" s="608"/>
      <c r="AG26" s="609" t="s">
        <v>2495</v>
      </c>
      <c r="AH26" s="610"/>
      <c r="AI26" s="610"/>
      <c r="AJ26" s="607" t="s">
        <v>660</v>
      </c>
      <c r="AK26" s="607"/>
      <c r="AL26" s="608"/>
      <c r="AM26" s="609" t="s">
        <v>2495</v>
      </c>
      <c r="AN26" s="610"/>
      <c r="AO26" s="610"/>
      <c r="AP26" s="657"/>
      <c r="AQ26" s="657"/>
      <c r="AR26" s="657"/>
      <c r="AS26" s="657"/>
      <c r="AT26" s="657"/>
      <c r="AU26" s="657"/>
      <c r="AV26" s="657"/>
      <c r="AW26" s="657"/>
      <c r="AX26" s="657"/>
      <c r="AY26" s="657"/>
      <c r="AZ26" s="674"/>
      <c r="BA26" s="671"/>
      <c r="BB26" s="671"/>
      <c r="BC26" s="671"/>
      <c r="BD26" s="671"/>
      <c r="BE26" s="671"/>
      <c r="BF26" s="671"/>
      <c r="BG26" s="671"/>
      <c r="BH26" s="671"/>
      <c r="BI26" s="671"/>
      <c r="BJ26" s="671"/>
      <c r="BK26" s="671"/>
      <c r="BL26" s="671"/>
      <c r="BM26" s="671"/>
      <c r="BN26" s="671"/>
      <c r="BO26" s="671"/>
      <c r="BP26" s="671"/>
      <c r="BQ26" s="671"/>
      <c r="BR26" s="671"/>
      <c r="BS26" s="671"/>
      <c r="BT26" s="671"/>
      <c r="BU26" s="671"/>
      <c r="BV26" s="671"/>
      <c r="BW26" s="671"/>
      <c r="BX26" s="695"/>
      <c r="BY26" s="695"/>
      <c r="BZ26" s="655"/>
      <c r="CA26" s="655"/>
      <c r="CB26" s="655"/>
      <c r="CC26" s="655"/>
      <c r="CD26" s="655"/>
      <c r="CE26" s="655"/>
      <c r="CF26" s="655"/>
      <c r="CG26" s="655"/>
      <c r="CH26" s="655"/>
      <c r="CI26" s="655"/>
      <c r="CJ26" s="655"/>
      <c r="CK26" s="655"/>
      <c r="CL26" s="655"/>
      <c r="CM26" s="655"/>
      <c r="CN26" s="655"/>
      <c r="CO26" s="655"/>
      <c r="CP26" s="655"/>
      <c r="CQ26" s="655"/>
      <c r="CR26" s="655"/>
      <c r="CS26" s="655"/>
      <c r="CT26" s="655"/>
      <c r="CU26" s="655"/>
      <c r="CV26" s="655"/>
      <c r="CW26" s="655"/>
      <c r="CX26" s="655"/>
      <c r="CY26" s="655"/>
    </row>
    <row r="27" s="423" customFormat="1" ht="42" customHeight="1" spans="1:103">
      <c r="A27" s="269"/>
      <c r="C27" s="591"/>
      <c r="D27" s="591"/>
      <c r="I27" s="611" t="s">
        <v>661</v>
      </c>
      <c r="J27" s="612"/>
      <c r="K27" s="613"/>
      <c r="L27" s="613"/>
      <c r="M27" s="614"/>
      <c r="N27" s="615"/>
      <c r="O27" s="616"/>
      <c r="P27" s="616"/>
      <c r="Q27" s="616"/>
      <c r="R27" s="613"/>
      <c r="S27" s="613"/>
      <c r="T27" s="614"/>
      <c r="U27" s="612"/>
      <c r="V27" s="612"/>
      <c r="W27" s="615"/>
      <c r="X27" s="613"/>
      <c r="Y27" s="613"/>
      <c r="Z27" s="614"/>
      <c r="AA27" s="612"/>
      <c r="AB27" s="612"/>
      <c r="AC27" s="615"/>
      <c r="AD27" s="613"/>
      <c r="AE27" s="613"/>
      <c r="AF27" s="614"/>
      <c r="AG27" s="612"/>
      <c r="AH27" s="612"/>
      <c r="AI27" s="615"/>
      <c r="AJ27" s="613"/>
      <c r="AK27" s="613"/>
      <c r="AL27" s="614"/>
      <c r="AM27" s="612"/>
      <c r="AN27" s="612"/>
      <c r="AO27" s="615"/>
      <c r="AP27" s="658">
        <f>IF('0.Work Content Judge'!$F$130=0,0,1)</f>
        <v>0</v>
      </c>
      <c r="AQ27" s="659">
        <f>IF(AND($AP27=1,$K27=""),0,1)</f>
        <v>1</v>
      </c>
      <c r="AR27" s="660">
        <f>IF('0.Work Content Judge'!$F$131=0,0,1)</f>
        <v>0</v>
      </c>
      <c r="AS27" s="661">
        <f>IF(AND($AR27=1,$R27=""),0,1)</f>
        <v>1</v>
      </c>
      <c r="AT27" s="660">
        <f>IF('0.Work Content Judge'!$F$132=0,0,1)</f>
        <v>0</v>
      </c>
      <c r="AU27" s="661">
        <f>IF(AND($AT27=1,$X27=""),0,1)</f>
        <v>1</v>
      </c>
      <c r="AV27" s="660">
        <f>IF('0.Work Content Judge'!$F$133=0,0,1)</f>
        <v>0</v>
      </c>
      <c r="AW27" s="661">
        <f>IF(AND($AV27=1,$AD27=""),0,1)</f>
        <v>1</v>
      </c>
      <c r="AX27" s="660">
        <f>IF('0.Work Content Judge'!$F$134=0,0,1)</f>
        <v>0</v>
      </c>
      <c r="AY27" s="661">
        <f>IF(AND($AX27=1,$AJ27=""),0,1)</f>
        <v>1</v>
      </c>
      <c r="AZ27" s="674"/>
      <c r="BA27" s="671"/>
      <c r="BB27" s="671"/>
      <c r="BC27" s="671"/>
      <c r="BD27" s="671"/>
      <c r="BE27" s="671"/>
      <c r="BF27" s="671"/>
      <c r="BG27" s="671"/>
      <c r="BH27" s="671"/>
      <c r="BI27" s="671"/>
      <c r="BJ27" s="671"/>
      <c r="BK27" s="671"/>
      <c r="BL27" s="671"/>
      <c r="BM27" s="671"/>
      <c r="BN27" s="671"/>
      <c r="BO27" s="671"/>
      <c r="BP27" s="671"/>
      <c r="BQ27" s="671"/>
      <c r="BR27" s="671"/>
      <c r="BS27" s="671"/>
      <c r="BT27" s="671"/>
      <c r="BU27" s="671"/>
      <c r="BV27" s="671"/>
      <c r="BW27" s="671"/>
      <c r="BX27" s="695"/>
      <c r="BY27" s="695"/>
      <c r="BZ27" s="655"/>
      <c r="CA27" s="655"/>
      <c r="CB27" s="655"/>
      <c r="CC27" s="655"/>
      <c r="CD27" s="655"/>
      <c r="CE27" s="655"/>
      <c r="CF27" s="655"/>
      <c r="CG27" s="655"/>
      <c r="CH27" s="655"/>
      <c r="CI27" s="655"/>
      <c r="CJ27" s="655"/>
      <c r="CK27" s="655"/>
      <c r="CL27" s="655"/>
      <c r="CM27" s="655"/>
      <c r="CN27" s="655"/>
      <c r="CO27" s="655"/>
      <c r="CP27" s="655"/>
      <c r="CQ27" s="655"/>
      <c r="CR27" s="655"/>
      <c r="CS27" s="655"/>
      <c r="CT27" s="655"/>
      <c r="CU27" s="655"/>
      <c r="CV27" s="655"/>
      <c r="CW27" s="655"/>
      <c r="CX27" s="655"/>
      <c r="CY27" s="655"/>
    </row>
    <row r="28" s="423" customFormat="1" ht="42" customHeight="1" spans="1:103">
      <c r="A28" s="269"/>
      <c r="C28" s="591"/>
      <c r="D28" s="591"/>
      <c r="I28" s="611" t="s">
        <v>663</v>
      </c>
      <c r="J28" s="612"/>
      <c r="K28" s="613"/>
      <c r="L28" s="613"/>
      <c r="M28" s="614"/>
      <c r="N28" s="615"/>
      <c r="O28" s="616"/>
      <c r="P28" s="616"/>
      <c r="Q28" s="616"/>
      <c r="R28" s="613"/>
      <c r="S28" s="613"/>
      <c r="T28" s="614"/>
      <c r="U28" s="612"/>
      <c r="V28" s="612"/>
      <c r="W28" s="615"/>
      <c r="X28" s="613"/>
      <c r="Y28" s="613"/>
      <c r="Z28" s="614"/>
      <c r="AA28" s="612"/>
      <c r="AB28" s="612"/>
      <c r="AC28" s="615"/>
      <c r="AD28" s="613"/>
      <c r="AE28" s="613"/>
      <c r="AF28" s="614"/>
      <c r="AG28" s="612"/>
      <c r="AH28" s="612"/>
      <c r="AI28" s="615"/>
      <c r="AJ28" s="613"/>
      <c r="AK28" s="613"/>
      <c r="AL28" s="614"/>
      <c r="AM28" s="612"/>
      <c r="AN28" s="612"/>
      <c r="AO28" s="615"/>
      <c r="AP28" s="658">
        <f>IF('0.Work Content Judge'!$F$130=0,0,1)</f>
        <v>0</v>
      </c>
      <c r="AQ28" s="661">
        <f t="shared" ref="AQ28:AQ32" si="0">IF(AND($AP28=1,$K28=""),0,1)</f>
        <v>1</v>
      </c>
      <c r="AR28" s="660">
        <f>IF('0.Work Content Judge'!$F$131=0,0,1)</f>
        <v>0</v>
      </c>
      <c r="AS28" s="661">
        <f t="shared" ref="AS28:AS32" si="1">IF(AND($AR28=1,$R28=""),0,1)</f>
        <v>1</v>
      </c>
      <c r="AT28" s="660">
        <f>IF('0.Work Content Judge'!$F$132=0,0,1)</f>
        <v>0</v>
      </c>
      <c r="AU28" s="661">
        <f t="shared" ref="AU28:AU32" si="2">IF(AND($AT28=1,$X28=""),0,1)</f>
        <v>1</v>
      </c>
      <c r="AV28" s="660">
        <f>IF('0.Work Content Judge'!$F$133=0,0,1)</f>
        <v>0</v>
      </c>
      <c r="AW28" s="661">
        <f t="shared" ref="AW28:AW32" si="3">IF(AND($AV28=1,$AD28=""),0,1)</f>
        <v>1</v>
      </c>
      <c r="AX28" s="660">
        <f>IF('0.Work Content Judge'!$F$134=0,0,1)</f>
        <v>0</v>
      </c>
      <c r="AY28" s="661">
        <f t="shared" ref="AY28:AY32" si="4">IF(AND($AX28=1,$AJ28=""),0,1)</f>
        <v>1</v>
      </c>
      <c r="AZ28" s="674"/>
      <c r="BA28" s="671"/>
      <c r="BB28" s="671"/>
      <c r="BC28" s="671"/>
      <c r="BD28" s="671"/>
      <c r="BE28" s="671"/>
      <c r="BF28" s="671"/>
      <c r="BG28" s="671"/>
      <c r="BH28" s="671"/>
      <c r="BI28" s="671"/>
      <c r="BJ28" s="671"/>
      <c r="BK28" s="671"/>
      <c r="BL28" s="671"/>
      <c r="BM28" s="671"/>
      <c r="BN28" s="671"/>
      <c r="BO28" s="671"/>
      <c r="BP28" s="671"/>
      <c r="BQ28" s="671"/>
      <c r="BR28" s="671"/>
      <c r="BS28" s="671"/>
      <c r="BT28" s="671"/>
      <c r="BU28" s="671"/>
      <c r="BV28" s="671"/>
      <c r="BW28" s="671"/>
      <c r="BX28" s="695"/>
      <c r="BY28" s="695"/>
      <c r="BZ28" s="655"/>
      <c r="CA28" s="655"/>
      <c r="CB28" s="655"/>
      <c r="CC28" s="655"/>
      <c r="CD28" s="655"/>
      <c r="CE28" s="655"/>
      <c r="CF28" s="655"/>
      <c r="CG28" s="655"/>
      <c r="CH28" s="655"/>
      <c r="CI28" s="655"/>
      <c r="CJ28" s="655"/>
      <c r="CK28" s="655"/>
      <c r="CL28" s="655"/>
      <c r="CM28" s="655"/>
      <c r="CN28" s="655"/>
      <c r="CO28" s="655"/>
      <c r="CP28" s="655"/>
      <c r="CQ28" s="655"/>
      <c r="CR28" s="655"/>
      <c r="CS28" s="655"/>
      <c r="CT28" s="655"/>
      <c r="CU28" s="655"/>
      <c r="CV28" s="655"/>
      <c r="CW28" s="655"/>
      <c r="CX28" s="655"/>
      <c r="CY28" s="655"/>
    </row>
    <row r="29" s="423" customFormat="1" ht="42" customHeight="1" spans="1:103">
      <c r="A29" s="269"/>
      <c r="C29" s="591"/>
      <c r="D29" s="591"/>
      <c r="I29" s="611" t="s">
        <v>664</v>
      </c>
      <c r="J29" s="612"/>
      <c r="K29" s="613"/>
      <c r="L29" s="613"/>
      <c r="M29" s="614"/>
      <c r="N29" s="615"/>
      <c r="O29" s="616"/>
      <c r="P29" s="616"/>
      <c r="Q29" s="616"/>
      <c r="R29" s="613"/>
      <c r="S29" s="613"/>
      <c r="T29" s="614"/>
      <c r="U29" s="612"/>
      <c r="V29" s="612"/>
      <c r="W29" s="615"/>
      <c r="X29" s="613"/>
      <c r="Y29" s="613"/>
      <c r="Z29" s="614"/>
      <c r="AA29" s="612"/>
      <c r="AB29" s="612"/>
      <c r="AC29" s="615"/>
      <c r="AD29" s="613"/>
      <c r="AE29" s="613"/>
      <c r="AF29" s="614"/>
      <c r="AG29" s="612"/>
      <c r="AH29" s="612"/>
      <c r="AI29" s="615"/>
      <c r="AJ29" s="613"/>
      <c r="AK29" s="613"/>
      <c r="AL29" s="614"/>
      <c r="AM29" s="612"/>
      <c r="AN29" s="612"/>
      <c r="AO29" s="615"/>
      <c r="AP29" s="658">
        <f>IF('0.Work Content Judge'!$F$130=0,0,1)</f>
        <v>0</v>
      </c>
      <c r="AQ29" s="661">
        <f t="shared" si="0"/>
        <v>1</v>
      </c>
      <c r="AR29" s="660">
        <f>IF('0.Work Content Judge'!$F$131=0,0,1)</f>
        <v>0</v>
      </c>
      <c r="AS29" s="661">
        <f t="shared" si="1"/>
        <v>1</v>
      </c>
      <c r="AT29" s="660">
        <f>IF('0.Work Content Judge'!$F$132=0,0,1)</f>
        <v>0</v>
      </c>
      <c r="AU29" s="661">
        <f t="shared" si="2"/>
        <v>1</v>
      </c>
      <c r="AV29" s="660">
        <f>IF('0.Work Content Judge'!$F$133=0,0,1)</f>
        <v>0</v>
      </c>
      <c r="AW29" s="661">
        <f t="shared" si="3"/>
        <v>1</v>
      </c>
      <c r="AX29" s="660">
        <f>IF('0.Work Content Judge'!$F$134=0,0,1)</f>
        <v>0</v>
      </c>
      <c r="AY29" s="661">
        <f t="shared" si="4"/>
        <v>1</v>
      </c>
      <c r="AZ29" s="674"/>
      <c r="BA29" s="671"/>
      <c r="BB29" s="671"/>
      <c r="BC29" s="671"/>
      <c r="BD29" s="671"/>
      <c r="BE29" s="671"/>
      <c r="BF29" s="671"/>
      <c r="BG29" s="671"/>
      <c r="BH29" s="671"/>
      <c r="BI29" s="671"/>
      <c r="BJ29" s="671"/>
      <c r="BK29" s="671"/>
      <c r="BL29" s="671"/>
      <c r="BM29" s="671"/>
      <c r="BN29" s="671"/>
      <c r="BO29" s="671"/>
      <c r="BP29" s="671"/>
      <c r="BQ29" s="671"/>
      <c r="BR29" s="671"/>
      <c r="BS29" s="671"/>
      <c r="BT29" s="671"/>
      <c r="BU29" s="671"/>
      <c r="BV29" s="671"/>
      <c r="BW29" s="671"/>
      <c r="BX29" s="695"/>
      <c r="BY29" s="695"/>
      <c r="BZ29" s="655"/>
      <c r="CA29" s="655"/>
      <c r="CB29" s="655"/>
      <c r="CC29" s="655"/>
      <c r="CD29" s="655"/>
      <c r="CE29" s="655"/>
      <c r="CF29" s="655"/>
      <c r="CG29" s="655"/>
      <c r="CH29" s="655"/>
      <c r="CI29" s="655"/>
      <c r="CJ29" s="655"/>
      <c r="CK29" s="655"/>
      <c r="CL29" s="655"/>
      <c r="CM29" s="655"/>
      <c r="CN29" s="655"/>
      <c r="CO29" s="655"/>
      <c r="CP29" s="655"/>
      <c r="CQ29" s="655"/>
      <c r="CR29" s="655"/>
      <c r="CS29" s="655"/>
      <c r="CT29" s="655"/>
      <c r="CU29" s="655"/>
      <c r="CV29" s="655"/>
      <c r="CW29" s="655"/>
      <c r="CX29" s="655"/>
      <c r="CY29" s="655"/>
    </row>
    <row r="30" s="423" customFormat="1" ht="42" customHeight="1" spans="1:103">
      <c r="A30" s="269"/>
      <c r="C30" s="591"/>
      <c r="D30" s="591"/>
      <c r="I30" s="611" t="s">
        <v>666</v>
      </c>
      <c r="J30" s="612"/>
      <c r="K30" s="613">
        <f>'0.Work Content Judge'!$E$130</f>
        <v>0</v>
      </c>
      <c r="L30" s="613"/>
      <c r="M30" s="614"/>
      <c r="N30" s="615"/>
      <c r="O30" s="616"/>
      <c r="P30" s="616"/>
      <c r="Q30" s="616"/>
      <c r="R30" s="613">
        <f>'0.Work Content Judge'!$E$131</f>
        <v>0</v>
      </c>
      <c r="S30" s="613"/>
      <c r="T30" s="614"/>
      <c r="U30" s="612"/>
      <c r="V30" s="612"/>
      <c r="W30" s="615"/>
      <c r="X30" s="613">
        <f>'0.Work Content Judge'!$E$132</f>
        <v>0</v>
      </c>
      <c r="Y30" s="613"/>
      <c r="Z30" s="614"/>
      <c r="AA30" s="612"/>
      <c r="AB30" s="612"/>
      <c r="AC30" s="615"/>
      <c r="AD30" s="613">
        <f>'0.Work Content Judge'!$E$133</f>
        <v>0</v>
      </c>
      <c r="AE30" s="613"/>
      <c r="AF30" s="614"/>
      <c r="AG30" s="612"/>
      <c r="AH30" s="612"/>
      <c r="AI30" s="615"/>
      <c r="AJ30" s="613">
        <f>'0.Work Content Judge'!$E$134</f>
        <v>0</v>
      </c>
      <c r="AK30" s="613"/>
      <c r="AL30" s="614"/>
      <c r="AM30" s="612"/>
      <c r="AN30" s="612"/>
      <c r="AO30" s="615"/>
      <c r="AP30" s="658">
        <f>IF('0.Work Content Judge'!$F$130=0,0,1)</f>
        <v>0</v>
      </c>
      <c r="AQ30" s="661">
        <f t="shared" si="0"/>
        <v>1</v>
      </c>
      <c r="AR30" s="660">
        <f>IF('0.Work Content Judge'!$F$131=0,0,1)</f>
        <v>0</v>
      </c>
      <c r="AS30" s="661">
        <f t="shared" si="1"/>
        <v>1</v>
      </c>
      <c r="AT30" s="660">
        <f>IF('0.Work Content Judge'!$F$132=0,0,1)</f>
        <v>0</v>
      </c>
      <c r="AU30" s="661">
        <f t="shared" si="2"/>
        <v>1</v>
      </c>
      <c r="AV30" s="660">
        <f>IF('0.Work Content Judge'!$F$133=0,0,1)</f>
        <v>0</v>
      </c>
      <c r="AW30" s="661">
        <f t="shared" si="3"/>
        <v>1</v>
      </c>
      <c r="AX30" s="660">
        <f>IF('0.Work Content Judge'!$F$134=0,0,1)</f>
        <v>0</v>
      </c>
      <c r="AY30" s="661">
        <f t="shared" si="4"/>
        <v>1</v>
      </c>
      <c r="AZ30" s="674"/>
      <c r="BA30" s="671"/>
      <c r="BB30" s="671"/>
      <c r="BC30" s="671"/>
      <c r="BD30" s="671"/>
      <c r="BE30" s="671"/>
      <c r="BF30" s="671"/>
      <c r="BG30" s="671"/>
      <c r="BH30" s="671"/>
      <c r="BI30" s="671"/>
      <c r="BJ30" s="671"/>
      <c r="BK30" s="671"/>
      <c r="BL30" s="671"/>
      <c r="BM30" s="671"/>
      <c r="BN30" s="671"/>
      <c r="BO30" s="671"/>
      <c r="BP30" s="671"/>
      <c r="BQ30" s="671"/>
      <c r="BR30" s="671"/>
      <c r="BS30" s="671"/>
      <c r="BT30" s="671"/>
      <c r="BU30" s="671"/>
      <c r="BV30" s="671"/>
      <c r="BW30" s="671"/>
      <c r="BX30" s="695"/>
      <c r="BY30" s="695"/>
      <c r="BZ30" s="655"/>
      <c r="CA30" s="655"/>
      <c r="CB30" s="655"/>
      <c r="CC30" s="655"/>
      <c r="CD30" s="655"/>
      <c r="CE30" s="655"/>
      <c r="CF30" s="655"/>
      <c r="CG30" s="655"/>
      <c r="CH30" s="655"/>
      <c r="CI30" s="655"/>
      <c r="CJ30" s="655"/>
      <c r="CK30" s="655"/>
      <c r="CL30" s="655"/>
      <c r="CM30" s="655"/>
      <c r="CN30" s="655"/>
      <c r="CO30" s="655"/>
      <c r="CP30" s="655"/>
      <c r="CQ30" s="655"/>
      <c r="CR30" s="655"/>
      <c r="CS30" s="655"/>
      <c r="CT30" s="655"/>
      <c r="CU30" s="655"/>
      <c r="CV30" s="655"/>
      <c r="CW30" s="655"/>
      <c r="CX30" s="655"/>
      <c r="CY30" s="655"/>
    </row>
    <row r="31" s="423" customFormat="1" ht="42" customHeight="1" spans="1:103">
      <c r="A31" s="269"/>
      <c r="C31" s="591"/>
      <c r="D31" s="591"/>
      <c r="I31" s="611" t="s">
        <v>667</v>
      </c>
      <c r="J31" s="612"/>
      <c r="K31" s="613"/>
      <c r="L31" s="613"/>
      <c r="M31" s="614"/>
      <c r="N31" s="615"/>
      <c r="O31" s="616"/>
      <c r="P31" s="616"/>
      <c r="Q31" s="616"/>
      <c r="R31" s="613"/>
      <c r="S31" s="613"/>
      <c r="T31" s="614"/>
      <c r="U31" s="612"/>
      <c r="V31" s="612"/>
      <c r="W31" s="615"/>
      <c r="X31" s="613"/>
      <c r="Y31" s="613"/>
      <c r="Z31" s="614"/>
      <c r="AA31" s="612"/>
      <c r="AB31" s="612"/>
      <c r="AC31" s="615"/>
      <c r="AD31" s="613"/>
      <c r="AE31" s="613"/>
      <c r="AF31" s="614"/>
      <c r="AG31" s="612"/>
      <c r="AH31" s="612"/>
      <c r="AI31" s="615"/>
      <c r="AJ31" s="613"/>
      <c r="AK31" s="613"/>
      <c r="AL31" s="614"/>
      <c r="AM31" s="612"/>
      <c r="AN31" s="612"/>
      <c r="AO31" s="615"/>
      <c r="AP31" s="658">
        <f>IF('0.Work Content Judge'!$F$130=0,0,1)</f>
        <v>0</v>
      </c>
      <c r="AQ31" s="661">
        <f t="shared" si="0"/>
        <v>1</v>
      </c>
      <c r="AR31" s="660">
        <f>IF('0.Work Content Judge'!$F$131=0,0,1)</f>
        <v>0</v>
      </c>
      <c r="AS31" s="661">
        <f t="shared" si="1"/>
        <v>1</v>
      </c>
      <c r="AT31" s="660">
        <f>IF('0.Work Content Judge'!$F$132=0,0,1)</f>
        <v>0</v>
      </c>
      <c r="AU31" s="661">
        <f t="shared" si="2"/>
        <v>1</v>
      </c>
      <c r="AV31" s="660">
        <f>IF('0.Work Content Judge'!$F$133=0,0,1)</f>
        <v>0</v>
      </c>
      <c r="AW31" s="661">
        <f t="shared" si="3"/>
        <v>1</v>
      </c>
      <c r="AX31" s="660">
        <f>IF('0.Work Content Judge'!$F$134=0,0,1)</f>
        <v>0</v>
      </c>
      <c r="AY31" s="661">
        <f t="shared" si="4"/>
        <v>1</v>
      </c>
      <c r="AZ31" s="674"/>
      <c r="BA31" s="671"/>
      <c r="BB31" s="671"/>
      <c r="BC31" s="671"/>
      <c r="BD31" s="671"/>
      <c r="BE31" s="671"/>
      <c r="BF31" s="671"/>
      <c r="BG31" s="671"/>
      <c r="BH31" s="671"/>
      <c r="BI31" s="671"/>
      <c r="BJ31" s="671"/>
      <c r="BK31" s="671"/>
      <c r="BL31" s="671"/>
      <c r="BM31" s="671"/>
      <c r="BN31" s="671"/>
      <c r="BO31" s="671"/>
      <c r="BP31" s="671"/>
      <c r="BQ31" s="671"/>
      <c r="BR31" s="671"/>
      <c r="BS31" s="671"/>
      <c r="BT31" s="671"/>
      <c r="BU31" s="671"/>
      <c r="BV31" s="671"/>
      <c r="BW31" s="671"/>
      <c r="BX31" s="695"/>
      <c r="BY31" s="695"/>
      <c r="BZ31" s="655"/>
      <c r="CA31" s="655"/>
      <c r="CB31" s="655"/>
      <c r="CC31" s="655"/>
      <c r="CD31" s="655"/>
      <c r="CE31" s="655"/>
      <c r="CF31" s="655"/>
      <c r="CG31" s="655"/>
      <c r="CH31" s="655"/>
      <c r="CI31" s="655"/>
      <c r="CJ31" s="655"/>
      <c r="CK31" s="655"/>
      <c r="CL31" s="655"/>
      <c r="CM31" s="655"/>
      <c r="CN31" s="655"/>
      <c r="CO31" s="655"/>
      <c r="CP31" s="655"/>
      <c r="CQ31" s="655"/>
      <c r="CR31" s="655"/>
      <c r="CS31" s="655"/>
      <c r="CT31" s="655"/>
      <c r="CU31" s="655"/>
      <c r="CV31" s="655"/>
      <c r="CW31" s="655"/>
      <c r="CX31" s="655"/>
      <c r="CY31" s="655"/>
    </row>
    <row r="32" s="423" customFormat="1" ht="42" customHeight="1" spans="1:103">
      <c r="A32" s="269"/>
      <c r="C32" s="592"/>
      <c r="D32" s="593" t="str">
        <f>IF(COUNTIF($C$26:$D$31,"変更あり")&gt;0,"変更あり","")</f>
        <v/>
      </c>
      <c r="E32" s="434"/>
      <c r="F32" s="434"/>
      <c r="I32" s="611" t="s">
        <v>668</v>
      </c>
      <c r="J32" s="612"/>
      <c r="K32" s="617"/>
      <c r="L32" s="617"/>
      <c r="M32" s="618"/>
      <c r="N32" s="619"/>
      <c r="O32" s="620"/>
      <c r="P32" s="620"/>
      <c r="Q32" s="620"/>
      <c r="R32" s="617"/>
      <c r="S32" s="617"/>
      <c r="T32" s="618"/>
      <c r="U32" s="641"/>
      <c r="V32" s="641"/>
      <c r="W32" s="619"/>
      <c r="X32" s="617"/>
      <c r="Y32" s="617"/>
      <c r="Z32" s="618"/>
      <c r="AA32" s="641"/>
      <c r="AB32" s="641"/>
      <c r="AC32" s="619"/>
      <c r="AD32" s="617"/>
      <c r="AE32" s="617"/>
      <c r="AF32" s="618"/>
      <c r="AG32" s="641"/>
      <c r="AH32" s="641"/>
      <c r="AI32" s="619"/>
      <c r="AJ32" s="617"/>
      <c r="AK32" s="617"/>
      <c r="AL32" s="618"/>
      <c r="AM32" s="641"/>
      <c r="AN32" s="641"/>
      <c r="AO32" s="619"/>
      <c r="AP32" s="658">
        <f>IF('0.Work Content Judge'!$F$130=0,0,1)</f>
        <v>0</v>
      </c>
      <c r="AQ32" s="661">
        <f t="shared" si="0"/>
        <v>1</v>
      </c>
      <c r="AR32" s="660">
        <f>IF('0.Work Content Judge'!$F$131=0,0,1)</f>
        <v>0</v>
      </c>
      <c r="AS32" s="661">
        <f t="shared" si="1"/>
        <v>1</v>
      </c>
      <c r="AT32" s="660">
        <f>IF('0.Work Content Judge'!$F$132=0,0,1)</f>
        <v>0</v>
      </c>
      <c r="AU32" s="661">
        <f t="shared" si="2"/>
        <v>1</v>
      </c>
      <c r="AV32" s="660">
        <f>IF('0.Work Content Judge'!$F$133=0,0,1)</f>
        <v>0</v>
      </c>
      <c r="AW32" s="661">
        <f t="shared" si="3"/>
        <v>1</v>
      </c>
      <c r="AX32" s="660">
        <f>IF('0.Work Content Judge'!$F$134=0,0,1)</f>
        <v>0</v>
      </c>
      <c r="AY32" s="661">
        <f t="shared" si="4"/>
        <v>1</v>
      </c>
      <c r="AZ32" s="655"/>
      <c r="BA32" s="671"/>
      <c r="BB32" s="671"/>
      <c r="BC32" s="671"/>
      <c r="BD32" s="671"/>
      <c r="BE32" s="671"/>
      <c r="BF32" s="671"/>
      <c r="BG32" s="671"/>
      <c r="BH32" s="671"/>
      <c r="BI32" s="671"/>
      <c r="BJ32" s="671"/>
      <c r="BK32" s="671"/>
      <c r="BL32" s="671"/>
      <c r="BM32" s="671"/>
      <c r="BN32" s="671"/>
      <c r="BO32" s="671"/>
      <c r="BP32" s="671"/>
      <c r="BQ32" s="671"/>
      <c r="BR32" s="671"/>
      <c r="BS32" s="671"/>
      <c r="BT32" s="671"/>
      <c r="BU32" s="671"/>
      <c r="BV32" s="671"/>
      <c r="BW32" s="671"/>
      <c r="BX32" s="695"/>
      <c r="BY32" s="695"/>
      <c r="BZ32" s="655"/>
      <c r="CA32" s="655"/>
      <c r="CB32" s="655"/>
      <c r="CC32" s="655"/>
      <c r="CD32" s="655"/>
      <c r="CE32" s="655"/>
      <c r="CF32" s="655"/>
      <c r="CG32" s="655"/>
      <c r="CH32" s="655"/>
      <c r="CI32" s="655"/>
      <c r="CJ32" s="655"/>
      <c r="CK32" s="655"/>
      <c r="CL32" s="655"/>
      <c r="CM32" s="655"/>
      <c r="CN32" s="655"/>
      <c r="CO32" s="655"/>
      <c r="CP32" s="655"/>
      <c r="CQ32" s="655"/>
      <c r="CR32" s="655"/>
      <c r="CS32" s="655"/>
      <c r="CT32" s="655"/>
      <c r="CU32" s="655"/>
      <c r="CV32" s="655"/>
      <c r="CW32" s="655"/>
      <c r="CX32" s="655"/>
      <c r="CY32" s="655"/>
    </row>
    <row r="33" s="423" customFormat="1" ht="16.95" spans="1:103">
      <c r="A33" s="269"/>
      <c r="E33" s="434"/>
      <c r="F33" s="434"/>
      <c r="K33" s="621"/>
      <c r="L33" s="622"/>
      <c r="M33" s="622"/>
      <c r="N33" s="622"/>
      <c r="R33" s="623"/>
      <c r="X33" s="623"/>
      <c r="Z33" s="622"/>
      <c r="AD33" s="623"/>
      <c r="AF33" s="622"/>
      <c r="AJ33" s="623"/>
      <c r="AL33" s="622"/>
      <c r="AO33" s="662"/>
      <c r="AP33" s="655"/>
      <c r="AQ33" s="655"/>
      <c r="AR33" s="655"/>
      <c r="AS33" s="655"/>
      <c r="AT33" s="655"/>
      <c r="AU33" s="655"/>
      <c r="AV33" s="655"/>
      <c r="AW33" s="655"/>
      <c r="AX33" s="655"/>
      <c r="AY33" s="655"/>
      <c r="AZ33" s="655"/>
      <c r="BA33" s="671"/>
      <c r="BB33" s="671"/>
      <c r="BC33" s="671"/>
      <c r="BD33" s="671"/>
      <c r="BE33" s="671"/>
      <c r="BF33" s="671"/>
      <c r="BG33" s="671"/>
      <c r="BH33" s="671"/>
      <c r="BI33" s="671"/>
      <c r="BJ33" s="671"/>
      <c r="BK33" s="671"/>
      <c r="BL33" s="671"/>
      <c r="BM33" s="671"/>
      <c r="BN33" s="671"/>
      <c r="BO33" s="671"/>
      <c r="BP33" s="671"/>
      <c r="BQ33" s="671"/>
      <c r="BR33" s="671"/>
      <c r="BS33" s="671"/>
      <c r="BT33" s="671"/>
      <c r="BU33" s="671"/>
      <c r="BV33" s="671"/>
      <c r="BW33" s="671"/>
      <c r="BX33" s="695"/>
      <c r="BY33" s="695"/>
      <c r="BZ33" s="655"/>
      <c r="CA33" s="655"/>
      <c r="CB33" s="655"/>
      <c r="CC33" s="655"/>
      <c r="CD33" s="655"/>
      <c r="CE33" s="655"/>
      <c r="CF33" s="655"/>
      <c r="CG33" s="655"/>
      <c r="CH33" s="655"/>
      <c r="CI33" s="655"/>
      <c r="CJ33" s="655"/>
      <c r="CK33" s="655"/>
      <c r="CL33" s="655"/>
      <c r="CM33" s="655"/>
      <c r="CN33" s="655"/>
      <c r="CO33" s="655"/>
      <c r="CP33" s="655"/>
      <c r="CQ33" s="655"/>
      <c r="CR33" s="655"/>
      <c r="CS33" s="655"/>
      <c r="CT33" s="655"/>
      <c r="CU33" s="655"/>
      <c r="CV33" s="655"/>
      <c r="CW33" s="655"/>
      <c r="CX33" s="655"/>
      <c r="CY33" s="655"/>
    </row>
    <row r="34" s="423" customFormat="1" ht="19.2" spans="1:103">
      <c r="A34" s="269"/>
      <c r="C34" s="433" t="s">
        <v>669</v>
      </c>
      <c r="E34" s="585"/>
      <c r="F34" s="434"/>
      <c r="K34" s="623"/>
      <c r="R34" s="623"/>
      <c r="X34" s="623"/>
      <c r="AD34" s="623"/>
      <c r="AJ34" s="623"/>
      <c r="AO34" s="663"/>
      <c r="AP34" s="655"/>
      <c r="AQ34" s="655"/>
      <c r="AR34" s="655"/>
      <c r="AS34" s="655"/>
      <c r="AT34" s="655"/>
      <c r="AU34" s="655"/>
      <c r="AV34" s="655"/>
      <c r="AW34" s="655"/>
      <c r="AX34" s="655"/>
      <c r="AY34" s="655"/>
      <c r="AZ34" s="655"/>
      <c r="BA34" s="671"/>
      <c r="BB34" s="671"/>
      <c r="BC34" s="671"/>
      <c r="BD34" s="671"/>
      <c r="BE34" s="671"/>
      <c r="BF34" s="671"/>
      <c r="BG34" s="671"/>
      <c r="BH34" s="671"/>
      <c r="BI34" s="671"/>
      <c r="BJ34" s="671"/>
      <c r="BK34" s="671"/>
      <c r="BL34" s="671"/>
      <c r="BM34" s="671"/>
      <c r="BN34" s="671"/>
      <c r="BO34" s="671"/>
      <c r="BP34" s="671"/>
      <c r="BQ34" s="671"/>
      <c r="BR34" s="671"/>
      <c r="BS34" s="671"/>
      <c r="BT34" s="671"/>
      <c r="BU34" s="671"/>
      <c r="BV34" s="671"/>
      <c r="BW34" s="671"/>
      <c r="BX34" s="695"/>
      <c r="BY34" s="695"/>
      <c r="BZ34" s="655"/>
      <c r="CA34" s="655"/>
      <c r="CB34" s="655"/>
      <c r="CC34" s="655"/>
      <c r="CD34" s="655"/>
      <c r="CE34" s="655"/>
      <c r="CF34" s="655"/>
      <c r="CG34" s="655"/>
      <c r="CH34" s="655"/>
      <c r="CI34" s="655"/>
      <c r="CJ34" s="655"/>
      <c r="CK34" s="655"/>
      <c r="CL34" s="655"/>
      <c r="CM34" s="655"/>
      <c r="CN34" s="655"/>
      <c r="CO34" s="655"/>
      <c r="CP34" s="655"/>
      <c r="CQ34" s="655"/>
      <c r="CR34" s="655"/>
      <c r="CS34" s="655"/>
      <c r="CT34" s="655"/>
      <c r="CU34" s="655"/>
      <c r="CV34" s="655"/>
      <c r="CW34" s="655"/>
      <c r="CX34" s="655"/>
      <c r="CY34" s="655"/>
    </row>
    <row r="35" s="423" customFormat="1" ht="21.75" customHeight="1" spans="1:103">
      <c r="A35" s="269"/>
      <c r="C35" s="433"/>
      <c r="D35" s="267" t="s">
        <v>670</v>
      </c>
      <c r="E35" s="256"/>
      <c r="F35" s="434"/>
      <c r="K35" s="623"/>
      <c r="R35" s="623"/>
      <c r="X35" s="623"/>
      <c r="AD35" s="623"/>
      <c r="AJ35" s="623"/>
      <c r="AO35" s="663"/>
      <c r="AP35" s="655"/>
      <c r="AQ35" s="655"/>
      <c r="AR35" s="655"/>
      <c r="AS35" s="655"/>
      <c r="AT35" s="655"/>
      <c r="AU35" s="655"/>
      <c r="AV35" s="655"/>
      <c r="AW35" s="655"/>
      <c r="AX35" s="655"/>
      <c r="AY35" s="655"/>
      <c r="AZ35" s="655"/>
      <c r="BA35" s="671"/>
      <c r="BB35" s="671"/>
      <c r="BC35" s="671"/>
      <c r="BD35" s="671"/>
      <c r="BE35" s="671"/>
      <c r="BF35" s="671"/>
      <c r="BG35" s="671"/>
      <c r="BH35" s="671"/>
      <c r="BI35" s="671"/>
      <c r="BJ35" s="671"/>
      <c r="BK35" s="671"/>
      <c r="BL35" s="671"/>
      <c r="BM35" s="671"/>
      <c r="BN35" s="671"/>
      <c r="BO35" s="671"/>
      <c r="BP35" s="671"/>
      <c r="BQ35" s="671"/>
      <c r="BR35" s="671"/>
      <c r="BS35" s="671"/>
      <c r="BT35" s="671"/>
      <c r="BU35" s="671"/>
      <c r="BV35" s="671"/>
      <c r="BW35" s="671"/>
      <c r="BX35" s="695"/>
      <c r="BY35" s="695"/>
      <c r="BZ35" s="655"/>
      <c r="CA35" s="655"/>
      <c r="CB35" s="655"/>
      <c r="CC35" s="655"/>
      <c r="CD35" s="655"/>
      <c r="CE35" s="655"/>
      <c r="CF35" s="655"/>
      <c r="CG35" s="655"/>
      <c r="CH35" s="655"/>
      <c r="CI35" s="655"/>
      <c r="CJ35" s="655"/>
      <c r="CK35" s="655"/>
      <c r="CL35" s="655"/>
      <c r="CM35" s="655"/>
      <c r="CN35" s="655"/>
      <c r="CO35" s="655"/>
      <c r="CP35" s="655"/>
      <c r="CQ35" s="655"/>
      <c r="CR35" s="655"/>
      <c r="CS35" s="655"/>
      <c r="CT35" s="655"/>
      <c r="CU35" s="655"/>
      <c r="CV35" s="655"/>
      <c r="CW35" s="655"/>
      <c r="CX35" s="655"/>
      <c r="CY35" s="655"/>
    </row>
    <row r="36" s="423" customFormat="1" ht="21.75" customHeight="1" spans="1:103">
      <c r="A36" s="269"/>
      <c r="C36" s="433"/>
      <c r="D36" s="256"/>
      <c r="E36" s="270" t="s">
        <v>671</v>
      </c>
      <c r="F36" s="434"/>
      <c r="K36" s="623"/>
      <c r="R36" s="623"/>
      <c r="X36" s="623"/>
      <c r="AD36" s="623"/>
      <c r="AJ36" s="623"/>
      <c r="AO36" s="663"/>
      <c r="AP36" s="655"/>
      <c r="AQ36" s="655"/>
      <c r="AR36" s="655"/>
      <c r="AS36" s="655"/>
      <c r="AT36" s="655"/>
      <c r="AU36" s="655"/>
      <c r="AV36" s="655"/>
      <c r="AW36" s="655"/>
      <c r="AX36" s="655"/>
      <c r="AY36" s="655"/>
      <c r="AZ36" s="655"/>
      <c r="BA36" s="671"/>
      <c r="BB36" s="671"/>
      <c r="BC36" s="671"/>
      <c r="BD36" s="671"/>
      <c r="BE36" s="671"/>
      <c r="BF36" s="671"/>
      <c r="BG36" s="671"/>
      <c r="BH36" s="671"/>
      <c r="BI36" s="671"/>
      <c r="BJ36" s="671"/>
      <c r="BK36" s="671"/>
      <c r="BL36" s="671"/>
      <c r="BM36" s="671"/>
      <c r="BN36" s="671"/>
      <c r="BO36" s="671"/>
      <c r="BP36" s="671"/>
      <c r="BQ36" s="671"/>
      <c r="BR36" s="671"/>
      <c r="BS36" s="671"/>
      <c r="BT36" s="671"/>
      <c r="BU36" s="671"/>
      <c r="BV36" s="671"/>
      <c r="BW36" s="671"/>
      <c r="BX36" s="695"/>
      <c r="BY36" s="695"/>
      <c r="BZ36" s="655"/>
      <c r="CA36" s="655"/>
      <c r="CB36" s="655"/>
      <c r="CC36" s="655"/>
      <c r="CD36" s="655"/>
      <c r="CE36" s="655"/>
      <c r="CF36" s="655"/>
      <c r="CG36" s="655"/>
      <c r="CH36" s="655"/>
      <c r="CI36" s="655"/>
      <c r="CJ36" s="655"/>
      <c r="CK36" s="655"/>
      <c r="CL36" s="655"/>
      <c r="CM36" s="655"/>
      <c r="CN36" s="655"/>
      <c r="CO36" s="655"/>
      <c r="CP36" s="655"/>
      <c r="CQ36" s="655"/>
      <c r="CR36" s="655"/>
      <c r="CS36" s="655"/>
      <c r="CT36" s="655"/>
      <c r="CU36" s="655"/>
      <c r="CV36" s="655"/>
      <c r="CW36" s="655"/>
      <c r="CX36" s="655"/>
      <c r="CY36" s="655"/>
    </row>
    <row r="37" s="423" customFormat="1" ht="21.75" customHeight="1" spans="1:103">
      <c r="A37" s="269"/>
      <c r="C37" s="433"/>
      <c r="D37" s="256"/>
      <c r="E37" s="270" t="s">
        <v>672</v>
      </c>
      <c r="F37" s="434"/>
      <c r="K37" s="623"/>
      <c r="R37" s="623"/>
      <c r="X37" s="623"/>
      <c r="AD37" s="623"/>
      <c r="AJ37" s="623"/>
      <c r="AO37" s="663"/>
      <c r="AP37" s="655"/>
      <c r="AQ37" s="655"/>
      <c r="AR37" s="655"/>
      <c r="AS37" s="655"/>
      <c r="AT37" s="655"/>
      <c r="AU37" s="655"/>
      <c r="AV37" s="655"/>
      <c r="AW37" s="655"/>
      <c r="AX37" s="655"/>
      <c r="AY37" s="655"/>
      <c r="AZ37" s="655"/>
      <c r="BA37" s="671"/>
      <c r="BB37" s="671"/>
      <c r="BC37" s="671"/>
      <c r="BD37" s="671"/>
      <c r="BE37" s="671"/>
      <c r="BF37" s="671"/>
      <c r="BG37" s="671"/>
      <c r="BH37" s="671"/>
      <c r="BI37" s="671"/>
      <c r="BJ37" s="671"/>
      <c r="BK37" s="671"/>
      <c r="BL37" s="671"/>
      <c r="BM37" s="671"/>
      <c r="BN37" s="671"/>
      <c r="BO37" s="671"/>
      <c r="BP37" s="671"/>
      <c r="BQ37" s="671"/>
      <c r="BR37" s="671"/>
      <c r="BS37" s="671"/>
      <c r="BT37" s="671"/>
      <c r="BU37" s="671"/>
      <c r="BV37" s="671"/>
      <c r="BW37" s="671"/>
      <c r="BX37" s="695"/>
      <c r="BY37" s="695"/>
      <c r="BZ37" s="655"/>
      <c r="CA37" s="655"/>
      <c r="CB37" s="655"/>
      <c r="CC37" s="655"/>
      <c r="CD37" s="655"/>
      <c r="CE37" s="655"/>
      <c r="CF37" s="655"/>
      <c r="CG37" s="655"/>
      <c r="CH37" s="655"/>
      <c r="CI37" s="655"/>
      <c r="CJ37" s="655"/>
      <c r="CK37" s="655"/>
      <c r="CL37" s="655"/>
      <c r="CM37" s="655"/>
      <c r="CN37" s="655"/>
      <c r="CO37" s="655"/>
      <c r="CP37" s="655"/>
      <c r="CQ37" s="655"/>
      <c r="CR37" s="655"/>
      <c r="CS37" s="655"/>
      <c r="CT37" s="655"/>
      <c r="CU37" s="655"/>
      <c r="CV37" s="655"/>
      <c r="CW37" s="655"/>
      <c r="CX37" s="655"/>
      <c r="CY37" s="655"/>
    </row>
    <row r="38" s="423" customFormat="1" ht="16.2" spans="1:103">
      <c r="A38" s="269"/>
      <c r="C38" s="433"/>
      <c r="F38" s="434"/>
      <c r="K38" s="623"/>
      <c r="R38" s="623"/>
      <c r="X38" s="623"/>
      <c r="AD38" s="623"/>
      <c r="AJ38" s="623"/>
      <c r="AO38" s="663"/>
      <c r="AP38" s="655"/>
      <c r="AQ38" s="655"/>
      <c r="AR38" s="655"/>
      <c r="AS38" s="655"/>
      <c r="AT38" s="655"/>
      <c r="AU38" s="655"/>
      <c r="AV38" s="655"/>
      <c r="AW38" s="655"/>
      <c r="AX38" s="655"/>
      <c r="AY38" s="655"/>
      <c r="AZ38" s="655"/>
      <c r="BA38" s="671"/>
      <c r="BB38" s="671"/>
      <c r="BC38" s="671"/>
      <c r="BD38" s="671"/>
      <c r="BE38" s="671"/>
      <c r="BF38" s="671"/>
      <c r="BG38" s="671"/>
      <c r="BH38" s="671"/>
      <c r="BI38" s="671"/>
      <c r="BJ38" s="671"/>
      <c r="BK38" s="671"/>
      <c r="BL38" s="671"/>
      <c r="BM38" s="671"/>
      <c r="BN38" s="671"/>
      <c r="BO38" s="671"/>
      <c r="BP38" s="671"/>
      <c r="BQ38" s="671"/>
      <c r="BR38" s="671"/>
      <c r="BS38" s="671"/>
      <c r="BT38" s="671"/>
      <c r="BU38" s="671"/>
      <c r="BV38" s="671"/>
      <c r="BW38" s="671"/>
      <c r="BX38" s="695"/>
      <c r="BY38" s="695"/>
      <c r="BZ38" s="655"/>
      <c r="CA38" s="655"/>
      <c r="CB38" s="655"/>
      <c r="CC38" s="655"/>
      <c r="CD38" s="655"/>
      <c r="CE38" s="655"/>
      <c r="CF38" s="655"/>
      <c r="CG38" s="655"/>
      <c r="CH38" s="655"/>
      <c r="CI38" s="655"/>
      <c r="CJ38" s="655"/>
      <c r="CK38" s="655"/>
      <c r="CL38" s="655"/>
      <c r="CM38" s="655"/>
      <c r="CN38" s="655"/>
      <c r="CO38" s="655"/>
      <c r="CP38" s="655"/>
      <c r="CQ38" s="655"/>
      <c r="CR38" s="655"/>
      <c r="CS38" s="655"/>
      <c r="CT38" s="655"/>
      <c r="CU38" s="655"/>
      <c r="CV38" s="655"/>
      <c r="CW38" s="655"/>
      <c r="CX38" s="655"/>
      <c r="CY38" s="655"/>
    </row>
    <row r="39" s="423" customFormat="1" ht="19.2" spans="1:103">
      <c r="A39" s="269"/>
      <c r="C39" s="433" t="s">
        <v>673</v>
      </c>
      <c r="E39" s="585"/>
      <c r="F39" s="434"/>
      <c r="K39" s="623"/>
      <c r="R39" s="623"/>
      <c r="X39" s="623"/>
      <c r="AD39" s="623"/>
      <c r="AJ39" s="623"/>
      <c r="AO39" s="663"/>
      <c r="AP39" s="655"/>
      <c r="AQ39" s="655"/>
      <c r="AR39" s="655"/>
      <c r="AS39" s="655"/>
      <c r="AT39" s="655"/>
      <c r="AU39" s="655"/>
      <c r="AV39" s="655"/>
      <c r="AW39" s="655"/>
      <c r="AX39" s="655"/>
      <c r="AY39" s="655"/>
      <c r="AZ39" s="655"/>
      <c r="BA39" s="671"/>
      <c r="BB39" s="671"/>
      <c r="BC39" s="671"/>
      <c r="BD39" s="671"/>
      <c r="BE39" s="671"/>
      <c r="BF39" s="671"/>
      <c r="BG39" s="671"/>
      <c r="BH39" s="671"/>
      <c r="BI39" s="671"/>
      <c r="BJ39" s="671"/>
      <c r="BK39" s="671"/>
      <c r="BL39" s="671"/>
      <c r="BM39" s="671"/>
      <c r="BN39" s="671"/>
      <c r="BO39" s="671"/>
      <c r="BP39" s="671"/>
      <c r="BQ39" s="671"/>
      <c r="BR39" s="671"/>
      <c r="BS39" s="671"/>
      <c r="BT39" s="671"/>
      <c r="BU39" s="671"/>
      <c r="BV39" s="671"/>
      <c r="BW39" s="671"/>
      <c r="BX39" s="695"/>
      <c r="BY39" s="695"/>
      <c r="BZ39" s="655"/>
      <c r="CA39" s="655"/>
      <c r="CB39" s="655"/>
      <c r="CC39" s="655"/>
      <c r="CD39" s="655"/>
      <c r="CE39" s="655"/>
      <c r="CF39" s="655"/>
      <c r="CG39" s="655"/>
      <c r="CH39" s="655"/>
      <c r="CI39" s="655"/>
      <c r="CJ39" s="655"/>
      <c r="CK39" s="655"/>
      <c r="CL39" s="655"/>
      <c r="CM39" s="655"/>
      <c r="CN39" s="655"/>
      <c r="CO39" s="655"/>
      <c r="CP39" s="655"/>
      <c r="CQ39" s="655"/>
      <c r="CR39" s="655"/>
      <c r="CS39" s="655"/>
      <c r="CT39" s="655"/>
      <c r="CU39" s="655"/>
      <c r="CV39" s="655"/>
      <c r="CW39" s="655"/>
      <c r="CX39" s="655"/>
      <c r="CY39" s="655"/>
    </row>
    <row r="40" s="423" customFormat="1" ht="18.75" customHeight="1" spans="1:103">
      <c r="A40" s="269"/>
      <c r="C40" s="433"/>
      <c r="D40" s="267" t="s">
        <v>674</v>
      </c>
      <c r="E40" s="256"/>
      <c r="F40" s="434"/>
      <c r="K40" s="623"/>
      <c r="R40" s="623"/>
      <c r="X40" s="623"/>
      <c r="AD40" s="623"/>
      <c r="AJ40" s="623"/>
      <c r="AO40" s="663"/>
      <c r="AP40" s="655"/>
      <c r="AQ40" s="655"/>
      <c r="AR40" s="655"/>
      <c r="AS40" s="655"/>
      <c r="AT40" s="655"/>
      <c r="AU40" s="655"/>
      <c r="AV40" s="655"/>
      <c r="AW40" s="655"/>
      <c r="AX40" s="655"/>
      <c r="AY40" s="655"/>
      <c r="AZ40" s="655"/>
      <c r="BA40" s="671"/>
      <c r="BB40" s="671"/>
      <c r="BC40" s="671"/>
      <c r="BD40" s="671"/>
      <c r="BE40" s="671"/>
      <c r="BF40" s="671"/>
      <c r="BG40" s="671"/>
      <c r="BH40" s="671"/>
      <c r="BI40" s="671"/>
      <c r="BJ40" s="671"/>
      <c r="BK40" s="671"/>
      <c r="BL40" s="671"/>
      <c r="BM40" s="671"/>
      <c r="BN40" s="671"/>
      <c r="BO40" s="671"/>
      <c r="BP40" s="671"/>
      <c r="BQ40" s="671"/>
      <c r="BR40" s="671"/>
      <c r="BS40" s="671"/>
      <c r="BT40" s="671"/>
      <c r="BU40" s="671"/>
      <c r="BV40" s="671"/>
      <c r="BW40" s="671"/>
      <c r="BX40" s="695"/>
      <c r="BY40" s="695"/>
      <c r="BZ40" s="655"/>
      <c r="CA40" s="655"/>
      <c r="CB40" s="655"/>
      <c r="CC40" s="655"/>
      <c r="CD40" s="655"/>
      <c r="CE40" s="655"/>
      <c r="CF40" s="655"/>
      <c r="CG40" s="655"/>
      <c r="CH40" s="655"/>
      <c r="CI40" s="655"/>
      <c r="CJ40" s="655"/>
      <c r="CK40" s="655"/>
      <c r="CL40" s="655"/>
      <c r="CM40" s="655"/>
      <c r="CN40" s="655"/>
      <c r="CO40" s="655"/>
      <c r="CP40" s="655"/>
      <c r="CQ40" s="655"/>
      <c r="CR40" s="655"/>
      <c r="CS40" s="655"/>
      <c r="CT40" s="655"/>
      <c r="CU40" s="655"/>
      <c r="CV40" s="655"/>
      <c r="CW40" s="655"/>
      <c r="CX40" s="655"/>
      <c r="CY40" s="655"/>
    </row>
    <row r="41" s="423" customFormat="1" ht="18.75" customHeight="1" spans="1:103">
      <c r="A41" s="269"/>
      <c r="C41" s="433"/>
      <c r="D41" s="256"/>
      <c r="E41" s="270" t="s">
        <v>675</v>
      </c>
      <c r="F41" s="434"/>
      <c r="K41" s="623"/>
      <c r="R41" s="623"/>
      <c r="X41" s="623"/>
      <c r="AD41" s="623"/>
      <c r="AJ41" s="623"/>
      <c r="AO41" s="663"/>
      <c r="AP41" s="655"/>
      <c r="AQ41" s="655"/>
      <c r="AR41" s="655"/>
      <c r="AS41" s="655"/>
      <c r="AT41" s="655"/>
      <c r="AU41" s="655"/>
      <c r="AV41" s="655"/>
      <c r="AW41" s="655"/>
      <c r="AX41" s="655"/>
      <c r="AY41" s="655"/>
      <c r="AZ41" s="655"/>
      <c r="BA41" s="671"/>
      <c r="BB41" s="671"/>
      <c r="BC41" s="671"/>
      <c r="BD41" s="671"/>
      <c r="BE41" s="671"/>
      <c r="BF41" s="671"/>
      <c r="BG41" s="671"/>
      <c r="BH41" s="671"/>
      <c r="BI41" s="671"/>
      <c r="BJ41" s="671"/>
      <c r="BK41" s="671"/>
      <c r="BL41" s="671"/>
      <c r="BM41" s="671"/>
      <c r="BN41" s="671"/>
      <c r="BO41" s="671"/>
      <c r="BP41" s="671"/>
      <c r="BQ41" s="671"/>
      <c r="BR41" s="671"/>
      <c r="BS41" s="671"/>
      <c r="BT41" s="671"/>
      <c r="BU41" s="671"/>
      <c r="BV41" s="671"/>
      <c r="BW41" s="671"/>
      <c r="BX41" s="695"/>
      <c r="BY41" s="695"/>
      <c r="BZ41" s="655"/>
      <c r="CA41" s="655"/>
      <c r="CB41" s="655"/>
      <c r="CC41" s="655"/>
      <c r="CD41" s="655"/>
      <c r="CE41" s="655"/>
      <c r="CF41" s="655"/>
      <c r="CG41" s="655"/>
      <c r="CH41" s="655"/>
      <c r="CI41" s="655"/>
      <c r="CJ41" s="655"/>
      <c r="CK41" s="655"/>
      <c r="CL41" s="655"/>
      <c r="CM41" s="655"/>
      <c r="CN41" s="655"/>
      <c r="CO41" s="655"/>
      <c r="CP41" s="655"/>
      <c r="CQ41" s="655"/>
      <c r="CR41" s="655"/>
      <c r="CS41" s="655"/>
      <c r="CT41" s="655"/>
      <c r="CU41" s="655"/>
      <c r="CV41" s="655"/>
      <c r="CW41" s="655"/>
      <c r="CX41" s="713" t="s">
        <v>676</v>
      </c>
      <c r="CY41" s="713" t="s">
        <v>677</v>
      </c>
    </row>
    <row r="42" s="423" customFormat="1" ht="18.75" customHeight="1" spans="1:103">
      <c r="A42" s="269"/>
      <c r="C42" s="433"/>
      <c r="D42" s="256"/>
      <c r="E42" s="270" t="s">
        <v>678</v>
      </c>
      <c r="F42" s="434"/>
      <c r="K42" s="624" t="s">
        <v>679</v>
      </c>
      <c r="L42" s="625"/>
      <c r="M42" s="626"/>
      <c r="R42" s="624" t="s">
        <v>679</v>
      </c>
      <c r="X42" s="624" t="s">
        <v>679</v>
      </c>
      <c r="Z42" s="650"/>
      <c r="AD42" s="624" t="s">
        <v>679</v>
      </c>
      <c r="AF42" s="650"/>
      <c r="AJ42" s="624" t="s">
        <v>679</v>
      </c>
      <c r="AL42" s="650"/>
      <c r="AO42" s="663"/>
      <c r="AP42" s="655"/>
      <c r="AQ42" s="655"/>
      <c r="AR42" s="655"/>
      <c r="AS42" s="655"/>
      <c r="AT42" s="655"/>
      <c r="AU42" s="655"/>
      <c r="AV42" s="655"/>
      <c r="AW42" s="655"/>
      <c r="AX42" s="655"/>
      <c r="AY42" s="655"/>
      <c r="AZ42" s="655"/>
      <c r="BA42" s="671"/>
      <c r="BB42" s="671"/>
      <c r="BC42" s="671"/>
      <c r="BD42" s="671"/>
      <c r="BE42" s="671"/>
      <c r="BF42" s="671"/>
      <c r="BG42" s="671"/>
      <c r="BH42" s="671"/>
      <c r="BI42" s="671"/>
      <c r="BJ42" s="671"/>
      <c r="BK42" s="671"/>
      <c r="BL42" s="671"/>
      <c r="BM42" s="671"/>
      <c r="BN42" s="671"/>
      <c r="BO42" s="671"/>
      <c r="BP42" s="671"/>
      <c r="BQ42" s="671"/>
      <c r="BR42" s="671"/>
      <c r="BS42" s="671"/>
      <c r="BT42" s="671"/>
      <c r="BU42" s="671"/>
      <c r="BV42" s="671"/>
      <c r="BW42" s="671"/>
      <c r="BX42" s="695"/>
      <c r="BY42" s="695"/>
      <c r="BZ42" s="655"/>
      <c r="CA42" s="655"/>
      <c r="CB42" s="655"/>
      <c r="CC42" s="655"/>
      <c r="CD42" s="655"/>
      <c r="CE42" s="655"/>
      <c r="CF42" s="655"/>
      <c r="CG42" s="655"/>
      <c r="CH42" s="655"/>
      <c r="CI42" s="655"/>
      <c r="CJ42" s="655"/>
      <c r="CK42" s="655"/>
      <c r="CL42" s="655"/>
      <c r="CM42" s="655"/>
      <c r="CN42" s="655"/>
      <c r="CO42" s="655"/>
      <c r="CP42" s="655"/>
      <c r="CQ42" s="655"/>
      <c r="CR42" s="655"/>
      <c r="CS42" s="655"/>
      <c r="CT42" s="655"/>
      <c r="CU42" s="655"/>
      <c r="CV42" s="655"/>
      <c r="CW42" s="655"/>
      <c r="CX42" s="713" t="s">
        <v>680</v>
      </c>
      <c r="CY42" s="713" t="s">
        <v>681</v>
      </c>
    </row>
    <row r="43" s="423" customFormat="1" ht="46.5" customHeight="1" spans="1:103">
      <c r="A43" s="269"/>
      <c r="C43" s="433"/>
      <c r="F43" s="434"/>
      <c r="K43" s="459" t="str">
        <f>$K$235</f>
        <v>回答完了
Answer completed</v>
      </c>
      <c r="L43" s="460"/>
      <c r="M43" s="461"/>
      <c r="N43" s="627"/>
      <c r="O43" s="258"/>
      <c r="P43" s="258"/>
      <c r="Q43" s="258"/>
      <c r="R43" s="459" t="str">
        <f>$R$235</f>
        <v>回答完了
Answer completed</v>
      </c>
      <c r="S43" s="460"/>
      <c r="T43" s="461"/>
      <c r="U43" s="642"/>
      <c r="V43" s="642"/>
      <c r="W43" s="642"/>
      <c r="X43" s="459" t="str">
        <f>$X$235</f>
        <v>回答完了
Answer completed</v>
      </c>
      <c r="Y43" s="460"/>
      <c r="Z43" s="461"/>
      <c r="AA43" s="642"/>
      <c r="AB43" s="642"/>
      <c r="AC43" s="642"/>
      <c r="AD43" s="459" t="str">
        <f>$AD$235</f>
        <v>回答完了
Answer completed</v>
      </c>
      <c r="AE43" s="460"/>
      <c r="AF43" s="461"/>
      <c r="AG43" s="642"/>
      <c r="AH43" s="642"/>
      <c r="AI43" s="642"/>
      <c r="AJ43" s="459" t="str">
        <f>$AJ$235</f>
        <v>回答完了
Answer completed</v>
      </c>
      <c r="AK43" s="460"/>
      <c r="AL43" s="461"/>
      <c r="AM43" s="642"/>
      <c r="AN43" s="642"/>
      <c r="AO43" s="664"/>
      <c r="AP43" s="655"/>
      <c r="AQ43" s="655"/>
      <c r="AR43" s="655"/>
      <c r="AS43" s="655"/>
      <c r="AT43" s="655"/>
      <c r="AU43" s="655"/>
      <c r="AV43" s="655"/>
      <c r="AW43" s="655"/>
      <c r="AX43" s="655"/>
      <c r="AY43" s="655"/>
      <c r="AZ43" s="655"/>
      <c r="BA43" s="671"/>
      <c r="BB43" s="671"/>
      <c r="BC43" s="671"/>
      <c r="BD43" s="671"/>
      <c r="BE43" s="671"/>
      <c r="BF43" s="671"/>
      <c r="BG43" s="671"/>
      <c r="BH43" s="671"/>
      <c r="BI43" s="671"/>
      <c r="BJ43" s="671"/>
      <c r="BK43" s="671"/>
      <c r="BL43" s="671"/>
      <c r="BM43" s="671"/>
      <c r="BN43" s="671"/>
      <c r="BO43" s="671"/>
      <c r="BP43" s="671"/>
      <c r="BQ43" s="671"/>
      <c r="BR43" s="671"/>
      <c r="BS43" s="671"/>
      <c r="BT43" s="671"/>
      <c r="BU43" s="671"/>
      <c r="BV43" s="671"/>
      <c r="BW43" s="671"/>
      <c r="BX43" s="695"/>
      <c r="BY43" s="695"/>
      <c r="BZ43" s="655"/>
      <c r="CA43" s="655"/>
      <c r="CB43" s="655"/>
      <c r="CC43" s="655"/>
      <c r="CD43" s="655"/>
      <c r="CE43" s="655"/>
      <c r="CF43" s="655"/>
      <c r="CG43" s="655"/>
      <c r="CH43" s="655"/>
      <c r="CI43" s="655"/>
      <c r="CJ43" s="655"/>
      <c r="CK43" s="655"/>
      <c r="CL43" s="655"/>
      <c r="CM43" s="655"/>
      <c r="CN43" s="655"/>
      <c r="CO43" s="655"/>
      <c r="CP43" s="655"/>
      <c r="CQ43" s="655"/>
      <c r="CR43" s="655"/>
      <c r="CS43" s="655"/>
      <c r="CT43" s="655"/>
      <c r="CU43" s="655"/>
      <c r="CV43" s="655"/>
      <c r="CW43" s="655"/>
      <c r="CX43" s="713" t="s">
        <v>682</v>
      </c>
      <c r="CY43" s="713" t="s">
        <v>683</v>
      </c>
    </row>
    <row r="44" s="423" customFormat="1" ht="20.25" customHeight="1" spans="1:103">
      <c r="A44" s="269"/>
      <c r="C44" s="433"/>
      <c r="D44" s="256"/>
      <c r="E44" s="270"/>
      <c r="F44" s="434"/>
      <c r="J44" s="462"/>
      <c r="K44" s="628"/>
      <c r="L44" s="466"/>
      <c r="M44" s="466"/>
      <c r="N44" s="466"/>
      <c r="R44" s="623"/>
      <c r="X44" s="623"/>
      <c r="AA44" s="466"/>
      <c r="AD44" s="623"/>
      <c r="AG44" s="466"/>
      <c r="AJ44" s="623"/>
      <c r="AM44" s="466"/>
      <c r="AP44" s="665" t="s">
        <v>648</v>
      </c>
      <c r="AQ44" s="655"/>
      <c r="AR44" s="655"/>
      <c r="AS44" s="655"/>
      <c r="AT44" s="655"/>
      <c r="AU44" s="655"/>
      <c r="AV44" s="655"/>
      <c r="AW44" s="655"/>
      <c r="AX44" s="655"/>
      <c r="AY44" s="655"/>
      <c r="AZ44" s="655"/>
      <c r="BA44" s="671"/>
      <c r="BB44" s="671"/>
      <c r="BC44" s="671"/>
      <c r="BD44" s="671"/>
      <c r="BE44" s="671"/>
      <c r="BF44" s="671"/>
      <c r="BG44" s="671"/>
      <c r="BH44" s="671"/>
      <c r="BI44" s="671"/>
      <c r="BJ44" s="671"/>
      <c r="BK44" s="671"/>
      <c r="BL44" s="671"/>
      <c r="BM44" s="671"/>
      <c r="BN44" s="671"/>
      <c r="BO44" s="671"/>
      <c r="BP44" s="671"/>
      <c r="BQ44" s="671"/>
      <c r="BR44" s="671"/>
      <c r="BS44" s="671"/>
      <c r="BT44" s="671"/>
      <c r="BU44" s="671"/>
      <c r="BV44" s="671"/>
      <c r="BW44" s="671"/>
      <c r="BX44" s="695"/>
      <c r="BY44" s="695"/>
      <c r="BZ44" s="655"/>
      <c r="CA44" s="655"/>
      <c r="CB44" s="655"/>
      <c r="CC44" s="655"/>
      <c r="CD44" s="655"/>
      <c r="CE44" s="655"/>
      <c r="CF44" s="655"/>
      <c r="CG44" s="655"/>
      <c r="CH44" s="655"/>
      <c r="CI44" s="655"/>
      <c r="CJ44" s="655"/>
      <c r="CK44" s="655"/>
      <c r="CL44" s="655"/>
      <c r="CM44" s="655"/>
      <c r="CN44" s="655"/>
      <c r="CO44" s="655"/>
      <c r="CP44" s="655"/>
      <c r="CQ44" s="655"/>
      <c r="CR44" s="655"/>
      <c r="CS44" s="655"/>
      <c r="CT44" s="655"/>
      <c r="CU44" s="655"/>
      <c r="CV44" s="655"/>
      <c r="CW44" s="655"/>
      <c r="CX44" s="713" t="s">
        <v>684</v>
      </c>
      <c r="CY44" s="713" t="s">
        <v>685</v>
      </c>
    </row>
    <row r="45" s="422" customFormat="1" ht="60.75" customHeight="1" spans="1:103">
      <c r="A45" s="421"/>
      <c r="B45" s="435" t="s">
        <v>297</v>
      </c>
      <c r="C45" s="435" t="s">
        <v>686</v>
      </c>
      <c r="D45" s="435" t="s">
        <v>687</v>
      </c>
      <c r="E45" s="435" t="s">
        <v>688</v>
      </c>
      <c r="F45" s="436" t="s">
        <v>689</v>
      </c>
      <c r="G45" s="437"/>
      <c r="H45" s="438" t="s">
        <v>690</v>
      </c>
      <c r="I45" s="438" t="s">
        <v>691</v>
      </c>
      <c r="J45" s="467"/>
      <c r="K45" s="468" t="s">
        <v>692</v>
      </c>
      <c r="L45" s="629" t="str">
        <f>"回答"&amp;CHAR(10)&amp;"Response"&amp;CHAR(10)&amp;"("&amp;'0.Work Content Judge'!$E$130&amp;")"</f>
        <v>回答
Response
(0)</v>
      </c>
      <c r="M45" s="630"/>
      <c r="N45" s="603" t="str">
        <f>"前回回答"&amp;CHAR(10)&amp;"Response from the previous assessment"&amp;CHAR(10)&amp;"("&amp;'0.Work Content Judge'!$E$130&amp;")"</f>
        <v>前回回答
Response from the previous assessment
(0)</v>
      </c>
      <c r="O45" s="604"/>
      <c r="P45" s="604"/>
      <c r="Q45" s="604"/>
      <c r="R45" s="468" t="s">
        <v>692</v>
      </c>
      <c r="S45" s="629" t="str">
        <f>"回答"&amp;CHAR(10)&amp;"Response"&amp;CHAR(10)&amp;"("&amp;'0.Work Content Judge'!$E$131&amp;")"</f>
        <v>回答
Response
(0)</v>
      </c>
      <c r="T45" s="630"/>
      <c r="U45" s="638" t="str">
        <f>"前回回答"&amp;CHAR(10)&amp;"Response from the previous assessment"&amp;CHAR(10)&amp;"("&amp;'0.Work Content Judge'!$E$131&amp;")"</f>
        <v>前回回答
Response from the previous assessment
(0)</v>
      </c>
      <c r="V45" s="639"/>
      <c r="W45" s="640"/>
      <c r="X45" s="468" t="s">
        <v>692</v>
      </c>
      <c r="Y45" s="629" t="str">
        <f>"回答"&amp;CHAR(10)&amp;"Response"&amp;CHAR(10)&amp;"("&amp;'0.Work Content Judge'!$E$132&amp;")"</f>
        <v>回答
Response
(0)</v>
      </c>
      <c r="Z45" s="630"/>
      <c r="AA45" s="638" t="str">
        <f>"前回回答"&amp;CHAR(10)&amp;"Response from the previous assessment"&amp;CHAR(10)&amp;"("&amp;'0.Work Content Judge'!$E$132&amp;")"</f>
        <v>前回回答
Response from the previous assessment
(0)</v>
      </c>
      <c r="AB45" s="639"/>
      <c r="AC45" s="640"/>
      <c r="AD45" s="468" t="s">
        <v>692</v>
      </c>
      <c r="AE45" s="629" t="str">
        <f>"回答"&amp;CHAR(10)&amp;"Response"&amp;CHAR(10)&amp;"("&amp;'0.Work Content Judge'!$E$133&amp;")"</f>
        <v>回答
Response
(0)</v>
      </c>
      <c r="AF45" s="630"/>
      <c r="AG45" s="638" t="str">
        <f>"前回回答"&amp;CHAR(10)&amp;"Response from the previous assessment"&amp;CHAR(10)&amp;"("&amp;'0.Work Content Judge'!$E$133&amp;")"</f>
        <v>前回回答
Response from the previous assessment
(0)</v>
      </c>
      <c r="AH45" s="639"/>
      <c r="AI45" s="640"/>
      <c r="AJ45" s="468" t="s">
        <v>692</v>
      </c>
      <c r="AK45" s="629" t="str">
        <f>"回答"&amp;CHAR(10)&amp;"Response"&amp;CHAR(10)&amp;"("&amp;'0.Work Content Judge'!$E$134&amp;")"</f>
        <v>回答
Response
(0)</v>
      </c>
      <c r="AL45" s="630"/>
      <c r="AM45" s="638" t="str">
        <f>"前回回答"&amp;CHAR(10)&amp;"Response from the previous assessment"&amp;CHAR(10)&amp;"("&amp;'0.Work Content Judge'!$E$134&amp;")"</f>
        <v>前回回答
Response from the previous assessment
(0)</v>
      </c>
      <c r="AN45" s="639"/>
      <c r="AO45" s="640"/>
      <c r="AP45" s="504" t="str">
        <f>"回答対象"&amp;CHAR(10)&amp;CHAR(10)&amp;'0.Work Content Judge'!$E$130</f>
        <v>回答対象
0</v>
      </c>
      <c r="AQ45" s="504" t="str">
        <f>"回答済/未済
判定"&amp;CHAR(10)&amp;CHAR(10)&amp;'0.Work Content Judge'!$E$130</f>
        <v>回答済/未済
判定
0</v>
      </c>
      <c r="AR45" s="504" t="str">
        <f>"回答対象"&amp;CHAR(10)&amp;CHAR(10)&amp;'0.Work Content Judge'!$E$131</f>
        <v>回答対象
0</v>
      </c>
      <c r="AS45" s="504" t="str">
        <f>"回答済/未済
判定"&amp;CHAR(10)&amp;CHAR(10)&amp;'0.Work Content Judge'!$E$131</f>
        <v>回答済/未済
判定
0</v>
      </c>
      <c r="AT45" s="504" t="str">
        <f>"回答対象"&amp;CHAR(10)&amp;CHAR(10)&amp;'0.Work Content Judge'!$E$132</f>
        <v>回答対象
0</v>
      </c>
      <c r="AU45" s="504" t="str">
        <f>"回答済/未済
判定"&amp;CHAR(10)&amp;CHAR(10)&amp;'0.Work Content Judge'!$E$132</f>
        <v>回答済/未済
判定
0</v>
      </c>
      <c r="AV45" s="504" t="str">
        <f>"回答対象"&amp;CHAR(10)&amp;CHAR(10)&amp;'0.Work Content Judge'!$E$133</f>
        <v>回答対象
0</v>
      </c>
      <c r="AW45" s="504" t="str">
        <f>"回答済/未済
判定"&amp;CHAR(10)&amp;CHAR(10)&amp;'0.Work Content Judge'!$E$133</f>
        <v>回答済/未済
判定
0</v>
      </c>
      <c r="AX45" s="504" t="str">
        <f>"回答対象"&amp;CHAR(10)&amp;CHAR(10)&amp;'0.Work Content Judge'!$E$134</f>
        <v>回答対象
0</v>
      </c>
      <c r="AY45" s="504" t="str">
        <f>"回答済/未済
判定"&amp;CHAR(10)&amp;CHAR(10)&amp;'0.Work Content Judge'!$E$134</f>
        <v>回答済/未済
判定
0</v>
      </c>
      <c r="AZ45" s="675" t="s">
        <v>698</v>
      </c>
      <c r="BA45" s="676" t="s">
        <v>699</v>
      </c>
      <c r="BB45" s="676" t="s">
        <v>700</v>
      </c>
      <c r="BC45" s="534" t="s">
        <v>701</v>
      </c>
      <c r="BD45" s="535"/>
      <c r="BE45" s="535"/>
      <c r="BF45" s="535"/>
      <c r="BG45" s="535"/>
      <c r="BH45" s="535"/>
      <c r="BI45" s="686"/>
      <c r="BJ45" s="526" t="s">
        <v>702</v>
      </c>
      <c r="BK45" s="527"/>
      <c r="BL45" s="527"/>
      <c r="BM45" s="527"/>
      <c r="BN45" s="527"/>
      <c r="BO45" s="527"/>
      <c r="BP45" s="533"/>
      <c r="BQ45" s="689" t="s">
        <v>703</v>
      </c>
      <c r="BR45" s="690"/>
      <c r="BS45" s="690"/>
      <c r="BT45" s="690"/>
      <c r="BU45" s="690"/>
      <c r="BV45" s="690"/>
      <c r="BW45" s="690"/>
      <c r="BX45" s="690"/>
      <c r="BY45" s="696"/>
      <c r="BZ45" s="697" t="s">
        <v>704</v>
      </c>
      <c r="CA45" s="698"/>
      <c r="CB45" s="699"/>
      <c r="CC45" s="702" t="s">
        <v>581</v>
      </c>
      <c r="CD45" s="703"/>
      <c r="CE45" s="703"/>
      <c r="CF45" s="703"/>
      <c r="CG45" s="703"/>
      <c r="CH45" s="703"/>
      <c r="CI45" s="703"/>
      <c r="CJ45" s="703"/>
      <c r="CK45" s="703"/>
      <c r="CL45" s="703"/>
      <c r="CM45" s="703"/>
      <c r="CN45" s="703"/>
      <c r="CO45" s="706"/>
      <c r="CP45" s="707" t="s">
        <v>705</v>
      </c>
      <c r="CQ45" s="708"/>
      <c r="CR45" s="708"/>
      <c r="CS45" s="708"/>
      <c r="CT45" s="708"/>
      <c r="CU45" s="708"/>
      <c r="CV45" s="714"/>
      <c r="CW45" s="715"/>
      <c r="CX45" s="713" t="s">
        <v>706</v>
      </c>
      <c r="CY45" s="713" t="s">
        <v>707</v>
      </c>
    </row>
    <row r="46" s="422" customFormat="1" ht="99" customHeight="1" spans="1:103">
      <c r="A46" s="421"/>
      <c r="B46" s="439"/>
      <c r="C46" s="439"/>
      <c r="D46" s="439"/>
      <c r="E46" s="439"/>
      <c r="F46" s="440"/>
      <c r="G46" s="441"/>
      <c r="H46" s="442"/>
      <c r="I46" s="605"/>
      <c r="J46" s="606"/>
      <c r="K46" s="474"/>
      <c r="L46" s="475" t="s">
        <v>708</v>
      </c>
      <c r="M46" s="476" t="s">
        <v>709</v>
      </c>
      <c r="N46" s="631" t="s">
        <v>686</v>
      </c>
      <c r="O46" s="478" t="s">
        <v>711</v>
      </c>
      <c r="P46" s="479" t="s">
        <v>712</v>
      </c>
      <c r="Q46" s="500" t="s">
        <v>713</v>
      </c>
      <c r="R46" s="474"/>
      <c r="S46" s="476" t="s">
        <v>708</v>
      </c>
      <c r="T46" s="476" t="s">
        <v>709</v>
      </c>
      <c r="U46" s="478" t="s">
        <v>711</v>
      </c>
      <c r="V46" s="479" t="s">
        <v>712</v>
      </c>
      <c r="W46" s="500" t="s">
        <v>713</v>
      </c>
      <c r="X46" s="474"/>
      <c r="Y46" s="476" t="s">
        <v>708</v>
      </c>
      <c r="Z46" s="476" t="s">
        <v>709</v>
      </c>
      <c r="AA46" s="478" t="s">
        <v>711</v>
      </c>
      <c r="AB46" s="479" t="s">
        <v>712</v>
      </c>
      <c r="AC46" s="500" t="s">
        <v>713</v>
      </c>
      <c r="AD46" s="474"/>
      <c r="AE46" s="476" t="s">
        <v>708</v>
      </c>
      <c r="AF46" s="476" t="s">
        <v>709</v>
      </c>
      <c r="AG46" s="478" t="s">
        <v>711</v>
      </c>
      <c r="AH46" s="479" t="s">
        <v>712</v>
      </c>
      <c r="AI46" s="500" t="s">
        <v>713</v>
      </c>
      <c r="AJ46" s="474"/>
      <c r="AK46" s="476" t="s">
        <v>708</v>
      </c>
      <c r="AL46" s="476" t="s">
        <v>709</v>
      </c>
      <c r="AM46" s="479" t="s">
        <v>711</v>
      </c>
      <c r="AN46" s="479" t="s">
        <v>712</v>
      </c>
      <c r="AO46" s="500" t="s">
        <v>713</v>
      </c>
      <c r="AP46" s="506"/>
      <c r="AQ46" s="506"/>
      <c r="AR46" s="506"/>
      <c r="AS46" s="506"/>
      <c r="AT46" s="506"/>
      <c r="AU46" s="506"/>
      <c r="AV46" s="506"/>
      <c r="AW46" s="506"/>
      <c r="AX46" s="506"/>
      <c r="AY46" s="506"/>
      <c r="AZ46" s="677"/>
      <c r="BA46" s="678"/>
      <c r="BB46" s="678"/>
      <c r="BC46" s="536" t="s">
        <v>676</v>
      </c>
      <c r="BD46" s="536" t="s">
        <v>680</v>
      </c>
      <c r="BE46" s="536" t="s">
        <v>682</v>
      </c>
      <c r="BF46" s="536" t="s">
        <v>684</v>
      </c>
      <c r="BG46" s="536" t="s">
        <v>706</v>
      </c>
      <c r="BH46" s="536" t="s">
        <v>714</v>
      </c>
      <c r="BI46" s="536" t="s">
        <v>715</v>
      </c>
      <c r="BJ46" s="687" t="s">
        <v>716</v>
      </c>
      <c r="BK46" s="529" t="s">
        <v>681</v>
      </c>
      <c r="BL46" s="529" t="s">
        <v>683</v>
      </c>
      <c r="BM46" s="529" t="s">
        <v>685</v>
      </c>
      <c r="BN46" s="529" t="s">
        <v>707</v>
      </c>
      <c r="BO46" s="529" t="s">
        <v>717</v>
      </c>
      <c r="BP46" s="529" t="s">
        <v>718</v>
      </c>
      <c r="BQ46" s="691" t="s">
        <v>719</v>
      </c>
      <c r="BR46" s="691" t="s">
        <v>720</v>
      </c>
      <c r="BS46" s="691" t="s">
        <v>721</v>
      </c>
      <c r="BT46" s="691" t="s">
        <v>722</v>
      </c>
      <c r="BU46" s="691" t="s">
        <v>723</v>
      </c>
      <c r="BV46" s="691" t="s">
        <v>724</v>
      </c>
      <c r="BW46" s="691" t="s">
        <v>725</v>
      </c>
      <c r="BX46" s="691" t="s">
        <v>726</v>
      </c>
      <c r="BY46" s="691" t="s">
        <v>727</v>
      </c>
      <c r="BZ46" s="700" t="s">
        <v>62</v>
      </c>
      <c r="CA46" s="700" t="s">
        <v>63</v>
      </c>
      <c r="CB46" s="700" t="s">
        <v>64</v>
      </c>
      <c r="CC46" s="700" t="s">
        <v>582</v>
      </c>
      <c r="CD46" s="704" t="s">
        <v>728</v>
      </c>
      <c r="CE46" s="704" t="s">
        <v>729</v>
      </c>
      <c r="CF46" s="704" t="s">
        <v>730</v>
      </c>
      <c r="CG46" s="700" t="s">
        <v>584</v>
      </c>
      <c r="CH46" s="700" t="s">
        <v>585</v>
      </c>
      <c r="CI46" s="700" t="s">
        <v>595</v>
      </c>
      <c r="CJ46" s="700" t="s">
        <v>731</v>
      </c>
      <c r="CK46" s="700" t="s">
        <v>586</v>
      </c>
      <c r="CL46" s="704" t="s">
        <v>732</v>
      </c>
      <c r="CM46" s="704" t="s">
        <v>733</v>
      </c>
      <c r="CN46" s="704" t="s">
        <v>734</v>
      </c>
      <c r="CO46" s="704" t="s">
        <v>735</v>
      </c>
      <c r="CP46" s="557" t="s">
        <v>736</v>
      </c>
      <c r="CQ46" s="557" t="s">
        <v>737</v>
      </c>
      <c r="CR46" s="709"/>
      <c r="CS46" s="709"/>
      <c r="CT46" s="554" t="s">
        <v>739</v>
      </c>
      <c r="CU46" s="709"/>
      <c r="CV46" s="709"/>
      <c r="CW46" s="715"/>
      <c r="CX46" s="713" t="s">
        <v>714</v>
      </c>
      <c r="CY46" s="713" t="s">
        <v>717</v>
      </c>
    </row>
    <row r="47" s="424" customFormat="1" ht="21.75" customHeight="1" spans="1:103">
      <c r="A47" s="594"/>
      <c r="B47" s="595"/>
      <c r="C47" s="595"/>
      <c r="D47" s="595"/>
      <c r="E47" s="596"/>
      <c r="F47" s="445" t="s">
        <v>740</v>
      </c>
      <c r="G47" s="445" t="s">
        <v>741</v>
      </c>
      <c r="H47" s="597"/>
      <c r="I47" s="445" t="s">
        <v>740</v>
      </c>
      <c r="J47" s="445" t="s">
        <v>741</v>
      </c>
      <c r="K47" s="632"/>
      <c r="L47" s="633"/>
      <c r="M47" s="634"/>
      <c r="N47" s="635"/>
      <c r="O47" s="636"/>
      <c r="P47" s="635"/>
      <c r="Q47" s="643"/>
      <c r="R47" s="644"/>
      <c r="S47" s="645"/>
      <c r="T47" s="646"/>
      <c r="U47" s="647"/>
      <c r="V47" s="647"/>
      <c r="W47" s="647"/>
      <c r="X47" s="644"/>
      <c r="Y47" s="645"/>
      <c r="Z47" s="646"/>
      <c r="AA47" s="647"/>
      <c r="AB47" s="647"/>
      <c r="AC47" s="647"/>
      <c r="AD47" s="644"/>
      <c r="AE47" s="645"/>
      <c r="AF47" s="646"/>
      <c r="AG47" s="647"/>
      <c r="AH47" s="647"/>
      <c r="AI47" s="647"/>
      <c r="AJ47" s="644"/>
      <c r="AK47" s="645"/>
      <c r="AL47" s="646"/>
      <c r="AM47" s="651"/>
      <c r="AN47" s="647"/>
      <c r="AO47" s="666"/>
      <c r="AP47" s="667"/>
      <c r="AQ47" s="667"/>
      <c r="AR47" s="667"/>
      <c r="AS47" s="667"/>
      <c r="AT47" s="667"/>
      <c r="AU47" s="667"/>
      <c r="AV47" s="667"/>
      <c r="AW47" s="667"/>
      <c r="AX47" s="667"/>
      <c r="AY47" s="667"/>
      <c r="AZ47" s="679"/>
      <c r="BA47" s="680"/>
      <c r="BB47" s="681"/>
      <c r="BC47" s="682"/>
      <c r="BD47" s="682"/>
      <c r="BE47" s="682"/>
      <c r="BF47" s="682"/>
      <c r="BG47" s="682"/>
      <c r="BH47" s="682"/>
      <c r="BI47" s="682"/>
      <c r="BJ47" s="688"/>
      <c r="BK47" s="681"/>
      <c r="BL47" s="681"/>
      <c r="BM47" s="681"/>
      <c r="BN47" s="681"/>
      <c r="BO47" s="681"/>
      <c r="BP47" s="681"/>
      <c r="BQ47" s="692"/>
      <c r="BR47" s="692"/>
      <c r="BS47" s="692"/>
      <c r="BT47" s="692"/>
      <c r="BU47" s="692"/>
      <c r="BV47" s="692"/>
      <c r="BW47" s="692"/>
      <c r="BX47" s="692"/>
      <c r="BY47" s="692"/>
      <c r="BZ47" s="701"/>
      <c r="CA47" s="701"/>
      <c r="CB47" s="701"/>
      <c r="CC47" s="701"/>
      <c r="CD47" s="705"/>
      <c r="CE47" s="705"/>
      <c r="CF47" s="705"/>
      <c r="CG47" s="701"/>
      <c r="CH47" s="701"/>
      <c r="CI47" s="701"/>
      <c r="CJ47" s="701"/>
      <c r="CK47" s="701"/>
      <c r="CL47" s="705"/>
      <c r="CM47" s="705"/>
      <c r="CN47" s="705"/>
      <c r="CO47" s="705"/>
      <c r="CP47" s="710"/>
      <c r="CQ47" s="711"/>
      <c r="CR47" s="712"/>
      <c r="CS47" s="712"/>
      <c r="CT47" s="716"/>
      <c r="CU47" s="712"/>
      <c r="CV47" s="712"/>
      <c r="CW47" s="717"/>
      <c r="CX47" s="713" t="s">
        <v>715</v>
      </c>
      <c r="CY47" s="713" t="s">
        <v>718</v>
      </c>
    </row>
    <row r="48" s="258" customFormat="1" ht="158.4" spans="2:103">
      <c r="B48" s="448">
        <f>ROW(B48)-47</f>
        <v>1</v>
      </c>
      <c r="C48" s="449" t="s">
        <v>742</v>
      </c>
      <c r="D48" s="450" t="s">
        <v>743</v>
      </c>
      <c r="E48" s="451" t="s">
        <v>744</v>
      </c>
      <c r="F48" s="598" t="s">
        <v>745</v>
      </c>
      <c r="G48" s="598" t="s">
        <v>746</v>
      </c>
      <c r="H48" s="451" t="str">
        <f>INDEX($BC$46:$BI$46,MATCH(1,$BC48:$BI48,0))</f>
        <v>端末
Terminal
(e.g., User terminal, operation terminal, etc.)</v>
      </c>
      <c r="I48" s="451" t="s">
        <v>747</v>
      </c>
      <c r="J48" s="637" t="s">
        <v>748</v>
      </c>
      <c r="K48" s="487" t="str">
        <f>IF($AP48=1,"回答要"&amp;CHAR(10)&amp;"Answer Required","回答不要"&amp;CHAR(10)&amp;"Not Applicable")</f>
        <v>回答不要
Not Applicable</v>
      </c>
      <c r="L48" s="488"/>
      <c r="M48" s="489"/>
      <c r="N48" s="490" t="s">
        <v>742</v>
      </c>
      <c r="O48" s="491"/>
      <c r="P48" s="322"/>
      <c r="Q48" s="648" t="s">
        <v>131</v>
      </c>
      <c r="R48" s="487" t="str">
        <f>IF($AR48=1,"回答要"&amp;CHAR(10)&amp;"Answer Required","回答不要"&amp;CHAR(10)&amp;"Not Applicable")</f>
        <v>回答不要
Not Applicable</v>
      </c>
      <c r="S48" s="488"/>
      <c r="T48" s="489"/>
      <c r="U48" s="649"/>
      <c r="V48" s="494"/>
      <c r="W48" s="649"/>
      <c r="X48" s="487" t="str">
        <f>IF($AT48=1,"回答要"&amp;CHAR(10)&amp;"Answer Required","回答不要"&amp;CHAR(10)&amp;"Not Applicable")</f>
        <v>回答不要
Not Applicable</v>
      </c>
      <c r="Y48" s="488"/>
      <c r="Z48" s="489"/>
      <c r="AA48" s="649"/>
      <c r="AB48" s="494"/>
      <c r="AC48" s="649"/>
      <c r="AD48" s="487" t="str">
        <f>IF($AT48=1,"回答要"&amp;CHAR(10)&amp;"Answer Required","回答不要"&amp;CHAR(10)&amp;"Not Applicable")</f>
        <v>回答不要
Not Applicable</v>
      </c>
      <c r="AE48" s="488"/>
      <c r="AF48" s="489"/>
      <c r="AG48" s="649"/>
      <c r="AH48" s="494"/>
      <c r="AI48" s="649"/>
      <c r="AJ48" s="487" t="str">
        <f>IF($AT48=1,"回答要"&amp;CHAR(10)&amp;"Answer Required","回答不要"&amp;CHAR(10)&amp;"Not Applicable")</f>
        <v>回答不要
Not Applicable</v>
      </c>
      <c r="AK48" s="488"/>
      <c r="AL48" s="489"/>
      <c r="AM48" s="652"/>
      <c r="AN48" s="494"/>
      <c r="AO48" s="668"/>
      <c r="AP48" s="669">
        <f>IF(OR('0.Work Content Judge'!$F$130=0,AND($CP48=99,COUNTIF('0.Work Content Judge'!$AM$160:$AO$160,2)=0),AND($CQ48=99,COUNTIF('0.Work Content Judge'!$AM$160:$AO$160,2)&gt;0),AND($CT48=99,'0.Work Content Judge'!$AC$160=1),AND($K$27="N/A",$H48=$BD$46),AND($K$28="N/A",$H48=$BE$46),AND($K$29="N/A",$H48=$BF$46),AND($K$30="N/A",$H48=$BG$46),AND($K$31="N/A",$H48=$BH$46),AND($K$32="N/A",$H48=$BI$46)),0,1)</f>
        <v>0</v>
      </c>
      <c r="AQ48" s="670">
        <f>IF(AND($AP48=1,$L48=""),0,1)</f>
        <v>1</v>
      </c>
      <c r="AR48" s="669">
        <f>IF(OR('0.Work Content Judge'!$F$131=0,AND($CP48=99,COUNTIF('0.Work Content Judge'!$AM$161:$AO$161,2)=0),AND($CQ48=99,COUNTIF('0.Work Content Judge'!$AM$161:$AO$161,2)&gt;0),AND($CT48=99,'0.Work Content Judge'!$AC$161=1),AND($R$27="N/A",$H48=$BD$46),AND($R$28="N/A",$H48=$BE$46),AND($R$29="N/A",$H48=$BF$46),AND($R$30="N/A",$H48=$BG$46),AND($R$31="N/A",$H48=$BH$46),AND($R$32="N/A",$H48=$BI$46)),0,1)</f>
        <v>0</v>
      </c>
      <c r="AS48" s="670">
        <f>IF(AND($AR48=1,$S48=""),0,1)</f>
        <v>1</v>
      </c>
      <c r="AT48" s="669">
        <f>IF(OR('0.Work Content Judge'!$F$132=0,AND($CP48=99,COUNTIF('0.Work Content Judge'!$AM$162:$AO$162,2)=0),AND($CQ48=99,COUNTIF('0.Work Content Judge'!$AM$162:$AO$162,2)&gt;0),AND($CT48=99,'0.Work Content Judge'!$AC$162=1),AND($X$27="N/A",$H48=$BD$46),AND($X$28="N/A",$H48=$BE$46),AND($X$29="N/A",$H48=$BF$46),AND($X$30="N/A",$H48=$BG$46),AND($X$31="N/A",$H48=$BH$46),AND($X$32="N/A",$H48=$BI$46)),0,1)</f>
        <v>0</v>
      </c>
      <c r="AU48" s="670">
        <f>IF(AND($AT48=1,$Y48=""),0,1)</f>
        <v>1</v>
      </c>
      <c r="AV48" s="669">
        <f>IF(OR('0.Work Content Judge'!$F$133=0,AND($CP48=99,COUNTIF('0.Work Content Judge'!$AM$163:$AO$163,2)=0),AND($CQ48=99,COUNTIF('0.Work Content Judge'!$AM$163:$AO$163,2)&gt;0),AND($CT48=99,'0.Work Content Judge'!$AC$163=1),AND($AD$27="N/A",$H48=$BD$46),AND($AD$28="N/A",$H48=$BE$46),AND($AD$29="N/A",$H48=$BF$46),AND($AD$30="N/A",$H48=$BG$46),AND($AD$31="N/A",$H48=$BH$46),AND($AD$32="N/A",$H48=$BI$46)),0,1)</f>
        <v>0</v>
      </c>
      <c r="AW48" s="670">
        <f>IF(AND($AV48=1,$AE48=""),0,1)</f>
        <v>1</v>
      </c>
      <c r="AX48" s="669">
        <f>IF(OR('0.Work Content Judge'!$F$134=0,AND($CP48=99,COUNTIF('0.Work Content Judge'!$AM$164:$AO$164,2)=0),AND($CQ48=99,COUNTIF('0.Work Content Judge'!$AM$164:$AO$164,2)&gt;0),AND($CT48=99,'0.Work Content Judge'!$AC$164=1),AND($AJ$27="N/A",$H48=$BD$46),AND($AJ$28="N/A",$H48=$BE$46),AND($AJ$29="N/A",$H48=$BF$46),AND($AJ$30="N/A",$H48=$BG$46),AND($AJ$31="N/A",$H48=$BH$46),AND($AJ$32="N/A",$H48=$BI$46)),0,1)</f>
        <v>0</v>
      </c>
      <c r="AY48" s="670">
        <f>IF(AND($AX48=1,$AK48=""),0,1)</f>
        <v>1</v>
      </c>
      <c r="AZ48" s="683">
        <f t="shared" ref="AZ48:AZ138" si="5">IF(SUM($BC48:$BI48)&gt;1,SUM($BC48:$BI48),1)</f>
        <v>1</v>
      </c>
      <c r="BA48" s="684">
        <v>1</v>
      </c>
      <c r="BB48" s="685">
        <v>1</v>
      </c>
      <c r="BC48" s="685" t="s">
        <v>749</v>
      </c>
      <c r="BD48" s="685" t="s">
        <v>749</v>
      </c>
      <c r="BE48" s="685" t="s">
        <v>749</v>
      </c>
      <c r="BF48" s="685" t="s">
        <v>749</v>
      </c>
      <c r="BG48" s="685">
        <v>1</v>
      </c>
      <c r="BH48" s="685" t="s">
        <v>749</v>
      </c>
      <c r="BI48" s="685" t="s">
        <v>749</v>
      </c>
      <c r="BJ48" s="685">
        <v>0</v>
      </c>
      <c r="BK48" s="685" t="s">
        <v>749</v>
      </c>
      <c r="BL48" s="685" t="s">
        <v>749</v>
      </c>
      <c r="BM48" s="685" t="s">
        <v>749</v>
      </c>
      <c r="BN48" s="685">
        <v>1</v>
      </c>
      <c r="BO48" s="685" t="s">
        <v>749</v>
      </c>
      <c r="BP48" s="685" t="s">
        <v>749</v>
      </c>
      <c r="BQ48" s="685" t="s">
        <v>749</v>
      </c>
      <c r="BR48" s="685" t="s">
        <v>749</v>
      </c>
      <c r="BS48" s="685" t="s">
        <v>749</v>
      </c>
      <c r="BT48" s="685" t="s">
        <v>749</v>
      </c>
      <c r="BU48" s="685" t="s">
        <v>749</v>
      </c>
      <c r="BV48" s="685" t="s">
        <v>749</v>
      </c>
      <c r="BW48" s="685" t="s">
        <v>749</v>
      </c>
      <c r="BX48" s="685" t="s">
        <v>749</v>
      </c>
      <c r="BY48" s="685" t="s">
        <v>749</v>
      </c>
      <c r="BZ48" s="685">
        <v>1</v>
      </c>
      <c r="CA48" s="685">
        <v>1</v>
      </c>
      <c r="CB48" s="685">
        <v>1</v>
      </c>
      <c r="CC48" s="685">
        <v>1</v>
      </c>
      <c r="CD48" s="685" t="s">
        <v>749</v>
      </c>
      <c r="CE48" s="685" t="s">
        <v>749</v>
      </c>
      <c r="CF48" s="685" t="s">
        <v>749</v>
      </c>
      <c r="CG48" s="685" t="s">
        <v>749</v>
      </c>
      <c r="CH48" s="685" t="s">
        <v>749</v>
      </c>
      <c r="CI48" s="685" t="s">
        <v>749</v>
      </c>
      <c r="CJ48" s="685" t="s">
        <v>749</v>
      </c>
      <c r="CK48" s="685" t="s">
        <v>749</v>
      </c>
      <c r="CL48" s="685" t="s">
        <v>749</v>
      </c>
      <c r="CM48" s="685" t="s">
        <v>749</v>
      </c>
      <c r="CN48" s="685">
        <v>1</v>
      </c>
      <c r="CO48" s="685" t="s">
        <v>749</v>
      </c>
      <c r="CP48" s="685"/>
      <c r="CQ48" s="685"/>
      <c r="CR48" s="685"/>
      <c r="CS48" s="685"/>
      <c r="CT48" s="685">
        <v>99</v>
      </c>
      <c r="CU48" s="685"/>
      <c r="CV48" s="685"/>
      <c r="CW48" s="718" t="str">
        <f t="shared" ref="CW48:CW79" si="6">VLOOKUP($H48,$CX$41:$CY$47,2,FALSE)</f>
        <v>ユーザ端末・ネットワーク</v>
      </c>
      <c r="CX48" s="718"/>
      <c r="CY48" s="718"/>
    </row>
    <row r="49" s="258" customFormat="1" ht="144" spans="2:103">
      <c r="B49" s="448">
        <f t="shared" ref="B49:B189" si="7">ROW(B49)-47</f>
        <v>2</v>
      </c>
      <c r="C49" s="449" t="s">
        <v>750</v>
      </c>
      <c r="D49" s="450" t="s">
        <v>743</v>
      </c>
      <c r="E49" s="451" t="s">
        <v>744</v>
      </c>
      <c r="F49" s="598" t="s">
        <v>751</v>
      </c>
      <c r="G49" s="598" t="s">
        <v>752</v>
      </c>
      <c r="H49" s="451" t="str">
        <f t="shared" ref="H49:H138" si="8">INDEX($BC$46:$BI$46,MATCH(1,$BC49:$BI49,0))</f>
        <v>端末
Terminal
(e.g., User terminal, operation terminal, etc.)</v>
      </c>
      <c r="I49" s="451" t="s">
        <v>753</v>
      </c>
      <c r="J49" s="637" t="s">
        <v>754</v>
      </c>
      <c r="K49" s="487" t="str">
        <f t="shared" ref="K49:K112" si="9">IF($AP49=1,"回答要"&amp;CHAR(10)&amp;"Answer Required","回答不要"&amp;CHAR(10)&amp;"Not Applicable")</f>
        <v>回答不要
Not Applicable</v>
      </c>
      <c r="L49" s="488"/>
      <c r="M49" s="489"/>
      <c r="N49" s="490" t="s">
        <v>750</v>
      </c>
      <c r="O49" s="491"/>
      <c r="P49" s="322"/>
      <c r="Q49" s="648" t="s">
        <v>131</v>
      </c>
      <c r="R49" s="487" t="str">
        <f t="shared" ref="R49:R112" si="10">IF($AR49=1,"回答要"&amp;CHAR(10)&amp;"Answer Required","回答不要"&amp;CHAR(10)&amp;"Not Applicable")</f>
        <v>回答不要
Not Applicable</v>
      </c>
      <c r="S49" s="488"/>
      <c r="T49" s="489"/>
      <c r="U49" s="649"/>
      <c r="V49" s="494"/>
      <c r="W49" s="649"/>
      <c r="X49" s="487" t="str">
        <f t="shared" ref="X49:X112" si="11">IF($AT49=1,"回答要"&amp;CHAR(10)&amp;"Answer Required","回答不要"&amp;CHAR(10)&amp;"Not Applicable")</f>
        <v>回答不要
Not Applicable</v>
      </c>
      <c r="Y49" s="488"/>
      <c r="Z49" s="489"/>
      <c r="AA49" s="649"/>
      <c r="AB49" s="494"/>
      <c r="AC49" s="649"/>
      <c r="AD49" s="487" t="str">
        <f t="shared" ref="AD49:AD112" si="12">IF($AT49=1,"回答要"&amp;CHAR(10)&amp;"Answer Required","回答不要"&amp;CHAR(10)&amp;"Not Applicable")</f>
        <v>回答不要
Not Applicable</v>
      </c>
      <c r="AE49" s="488"/>
      <c r="AF49" s="489"/>
      <c r="AG49" s="649"/>
      <c r="AH49" s="494"/>
      <c r="AI49" s="649"/>
      <c r="AJ49" s="487" t="str">
        <f t="shared" ref="AJ49:AJ112" si="13">IF($AT49=1,"回答要"&amp;CHAR(10)&amp;"Answer Required","回答不要"&amp;CHAR(10)&amp;"Not Applicable")</f>
        <v>回答不要
Not Applicable</v>
      </c>
      <c r="AK49" s="488"/>
      <c r="AL49" s="489"/>
      <c r="AM49" s="652"/>
      <c r="AN49" s="494"/>
      <c r="AO49" s="668"/>
      <c r="AP49" s="669">
        <f>IF(OR('0.Work Content Judge'!$F$130=0,AND($CP49=99,COUNTIF('0.Work Content Judge'!$AM$160:$AO$160,2)=0),AND($CQ49=99,COUNTIF('0.Work Content Judge'!$AM$160:$AO$160,2)&gt;0),AND($CT49=99,'0.Work Content Judge'!$AC$160=1),AND($K$27="N/A",$H49=$BD$46),AND($K$28="N/A",$H49=$BE$46),AND($K$29="N/A",$H49=$BF$46),AND($K$30="N/A",$H49=$BG$46),AND($K$31="N/A",$H49=$BH$46),AND($K$32="N/A",$H49=$BI$46)),0,1)</f>
        <v>0</v>
      </c>
      <c r="AQ49" s="670">
        <f t="shared" ref="AQ49:AQ112" si="14">IF(AND($AP49=1,$L49=""),0,1)</f>
        <v>1</v>
      </c>
      <c r="AR49" s="669">
        <f>IF(OR('0.Work Content Judge'!$F$131=0,AND($CP49=99,COUNTIF('0.Work Content Judge'!$AM$161:$AO$161,2)=0),AND($CQ49=99,COUNTIF('0.Work Content Judge'!$AM$161:$AO$161,2)&gt;0),AND($CT49=99,'0.Work Content Judge'!$AC$161=1),AND($R$27="N/A",$H49=$BD$46),AND($R$28="N/A",$H49=$BE$46),AND($R$29="N/A",$H49=$BF$46),AND($R$30="N/A",$H49=$BG$46),AND($R$31="N/A",$H49=$BH$46),AND($R$32="N/A",$H49=$BI$46)),0,1)</f>
        <v>0</v>
      </c>
      <c r="AS49" s="670">
        <f t="shared" ref="AS49:AS112" si="15">IF(AND($AR49=1,$S49=""),0,1)</f>
        <v>1</v>
      </c>
      <c r="AT49" s="669">
        <f>IF(OR('0.Work Content Judge'!$F$132=0,AND($CP49=99,COUNTIF('0.Work Content Judge'!$AM$162:$AO$162,2)=0),AND($CQ49=99,COUNTIF('0.Work Content Judge'!$AM$162:$AO$162,2)&gt;0),AND($CT49=99,'0.Work Content Judge'!$AC$162=1),AND($X$27="N/A",$H49=$BD$46),AND($X$28="N/A",$H49=$BE$46),AND($X$29="N/A",$H49=$BF$46),AND($X$30="N/A",$H49=$BG$46),AND($X$31="N/A",$H49=$BH$46),AND($X$32="N/A",$H49=$BI$46)),0,1)</f>
        <v>0</v>
      </c>
      <c r="AU49" s="670">
        <f t="shared" ref="AU49:AU112" si="16">IF(AND($AT49=1,$Y49=""),0,1)</f>
        <v>1</v>
      </c>
      <c r="AV49" s="669">
        <f>IF(OR('0.Work Content Judge'!$F$133=0,AND($CP49=99,COUNTIF('0.Work Content Judge'!$AM$163:$AO$163,2)=0),AND($CQ49=99,COUNTIF('0.Work Content Judge'!$AM$163:$AO$163,2)&gt;0),AND($CT49=99,'0.Work Content Judge'!$AC$163=1),AND($AD$27="N/A",$H49=$BD$46),AND($AD$28="N/A",$H49=$BE$46),AND($AD$29="N/A",$H49=$BF$46),AND($AD$30="N/A",$H49=$BG$46),AND($AD$31="N/A",$H49=$BH$46),AND($AD$32="N/A",$H49=$BI$46)),0,1)</f>
        <v>0</v>
      </c>
      <c r="AW49" s="670">
        <f t="shared" ref="AW49:AW112" si="17">IF(AND($AV49=1,$AE49=""),0,1)</f>
        <v>1</v>
      </c>
      <c r="AX49" s="669">
        <f>IF(OR('0.Work Content Judge'!$F$134=0,AND($CP49=99,COUNTIF('0.Work Content Judge'!$AM$164:$AO$164,2)=0),AND($CQ49=99,COUNTIF('0.Work Content Judge'!$AM$164:$AO$164,2)&gt;0),AND($CT49=99,'0.Work Content Judge'!$AC$164=1),AND($AJ$27="N/A",$H49=$BD$46),AND($AJ$28="N/A",$H49=$BE$46),AND($AJ$29="N/A",$H49=$BF$46),AND($AJ$30="N/A",$H49=$BG$46),AND($AJ$31="N/A",$H49=$BH$46),AND($AJ$32="N/A",$H49=$BI$46)),0,1)</f>
        <v>0</v>
      </c>
      <c r="AY49" s="670">
        <f t="shared" ref="AY49:AY112" si="18">IF(AND($AX49=1,$AK49=""),0,1)</f>
        <v>1</v>
      </c>
      <c r="AZ49" s="683">
        <f t="shared" si="5"/>
        <v>1</v>
      </c>
      <c r="BA49" s="684">
        <v>1</v>
      </c>
      <c r="BB49" s="685">
        <v>1</v>
      </c>
      <c r="BC49" s="685" t="s">
        <v>749</v>
      </c>
      <c r="BD49" s="685" t="s">
        <v>749</v>
      </c>
      <c r="BE49" s="685" t="s">
        <v>749</v>
      </c>
      <c r="BF49" s="685" t="s">
        <v>749</v>
      </c>
      <c r="BG49" s="685">
        <v>1</v>
      </c>
      <c r="BH49" s="685" t="s">
        <v>749</v>
      </c>
      <c r="BI49" s="685" t="s">
        <v>749</v>
      </c>
      <c r="BJ49" s="685">
        <v>0</v>
      </c>
      <c r="BK49" s="685" t="s">
        <v>749</v>
      </c>
      <c r="BL49" s="685" t="s">
        <v>749</v>
      </c>
      <c r="BM49" s="685" t="s">
        <v>749</v>
      </c>
      <c r="BN49" s="685">
        <v>1</v>
      </c>
      <c r="BO49" s="685" t="s">
        <v>749</v>
      </c>
      <c r="BP49" s="685" t="s">
        <v>749</v>
      </c>
      <c r="BQ49" s="685" t="s">
        <v>749</v>
      </c>
      <c r="BR49" s="685" t="s">
        <v>749</v>
      </c>
      <c r="BS49" s="685" t="s">
        <v>749</v>
      </c>
      <c r="BT49" s="685" t="s">
        <v>749</v>
      </c>
      <c r="BU49" s="685" t="s">
        <v>749</v>
      </c>
      <c r="BV49" s="685" t="s">
        <v>749</v>
      </c>
      <c r="BW49" s="685" t="s">
        <v>749</v>
      </c>
      <c r="BX49" s="685" t="s">
        <v>749</v>
      </c>
      <c r="BY49" s="685" t="s">
        <v>749</v>
      </c>
      <c r="BZ49" s="685">
        <v>1</v>
      </c>
      <c r="CA49" s="685">
        <v>1</v>
      </c>
      <c r="CB49" s="685">
        <v>1</v>
      </c>
      <c r="CC49" s="685">
        <v>1</v>
      </c>
      <c r="CD49" s="685" t="s">
        <v>749</v>
      </c>
      <c r="CE49" s="685" t="s">
        <v>749</v>
      </c>
      <c r="CF49" s="685" t="s">
        <v>749</v>
      </c>
      <c r="CG49" s="685" t="s">
        <v>749</v>
      </c>
      <c r="CH49" s="685" t="s">
        <v>749</v>
      </c>
      <c r="CI49" s="685" t="s">
        <v>749</v>
      </c>
      <c r="CJ49" s="685" t="s">
        <v>749</v>
      </c>
      <c r="CK49" s="685" t="s">
        <v>749</v>
      </c>
      <c r="CL49" s="685" t="s">
        <v>749</v>
      </c>
      <c r="CM49" s="685" t="s">
        <v>749</v>
      </c>
      <c r="CN49" s="685">
        <v>1</v>
      </c>
      <c r="CO49" s="685" t="s">
        <v>749</v>
      </c>
      <c r="CP49" s="685"/>
      <c r="CQ49" s="685"/>
      <c r="CR49" s="685"/>
      <c r="CS49" s="685"/>
      <c r="CT49" s="685"/>
      <c r="CU49" s="685"/>
      <c r="CV49" s="685"/>
      <c r="CW49" s="718" t="str">
        <f t="shared" si="6"/>
        <v>ユーザ端末・ネットワーク</v>
      </c>
      <c r="CX49" s="718"/>
      <c r="CY49" s="718"/>
    </row>
    <row r="50" s="258" customFormat="1" ht="273.6" spans="2:103">
      <c r="B50" s="448">
        <f t="shared" si="7"/>
        <v>3</v>
      </c>
      <c r="C50" s="449" t="s">
        <v>755</v>
      </c>
      <c r="D50" s="450" t="s">
        <v>743</v>
      </c>
      <c r="E50" s="451" t="s">
        <v>744</v>
      </c>
      <c r="F50" s="598" t="s">
        <v>756</v>
      </c>
      <c r="G50" s="598" t="s">
        <v>757</v>
      </c>
      <c r="H50" s="451" t="str">
        <f t="shared" si="8"/>
        <v>端末
Terminal
(e.g., User terminal, operation terminal, etc.)</v>
      </c>
      <c r="I50" s="451" t="s">
        <v>758</v>
      </c>
      <c r="J50" s="637" t="s">
        <v>754</v>
      </c>
      <c r="K50" s="487" t="str">
        <f t="shared" si="9"/>
        <v>回答不要
Not Applicable</v>
      </c>
      <c r="L50" s="488"/>
      <c r="M50" s="489"/>
      <c r="N50" s="490" t="s">
        <v>759</v>
      </c>
      <c r="O50" s="491"/>
      <c r="P50" s="322"/>
      <c r="Q50" s="648" t="s">
        <v>131</v>
      </c>
      <c r="R50" s="487" t="str">
        <f t="shared" si="10"/>
        <v>回答不要
Not Applicable</v>
      </c>
      <c r="S50" s="488"/>
      <c r="T50" s="489"/>
      <c r="U50" s="649"/>
      <c r="V50" s="494"/>
      <c r="W50" s="649"/>
      <c r="X50" s="487" t="str">
        <f t="shared" si="11"/>
        <v>回答不要
Not Applicable</v>
      </c>
      <c r="Y50" s="488"/>
      <c r="Z50" s="489"/>
      <c r="AA50" s="649"/>
      <c r="AB50" s="494"/>
      <c r="AC50" s="649"/>
      <c r="AD50" s="487" t="str">
        <f t="shared" si="12"/>
        <v>回答不要
Not Applicable</v>
      </c>
      <c r="AE50" s="488"/>
      <c r="AF50" s="489"/>
      <c r="AG50" s="649"/>
      <c r="AH50" s="494"/>
      <c r="AI50" s="649"/>
      <c r="AJ50" s="487" t="str">
        <f t="shared" si="13"/>
        <v>回答不要
Not Applicable</v>
      </c>
      <c r="AK50" s="488"/>
      <c r="AL50" s="489"/>
      <c r="AM50" s="652"/>
      <c r="AN50" s="494"/>
      <c r="AO50" s="668"/>
      <c r="AP50" s="669">
        <f>IF(OR('0.Work Content Judge'!$F$130=0,AND($CP50=99,COUNTIF('0.Work Content Judge'!$AM$160:$AO$160,2)=0),AND($CQ50=99,COUNTIF('0.Work Content Judge'!$AM$160:$AO$160,2)&gt;0),AND($CT50=99,'0.Work Content Judge'!$AC$160=1),AND($K$27="N/A",$H50=$BD$46),AND($K$28="N/A",$H50=$BE$46),AND($K$29="N/A",$H50=$BF$46),AND($K$30="N/A",$H50=$BG$46),AND($K$31="N/A",$H50=$BH$46),AND($K$32="N/A",$H50=$BI$46)),0,1)</f>
        <v>0</v>
      </c>
      <c r="AQ50" s="670">
        <f t="shared" si="14"/>
        <v>1</v>
      </c>
      <c r="AR50" s="669">
        <f>IF(OR('0.Work Content Judge'!$F$131=0,AND($CP50=99,COUNTIF('0.Work Content Judge'!$AM$161:$AO$161,2)=0),AND($CQ50=99,COUNTIF('0.Work Content Judge'!$AM$161:$AO$161,2)&gt;0),AND($CT50=99,'0.Work Content Judge'!$AC$161=1),AND($R$27="N/A",$H50=$BD$46),AND($R$28="N/A",$H50=$BE$46),AND($R$29="N/A",$H50=$BF$46),AND($R$30="N/A",$H50=$BG$46),AND($R$31="N/A",$H50=$BH$46),AND($R$32="N/A",$H50=$BI$46)),0,1)</f>
        <v>0</v>
      </c>
      <c r="AS50" s="670">
        <f t="shared" si="15"/>
        <v>1</v>
      </c>
      <c r="AT50" s="669">
        <f>IF(OR('0.Work Content Judge'!$F$132=0,AND($CP50=99,COUNTIF('0.Work Content Judge'!$AM$162:$AO$162,2)=0),AND($CQ50=99,COUNTIF('0.Work Content Judge'!$AM$162:$AO$162,2)&gt;0),AND($CT50=99,'0.Work Content Judge'!$AC$162=1),AND($X$27="N/A",$H50=$BD$46),AND($X$28="N/A",$H50=$BE$46),AND($X$29="N/A",$H50=$BF$46),AND($X$30="N/A",$H50=$BG$46),AND($X$31="N/A",$H50=$BH$46),AND($X$32="N/A",$H50=$BI$46)),0,1)</f>
        <v>0</v>
      </c>
      <c r="AU50" s="670">
        <f t="shared" si="16"/>
        <v>1</v>
      </c>
      <c r="AV50" s="669">
        <f>IF(OR('0.Work Content Judge'!$F$133=0,AND($CP50=99,COUNTIF('0.Work Content Judge'!$AM$163:$AO$163,2)=0),AND($CQ50=99,COUNTIF('0.Work Content Judge'!$AM$163:$AO$163,2)&gt;0),AND($CT50=99,'0.Work Content Judge'!$AC$163=1),AND($AD$27="N/A",$H50=$BD$46),AND($AD$28="N/A",$H50=$BE$46),AND($AD$29="N/A",$H50=$BF$46),AND($AD$30="N/A",$H50=$BG$46),AND($AD$31="N/A",$H50=$BH$46),AND($AD$32="N/A",$H50=$BI$46)),0,1)</f>
        <v>0</v>
      </c>
      <c r="AW50" s="670">
        <f t="shared" si="17"/>
        <v>1</v>
      </c>
      <c r="AX50" s="669">
        <f>IF(OR('0.Work Content Judge'!$F$134=0,AND($CP50=99,COUNTIF('0.Work Content Judge'!$AM$164:$AO$164,2)=0),AND($CQ50=99,COUNTIF('0.Work Content Judge'!$AM$164:$AO$164,2)&gt;0),AND($CT50=99,'0.Work Content Judge'!$AC$164=1),AND($AJ$27="N/A",$H50=$BD$46),AND($AJ$28="N/A",$H50=$BE$46),AND($AJ$29="N/A",$H50=$BF$46),AND($AJ$30="N/A",$H50=$BG$46),AND($AJ$31="N/A",$H50=$BH$46),AND($AJ$32="N/A",$H50=$BI$46)),0,1)</f>
        <v>0</v>
      </c>
      <c r="AY50" s="670">
        <f t="shared" si="18"/>
        <v>1</v>
      </c>
      <c r="AZ50" s="683">
        <f t="shared" si="5"/>
        <v>1</v>
      </c>
      <c r="BA50" s="684">
        <v>1</v>
      </c>
      <c r="BB50" s="685">
        <v>1</v>
      </c>
      <c r="BC50" s="685" t="s">
        <v>749</v>
      </c>
      <c r="BD50" s="685" t="s">
        <v>749</v>
      </c>
      <c r="BE50" s="685" t="s">
        <v>749</v>
      </c>
      <c r="BF50" s="685" t="s">
        <v>749</v>
      </c>
      <c r="BG50" s="685">
        <v>1</v>
      </c>
      <c r="BH50" s="685" t="s">
        <v>749</v>
      </c>
      <c r="BI50" s="685" t="s">
        <v>749</v>
      </c>
      <c r="BJ50" s="685">
        <v>0</v>
      </c>
      <c r="BK50" s="685" t="s">
        <v>749</v>
      </c>
      <c r="BL50" s="685" t="s">
        <v>749</v>
      </c>
      <c r="BM50" s="685" t="s">
        <v>749</v>
      </c>
      <c r="BN50" s="685">
        <v>1</v>
      </c>
      <c r="BO50" s="685" t="s">
        <v>749</v>
      </c>
      <c r="BP50" s="685" t="s">
        <v>749</v>
      </c>
      <c r="BQ50" s="685" t="s">
        <v>749</v>
      </c>
      <c r="BR50" s="685" t="s">
        <v>749</v>
      </c>
      <c r="BS50" s="685" t="s">
        <v>749</v>
      </c>
      <c r="BT50" s="685" t="s">
        <v>749</v>
      </c>
      <c r="BU50" s="685" t="s">
        <v>749</v>
      </c>
      <c r="BV50" s="685" t="s">
        <v>749</v>
      </c>
      <c r="BW50" s="685" t="s">
        <v>749</v>
      </c>
      <c r="BX50" s="685" t="s">
        <v>749</v>
      </c>
      <c r="BY50" s="685" t="s">
        <v>749</v>
      </c>
      <c r="BZ50" s="685">
        <v>1</v>
      </c>
      <c r="CA50" s="685">
        <v>1</v>
      </c>
      <c r="CB50" s="685">
        <v>1</v>
      </c>
      <c r="CC50" s="685">
        <v>1</v>
      </c>
      <c r="CD50" s="685" t="s">
        <v>749</v>
      </c>
      <c r="CE50" s="685" t="s">
        <v>749</v>
      </c>
      <c r="CF50" s="685" t="s">
        <v>749</v>
      </c>
      <c r="CG50" s="685" t="s">
        <v>749</v>
      </c>
      <c r="CH50" s="685" t="s">
        <v>749</v>
      </c>
      <c r="CI50" s="685" t="s">
        <v>749</v>
      </c>
      <c r="CJ50" s="685" t="s">
        <v>749</v>
      </c>
      <c r="CK50" s="685" t="s">
        <v>749</v>
      </c>
      <c r="CL50" s="685" t="s">
        <v>749</v>
      </c>
      <c r="CM50" s="685" t="s">
        <v>749</v>
      </c>
      <c r="CN50" s="685">
        <v>1</v>
      </c>
      <c r="CO50" s="685" t="s">
        <v>749</v>
      </c>
      <c r="CP50" s="685"/>
      <c r="CQ50" s="685"/>
      <c r="CR50" s="685"/>
      <c r="CS50" s="685"/>
      <c r="CT50" s="685"/>
      <c r="CU50" s="685"/>
      <c r="CV50" s="685"/>
      <c r="CW50" s="718" t="str">
        <f t="shared" si="6"/>
        <v>ユーザ端末・ネットワーク</v>
      </c>
      <c r="CX50" s="718"/>
      <c r="CY50" s="718"/>
    </row>
    <row r="51" s="258" customFormat="1" ht="144" spans="2:103">
      <c r="B51" s="448">
        <f t="shared" si="7"/>
        <v>4</v>
      </c>
      <c r="C51" s="449" t="s">
        <v>760</v>
      </c>
      <c r="D51" s="450" t="s">
        <v>743</v>
      </c>
      <c r="E51" s="451" t="s">
        <v>761</v>
      </c>
      <c r="F51" s="598" t="s">
        <v>762</v>
      </c>
      <c r="G51" s="598" t="s">
        <v>763</v>
      </c>
      <c r="H51" s="451" t="str">
        <f t="shared" si="8"/>
        <v>システム全体
Entire system</v>
      </c>
      <c r="I51" s="451" t="s">
        <v>764</v>
      </c>
      <c r="J51" s="637" t="s">
        <v>765</v>
      </c>
      <c r="K51" s="487" t="str">
        <f t="shared" si="9"/>
        <v>回答不要
Not Applicable</v>
      </c>
      <c r="L51" s="488"/>
      <c r="M51" s="489"/>
      <c r="N51" s="492" t="s">
        <v>287</v>
      </c>
      <c r="O51" s="491"/>
      <c r="P51" s="322"/>
      <c r="Q51" s="648" t="s">
        <v>131</v>
      </c>
      <c r="R51" s="487" t="str">
        <f t="shared" si="10"/>
        <v>回答不要
Not Applicable</v>
      </c>
      <c r="S51" s="488"/>
      <c r="T51" s="489"/>
      <c r="U51" s="649"/>
      <c r="V51" s="494"/>
      <c r="W51" s="649"/>
      <c r="X51" s="487" t="str">
        <f t="shared" si="11"/>
        <v>回答不要
Not Applicable</v>
      </c>
      <c r="Y51" s="488"/>
      <c r="Z51" s="489"/>
      <c r="AA51" s="649"/>
      <c r="AB51" s="494"/>
      <c r="AC51" s="649"/>
      <c r="AD51" s="487" t="str">
        <f t="shared" si="12"/>
        <v>回答不要
Not Applicable</v>
      </c>
      <c r="AE51" s="488"/>
      <c r="AF51" s="489"/>
      <c r="AG51" s="649"/>
      <c r="AH51" s="494"/>
      <c r="AI51" s="649"/>
      <c r="AJ51" s="487" t="str">
        <f t="shared" si="13"/>
        <v>回答不要
Not Applicable</v>
      </c>
      <c r="AK51" s="488"/>
      <c r="AL51" s="489"/>
      <c r="AM51" s="652"/>
      <c r="AN51" s="494"/>
      <c r="AO51" s="668"/>
      <c r="AP51" s="669">
        <f>IF(OR('0.Work Content Judge'!$F$130=0,AND($CP51=99,COUNTIF('0.Work Content Judge'!$AM$160:$AO$160,2)=0),AND($CQ51=99,COUNTIF('0.Work Content Judge'!$AM$160:$AO$160,2)&gt;0),AND($CT51=99,'0.Work Content Judge'!$AC$160=1),AND($K$27="N/A",$H51=$BD$46),AND($K$28="N/A",$H51=$BE$46),AND($K$29="N/A",$H51=$BF$46),AND($K$30="N/A",$H51=$BG$46),AND($K$31="N/A",$H51=$BH$46),AND($K$32="N/A",$H51=$BI$46)),0,1)</f>
        <v>0</v>
      </c>
      <c r="AQ51" s="670">
        <f t="shared" si="14"/>
        <v>1</v>
      </c>
      <c r="AR51" s="669">
        <f>IF(OR('0.Work Content Judge'!$F$131=0,AND($CP51=99,COUNTIF('0.Work Content Judge'!$AM$161:$AO$161,2)=0),AND($CQ51=99,COUNTIF('0.Work Content Judge'!$AM$161:$AO$161,2)&gt;0),AND($CT51=99,'0.Work Content Judge'!$AC$161=1),AND($R$27="N/A",$H51=$BD$46),AND($R$28="N/A",$H51=$BE$46),AND($R$29="N/A",$H51=$BF$46),AND($R$30="N/A",$H51=$BG$46),AND($R$31="N/A",$H51=$BH$46),AND($R$32="N/A",$H51=$BI$46)),0,1)</f>
        <v>0</v>
      </c>
      <c r="AS51" s="670">
        <f t="shared" si="15"/>
        <v>1</v>
      </c>
      <c r="AT51" s="669">
        <f>IF(OR('0.Work Content Judge'!$F$132=0,AND($CP51=99,COUNTIF('0.Work Content Judge'!$AM$162:$AO$162,2)=0),AND($CQ51=99,COUNTIF('0.Work Content Judge'!$AM$162:$AO$162,2)&gt;0),AND($CT51=99,'0.Work Content Judge'!$AC$162=1),AND($X$27="N/A",$H51=$BD$46),AND($X$28="N/A",$H51=$BE$46),AND($X$29="N/A",$H51=$BF$46),AND($X$30="N/A",$H51=$BG$46),AND($X$31="N/A",$H51=$BH$46),AND($X$32="N/A",$H51=$BI$46)),0,1)</f>
        <v>0</v>
      </c>
      <c r="AU51" s="670">
        <f t="shared" si="16"/>
        <v>1</v>
      </c>
      <c r="AV51" s="669">
        <f>IF(OR('0.Work Content Judge'!$F$133=0,AND($CP51=99,COUNTIF('0.Work Content Judge'!$AM$163:$AO$163,2)=0),AND($CQ51=99,COUNTIF('0.Work Content Judge'!$AM$163:$AO$163,2)&gt;0),AND($CT51=99,'0.Work Content Judge'!$AC$163=1),AND($AD$27="N/A",$H51=$BD$46),AND($AD$28="N/A",$H51=$BE$46),AND($AD$29="N/A",$H51=$BF$46),AND($AD$30="N/A",$H51=$BG$46),AND($AD$31="N/A",$H51=$BH$46),AND($AD$32="N/A",$H51=$BI$46)),0,1)</f>
        <v>0</v>
      </c>
      <c r="AW51" s="670">
        <f t="shared" si="17"/>
        <v>1</v>
      </c>
      <c r="AX51" s="669">
        <f>IF(OR('0.Work Content Judge'!$F$134=0,AND($CP51=99,COUNTIF('0.Work Content Judge'!$AM$164:$AO$164,2)=0),AND($CQ51=99,COUNTIF('0.Work Content Judge'!$AM$164:$AO$164,2)&gt;0),AND($CT51=99,'0.Work Content Judge'!$AC$164=1),AND($AJ$27="N/A",$H51=$BD$46),AND($AJ$28="N/A",$H51=$BE$46),AND($AJ$29="N/A",$H51=$BF$46),AND($AJ$30="N/A",$H51=$BG$46),AND($AJ$31="N/A",$H51=$BH$46),AND($AJ$32="N/A",$H51=$BI$46)),0,1)</f>
        <v>0</v>
      </c>
      <c r="AY51" s="670">
        <f t="shared" si="18"/>
        <v>1</v>
      </c>
      <c r="AZ51" s="683">
        <f t="shared" si="5"/>
        <v>1</v>
      </c>
      <c r="BA51" s="684">
        <v>1</v>
      </c>
      <c r="BB51" s="685">
        <v>1</v>
      </c>
      <c r="BC51" s="685">
        <v>1</v>
      </c>
      <c r="BD51" s="685" t="s">
        <v>749</v>
      </c>
      <c r="BE51" s="685" t="s">
        <v>749</v>
      </c>
      <c r="BF51" s="685" t="s">
        <v>749</v>
      </c>
      <c r="BG51" s="685" t="s">
        <v>749</v>
      </c>
      <c r="BH51" s="685" t="s">
        <v>749</v>
      </c>
      <c r="BI51" s="685" t="s">
        <v>749</v>
      </c>
      <c r="BJ51" s="685">
        <v>1</v>
      </c>
      <c r="BK51" s="685" t="s">
        <v>749</v>
      </c>
      <c r="BL51" s="685">
        <v>1</v>
      </c>
      <c r="BM51" s="685" t="s">
        <v>749</v>
      </c>
      <c r="BN51" s="685">
        <v>1</v>
      </c>
      <c r="BO51" s="685">
        <v>1</v>
      </c>
      <c r="BP51" s="685">
        <v>1</v>
      </c>
      <c r="BQ51" s="685">
        <v>1</v>
      </c>
      <c r="BR51" s="685" t="s">
        <v>749</v>
      </c>
      <c r="BS51" s="685" t="s">
        <v>749</v>
      </c>
      <c r="BT51" s="685" t="s">
        <v>749</v>
      </c>
      <c r="BU51" s="685" t="s">
        <v>749</v>
      </c>
      <c r="BV51" s="685" t="s">
        <v>749</v>
      </c>
      <c r="BW51" s="685">
        <v>1</v>
      </c>
      <c r="BX51" s="685" t="s">
        <v>749</v>
      </c>
      <c r="BY51" s="685">
        <v>1</v>
      </c>
      <c r="BZ51" s="685">
        <v>1</v>
      </c>
      <c r="CA51" s="685">
        <v>1</v>
      </c>
      <c r="CB51" s="685">
        <v>1</v>
      </c>
      <c r="CC51" s="685">
        <v>1</v>
      </c>
      <c r="CD51" s="685">
        <v>1</v>
      </c>
      <c r="CE51" s="685">
        <v>1</v>
      </c>
      <c r="CF51" s="685">
        <v>1</v>
      </c>
      <c r="CG51" s="685">
        <v>1</v>
      </c>
      <c r="CH51" s="685">
        <v>1</v>
      </c>
      <c r="CI51" s="685" t="s">
        <v>749</v>
      </c>
      <c r="CJ51" s="685">
        <v>1</v>
      </c>
      <c r="CK51" s="685" t="s">
        <v>749</v>
      </c>
      <c r="CL51" s="685" t="s">
        <v>749</v>
      </c>
      <c r="CM51" s="685" t="s">
        <v>749</v>
      </c>
      <c r="CN51" s="685">
        <v>1</v>
      </c>
      <c r="CO51" s="685">
        <v>1</v>
      </c>
      <c r="CP51" s="685"/>
      <c r="CQ51" s="685"/>
      <c r="CR51" s="685"/>
      <c r="CS51" s="685"/>
      <c r="CT51" s="685"/>
      <c r="CU51" s="685"/>
      <c r="CV51" s="685"/>
      <c r="CW51" s="718" t="str">
        <f t="shared" si="6"/>
        <v>共通</v>
      </c>
      <c r="CX51" s="718"/>
      <c r="CY51" s="718"/>
    </row>
    <row r="52" s="258" customFormat="1" ht="201.6" spans="2:103">
      <c r="B52" s="448">
        <f t="shared" si="7"/>
        <v>5</v>
      </c>
      <c r="C52" s="449" t="s">
        <v>766</v>
      </c>
      <c r="D52" s="450" t="s">
        <v>743</v>
      </c>
      <c r="E52" s="451" t="s">
        <v>761</v>
      </c>
      <c r="F52" s="598" t="s">
        <v>767</v>
      </c>
      <c r="G52" s="598" t="s">
        <v>768</v>
      </c>
      <c r="H52" s="451" t="str">
        <f t="shared" si="8"/>
        <v>ファイル共有システム(ファイルサーバ)
File sharing system
(e.g., File server)</v>
      </c>
      <c r="I52" s="451" t="s">
        <v>769</v>
      </c>
      <c r="J52" s="637" t="s">
        <v>770</v>
      </c>
      <c r="K52" s="487" t="str">
        <f t="shared" si="9"/>
        <v>回答不要
Not Applicable</v>
      </c>
      <c r="L52" s="488"/>
      <c r="M52" s="489"/>
      <c r="N52" s="490" t="s">
        <v>771</v>
      </c>
      <c r="O52" s="491"/>
      <c r="P52" s="322"/>
      <c r="Q52" s="648" t="s">
        <v>131</v>
      </c>
      <c r="R52" s="487" t="str">
        <f t="shared" si="10"/>
        <v>回答不要
Not Applicable</v>
      </c>
      <c r="S52" s="488"/>
      <c r="T52" s="489"/>
      <c r="U52" s="649"/>
      <c r="V52" s="494"/>
      <c r="W52" s="649"/>
      <c r="X52" s="487" t="str">
        <f t="shared" si="11"/>
        <v>回答不要
Not Applicable</v>
      </c>
      <c r="Y52" s="488"/>
      <c r="Z52" s="489"/>
      <c r="AA52" s="649"/>
      <c r="AB52" s="494"/>
      <c r="AC52" s="649"/>
      <c r="AD52" s="487" t="str">
        <f t="shared" si="12"/>
        <v>回答不要
Not Applicable</v>
      </c>
      <c r="AE52" s="488"/>
      <c r="AF52" s="489"/>
      <c r="AG52" s="649"/>
      <c r="AH52" s="494"/>
      <c r="AI52" s="649"/>
      <c r="AJ52" s="487" t="str">
        <f t="shared" si="13"/>
        <v>回答不要
Not Applicable</v>
      </c>
      <c r="AK52" s="488"/>
      <c r="AL52" s="489"/>
      <c r="AM52" s="652"/>
      <c r="AN52" s="494"/>
      <c r="AO52" s="668"/>
      <c r="AP52" s="669">
        <f>IF(OR('0.Work Content Judge'!$F$130=0,AND($CP52=99,COUNTIF('0.Work Content Judge'!$AM$160:$AO$160,2)=0),AND($CQ52=99,COUNTIF('0.Work Content Judge'!$AM$160:$AO$160,2)&gt;0),AND($CT52=99,'0.Work Content Judge'!$AC$160=1),AND($K$27="N/A",$H52=$BD$46),AND($K$28="N/A",$H52=$BE$46),AND($K$29="N/A",$H52=$BF$46),AND($K$30="N/A",$H52=$BG$46),AND($K$31="N/A",$H52=$BH$46),AND($K$32="N/A",$H52=$BI$46)),0,1)</f>
        <v>0</v>
      </c>
      <c r="AQ52" s="670">
        <f t="shared" si="14"/>
        <v>1</v>
      </c>
      <c r="AR52" s="669">
        <f>IF(OR('0.Work Content Judge'!$F$131=0,AND($CP52=99,COUNTIF('0.Work Content Judge'!$AM$161:$AO$161,2)=0),AND($CQ52=99,COUNTIF('0.Work Content Judge'!$AM$161:$AO$161,2)&gt;0),AND($CT52=99,'0.Work Content Judge'!$AC$161=1),AND($R$27="N/A",$H52=$BD$46),AND($R$28="N/A",$H52=$BE$46),AND($R$29="N/A",$H52=$BF$46),AND($R$30="N/A",$H52=$BG$46),AND($R$31="N/A",$H52=$BH$46),AND($R$32="N/A",$H52=$BI$46)),0,1)</f>
        <v>0</v>
      </c>
      <c r="AS52" s="670">
        <f t="shared" si="15"/>
        <v>1</v>
      </c>
      <c r="AT52" s="669">
        <f>IF(OR('0.Work Content Judge'!$F$132=0,AND($CP52=99,COUNTIF('0.Work Content Judge'!$AM$162:$AO$162,2)=0),AND($CQ52=99,COUNTIF('0.Work Content Judge'!$AM$162:$AO$162,2)&gt;0),AND($CT52=99,'0.Work Content Judge'!$AC$162=1),AND($X$27="N/A",$H52=$BD$46),AND($X$28="N/A",$H52=$BE$46),AND($X$29="N/A",$H52=$BF$46),AND($X$30="N/A",$H52=$BG$46),AND($X$31="N/A",$H52=$BH$46),AND($X$32="N/A",$H52=$BI$46)),0,1)</f>
        <v>0</v>
      </c>
      <c r="AU52" s="670">
        <f t="shared" si="16"/>
        <v>1</v>
      </c>
      <c r="AV52" s="669">
        <f>IF(OR('0.Work Content Judge'!$F$133=0,AND($CP52=99,COUNTIF('0.Work Content Judge'!$AM$163:$AO$163,2)=0),AND($CQ52=99,COUNTIF('0.Work Content Judge'!$AM$163:$AO$163,2)&gt;0),AND($CT52=99,'0.Work Content Judge'!$AC$163=1),AND($AD$27="N/A",$H52=$BD$46),AND($AD$28="N/A",$H52=$BE$46),AND($AD$29="N/A",$H52=$BF$46),AND($AD$30="N/A",$H52=$BG$46),AND($AD$31="N/A",$H52=$BH$46),AND($AD$32="N/A",$H52=$BI$46)),0,1)</f>
        <v>0</v>
      </c>
      <c r="AW52" s="670">
        <f t="shared" si="17"/>
        <v>1</v>
      </c>
      <c r="AX52" s="669">
        <f>IF(OR('0.Work Content Judge'!$F$134=0,AND($CP52=99,COUNTIF('0.Work Content Judge'!$AM$164:$AO$164,2)=0),AND($CQ52=99,COUNTIF('0.Work Content Judge'!$AM$164:$AO$164,2)&gt;0),AND($CT52=99,'0.Work Content Judge'!$AC$164=1),AND($AJ$27="N/A",$H52=$BD$46),AND($AJ$28="N/A",$H52=$BE$46),AND($AJ$29="N/A",$H52=$BF$46),AND($AJ$30="N/A",$H52=$BG$46),AND($AJ$31="N/A",$H52=$BH$46),AND($AJ$32="N/A",$H52=$BI$46)),0,1)</f>
        <v>0</v>
      </c>
      <c r="AY52" s="670">
        <f t="shared" si="18"/>
        <v>1</v>
      </c>
      <c r="AZ52" s="683">
        <f t="shared" si="5"/>
        <v>1</v>
      </c>
      <c r="BA52" s="684">
        <v>1</v>
      </c>
      <c r="BB52" s="685">
        <v>1</v>
      </c>
      <c r="BC52" s="685" t="s">
        <v>749</v>
      </c>
      <c r="BD52" s="685" t="s">
        <v>749</v>
      </c>
      <c r="BE52" s="685" t="s">
        <v>749</v>
      </c>
      <c r="BF52" s="685" t="s">
        <v>749</v>
      </c>
      <c r="BG52" s="685" t="s">
        <v>749</v>
      </c>
      <c r="BH52" s="685" t="s">
        <v>749</v>
      </c>
      <c r="BI52" s="685">
        <v>1</v>
      </c>
      <c r="BJ52" s="685">
        <v>0</v>
      </c>
      <c r="BK52" s="685" t="s">
        <v>749</v>
      </c>
      <c r="BL52" s="685" t="s">
        <v>749</v>
      </c>
      <c r="BM52" s="685" t="s">
        <v>749</v>
      </c>
      <c r="BN52" s="685"/>
      <c r="BO52" s="685" t="s">
        <v>749</v>
      </c>
      <c r="BP52" s="685">
        <v>1</v>
      </c>
      <c r="BQ52" s="685" t="s">
        <v>749</v>
      </c>
      <c r="BR52" s="685" t="s">
        <v>749</v>
      </c>
      <c r="BS52" s="685" t="s">
        <v>749</v>
      </c>
      <c r="BT52" s="685" t="s">
        <v>749</v>
      </c>
      <c r="BU52" s="685" t="s">
        <v>749</v>
      </c>
      <c r="BV52" s="685" t="s">
        <v>749</v>
      </c>
      <c r="BW52" s="685" t="s">
        <v>749</v>
      </c>
      <c r="BX52" s="685" t="s">
        <v>749</v>
      </c>
      <c r="BY52" s="685" t="s">
        <v>749</v>
      </c>
      <c r="BZ52" s="685"/>
      <c r="CA52" s="685"/>
      <c r="CB52" s="685">
        <v>1</v>
      </c>
      <c r="CC52" s="685">
        <v>1</v>
      </c>
      <c r="CD52" s="685" t="s">
        <v>749</v>
      </c>
      <c r="CE52" s="685" t="s">
        <v>749</v>
      </c>
      <c r="CF52" s="685" t="s">
        <v>749</v>
      </c>
      <c r="CG52" s="685" t="s">
        <v>749</v>
      </c>
      <c r="CH52" s="685" t="s">
        <v>749</v>
      </c>
      <c r="CI52" s="685" t="s">
        <v>749</v>
      </c>
      <c r="CJ52" s="685" t="s">
        <v>749</v>
      </c>
      <c r="CK52" s="685" t="s">
        <v>749</v>
      </c>
      <c r="CL52" s="685" t="s">
        <v>749</v>
      </c>
      <c r="CM52" s="685" t="s">
        <v>749</v>
      </c>
      <c r="CN52" s="685">
        <v>1</v>
      </c>
      <c r="CO52" s="685" t="s">
        <v>749</v>
      </c>
      <c r="CP52" s="685"/>
      <c r="CQ52" s="685"/>
      <c r="CR52" s="685"/>
      <c r="CS52" s="685"/>
      <c r="CT52" s="685"/>
      <c r="CU52" s="685"/>
      <c r="CV52" s="685"/>
      <c r="CW52" s="718" t="str">
        <f t="shared" si="6"/>
        <v>ファイル共有システム(ファイルサーバ)</v>
      </c>
      <c r="CX52" s="718"/>
      <c r="CY52" s="718"/>
    </row>
    <row r="53" s="258" customFormat="1" ht="187.2" spans="2:103">
      <c r="B53" s="448">
        <f t="shared" si="7"/>
        <v>6</v>
      </c>
      <c r="C53" s="449" t="s">
        <v>772</v>
      </c>
      <c r="D53" s="450" t="s">
        <v>743</v>
      </c>
      <c r="E53" s="451" t="s">
        <v>744</v>
      </c>
      <c r="F53" s="598" t="s">
        <v>773</v>
      </c>
      <c r="G53" s="598" t="s">
        <v>774</v>
      </c>
      <c r="H53" s="451" t="str">
        <f t="shared" si="8"/>
        <v>ファイル共有システム(ファイルサーバ)
File sharing system
(e.g., File server)</v>
      </c>
      <c r="I53" s="451" t="s">
        <v>775</v>
      </c>
      <c r="J53" s="637" t="s">
        <v>776</v>
      </c>
      <c r="K53" s="487" t="str">
        <f t="shared" si="9"/>
        <v>回答不要
Not Applicable</v>
      </c>
      <c r="L53" s="488"/>
      <c r="M53" s="489"/>
      <c r="N53" s="492" t="s">
        <v>287</v>
      </c>
      <c r="O53" s="493"/>
      <c r="P53" s="494"/>
      <c r="Q53" s="648" t="s">
        <v>131</v>
      </c>
      <c r="R53" s="487" t="str">
        <f t="shared" si="10"/>
        <v>回答不要
Not Applicable</v>
      </c>
      <c r="S53" s="488"/>
      <c r="T53" s="489"/>
      <c r="U53" s="649"/>
      <c r="V53" s="494"/>
      <c r="W53" s="649"/>
      <c r="X53" s="487" t="str">
        <f t="shared" si="11"/>
        <v>回答不要
Not Applicable</v>
      </c>
      <c r="Y53" s="488"/>
      <c r="Z53" s="489"/>
      <c r="AA53" s="649"/>
      <c r="AB53" s="494"/>
      <c r="AC53" s="649"/>
      <c r="AD53" s="487" t="str">
        <f t="shared" si="12"/>
        <v>回答不要
Not Applicable</v>
      </c>
      <c r="AE53" s="488"/>
      <c r="AF53" s="489"/>
      <c r="AG53" s="649"/>
      <c r="AH53" s="494"/>
      <c r="AI53" s="649"/>
      <c r="AJ53" s="487" t="str">
        <f t="shared" si="13"/>
        <v>回答不要
Not Applicable</v>
      </c>
      <c r="AK53" s="488"/>
      <c r="AL53" s="489"/>
      <c r="AM53" s="652"/>
      <c r="AN53" s="494"/>
      <c r="AO53" s="668"/>
      <c r="AP53" s="669">
        <f>IF(OR('0.Work Content Judge'!$F$130=0,AND($CP53=99,COUNTIF('0.Work Content Judge'!$AM$160:$AO$160,2)=0),AND($CQ53=99,COUNTIF('0.Work Content Judge'!$AM$160:$AO$160,2)&gt;0),AND($CT53=99,'0.Work Content Judge'!$AC$160=1),AND($K$27="N/A",$H53=$BD$46),AND($K$28="N/A",$H53=$BE$46),AND($K$29="N/A",$H53=$BF$46),AND($K$30="N/A",$H53=$BG$46),AND($K$31="N/A",$H53=$BH$46),AND($K$32="N/A",$H53=$BI$46)),0,1)</f>
        <v>0</v>
      </c>
      <c r="AQ53" s="670">
        <f t="shared" si="14"/>
        <v>1</v>
      </c>
      <c r="AR53" s="669">
        <f>IF(OR('0.Work Content Judge'!$F$131=0,AND($CP53=99,COUNTIF('0.Work Content Judge'!$AM$161:$AO$161,2)=0),AND($CQ53=99,COUNTIF('0.Work Content Judge'!$AM$161:$AO$161,2)&gt;0),AND($CT53=99,'0.Work Content Judge'!$AC$161=1),AND($R$27="N/A",$H53=$BD$46),AND($R$28="N/A",$H53=$BE$46),AND($R$29="N/A",$H53=$BF$46),AND($R$30="N/A",$H53=$BG$46),AND($R$31="N/A",$H53=$BH$46),AND($R$32="N/A",$H53=$BI$46)),0,1)</f>
        <v>0</v>
      </c>
      <c r="AS53" s="670">
        <f t="shared" si="15"/>
        <v>1</v>
      </c>
      <c r="AT53" s="669">
        <f>IF(OR('0.Work Content Judge'!$F$132=0,AND($CP53=99,COUNTIF('0.Work Content Judge'!$AM$162:$AO$162,2)=0),AND($CQ53=99,COUNTIF('0.Work Content Judge'!$AM$162:$AO$162,2)&gt;0),AND($CT53=99,'0.Work Content Judge'!$AC$162=1),AND($X$27="N/A",$H53=$BD$46),AND($X$28="N/A",$H53=$BE$46),AND($X$29="N/A",$H53=$BF$46),AND($X$30="N/A",$H53=$BG$46),AND($X$31="N/A",$H53=$BH$46),AND($X$32="N/A",$H53=$BI$46)),0,1)</f>
        <v>0</v>
      </c>
      <c r="AU53" s="670">
        <f t="shared" si="16"/>
        <v>1</v>
      </c>
      <c r="AV53" s="669">
        <f>IF(OR('0.Work Content Judge'!$F$133=0,AND($CP53=99,COUNTIF('0.Work Content Judge'!$AM$163:$AO$163,2)=0),AND($CQ53=99,COUNTIF('0.Work Content Judge'!$AM$163:$AO$163,2)&gt;0),AND($CT53=99,'0.Work Content Judge'!$AC$163=1),AND($AD$27="N/A",$H53=$BD$46),AND($AD$28="N/A",$H53=$BE$46),AND($AD$29="N/A",$H53=$BF$46),AND($AD$30="N/A",$H53=$BG$46),AND($AD$31="N/A",$H53=$BH$46),AND($AD$32="N/A",$H53=$BI$46)),0,1)</f>
        <v>0</v>
      </c>
      <c r="AW53" s="670">
        <f t="shared" si="17"/>
        <v>1</v>
      </c>
      <c r="AX53" s="669">
        <f>IF(OR('0.Work Content Judge'!$F$134=0,AND($CP53=99,COUNTIF('0.Work Content Judge'!$AM$164:$AO$164,2)=0),AND($CQ53=99,COUNTIF('0.Work Content Judge'!$AM$164:$AO$164,2)&gt;0),AND($CT53=99,'0.Work Content Judge'!$AC$164=1),AND($AJ$27="N/A",$H53=$BD$46),AND($AJ$28="N/A",$H53=$BE$46),AND($AJ$29="N/A",$H53=$BF$46),AND($AJ$30="N/A",$H53=$BG$46),AND($AJ$31="N/A",$H53=$BH$46),AND($AJ$32="N/A",$H53=$BI$46)),0,1)</f>
        <v>0</v>
      </c>
      <c r="AY53" s="670">
        <f t="shared" si="18"/>
        <v>1</v>
      </c>
      <c r="AZ53" s="683">
        <f t="shared" si="5"/>
        <v>1</v>
      </c>
      <c r="BA53" s="684">
        <v>1</v>
      </c>
      <c r="BB53" s="685">
        <v>1</v>
      </c>
      <c r="BC53" s="685" t="s">
        <v>749</v>
      </c>
      <c r="BD53" s="685" t="s">
        <v>749</v>
      </c>
      <c r="BE53" s="685" t="s">
        <v>749</v>
      </c>
      <c r="BF53" s="685" t="s">
        <v>749</v>
      </c>
      <c r="BG53" s="685" t="s">
        <v>749</v>
      </c>
      <c r="BH53" s="685" t="s">
        <v>749</v>
      </c>
      <c r="BI53" s="685">
        <v>1</v>
      </c>
      <c r="BJ53" s="685" t="e">
        <v>#N/A</v>
      </c>
      <c r="BK53" s="685" t="e">
        <v>#N/A</v>
      </c>
      <c r="BL53" s="685" t="e">
        <v>#N/A</v>
      </c>
      <c r="BM53" s="685" t="e">
        <v>#N/A</v>
      </c>
      <c r="BN53" s="685" t="e">
        <v>#N/A</v>
      </c>
      <c r="BO53" s="685" t="e">
        <v>#N/A</v>
      </c>
      <c r="BP53" s="685" t="e">
        <v>#N/A</v>
      </c>
      <c r="BQ53" s="685" t="s">
        <v>749</v>
      </c>
      <c r="BR53" s="685" t="s">
        <v>749</v>
      </c>
      <c r="BS53" s="685" t="s">
        <v>749</v>
      </c>
      <c r="BT53" s="685" t="s">
        <v>749</v>
      </c>
      <c r="BU53" s="685" t="s">
        <v>749</v>
      </c>
      <c r="BV53" s="685" t="s">
        <v>749</v>
      </c>
      <c r="BW53" s="685" t="s">
        <v>749</v>
      </c>
      <c r="BX53" s="685" t="s">
        <v>749</v>
      </c>
      <c r="BY53" s="685" t="s">
        <v>749</v>
      </c>
      <c r="BZ53" s="685"/>
      <c r="CA53" s="685"/>
      <c r="CB53" s="685">
        <v>1</v>
      </c>
      <c r="CC53" s="685">
        <v>1</v>
      </c>
      <c r="CD53" s="685" t="s">
        <v>749</v>
      </c>
      <c r="CE53" s="685" t="s">
        <v>749</v>
      </c>
      <c r="CF53" s="685" t="s">
        <v>749</v>
      </c>
      <c r="CG53" s="685" t="s">
        <v>749</v>
      </c>
      <c r="CH53" s="685" t="s">
        <v>749</v>
      </c>
      <c r="CI53" s="685" t="s">
        <v>749</v>
      </c>
      <c r="CJ53" s="685" t="s">
        <v>749</v>
      </c>
      <c r="CK53" s="685" t="s">
        <v>749</v>
      </c>
      <c r="CL53" s="685" t="s">
        <v>749</v>
      </c>
      <c r="CM53" s="685" t="s">
        <v>749</v>
      </c>
      <c r="CN53" s="685">
        <v>1</v>
      </c>
      <c r="CO53" s="685" t="s">
        <v>749</v>
      </c>
      <c r="CP53" s="685"/>
      <c r="CQ53" s="685"/>
      <c r="CR53" s="685"/>
      <c r="CS53" s="685"/>
      <c r="CT53" s="685"/>
      <c r="CU53" s="685"/>
      <c r="CV53" s="685"/>
      <c r="CW53" s="718" t="str">
        <f t="shared" si="6"/>
        <v>ファイル共有システム(ファイルサーバ)</v>
      </c>
      <c r="CX53" s="718"/>
      <c r="CY53" s="718"/>
    </row>
    <row r="54" s="258" customFormat="1" ht="409.5" spans="2:103">
      <c r="B54" s="448">
        <f t="shared" si="7"/>
        <v>7</v>
      </c>
      <c r="C54" s="449" t="s">
        <v>777</v>
      </c>
      <c r="D54" s="450" t="s">
        <v>743</v>
      </c>
      <c r="E54" s="451" t="s">
        <v>744</v>
      </c>
      <c r="F54" s="598" t="s">
        <v>778</v>
      </c>
      <c r="G54" s="598" t="s">
        <v>779</v>
      </c>
      <c r="H54" s="451" t="str">
        <f t="shared" si="8"/>
        <v>端末管理サーバ
Terminal management server
(e.g., Active Directory server)</v>
      </c>
      <c r="I54" s="451" t="s">
        <v>780</v>
      </c>
      <c r="J54" s="637" t="s">
        <v>781</v>
      </c>
      <c r="K54" s="487" t="str">
        <f t="shared" si="9"/>
        <v>回答不要
Not Applicable</v>
      </c>
      <c r="L54" s="488"/>
      <c r="M54" s="489"/>
      <c r="N54" s="492" t="s">
        <v>287</v>
      </c>
      <c r="O54" s="491"/>
      <c r="P54" s="322"/>
      <c r="Q54" s="648" t="s">
        <v>131</v>
      </c>
      <c r="R54" s="487" t="str">
        <f t="shared" si="10"/>
        <v>回答不要
Not Applicable</v>
      </c>
      <c r="S54" s="488"/>
      <c r="T54" s="489"/>
      <c r="U54" s="649"/>
      <c r="V54" s="494"/>
      <c r="W54" s="649"/>
      <c r="X54" s="487" t="str">
        <f t="shared" si="11"/>
        <v>回答不要
Not Applicable</v>
      </c>
      <c r="Y54" s="488"/>
      <c r="Z54" s="489"/>
      <c r="AA54" s="649"/>
      <c r="AB54" s="494"/>
      <c r="AC54" s="649"/>
      <c r="AD54" s="487" t="str">
        <f t="shared" si="12"/>
        <v>回答不要
Not Applicable</v>
      </c>
      <c r="AE54" s="488"/>
      <c r="AF54" s="489"/>
      <c r="AG54" s="649"/>
      <c r="AH54" s="494"/>
      <c r="AI54" s="649"/>
      <c r="AJ54" s="487" t="str">
        <f t="shared" si="13"/>
        <v>回答不要
Not Applicable</v>
      </c>
      <c r="AK54" s="488"/>
      <c r="AL54" s="489"/>
      <c r="AM54" s="652"/>
      <c r="AN54" s="494"/>
      <c r="AO54" s="668"/>
      <c r="AP54" s="669">
        <f>IF(OR('0.Work Content Judge'!$F$130=0,AND($CP54=99,COUNTIF('0.Work Content Judge'!$AM$160:$AO$160,2)=0),AND($CQ54=99,COUNTIF('0.Work Content Judge'!$AM$160:$AO$160,2)&gt;0),AND($CT54=99,'0.Work Content Judge'!$AC$160=1),AND($K$27="N/A",$H54=$BD$46),AND($K$28="N/A",$H54=$BE$46),AND($K$29="N/A",$H54=$BF$46),AND($K$30="N/A",$H54=$BG$46),AND($K$31="N/A",$H54=$BH$46),AND($K$32="N/A",$H54=$BI$46)),0,1)</f>
        <v>0</v>
      </c>
      <c r="AQ54" s="670">
        <f t="shared" si="14"/>
        <v>1</v>
      </c>
      <c r="AR54" s="669">
        <f>IF(OR('0.Work Content Judge'!$F$131=0,AND($CP54=99,COUNTIF('0.Work Content Judge'!$AM$161:$AO$161,2)=0),AND($CQ54=99,COUNTIF('0.Work Content Judge'!$AM$161:$AO$161,2)&gt;0),AND($CT54=99,'0.Work Content Judge'!$AC$161=1),AND($R$27="N/A",$H54=$BD$46),AND($R$28="N/A",$H54=$BE$46),AND($R$29="N/A",$H54=$BF$46),AND($R$30="N/A",$H54=$BG$46),AND($R$31="N/A",$H54=$BH$46),AND($R$32="N/A",$H54=$BI$46)),0,1)</f>
        <v>0</v>
      </c>
      <c r="AS54" s="670">
        <f t="shared" si="15"/>
        <v>1</v>
      </c>
      <c r="AT54" s="669">
        <f>IF(OR('0.Work Content Judge'!$F$132=0,AND($CP54=99,COUNTIF('0.Work Content Judge'!$AM$162:$AO$162,2)=0),AND($CQ54=99,COUNTIF('0.Work Content Judge'!$AM$162:$AO$162,2)&gt;0),AND($CT54=99,'0.Work Content Judge'!$AC$162=1),AND($X$27="N/A",$H54=$BD$46),AND($X$28="N/A",$H54=$BE$46),AND($X$29="N/A",$H54=$BF$46),AND($X$30="N/A",$H54=$BG$46),AND($X$31="N/A",$H54=$BH$46),AND($X$32="N/A",$H54=$BI$46)),0,1)</f>
        <v>0</v>
      </c>
      <c r="AU54" s="670">
        <f t="shared" si="16"/>
        <v>1</v>
      </c>
      <c r="AV54" s="669">
        <f>IF(OR('0.Work Content Judge'!$F$133=0,AND($CP54=99,COUNTIF('0.Work Content Judge'!$AM$163:$AO$163,2)=0),AND($CQ54=99,COUNTIF('0.Work Content Judge'!$AM$163:$AO$163,2)&gt;0),AND($CT54=99,'0.Work Content Judge'!$AC$163=1),AND($AD$27="N/A",$H54=$BD$46),AND($AD$28="N/A",$H54=$BE$46),AND($AD$29="N/A",$H54=$BF$46),AND($AD$30="N/A",$H54=$BG$46),AND($AD$31="N/A",$H54=$BH$46),AND($AD$32="N/A",$H54=$BI$46)),0,1)</f>
        <v>0</v>
      </c>
      <c r="AW54" s="670">
        <f t="shared" si="17"/>
        <v>1</v>
      </c>
      <c r="AX54" s="669">
        <f>IF(OR('0.Work Content Judge'!$F$134=0,AND($CP54=99,COUNTIF('0.Work Content Judge'!$AM$164:$AO$164,2)=0),AND($CQ54=99,COUNTIF('0.Work Content Judge'!$AM$164:$AO$164,2)&gt;0),AND($CT54=99,'0.Work Content Judge'!$AC$164=1),AND($AJ$27="N/A",$H54=$BD$46),AND($AJ$28="N/A",$H54=$BE$46),AND($AJ$29="N/A",$H54=$BF$46),AND($AJ$30="N/A",$H54=$BG$46),AND($AJ$31="N/A",$H54=$BH$46),AND($AJ$32="N/A",$H54=$BI$46)),0,1)</f>
        <v>0</v>
      </c>
      <c r="AY54" s="670">
        <f t="shared" si="18"/>
        <v>1</v>
      </c>
      <c r="AZ54" s="683">
        <f t="shared" si="5"/>
        <v>2</v>
      </c>
      <c r="BA54" s="684">
        <v>1</v>
      </c>
      <c r="BB54" s="685">
        <v>1</v>
      </c>
      <c r="BC54" s="685" t="s">
        <v>749</v>
      </c>
      <c r="BD54" s="685" t="s">
        <v>749</v>
      </c>
      <c r="BE54" s="685" t="s">
        <v>749</v>
      </c>
      <c r="BF54" s="685" t="s">
        <v>749</v>
      </c>
      <c r="BG54" s="685" t="s">
        <v>749</v>
      </c>
      <c r="BH54" s="685">
        <v>1</v>
      </c>
      <c r="BI54" s="685">
        <v>1</v>
      </c>
      <c r="BJ54" s="685">
        <v>1</v>
      </c>
      <c r="BK54" s="685" t="s">
        <v>749</v>
      </c>
      <c r="BL54" s="685" t="s">
        <v>749</v>
      </c>
      <c r="BM54" s="685" t="s">
        <v>749</v>
      </c>
      <c r="BN54" s="685" t="s">
        <v>749</v>
      </c>
      <c r="BO54" s="685" t="s">
        <v>749</v>
      </c>
      <c r="BP54" s="685" t="s">
        <v>749</v>
      </c>
      <c r="BQ54" s="685">
        <v>1</v>
      </c>
      <c r="BR54" s="685" t="s">
        <v>749</v>
      </c>
      <c r="BS54" s="685" t="s">
        <v>749</v>
      </c>
      <c r="BT54" s="685" t="s">
        <v>749</v>
      </c>
      <c r="BU54" s="685" t="s">
        <v>749</v>
      </c>
      <c r="BV54" s="685" t="s">
        <v>749</v>
      </c>
      <c r="BW54" s="685" t="s">
        <v>749</v>
      </c>
      <c r="BX54" s="685" t="s">
        <v>749</v>
      </c>
      <c r="BY54" s="685" t="s">
        <v>749</v>
      </c>
      <c r="BZ54" s="685">
        <v>1</v>
      </c>
      <c r="CA54" s="685">
        <v>1</v>
      </c>
      <c r="CB54" s="685">
        <v>1</v>
      </c>
      <c r="CC54" s="685">
        <v>1</v>
      </c>
      <c r="CD54" s="685">
        <v>1</v>
      </c>
      <c r="CE54" s="685">
        <v>1</v>
      </c>
      <c r="CF54" s="685" t="s">
        <v>749</v>
      </c>
      <c r="CG54" s="685" t="s">
        <v>749</v>
      </c>
      <c r="CH54" s="685" t="s">
        <v>749</v>
      </c>
      <c r="CI54" s="685" t="s">
        <v>749</v>
      </c>
      <c r="CJ54" s="685" t="s">
        <v>749</v>
      </c>
      <c r="CK54" s="685" t="s">
        <v>749</v>
      </c>
      <c r="CL54" s="685" t="s">
        <v>749</v>
      </c>
      <c r="CM54" s="685" t="s">
        <v>749</v>
      </c>
      <c r="CN54" s="685">
        <v>1</v>
      </c>
      <c r="CO54" s="685">
        <v>1</v>
      </c>
      <c r="CP54" s="685"/>
      <c r="CQ54" s="685"/>
      <c r="CR54" s="685"/>
      <c r="CS54" s="685"/>
      <c r="CT54" s="685"/>
      <c r="CU54" s="685"/>
      <c r="CV54" s="685"/>
      <c r="CW54" s="718" t="str">
        <f t="shared" si="6"/>
        <v>端末管理サーバ(Active Directory)</v>
      </c>
      <c r="CX54" s="718"/>
      <c r="CY54" s="718"/>
    </row>
    <row r="55" s="258" customFormat="1" ht="409.5" spans="2:103">
      <c r="B55" s="448">
        <f t="shared" si="7"/>
        <v>8</v>
      </c>
      <c r="C55" s="449" t="s">
        <v>777</v>
      </c>
      <c r="D55" s="450" t="s">
        <v>743</v>
      </c>
      <c r="E55" s="451" t="s">
        <v>744</v>
      </c>
      <c r="F55" s="598" t="s">
        <v>778</v>
      </c>
      <c r="G55" s="598" t="s">
        <v>779</v>
      </c>
      <c r="H55" s="454" t="str">
        <f t="shared" si="8"/>
        <v>ファイル共有システム(ファイルサーバ)
File sharing system
(e.g., File server)</v>
      </c>
      <c r="I55" s="451" t="s">
        <v>780</v>
      </c>
      <c r="J55" s="637" t="s">
        <v>781</v>
      </c>
      <c r="K55" s="487" t="str">
        <f t="shared" si="9"/>
        <v>回答不要
Not Applicable</v>
      </c>
      <c r="L55" s="488"/>
      <c r="M55" s="489"/>
      <c r="N55" s="492" t="s">
        <v>287</v>
      </c>
      <c r="O55" s="491"/>
      <c r="P55" s="322"/>
      <c r="Q55" s="648" t="s">
        <v>131</v>
      </c>
      <c r="R55" s="487" t="str">
        <f t="shared" si="10"/>
        <v>回答不要
Not Applicable</v>
      </c>
      <c r="S55" s="488"/>
      <c r="T55" s="489"/>
      <c r="U55" s="649"/>
      <c r="V55" s="494"/>
      <c r="W55" s="649"/>
      <c r="X55" s="487" t="str">
        <f t="shared" si="11"/>
        <v>回答不要
Not Applicable</v>
      </c>
      <c r="Y55" s="488"/>
      <c r="Z55" s="489"/>
      <c r="AA55" s="649"/>
      <c r="AB55" s="494"/>
      <c r="AC55" s="649"/>
      <c r="AD55" s="487" t="str">
        <f t="shared" si="12"/>
        <v>回答不要
Not Applicable</v>
      </c>
      <c r="AE55" s="488"/>
      <c r="AF55" s="489"/>
      <c r="AG55" s="649"/>
      <c r="AH55" s="494"/>
      <c r="AI55" s="649"/>
      <c r="AJ55" s="487" t="str">
        <f t="shared" si="13"/>
        <v>回答不要
Not Applicable</v>
      </c>
      <c r="AK55" s="488"/>
      <c r="AL55" s="489"/>
      <c r="AM55" s="652"/>
      <c r="AN55" s="494"/>
      <c r="AO55" s="668"/>
      <c r="AP55" s="669">
        <f>IF(OR('0.Work Content Judge'!$F$130=0,AND($CP55=99,COUNTIF('0.Work Content Judge'!$AM$160:$AO$160,2)=0),AND($CQ55=99,COUNTIF('0.Work Content Judge'!$AM$160:$AO$160,2)&gt;0),AND($CT55=99,'0.Work Content Judge'!$AC$160=1),AND($K$27="N/A",$H55=$BD$46),AND($K$28="N/A",$H55=$BE$46),AND($K$29="N/A",$H55=$BF$46),AND($K$30="N/A",$H55=$BG$46),AND($K$31="N/A",$H55=$BH$46),AND($K$32="N/A",$H55=$BI$46)),0,1)</f>
        <v>0</v>
      </c>
      <c r="AQ55" s="670">
        <f t="shared" si="14"/>
        <v>1</v>
      </c>
      <c r="AR55" s="669">
        <f>IF(OR('0.Work Content Judge'!$F$131=0,AND($CP55=99,COUNTIF('0.Work Content Judge'!$AM$161:$AO$161,2)=0),AND($CQ55=99,COUNTIF('0.Work Content Judge'!$AM$161:$AO$161,2)&gt;0),AND($CT55=99,'0.Work Content Judge'!$AC$161=1),AND($R$27="N/A",$H55=$BD$46),AND($R$28="N/A",$H55=$BE$46),AND($R$29="N/A",$H55=$BF$46),AND($R$30="N/A",$H55=$BG$46),AND($R$31="N/A",$H55=$BH$46),AND($R$32="N/A",$H55=$BI$46)),0,1)</f>
        <v>0</v>
      </c>
      <c r="AS55" s="670">
        <f t="shared" si="15"/>
        <v>1</v>
      </c>
      <c r="AT55" s="669">
        <f>IF(OR('0.Work Content Judge'!$F$132=0,AND($CP55=99,COUNTIF('0.Work Content Judge'!$AM$162:$AO$162,2)=0),AND($CQ55=99,COUNTIF('0.Work Content Judge'!$AM$162:$AO$162,2)&gt;0),AND($CT55=99,'0.Work Content Judge'!$AC$162=1),AND($X$27="N/A",$H55=$BD$46),AND($X$28="N/A",$H55=$BE$46),AND($X$29="N/A",$H55=$BF$46),AND($X$30="N/A",$H55=$BG$46),AND($X$31="N/A",$H55=$BH$46),AND($X$32="N/A",$H55=$BI$46)),0,1)</f>
        <v>0</v>
      </c>
      <c r="AU55" s="670">
        <f t="shared" si="16"/>
        <v>1</v>
      </c>
      <c r="AV55" s="669">
        <f>IF(OR('0.Work Content Judge'!$F$133=0,AND($CP55=99,COUNTIF('0.Work Content Judge'!$AM$163:$AO$163,2)=0),AND($CQ55=99,COUNTIF('0.Work Content Judge'!$AM$163:$AO$163,2)&gt;0),AND($CT55=99,'0.Work Content Judge'!$AC$163=1),AND($AD$27="N/A",$H55=$BD$46),AND($AD$28="N/A",$H55=$BE$46),AND($AD$29="N/A",$H55=$BF$46),AND($AD$30="N/A",$H55=$BG$46),AND($AD$31="N/A",$H55=$BH$46),AND($AD$32="N/A",$H55=$BI$46)),0,1)</f>
        <v>0</v>
      </c>
      <c r="AW55" s="670">
        <f t="shared" si="17"/>
        <v>1</v>
      </c>
      <c r="AX55" s="669">
        <f>IF(OR('0.Work Content Judge'!$F$134=0,AND($CP55=99,COUNTIF('0.Work Content Judge'!$AM$164:$AO$164,2)=0),AND($CQ55=99,COUNTIF('0.Work Content Judge'!$AM$164:$AO$164,2)&gt;0),AND($CT55=99,'0.Work Content Judge'!$AC$164=1),AND($AJ$27="N/A",$H55=$BD$46),AND($AJ$28="N/A",$H55=$BE$46),AND($AJ$29="N/A",$H55=$BF$46),AND($AJ$30="N/A",$H55=$BG$46),AND($AJ$31="N/A",$H55=$BH$46),AND($AJ$32="N/A",$H55=$BI$46)),0,1)</f>
        <v>0</v>
      </c>
      <c r="AY55" s="670">
        <f t="shared" si="18"/>
        <v>1</v>
      </c>
      <c r="AZ55" s="683">
        <f t="shared" si="5"/>
        <v>1</v>
      </c>
      <c r="BA55" s="684">
        <v>1</v>
      </c>
      <c r="BB55" s="685">
        <v>1</v>
      </c>
      <c r="BC55" s="685" t="s">
        <v>749</v>
      </c>
      <c r="BD55" s="685" t="s">
        <v>749</v>
      </c>
      <c r="BE55" s="685" t="s">
        <v>749</v>
      </c>
      <c r="BF55" s="685" t="s">
        <v>749</v>
      </c>
      <c r="BG55" s="685" t="s">
        <v>749</v>
      </c>
      <c r="BH55" s="685"/>
      <c r="BI55" s="685">
        <v>1</v>
      </c>
      <c r="BJ55" s="685">
        <v>1</v>
      </c>
      <c r="BK55" s="685" t="s">
        <v>749</v>
      </c>
      <c r="BL55" s="685" t="s">
        <v>749</v>
      </c>
      <c r="BM55" s="685" t="s">
        <v>749</v>
      </c>
      <c r="BN55" s="685" t="s">
        <v>749</v>
      </c>
      <c r="BO55" s="685" t="s">
        <v>749</v>
      </c>
      <c r="BP55" s="685" t="s">
        <v>749</v>
      </c>
      <c r="BQ55" s="685">
        <v>1</v>
      </c>
      <c r="BR55" s="685" t="s">
        <v>749</v>
      </c>
      <c r="BS55" s="685" t="s">
        <v>749</v>
      </c>
      <c r="BT55" s="685" t="s">
        <v>749</v>
      </c>
      <c r="BU55" s="685" t="s">
        <v>749</v>
      </c>
      <c r="BV55" s="685" t="s">
        <v>749</v>
      </c>
      <c r="BW55" s="685" t="s">
        <v>749</v>
      </c>
      <c r="BX55" s="685" t="s">
        <v>749</v>
      </c>
      <c r="BY55" s="685" t="s">
        <v>749</v>
      </c>
      <c r="BZ55" s="685">
        <v>1</v>
      </c>
      <c r="CA55" s="685">
        <v>1</v>
      </c>
      <c r="CB55" s="685">
        <v>1</v>
      </c>
      <c r="CC55" s="685">
        <v>1</v>
      </c>
      <c r="CD55" s="685">
        <v>1</v>
      </c>
      <c r="CE55" s="685">
        <v>1</v>
      </c>
      <c r="CF55" s="685" t="s">
        <v>749</v>
      </c>
      <c r="CG55" s="685" t="s">
        <v>749</v>
      </c>
      <c r="CH55" s="685" t="s">
        <v>749</v>
      </c>
      <c r="CI55" s="685" t="s">
        <v>749</v>
      </c>
      <c r="CJ55" s="685" t="s">
        <v>749</v>
      </c>
      <c r="CK55" s="685" t="s">
        <v>749</v>
      </c>
      <c r="CL55" s="685" t="s">
        <v>749</v>
      </c>
      <c r="CM55" s="685" t="s">
        <v>749</v>
      </c>
      <c r="CN55" s="685">
        <v>1</v>
      </c>
      <c r="CO55" s="685">
        <v>1</v>
      </c>
      <c r="CP55" s="685"/>
      <c r="CQ55" s="685"/>
      <c r="CR55" s="685"/>
      <c r="CS55" s="685"/>
      <c r="CT55" s="685"/>
      <c r="CU55" s="685"/>
      <c r="CV55" s="685"/>
      <c r="CW55" s="718" t="str">
        <f t="shared" si="6"/>
        <v>ファイル共有システム(ファイルサーバ)</v>
      </c>
      <c r="CX55" s="718"/>
      <c r="CY55" s="718"/>
    </row>
    <row r="56" s="258" customFormat="1" ht="273.6" spans="2:103">
      <c r="B56" s="448">
        <f t="shared" si="7"/>
        <v>9</v>
      </c>
      <c r="C56" s="449" t="s">
        <v>782</v>
      </c>
      <c r="D56" s="450" t="s">
        <v>743</v>
      </c>
      <c r="E56" s="451" t="s">
        <v>744</v>
      </c>
      <c r="F56" s="598" t="s">
        <v>783</v>
      </c>
      <c r="G56" s="598" t="s">
        <v>784</v>
      </c>
      <c r="H56" s="451" t="str">
        <f t="shared" si="8"/>
        <v>端末管理サーバ
Terminal management server
(e.g., Active Directory server)</v>
      </c>
      <c r="I56" s="451" t="s">
        <v>785</v>
      </c>
      <c r="J56" s="637" t="s">
        <v>786</v>
      </c>
      <c r="K56" s="487" t="str">
        <f t="shared" si="9"/>
        <v>回答不要
Not Applicable</v>
      </c>
      <c r="L56" s="488"/>
      <c r="M56" s="489"/>
      <c r="N56" s="490" t="s">
        <v>787</v>
      </c>
      <c r="O56" s="491"/>
      <c r="P56" s="322"/>
      <c r="Q56" s="648" t="s">
        <v>131</v>
      </c>
      <c r="R56" s="487" t="str">
        <f t="shared" si="10"/>
        <v>回答不要
Not Applicable</v>
      </c>
      <c r="S56" s="488"/>
      <c r="T56" s="489"/>
      <c r="U56" s="649"/>
      <c r="V56" s="494"/>
      <c r="W56" s="649"/>
      <c r="X56" s="487" t="str">
        <f t="shared" si="11"/>
        <v>回答不要
Not Applicable</v>
      </c>
      <c r="Y56" s="488"/>
      <c r="Z56" s="489"/>
      <c r="AA56" s="649"/>
      <c r="AB56" s="494"/>
      <c r="AC56" s="649"/>
      <c r="AD56" s="487" t="str">
        <f t="shared" si="12"/>
        <v>回答不要
Not Applicable</v>
      </c>
      <c r="AE56" s="488"/>
      <c r="AF56" s="489"/>
      <c r="AG56" s="649"/>
      <c r="AH56" s="494"/>
      <c r="AI56" s="649"/>
      <c r="AJ56" s="487" t="str">
        <f t="shared" si="13"/>
        <v>回答不要
Not Applicable</v>
      </c>
      <c r="AK56" s="488"/>
      <c r="AL56" s="489"/>
      <c r="AM56" s="652"/>
      <c r="AN56" s="494"/>
      <c r="AO56" s="668"/>
      <c r="AP56" s="669">
        <f>IF(OR('0.Work Content Judge'!$F$130=0,AND($CP56=99,COUNTIF('0.Work Content Judge'!$AM$160:$AO$160,2)=0),AND($CQ56=99,COUNTIF('0.Work Content Judge'!$AM$160:$AO$160,2)&gt;0),AND($CT56=99,'0.Work Content Judge'!$AC$160=1),AND($K$27="N/A",$H56=$BD$46),AND($K$28="N/A",$H56=$BE$46),AND($K$29="N/A",$H56=$BF$46),AND($K$30="N/A",$H56=$BG$46),AND($K$31="N/A",$H56=$BH$46),AND($K$32="N/A",$H56=$BI$46)),0,1)</f>
        <v>0</v>
      </c>
      <c r="AQ56" s="670">
        <f t="shared" si="14"/>
        <v>1</v>
      </c>
      <c r="AR56" s="669">
        <f>IF(OR('0.Work Content Judge'!$F$131=0,AND($CP56=99,COUNTIF('0.Work Content Judge'!$AM$161:$AO$161,2)=0),AND($CQ56=99,COUNTIF('0.Work Content Judge'!$AM$161:$AO$161,2)&gt;0),AND($CT56=99,'0.Work Content Judge'!$AC$161=1),AND($R$27="N/A",$H56=$BD$46),AND($R$28="N/A",$H56=$BE$46),AND($R$29="N/A",$H56=$BF$46),AND($R$30="N/A",$H56=$BG$46),AND($R$31="N/A",$H56=$BH$46),AND($R$32="N/A",$H56=$BI$46)),0,1)</f>
        <v>0</v>
      </c>
      <c r="AS56" s="670">
        <f t="shared" si="15"/>
        <v>1</v>
      </c>
      <c r="AT56" s="669">
        <f>IF(OR('0.Work Content Judge'!$F$132=0,AND($CP56=99,COUNTIF('0.Work Content Judge'!$AM$162:$AO$162,2)=0),AND($CQ56=99,COUNTIF('0.Work Content Judge'!$AM$162:$AO$162,2)&gt;0),AND($CT56=99,'0.Work Content Judge'!$AC$162=1),AND($X$27="N/A",$H56=$BD$46),AND($X$28="N/A",$H56=$BE$46),AND($X$29="N/A",$H56=$BF$46),AND($X$30="N/A",$H56=$BG$46),AND($X$31="N/A",$H56=$BH$46),AND($X$32="N/A",$H56=$BI$46)),0,1)</f>
        <v>0</v>
      </c>
      <c r="AU56" s="670">
        <f t="shared" si="16"/>
        <v>1</v>
      </c>
      <c r="AV56" s="669">
        <f>IF(OR('0.Work Content Judge'!$F$133=0,AND($CP56=99,COUNTIF('0.Work Content Judge'!$AM$163:$AO$163,2)=0),AND($CQ56=99,COUNTIF('0.Work Content Judge'!$AM$163:$AO$163,2)&gt;0),AND($CT56=99,'0.Work Content Judge'!$AC$163=1),AND($AD$27="N/A",$H56=$BD$46),AND($AD$28="N/A",$H56=$BE$46),AND($AD$29="N/A",$H56=$BF$46),AND($AD$30="N/A",$H56=$BG$46),AND($AD$31="N/A",$H56=$BH$46),AND($AD$32="N/A",$H56=$BI$46)),0,1)</f>
        <v>0</v>
      </c>
      <c r="AW56" s="670">
        <f t="shared" si="17"/>
        <v>1</v>
      </c>
      <c r="AX56" s="669">
        <f>IF(OR('0.Work Content Judge'!$F$134=0,AND($CP56=99,COUNTIF('0.Work Content Judge'!$AM$164:$AO$164,2)=0),AND($CQ56=99,COUNTIF('0.Work Content Judge'!$AM$164:$AO$164,2)&gt;0),AND($CT56=99,'0.Work Content Judge'!$AC$164=1),AND($AJ$27="N/A",$H56=$BD$46),AND($AJ$28="N/A",$H56=$BE$46),AND($AJ$29="N/A",$H56=$BF$46),AND($AJ$30="N/A",$H56=$BG$46),AND($AJ$31="N/A",$H56=$BH$46),AND($AJ$32="N/A",$H56=$BI$46)),0,1)</f>
        <v>0</v>
      </c>
      <c r="AY56" s="670">
        <f t="shared" si="18"/>
        <v>1</v>
      </c>
      <c r="AZ56" s="683">
        <f t="shared" si="5"/>
        <v>2</v>
      </c>
      <c r="BA56" s="684">
        <v>1</v>
      </c>
      <c r="BB56" s="685">
        <v>1</v>
      </c>
      <c r="BC56" s="685" t="s">
        <v>749</v>
      </c>
      <c r="BD56" s="685" t="s">
        <v>749</v>
      </c>
      <c r="BE56" s="685" t="s">
        <v>749</v>
      </c>
      <c r="BF56" s="685" t="s">
        <v>749</v>
      </c>
      <c r="BG56" s="685" t="s">
        <v>749</v>
      </c>
      <c r="BH56" s="685">
        <v>1</v>
      </c>
      <c r="BI56" s="685">
        <v>1</v>
      </c>
      <c r="BJ56" s="685">
        <v>1</v>
      </c>
      <c r="BK56" s="685" t="s">
        <v>749</v>
      </c>
      <c r="BL56" s="685" t="s">
        <v>749</v>
      </c>
      <c r="BM56" s="685" t="s">
        <v>749</v>
      </c>
      <c r="BN56" s="685">
        <v>1</v>
      </c>
      <c r="BO56" s="685">
        <v>1</v>
      </c>
      <c r="BP56" s="685">
        <v>1</v>
      </c>
      <c r="BQ56" s="685">
        <v>1</v>
      </c>
      <c r="BR56" s="685" t="s">
        <v>749</v>
      </c>
      <c r="BS56" s="685" t="s">
        <v>749</v>
      </c>
      <c r="BT56" s="685" t="s">
        <v>749</v>
      </c>
      <c r="BU56" s="685" t="s">
        <v>749</v>
      </c>
      <c r="BV56" s="685" t="s">
        <v>749</v>
      </c>
      <c r="BW56" s="685" t="s">
        <v>749</v>
      </c>
      <c r="BX56" s="685" t="s">
        <v>749</v>
      </c>
      <c r="BY56" s="685" t="s">
        <v>749</v>
      </c>
      <c r="BZ56" s="685">
        <v>1</v>
      </c>
      <c r="CA56" s="685">
        <v>1</v>
      </c>
      <c r="CB56" s="685">
        <v>1</v>
      </c>
      <c r="CC56" s="685">
        <v>1</v>
      </c>
      <c r="CD56" s="685">
        <v>1</v>
      </c>
      <c r="CE56" s="685">
        <v>1</v>
      </c>
      <c r="CF56" s="685" t="s">
        <v>749</v>
      </c>
      <c r="CG56" s="685" t="s">
        <v>749</v>
      </c>
      <c r="CH56" s="685" t="s">
        <v>749</v>
      </c>
      <c r="CI56" s="685" t="s">
        <v>749</v>
      </c>
      <c r="CJ56" s="685" t="s">
        <v>749</v>
      </c>
      <c r="CK56" s="685" t="s">
        <v>749</v>
      </c>
      <c r="CL56" s="685" t="s">
        <v>749</v>
      </c>
      <c r="CM56" s="685" t="s">
        <v>749</v>
      </c>
      <c r="CN56" s="685">
        <v>1</v>
      </c>
      <c r="CO56" s="685">
        <v>1</v>
      </c>
      <c r="CP56" s="685"/>
      <c r="CQ56" s="685"/>
      <c r="CR56" s="685"/>
      <c r="CS56" s="685"/>
      <c r="CT56" s="685"/>
      <c r="CU56" s="685"/>
      <c r="CV56" s="685"/>
      <c r="CW56" s="718" t="str">
        <f t="shared" si="6"/>
        <v>端末管理サーバ(Active Directory)</v>
      </c>
      <c r="CX56" s="718"/>
      <c r="CY56" s="718"/>
    </row>
    <row r="57" s="258" customFormat="1" ht="273.6" spans="2:103">
      <c r="B57" s="448">
        <f t="shared" si="7"/>
        <v>10</v>
      </c>
      <c r="C57" s="449" t="s">
        <v>782</v>
      </c>
      <c r="D57" s="450" t="s">
        <v>743</v>
      </c>
      <c r="E57" s="451" t="s">
        <v>744</v>
      </c>
      <c r="F57" s="598" t="s">
        <v>783</v>
      </c>
      <c r="G57" s="598" t="s">
        <v>784</v>
      </c>
      <c r="H57" s="454" t="str">
        <f t="shared" si="8"/>
        <v>ファイル共有システム(ファイルサーバ)
File sharing system
(e.g., File server)</v>
      </c>
      <c r="I57" s="451" t="s">
        <v>785</v>
      </c>
      <c r="J57" s="637" t="s">
        <v>786</v>
      </c>
      <c r="K57" s="487" t="str">
        <f t="shared" si="9"/>
        <v>回答不要
Not Applicable</v>
      </c>
      <c r="L57" s="488"/>
      <c r="M57" s="489"/>
      <c r="N57" s="490" t="s">
        <v>787</v>
      </c>
      <c r="O57" s="491"/>
      <c r="P57" s="322"/>
      <c r="Q57" s="648" t="s">
        <v>131</v>
      </c>
      <c r="R57" s="487" t="str">
        <f t="shared" si="10"/>
        <v>回答不要
Not Applicable</v>
      </c>
      <c r="S57" s="488"/>
      <c r="T57" s="489"/>
      <c r="U57" s="649"/>
      <c r="V57" s="494"/>
      <c r="W57" s="649"/>
      <c r="X57" s="487" t="str">
        <f t="shared" si="11"/>
        <v>回答不要
Not Applicable</v>
      </c>
      <c r="Y57" s="488"/>
      <c r="Z57" s="489"/>
      <c r="AA57" s="649"/>
      <c r="AB57" s="494"/>
      <c r="AC57" s="649"/>
      <c r="AD57" s="487" t="str">
        <f t="shared" si="12"/>
        <v>回答不要
Not Applicable</v>
      </c>
      <c r="AE57" s="488"/>
      <c r="AF57" s="489"/>
      <c r="AG57" s="649"/>
      <c r="AH57" s="494"/>
      <c r="AI57" s="649"/>
      <c r="AJ57" s="487" t="str">
        <f t="shared" si="13"/>
        <v>回答不要
Not Applicable</v>
      </c>
      <c r="AK57" s="488"/>
      <c r="AL57" s="489"/>
      <c r="AM57" s="652"/>
      <c r="AN57" s="494"/>
      <c r="AO57" s="668"/>
      <c r="AP57" s="669">
        <f>IF(OR('0.Work Content Judge'!$F$130=0,AND($CP57=99,COUNTIF('0.Work Content Judge'!$AM$160:$AO$160,2)=0),AND($CQ57=99,COUNTIF('0.Work Content Judge'!$AM$160:$AO$160,2)&gt;0),AND($CT57=99,'0.Work Content Judge'!$AC$160=1),AND($K$27="N/A",$H57=$BD$46),AND($K$28="N/A",$H57=$BE$46),AND($K$29="N/A",$H57=$BF$46),AND($K$30="N/A",$H57=$BG$46),AND($K$31="N/A",$H57=$BH$46),AND($K$32="N/A",$H57=$BI$46)),0,1)</f>
        <v>0</v>
      </c>
      <c r="AQ57" s="670">
        <f t="shared" si="14"/>
        <v>1</v>
      </c>
      <c r="AR57" s="669">
        <f>IF(OR('0.Work Content Judge'!$F$131=0,AND($CP57=99,COUNTIF('0.Work Content Judge'!$AM$161:$AO$161,2)=0),AND($CQ57=99,COUNTIF('0.Work Content Judge'!$AM$161:$AO$161,2)&gt;0),AND($CT57=99,'0.Work Content Judge'!$AC$161=1),AND($R$27="N/A",$H57=$BD$46),AND($R$28="N/A",$H57=$BE$46),AND($R$29="N/A",$H57=$BF$46),AND($R$30="N/A",$H57=$BG$46),AND($R$31="N/A",$H57=$BH$46),AND($R$32="N/A",$H57=$BI$46)),0,1)</f>
        <v>0</v>
      </c>
      <c r="AS57" s="670">
        <f t="shared" si="15"/>
        <v>1</v>
      </c>
      <c r="AT57" s="669">
        <f>IF(OR('0.Work Content Judge'!$F$132=0,AND($CP57=99,COUNTIF('0.Work Content Judge'!$AM$162:$AO$162,2)=0),AND($CQ57=99,COUNTIF('0.Work Content Judge'!$AM$162:$AO$162,2)&gt;0),AND($CT57=99,'0.Work Content Judge'!$AC$162=1),AND($X$27="N/A",$H57=$BD$46),AND($X$28="N/A",$H57=$BE$46),AND($X$29="N/A",$H57=$BF$46),AND($X$30="N/A",$H57=$BG$46),AND($X$31="N/A",$H57=$BH$46),AND($X$32="N/A",$H57=$BI$46)),0,1)</f>
        <v>0</v>
      </c>
      <c r="AU57" s="670">
        <f t="shared" si="16"/>
        <v>1</v>
      </c>
      <c r="AV57" s="669">
        <f>IF(OR('0.Work Content Judge'!$F$133=0,AND($CP57=99,COUNTIF('0.Work Content Judge'!$AM$163:$AO$163,2)=0),AND($CQ57=99,COUNTIF('0.Work Content Judge'!$AM$163:$AO$163,2)&gt;0),AND($CT57=99,'0.Work Content Judge'!$AC$163=1),AND($AD$27="N/A",$H57=$BD$46),AND($AD$28="N/A",$H57=$BE$46),AND($AD$29="N/A",$H57=$BF$46),AND($AD$30="N/A",$H57=$BG$46),AND($AD$31="N/A",$H57=$BH$46),AND($AD$32="N/A",$H57=$BI$46)),0,1)</f>
        <v>0</v>
      </c>
      <c r="AW57" s="670">
        <f t="shared" si="17"/>
        <v>1</v>
      </c>
      <c r="AX57" s="669">
        <f>IF(OR('0.Work Content Judge'!$F$134=0,AND($CP57=99,COUNTIF('0.Work Content Judge'!$AM$164:$AO$164,2)=0),AND($CQ57=99,COUNTIF('0.Work Content Judge'!$AM$164:$AO$164,2)&gt;0),AND($CT57=99,'0.Work Content Judge'!$AC$164=1),AND($AJ$27="N/A",$H57=$BD$46),AND($AJ$28="N/A",$H57=$BE$46),AND($AJ$29="N/A",$H57=$BF$46),AND($AJ$30="N/A",$H57=$BG$46),AND($AJ$31="N/A",$H57=$BH$46),AND($AJ$32="N/A",$H57=$BI$46)),0,1)</f>
        <v>0</v>
      </c>
      <c r="AY57" s="670">
        <f t="shared" si="18"/>
        <v>1</v>
      </c>
      <c r="AZ57" s="683">
        <f t="shared" si="5"/>
        <v>1</v>
      </c>
      <c r="BA57" s="684">
        <v>1</v>
      </c>
      <c r="BB57" s="685">
        <v>1</v>
      </c>
      <c r="BC57" s="685" t="s">
        <v>749</v>
      </c>
      <c r="BD57" s="685" t="s">
        <v>749</v>
      </c>
      <c r="BE57" s="685" t="s">
        <v>749</v>
      </c>
      <c r="BF57" s="685" t="s">
        <v>749</v>
      </c>
      <c r="BG57" s="685" t="s">
        <v>749</v>
      </c>
      <c r="BH57" s="685"/>
      <c r="BI57" s="685">
        <v>1</v>
      </c>
      <c r="BJ57" s="685">
        <v>1</v>
      </c>
      <c r="BK57" s="685" t="s">
        <v>749</v>
      </c>
      <c r="BL57" s="685" t="s">
        <v>749</v>
      </c>
      <c r="BM57" s="685" t="s">
        <v>749</v>
      </c>
      <c r="BN57" s="685">
        <v>1</v>
      </c>
      <c r="BO57" s="685">
        <v>1</v>
      </c>
      <c r="BP57" s="685">
        <v>1</v>
      </c>
      <c r="BQ57" s="685">
        <v>1</v>
      </c>
      <c r="BR57" s="685" t="s">
        <v>749</v>
      </c>
      <c r="BS57" s="685" t="s">
        <v>749</v>
      </c>
      <c r="BT57" s="685" t="s">
        <v>749</v>
      </c>
      <c r="BU57" s="685" t="s">
        <v>749</v>
      </c>
      <c r="BV57" s="685" t="s">
        <v>749</v>
      </c>
      <c r="BW57" s="685" t="s">
        <v>749</v>
      </c>
      <c r="BX57" s="685" t="s">
        <v>749</v>
      </c>
      <c r="BY57" s="685" t="s">
        <v>749</v>
      </c>
      <c r="BZ57" s="685">
        <v>1</v>
      </c>
      <c r="CA57" s="685">
        <v>1</v>
      </c>
      <c r="CB57" s="685">
        <v>1</v>
      </c>
      <c r="CC57" s="685">
        <v>1</v>
      </c>
      <c r="CD57" s="685">
        <v>1</v>
      </c>
      <c r="CE57" s="685">
        <v>1</v>
      </c>
      <c r="CF57" s="685" t="s">
        <v>749</v>
      </c>
      <c r="CG57" s="685" t="s">
        <v>749</v>
      </c>
      <c r="CH57" s="685" t="s">
        <v>749</v>
      </c>
      <c r="CI57" s="685" t="s">
        <v>749</v>
      </c>
      <c r="CJ57" s="685" t="s">
        <v>749</v>
      </c>
      <c r="CK57" s="685" t="s">
        <v>749</v>
      </c>
      <c r="CL57" s="685" t="s">
        <v>749</v>
      </c>
      <c r="CM57" s="685" t="s">
        <v>749</v>
      </c>
      <c r="CN57" s="685">
        <v>1</v>
      </c>
      <c r="CO57" s="685">
        <v>1</v>
      </c>
      <c r="CP57" s="685"/>
      <c r="CQ57" s="685"/>
      <c r="CR57" s="685"/>
      <c r="CS57" s="685"/>
      <c r="CT57" s="685"/>
      <c r="CU57" s="685"/>
      <c r="CV57" s="685"/>
      <c r="CW57" s="718" t="str">
        <f t="shared" si="6"/>
        <v>ファイル共有システム(ファイルサーバ)</v>
      </c>
      <c r="CX57" s="718"/>
      <c r="CY57" s="718"/>
    </row>
    <row r="58" s="258" customFormat="1" ht="244.8" spans="2:103">
      <c r="B58" s="448">
        <f t="shared" si="7"/>
        <v>11</v>
      </c>
      <c r="C58" s="449" t="s">
        <v>788</v>
      </c>
      <c r="D58" s="450" t="s">
        <v>743</v>
      </c>
      <c r="E58" s="451" t="s">
        <v>744</v>
      </c>
      <c r="F58" s="598" t="s">
        <v>789</v>
      </c>
      <c r="G58" s="598" t="s">
        <v>790</v>
      </c>
      <c r="H58" s="451" t="str">
        <f t="shared" si="8"/>
        <v>端末管理サーバ
Terminal management server
(e.g., Active Directory server)</v>
      </c>
      <c r="I58" s="451" t="s">
        <v>791</v>
      </c>
      <c r="J58" s="637" t="s">
        <v>792</v>
      </c>
      <c r="K58" s="487" t="str">
        <f t="shared" si="9"/>
        <v>回答不要
Not Applicable</v>
      </c>
      <c r="L58" s="488"/>
      <c r="M58" s="489"/>
      <c r="N58" s="490" t="s">
        <v>793</v>
      </c>
      <c r="O58" s="491"/>
      <c r="P58" s="322"/>
      <c r="Q58" s="648" t="s">
        <v>131</v>
      </c>
      <c r="R58" s="487" t="str">
        <f t="shared" si="10"/>
        <v>回答不要
Not Applicable</v>
      </c>
      <c r="S58" s="488"/>
      <c r="T58" s="489"/>
      <c r="U58" s="649"/>
      <c r="V58" s="494"/>
      <c r="W58" s="649"/>
      <c r="X58" s="487" t="str">
        <f t="shared" si="11"/>
        <v>回答不要
Not Applicable</v>
      </c>
      <c r="Y58" s="488"/>
      <c r="Z58" s="489"/>
      <c r="AA58" s="649"/>
      <c r="AB58" s="494"/>
      <c r="AC58" s="649"/>
      <c r="AD58" s="487" t="str">
        <f t="shared" si="12"/>
        <v>回答不要
Not Applicable</v>
      </c>
      <c r="AE58" s="488"/>
      <c r="AF58" s="489"/>
      <c r="AG58" s="649"/>
      <c r="AH58" s="494"/>
      <c r="AI58" s="649"/>
      <c r="AJ58" s="487" t="str">
        <f t="shared" si="13"/>
        <v>回答不要
Not Applicable</v>
      </c>
      <c r="AK58" s="488"/>
      <c r="AL58" s="489"/>
      <c r="AM58" s="652"/>
      <c r="AN58" s="494"/>
      <c r="AO58" s="668"/>
      <c r="AP58" s="669">
        <f>IF(OR('0.Work Content Judge'!$F$130=0,AND($CP58=99,COUNTIF('0.Work Content Judge'!$AM$160:$AO$160,2)=0),AND($CQ58=99,COUNTIF('0.Work Content Judge'!$AM$160:$AO$160,2)&gt;0),AND($CT58=99,'0.Work Content Judge'!$AC$160=1),AND($K$27="N/A",$H58=$BD$46),AND($K$28="N/A",$H58=$BE$46),AND($K$29="N/A",$H58=$BF$46),AND($K$30="N/A",$H58=$BG$46),AND($K$31="N/A",$H58=$BH$46),AND($K$32="N/A",$H58=$BI$46)),0,1)</f>
        <v>0</v>
      </c>
      <c r="AQ58" s="670">
        <f t="shared" si="14"/>
        <v>1</v>
      </c>
      <c r="AR58" s="669">
        <f>IF(OR('0.Work Content Judge'!$F$131=0,AND($CP58=99,COUNTIF('0.Work Content Judge'!$AM$161:$AO$161,2)=0),AND($CQ58=99,COUNTIF('0.Work Content Judge'!$AM$161:$AO$161,2)&gt;0),AND($CT58=99,'0.Work Content Judge'!$AC$161=1),AND($R$27="N/A",$H58=$BD$46),AND($R$28="N/A",$H58=$BE$46),AND($R$29="N/A",$H58=$BF$46),AND($R$30="N/A",$H58=$BG$46),AND($R$31="N/A",$H58=$BH$46),AND($R$32="N/A",$H58=$BI$46)),0,1)</f>
        <v>0</v>
      </c>
      <c r="AS58" s="670">
        <f t="shared" si="15"/>
        <v>1</v>
      </c>
      <c r="AT58" s="669">
        <f>IF(OR('0.Work Content Judge'!$F$132=0,AND($CP58=99,COUNTIF('0.Work Content Judge'!$AM$162:$AO$162,2)=0),AND($CQ58=99,COUNTIF('0.Work Content Judge'!$AM$162:$AO$162,2)&gt;0),AND($CT58=99,'0.Work Content Judge'!$AC$162=1),AND($X$27="N/A",$H58=$BD$46),AND($X$28="N/A",$H58=$BE$46),AND($X$29="N/A",$H58=$BF$46),AND($X$30="N/A",$H58=$BG$46),AND($X$31="N/A",$H58=$BH$46),AND($X$32="N/A",$H58=$BI$46)),0,1)</f>
        <v>0</v>
      </c>
      <c r="AU58" s="670">
        <f t="shared" si="16"/>
        <v>1</v>
      </c>
      <c r="AV58" s="669">
        <f>IF(OR('0.Work Content Judge'!$F$133=0,AND($CP58=99,COUNTIF('0.Work Content Judge'!$AM$163:$AO$163,2)=0),AND($CQ58=99,COUNTIF('0.Work Content Judge'!$AM$163:$AO$163,2)&gt;0),AND($CT58=99,'0.Work Content Judge'!$AC$163=1),AND($AD$27="N/A",$H58=$BD$46),AND($AD$28="N/A",$H58=$BE$46),AND($AD$29="N/A",$H58=$BF$46),AND($AD$30="N/A",$H58=$BG$46),AND($AD$31="N/A",$H58=$BH$46),AND($AD$32="N/A",$H58=$BI$46)),0,1)</f>
        <v>0</v>
      </c>
      <c r="AW58" s="670">
        <f t="shared" si="17"/>
        <v>1</v>
      </c>
      <c r="AX58" s="669">
        <f>IF(OR('0.Work Content Judge'!$F$134=0,AND($CP58=99,COUNTIF('0.Work Content Judge'!$AM$164:$AO$164,2)=0),AND($CQ58=99,COUNTIF('0.Work Content Judge'!$AM$164:$AO$164,2)&gt;0),AND($CT58=99,'0.Work Content Judge'!$AC$164=1),AND($AJ$27="N/A",$H58=$BD$46),AND($AJ$28="N/A",$H58=$BE$46),AND($AJ$29="N/A",$H58=$BF$46),AND($AJ$30="N/A",$H58=$BG$46),AND($AJ$31="N/A",$H58=$BH$46),AND($AJ$32="N/A",$H58=$BI$46)),0,1)</f>
        <v>0</v>
      </c>
      <c r="AY58" s="670">
        <f t="shared" si="18"/>
        <v>1</v>
      </c>
      <c r="AZ58" s="683">
        <f t="shared" si="5"/>
        <v>2</v>
      </c>
      <c r="BA58" s="684">
        <v>1</v>
      </c>
      <c r="BB58" s="685">
        <v>1</v>
      </c>
      <c r="BC58" s="685" t="s">
        <v>749</v>
      </c>
      <c r="BD58" s="685" t="s">
        <v>749</v>
      </c>
      <c r="BE58" s="685" t="s">
        <v>749</v>
      </c>
      <c r="BF58" s="685" t="s">
        <v>749</v>
      </c>
      <c r="BG58" s="685" t="s">
        <v>749</v>
      </c>
      <c r="BH58" s="685">
        <v>1</v>
      </c>
      <c r="BI58" s="685">
        <v>1</v>
      </c>
      <c r="BJ58" s="685">
        <v>1</v>
      </c>
      <c r="BK58" s="685" t="s">
        <v>749</v>
      </c>
      <c r="BL58" s="685" t="s">
        <v>749</v>
      </c>
      <c r="BM58" s="685" t="s">
        <v>749</v>
      </c>
      <c r="BN58" s="685">
        <v>1</v>
      </c>
      <c r="BO58" s="685">
        <v>1</v>
      </c>
      <c r="BP58" s="685">
        <v>1</v>
      </c>
      <c r="BQ58" s="685">
        <v>1</v>
      </c>
      <c r="BR58" s="685" t="s">
        <v>749</v>
      </c>
      <c r="BS58" s="685" t="s">
        <v>749</v>
      </c>
      <c r="BT58" s="685" t="s">
        <v>749</v>
      </c>
      <c r="BU58" s="685" t="s">
        <v>749</v>
      </c>
      <c r="BV58" s="685" t="s">
        <v>749</v>
      </c>
      <c r="BW58" s="685" t="s">
        <v>749</v>
      </c>
      <c r="BX58" s="685" t="s">
        <v>749</v>
      </c>
      <c r="BY58" s="685" t="s">
        <v>749</v>
      </c>
      <c r="BZ58" s="685">
        <v>1</v>
      </c>
      <c r="CA58" s="685">
        <v>1</v>
      </c>
      <c r="CB58" s="685">
        <v>1</v>
      </c>
      <c r="CC58" s="685">
        <v>1</v>
      </c>
      <c r="CD58" s="685">
        <v>1</v>
      </c>
      <c r="CE58" s="685">
        <v>1</v>
      </c>
      <c r="CF58" s="685" t="s">
        <v>749</v>
      </c>
      <c r="CG58" s="685" t="s">
        <v>749</v>
      </c>
      <c r="CH58" s="685" t="s">
        <v>749</v>
      </c>
      <c r="CI58" s="685" t="s">
        <v>749</v>
      </c>
      <c r="CJ58" s="685" t="s">
        <v>749</v>
      </c>
      <c r="CK58" s="685" t="s">
        <v>749</v>
      </c>
      <c r="CL58" s="685" t="s">
        <v>749</v>
      </c>
      <c r="CM58" s="685" t="s">
        <v>749</v>
      </c>
      <c r="CN58" s="685">
        <v>1</v>
      </c>
      <c r="CO58" s="685">
        <v>1</v>
      </c>
      <c r="CP58" s="685"/>
      <c r="CQ58" s="685"/>
      <c r="CR58" s="685"/>
      <c r="CS58" s="685"/>
      <c r="CT58" s="685"/>
      <c r="CU58" s="685"/>
      <c r="CV58" s="685"/>
      <c r="CW58" s="718" t="str">
        <f t="shared" si="6"/>
        <v>端末管理サーバ(Active Directory)</v>
      </c>
      <c r="CX58" s="718"/>
      <c r="CY58" s="718"/>
    </row>
    <row r="59" s="258" customFormat="1" ht="244.8" spans="2:103">
      <c r="B59" s="448">
        <f t="shared" si="7"/>
        <v>12</v>
      </c>
      <c r="C59" s="449" t="s">
        <v>788</v>
      </c>
      <c r="D59" s="450" t="s">
        <v>743</v>
      </c>
      <c r="E59" s="451" t="s">
        <v>744</v>
      </c>
      <c r="F59" s="598" t="s">
        <v>789</v>
      </c>
      <c r="G59" s="598" t="s">
        <v>790</v>
      </c>
      <c r="H59" s="454" t="str">
        <f t="shared" si="8"/>
        <v>ファイル共有システム(ファイルサーバ)
File sharing system
(e.g., File server)</v>
      </c>
      <c r="I59" s="451" t="s">
        <v>791</v>
      </c>
      <c r="J59" s="637" t="s">
        <v>792</v>
      </c>
      <c r="K59" s="487" t="str">
        <f t="shared" si="9"/>
        <v>回答不要
Not Applicable</v>
      </c>
      <c r="L59" s="488"/>
      <c r="M59" s="489"/>
      <c r="N59" s="490" t="s">
        <v>793</v>
      </c>
      <c r="O59" s="491"/>
      <c r="P59" s="322"/>
      <c r="Q59" s="648" t="s">
        <v>131</v>
      </c>
      <c r="R59" s="487" t="str">
        <f t="shared" si="10"/>
        <v>回答不要
Not Applicable</v>
      </c>
      <c r="S59" s="488"/>
      <c r="T59" s="489"/>
      <c r="U59" s="649"/>
      <c r="V59" s="494"/>
      <c r="W59" s="649"/>
      <c r="X59" s="487" t="str">
        <f t="shared" si="11"/>
        <v>回答不要
Not Applicable</v>
      </c>
      <c r="Y59" s="488"/>
      <c r="Z59" s="489"/>
      <c r="AA59" s="649"/>
      <c r="AB59" s="494"/>
      <c r="AC59" s="649"/>
      <c r="AD59" s="487" t="str">
        <f t="shared" si="12"/>
        <v>回答不要
Not Applicable</v>
      </c>
      <c r="AE59" s="488"/>
      <c r="AF59" s="489"/>
      <c r="AG59" s="649"/>
      <c r="AH59" s="494"/>
      <c r="AI59" s="649"/>
      <c r="AJ59" s="487" t="str">
        <f t="shared" si="13"/>
        <v>回答不要
Not Applicable</v>
      </c>
      <c r="AK59" s="488"/>
      <c r="AL59" s="489"/>
      <c r="AM59" s="652"/>
      <c r="AN59" s="494"/>
      <c r="AO59" s="668"/>
      <c r="AP59" s="669">
        <f>IF(OR('0.Work Content Judge'!$F$130=0,AND($CP59=99,COUNTIF('0.Work Content Judge'!$AM$160:$AO$160,2)=0),AND($CQ59=99,COUNTIF('0.Work Content Judge'!$AM$160:$AO$160,2)&gt;0),AND($CT59=99,'0.Work Content Judge'!$AC$160=1),AND($K$27="N/A",$H59=$BD$46),AND($K$28="N/A",$H59=$BE$46),AND($K$29="N/A",$H59=$BF$46),AND($K$30="N/A",$H59=$BG$46),AND($K$31="N/A",$H59=$BH$46),AND($K$32="N/A",$H59=$BI$46)),0,1)</f>
        <v>0</v>
      </c>
      <c r="AQ59" s="670">
        <f t="shared" si="14"/>
        <v>1</v>
      </c>
      <c r="AR59" s="669">
        <f>IF(OR('0.Work Content Judge'!$F$131=0,AND($CP59=99,COUNTIF('0.Work Content Judge'!$AM$161:$AO$161,2)=0),AND($CQ59=99,COUNTIF('0.Work Content Judge'!$AM$161:$AO$161,2)&gt;0),AND($CT59=99,'0.Work Content Judge'!$AC$161=1),AND($R$27="N/A",$H59=$BD$46),AND($R$28="N/A",$H59=$BE$46),AND($R$29="N/A",$H59=$BF$46),AND($R$30="N/A",$H59=$BG$46),AND($R$31="N/A",$H59=$BH$46),AND($R$32="N/A",$H59=$BI$46)),0,1)</f>
        <v>0</v>
      </c>
      <c r="AS59" s="670">
        <f t="shared" si="15"/>
        <v>1</v>
      </c>
      <c r="AT59" s="669">
        <f>IF(OR('0.Work Content Judge'!$F$132=0,AND($CP59=99,COUNTIF('0.Work Content Judge'!$AM$162:$AO$162,2)=0),AND($CQ59=99,COUNTIF('0.Work Content Judge'!$AM$162:$AO$162,2)&gt;0),AND($CT59=99,'0.Work Content Judge'!$AC$162=1),AND($X$27="N/A",$H59=$BD$46),AND($X$28="N/A",$H59=$BE$46),AND($X$29="N/A",$H59=$BF$46),AND($X$30="N/A",$H59=$BG$46),AND($X$31="N/A",$H59=$BH$46),AND($X$32="N/A",$H59=$BI$46)),0,1)</f>
        <v>0</v>
      </c>
      <c r="AU59" s="670">
        <f t="shared" si="16"/>
        <v>1</v>
      </c>
      <c r="AV59" s="669">
        <f>IF(OR('0.Work Content Judge'!$F$133=0,AND($CP59=99,COUNTIF('0.Work Content Judge'!$AM$163:$AO$163,2)=0),AND($CQ59=99,COUNTIF('0.Work Content Judge'!$AM$163:$AO$163,2)&gt;0),AND($CT59=99,'0.Work Content Judge'!$AC$163=1),AND($AD$27="N/A",$H59=$BD$46),AND($AD$28="N/A",$H59=$BE$46),AND($AD$29="N/A",$H59=$BF$46),AND($AD$30="N/A",$H59=$BG$46),AND($AD$31="N/A",$H59=$BH$46),AND($AD$32="N/A",$H59=$BI$46)),0,1)</f>
        <v>0</v>
      </c>
      <c r="AW59" s="670">
        <f t="shared" si="17"/>
        <v>1</v>
      </c>
      <c r="AX59" s="669">
        <f>IF(OR('0.Work Content Judge'!$F$134=0,AND($CP59=99,COUNTIF('0.Work Content Judge'!$AM$164:$AO$164,2)=0),AND($CQ59=99,COUNTIF('0.Work Content Judge'!$AM$164:$AO$164,2)&gt;0),AND($CT59=99,'0.Work Content Judge'!$AC$164=1),AND($AJ$27="N/A",$H59=$BD$46),AND($AJ$28="N/A",$H59=$BE$46),AND($AJ$29="N/A",$H59=$BF$46),AND($AJ$30="N/A",$H59=$BG$46),AND($AJ$31="N/A",$H59=$BH$46),AND($AJ$32="N/A",$H59=$BI$46)),0,1)</f>
        <v>0</v>
      </c>
      <c r="AY59" s="670">
        <f t="shared" si="18"/>
        <v>1</v>
      </c>
      <c r="AZ59" s="683">
        <f t="shared" si="5"/>
        <v>1</v>
      </c>
      <c r="BA59" s="684">
        <v>1</v>
      </c>
      <c r="BB59" s="685">
        <v>1</v>
      </c>
      <c r="BC59" s="685" t="s">
        <v>749</v>
      </c>
      <c r="BD59" s="685" t="s">
        <v>749</v>
      </c>
      <c r="BE59" s="685" t="s">
        <v>749</v>
      </c>
      <c r="BF59" s="685" t="s">
        <v>749</v>
      </c>
      <c r="BG59" s="685" t="s">
        <v>749</v>
      </c>
      <c r="BH59" s="685"/>
      <c r="BI59" s="685">
        <v>1</v>
      </c>
      <c r="BJ59" s="685">
        <v>1</v>
      </c>
      <c r="BK59" s="685" t="s">
        <v>749</v>
      </c>
      <c r="BL59" s="685" t="s">
        <v>749</v>
      </c>
      <c r="BM59" s="685" t="s">
        <v>749</v>
      </c>
      <c r="BN59" s="685">
        <v>1</v>
      </c>
      <c r="BO59" s="685">
        <v>1</v>
      </c>
      <c r="BP59" s="685">
        <v>1</v>
      </c>
      <c r="BQ59" s="685">
        <v>1</v>
      </c>
      <c r="BR59" s="685" t="s">
        <v>749</v>
      </c>
      <c r="BS59" s="685" t="s">
        <v>749</v>
      </c>
      <c r="BT59" s="685" t="s">
        <v>749</v>
      </c>
      <c r="BU59" s="685" t="s">
        <v>749</v>
      </c>
      <c r="BV59" s="685" t="s">
        <v>749</v>
      </c>
      <c r="BW59" s="685" t="s">
        <v>749</v>
      </c>
      <c r="BX59" s="685" t="s">
        <v>749</v>
      </c>
      <c r="BY59" s="685" t="s">
        <v>749</v>
      </c>
      <c r="BZ59" s="685">
        <v>1</v>
      </c>
      <c r="CA59" s="685">
        <v>1</v>
      </c>
      <c r="CB59" s="685">
        <v>1</v>
      </c>
      <c r="CC59" s="685">
        <v>1</v>
      </c>
      <c r="CD59" s="685">
        <v>1</v>
      </c>
      <c r="CE59" s="685">
        <v>1</v>
      </c>
      <c r="CF59" s="685" t="s">
        <v>749</v>
      </c>
      <c r="CG59" s="685" t="s">
        <v>749</v>
      </c>
      <c r="CH59" s="685" t="s">
        <v>749</v>
      </c>
      <c r="CI59" s="685" t="s">
        <v>749</v>
      </c>
      <c r="CJ59" s="685" t="s">
        <v>749</v>
      </c>
      <c r="CK59" s="685" t="s">
        <v>749</v>
      </c>
      <c r="CL59" s="685" t="s">
        <v>749</v>
      </c>
      <c r="CM59" s="685" t="s">
        <v>749</v>
      </c>
      <c r="CN59" s="685">
        <v>1</v>
      </c>
      <c r="CO59" s="685">
        <v>1</v>
      </c>
      <c r="CP59" s="685"/>
      <c r="CQ59" s="685"/>
      <c r="CR59" s="685"/>
      <c r="CS59" s="685"/>
      <c r="CT59" s="685"/>
      <c r="CU59" s="685"/>
      <c r="CV59" s="685"/>
      <c r="CW59" s="718" t="str">
        <f t="shared" si="6"/>
        <v>ファイル共有システム(ファイルサーバ)</v>
      </c>
      <c r="CX59" s="718"/>
      <c r="CY59" s="718"/>
    </row>
    <row r="60" s="258" customFormat="1" ht="244.8" spans="2:103">
      <c r="B60" s="448">
        <f t="shared" si="7"/>
        <v>13</v>
      </c>
      <c r="C60" s="449" t="s">
        <v>794</v>
      </c>
      <c r="D60" s="450" t="s">
        <v>743</v>
      </c>
      <c r="E60" s="451" t="s">
        <v>744</v>
      </c>
      <c r="F60" s="598" t="s">
        <v>795</v>
      </c>
      <c r="G60" s="598" t="s">
        <v>796</v>
      </c>
      <c r="H60" s="451" t="str">
        <f t="shared" si="8"/>
        <v>端末管理サーバ
Terminal management server
(e.g., Active Directory server)</v>
      </c>
      <c r="I60" s="451" t="s">
        <v>797</v>
      </c>
      <c r="J60" s="637" t="s">
        <v>798</v>
      </c>
      <c r="K60" s="487" t="str">
        <f t="shared" si="9"/>
        <v>回答不要
Not Applicable</v>
      </c>
      <c r="L60" s="488"/>
      <c r="M60" s="489"/>
      <c r="N60" s="490" t="s">
        <v>799</v>
      </c>
      <c r="O60" s="491"/>
      <c r="P60" s="322"/>
      <c r="Q60" s="648" t="s">
        <v>131</v>
      </c>
      <c r="R60" s="487" t="str">
        <f t="shared" si="10"/>
        <v>回答不要
Not Applicable</v>
      </c>
      <c r="S60" s="488"/>
      <c r="T60" s="489"/>
      <c r="U60" s="649"/>
      <c r="V60" s="494"/>
      <c r="W60" s="649"/>
      <c r="X60" s="487" t="str">
        <f t="shared" si="11"/>
        <v>回答不要
Not Applicable</v>
      </c>
      <c r="Y60" s="488"/>
      <c r="Z60" s="489"/>
      <c r="AA60" s="649"/>
      <c r="AB60" s="494"/>
      <c r="AC60" s="649"/>
      <c r="AD60" s="487" t="str">
        <f t="shared" si="12"/>
        <v>回答不要
Not Applicable</v>
      </c>
      <c r="AE60" s="488"/>
      <c r="AF60" s="489"/>
      <c r="AG60" s="649"/>
      <c r="AH60" s="494"/>
      <c r="AI60" s="649"/>
      <c r="AJ60" s="487" t="str">
        <f t="shared" si="13"/>
        <v>回答不要
Not Applicable</v>
      </c>
      <c r="AK60" s="488"/>
      <c r="AL60" s="489"/>
      <c r="AM60" s="652"/>
      <c r="AN60" s="494"/>
      <c r="AO60" s="668"/>
      <c r="AP60" s="669">
        <f>IF(OR('0.Work Content Judge'!$F$130=0,AND($CP60=99,COUNTIF('0.Work Content Judge'!$AM$160:$AO$160,2)=0),AND($CQ60=99,COUNTIF('0.Work Content Judge'!$AM$160:$AO$160,2)&gt;0),AND($CT60=99,'0.Work Content Judge'!$AC$160=1),AND($K$27="N/A",$H60=$BD$46),AND($K$28="N/A",$H60=$BE$46),AND($K$29="N/A",$H60=$BF$46),AND($K$30="N/A",$H60=$BG$46),AND($K$31="N/A",$H60=$BH$46),AND($K$32="N/A",$H60=$BI$46)),0,1)</f>
        <v>0</v>
      </c>
      <c r="AQ60" s="670">
        <f t="shared" si="14"/>
        <v>1</v>
      </c>
      <c r="AR60" s="669">
        <f>IF(OR('0.Work Content Judge'!$F$131=0,AND($CP60=99,COUNTIF('0.Work Content Judge'!$AM$161:$AO$161,2)=0),AND($CQ60=99,COUNTIF('0.Work Content Judge'!$AM$161:$AO$161,2)&gt;0),AND($CT60=99,'0.Work Content Judge'!$AC$161=1),AND($R$27="N/A",$H60=$BD$46),AND($R$28="N/A",$H60=$BE$46),AND($R$29="N/A",$H60=$BF$46),AND($R$30="N/A",$H60=$BG$46),AND($R$31="N/A",$H60=$BH$46),AND($R$32="N/A",$H60=$BI$46)),0,1)</f>
        <v>0</v>
      </c>
      <c r="AS60" s="670">
        <f t="shared" si="15"/>
        <v>1</v>
      </c>
      <c r="AT60" s="669">
        <f>IF(OR('0.Work Content Judge'!$F$132=0,AND($CP60=99,COUNTIF('0.Work Content Judge'!$AM$162:$AO$162,2)=0),AND($CQ60=99,COUNTIF('0.Work Content Judge'!$AM$162:$AO$162,2)&gt;0),AND($CT60=99,'0.Work Content Judge'!$AC$162=1),AND($X$27="N/A",$H60=$BD$46),AND($X$28="N/A",$H60=$BE$46),AND($X$29="N/A",$H60=$BF$46),AND($X$30="N/A",$H60=$BG$46),AND($X$31="N/A",$H60=$BH$46),AND($X$32="N/A",$H60=$BI$46)),0,1)</f>
        <v>0</v>
      </c>
      <c r="AU60" s="670">
        <f t="shared" si="16"/>
        <v>1</v>
      </c>
      <c r="AV60" s="669">
        <f>IF(OR('0.Work Content Judge'!$F$133=0,AND($CP60=99,COUNTIF('0.Work Content Judge'!$AM$163:$AO$163,2)=0),AND($CQ60=99,COUNTIF('0.Work Content Judge'!$AM$163:$AO$163,2)&gt;0),AND($CT60=99,'0.Work Content Judge'!$AC$163=1),AND($AD$27="N/A",$H60=$BD$46),AND($AD$28="N/A",$H60=$BE$46),AND($AD$29="N/A",$H60=$BF$46),AND($AD$30="N/A",$H60=$BG$46),AND($AD$31="N/A",$H60=$BH$46),AND($AD$32="N/A",$H60=$BI$46)),0,1)</f>
        <v>0</v>
      </c>
      <c r="AW60" s="670">
        <f t="shared" si="17"/>
        <v>1</v>
      </c>
      <c r="AX60" s="669">
        <f>IF(OR('0.Work Content Judge'!$F$134=0,AND($CP60=99,COUNTIF('0.Work Content Judge'!$AM$164:$AO$164,2)=0),AND($CQ60=99,COUNTIF('0.Work Content Judge'!$AM$164:$AO$164,2)&gt;0),AND($CT60=99,'0.Work Content Judge'!$AC$164=1),AND($AJ$27="N/A",$H60=$BD$46),AND($AJ$28="N/A",$H60=$BE$46),AND($AJ$29="N/A",$H60=$BF$46),AND($AJ$30="N/A",$H60=$BG$46),AND($AJ$31="N/A",$H60=$BH$46),AND($AJ$32="N/A",$H60=$BI$46)),0,1)</f>
        <v>0</v>
      </c>
      <c r="AY60" s="670">
        <f t="shared" si="18"/>
        <v>1</v>
      </c>
      <c r="AZ60" s="683">
        <f t="shared" si="5"/>
        <v>2</v>
      </c>
      <c r="BA60" s="684">
        <v>1</v>
      </c>
      <c r="BB60" s="685">
        <v>1</v>
      </c>
      <c r="BC60" s="685" t="s">
        <v>749</v>
      </c>
      <c r="BD60" s="685" t="s">
        <v>749</v>
      </c>
      <c r="BE60" s="685" t="s">
        <v>749</v>
      </c>
      <c r="BF60" s="685" t="s">
        <v>749</v>
      </c>
      <c r="BG60" s="685" t="s">
        <v>749</v>
      </c>
      <c r="BH60" s="685">
        <v>1</v>
      </c>
      <c r="BI60" s="685">
        <v>1</v>
      </c>
      <c r="BJ60" s="685">
        <v>0</v>
      </c>
      <c r="BK60" s="685" t="s">
        <v>749</v>
      </c>
      <c r="BL60" s="685" t="s">
        <v>749</v>
      </c>
      <c r="BM60" s="685" t="s">
        <v>749</v>
      </c>
      <c r="BN60" s="685"/>
      <c r="BO60" s="685">
        <v>1</v>
      </c>
      <c r="BP60" s="685">
        <v>1</v>
      </c>
      <c r="BQ60" s="685">
        <v>1</v>
      </c>
      <c r="BR60" s="685" t="s">
        <v>749</v>
      </c>
      <c r="BS60" s="685" t="s">
        <v>749</v>
      </c>
      <c r="BT60" s="685" t="s">
        <v>749</v>
      </c>
      <c r="BU60" s="685" t="s">
        <v>749</v>
      </c>
      <c r="BV60" s="685" t="s">
        <v>749</v>
      </c>
      <c r="BW60" s="685" t="s">
        <v>749</v>
      </c>
      <c r="BX60" s="685" t="s">
        <v>749</v>
      </c>
      <c r="BY60" s="685" t="s">
        <v>749</v>
      </c>
      <c r="BZ60" s="685">
        <v>1</v>
      </c>
      <c r="CA60" s="685">
        <v>1</v>
      </c>
      <c r="CB60" s="685">
        <v>1</v>
      </c>
      <c r="CC60" s="685">
        <v>1</v>
      </c>
      <c r="CD60" s="685">
        <v>1</v>
      </c>
      <c r="CE60" s="685">
        <v>1</v>
      </c>
      <c r="CF60" s="685" t="s">
        <v>749</v>
      </c>
      <c r="CG60" s="685" t="s">
        <v>749</v>
      </c>
      <c r="CH60" s="685" t="s">
        <v>749</v>
      </c>
      <c r="CI60" s="685" t="s">
        <v>749</v>
      </c>
      <c r="CJ60" s="685" t="s">
        <v>749</v>
      </c>
      <c r="CK60" s="685" t="s">
        <v>749</v>
      </c>
      <c r="CL60" s="685" t="s">
        <v>749</v>
      </c>
      <c r="CM60" s="685" t="s">
        <v>749</v>
      </c>
      <c r="CN60" s="685">
        <v>1</v>
      </c>
      <c r="CO60" s="685">
        <v>1</v>
      </c>
      <c r="CP60" s="685"/>
      <c r="CQ60" s="685"/>
      <c r="CR60" s="685"/>
      <c r="CS60" s="685"/>
      <c r="CT60" s="685"/>
      <c r="CU60" s="685"/>
      <c r="CV60" s="685"/>
      <c r="CW60" s="718" t="str">
        <f t="shared" si="6"/>
        <v>端末管理サーバ(Active Directory)</v>
      </c>
      <c r="CX60" s="718"/>
      <c r="CY60" s="718"/>
    </row>
    <row r="61" s="258" customFormat="1" ht="244.8" spans="2:103">
      <c r="B61" s="599">
        <f t="shared" si="7"/>
        <v>14</v>
      </c>
      <c r="C61" s="449" t="s">
        <v>794</v>
      </c>
      <c r="D61" s="450" t="s">
        <v>743</v>
      </c>
      <c r="E61" s="451" t="s">
        <v>744</v>
      </c>
      <c r="F61" s="598" t="s">
        <v>795</v>
      </c>
      <c r="G61" s="598" t="s">
        <v>796</v>
      </c>
      <c r="H61" s="454" t="str">
        <f t="shared" si="8"/>
        <v>ファイル共有システム(ファイルサーバ)
File sharing system
(e.g., File server)</v>
      </c>
      <c r="I61" s="451" t="s">
        <v>797</v>
      </c>
      <c r="J61" s="637" t="s">
        <v>798</v>
      </c>
      <c r="K61" s="487" t="str">
        <f t="shared" si="9"/>
        <v>回答不要
Not Applicable</v>
      </c>
      <c r="L61" s="488"/>
      <c r="M61" s="489"/>
      <c r="N61" s="490" t="s">
        <v>799</v>
      </c>
      <c r="O61" s="491"/>
      <c r="P61" s="322"/>
      <c r="Q61" s="648" t="s">
        <v>131</v>
      </c>
      <c r="R61" s="487" t="str">
        <f t="shared" si="10"/>
        <v>回答不要
Not Applicable</v>
      </c>
      <c r="S61" s="488"/>
      <c r="T61" s="489"/>
      <c r="U61" s="649"/>
      <c r="V61" s="494"/>
      <c r="W61" s="649"/>
      <c r="X61" s="487" t="str">
        <f t="shared" si="11"/>
        <v>回答不要
Not Applicable</v>
      </c>
      <c r="Y61" s="488"/>
      <c r="Z61" s="489"/>
      <c r="AA61" s="649"/>
      <c r="AB61" s="494"/>
      <c r="AC61" s="649"/>
      <c r="AD61" s="487" t="str">
        <f t="shared" si="12"/>
        <v>回答不要
Not Applicable</v>
      </c>
      <c r="AE61" s="488"/>
      <c r="AF61" s="489"/>
      <c r="AG61" s="649"/>
      <c r="AH61" s="494"/>
      <c r="AI61" s="649"/>
      <c r="AJ61" s="487" t="str">
        <f t="shared" si="13"/>
        <v>回答不要
Not Applicable</v>
      </c>
      <c r="AK61" s="488"/>
      <c r="AL61" s="489"/>
      <c r="AM61" s="652"/>
      <c r="AN61" s="494"/>
      <c r="AO61" s="668"/>
      <c r="AP61" s="669">
        <f>IF(OR('0.Work Content Judge'!$F$130=0,AND($CP61=99,COUNTIF('0.Work Content Judge'!$AM$160:$AO$160,2)=0),AND($CQ61=99,COUNTIF('0.Work Content Judge'!$AM$160:$AO$160,2)&gt;0),AND($CT61=99,'0.Work Content Judge'!$AC$160=1),AND($K$27="N/A",$H61=$BD$46),AND($K$28="N/A",$H61=$BE$46),AND($K$29="N/A",$H61=$BF$46),AND($K$30="N/A",$H61=$BG$46),AND($K$31="N/A",$H61=$BH$46),AND($K$32="N/A",$H61=$BI$46)),0,1)</f>
        <v>0</v>
      </c>
      <c r="AQ61" s="670">
        <f t="shared" si="14"/>
        <v>1</v>
      </c>
      <c r="AR61" s="669">
        <f>IF(OR('0.Work Content Judge'!$F$131=0,AND($CP61=99,COUNTIF('0.Work Content Judge'!$AM$161:$AO$161,2)=0),AND($CQ61=99,COUNTIF('0.Work Content Judge'!$AM$161:$AO$161,2)&gt;0),AND($CT61=99,'0.Work Content Judge'!$AC$161=1),AND($R$27="N/A",$H61=$BD$46),AND($R$28="N/A",$H61=$BE$46),AND($R$29="N/A",$H61=$BF$46),AND($R$30="N/A",$H61=$BG$46),AND($R$31="N/A",$H61=$BH$46),AND($R$32="N/A",$H61=$BI$46)),0,1)</f>
        <v>0</v>
      </c>
      <c r="AS61" s="670">
        <f t="shared" si="15"/>
        <v>1</v>
      </c>
      <c r="AT61" s="669">
        <f>IF(OR('0.Work Content Judge'!$F$132=0,AND($CP61=99,COUNTIF('0.Work Content Judge'!$AM$162:$AO$162,2)=0),AND($CQ61=99,COUNTIF('0.Work Content Judge'!$AM$162:$AO$162,2)&gt;0),AND($CT61=99,'0.Work Content Judge'!$AC$162=1),AND($X$27="N/A",$H61=$BD$46),AND($X$28="N/A",$H61=$BE$46),AND($X$29="N/A",$H61=$BF$46),AND($X$30="N/A",$H61=$BG$46),AND($X$31="N/A",$H61=$BH$46),AND($X$32="N/A",$H61=$BI$46)),0,1)</f>
        <v>0</v>
      </c>
      <c r="AU61" s="670">
        <f t="shared" si="16"/>
        <v>1</v>
      </c>
      <c r="AV61" s="669">
        <f>IF(OR('0.Work Content Judge'!$F$133=0,AND($CP61=99,COUNTIF('0.Work Content Judge'!$AM$163:$AO$163,2)=0),AND($CQ61=99,COUNTIF('0.Work Content Judge'!$AM$163:$AO$163,2)&gt;0),AND($CT61=99,'0.Work Content Judge'!$AC$163=1),AND($AD$27="N/A",$H61=$BD$46),AND($AD$28="N/A",$H61=$BE$46),AND($AD$29="N/A",$H61=$BF$46),AND($AD$30="N/A",$H61=$BG$46),AND($AD$31="N/A",$H61=$BH$46),AND($AD$32="N/A",$H61=$BI$46)),0,1)</f>
        <v>0</v>
      </c>
      <c r="AW61" s="670">
        <f t="shared" si="17"/>
        <v>1</v>
      </c>
      <c r="AX61" s="669">
        <f>IF(OR('0.Work Content Judge'!$F$134=0,AND($CP61=99,COUNTIF('0.Work Content Judge'!$AM$164:$AO$164,2)=0),AND($CQ61=99,COUNTIF('0.Work Content Judge'!$AM$164:$AO$164,2)&gt;0),AND($CT61=99,'0.Work Content Judge'!$AC$164=1),AND($AJ$27="N/A",$H61=$BD$46),AND($AJ$28="N/A",$H61=$BE$46),AND($AJ$29="N/A",$H61=$BF$46),AND($AJ$30="N/A",$H61=$BG$46),AND($AJ$31="N/A",$H61=$BH$46),AND($AJ$32="N/A",$H61=$BI$46)),0,1)</f>
        <v>0</v>
      </c>
      <c r="AY61" s="670">
        <f t="shared" si="18"/>
        <v>1</v>
      </c>
      <c r="AZ61" s="683">
        <f t="shared" si="5"/>
        <v>1</v>
      </c>
      <c r="BA61" s="684">
        <v>1</v>
      </c>
      <c r="BB61" s="685">
        <v>1</v>
      </c>
      <c r="BC61" s="685" t="s">
        <v>749</v>
      </c>
      <c r="BD61" s="685" t="s">
        <v>749</v>
      </c>
      <c r="BE61" s="685" t="s">
        <v>749</v>
      </c>
      <c r="BF61" s="685" t="s">
        <v>749</v>
      </c>
      <c r="BG61" s="685" t="s">
        <v>749</v>
      </c>
      <c r="BH61" s="685"/>
      <c r="BI61" s="685">
        <v>1</v>
      </c>
      <c r="BJ61" s="685">
        <v>0</v>
      </c>
      <c r="BK61" s="685" t="s">
        <v>749</v>
      </c>
      <c r="BL61" s="685" t="s">
        <v>749</v>
      </c>
      <c r="BM61" s="685" t="s">
        <v>749</v>
      </c>
      <c r="BN61" s="685"/>
      <c r="BO61" s="685">
        <v>1</v>
      </c>
      <c r="BP61" s="685">
        <v>1</v>
      </c>
      <c r="BQ61" s="685">
        <v>1</v>
      </c>
      <c r="BR61" s="685" t="s">
        <v>749</v>
      </c>
      <c r="BS61" s="685" t="s">
        <v>749</v>
      </c>
      <c r="BT61" s="685" t="s">
        <v>749</v>
      </c>
      <c r="BU61" s="685" t="s">
        <v>749</v>
      </c>
      <c r="BV61" s="685" t="s">
        <v>749</v>
      </c>
      <c r="BW61" s="685" t="s">
        <v>749</v>
      </c>
      <c r="BX61" s="685" t="s">
        <v>749</v>
      </c>
      <c r="BY61" s="685" t="s">
        <v>749</v>
      </c>
      <c r="BZ61" s="685">
        <v>1</v>
      </c>
      <c r="CA61" s="685">
        <v>1</v>
      </c>
      <c r="CB61" s="685">
        <v>1</v>
      </c>
      <c r="CC61" s="685">
        <v>1</v>
      </c>
      <c r="CD61" s="685">
        <v>1</v>
      </c>
      <c r="CE61" s="685">
        <v>1</v>
      </c>
      <c r="CF61" s="685" t="s">
        <v>749</v>
      </c>
      <c r="CG61" s="685" t="s">
        <v>749</v>
      </c>
      <c r="CH61" s="685" t="s">
        <v>749</v>
      </c>
      <c r="CI61" s="685" t="s">
        <v>749</v>
      </c>
      <c r="CJ61" s="685" t="s">
        <v>749</v>
      </c>
      <c r="CK61" s="685" t="s">
        <v>749</v>
      </c>
      <c r="CL61" s="685" t="s">
        <v>749</v>
      </c>
      <c r="CM61" s="685" t="s">
        <v>749</v>
      </c>
      <c r="CN61" s="685">
        <v>1</v>
      </c>
      <c r="CO61" s="685">
        <v>1</v>
      </c>
      <c r="CP61" s="685"/>
      <c r="CQ61" s="685"/>
      <c r="CR61" s="685"/>
      <c r="CS61" s="685"/>
      <c r="CT61" s="685"/>
      <c r="CU61" s="685"/>
      <c r="CV61" s="685"/>
      <c r="CW61" s="718" t="str">
        <f t="shared" si="6"/>
        <v>ファイル共有システム(ファイルサーバ)</v>
      </c>
      <c r="CX61" s="718"/>
      <c r="CY61" s="718"/>
    </row>
    <row r="62" s="258" customFormat="1" ht="201.6" spans="2:103">
      <c r="B62" s="599">
        <f t="shared" si="7"/>
        <v>15</v>
      </c>
      <c r="C62" s="449" t="s">
        <v>800</v>
      </c>
      <c r="D62" s="450" t="s">
        <v>743</v>
      </c>
      <c r="E62" s="451" t="s">
        <v>801</v>
      </c>
      <c r="F62" s="598" t="s">
        <v>802</v>
      </c>
      <c r="G62" s="598" t="s">
        <v>803</v>
      </c>
      <c r="H62" s="600" t="str">
        <f t="shared" si="8"/>
        <v>端末
Terminal
(e.g., User terminal, operation terminal, etc.)</v>
      </c>
      <c r="I62" s="451" t="s">
        <v>804</v>
      </c>
      <c r="J62" s="637" t="s">
        <v>805</v>
      </c>
      <c r="K62" s="487" t="str">
        <f t="shared" si="9"/>
        <v>回答不要
Not Applicable</v>
      </c>
      <c r="L62" s="488"/>
      <c r="M62" s="489"/>
      <c r="N62" s="492" t="s">
        <v>287</v>
      </c>
      <c r="O62" s="493"/>
      <c r="P62" s="494"/>
      <c r="Q62" s="648" t="s">
        <v>131</v>
      </c>
      <c r="R62" s="487" t="str">
        <f t="shared" si="10"/>
        <v>回答不要
Not Applicable</v>
      </c>
      <c r="S62" s="488"/>
      <c r="T62" s="489"/>
      <c r="U62" s="649"/>
      <c r="V62" s="494"/>
      <c r="W62" s="649"/>
      <c r="X62" s="487" t="str">
        <f t="shared" si="11"/>
        <v>回答不要
Not Applicable</v>
      </c>
      <c r="Y62" s="488"/>
      <c r="Z62" s="489"/>
      <c r="AA62" s="649"/>
      <c r="AB62" s="494"/>
      <c r="AC62" s="649"/>
      <c r="AD62" s="487" t="str">
        <f t="shared" si="12"/>
        <v>回答不要
Not Applicable</v>
      </c>
      <c r="AE62" s="488"/>
      <c r="AF62" s="489"/>
      <c r="AG62" s="649"/>
      <c r="AH62" s="494"/>
      <c r="AI62" s="649"/>
      <c r="AJ62" s="487" t="str">
        <f t="shared" si="13"/>
        <v>回答不要
Not Applicable</v>
      </c>
      <c r="AK62" s="488"/>
      <c r="AL62" s="489"/>
      <c r="AM62" s="652"/>
      <c r="AN62" s="494"/>
      <c r="AO62" s="668"/>
      <c r="AP62" s="669">
        <f>IF(OR('0.Work Content Judge'!$F$130=0,AND($CP62=99,COUNTIF('0.Work Content Judge'!$AM$160:$AO$160,2)=0),AND($CQ62=99,COUNTIF('0.Work Content Judge'!$AM$160:$AO$160,2)&gt;0),AND($CT62=99,'0.Work Content Judge'!$AC$160=1),AND($K$27="N/A",$H62=$BD$46),AND($K$28="N/A",$H62=$BE$46),AND($K$29="N/A",$H62=$BF$46),AND($K$30="N/A",$H62=$BG$46),AND($K$31="N/A",$H62=$BH$46),AND($K$32="N/A",$H62=$BI$46)),0,1)</f>
        <v>0</v>
      </c>
      <c r="AQ62" s="670">
        <f t="shared" si="14"/>
        <v>1</v>
      </c>
      <c r="AR62" s="669">
        <f>IF(OR('0.Work Content Judge'!$F$131=0,AND($CP62=99,COUNTIF('0.Work Content Judge'!$AM$161:$AO$161,2)=0),AND($CQ62=99,COUNTIF('0.Work Content Judge'!$AM$161:$AO$161,2)&gt;0),AND($CT62=99,'0.Work Content Judge'!$AC$161=1),AND($R$27="N/A",$H62=$BD$46),AND($R$28="N/A",$H62=$BE$46),AND($R$29="N/A",$H62=$BF$46),AND($R$30="N/A",$H62=$BG$46),AND($R$31="N/A",$H62=$BH$46),AND($R$32="N/A",$H62=$BI$46)),0,1)</f>
        <v>0</v>
      </c>
      <c r="AS62" s="670">
        <f t="shared" si="15"/>
        <v>1</v>
      </c>
      <c r="AT62" s="669">
        <f>IF(OR('0.Work Content Judge'!$F$132=0,AND($CP62=99,COUNTIF('0.Work Content Judge'!$AM$162:$AO$162,2)=0),AND($CQ62=99,COUNTIF('0.Work Content Judge'!$AM$162:$AO$162,2)&gt;0),AND($CT62=99,'0.Work Content Judge'!$AC$162=1),AND($X$27="N/A",$H62=$BD$46),AND($X$28="N/A",$H62=$BE$46),AND($X$29="N/A",$H62=$BF$46),AND($X$30="N/A",$H62=$BG$46),AND($X$31="N/A",$H62=$BH$46),AND($X$32="N/A",$H62=$BI$46)),0,1)</f>
        <v>0</v>
      </c>
      <c r="AU62" s="670">
        <f t="shared" si="16"/>
        <v>1</v>
      </c>
      <c r="AV62" s="669">
        <f>IF(OR('0.Work Content Judge'!$F$133=0,AND($CP62=99,COUNTIF('0.Work Content Judge'!$AM$163:$AO$163,2)=0),AND($CQ62=99,COUNTIF('0.Work Content Judge'!$AM$163:$AO$163,2)&gt;0),AND($CT62=99,'0.Work Content Judge'!$AC$163=1),AND($AD$27="N/A",$H62=$BD$46),AND($AD$28="N/A",$H62=$BE$46),AND($AD$29="N/A",$H62=$BF$46),AND($AD$30="N/A",$H62=$BG$46),AND($AD$31="N/A",$H62=$BH$46),AND($AD$32="N/A",$H62=$BI$46)),0,1)</f>
        <v>0</v>
      </c>
      <c r="AW62" s="670">
        <f t="shared" si="17"/>
        <v>1</v>
      </c>
      <c r="AX62" s="669">
        <f>IF(OR('0.Work Content Judge'!$F$134=0,AND($CP62=99,COUNTIF('0.Work Content Judge'!$AM$164:$AO$164,2)=0),AND($CQ62=99,COUNTIF('0.Work Content Judge'!$AM$164:$AO$164,2)&gt;0),AND($CT62=99,'0.Work Content Judge'!$AC$164=1),AND($AJ$27="N/A",$H62=$BD$46),AND($AJ$28="N/A",$H62=$BE$46),AND($AJ$29="N/A",$H62=$BF$46),AND($AJ$30="N/A",$H62=$BG$46),AND($AJ$31="N/A",$H62=$BH$46),AND($AJ$32="N/A",$H62=$BI$46)),0,1)</f>
        <v>0</v>
      </c>
      <c r="AY62" s="670">
        <f t="shared" si="18"/>
        <v>1</v>
      </c>
      <c r="AZ62" s="683">
        <f t="shared" si="5"/>
        <v>3</v>
      </c>
      <c r="BA62" s="684">
        <v>1</v>
      </c>
      <c r="BB62" s="685">
        <v>1</v>
      </c>
      <c r="BC62" s="685"/>
      <c r="BD62" s="685"/>
      <c r="BE62" s="685"/>
      <c r="BF62" s="685"/>
      <c r="BG62" s="685">
        <v>1</v>
      </c>
      <c r="BH62" s="685">
        <v>1</v>
      </c>
      <c r="BI62" s="685">
        <v>1</v>
      </c>
      <c r="BJ62" s="685"/>
      <c r="BK62" s="685"/>
      <c r="BL62" s="685"/>
      <c r="BM62" s="685"/>
      <c r="BN62" s="685"/>
      <c r="BO62" s="685"/>
      <c r="BP62" s="685"/>
      <c r="BQ62" s="685">
        <v>1</v>
      </c>
      <c r="BR62" s="685" t="s">
        <v>749</v>
      </c>
      <c r="BS62" s="685" t="s">
        <v>749</v>
      </c>
      <c r="BT62" s="685" t="s">
        <v>749</v>
      </c>
      <c r="BU62" s="685" t="s">
        <v>749</v>
      </c>
      <c r="BV62" s="685" t="s">
        <v>749</v>
      </c>
      <c r="BW62" s="685" t="s">
        <v>749</v>
      </c>
      <c r="BX62" s="685" t="s">
        <v>749</v>
      </c>
      <c r="BY62" s="685" t="s">
        <v>749</v>
      </c>
      <c r="BZ62" s="685">
        <v>1</v>
      </c>
      <c r="CA62" s="685">
        <v>1</v>
      </c>
      <c r="CB62" s="685">
        <v>1</v>
      </c>
      <c r="CC62" s="685">
        <v>1</v>
      </c>
      <c r="CD62" s="685">
        <v>1</v>
      </c>
      <c r="CE62" s="685">
        <v>1</v>
      </c>
      <c r="CF62" s="685" t="s">
        <v>749</v>
      </c>
      <c r="CG62" s="685" t="s">
        <v>749</v>
      </c>
      <c r="CH62" s="685" t="s">
        <v>749</v>
      </c>
      <c r="CI62" s="685" t="s">
        <v>749</v>
      </c>
      <c r="CJ62" s="685" t="s">
        <v>749</v>
      </c>
      <c r="CK62" s="685" t="s">
        <v>749</v>
      </c>
      <c r="CL62" s="685" t="s">
        <v>749</v>
      </c>
      <c r="CM62" s="685" t="s">
        <v>749</v>
      </c>
      <c r="CN62" s="685">
        <v>1</v>
      </c>
      <c r="CO62" s="685">
        <v>1</v>
      </c>
      <c r="CP62" s="685"/>
      <c r="CQ62" s="685"/>
      <c r="CR62" s="685"/>
      <c r="CS62" s="685"/>
      <c r="CT62" s="685"/>
      <c r="CU62" s="685"/>
      <c r="CV62" s="685"/>
      <c r="CW62" s="718" t="str">
        <f t="shared" si="6"/>
        <v>ユーザ端末・ネットワーク</v>
      </c>
      <c r="CX62" s="718"/>
      <c r="CY62" s="718"/>
    </row>
    <row r="63" s="258" customFormat="1" ht="201.6" spans="2:103">
      <c r="B63" s="599">
        <f t="shared" si="7"/>
        <v>16</v>
      </c>
      <c r="C63" s="449" t="s">
        <v>800</v>
      </c>
      <c r="D63" s="450" t="s">
        <v>743</v>
      </c>
      <c r="E63" s="451" t="s">
        <v>801</v>
      </c>
      <c r="F63" s="598" t="s">
        <v>802</v>
      </c>
      <c r="G63" s="598" t="s">
        <v>803</v>
      </c>
      <c r="H63" s="454" t="str">
        <f t="shared" si="8"/>
        <v>端末管理サーバ
Terminal management server
(e.g., Active Directory server)</v>
      </c>
      <c r="I63" s="451" t="s">
        <v>804</v>
      </c>
      <c r="J63" s="637" t="s">
        <v>805</v>
      </c>
      <c r="K63" s="487" t="str">
        <f t="shared" si="9"/>
        <v>回答不要
Not Applicable</v>
      </c>
      <c r="L63" s="488"/>
      <c r="M63" s="489"/>
      <c r="N63" s="492" t="s">
        <v>287</v>
      </c>
      <c r="O63" s="493"/>
      <c r="P63" s="494"/>
      <c r="Q63" s="648" t="s">
        <v>131</v>
      </c>
      <c r="R63" s="487" t="str">
        <f t="shared" si="10"/>
        <v>回答不要
Not Applicable</v>
      </c>
      <c r="S63" s="488"/>
      <c r="T63" s="489"/>
      <c r="U63" s="649"/>
      <c r="V63" s="494"/>
      <c r="W63" s="649"/>
      <c r="X63" s="487" t="str">
        <f t="shared" si="11"/>
        <v>回答不要
Not Applicable</v>
      </c>
      <c r="Y63" s="488"/>
      <c r="Z63" s="489"/>
      <c r="AA63" s="649"/>
      <c r="AB63" s="494"/>
      <c r="AC63" s="649"/>
      <c r="AD63" s="487" t="str">
        <f t="shared" si="12"/>
        <v>回答不要
Not Applicable</v>
      </c>
      <c r="AE63" s="488"/>
      <c r="AF63" s="489"/>
      <c r="AG63" s="649"/>
      <c r="AH63" s="494"/>
      <c r="AI63" s="649"/>
      <c r="AJ63" s="487" t="str">
        <f t="shared" si="13"/>
        <v>回答不要
Not Applicable</v>
      </c>
      <c r="AK63" s="488"/>
      <c r="AL63" s="489"/>
      <c r="AM63" s="652"/>
      <c r="AN63" s="494"/>
      <c r="AO63" s="668"/>
      <c r="AP63" s="669">
        <f>IF(OR('0.Work Content Judge'!$F$130=0,AND($CP63=99,COUNTIF('0.Work Content Judge'!$AM$160:$AO$160,2)=0),AND($CQ63=99,COUNTIF('0.Work Content Judge'!$AM$160:$AO$160,2)&gt;0),AND($CT63=99,'0.Work Content Judge'!$AC$160=1),AND($K$27="N/A",$H63=$BD$46),AND($K$28="N/A",$H63=$BE$46),AND($K$29="N/A",$H63=$BF$46),AND($K$30="N/A",$H63=$BG$46),AND($K$31="N/A",$H63=$BH$46),AND($K$32="N/A",$H63=$BI$46)),0,1)</f>
        <v>0</v>
      </c>
      <c r="AQ63" s="670">
        <f t="shared" si="14"/>
        <v>1</v>
      </c>
      <c r="AR63" s="669">
        <f>IF(OR('0.Work Content Judge'!$F$131=0,AND($CP63=99,COUNTIF('0.Work Content Judge'!$AM$161:$AO$161,2)=0),AND($CQ63=99,COUNTIF('0.Work Content Judge'!$AM$161:$AO$161,2)&gt;0),AND($CT63=99,'0.Work Content Judge'!$AC$161=1),AND($R$27="N/A",$H63=$BD$46),AND($R$28="N/A",$H63=$BE$46),AND($R$29="N/A",$H63=$BF$46),AND($R$30="N/A",$H63=$BG$46),AND($R$31="N/A",$H63=$BH$46),AND($R$32="N/A",$H63=$BI$46)),0,1)</f>
        <v>0</v>
      </c>
      <c r="AS63" s="670">
        <f t="shared" si="15"/>
        <v>1</v>
      </c>
      <c r="AT63" s="669">
        <f>IF(OR('0.Work Content Judge'!$F$132=0,AND($CP63=99,COUNTIF('0.Work Content Judge'!$AM$162:$AO$162,2)=0),AND($CQ63=99,COUNTIF('0.Work Content Judge'!$AM$162:$AO$162,2)&gt;0),AND($CT63=99,'0.Work Content Judge'!$AC$162=1),AND($X$27="N/A",$H63=$BD$46),AND($X$28="N/A",$H63=$BE$46),AND($X$29="N/A",$H63=$BF$46),AND($X$30="N/A",$H63=$BG$46),AND($X$31="N/A",$H63=$BH$46),AND($X$32="N/A",$H63=$BI$46)),0,1)</f>
        <v>0</v>
      </c>
      <c r="AU63" s="670">
        <f t="shared" si="16"/>
        <v>1</v>
      </c>
      <c r="AV63" s="669">
        <f>IF(OR('0.Work Content Judge'!$F$133=0,AND($CP63=99,COUNTIF('0.Work Content Judge'!$AM$163:$AO$163,2)=0),AND($CQ63=99,COUNTIF('0.Work Content Judge'!$AM$163:$AO$163,2)&gt;0),AND($CT63=99,'0.Work Content Judge'!$AC$163=1),AND($AD$27="N/A",$H63=$BD$46),AND($AD$28="N/A",$H63=$BE$46),AND($AD$29="N/A",$H63=$BF$46),AND($AD$30="N/A",$H63=$BG$46),AND($AD$31="N/A",$H63=$BH$46),AND($AD$32="N/A",$H63=$BI$46)),0,1)</f>
        <v>0</v>
      </c>
      <c r="AW63" s="670">
        <f t="shared" si="17"/>
        <v>1</v>
      </c>
      <c r="AX63" s="669">
        <f>IF(OR('0.Work Content Judge'!$F$134=0,AND($CP63=99,COUNTIF('0.Work Content Judge'!$AM$164:$AO$164,2)=0),AND($CQ63=99,COUNTIF('0.Work Content Judge'!$AM$164:$AO$164,2)&gt;0),AND($CT63=99,'0.Work Content Judge'!$AC$164=1),AND($AJ$27="N/A",$H63=$BD$46),AND($AJ$28="N/A",$H63=$BE$46),AND($AJ$29="N/A",$H63=$BF$46),AND($AJ$30="N/A",$H63=$BG$46),AND($AJ$31="N/A",$H63=$BH$46),AND($AJ$32="N/A",$H63=$BI$46)),0,1)</f>
        <v>0</v>
      </c>
      <c r="AY63" s="670">
        <f t="shared" si="18"/>
        <v>1</v>
      </c>
      <c r="AZ63" s="683">
        <f t="shared" si="5"/>
        <v>2</v>
      </c>
      <c r="BA63" s="684">
        <v>1</v>
      </c>
      <c r="BB63" s="685">
        <v>1</v>
      </c>
      <c r="BC63" s="685"/>
      <c r="BD63" s="685"/>
      <c r="BE63" s="685"/>
      <c r="BF63" s="685"/>
      <c r="BG63" s="685"/>
      <c r="BH63" s="685">
        <v>1</v>
      </c>
      <c r="BI63" s="685">
        <v>1</v>
      </c>
      <c r="BJ63" s="685"/>
      <c r="BK63" s="685"/>
      <c r="BL63" s="685"/>
      <c r="BM63" s="685"/>
      <c r="BN63" s="685"/>
      <c r="BO63" s="685"/>
      <c r="BP63" s="685"/>
      <c r="BQ63" s="685">
        <v>1</v>
      </c>
      <c r="BR63" s="685" t="s">
        <v>749</v>
      </c>
      <c r="BS63" s="685" t="s">
        <v>749</v>
      </c>
      <c r="BT63" s="685" t="s">
        <v>749</v>
      </c>
      <c r="BU63" s="685" t="s">
        <v>749</v>
      </c>
      <c r="BV63" s="685" t="s">
        <v>749</v>
      </c>
      <c r="BW63" s="685" t="s">
        <v>749</v>
      </c>
      <c r="BX63" s="685" t="s">
        <v>749</v>
      </c>
      <c r="BY63" s="685" t="s">
        <v>749</v>
      </c>
      <c r="BZ63" s="685">
        <v>1</v>
      </c>
      <c r="CA63" s="685">
        <v>1</v>
      </c>
      <c r="CB63" s="685">
        <v>1</v>
      </c>
      <c r="CC63" s="685">
        <v>1</v>
      </c>
      <c r="CD63" s="685">
        <v>1</v>
      </c>
      <c r="CE63" s="685">
        <v>1</v>
      </c>
      <c r="CF63" s="685" t="s">
        <v>749</v>
      </c>
      <c r="CG63" s="685" t="s">
        <v>749</v>
      </c>
      <c r="CH63" s="685" t="s">
        <v>749</v>
      </c>
      <c r="CI63" s="685" t="s">
        <v>749</v>
      </c>
      <c r="CJ63" s="685" t="s">
        <v>749</v>
      </c>
      <c r="CK63" s="685" t="s">
        <v>749</v>
      </c>
      <c r="CL63" s="685" t="s">
        <v>749</v>
      </c>
      <c r="CM63" s="685" t="s">
        <v>749</v>
      </c>
      <c r="CN63" s="685">
        <v>1</v>
      </c>
      <c r="CO63" s="685">
        <v>1</v>
      </c>
      <c r="CP63" s="685"/>
      <c r="CQ63" s="685"/>
      <c r="CR63" s="685"/>
      <c r="CS63" s="685"/>
      <c r="CT63" s="685"/>
      <c r="CU63" s="685"/>
      <c r="CV63" s="685"/>
      <c r="CW63" s="718" t="str">
        <f t="shared" si="6"/>
        <v>端末管理サーバ(Active Directory)</v>
      </c>
      <c r="CX63" s="718"/>
      <c r="CY63" s="718"/>
    </row>
    <row r="64" s="258" customFormat="1" ht="201.6" spans="2:103">
      <c r="B64" s="599">
        <f t="shared" si="7"/>
        <v>17</v>
      </c>
      <c r="C64" s="449" t="s">
        <v>800</v>
      </c>
      <c r="D64" s="450" t="s">
        <v>743</v>
      </c>
      <c r="E64" s="451" t="s">
        <v>801</v>
      </c>
      <c r="F64" s="598" t="s">
        <v>802</v>
      </c>
      <c r="G64" s="598" t="s">
        <v>803</v>
      </c>
      <c r="H64" s="454" t="str">
        <f t="shared" si="8"/>
        <v>ファイル共有システム(ファイルサーバ)
File sharing system
(e.g., File server)</v>
      </c>
      <c r="I64" s="451" t="s">
        <v>804</v>
      </c>
      <c r="J64" s="637" t="s">
        <v>805</v>
      </c>
      <c r="K64" s="487" t="str">
        <f t="shared" si="9"/>
        <v>回答不要
Not Applicable</v>
      </c>
      <c r="L64" s="488"/>
      <c r="M64" s="489"/>
      <c r="N64" s="492" t="s">
        <v>287</v>
      </c>
      <c r="O64" s="493"/>
      <c r="P64" s="494"/>
      <c r="Q64" s="648" t="s">
        <v>131</v>
      </c>
      <c r="R64" s="487" t="str">
        <f t="shared" si="10"/>
        <v>回答不要
Not Applicable</v>
      </c>
      <c r="S64" s="488"/>
      <c r="T64" s="489"/>
      <c r="U64" s="649"/>
      <c r="V64" s="494"/>
      <c r="W64" s="649"/>
      <c r="X64" s="487" t="str">
        <f t="shared" si="11"/>
        <v>回答不要
Not Applicable</v>
      </c>
      <c r="Y64" s="488"/>
      <c r="Z64" s="489"/>
      <c r="AA64" s="649"/>
      <c r="AB64" s="494"/>
      <c r="AC64" s="649"/>
      <c r="AD64" s="487" t="str">
        <f t="shared" si="12"/>
        <v>回答不要
Not Applicable</v>
      </c>
      <c r="AE64" s="488"/>
      <c r="AF64" s="489"/>
      <c r="AG64" s="649"/>
      <c r="AH64" s="494"/>
      <c r="AI64" s="649"/>
      <c r="AJ64" s="487" t="str">
        <f t="shared" si="13"/>
        <v>回答不要
Not Applicable</v>
      </c>
      <c r="AK64" s="488"/>
      <c r="AL64" s="489"/>
      <c r="AM64" s="652"/>
      <c r="AN64" s="494"/>
      <c r="AO64" s="668"/>
      <c r="AP64" s="669">
        <f>IF(OR('0.Work Content Judge'!$F$130=0,AND($CP64=99,COUNTIF('0.Work Content Judge'!$AM$160:$AO$160,2)=0),AND($CQ64=99,COUNTIF('0.Work Content Judge'!$AM$160:$AO$160,2)&gt;0),AND($CT64=99,'0.Work Content Judge'!$AC$160=1),AND($K$27="N/A",$H64=$BD$46),AND($K$28="N/A",$H64=$BE$46),AND($K$29="N/A",$H64=$BF$46),AND($K$30="N/A",$H64=$BG$46),AND($K$31="N/A",$H64=$BH$46),AND($K$32="N/A",$H64=$BI$46)),0,1)</f>
        <v>0</v>
      </c>
      <c r="AQ64" s="670">
        <f t="shared" si="14"/>
        <v>1</v>
      </c>
      <c r="AR64" s="669">
        <f>IF(OR('0.Work Content Judge'!$F$131=0,AND($CP64=99,COUNTIF('0.Work Content Judge'!$AM$161:$AO$161,2)=0),AND($CQ64=99,COUNTIF('0.Work Content Judge'!$AM$161:$AO$161,2)&gt;0),AND($CT64=99,'0.Work Content Judge'!$AC$161=1),AND($R$27="N/A",$H64=$BD$46),AND($R$28="N/A",$H64=$BE$46),AND($R$29="N/A",$H64=$BF$46),AND($R$30="N/A",$H64=$BG$46),AND($R$31="N/A",$H64=$BH$46),AND($R$32="N/A",$H64=$BI$46)),0,1)</f>
        <v>0</v>
      </c>
      <c r="AS64" s="670">
        <f t="shared" si="15"/>
        <v>1</v>
      </c>
      <c r="AT64" s="669">
        <f>IF(OR('0.Work Content Judge'!$F$132=0,AND($CP64=99,COUNTIF('0.Work Content Judge'!$AM$162:$AO$162,2)=0),AND($CQ64=99,COUNTIF('0.Work Content Judge'!$AM$162:$AO$162,2)&gt;0),AND($CT64=99,'0.Work Content Judge'!$AC$162=1),AND($X$27="N/A",$H64=$BD$46),AND($X$28="N/A",$H64=$BE$46),AND($X$29="N/A",$H64=$BF$46),AND($X$30="N/A",$H64=$BG$46),AND($X$31="N/A",$H64=$BH$46),AND($X$32="N/A",$H64=$BI$46)),0,1)</f>
        <v>0</v>
      </c>
      <c r="AU64" s="670">
        <f t="shared" si="16"/>
        <v>1</v>
      </c>
      <c r="AV64" s="669">
        <f>IF(OR('0.Work Content Judge'!$F$133=0,AND($CP64=99,COUNTIF('0.Work Content Judge'!$AM$163:$AO$163,2)=0),AND($CQ64=99,COUNTIF('0.Work Content Judge'!$AM$163:$AO$163,2)&gt;0),AND($CT64=99,'0.Work Content Judge'!$AC$163=1),AND($AD$27="N/A",$H64=$BD$46),AND($AD$28="N/A",$H64=$BE$46),AND($AD$29="N/A",$H64=$BF$46),AND($AD$30="N/A",$H64=$BG$46),AND($AD$31="N/A",$H64=$BH$46),AND($AD$32="N/A",$H64=$BI$46)),0,1)</f>
        <v>0</v>
      </c>
      <c r="AW64" s="670">
        <f t="shared" si="17"/>
        <v>1</v>
      </c>
      <c r="AX64" s="669">
        <f>IF(OR('0.Work Content Judge'!$F$134=0,AND($CP64=99,COUNTIF('0.Work Content Judge'!$AM$164:$AO$164,2)=0),AND($CQ64=99,COUNTIF('0.Work Content Judge'!$AM$164:$AO$164,2)&gt;0),AND($CT64=99,'0.Work Content Judge'!$AC$164=1),AND($AJ$27="N/A",$H64=$BD$46),AND($AJ$28="N/A",$H64=$BE$46),AND($AJ$29="N/A",$H64=$BF$46),AND($AJ$30="N/A",$H64=$BG$46),AND($AJ$31="N/A",$H64=$BH$46),AND($AJ$32="N/A",$H64=$BI$46)),0,1)</f>
        <v>0</v>
      </c>
      <c r="AY64" s="670">
        <f t="shared" si="18"/>
        <v>1</v>
      </c>
      <c r="AZ64" s="683">
        <f t="shared" si="5"/>
        <v>1</v>
      </c>
      <c r="BA64" s="684">
        <v>1</v>
      </c>
      <c r="BB64" s="685">
        <v>1</v>
      </c>
      <c r="BC64" s="685"/>
      <c r="BD64" s="685"/>
      <c r="BE64" s="685"/>
      <c r="BF64" s="685"/>
      <c r="BG64" s="685"/>
      <c r="BH64" s="685"/>
      <c r="BI64" s="685">
        <v>1</v>
      </c>
      <c r="BJ64" s="685"/>
      <c r="BK64" s="685"/>
      <c r="BL64" s="685"/>
      <c r="BM64" s="685"/>
      <c r="BN64" s="685"/>
      <c r="BO64" s="685"/>
      <c r="BP64" s="685"/>
      <c r="BQ64" s="685">
        <v>1</v>
      </c>
      <c r="BR64" s="685" t="s">
        <v>749</v>
      </c>
      <c r="BS64" s="685" t="s">
        <v>749</v>
      </c>
      <c r="BT64" s="685" t="s">
        <v>749</v>
      </c>
      <c r="BU64" s="685" t="s">
        <v>749</v>
      </c>
      <c r="BV64" s="685" t="s">
        <v>749</v>
      </c>
      <c r="BW64" s="685" t="s">
        <v>749</v>
      </c>
      <c r="BX64" s="685" t="s">
        <v>749</v>
      </c>
      <c r="BY64" s="685" t="s">
        <v>749</v>
      </c>
      <c r="BZ64" s="685">
        <v>1</v>
      </c>
      <c r="CA64" s="685">
        <v>1</v>
      </c>
      <c r="CB64" s="685">
        <v>1</v>
      </c>
      <c r="CC64" s="685">
        <v>1</v>
      </c>
      <c r="CD64" s="685">
        <v>1</v>
      </c>
      <c r="CE64" s="685">
        <v>1</v>
      </c>
      <c r="CF64" s="685" t="s">
        <v>749</v>
      </c>
      <c r="CG64" s="685" t="s">
        <v>749</v>
      </c>
      <c r="CH64" s="685" t="s">
        <v>749</v>
      </c>
      <c r="CI64" s="685" t="s">
        <v>749</v>
      </c>
      <c r="CJ64" s="685" t="s">
        <v>749</v>
      </c>
      <c r="CK64" s="685" t="s">
        <v>749</v>
      </c>
      <c r="CL64" s="685" t="s">
        <v>749</v>
      </c>
      <c r="CM64" s="685" t="s">
        <v>749</v>
      </c>
      <c r="CN64" s="685">
        <v>1</v>
      </c>
      <c r="CO64" s="685">
        <v>1</v>
      </c>
      <c r="CP64" s="685"/>
      <c r="CQ64" s="685"/>
      <c r="CR64" s="685"/>
      <c r="CS64" s="685"/>
      <c r="CT64" s="685"/>
      <c r="CU64" s="685"/>
      <c r="CV64" s="685"/>
      <c r="CW64" s="718" t="str">
        <f t="shared" si="6"/>
        <v>ファイル共有システム(ファイルサーバ)</v>
      </c>
      <c r="CX64" s="718"/>
      <c r="CY64" s="718"/>
    </row>
    <row r="65" s="258" customFormat="1" ht="244.8" spans="2:103">
      <c r="B65" s="599">
        <f t="shared" si="7"/>
        <v>18</v>
      </c>
      <c r="C65" s="449" t="s">
        <v>806</v>
      </c>
      <c r="D65" s="450" t="s">
        <v>743</v>
      </c>
      <c r="E65" s="451" t="s">
        <v>744</v>
      </c>
      <c r="F65" s="598" t="s">
        <v>807</v>
      </c>
      <c r="G65" s="598" t="s">
        <v>808</v>
      </c>
      <c r="H65" s="600" t="str">
        <f t="shared" si="8"/>
        <v>端末
Terminal
(e.g., User terminal, operation terminal, etc.)</v>
      </c>
      <c r="I65" s="451" t="s">
        <v>804</v>
      </c>
      <c r="J65" s="637" t="s">
        <v>805</v>
      </c>
      <c r="K65" s="487" t="str">
        <f t="shared" si="9"/>
        <v>回答不要
Not Applicable</v>
      </c>
      <c r="L65" s="488"/>
      <c r="M65" s="489"/>
      <c r="N65" s="492" t="s">
        <v>287</v>
      </c>
      <c r="O65" s="493"/>
      <c r="P65" s="494"/>
      <c r="Q65" s="648" t="s">
        <v>131</v>
      </c>
      <c r="R65" s="487" t="str">
        <f t="shared" si="10"/>
        <v>回答不要
Not Applicable</v>
      </c>
      <c r="S65" s="488"/>
      <c r="T65" s="489"/>
      <c r="U65" s="649"/>
      <c r="V65" s="494"/>
      <c r="W65" s="649"/>
      <c r="X65" s="487" t="str">
        <f t="shared" si="11"/>
        <v>回答不要
Not Applicable</v>
      </c>
      <c r="Y65" s="488"/>
      <c r="Z65" s="489"/>
      <c r="AA65" s="649"/>
      <c r="AB65" s="494"/>
      <c r="AC65" s="649"/>
      <c r="AD65" s="487" t="str">
        <f t="shared" si="12"/>
        <v>回答不要
Not Applicable</v>
      </c>
      <c r="AE65" s="488"/>
      <c r="AF65" s="489"/>
      <c r="AG65" s="649"/>
      <c r="AH65" s="494"/>
      <c r="AI65" s="649"/>
      <c r="AJ65" s="487" t="str">
        <f t="shared" si="13"/>
        <v>回答不要
Not Applicable</v>
      </c>
      <c r="AK65" s="488"/>
      <c r="AL65" s="489"/>
      <c r="AM65" s="652"/>
      <c r="AN65" s="494"/>
      <c r="AO65" s="668"/>
      <c r="AP65" s="669">
        <f>IF(OR('0.Work Content Judge'!$F$130=0,AND($CP65=99,COUNTIF('0.Work Content Judge'!$AM$160:$AO$160,2)=0),AND($CQ65=99,COUNTIF('0.Work Content Judge'!$AM$160:$AO$160,2)&gt;0),AND($CT65=99,'0.Work Content Judge'!$AC$160=1),AND($K$27="N/A",$H65=$BD$46),AND($K$28="N/A",$H65=$BE$46),AND($K$29="N/A",$H65=$BF$46),AND($K$30="N/A",$H65=$BG$46),AND($K$31="N/A",$H65=$BH$46),AND($K$32="N/A",$H65=$BI$46)),0,1)</f>
        <v>0</v>
      </c>
      <c r="AQ65" s="670">
        <f t="shared" si="14"/>
        <v>1</v>
      </c>
      <c r="AR65" s="669">
        <f>IF(OR('0.Work Content Judge'!$F$131=0,AND($CP65=99,COUNTIF('0.Work Content Judge'!$AM$161:$AO$161,2)=0),AND($CQ65=99,COUNTIF('0.Work Content Judge'!$AM$161:$AO$161,2)&gt;0),AND($CT65=99,'0.Work Content Judge'!$AC$161=1),AND($R$27="N/A",$H65=$BD$46),AND($R$28="N/A",$H65=$BE$46),AND($R$29="N/A",$H65=$BF$46),AND($R$30="N/A",$H65=$BG$46),AND($R$31="N/A",$H65=$BH$46),AND($R$32="N/A",$H65=$BI$46)),0,1)</f>
        <v>0</v>
      </c>
      <c r="AS65" s="670">
        <f t="shared" si="15"/>
        <v>1</v>
      </c>
      <c r="AT65" s="669">
        <f>IF(OR('0.Work Content Judge'!$F$132=0,AND($CP65=99,COUNTIF('0.Work Content Judge'!$AM$162:$AO$162,2)=0),AND($CQ65=99,COUNTIF('0.Work Content Judge'!$AM$162:$AO$162,2)&gt;0),AND($CT65=99,'0.Work Content Judge'!$AC$162=1),AND($X$27="N/A",$H65=$BD$46),AND($X$28="N/A",$H65=$BE$46),AND($X$29="N/A",$H65=$BF$46),AND($X$30="N/A",$H65=$BG$46),AND($X$31="N/A",$H65=$BH$46),AND($X$32="N/A",$H65=$BI$46)),0,1)</f>
        <v>0</v>
      </c>
      <c r="AU65" s="670">
        <f t="shared" si="16"/>
        <v>1</v>
      </c>
      <c r="AV65" s="669">
        <f>IF(OR('0.Work Content Judge'!$F$133=0,AND($CP65=99,COUNTIF('0.Work Content Judge'!$AM$163:$AO$163,2)=0),AND($CQ65=99,COUNTIF('0.Work Content Judge'!$AM$163:$AO$163,2)&gt;0),AND($CT65=99,'0.Work Content Judge'!$AC$163=1),AND($AD$27="N/A",$H65=$BD$46),AND($AD$28="N/A",$H65=$BE$46),AND($AD$29="N/A",$H65=$BF$46),AND($AD$30="N/A",$H65=$BG$46),AND($AD$31="N/A",$H65=$BH$46),AND($AD$32="N/A",$H65=$BI$46)),0,1)</f>
        <v>0</v>
      </c>
      <c r="AW65" s="670">
        <f t="shared" si="17"/>
        <v>1</v>
      </c>
      <c r="AX65" s="669">
        <f>IF(OR('0.Work Content Judge'!$F$134=0,AND($CP65=99,COUNTIF('0.Work Content Judge'!$AM$164:$AO$164,2)=0),AND($CQ65=99,COUNTIF('0.Work Content Judge'!$AM$164:$AO$164,2)&gt;0),AND($CT65=99,'0.Work Content Judge'!$AC$164=1),AND($AJ$27="N/A",$H65=$BD$46),AND($AJ$28="N/A",$H65=$BE$46),AND($AJ$29="N/A",$H65=$BF$46),AND($AJ$30="N/A",$H65=$BG$46),AND($AJ$31="N/A",$H65=$BH$46),AND($AJ$32="N/A",$H65=$BI$46)),0,1)</f>
        <v>0</v>
      </c>
      <c r="AY65" s="670">
        <f t="shared" si="18"/>
        <v>1</v>
      </c>
      <c r="AZ65" s="683">
        <f t="shared" si="5"/>
        <v>3</v>
      </c>
      <c r="BA65" s="684">
        <v>1</v>
      </c>
      <c r="BB65" s="685">
        <v>1</v>
      </c>
      <c r="BC65" s="685"/>
      <c r="BD65" s="685"/>
      <c r="BE65" s="685"/>
      <c r="BF65" s="685"/>
      <c r="BG65" s="685">
        <v>1</v>
      </c>
      <c r="BH65" s="685">
        <v>1</v>
      </c>
      <c r="BI65" s="685">
        <v>1</v>
      </c>
      <c r="BJ65" s="685"/>
      <c r="BK65" s="685"/>
      <c r="BL65" s="685"/>
      <c r="BM65" s="685"/>
      <c r="BN65" s="685"/>
      <c r="BO65" s="685"/>
      <c r="BP65" s="685"/>
      <c r="BQ65" s="685">
        <v>1</v>
      </c>
      <c r="BR65" s="685" t="s">
        <v>749</v>
      </c>
      <c r="BS65" s="685" t="s">
        <v>749</v>
      </c>
      <c r="BT65" s="685" t="s">
        <v>749</v>
      </c>
      <c r="BU65" s="685" t="s">
        <v>749</v>
      </c>
      <c r="BV65" s="685" t="s">
        <v>749</v>
      </c>
      <c r="BW65" s="685" t="s">
        <v>749</v>
      </c>
      <c r="BX65" s="685" t="s">
        <v>749</v>
      </c>
      <c r="BY65" s="685" t="s">
        <v>749</v>
      </c>
      <c r="BZ65" s="685">
        <v>1</v>
      </c>
      <c r="CA65" s="685">
        <v>1</v>
      </c>
      <c r="CB65" s="685">
        <v>1</v>
      </c>
      <c r="CC65" s="685">
        <v>1</v>
      </c>
      <c r="CD65" s="685">
        <v>1</v>
      </c>
      <c r="CE65" s="685">
        <v>1</v>
      </c>
      <c r="CF65" s="685" t="s">
        <v>749</v>
      </c>
      <c r="CG65" s="685" t="s">
        <v>749</v>
      </c>
      <c r="CH65" s="685" t="s">
        <v>749</v>
      </c>
      <c r="CI65" s="685" t="s">
        <v>749</v>
      </c>
      <c r="CJ65" s="685" t="s">
        <v>749</v>
      </c>
      <c r="CK65" s="685" t="s">
        <v>749</v>
      </c>
      <c r="CL65" s="685" t="s">
        <v>749</v>
      </c>
      <c r="CM65" s="685" t="s">
        <v>749</v>
      </c>
      <c r="CN65" s="685">
        <v>1</v>
      </c>
      <c r="CO65" s="685">
        <v>1</v>
      </c>
      <c r="CP65" s="685"/>
      <c r="CQ65" s="685"/>
      <c r="CR65" s="685"/>
      <c r="CS65" s="685"/>
      <c r="CT65" s="685"/>
      <c r="CU65" s="685"/>
      <c r="CV65" s="685"/>
      <c r="CW65" s="718" t="str">
        <f t="shared" si="6"/>
        <v>ユーザ端末・ネットワーク</v>
      </c>
      <c r="CX65" s="718"/>
      <c r="CY65" s="718"/>
    </row>
    <row r="66" s="258" customFormat="1" ht="244.8" spans="2:103">
      <c r="B66" s="599">
        <f t="shared" si="7"/>
        <v>19</v>
      </c>
      <c r="C66" s="449" t="s">
        <v>806</v>
      </c>
      <c r="D66" s="450" t="s">
        <v>743</v>
      </c>
      <c r="E66" s="451" t="s">
        <v>744</v>
      </c>
      <c r="F66" s="598" t="s">
        <v>807</v>
      </c>
      <c r="G66" s="598" t="s">
        <v>808</v>
      </c>
      <c r="H66" s="454" t="str">
        <f t="shared" si="8"/>
        <v>端末管理サーバ
Terminal management server
(e.g., Active Directory server)</v>
      </c>
      <c r="I66" s="451" t="s">
        <v>804</v>
      </c>
      <c r="J66" s="637" t="s">
        <v>805</v>
      </c>
      <c r="K66" s="487" t="str">
        <f t="shared" si="9"/>
        <v>回答不要
Not Applicable</v>
      </c>
      <c r="L66" s="488"/>
      <c r="M66" s="489"/>
      <c r="N66" s="492" t="s">
        <v>287</v>
      </c>
      <c r="O66" s="493"/>
      <c r="P66" s="494"/>
      <c r="Q66" s="648" t="s">
        <v>131</v>
      </c>
      <c r="R66" s="487" t="str">
        <f t="shared" si="10"/>
        <v>回答不要
Not Applicable</v>
      </c>
      <c r="S66" s="488"/>
      <c r="T66" s="489"/>
      <c r="U66" s="649"/>
      <c r="V66" s="494"/>
      <c r="W66" s="649"/>
      <c r="X66" s="487" t="str">
        <f t="shared" si="11"/>
        <v>回答不要
Not Applicable</v>
      </c>
      <c r="Y66" s="488"/>
      <c r="Z66" s="489"/>
      <c r="AA66" s="649"/>
      <c r="AB66" s="494"/>
      <c r="AC66" s="649"/>
      <c r="AD66" s="487" t="str">
        <f t="shared" si="12"/>
        <v>回答不要
Not Applicable</v>
      </c>
      <c r="AE66" s="488"/>
      <c r="AF66" s="489"/>
      <c r="AG66" s="649"/>
      <c r="AH66" s="494"/>
      <c r="AI66" s="649"/>
      <c r="AJ66" s="487" t="str">
        <f t="shared" si="13"/>
        <v>回答不要
Not Applicable</v>
      </c>
      <c r="AK66" s="488"/>
      <c r="AL66" s="489"/>
      <c r="AM66" s="652"/>
      <c r="AN66" s="494"/>
      <c r="AO66" s="668"/>
      <c r="AP66" s="669">
        <f>IF(OR('0.Work Content Judge'!$F$130=0,AND($CP66=99,COUNTIF('0.Work Content Judge'!$AM$160:$AO$160,2)=0),AND($CQ66=99,COUNTIF('0.Work Content Judge'!$AM$160:$AO$160,2)&gt;0),AND($CT66=99,'0.Work Content Judge'!$AC$160=1),AND($K$27="N/A",$H66=$BD$46),AND($K$28="N/A",$H66=$BE$46),AND($K$29="N/A",$H66=$BF$46),AND($K$30="N/A",$H66=$BG$46),AND($K$31="N/A",$H66=$BH$46),AND($K$32="N/A",$H66=$BI$46)),0,1)</f>
        <v>0</v>
      </c>
      <c r="AQ66" s="670">
        <f t="shared" si="14"/>
        <v>1</v>
      </c>
      <c r="AR66" s="669">
        <f>IF(OR('0.Work Content Judge'!$F$131=0,AND($CP66=99,COUNTIF('0.Work Content Judge'!$AM$161:$AO$161,2)=0),AND($CQ66=99,COUNTIF('0.Work Content Judge'!$AM$161:$AO$161,2)&gt;0),AND($CT66=99,'0.Work Content Judge'!$AC$161=1),AND($R$27="N/A",$H66=$BD$46),AND($R$28="N/A",$H66=$BE$46),AND($R$29="N/A",$H66=$BF$46),AND($R$30="N/A",$H66=$BG$46),AND($R$31="N/A",$H66=$BH$46),AND($R$32="N/A",$H66=$BI$46)),0,1)</f>
        <v>0</v>
      </c>
      <c r="AS66" s="670">
        <f t="shared" si="15"/>
        <v>1</v>
      </c>
      <c r="AT66" s="669">
        <f>IF(OR('0.Work Content Judge'!$F$132=0,AND($CP66=99,COUNTIF('0.Work Content Judge'!$AM$162:$AO$162,2)=0),AND($CQ66=99,COUNTIF('0.Work Content Judge'!$AM$162:$AO$162,2)&gt;0),AND($CT66=99,'0.Work Content Judge'!$AC$162=1),AND($X$27="N/A",$H66=$BD$46),AND($X$28="N/A",$H66=$BE$46),AND($X$29="N/A",$H66=$BF$46),AND($X$30="N/A",$H66=$BG$46),AND($X$31="N/A",$H66=$BH$46),AND($X$32="N/A",$H66=$BI$46)),0,1)</f>
        <v>0</v>
      </c>
      <c r="AU66" s="670">
        <f t="shared" si="16"/>
        <v>1</v>
      </c>
      <c r="AV66" s="669">
        <f>IF(OR('0.Work Content Judge'!$F$133=0,AND($CP66=99,COUNTIF('0.Work Content Judge'!$AM$163:$AO$163,2)=0),AND($CQ66=99,COUNTIF('0.Work Content Judge'!$AM$163:$AO$163,2)&gt;0),AND($CT66=99,'0.Work Content Judge'!$AC$163=1),AND($AD$27="N/A",$H66=$BD$46),AND($AD$28="N/A",$H66=$BE$46),AND($AD$29="N/A",$H66=$BF$46),AND($AD$30="N/A",$H66=$BG$46),AND($AD$31="N/A",$H66=$BH$46),AND($AD$32="N/A",$H66=$BI$46)),0,1)</f>
        <v>0</v>
      </c>
      <c r="AW66" s="670">
        <f t="shared" si="17"/>
        <v>1</v>
      </c>
      <c r="AX66" s="669">
        <f>IF(OR('0.Work Content Judge'!$F$134=0,AND($CP66=99,COUNTIF('0.Work Content Judge'!$AM$164:$AO$164,2)=0),AND($CQ66=99,COUNTIF('0.Work Content Judge'!$AM$164:$AO$164,2)&gt;0),AND($CT66=99,'0.Work Content Judge'!$AC$164=1),AND($AJ$27="N/A",$H66=$BD$46),AND($AJ$28="N/A",$H66=$BE$46),AND($AJ$29="N/A",$H66=$BF$46),AND($AJ$30="N/A",$H66=$BG$46),AND($AJ$31="N/A",$H66=$BH$46),AND($AJ$32="N/A",$H66=$BI$46)),0,1)</f>
        <v>0</v>
      </c>
      <c r="AY66" s="670">
        <f t="shared" si="18"/>
        <v>1</v>
      </c>
      <c r="AZ66" s="683">
        <f t="shared" si="5"/>
        <v>2</v>
      </c>
      <c r="BA66" s="684">
        <v>1</v>
      </c>
      <c r="BB66" s="685">
        <v>1</v>
      </c>
      <c r="BC66" s="685"/>
      <c r="BD66" s="685"/>
      <c r="BE66" s="685"/>
      <c r="BF66" s="685"/>
      <c r="BG66" s="685"/>
      <c r="BH66" s="685">
        <v>1</v>
      </c>
      <c r="BI66" s="685">
        <v>1</v>
      </c>
      <c r="BJ66" s="685"/>
      <c r="BK66" s="685"/>
      <c r="BL66" s="685"/>
      <c r="BM66" s="685"/>
      <c r="BN66" s="685"/>
      <c r="BO66" s="685"/>
      <c r="BP66" s="685"/>
      <c r="BQ66" s="685">
        <v>1</v>
      </c>
      <c r="BR66" s="685" t="s">
        <v>749</v>
      </c>
      <c r="BS66" s="685" t="s">
        <v>749</v>
      </c>
      <c r="BT66" s="685" t="s">
        <v>749</v>
      </c>
      <c r="BU66" s="685" t="s">
        <v>749</v>
      </c>
      <c r="BV66" s="685" t="s">
        <v>749</v>
      </c>
      <c r="BW66" s="685" t="s">
        <v>749</v>
      </c>
      <c r="BX66" s="685" t="s">
        <v>749</v>
      </c>
      <c r="BY66" s="685" t="s">
        <v>749</v>
      </c>
      <c r="BZ66" s="685">
        <v>1</v>
      </c>
      <c r="CA66" s="685">
        <v>1</v>
      </c>
      <c r="CB66" s="685">
        <v>1</v>
      </c>
      <c r="CC66" s="685">
        <v>1</v>
      </c>
      <c r="CD66" s="685">
        <v>1</v>
      </c>
      <c r="CE66" s="685">
        <v>1</v>
      </c>
      <c r="CF66" s="685" t="s">
        <v>749</v>
      </c>
      <c r="CG66" s="685" t="s">
        <v>749</v>
      </c>
      <c r="CH66" s="685" t="s">
        <v>749</v>
      </c>
      <c r="CI66" s="685" t="s">
        <v>749</v>
      </c>
      <c r="CJ66" s="685" t="s">
        <v>749</v>
      </c>
      <c r="CK66" s="685" t="s">
        <v>749</v>
      </c>
      <c r="CL66" s="685" t="s">
        <v>749</v>
      </c>
      <c r="CM66" s="685" t="s">
        <v>749</v>
      </c>
      <c r="CN66" s="685">
        <v>1</v>
      </c>
      <c r="CO66" s="685">
        <v>1</v>
      </c>
      <c r="CP66" s="685"/>
      <c r="CQ66" s="685"/>
      <c r="CR66" s="685"/>
      <c r="CS66" s="685"/>
      <c r="CT66" s="685"/>
      <c r="CU66" s="685"/>
      <c r="CV66" s="685"/>
      <c r="CW66" s="718" t="str">
        <f t="shared" si="6"/>
        <v>端末管理サーバ(Active Directory)</v>
      </c>
      <c r="CX66" s="718"/>
      <c r="CY66" s="718"/>
    </row>
    <row r="67" s="258" customFormat="1" ht="244.8" spans="2:103">
      <c r="B67" s="599">
        <f t="shared" si="7"/>
        <v>20</v>
      </c>
      <c r="C67" s="449" t="s">
        <v>806</v>
      </c>
      <c r="D67" s="450" t="s">
        <v>743</v>
      </c>
      <c r="E67" s="451" t="s">
        <v>744</v>
      </c>
      <c r="F67" s="598" t="s">
        <v>807</v>
      </c>
      <c r="G67" s="598" t="s">
        <v>808</v>
      </c>
      <c r="H67" s="454" t="str">
        <f t="shared" si="8"/>
        <v>ファイル共有システム(ファイルサーバ)
File sharing system
(e.g., File server)</v>
      </c>
      <c r="I67" s="451" t="s">
        <v>804</v>
      </c>
      <c r="J67" s="637" t="s">
        <v>805</v>
      </c>
      <c r="K67" s="487" t="str">
        <f t="shared" si="9"/>
        <v>回答不要
Not Applicable</v>
      </c>
      <c r="L67" s="488"/>
      <c r="M67" s="489"/>
      <c r="N67" s="492" t="s">
        <v>287</v>
      </c>
      <c r="O67" s="493"/>
      <c r="P67" s="494"/>
      <c r="Q67" s="648" t="s">
        <v>131</v>
      </c>
      <c r="R67" s="487" t="str">
        <f t="shared" si="10"/>
        <v>回答不要
Not Applicable</v>
      </c>
      <c r="S67" s="488"/>
      <c r="T67" s="489"/>
      <c r="U67" s="649"/>
      <c r="V67" s="494"/>
      <c r="W67" s="649"/>
      <c r="X67" s="487" t="str">
        <f t="shared" si="11"/>
        <v>回答不要
Not Applicable</v>
      </c>
      <c r="Y67" s="488"/>
      <c r="Z67" s="489"/>
      <c r="AA67" s="649"/>
      <c r="AB67" s="494"/>
      <c r="AC67" s="649"/>
      <c r="AD67" s="487" t="str">
        <f t="shared" si="12"/>
        <v>回答不要
Not Applicable</v>
      </c>
      <c r="AE67" s="488"/>
      <c r="AF67" s="489"/>
      <c r="AG67" s="649"/>
      <c r="AH67" s="494"/>
      <c r="AI67" s="649"/>
      <c r="AJ67" s="487" t="str">
        <f t="shared" si="13"/>
        <v>回答不要
Not Applicable</v>
      </c>
      <c r="AK67" s="488"/>
      <c r="AL67" s="489"/>
      <c r="AM67" s="652"/>
      <c r="AN67" s="494"/>
      <c r="AO67" s="668"/>
      <c r="AP67" s="669">
        <f>IF(OR('0.Work Content Judge'!$F$130=0,AND($CP67=99,COUNTIF('0.Work Content Judge'!$AM$160:$AO$160,2)=0),AND($CQ67=99,COUNTIF('0.Work Content Judge'!$AM$160:$AO$160,2)&gt;0),AND($CT67=99,'0.Work Content Judge'!$AC$160=1),AND($K$27="N/A",$H67=$BD$46),AND($K$28="N/A",$H67=$BE$46),AND($K$29="N/A",$H67=$BF$46),AND($K$30="N/A",$H67=$BG$46),AND($K$31="N/A",$H67=$BH$46),AND($K$32="N/A",$H67=$BI$46)),0,1)</f>
        <v>0</v>
      </c>
      <c r="AQ67" s="670">
        <f t="shared" si="14"/>
        <v>1</v>
      </c>
      <c r="AR67" s="669">
        <f>IF(OR('0.Work Content Judge'!$F$131=0,AND($CP67=99,COUNTIF('0.Work Content Judge'!$AM$161:$AO$161,2)=0),AND($CQ67=99,COUNTIF('0.Work Content Judge'!$AM$161:$AO$161,2)&gt;0),AND($CT67=99,'0.Work Content Judge'!$AC$161=1),AND($R$27="N/A",$H67=$BD$46),AND($R$28="N/A",$H67=$BE$46),AND($R$29="N/A",$H67=$BF$46),AND($R$30="N/A",$H67=$BG$46),AND($R$31="N/A",$H67=$BH$46),AND($R$32="N/A",$H67=$BI$46)),0,1)</f>
        <v>0</v>
      </c>
      <c r="AS67" s="670">
        <f t="shared" si="15"/>
        <v>1</v>
      </c>
      <c r="AT67" s="669">
        <f>IF(OR('0.Work Content Judge'!$F$132=0,AND($CP67=99,COUNTIF('0.Work Content Judge'!$AM$162:$AO$162,2)=0),AND($CQ67=99,COUNTIF('0.Work Content Judge'!$AM$162:$AO$162,2)&gt;0),AND($CT67=99,'0.Work Content Judge'!$AC$162=1),AND($X$27="N/A",$H67=$BD$46),AND($X$28="N/A",$H67=$BE$46),AND($X$29="N/A",$H67=$BF$46),AND($X$30="N/A",$H67=$BG$46),AND($X$31="N/A",$H67=$BH$46),AND($X$32="N/A",$H67=$BI$46)),0,1)</f>
        <v>0</v>
      </c>
      <c r="AU67" s="670">
        <f t="shared" si="16"/>
        <v>1</v>
      </c>
      <c r="AV67" s="669">
        <f>IF(OR('0.Work Content Judge'!$F$133=0,AND($CP67=99,COUNTIF('0.Work Content Judge'!$AM$163:$AO$163,2)=0),AND($CQ67=99,COUNTIF('0.Work Content Judge'!$AM$163:$AO$163,2)&gt;0),AND($CT67=99,'0.Work Content Judge'!$AC$163=1),AND($AD$27="N/A",$H67=$BD$46),AND($AD$28="N/A",$H67=$BE$46),AND($AD$29="N/A",$H67=$BF$46),AND($AD$30="N/A",$H67=$BG$46),AND($AD$31="N/A",$H67=$BH$46),AND($AD$32="N/A",$H67=$BI$46)),0,1)</f>
        <v>0</v>
      </c>
      <c r="AW67" s="670">
        <f t="shared" si="17"/>
        <v>1</v>
      </c>
      <c r="AX67" s="669">
        <f>IF(OR('0.Work Content Judge'!$F$134=0,AND($CP67=99,COUNTIF('0.Work Content Judge'!$AM$164:$AO$164,2)=0),AND($CQ67=99,COUNTIF('0.Work Content Judge'!$AM$164:$AO$164,2)&gt;0),AND($CT67=99,'0.Work Content Judge'!$AC$164=1),AND($AJ$27="N/A",$H67=$BD$46),AND($AJ$28="N/A",$H67=$BE$46),AND($AJ$29="N/A",$H67=$BF$46),AND($AJ$30="N/A",$H67=$BG$46),AND($AJ$31="N/A",$H67=$BH$46),AND($AJ$32="N/A",$H67=$BI$46)),0,1)</f>
        <v>0</v>
      </c>
      <c r="AY67" s="670">
        <f t="shared" si="18"/>
        <v>1</v>
      </c>
      <c r="AZ67" s="683">
        <f t="shared" si="5"/>
        <v>1</v>
      </c>
      <c r="BA67" s="684">
        <v>1</v>
      </c>
      <c r="BB67" s="685">
        <v>1</v>
      </c>
      <c r="BC67" s="685"/>
      <c r="BD67" s="685"/>
      <c r="BE67" s="685"/>
      <c r="BF67" s="685"/>
      <c r="BG67" s="685"/>
      <c r="BH67" s="685"/>
      <c r="BI67" s="685">
        <v>1</v>
      </c>
      <c r="BJ67" s="685"/>
      <c r="BK67" s="685"/>
      <c r="BL67" s="685"/>
      <c r="BM67" s="685"/>
      <c r="BN67" s="685"/>
      <c r="BO67" s="685"/>
      <c r="BP67" s="685"/>
      <c r="BQ67" s="685">
        <v>1</v>
      </c>
      <c r="BR67" s="685" t="s">
        <v>749</v>
      </c>
      <c r="BS67" s="685" t="s">
        <v>749</v>
      </c>
      <c r="BT67" s="685" t="s">
        <v>749</v>
      </c>
      <c r="BU67" s="685" t="s">
        <v>749</v>
      </c>
      <c r="BV67" s="685" t="s">
        <v>749</v>
      </c>
      <c r="BW67" s="685" t="s">
        <v>749</v>
      </c>
      <c r="BX67" s="685" t="s">
        <v>749</v>
      </c>
      <c r="BY67" s="685" t="s">
        <v>749</v>
      </c>
      <c r="BZ67" s="685">
        <v>1</v>
      </c>
      <c r="CA67" s="685">
        <v>1</v>
      </c>
      <c r="CB67" s="685">
        <v>1</v>
      </c>
      <c r="CC67" s="685">
        <v>1</v>
      </c>
      <c r="CD67" s="685">
        <v>1</v>
      </c>
      <c r="CE67" s="685">
        <v>1</v>
      </c>
      <c r="CF67" s="685" t="s">
        <v>749</v>
      </c>
      <c r="CG67" s="685" t="s">
        <v>749</v>
      </c>
      <c r="CH67" s="685" t="s">
        <v>749</v>
      </c>
      <c r="CI67" s="685" t="s">
        <v>749</v>
      </c>
      <c r="CJ67" s="685" t="s">
        <v>749</v>
      </c>
      <c r="CK67" s="685" t="s">
        <v>749</v>
      </c>
      <c r="CL67" s="685" t="s">
        <v>749</v>
      </c>
      <c r="CM67" s="685" t="s">
        <v>749</v>
      </c>
      <c r="CN67" s="685">
        <v>1</v>
      </c>
      <c r="CO67" s="685">
        <v>1</v>
      </c>
      <c r="CP67" s="685"/>
      <c r="CQ67" s="685"/>
      <c r="CR67" s="685"/>
      <c r="CS67" s="685"/>
      <c r="CT67" s="685"/>
      <c r="CU67" s="685"/>
      <c r="CV67" s="685"/>
      <c r="CW67" s="718" t="str">
        <f t="shared" si="6"/>
        <v>ファイル共有システム(ファイルサーバ)</v>
      </c>
      <c r="CX67" s="718"/>
      <c r="CY67" s="718"/>
    </row>
    <row r="68" s="258" customFormat="1" ht="405.6" spans="2:103">
      <c r="B68" s="448">
        <f t="shared" si="7"/>
        <v>21</v>
      </c>
      <c r="C68" s="449" t="s">
        <v>809</v>
      </c>
      <c r="D68" s="450" t="s">
        <v>743</v>
      </c>
      <c r="E68" s="451" t="s">
        <v>801</v>
      </c>
      <c r="F68" s="598" t="s">
        <v>810</v>
      </c>
      <c r="G68" s="598" t="s">
        <v>811</v>
      </c>
      <c r="H68" s="451" t="str">
        <f t="shared" si="8"/>
        <v>インターネット接続環境
Internet connection environment
(e.g., Proxy server,etc.)</v>
      </c>
      <c r="I68" s="451" t="s">
        <v>775</v>
      </c>
      <c r="J68" s="637" t="s">
        <v>776</v>
      </c>
      <c r="K68" s="487" t="str">
        <f t="shared" si="9"/>
        <v>回答不要
Not Applicable</v>
      </c>
      <c r="L68" s="488"/>
      <c r="M68" s="489"/>
      <c r="N68" s="490" t="s">
        <v>812</v>
      </c>
      <c r="O68" s="491"/>
      <c r="P68" s="322"/>
      <c r="Q68" s="648" t="s">
        <v>131</v>
      </c>
      <c r="R68" s="487" t="str">
        <f t="shared" si="10"/>
        <v>回答不要
Not Applicable</v>
      </c>
      <c r="S68" s="488"/>
      <c r="T68" s="489"/>
      <c r="U68" s="649"/>
      <c r="V68" s="494"/>
      <c r="W68" s="649"/>
      <c r="X68" s="487" t="str">
        <f t="shared" si="11"/>
        <v>回答不要
Not Applicable</v>
      </c>
      <c r="Y68" s="488"/>
      <c r="Z68" s="489"/>
      <c r="AA68" s="649"/>
      <c r="AB68" s="494"/>
      <c r="AC68" s="649"/>
      <c r="AD68" s="487" t="str">
        <f t="shared" si="12"/>
        <v>回答不要
Not Applicable</v>
      </c>
      <c r="AE68" s="488"/>
      <c r="AF68" s="489"/>
      <c r="AG68" s="649"/>
      <c r="AH68" s="494"/>
      <c r="AI68" s="649"/>
      <c r="AJ68" s="487" t="str">
        <f t="shared" si="13"/>
        <v>回答不要
Not Applicable</v>
      </c>
      <c r="AK68" s="488"/>
      <c r="AL68" s="489"/>
      <c r="AM68" s="652"/>
      <c r="AN68" s="494"/>
      <c r="AO68" s="668"/>
      <c r="AP68" s="669">
        <f>IF(OR('0.Work Content Judge'!$F$130=0,AND($CP68=99,COUNTIF('0.Work Content Judge'!$AM$160:$AO$160,2)=0),AND($CQ68=99,COUNTIF('0.Work Content Judge'!$AM$160:$AO$160,2)&gt;0),AND($CT68=99,'0.Work Content Judge'!$AC$160=1),AND($K$27="N/A",$H68=$BD$46),AND($K$28="N/A",$H68=$BE$46),AND($K$29="N/A",$H68=$BF$46),AND($K$30="N/A",$H68=$BG$46),AND($K$31="N/A",$H68=$BH$46),AND($K$32="N/A",$H68=$BI$46)),0,1)</f>
        <v>0</v>
      </c>
      <c r="AQ68" s="670">
        <f t="shared" si="14"/>
        <v>1</v>
      </c>
      <c r="AR68" s="669">
        <f>IF(OR('0.Work Content Judge'!$F$131=0,AND($CP68=99,COUNTIF('0.Work Content Judge'!$AM$161:$AO$161,2)=0),AND($CQ68=99,COUNTIF('0.Work Content Judge'!$AM$161:$AO$161,2)&gt;0),AND($CT68=99,'0.Work Content Judge'!$AC$161=1),AND($R$27="N/A",$H68=$BD$46),AND($R$28="N/A",$H68=$BE$46),AND($R$29="N/A",$H68=$BF$46),AND($R$30="N/A",$H68=$BG$46),AND($R$31="N/A",$H68=$BH$46),AND($R$32="N/A",$H68=$BI$46)),0,1)</f>
        <v>0</v>
      </c>
      <c r="AS68" s="670">
        <f t="shared" si="15"/>
        <v>1</v>
      </c>
      <c r="AT68" s="669">
        <f>IF(OR('0.Work Content Judge'!$F$132=0,AND($CP68=99,COUNTIF('0.Work Content Judge'!$AM$162:$AO$162,2)=0),AND($CQ68=99,COUNTIF('0.Work Content Judge'!$AM$162:$AO$162,2)&gt;0),AND($CT68=99,'0.Work Content Judge'!$AC$162=1),AND($X$27="N/A",$H68=$BD$46),AND($X$28="N/A",$H68=$BE$46),AND($X$29="N/A",$H68=$BF$46),AND($X$30="N/A",$H68=$BG$46),AND($X$31="N/A",$H68=$BH$46),AND($X$32="N/A",$H68=$BI$46)),0,1)</f>
        <v>0</v>
      </c>
      <c r="AU68" s="670">
        <f t="shared" si="16"/>
        <v>1</v>
      </c>
      <c r="AV68" s="669">
        <f>IF(OR('0.Work Content Judge'!$F$133=0,AND($CP68=99,COUNTIF('0.Work Content Judge'!$AM$163:$AO$163,2)=0),AND($CQ68=99,COUNTIF('0.Work Content Judge'!$AM$163:$AO$163,2)&gt;0),AND($CT68=99,'0.Work Content Judge'!$AC$163=1),AND($AD$27="N/A",$H68=$BD$46),AND($AD$28="N/A",$H68=$BE$46),AND($AD$29="N/A",$H68=$BF$46),AND($AD$30="N/A",$H68=$BG$46),AND($AD$31="N/A",$H68=$BH$46),AND($AD$32="N/A",$H68=$BI$46)),0,1)</f>
        <v>0</v>
      </c>
      <c r="AW68" s="670">
        <f t="shared" si="17"/>
        <v>1</v>
      </c>
      <c r="AX68" s="669">
        <f>IF(OR('0.Work Content Judge'!$F$134=0,AND($CP68=99,COUNTIF('0.Work Content Judge'!$AM$164:$AO$164,2)=0),AND($CQ68=99,COUNTIF('0.Work Content Judge'!$AM$164:$AO$164,2)&gt;0),AND($CT68=99,'0.Work Content Judge'!$AC$164=1),AND($AJ$27="N/A",$H68=$BD$46),AND($AJ$28="N/A",$H68=$BE$46),AND($AJ$29="N/A",$H68=$BF$46),AND($AJ$30="N/A",$H68=$BG$46),AND($AJ$31="N/A",$H68=$BH$46),AND($AJ$32="N/A",$H68=$BI$46)),0,1)</f>
        <v>0</v>
      </c>
      <c r="AY68" s="670">
        <f t="shared" si="18"/>
        <v>1</v>
      </c>
      <c r="AZ68" s="683">
        <f t="shared" si="5"/>
        <v>4</v>
      </c>
      <c r="BA68" s="684">
        <v>1</v>
      </c>
      <c r="BB68" s="685">
        <v>1</v>
      </c>
      <c r="BC68" s="685" t="s">
        <v>749</v>
      </c>
      <c r="BD68" s="685" t="s">
        <v>749</v>
      </c>
      <c r="BE68" s="685">
        <v>1</v>
      </c>
      <c r="BF68" s="685" t="s">
        <v>749</v>
      </c>
      <c r="BG68" s="685">
        <v>1</v>
      </c>
      <c r="BH68" s="685">
        <v>1</v>
      </c>
      <c r="BI68" s="685">
        <v>1</v>
      </c>
      <c r="BJ68" s="685">
        <v>1</v>
      </c>
      <c r="BK68" s="685" t="s">
        <v>749</v>
      </c>
      <c r="BL68" s="685">
        <v>1</v>
      </c>
      <c r="BM68" s="685" t="s">
        <v>749</v>
      </c>
      <c r="BN68" s="685"/>
      <c r="BO68" s="685">
        <v>1</v>
      </c>
      <c r="BP68" s="685">
        <v>1</v>
      </c>
      <c r="BQ68" s="685">
        <v>1</v>
      </c>
      <c r="BR68" s="685" t="s">
        <v>749</v>
      </c>
      <c r="BS68" s="685" t="s">
        <v>749</v>
      </c>
      <c r="BT68" s="685" t="s">
        <v>749</v>
      </c>
      <c r="BU68" s="685" t="s">
        <v>749</v>
      </c>
      <c r="BV68" s="685" t="s">
        <v>749</v>
      </c>
      <c r="BW68" s="685" t="s">
        <v>749</v>
      </c>
      <c r="BX68" s="685" t="s">
        <v>749</v>
      </c>
      <c r="BY68" s="685">
        <v>1</v>
      </c>
      <c r="BZ68" s="685">
        <v>1</v>
      </c>
      <c r="CA68" s="685">
        <v>1</v>
      </c>
      <c r="CB68" s="685">
        <v>1</v>
      </c>
      <c r="CC68" s="685">
        <v>1</v>
      </c>
      <c r="CD68" s="685">
        <v>1</v>
      </c>
      <c r="CE68" s="685">
        <v>1</v>
      </c>
      <c r="CF68" s="685">
        <v>1</v>
      </c>
      <c r="CG68" s="685">
        <v>1</v>
      </c>
      <c r="CH68" s="685" t="s">
        <v>749</v>
      </c>
      <c r="CI68" s="685" t="s">
        <v>749</v>
      </c>
      <c r="CJ68" s="685" t="s">
        <v>749</v>
      </c>
      <c r="CK68" s="685" t="s">
        <v>749</v>
      </c>
      <c r="CL68" s="685" t="s">
        <v>749</v>
      </c>
      <c r="CM68" s="685" t="s">
        <v>749</v>
      </c>
      <c r="CN68" s="685">
        <v>1</v>
      </c>
      <c r="CO68" s="685">
        <v>1</v>
      </c>
      <c r="CP68" s="685"/>
      <c r="CQ68" s="685"/>
      <c r="CR68" s="685"/>
      <c r="CS68" s="685"/>
      <c r="CT68" s="685"/>
      <c r="CU68" s="685"/>
      <c r="CV68" s="685"/>
      <c r="CW68" s="718" t="str">
        <f t="shared" si="6"/>
        <v>インターネット接続環境</v>
      </c>
      <c r="CX68" s="718"/>
      <c r="CY68" s="718"/>
    </row>
    <row r="69" s="258" customFormat="1" ht="405.6" spans="2:103">
      <c r="B69" s="448">
        <f t="shared" si="7"/>
        <v>22</v>
      </c>
      <c r="C69" s="449" t="s">
        <v>809</v>
      </c>
      <c r="D69" s="450" t="s">
        <v>743</v>
      </c>
      <c r="E69" s="451" t="s">
        <v>801</v>
      </c>
      <c r="F69" s="598" t="s">
        <v>810</v>
      </c>
      <c r="G69" s="598" t="s">
        <v>811</v>
      </c>
      <c r="H69" s="454" t="str">
        <f t="shared" si="8"/>
        <v>端末
Terminal
(e.g., User terminal, operation terminal, etc.)</v>
      </c>
      <c r="I69" s="451" t="s">
        <v>775</v>
      </c>
      <c r="J69" s="637" t="s">
        <v>776</v>
      </c>
      <c r="K69" s="487" t="str">
        <f t="shared" si="9"/>
        <v>回答不要
Not Applicable</v>
      </c>
      <c r="L69" s="488"/>
      <c r="M69" s="489"/>
      <c r="N69" s="490" t="s">
        <v>812</v>
      </c>
      <c r="O69" s="491"/>
      <c r="P69" s="322"/>
      <c r="Q69" s="648" t="s">
        <v>131</v>
      </c>
      <c r="R69" s="487" t="str">
        <f t="shared" si="10"/>
        <v>回答不要
Not Applicable</v>
      </c>
      <c r="S69" s="488"/>
      <c r="T69" s="489"/>
      <c r="U69" s="649"/>
      <c r="V69" s="494"/>
      <c r="W69" s="649"/>
      <c r="X69" s="487" t="str">
        <f t="shared" si="11"/>
        <v>回答不要
Not Applicable</v>
      </c>
      <c r="Y69" s="488"/>
      <c r="Z69" s="489"/>
      <c r="AA69" s="649"/>
      <c r="AB69" s="494"/>
      <c r="AC69" s="649"/>
      <c r="AD69" s="487" t="str">
        <f t="shared" si="12"/>
        <v>回答不要
Not Applicable</v>
      </c>
      <c r="AE69" s="488"/>
      <c r="AF69" s="489"/>
      <c r="AG69" s="649"/>
      <c r="AH69" s="494"/>
      <c r="AI69" s="649"/>
      <c r="AJ69" s="487" t="str">
        <f t="shared" si="13"/>
        <v>回答不要
Not Applicable</v>
      </c>
      <c r="AK69" s="488"/>
      <c r="AL69" s="489"/>
      <c r="AM69" s="652"/>
      <c r="AN69" s="494"/>
      <c r="AO69" s="668"/>
      <c r="AP69" s="669">
        <f>IF(OR('0.Work Content Judge'!$F$130=0,AND($CP69=99,COUNTIF('0.Work Content Judge'!$AM$160:$AO$160,2)=0),AND($CQ69=99,COUNTIF('0.Work Content Judge'!$AM$160:$AO$160,2)&gt;0),AND($CT69=99,'0.Work Content Judge'!$AC$160=1),AND($K$27="N/A",$H69=$BD$46),AND($K$28="N/A",$H69=$BE$46),AND($K$29="N/A",$H69=$BF$46),AND($K$30="N/A",$H69=$BG$46),AND($K$31="N/A",$H69=$BH$46),AND($K$32="N/A",$H69=$BI$46)),0,1)</f>
        <v>0</v>
      </c>
      <c r="AQ69" s="670">
        <f t="shared" si="14"/>
        <v>1</v>
      </c>
      <c r="AR69" s="669">
        <f>IF(OR('0.Work Content Judge'!$F$131=0,AND($CP69=99,COUNTIF('0.Work Content Judge'!$AM$161:$AO$161,2)=0),AND($CQ69=99,COUNTIF('0.Work Content Judge'!$AM$161:$AO$161,2)&gt;0),AND($CT69=99,'0.Work Content Judge'!$AC$161=1),AND($R$27="N/A",$H69=$BD$46),AND($R$28="N/A",$H69=$BE$46),AND($R$29="N/A",$H69=$BF$46),AND($R$30="N/A",$H69=$BG$46),AND($R$31="N/A",$H69=$BH$46),AND($R$32="N/A",$H69=$BI$46)),0,1)</f>
        <v>0</v>
      </c>
      <c r="AS69" s="670">
        <f t="shared" si="15"/>
        <v>1</v>
      </c>
      <c r="AT69" s="669">
        <f>IF(OR('0.Work Content Judge'!$F$132=0,AND($CP69=99,COUNTIF('0.Work Content Judge'!$AM$162:$AO$162,2)=0),AND($CQ69=99,COUNTIF('0.Work Content Judge'!$AM$162:$AO$162,2)&gt;0),AND($CT69=99,'0.Work Content Judge'!$AC$162=1),AND($X$27="N/A",$H69=$BD$46),AND($X$28="N/A",$H69=$BE$46),AND($X$29="N/A",$H69=$BF$46),AND($X$30="N/A",$H69=$BG$46),AND($X$31="N/A",$H69=$BH$46),AND($X$32="N/A",$H69=$BI$46)),0,1)</f>
        <v>0</v>
      </c>
      <c r="AU69" s="670">
        <f t="shared" si="16"/>
        <v>1</v>
      </c>
      <c r="AV69" s="669">
        <f>IF(OR('0.Work Content Judge'!$F$133=0,AND($CP69=99,COUNTIF('0.Work Content Judge'!$AM$163:$AO$163,2)=0),AND($CQ69=99,COUNTIF('0.Work Content Judge'!$AM$163:$AO$163,2)&gt;0),AND($CT69=99,'0.Work Content Judge'!$AC$163=1),AND($AD$27="N/A",$H69=$BD$46),AND($AD$28="N/A",$H69=$BE$46),AND($AD$29="N/A",$H69=$BF$46),AND($AD$30="N/A",$H69=$BG$46),AND($AD$31="N/A",$H69=$BH$46),AND($AD$32="N/A",$H69=$BI$46)),0,1)</f>
        <v>0</v>
      </c>
      <c r="AW69" s="670">
        <f t="shared" si="17"/>
        <v>1</v>
      </c>
      <c r="AX69" s="669">
        <f>IF(OR('0.Work Content Judge'!$F$134=0,AND($CP69=99,COUNTIF('0.Work Content Judge'!$AM$164:$AO$164,2)=0),AND($CQ69=99,COUNTIF('0.Work Content Judge'!$AM$164:$AO$164,2)&gt;0),AND($CT69=99,'0.Work Content Judge'!$AC$164=1),AND($AJ$27="N/A",$H69=$BD$46),AND($AJ$28="N/A",$H69=$BE$46),AND($AJ$29="N/A",$H69=$BF$46),AND($AJ$30="N/A",$H69=$BG$46),AND($AJ$31="N/A",$H69=$BH$46),AND($AJ$32="N/A",$H69=$BI$46)),0,1)</f>
        <v>0</v>
      </c>
      <c r="AY69" s="670">
        <f t="shared" si="18"/>
        <v>1</v>
      </c>
      <c r="AZ69" s="683">
        <f t="shared" si="5"/>
        <v>3</v>
      </c>
      <c r="BA69" s="684">
        <v>1</v>
      </c>
      <c r="BB69" s="685">
        <v>1</v>
      </c>
      <c r="BC69" s="685" t="s">
        <v>749</v>
      </c>
      <c r="BD69" s="685" t="s">
        <v>749</v>
      </c>
      <c r="BE69" s="685"/>
      <c r="BF69" s="685" t="s">
        <v>749</v>
      </c>
      <c r="BG69" s="685">
        <v>1</v>
      </c>
      <c r="BH69" s="685">
        <v>1</v>
      </c>
      <c r="BI69" s="685">
        <v>1</v>
      </c>
      <c r="BJ69" s="685">
        <v>1</v>
      </c>
      <c r="BK69" s="685" t="s">
        <v>749</v>
      </c>
      <c r="BL69" s="685">
        <v>1</v>
      </c>
      <c r="BM69" s="685" t="s">
        <v>749</v>
      </c>
      <c r="BN69" s="685"/>
      <c r="BO69" s="685">
        <v>1</v>
      </c>
      <c r="BP69" s="685">
        <v>1</v>
      </c>
      <c r="BQ69" s="685">
        <v>1</v>
      </c>
      <c r="BR69" s="685" t="s">
        <v>749</v>
      </c>
      <c r="BS69" s="685" t="s">
        <v>749</v>
      </c>
      <c r="BT69" s="685" t="s">
        <v>749</v>
      </c>
      <c r="BU69" s="685" t="s">
        <v>749</v>
      </c>
      <c r="BV69" s="685" t="s">
        <v>749</v>
      </c>
      <c r="BW69" s="685" t="s">
        <v>749</v>
      </c>
      <c r="BX69" s="685" t="s">
        <v>749</v>
      </c>
      <c r="BY69" s="685">
        <v>1</v>
      </c>
      <c r="BZ69" s="685">
        <v>1</v>
      </c>
      <c r="CA69" s="685">
        <v>1</v>
      </c>
      <c r="CB69" s="685">
        <v>1</v>
      </c>
      <c r="CC69" s="685">
        <v>1</v>
      </c>
      <c r="CD69" s="685">
        <v>1</v>
      </c>
      <c r="CE69" s="685">
        <v>1</v>
      </c>
      <c r="CF69" s="685">
        <v>1</v>
      </c>
      <c r="CG69" s="685">
        <v>1</v>
      </c>
      <c r="CH69" s="685" t="s">
        <v>749</v>
      </c>
      <c r="CI69" s="685" t="s">
        <v>749</v>
      </c>
      <c r="CJ69" s="685" t="s">
        <v>749</v>
      </c>
      <c r="CK69" s="685" t="s">
        <v>749</v>
      </c>
      <c r="CL69" s="685" t="s">
        <v>749</v>
      </c>
      <c r="CM69" s="685" t="s">
        <v>749</v>
      </c>
      <c r="CN69" s="685">
        <v>1</v>
      </c>
      <c r="CO69" s="685">
        <v>1</v>
      </c>
      <c r="CP69" s="685"/>
      <c r="CQ69" s="685"/>
      <c r="CR69" s="685"/>
      <c r="CS69" s="685"/>
      <c r="CT69" s="685"/>
      <c r="CU69" s="685"/>
      <c r="CV69" s="685"/>
      <c r="CW69" s="718" t="str">
        <f t="shared" si="6"/>
        <v>ユーザ端末・ネットワーク</v>
      </c>
      <c r="CX69" s="718"/>
      <c r="CY69" s="718"/>
    </row>
    <row r="70" s="258" customFormat="1" ht="405.6" spans="2:103">
      <c r="B70" s="448">
        <f t="shared" si="7"/>
        <v>23</v>
      </c>
      <c r="C70" s="449" t="s">
        <v>809</v>
      </c>
      <c r="D70" s="450" t="s">
        <v>743</v>
      </c>
      <c r="E70" s="451" t="s">
        <v>801</v>
      </c>
      <c r="F70" s="598" t="s">
        <v>810</v>
      </c>
      <c r="G70" s="598" t="s">
        <v>811</v>
      </c>
      <c r="H70" s="454" t="str">
        <f t="shared" si="8"/>
        <v>端末管理サーバ
Terminal management server
(e.g., Active Directory server)</v>
      </c>
      <c r="I70" s="451" t="s">
        <v>775</v>
      </c>
      <c r="J70" s="637" t="s">
        <v>776</v>
      </c>
      <c r="K70" s="487" t="str">
        <f t="shared" si="9"/>
        <v>回答不要
Not Applicable</v>
      </c>
      <c r="L70" s="488"/>
      <c r="M70" s="489"/>
      <c r="N70" s="490" t="s">
        <v>812</v>
      </c>
      <c r="O70" s="491"/>
      <c r="P70" s="322"/>
      <c r="Q70" s="648" t="s">
        <v>131</v>
      </c>
      <c r="R70" s="487" t="str">
        <f t="shared" si="10"/>
        <v>回答不要
Not Applicable</v>
      </c>
      <c r="S70" s="488"/>
      <c r="T70" s="489"/>
      <c r="U70" s="649"/>
      <c r="V70" s="494"/>
      <c r="W70" s="649"/>
      <c r="X70" s="487" t="str">
        <f t="shared" si="11"/>
        <v>回答不要
Not Applicable</v>
      </c>
      <c r="Y70" s="488"/>
      <c r="Z70" s="489"/>
      <c r="AA70" s="649"/>
      <c r="AB70" s="494"/>
      <c r="AC70" s="649"/>
      <c r="AD70" s="487" t="str">
        <f t="shared" si="12"/>
        <v>回答不要
Not Applicable</v>
      </c>
      <c r="AE70" s="488"/>
      <c r="AF70" s="489"/>
      <c r="AG70" s="649"/>
      <c r="AH70" s="494"/>
      <c r="AI70" s="649"/>
      <c r="AJ70" s="487" t="str">
        <f t="shared" si="13"/>
        <v>回答不要
Not Applicable</v>
      </c>
      <c r="AK70" s="488"/>
      <c r="AL70" s="489"/>
      <c r="AM70" s="652"/>
      <c r="AN70" s="494"/>
      <c r="AO70" s="668"/>
      <c r="AP70" s="669">
        <f>IF(OR('0.Work Content Judge'!$F$130=0,AND($CP70=99,COUNTIF('0.Work Content Judge'!$AM$160:$AO$160,2)=0),AND($CQ70=99,COUNTIF('0.Work Content Judge'!$AM$160:$AO$160,2)&gt;0),AND($CT70=99,'0.Work Content Judge'!$AC$160=1),AND($K$27="N/A",$H70=$BD$46),AND($K$28="N/A",$H70=$BE$46),AND($K$29="N/A",$H70=$BF$46),AND($K$30="N/A",$H70=$BG$46),AND($K$31="N/A",$H70=$BH$46),AND($K$32="N/A",$H70=$BI$46)),0,1)</f>
        <v>0</v>
      </c>
      <c r="AQ70" s="670">
        <f t="shared" si="14"/>
        <v>1</v>
      </c>
      <c r="AR70" s="669">
        <f>IF(OR('0.Work Content Judge'!$F$131=0,AND($CP70=99,COUNTIF('0.Work Content Judge'!$AM$161:$AO$161,2)=0),AND($CQ70=99,COUNTIF('0.Work Content Judge'!$AM$161:$AO$161,2)&gt;0),AND($CT70=99,'0.Work Content Judge'!$AC$161=1),AND($R$27="N/A",$H70=$BD$46),AND($R$28="N/A",$H70=$BE$46),AND($R$29="N/A",$H70=$BF$46),AND($R$30="N/A",$H70=$BG$46),AND($R$31="N/A",$H70=$BH$46),AND($R$32="N/A",$H70=$BI$46)),0,1)</f>
        <v>0</v>
      </c>
      <c r="AS70" s="670">
        <f t="shared" si="15"/>
        <v>1</v>
      </c>
      <c r="AT70" s="669">
        <f>IF(OR('0.Work Content Judge'!$F$132=0,AND($CP70=99,COUNTIF('0.Work Content Judge'!$AM$162:$AO$162,2)=0),AND($CQ70=99,COUNTIF('0.Work Content Judge'!$AM$162:$AO$162,2)&gt;0),AND($CT70=99,'0.Work Content Judge'!$AC$162=1),AND($X$27="N/A",$H70=$BD$46),AND($X$28="N/A",$H70=$BE$46),AND($X$29="N/A",$H70=$BF$46),AND($X$30="N/A",$H70=$BG$46),AND($X$31="N/A",$H70=$BH$46),AND($X$32="N/A",$H70=$BI$46)),0,1)</f>
        <v>0</v>
      </c>
      <c r="AU70" s="670">
        <f t="shared" si="16"/>
        <v>1</v>
      </c>
      <c r="AV70" s="669">
        <f>IF(OR('0.Work Content Judge'!$F$133=0,AND($CP70=99,COUNTIF('0.Work Content Judge'!$AM$163:$AO$163,2)=0),AND($CQ70=99,COUNTIF('0.Work Content Judge'!$AM$163:$AO$163,2)&gt;0),AND($CT70=99,'0.Work Content Judge'!$AC$163=1),AND($AD$27="N/A",$H70=$BD$46),AND($AD$28="N/A",$H70=$BE$46),AND($AD$29="N/A",$H70=$BF$46),AND($AD$30="N/A",$H70=$BG$46),AND($AD$31="N/A",$H70=$BH$46),AND($AD$32="N/A",$H70=$BI$46)),0,1)</f>
        <v>0</v>
      </c>
      <c r="AW70" s="670">
        <f t="shared" si="17"/>
        <v>1</v>
      </c>
      <c r="AX70" s="669">
        <f>IF(OR('0.Work Content Judge'!$F$134=0,AND($CP70=99,COUNTIF('0.Work Content Judge'!$AM$164:$AO$164,2)=0),AND($CQ70=99,COUNTIF('0.Work Content Judge'!$AM$164:$AO$164,2)&gt;0),AND($CT70=99,'0.Work Content Judge'!$AC$164=1),AND($AJ$27="N/A",$H70=$BD$46),AND($AJ$28="N/A",$H70=$BE$46),AND($AJ$29="N/A",$H70=$BF$46),AND($AJ$30="N/A",$H70=$BG$46),AND($AJ$31="N/A",$H70=$BH$46),AND($AJ$32="N/A",$H70=$BI$46)),0,1)</f>
        <v>0</v>
      </c>
      <c r="AY70" s="670">
        <f t="shared" si="18"/>
        <v>1</v>
      </c>
      <c r="AZ70" s="683">
        <f t="shared" si="5"/>
        <v>2</v>
      </c>
      <c r="BA70" s="684">
        <v>1</v>
      </c>
      <c r="BB70" s="685">
        <v>1</v>
      </c>
      <c r="BC70" s="685" t="s">
        <v>749</v>
      </c>
      <c r="BD70" s="685" t="s">
        <v>749</v>
      </c>
      <c r="BE70" s="685"/>
      <c r="BF70" s="685" t="s">
        <v>749</v>
      </c>
      <c r="BG70" s="685"/>
      <c r="BH70" s="685">
        <v>1</v>
      </c>
      <c r="BI70" s="685">
        <v>1</v>
      </c>
      <c r="BJ70" s="685">
        <v>1</v>
      </c>
      <c r="BK70" s="685" t="s">
        <v>749</v>
      </c>
      <c r="BL70" s="685">
        <v>1</v>
      </c>
      <c r="BM70" s="685" t="s">
        <v>749</v>
      </c>
      <c r="BN70" s="685"/>
      <c r="BO70" s="685">
        <v>1</v>
      </c>
      <c r="BP70" s="685">
        <v>1</v>
      </c>
      <c r="BQ70" s="685">
        <v>1</v>
      </c>
      <c r="BR70" s="685" t="s">
        <v>749</v>
      </c>
      <c r="BS70" s="685" t="s">
        <v>749</v>
      </c>
      <c r="BT70" s="685" t="s">
        <v>749</v>
      </c>
      <c r="BU70" s="685" t="s">
        <v>749</v>
      </c>
      <c r="BV70" s="685" t="s">
        <v>749</v>
      </c>
      <c r="BW70" s="685" t="s">
        <v>749</v>
      </c>
      <c r="BX70" s="685" t="s">
        <v>749</v>
      </c>
      <c r="BY70" s="685">
        <v>1</v>
      </c>
      <c r="BZ70" s="685">
        <v>1</v>
      </c>
      <c r="CA70" s="685">
        <v>1</v>
      </c>
      <c r="CB70" s="685">
        <v>1</v>
      </c>
      <c r="CC70" s="685">
        <v>1</v>
      </c>
      <c r="CD70" s="685">
        <v>1</v>
      </c>
      <c r="CE70" s="685">
        <v>1</v>
      </c>
      <c r="CF70" s="685">
        <v>1</v>
      </c>
      <c r="CG70" s="685">
        <v>1</v>
      </c>
      <c r="CH70" s="685" t="s">
        <v>749</v>
      </c>
      <c r="CI70" s="685" t="s">
        <v>749</v>
      </c>
      <c r="CJ70" s="685" t="s">
        <v>749</v>
      </c>
      <c r="CK70" s="685" t="s">
        <v>749</v>
      </c>
      <c r="CL70" s="685" t="s">
        <v>749</v>
      </c>
      <c r="CM70" s="685" t="s">
        <v>749</v>
      </c>
      <c r="CN70" s="685">
        <v>1</v>
      </c>
      <c r="CO70" s="685">
        <v>1</v>
      </c>
      <c r="CP70" s="685"/>
      <c r="CQ70" s="685"/>
      <c r="CR70" s="685"/>
      <c r="CS70" s="685"/>
      <c r="CT70" s="685"/>
      <c r="CU70" s="685"/>
      <c r="CV70" s="685"/>
      <c r="CW70" s="718" t="str">
        <f t="shared" si="6"/>
        <v>端末管理サーバ(Active Directory)</v>
      </c>
      <c r="CX70" s="718"/>
      <c r="CY70" s="718"/>
    </row>
    <row r="71" s="258" customFormat="1" ht="405.6" spans="2:103">
      <c r="B71" s="448">
        <f t="shared" si="7"/>
        <v>24</v>
      </c>
      <c r="C71" s="449" t="s">
        <v>809</v>
      </c>
      <c r="D71" s="450" t="s">
        <v>743</v>
      </c>
      <c r="E71" s="451" t="s">
        <v>801</v>
      </c>
      <c r="F71" s="598" t="s">
        <v>810</v>
      </c>
      <c r="G71" s="598" t="s">
        <v>811</v>
      </c>
      <c r="H71" s="454" t="str">
        <f t="shared" si="8"/>
        <v>ファイル共有システム(ファイルサーバ)
File sharing system
(e.g., File server)</v>
      </c>
      <c r="I71" s="451" t="s">
        <v>775</v>
      </c>
      <c r="J71" s="637" t="s">
        <v>776</v>
      </c>
      <c r="K71" s="487" t="str">
        <f t="shared" si="9"/>
        <v>回答不要
Not Applicable</v>
      </c>
      <c r="L71" s="488"/>
      <c r="M71" s="489"/>
      <c r="N71" s="490" t="s">
        <v>812</v>
      </c>
      <c r="O71" s="491"/>
      <c r="P71" s="322"/>
      <c r="Q71" s="648" t="s">
        <v>131</v>
      </c>
      <c r="R71" s="487" t="str">
        <f t="shared" si="10"/>
        <v>回答不要
Not Applicable</v>
      </c>
      <c r="S71" s="488"/>
      <c r="T71" s="489"/>
      <c r="U71" s="649"/>
      <c r="V71" s="494"/>
      <c r="W71" s="649"/>
      <c r="X71" s="487" t="str">
        <f t="shared" si="11"/>
        <v>回答不要
Not Applicable</v>
      </c>
      <c r="Y71" s="488"/>
      <c r="Z71" s="489"/>
      <c r="AA71" s="649"/>
      <c r="AB71" s="494"/>
      <c r="AC71" s="649"/>
      <c r="AD71" s="487" t="str">
        <f t="shared" si="12"/>
        <v>回答不要
Not Applicable</v>
      </c>
      <c r="AE71" s="488"/>
      <c r="AF71" s="489"/>
      <c r="AG71" s="649"/>
      <c r="AH71" s="494"/>
      <c r="AI71" s="649"/>
      <c r="AJ71" s="487" t="str">
        <f t="shared" si="13"/>
        <v>回答不要
Not Applicable</v>
      </c>
      <c r="AK71" s="488"/>
      <c r="AL71" s="489"/>
      <c r="AM71" s="652"/>
      <c r="AN71" s="494"/>
      <c r="AO71" s="668"/>
      <c r="AP71" s="669">
        <f>IF(OR('0.Work Content Judge'!$F$130=0,AND($CP71=99,COUNTIF('0.Work Content Judge'!$AM$160:$AO$160,2)=0),AND($CQ71=99,COUNTIF('0.Work Content Judge'!$AM$160:$AO$160,2)&gt;0),AND($CT71=99,'0.Work Content Judge'!$AC$160=1),AND($K$27="N/A",$H71=$BD$46),AND($K$28="N/A",$H71=$BE$46),AND($K$29="N/A",$H71=$BF$46),AND($K$30="N/A",$H71=$BG$46),AND($K$31="N/A",$H71=$BH$46),AND($K$32="N/A",$H71=$BI$46)),0,1)</f>
        <v>0</v>
      </c>
      <c r="AQ71" s="670">
        <f t="shared" si="14"/>
        <v>1</v>
      </c>
      <c r="AR71" s="669">
        <f>IF(OR('0.Work Content Judge'!$F$131=0,AND($CP71=99,COUNTIF('0.Work Content Judge'!$AM$161:$AO$161,2)=0),AND($CQ71=99,COUNTIF('0.Work Content Judge'!$AM$161:$AO$161,2)&gt;0),AND($CT71=99,'0.Work Content Judge'!$AC$161=1),AND($R$27="N/A",$H71=$BD$46),AND($R$28="N/A",$H71=$BE$46),AND($R$29="N/A",$H71=$BF$46),AND($R$30="N/A",$H71=$BG$46),AND($R$31="N/A",$H71=$BH$46),AND($R$32="N/A",$H71=$BI$46)),0,1)</f>
        <v>0</v>
      </c>
      <c r="AS71" s="670">
        <f t="shared" si="15"/>
        <v>1</v>
      </c>
      <c r="AT71" s="669">
        <f>IF(OR('0.Work Content Judge'!$F$132=0,AND($CP71=99,COUNTIF('0.Work Content Judge'!$AM$162:$AO$162,2)=0),AND($CQ71=99,COUNTIF('0.Work Content Judge'!$AM$162:$AO$162,2)&gt;0),AND($CT71=99,'0.Work Content Judge'!$AC$162=1),AND($X$27="N/A",$H71=$BD$46),AND($X$28="N/A",$H71=$BE$46),AND($X$29="N/A",$H71=$BF$46),AND($X$30="N/A",$H71=$BG$46),AND($X$31="N/A",$H71=$BH$46),AND($X$32="N/A",$H71=$BI$46)),0,1)</f>
        <v>0</v>
      </c>
      <c r="AU71" s="670">
        <f t="shared" si="16"/>
        <v>1</v>
      </c>
      <c r="AV71" s="669">
        <f>IF(OR('0.Work Content Judge'!$F$133=0,AND($CP71=99,COUNTIF('0.Work Content Judge'!$AM$163:$AO$163,2)=0),AND($CQ71=99,COUNTIF('0.Work Content Judge'!$AM$163:$AO$163,2)&gt;0),AND($CT71=99,'0.Work Content Judge'!$AC$163=1),AND($AD$27="N/A",$H71=$BD$46),AND($AD$28="N/A",$H71=$BE$46),AND($AD$29="N/A",$H71=$BF$46),AND($AD$30="N/A",$H71=$BG$46),AND($AD$31="N/A",$H71=$BH$46),AND($AD$32="N/A",$H71=$BI$46)),0,1)</f>
        <v>0</v>
      </c>
      <c r="AW71" s="670">
        <f t="shared" si="17"/>
        <v>1</v>
      </c>
      <c r="AX71" s="669">
        <f>IF(OR('0.Work Content Judge'!$F$134=0,AND($CP71=99,COUNTIF('0.Work Content Judge'!$AM$164:$AO$164,2)=0),AND($CQ71=99,COUNTIF('0.Work Content Judge'!$AM$164:$AO$164,2)&gt;0),AND($CT71=99,'0.Work Content Judge'!$AC$164=1),AND($AJ$27="N/A",$H71=$BD$46),AND($AJ$28="N/A",$H71=$BE$46),AND($AJ$29="N/A",$H71=$BF$46),AND($AJ$30="N/A",$H71=$BG$46),AND($AJ$31="N/A",$H71=$BH$46),AND($AJ$32="N/A",$H71=$BI$46)),0,1)</f>
        <v>0</v>
      </c>
      <c r="AY71" s="670">
        <f t="shared" si="18"/>
        <v>1</v>
      </c>
      <c r="AZ71" s="683">
        <f t="shared" si="5"/>
        <v>1</v>
      </c>
      <c r="BA71" s="684">
        <v>1</v>
      </c>
      <c r="BB71" s="685">
        <v>1</v>
      </c>
      <c r="BC71" s="685" t="s">
        <v>749</v>
      </c>
      <c r="BD71" s="685" t="s">
        <v>749</v>
      </c>
      <c r="BE71" s="685"/>
      <c r="BF71" s="685" t="s">
        <v>749</v>
      </c>
      <c r="BG71" s="685"/>
      <c r="BH71" s="685"/>
      <c r="BI71" s="685">
        <v>1</v>
      </c>
      <c r="BJ71" s="685">
        <v>1</v>
      </c>
      <c r="BK71" s="685" t="s">
        <v>749</v>
      </c>
      <c r="BL71" s="685">
        <v>1</v>
      </c>
      <c r="BM71" s="685" t="s">
        <v>749</v>
      </c>
      <c r="BN71" s="685"/>
      <c r="BO71" s="685">
        <v>1</v>
      </c>
      <c r="BP71" s="685">
        <v>1</v>
      </c>
      <c r="BQ71" s="685">
        <v>1</v>
      </c>
      <c r="BR71" s="685" t="s">
        <v>749</v>
      </c>
      <c r="BS71" s="685" t="s">
        <v>749</v>
      </c>
      <c r="BT71" s="685" t="s">
        <v>749</v>
      </c>
      <c r="BU71" s="685" t="s">
        <v>749</v>
      </c>
      <c r="BV71" s="685" t="s">
        <v>749</v>
      </c>
      <c r="BW71" s="685" t="s">
        <v>749</v>
      </c>
      <c r="BX71" s="685" t="s">
        <v>749</v>
      </c>
      <c r="BY71" s="685">
        <v>1</v>
      </c>
      <c r="BZ71" s="685">
        <v>1</v>
      </c>
      <c r="CA71" s="685">
        <v>1</v>
      </c>
      <c r="CB71" s="685">
        <v>1</v>
      </c>
      <c r="CC71" s="685">
        <v>1</v>
      </c>
      <c r="CD71" s="685">
        <v>1</v>
      </c>
      <c r="CE71" s="685">
        <v>1</v>
      </c>
      <c r="CF71" s="685">
        <v>1</v>
      </c>
      <c r="CG71" s="685">
        <v>1</v>
      </c>
      <c r="CH71" s="685" t="s">
        <v>749</v>
      </c>
      <c r="CI71" s="685" t="s">
        <v>749</v>
      </c>
      <c r="CJ71" s="685" t="s">
        <v>749</v>
      </c>
      <c r="CK71" s="685" t="s">
        <v>749</v>
      </c>
      <c r="CL71" s="685" t="s">
        <v>749</v>
      </c>
      <c r="CM71" s="685" t="s">
        <v>749</v>
      </c>
      <c r="CN71" s="685">
        <v>1</v>
      </c>
      <c r="CO71" s="685">
        <v>1</v>
      </c>
      <c r="CP71" s="685"/>
      <c r="CQ71" s="685"/>
      <c r="CR71" s="685"/>
      <c r="CS71" s="685"/>
      <c r="CT71" s="685"/>
      <c r="CU71" s="685"/>
      <c r="CV71" s="685"/>
      <c r="CW71" s="718" t="str">
        <f t="shared" si="6"/>
        <v>ファイル共有システム(ファイルサーバ)</v>
      </c>
      <c r="CX71" s="718"/>
      <c r="CY71" s="718"/>
    </row>
    <row r="72" s="258" customFormat="1" ht="172.8" spans="2:103">
      <c r="B72" s="448">
        <f t="shared" si="7"/>
        <v>25</v>
      </c>
      <c r="C72" s="449" t="s">
        <v>814</v>
      </c>
      <c r="D72" s="450" t="s">
        <v>743</v>
      </c>
      <c r="E72" s="451" t="s">
        <v>801</v>
      </c>
      <c r="F72" s="598" t="s">
        <v>815</v>
      </c>
      <c r="G72" s="598" t="s">
        <v>816</v>
      </c>
      <c r="H72" s="451" t="str">
        <f t="shared" si="8"/>
        <v>端末
Terminal
(e.g., User terminal, operation terminal, etc.)</v>
      </c>
      <c r="I72" s="451" t="s">
        <v>817</v>
      </c>
      <c r="J72" s="637" t="s">
        <v>818</v>
      </c>
      <c r="K72" s="487" t="str">
        <f t="shared" si="9"/>
        <v>回答不要
Not Applicable</v>
      </c>
      <c r="L72" s="488"/>
      <c r="M72" s="489"/>
      <c r="N72" s="490" t="s">
        <v>819</v>
      </c>
      <c r="O72" s="491"/>
      <c r="P72" s="322"/>
      <c r="Q72" s="648" t="s">
        <v>131</v>
      </c>
      <c r="R72" s="487" t="str">
        <f t="shared" si="10"/>
        <v>回答不要
Not Applicable</v>
      </c>
      <c r="S72" s="488"/>
      <c r="T72" s="489"/>
      <c r="U72" s="649"/>
      <c r="V72" s="494"/>
      <c r="W72" s="649"/>
      <c r="X72" s="487" t="str">
        <f t="shared" si="11"/>
        <v>回答不要
Not Applicable</v>
      </c>
      <c r="Y72" s="488"/>
      <c r="Z72" s="489"/>
      <c r="AA72" s="649"/>
      <c r="AB72" s="494"/>
      <c r="AC72" s="649"/>
      <c r="AD72" s="487" t="str">
        <f t="shared" si="12"/>
        <v>回答不要
Not Applicable</v>
      </c>
      <c r="AE72" s="488"/>
      <c r="AF72" s="489"/>
      <c r="AG72" s="649"/>
      <c r="AH72" s="494"/>
      <c r="AI72" s="649"/>
      <c r="AJ72" s="487" t="str">
        <f t="shared" si="13"/>
        <v>回答不要
Not Applicable</v>
      </c>
      <c r="AK72" s="488"/>
      <c r="AL72" s="489"/>
      <c r="AM72" s="652"/>
      <c r="AN72" s="494"/>
      <c r="AO72" s="668"/>
      <c r="AP72" s="669">
        <f>IF(OR('0.Work Content Judge'!$F$130=0,AND($CP72=99,COUNTIF('0.Work Content Judge'!$AM$160:$AO$160,2)=0),AND($CQ72=99,COUNTIF('0.Work Content Judge'!$AM$160:$AO$160,2)&gt;0),AND($CT72=99,'0.Work Content Judge'!$AC$160=1),AND($K$27="N/A",$H72=$BD$46),AND($K$28="N/A",$H72=$BE$46),AND($K$29="N/A",$H72=$BF$46),AND($K$30="N/A",$H72=$BG$46),AND($K$31="N/A",$H72=$BH$46),AND($K$32="N/A",$H72=$BI$46)),0,1)</f>
        <v>0</v>
      </c>
      <c r="AQ72" s="670">
        <f t="shared" si="14"/>
        <v>1</v>
      </c>
      <c r="AR72" s="669">
        <f>IF(OR('0.Work Content Judge'!$F$131=0,AND($CP72=99,COUNTIF('0.Work Content Judge'!$AM$161:$AO$161,2)=0),AND($CQ72=99,COUNTIF('0.Work Content Judge'!$AM$161:$AO$161,2)&gt;0),AND($CT72=99,'0.Work Content Judge'!$AC$161=1),AND($R$27="N/A",$H72=$BD$46),AND($R$28="N/A",$H72=$BE$46),AND($R$29="N/A",$H72=$BF$46),AND($R$30="N/A",$H72=$BG$46),AND($R$31="N/A",$H72=$BH$46),AND($R$32="N/A",$H72=$BI$46)),0,1)</f>
        <v>0</v>
      </c>
      <c r="AS72" s="670">
        <f t="shared" si="15"/>
        <v>1</v>
      </c>
      <c r="AT72" s="669">
        <f>IF(OR('0.Work Content Judge'!$F$132=0,AND($CP72=99,COUNTIF('0.Work Content Judge'!$AM$162:$AO$162,2)=0),AND($CQ72=99,COUNTIF('0.Work Content Judge'!$AM$162:$AO$162,2)&gt;0),AND($CT72=99,'0.Work Content Judge'!$AC$162=1),AND($X$27="N/A",$H72=$BD$46),AND($X$28="N/A",$H72=$BE$46),AND($X$29="N/A",$H72=$BF$46),AND($X$30="N/A",$H72=$BG$46),AND($X$31="N/A",$H72=$BH$46),AND($X$32="N/A",$H72=$BI$46)),0,1)</f>
        <v>0</v>
      </c>
      <c r="AU72" s="670">
        <f t="shared" si="16"/>
        <v>1</v>
      </c>
      <c r="AV72" s="669">
        <f>IF(OR('0.Work Content Judge'!$F$133=0,AND($CP72=99,COUNTIF('0.Work Content Judge'!$AM$163:$AO$163,2)=0),AND($CQ72=99,COUNTIF('0.Work Content Judge'!$AM$163:$AO$163,2)&gt;0),AND($CT72=99,'0.Work Content Judge'!$AC$163=1),AND($AD$27="N/A",$H72=$BD$46),AND($AD$28="N/A",$H72=$BE$46),AND($AD$29="N/A",$H72=$BF$46),AND($AD$30="N/A",$H72=$BG$46),AND($AD$31="N/A",$H72=$BH$46),AND($AD$32="N/A",$H72=$BI$46)),0,1)</f>
        <v>0</v>
      </c>
      <c r="AW72" s="670">
        <f t="shared" si="17"/>
        <v>1</v>
      </c>
      <c r="AX72" s="669">
        <f>IF(OR('0.Work Content Judge'!$F$134=0,AND($CP72=99,COUNTIF('0.Work Content Judge'!$AM$164:$AO$164,2)=0),AND($CQ72=99,COUNTIF('0.Work Content Judge'!$AM$164:$AO$164,2)&gt;0),AND($CT72=99,'0.Work Content Judge'!$AC$164=1),AND($AJ$27="N/A",$H72=$BD$46),AND($AJ$28="N/A",$H72=$BE$46),AND($AJ$29="N/A",$H72=$BF$46),AND($AJ$30="N/A",$H72=$BG$46),AND($AJ$31="N/A",$H72=$BH$46),AND($AJ$32="N/A",$H72=$BI$46)),0,1)</f>
        <v>0</v>
      </c>
      <c r="AY72" s="670">
        <f t="shared" si="18"/>
        <v>1</v>
      </c>
      <c r="AZ72" s="683">
        <f t="shared" si="5"/>
        <v>3</v>
      </c>
      <c r="BA72" s="684">
        <v>1</v>
      </c>
      <c r="BB72" s="685">
        <v>1</v>
      </c>
      <c r="BC72" s="685" t="s">
        <v>749</v>
      </c>
      <c r="BD72" s="685" t="s">
        <v>749</v>
      </c>
      <c r="BE72" s="685" t="s">
        <v>749</v>
      </c>
      <c r="BF72" s="685" t="s">
        <v>749</v>
      </c>
      <c r="BG72" s="685">
        <v>1</v>
      </c>
      <c r="BH72" s="685">
        <v>1</v>
      </c>
      <c r="BI72" s="685">
        <v>1</v>
      </c>
      <c r="BJ72" s="685">
        <v>0</v>
      </c>
      <c r="BK72" s="685" t="s">
        <v>749</v>
      </c>
      <c r="BL72" s="685" t="s">
        <v>749</v>
      </c>
      <c r="BM72" s="685" t="s">
        <v>749</v>
      </c>
      <c r="BN72" s="685">
        <v>1</v>
      </c>
      <c r="BO72" s="685">
        <v>1</v>
      </c>
      <c r="BP72" s="685">
        <v>1</v>
      </c>
      <c r="BQ72" s="685">
        <v>1</v>
      </c>
      <c r="BR72" s="685" t="s">
        <v>749</v>
      </c>
      <c r="BS72" s="685" t="s">
        <v>749</v>
      </c>
      <c r="BT72" s="685" t="s">
        <v>749</v>
      </c>
      <c r="BU72" s="685" t="s">
        <v>749</v>
      </c>
      <c r="BV72" s="685" t="s">
        <v>749</v>
      </c>
      <c r="BW72" s="685" t="s">
        <v>749</v>
      </c>
      <c r="BX72" s="685" t="s">
        <v>749</v>
      </c>
      <c r="BY72" s="685" t="s">
        <v>749</v>
      </c>
      <c r="BZ72" s="685">
        <v>1</v>
      </c>
      <c r="CA72" s="685">
        <v>1</v>
      </c>
      <c r="CB72" s="685">
        <v>1</v>
      </c>
      <c r="CC72" s="685">
        <v>1</v>
      </c>
      <c r="CD72" s="685">
        <v>1</v>
      </c>
      <c r="CE72" s="685">
        <v>1</v>
      </c>
      <c r="CF72" s="685" t="s">
        <v>749</v>
      </c>
      <c r="CG72" s="685" t="s">
        <v>749</v>
      </c>
      <c r="CH72" s="685" t="s">
        <v>749</v>
      </c>
      <c r="CI72" s="685" t="s">
        <v>749</v>
      </c>
      <c r="CJ72" s="685" t="s">
        <v>749</v>
      </c>
      <c r="CK72" s="685" t="s">
        <v>749</v>
      </c>
      <c r="CL72" s="685" t="s">
        <v>749</v>
      </c>
      <c r="CM72" s="685" t="s">
        <v>749</v>
      </c>
      <c r="CN72" s="685">
        <v>1</v>
      </c>
      <c r="CO72" s="685">
        <v>1</v>
      </c>
      <c r="CP72" s="685"/>
      <c r="CQ72" s="685"/>
      <c r="CR72" s="685"/>
      <c r="CS72" s="685"/>
      <c r="CT72" s="685"/>
      <c r="CU72" s="685"/>
      <c r="CV72" s="685"/>
      <c r="CW72" s="718" t="str">
        <f t="shared" si="6"/>
        <v>ユーザ端末・ネットワーク</v>
      </c>
      <c r="CX72" s="718"/>
      <c r="CY72" s="718"/>
    </row>
    <row r="73" s="258" customFormat="1" ht="172.8" spans="2:103">
      <c r="B73" s="448">
        <f t="shared" si="7"/>
        <v>26</v>
      </c>
      <c r="C73" s="449" t="s">
        <v>814</v>
      </c>
      <c r="D73" s="450" t="s">
        <v>743</v>
      </c>
      <c r="E73" s="451" t="s">
        <v>801</v>
      </c>
      <c r="F73" s="598" t="s">
        <v>815</v>
      </c>
      <c r="G73" s="598" t="s">
        <v>816</v>
      </c>
      <c r="H73" s="454" t="str">
        <f t="shared" si="8"/>
        <v>端末管理サーバ
Terminal management server
(e.g., Active Directory server)</v>
      </c>
      <c r="I73" s="451" t="s">
        <v>817</v>
      </c>
      <c r="J73" s="637" t="s">
        <v>818</v>
      </c>
      <c r="K73" s="487" t="str">
        <f t="shared" si="9"/>
        <v>回答不要
Not Applicable</v>
      </c>
      <c r="L73" s="488"/>
      <c r="M73" s="489"/>
      <c r="N73" s="490" t="s">
        <v>819</v>
      </c>
      <c r="O73" s="491"/>
      <c r="P73" s="322"/>
      <c r="Q73" s="648" t="s">
        <v>131</v>
      </c>
      <c r="R73" s="487" t="str">
        <f t="shared" si="10"/>
        <v>回答不要
Not Applicable</v>
      </c>
      <c r="S73" s="488"/>
      <c r="T73" s="489"/>
      <c r="U73" s="649"/>
      <c r="V73" s="494"/>
      <c r="W73" s="649"/>
      <c r="X73" s="487" t="str">
        <f t="shared" si="11"/>
        <v>回答不要
Not Applicable</v>
      </c>
      <c r="Y73" s="488"/>
      <c r="Z73" s="489"/>
      <c r="AA73" s="649"/>
      <c r="AB73" s="494"/>
      <c r="AC73" s="649"/>
      <c r="AD73" s="487" t="str">
        <f t="shared" si="12"/>
        <v>回答不要
Not Applicable</v>
      </c>
      <c r="AE73" s="488"/>
      <c r="AF73" s="489"/>
      <c r="AG73" s="649"/>
      <c r="AH73" s="494"/>
      <c r="AI73" s="649"/>
      <c r="AJ73" s="487" t="str">
        <f t="shared" si="13"/>
        <v>回答不要
Not Applicable</v>
      </c>
      <c r="AK73" s="488"/>
      <c r="AL73" s="489"/>
      <c r="AM73" s="652"/>
      <c r="AN73" s="494"/>
      <c r="AO73" s="668"/>
      <c r="AP73" s="669">
        <f>IF(OR('0.Work Content Judge'!$F$130=0,AND($CP73=99,COUNTIF('0.Work Content Judge'!$AM$160:$AO$160,2)=0),AND($CQ73=99,COUNTIF('0.Work Content Judge'!$AM$160:$AO$160,2)&gt;0),AND($CT73=99,'0.Work Content Judge'!$AC$160=1),AND($K$27="N/A",$H73=$BD$46),AND($K$28="N/A",$H73=$BE$46),AND($K$29="N/A",$H73=$BF$46),AND($K$30="N/A",$H73=$BG$46),AND($K$31="N/A",$H73=$BH$46),AND($K$32="N/A",$H73=$BI$46)),0,1)</f>
        <v>0</v>
      </c>
      <c r="AQ73" s="670">
        <f t="shared" si="14"/>
        <v>1</v>
      </c>
      <c r="AR73" s="669">
        <f>IF(OR('0.Work Content Judge'!$F$131=0,AND($CP73=99,COUNTIF('0.Work Content Judge'!$AM$161:$AO$161,2)=0),AND($CQ73=99,COUNTIF('0.Work Content Judge'!$AM$161:$AO$161,2)&gt;0),AND($CT73=99,'0.Work Content Judge'!$AC$161=1),AND($R$27="N/A",$H73=$BD$46),AND($R$28="N/A",$H73=$BE$46),AND($R$29="N/A",$H73=$BF$46),AND($R$30="N/A",$H73=$BG$46),AND($R$31="N/A",$H73=$BH$46),AND($R$32="N/A",$H73=$BI$46)),0,1)</f>
        <v>0</v>
      </c>
      <c r="AS73" s="670">
        <f t="shared" si="15"/>
        <v>1</v>
      </c>
      <c r="AT73" s="669">
        <f>IF(OR('0.Work Content Judge'!$F$132=0,AND($CP73=99,COUNTIF('0.Work Content Judge'!$AM$162:$AO$162,2)=0),AND($CQ73=99,COUNTIF('0.Work Content Judge'!$AM$162:$AO$162,2)&gt;0),AND($CT73=99,'0.Work Content Judge'!$AC$162=1),AND($X$27="N/A",$H73=$BD$46),AND($X$28="N/A",$H73=$BE$46),AND($X$29="N/A",$H73=$BF$46),AND($X$30="N/A",$H73=$BG$46),AND($X$31="N/A",$H73=$BH$46),AND($X$32="N/A",$H73=$BI$46)),0,1)</f>
        <v>0</v>
      </c>
      <c r="AU73" s="670">
        <f t="shared" si="16"/>
        <v>1</v>
      </c>
      <c r="AV73" s="669">
        <f>IF(OR('0.Work Content Judge'!$F$133=0,AND($CP73=99,COUNTIF('0.Work Content Judge'!$AM$163:$AO$163,2)=0),AND($CQ73=99,COUNTIF('0.Work Content Judge'!$AM$163:$AO$163,2)&gt;0),AND($CT73=99,'0.Work Content Judge'!$AC$163=1),AND($AD$27="N/A",$H73=$BD$46),AND($AD$28="N/A",$H73=$BE$46),AND($AD$29="N/A",$H73=$BF$46),AND($AD$30="N/A",$H73=$BG$46),AND($AD$31="N/A",$H73=$BH$46),AND($AD$32="N/A",$H73=$BI$46)),0,1)</f>
        <v>0</v>
      </c>
      <c r="AW73" s="670">
        <f t="shared" si="17"/>
        <v>1</v>
      </c>
      <c r="AX73" s="669">
        <f>IF(OR('0.Work Content Judge'!$F$134=0,AND($CP73=99,COUNTIF('0.Work Content Judge'!$AM$164:$AO$164,2)=0),AND($CQ73=99,COUNTIF('0.Work Content Judge'!$AM$164:$AO$164,2)&gt;0),AND($CT73=99,'0.Work Content Judge'!$AC$164=1),AND($AJ$27="N/A",$H73=$BD$46),AND($AJ$28="N/A",$H73=$BE$46),AND($AJ$29="N/A",$H73=$BF$46),AND($AJ$30="N/A",$H73=$BG$46),AND($AJ$31="N/A",$H73=$BH$46),AND($AJ$32="N/A",$H73=$BI$46)),0,1)</f>
        <v>0</v>
      </c>
      <c r="AY73" s="670">
        <f t="shared" si="18"/>
        <v>1</v>
      </c>
      <c r="AZ73" s="683">
        <f t="shared" si="5"/>
        <v>2</v>
      </c>
      <c r="BA73" s="684">
        <v>1</v>
      </c>
      <c r="BB73" s="685">
        <v>1</v>
      </c>
      <c r="BC73" s="685" t="s">
        <v>749</v>
      </c>
      <c r="BD73" s="685" t="s">
        <v>749</v>
      </c>
      <c r="BE73" s="685" t="s">
        <v>749</v>
      </c>
      <c r="BF73" s="685" t="s">
        <v>749</v>
      </c>
      <c r="BG73" s="685"/>
      <c r="BH73" s="685">
        <v>1</v>
      </c>
      <c r="BI73" s="685">
        <v>1</v>
      </c>
      <c r="BJ73" s="685">
        <v>0</v>
      </c>
      <c r="BK73" s="685" t="s">
        <v>749</v>
      </c>
      <c r="BL73" s="685" t="s">
        <v>749</v>
      </c>
      <c r="BM73" s="685" t="s">
        <v>749</v>
      </c>
      <c r="BN73" s="685">
        <v>1</v>
      </c>
      <c r="BO73" s="685">
        <v>1</v>
      </c>
      <c r="BP73" s="685">
        <v>1</v>
      </c>
      <c r="BQ73" s="685">
        <v>1</v>
      </c>
      <c r="BR73" s="685" t="s">
        <v>749</v>
      </c>
      <c r="BS73" s="685" t="s">
        <v>749</v>
      </c>
      <c r="BT73" s="685" t="s">
        <v>749</v>
      </c>
      <c r="BU73" s="685" t="s">
        <v>749</v>
      </c>
      <c r="BV73" s="685" t="s">
        <v>749</v>
      </c>
      <c r="BW73" s="685" t="s">
        <v>749</v>
      </c>
      <c r="BX73" s="685" t="s">
        <v>749</v>
      </c>
      <c r="BY73" s="685" t="s">
        <v>749</v>
      </c>
      <c r="BZ73" s="685">
        <v>1</v>
      </c>
      <c r="CA73" s="685">
        <v>1</v>
      </c>
      <c r="CB73" s="685">
        <v>1</v>
      </c>
      <c r="CC73" s="685">
        <v>1</v>
      </c>
      <c r="CD73" s="685">
        <v>1</v>
      </c>
      <c r="CE73" s="685">
        <v>1</v>
      </c>
      <c r="CF73" s="685" t="s">
        <v>749</v>
      </c>
      <c r="CG73" s="685" t="s">
        <v>749</v>
      </c>
      <c r="CH73" s="685" t="s">
        <v>749</v>
      </c>
      <c r="CI73" s="685" t="s">
        <v>749</v>
      </c>
      <c r="CJ73" s="685" t="s">
        <v>749</v>
      </c>
      <c r="CK73" s="685" t="s">
        <v>749</v>
      </c>
      <c r="CL73" s="685" t="s">
        <v>749</v>
      </c>
      <c r="CM73" s="685" t="s">
        <v>749</v>
      </c>
      <c r="CN73" s="685">
        <v>1</v>
      </c>
      <c r="CO73" s="685">
        <v>1</v>
      </c>
      <c r="CP73" s="685"/>
      <c r="CQ73" s="685"/>
      <c r="CR73" s="685"/>
      <c r="CS73" s="685"/>
      <c r="CT73" s="685"/>
      <c r="CU73" s="685"/>
      <c r="CV73" s="685"/>
      <c r="CW73" s="718" t="str">
        <f t="shared" si="6"/>
        <v>端末管理サーバ(Active Directory)</v>
      </c>
      <c r="CX73" s="718"/>
      <c r="CY73" s="718"/>
    </row>
    <row r="74" s="258" customFormat="1" ht="172.8" spans="2:103">
      <c r="B74" s="448">
        <f t="shared" si="7"/>
        <v>27</v>
      </c>
      <c r="C74" s="449" t="s">
        <v>814</v>
      </c>
      <c r="D74" s="450" t="s">
        <v>743</v>
      </c>
      <c r="E74" s="451" t="s">
        <v>801</v>
      </c>
      <c r="F74" s="598" t="s">
        <v>815</v>
      </c>
      <c r="G74" s="598" t="s">
        <v>816</v>
      </c>
      <c r="H74" s="454" t="str">
        <f t="shared" si="8"/>
        <v>ファイル共有システム(ファイルサーバ)
File sharing system
(e.g., File server)</v>
      </c>
      <c r="I74" s="451" t="s">
        <v>817</v>
      </c>
      <c r="J74" s="637" t="s">
        <v>818</v>
      </c>
      <c r="K74" s="487" t="str">
        <f t="shared" si="9"/>
        <v>回答不要
Not Applicable</v>
      </c>
      <c r="L74" s="488"/>
      <c r="M74" s="489"/>
      <c r="N74" s="490" t="s">
        <v>819</v>
      </c>
      <c r="O74" s="491"/>
      <c r="P74" s="322"/>
      <c r="Q74" s="648" t="s">
        <v>131</v>
      </c>
      <c r="R74" s="487" t="str">
        <f t="shared" si="10"/>
        <v>回答不要
Not Applicable</v>
      </c>
      <c r="S74" s="488"/>
      <c r="T74" s="489"/>
      <c r="U74" s="649"/>
      <c r="V74" s="494"/>
      <c r="W74" s="649"/>
      <c r="X74" s="487" t="str">
        <f t="shared" si="11"/>
        <v>回答不要
Not Applicable</v>
      </c>
      <c r="Y74" s="488"/>
      <c r="Z74" s="489"/>
      <c r="AA74" s="649"/>
      <c r="AB74" s="494"/>
      <c r="AC74" s="649"/>
      <c r="AD74" s="487" t="str">
        <f t="shared" si="12"/>
        <v>回答不要
Not Applicable</v>
      </c>
      <c r="AE74" s="488"/>
      <c r="AF74" s="489"/>
      <c r="AG74" s="649"/>
      <c r="AH74" s="494"/>
      <c r="AI74" s="649"/>
      <c r="AJ74" s="487" t="str">
        <f t="shared" si="13"/>
        <v>回答不要
Not Applicable</v>
      </c>
      <c r="AK74" s="488"/>
      <c r="AL74" s="489"/>
      <c r="AM74" s="652"/>
      <c r="AN74" s="494"/>
      <c r="AO74" s="668"/>
      <c r="AP74" s="669">
        <f>IF(OR('0.Work Content Judge'!$F$130=0,AND($CP74=99,COUNTIF('0.Work Content Judge'!$AM$160:$AO$160,2)=0),AND($CQ74=99,COUNTIF('0.Work Content Judge'!$AM$160:$AO$160,2)&gt;0),AND($CT74=99,'0.Work Content Judge'!$AC$160=1),AND($K$27="N/A",$H74=$BD$46),AND($K$28="N/A",$H74=$BE$46),AND($K$29="N/A",$H74=$BF$46),AND($K$30="N/A",$H74=$BG$46),AND($K$31="N/A",$H74=$BH$46),AND($K$32="N/A",$H74=$BI$46)),0,1)</f>
        <v>0</v>
      </c>
      <c r="AQ74" s="670">
        <f t="shared" si="14"/>
        <v>1</v>
      </c>
      <c r="AR74" s="669">
        <f>IF(OR('0.Work Content Judge'!$F$131=0,AND($CP74=99,COUNTIF('0.Work Content Judge'!$AM$161:$AO$161,2)=0),AND($CQ74=99,COUNTIF('0.Work Content Judge'!$AM$161:$AO$161,2)&gt;0),AND($CT74=99,'0.Work Content Judge'!$AC$161=1),AND($R$27="N/A",$H74=$BD$46),AND($R$28="N/A",$H74=$BE$46),AND($R$29="N/A",$H74=$BF$46),AND($R$30="N/A",$H74=$BG$46),AND($R$31="N/A",$H74=$BH$46),AND($R$32="N/A",$H74=$BI$46)),0,1)</f>
        <v>0</v>
      </c>
      <c r="AS74" s="670">
        <f t="shared" si="15"/>
        <v>1</v>
      </c>
      <c r="AT74" s="669">
        <f>IF(OR('0.Work Content Judge'!$F$132=0,AND($CP74=99,COUNTIF('0.Work Content Judge'!$AM$162:$AO$162,2)=0),AND($CQ74=99,COUNTIF('0.Work Content Judge'!$AM$162:$AO$162,2)&gt;0),AND($CT74=99,'0.Work Content Judge'!$AC$162=1),AND($X$27="N/A",$H74=$BD$46),AND($X$28="N/A",$H74=$BE$46),AND($X$29="N/A",$H74=$BF$46),AND($X$30="N/A",$H74=$BG$46),AND($X$31="N/A",$H74=$BH$46),AND($X$32="N/A",$H74=$BI$46)),0,1)</f>
        <v>0</v>
      </c>
      <c r="AU74" s="670">
        <f t="shared" si="16"/>
        <v>1</v>
      </c>
      <c r="AV74" s="669">
        <f>IF(OR('0.Work Content Judge'!$F$133=0,AND($CP74=99,COUNTIF('0.Work Content Judge'!$AM$163:$AO$163,2)=0),AND($CQ74=99,COUNTIF('0.Work Content Judge'!$AM$163:$AO$163,2)&gt;0),AND($CT74=99,'0.Work Content Judge'!$AC$163=1),AND($AD$27="N/A",$H74=$BD$46),AND($AD$28="N/A",$H74=$BE$46),AND($AD$29="N/A",$H74=$BF$46),AND($AD$30="N/A",$H74=$BG$46),AND($AD$31="N/A",$H74=$BH$46),AND($AD$32="N/A",$H74=$BI$46)),0,1)</f>
        <v>0</v>
      </c>
      <c r="AW74" s="670">
        <f t="shared" si="17"/>
        <v>1</v>
      </c>
      <c r="AX74" s="669">
        <f>IF(OR('0.Work Content Judge'!$F$134=0,AND($CP74=99,COUNTIF('0.Work Content Judge'!$AM$164:$AO$164,2)=0),AND($CQ74=99,COUNTIF('0.Work Content Judge'!$AM$164:$AO$164,2)&gt;0),AND($CT74=99,'0.Work Content Judge'!$AC$164=1),AND($AJ$27="N/A",$H74=$BD$46),AND($AJ$28="N/A",$H74=$BE$46),AND($AJ$29="N/A",$H74=$BF$46),AND($AJ$30="N/A",$H74=$BG$46),AND($AJ$31="N/A",$H74=$BH$46),AND($AJ$32="N/A",$H74=$BI$46)),0,1)</f>
        <v>0</v>
      </c>
      <c r="AY74" s="670">
        <f t="shared" si="18"/>
        <v>1</v>
      </c>
      <c r="AZ74" s="683">
        <f t="shared" si="5"/>
        <v>1</v>
      </c>
      <c r="BA74" s="684">
        <v>1</v>
      </c>
      <c r="BB74" s="685">
        <v>1</v>
      </c>
      <c r="BC74" s="685" t="s">
        <v>749</v>
      </c>
      <c r="BD74" s="685" t="s">
        <v>749</v>
      </c>
      <c r="BE74" s="685" t="s">
        <v>749</v>
      </c>
      <c r="BF74" s="685" t="s">
        <v>749</v>
      </c>
      <c r="BG74" s="685"/>
      <c r="BH74" s="685"/>
      <c r="BI74" s="685">
        <v>1</v>
      </c>
      <c r="BJ74" s="685">
        <v>0</v>
      </c>
      <c r="BK74" s="685" t="s">
        <v>749</v>
      </c>
      <c r="BL74" s="685" t="s">
        <v>749</v>
      </c>
      <c r="BM74" s="685" t="s">
        <v>749</v>
      </c>
      <c r="BN74" s="685">
        <v>1</v>
      </c>
      <c r="BO74" s="685">
        <v>1</v>
      </c>
      <c r="BP74" s="685">
        <v>1</v>
      </c>
      <c r="BQ74" s="685">
        <v>1</v>
      </c>
      <c r="BR74" s="685" t="s">
        <v>749</v>
      </c>
      <c r="BS74" s="685" t="s">
        <v>749</v>
      </c>
      <c r="BT74" s="685" t="s">
        <v>749</v>
      </c>
      <c r="BU74" s="685" t="s">
        <v>749</v>
      </c>
      <c r="BV74" s="685" t="s">
        <v>749</v>
      </c>
      <c r="BW74" s="685" t="s">
        <v>749</v>
      </c>
      <c r="BX74" s="685" t="s">
        <v>749</v>
      </c>
      <c r="BY74" s="685" t="s">
        <v>749</v>
      </c>
      <c r="BZ74" s="685">
        <v>1</v>
      </c>
      <c r="CA74" s="685">
        <v>1</v>
      </c>
      <c r="CB74" s="685">
        <v>1</v>
      </c>
      <c r="CC74" s="685">
        <v>1</v>
      </c>
      <c r="CD74" s="685">
        <v>1</v>
      </c>
      <c r="CE74" s="685">
        <v>1</v>
      </c>
      <c r="CF74" s="685" t="s">
        <v>749</v>
      </c>
      <c r="CG74" s="685" t="s">
        <v>749</v>
      </c>
      <c r="CH74" s="685" t="s">
        <v>749</v>
      </c>
      <c r="CI74" s="685" t="s">
        <v>749</v>
      </c>
      <c r="CJ74" s="685" t="s">
        <v>749</v>
      </c>
      <c r="CK74" s="685" t="s">
        <v>749</v>
      </c>
      <c r="CL74" s="685" t="s">
        <v>749</v>
      </c>
      <c r="CM74" s="685" t="s">
        <v>749</v>
      </c>
      <c r="CN74" s="685">
        <v>1</v>
      </c>
      <c r="CO74" s="685">
        <v>1</v>
      </c>
      <c r="CP74" s="685"/>
      <c r="CQ74" s="685"/>
      <c r="CR74" s="685"/>
      <c r="CS74" s="685"/>
      <c r="CT74" s="685"/>
      <c r="CU74" s="685"/>
      <c r="CV74" s="685"/>
      <c r="CW74" s="718" t="str">
        <f t="shared" si="6"/>
        <v>ファイル共有システム(ファイルサーバ)</v>
      </c>
      <c r="CX74" s="718"/>
      <c r="CY74" s="718"/>
    </row>
    <row r="75" s="258" customFormat="1" ht="172.8" spans="2:103">
      <c r="B75" s="448">
        <f t="shared" si="7"/>
        <v>28</v>
      </c>
      <c r="C75" s="449" t="s">
        <v>820</v>
      </c>
      <c r="D75" s="450" t="s">
        <v>743</v>
      </c>
      <c r="E75" s="451" t="s">
        <v>801</v>
      </c>
      <c r="F75" s="598" t="s">
        <v>821</v>
      </c>
      <c r="G75" s="598" t="s">
        <v>822</v>
      </c>
      <c r="H75" s="451" t="str">
        <f t="shared" si="8"/>
        <v>端末
Terminal
(e.g., User terminal, operation terminal, etc.)</v>
      </c>
      <c r="I75" s="451" t="s">
        <v>817</v>
      </c>
      <c r="J75" s="637" t="s">
        <v>818</v>
      </c>
      <c r="K75" s="487" t="str">
        <f t="shared" si="9"/>
        <v>回答不要
Not Applicable</v>
      </c>
      <c r="L75" s="488"/>
      <c r="M75" s="489"/>
      <c r="N75" s="490" t="s">
        <v>823</v>
      </c>
      <c r="O75" s="491"/>
      <c r="P75" s="322"/>
      <c r="Q75" s="648" t="s">
        <v>131</v>
      </c>
      <c r="R75" s="487" t="str">
        <f t="shared" si="10"/>
        <v>回答不要
Not Applicable</v>
      </c>
      <c r="S75" s="488"/>
      <c r="T75" s="489"/>
      <c r="U75" s="649"/>
      <c r="V75" s="494"/>
      <c r="W75" s="649"/>
      <c r="X75" s="487" t="str">
        <f t="shared" si="11"/>
        <v>回答不要
Not Applicable</v>
      </c>
      <c r="Y75" s="488"/>
      <c r="Z75" s="489"/>
      <c r="AA75" s="649"/>
      <c r="AB75" s="494"/>
      <c r="AC75" s="649"/>
      <c r="AD75" s="487" t="str">
        <f t="shared" si="12"/>
        <v>回答不要
Not Applicable</v>
      </c>
      <c r="AE75" s="488"/>
      <c r="AF75" s="489"/>
      <c r="AG75" s="649"/>
      <c r="AH75" s="494"/>
      <c r="AI75" s="649"/>
      <c r="AJ75" s="487" t="str">
        <f t="shared" si="13"/>
        <v>回答不要
Not Applicable</v>
      </c>
      <c r="AK75" s="488"/>
      <c r="AL75" s="489"/>
      <c r="AM75" s="652"/>
      <c r="AN75" s="494"/>
      <c r="AO75" s="668"/>
      <c r="AP75" s="669">
        <f>IF(OR('0.Work Content Judge'!$F$130=0,AND($CP75=99,COUNTIF('0.Work Content Judge'!$AM$160:$AO$160,2)=0),AND($CQ75=99,COUNTIF('0.Work Content Judge'!$AM$160:$AO$160,2)&gt;0),AND($CT75=99,'0.Work Content Judge'!$AC$160=1),AND($K$27="N/A",$H75=$BD$46),AND($K$28="N/A",$H75=$BE$46),AND($K$29="N/A",$H75=$BF$46),AND($K$30="N/A",$H75=$BG$46),AND($K$31="N/A",$H75=$BH$46),AND($K$32="N/A",$H75=$BI$46)),0,1)</f>
        <v>0</v>
      </c>
      <c r="AQ75" s="670">
        <f t="shared" si="14"/>
        <v>1</v>
      </c>
      <c r="AR75" s="669">
        <f>IF(OR('0.Work Content Judge'!$F$131=0,AND($CP75=99,COUNTIF('0.Work Content Judge'!$AM$161:$AO$161,2)=0),AND($CQ75=99,COUNTIF('0.Work Content Judge'!$AM$161:$AO$161,2)&gt;0),AND($CT75=99,'0.Work Content Judge'!$AC$161=1),AND($R$27="N/A",$H75=$BD$46),AND($R$28="N/A",$H75=$BE$46),AND($R$29="N/A",$H75=$BF$46),AND($R$30="N/A",$H75=$BG$46),AND($R$31="N/A",$H75=$BH$46),AND($R$32="N/A",$H75=$BI$46)),0,1)</f>
        <v>0</v>
      </c>
      <c r="AS75" s="670">
        <f t="shared" si="15"/>
        <v>1</v>
      </c>
      <c r="AT75" s="669">
        <f>IF(OR('0.Work Content Judge'!$F$132=0,AND($CP75=99,COUNTIF('0.Work Content Judge'!$AM$162:$AO$162,2)=0),AND($CQ75=99,COUNTIF('0.Work Content Judge'!$AM$162:$AO$162,2)&gt;0),AND($CT75=99,'0.Work Content Judge'!$AC$162=1),AND($X$27="N/A",$H75=$BD$46),AND($X$28="N/A",$H75=$BE$46),AND($X$29="N/A",$H75=$BF$46),AND($X$30="N/A",$H75=$BG$46),AND($X$31="N/A",$H75=$BH$46),AND($X$32="N/A",$H75=$BI$46)),0,1)</f>
        <v>0</v>
      </c>
      <c r="AU75" s="670">
        <f t="shared" si="16"/>
        <v>1</v>
      </c>
      <c r="AV75" s="669">
        <f>IF(OR('0.Work Content Judge'!$F$133=0,AND($CP75=99,COUNTIF('0.Work Content Judge'!$AM$163:$AO$163,2)=0),AND($CQ75=99,COUNTIF('0.Work Content Judge'!$AM$163:$AO$163,2)&gt;0),AND($CT75=99,'0.Work Content Judge'!$AC$163=1),AND($AD$27="N/A",$H75=$BD$46),AND($AD$28="N/A",$H75=$BE$46),AND($AD$29="N/A",$H75=$BF$46),AND($AD$30="N/A",$H75=$BG$46),AND($AD$31="N/A",$H75=$BH$46),AND($AD$32="N/A",$H75=$BI$46)),0,1)</f>
        <v>0</v>
      </c>
      <c r="AW75" s="670">
        <f t="shared" si="17"/>
        <v>1</v>
      </c>
      <c r="AX75" s="669">
        <f>IF(OR('0.Work Content Judge'!$F$134=0,AND($CP75=99,COUNTIF('0.Work Content Judge'!$AM$164:$AO$164,2)=0),AND($CQ75=99,COUNTIF('0.Work Content Judge'!$AM$164:$AO$164,2)&gt;0),AND($CT75=99,'0.Work Content Judge'!$AC$164=1),AND($AJ$27="N/A",$H75=$BD$46),AND($AJ$28="N/A",$H75=$BE$46),AND($AJ$29="N/A",$H75=$BF$46),AND($AJ$30="N/A",$H75=$BG$46),AND($AJ$31="N/A",$H75=$BH$46),AND($AJ$32="N/A",$H75=$BI$46)),0,1)</f>
        <v>0</v>
      </c>
      <c r="AY75" s="670">
        <f t="shared" si="18"/>
        <v>1</v>
      </c>
      <c r="AZ75" s="683">
        <f t="shared" si="5"/>
        <v>3</v>
      </c>
      <c r="BA75" s="684">
        <v>1</v>
      </c>
      <c r="BB75" s="685">
        <v>1</v>
      </c>
      <c r="BC75" s="685" t="s">
        <v>749</v>
      </c>
      <c r="BD75" s="685" t="s">
        <v>749</v>
      </c>
      <c r="BE75" s="685" t="s">
        <v>749</v>
      </c>
      <c r="BF75" s="685" t="s">
        <v>749</v>
      </c>
      <c r="BG75" s="685">
        <v>1</v>
      </c>
      <c r="BH75" s="685">
        <v>1</v>
      </c>
      <c r="BI75" s="685">
        <v>1</v>
      </c>
      <c r="BJ75" s="685">
        <v>0</v>
      </c>
      <c r="BK75" s="685" t="s">
        <v>749</v>
      </c>
      <c r="BL75" s="685" t="s">
        <v>749</v>
      </c>
      <c r="BM75" s="685" t="s">
        <v>749</v>
      </c>
      <c r="BN75" s="685">
        <v>1</v>
      </c>
      <c r="BO75" s="685">
        <v>1</v>
      </c>
      <c r="BP75" s="685">
        <v>1</v>
      </c>
      <c r="BQ75" s="685">
        <v>1</v>
      </c>
      <c r="BR75" s="685" t="s">
        <v>749</v>
      </c>
      <c r="BS75" s="685" t="s">
        <v>749</v>
      </c>
      <c r="BT75" s="685" t="s">
        <v>749</v>
      </c>
      <c r="BU75" s="685" t="s">
        <v>749</v>
      </c>
      <c r="BV75" s="685" t="s">
        <v>749</v>
      </c>
      <c r="BW75" s="685" t="s">
        <v>749</v>
      </c>
      <c r="BX75" s="685" t="s">
        <v>749</v>
      </c>
      <c r="BY75" s="685" t="s">
        <v>749</v>
      </c>
      <c r="BZ75" s="685">
        <v>1</v>
      </c>
      <c r="CA75" s="685">
        <v>1</v>
      </c>
      <c r="CB75" s="685">
        <v>1</v>
      </c>
      <c r="CC75" s="685">
        <v>1</v>
      </c>
      <c r="CD75" s="685">
        <v>1</v>
      </c>
      <c r="CE75" s="685">
        <v>1</v>
      </c>
      <c r="CF75" s="685" t="s">
        <v>749</v>
      </c>
      <c r="CG75" s="685" t="s">
        <v>749</v>
      </c>
      <c r="CH75" s="685" t="s">
        <v>749</v>
      </c>
      <c r="CI75" s="685" t="s">
        <v>749</v>
      </c>
      <c r="CJ75" s="685" t="s">
        <v>749</v>
      </c>
      <c r="CK75" s="685" t="s">
        <v>749</v>
      </c>
      <c r="CL75" s="685" t="s">
        <v>749</v>
      </c>
      <c r="CM75" s="685" t="s">
        <v>749</v>
      </c>
      <c r="CN75" s="685">
        <v>1</v>
      </c>
      <c r="CO75" s="685">
        <v>1</v>
      </c>
      <c r="CP75" s="685"/>
      <c r="CQ75" s="685"/>
      <c r="CR75" s="685"/>
      <c r="CS75" s="685"/>
      <c r="CT75" s="685"/>
      <c r="CU75" s="685"/>
      <c r="CV75" s="685"/>
      <c r="CW75" s="718" t="str">
        <f t="shared" si="6"/>
        <v>ユーザ端末・ネットワーク</v>
      </c>
      <c r="CX75" s="718"/>
      <c r="CY75" s="718"/>
    </row>
    <row r="76" s="258" customFormat="1" ht="172.8" spans="2:103">
      <c r="B76" s="448">
        <f t="shared" si="7"/>
        <v>29</v>
      </c>
      <c r="C76" s="449" t="s">
        <v>820</v>
      </c>
      <c r="D76" s="450" t="s">
        <v>743</v>
      </c>
      <c r="E76" s="451" t="s">
        <v>801</v>
      </c>
      <c r="F76" s="598" t="s">
        <v>821</v>
      </c>
      <c r="G76" s="598" t="s">
        <v>822</v>
      </c>
      <c r="H76" s="454" t="str">
        <f t="shared" si="8"/>
        <v>端末管理サーバ
Terminal management server
(e.g., Active Directory server)</v>
      </c>
      <c r="I76" s="451" t="s">
        <v>817</v>
      </c>
      <c r="J76" s="637" t="s">
        <v>818</v>
      </c>
      <c r="K76" s="487" t="str">
        <f t="shared" si="9"/>
        <v>回答不要
Not Applicable</v>
      </c>
      <c r="L76" s="488"/>
      <c r="M76" s="489"/>
      <c r="N76" s="490" t="s">
        <v>823</v>
      </c>
      <c r="O76" s="491"/>
      <c r="P76" s="322"/>
      <c r="Q76" s="648" t="s">
        <v>131</v>
      </c>
      <c r="R76" s="487" t="str">
        <f t="shared" si="10"/>
        <v>回答不要
Not Applicable</v>
      </c>
      <c r="S76" s="488"/>
      <c r="T76" s="489"/>
      <c r="U76" s="649"/>
      <c r="V76" s="494"/>
      <c r="W76" s="649"/>
      <c r="X76" s="487" t="str">
        <f t="shared" si="11"/>
        <v>回答不要
Not Applicable</v>
      </c>
      <c r="Y76" s="488"/>
      <c r="Z76" s="489"/>
      <c r="AA76" s="649"/>
      <c r="AB76" s="494"/>
      <c r="AC76" s="649"/>
      <c r="AD76" s="487" t="str">
        <f t="shared" si="12"/>
        <v>回答不要
Not Applicable</v>
      </c>
      <c r="AE76" s="488"/>
      <c r="AF76" s="489"/>
      <c r="AG76" s="649"/>
      <c r="AH76" s="494"/>
      <c r="AI76" s="649"/>
      <c r="AJ76" s="487" t="str">
        <f t="shared" si="13"/>
        <v>回答不要
Not Applicable</v>
      </c>
      <c r="AK76" s="488"/>
      <c r="AL76" s="489"/>
      <c r="AM76" s="652"/>
      <c r="AN76" s="494"/>
      <c r="AO76" s="668"/>
      <c r="AP76" s="669">
        <f>IF(OR('0.Work Content Judge'!$F$130=0,AND($CP76=99,COUNTIF('0.Work Content Judge'!$AM$160:$AO$160,2)=0),AND($CQ76=99,COUNTIF('0.Work Content Judge'!$AM$160:$AO$160,2)&gt;0),AND($CT76=99,'0.Work Content Judge'!$AC$160=1),AND($K$27="N/A",$H76=$BD$46),AND($K$28="N/A",$H76=$BE$46),AND($K$29="N/A",$H76=$BF$46),AND($K$30="N/A",$H76=$BG$46),AND($K$31="N/A",$H76=$BH$46),AND($K$32="N/A",$H76=$BI$46)),0,1)</f>
        <v>0</v>
      </c>
      <c r="AQ76" s="670">
        <f t="shared" si="14"/>
        <v>1</v>
      </c>
      <c r="AR76" s="669">
        <f>IF(OR('0.Work Content Judge'!$F$131=0,AND($CP76=99,COUNTIF('0.Work Content Judge'!$AM$161:$AO$161,2)=0),AND($CQ76=99,COUNTIF('0.Work Content Judge'!$AM$161:$AO$161,2)&gt;0),AND($CT76=99,'0.Work Content Judge'!$AC$161=1),AND($R$27="N/A",$H76=$BD$46),AND($R$28="N/A",$H76=$BE$46),AND($R$29="N/A",$H76=$BF$46),AND($R$30="N/A",$H76=$BG$46),AND($R$31="N/A",$H76=$BH$46),AND($R$32="N/A",$H76=$BI$46)),0,1)</f>
        <v>0</v>
      </c>
      <c r="AS76" s="670">
        <f t="shared" si="15"/>
        <v>1</v>
      </c>
      <c r="AT76" s="669">
        <f>IF(OR('0.Work Content Judge'!$F$132=0,AND($CP76=99,COUNTIF('0.Work Content Judge'!$AM$162:$AO$162,2)=0),AND($CQ76=99,COUNTIF('0.Work Content Judge'!$AM$162:$AO$162,2)&gt;0),AND($CT76=99,'0.Work Content Judge'!$AC$162=1),AND($X$27="N/A",$H76=$BD$46),AND($X$28="N/A",$H76=$BE$46),AND($X$29="N/A",$H76=$BF$46),AND($X$30="N/A",$H76=$BG$46),AND($X$31="N/A",$H76=$BH$46),AND($X$32="N/A",$H76=$BI$46)),0,1)</f>
        <v>0</v>
      </c>
      <c r="AU76" s="670">
        <f t="shared" si="16"/>
        <v>1</v>
      </c>
      <c r="AV76" s="669">
        <f>IF(OR('0.Work Content Judge'!$F$133=0,AND($CP76=99,COUNTIF('0.Work Content Judge'!$AM$163:$AO$163,2)=0),AND($CQ76=99,COUNTIF('0.Work Content Judge'!$AM$163:$AO$163,2)&gt;0),AND($CT76=99,'0.Work Content Judge'!$AC$163=1),AND($AD$27="N/A",$H76=$BD$46),AND($AD$28="N/A",$H76=$BE$46),AND($AD$29="N/A",$H76=$BF$46),AND($AD$30="N/A",$H76=$BG$46),AND($AD$31="N/A",$H76=$BH$46),AND($AD$32="N/A",$H76=$BI$46)),0,1)</f>
        <v>0</v>
      </c>
      <c r="AW76" s="670">
        <f t="shared" si="17"/>
        <v>1</v>
      </c>
      <c r="AX76" s="669">
        <f>IF(OR('0.Work Content Judge'!$F$134=0,AND($CP76=99,COUNTIF('0.Work Content Judge'!$AM$164:$AO$164,2)=0),AND($CQ76=99,COUNTIF('0.Work Content Judge'!$AM$164:$AO$164,2)&gt;0),AND($CT76=99,'0.Work Content Judge'!$AC$164=1),AND($AJ$27="N/A",$H76=$BD$46),AND($AJ$28="N/A",$H76=$BE$46),AND($AJ$29="N/A",$H76=$BF$46),AND($AJ$30="N/A",$H76=$BG$46),AND($AJ$31="N/A",$H76=$BH$46),AND($AJ$32="N/A",$H76=$BI$46)),0,1)</f>
        <v>0</v>
      </c>
      <c r="AY76" s="670">
        <f t="shared" si="18"/>
        <v>1</v>
      </c>
      <c r="AZ76" s="683">
        <f t="shared" si="5"/>
        <v>2</v>
      </c>
      <c r="BA76" s="684">
        <v>1</v>
      </c>
      <c r="BB76" s="685">
        <v>1</v>
      </c>
      <c r="BC76" s="685" t="s">
        <v>749</v>
      </c>
      <c r="BD76" s="685" t="s">
        <v>749</v>
      </c>
      <c r="BE76" s="685" t="s">
        <v>749</v>
      </c>
      <c r="BF76" s="685" t="s">
        <v>749</v>
      </c>
      <c r="BG76" s="685"/>
      <c r="BH76" s="685">
        <v>1</v>
      </c>
      <c r="BI76" s="685">
        <v>1</v>
      </c>
      <c r="BJ76" s="685">
        <v>0</v>
      </c>
      <c r="BK76" s="685" t="s">
        <v>749</v>
      </c>
      <c r="BL76" s="685" t="s">
        <v>749</v>
      </c>
      <c r="BM76" s="685" t="s">
        <v>749</v>
      </c>
      <c r="BN76" s="685">
        <v>1</v>
      </c>
      <c r="BO76" s="685">
        <v>1</v>
      </c>
      <c r="BP76" s="685">
        <v>1</v>
      </c>
      <c r="BQ76" s="685">
        <v>1</v>
      </c>
      <c r="BR76" s="685" t="s">
        <v>749</v>
      </c>
      <c r="BS76" s="685" t="s">
        <v>749</v>
      </c>
      <c r="BT76" s="685" t="s">
        <v>749</v>
      </c>
      <c r="BU76" s="685" t="s">
        <v>749</v>
      </c>
      <c r="BV76" s="685" t="s">
        <v>749</v>
      </c>
      <c r="BW76" s="685" t="s">
        <v>749</v>
      </c>
      <c r="BX76" s="685" t="s">
        <v>749</v>
      </c>
      <c r="BY76" s="685" t="s">
        <v>749</v>
      </c>
      <c r="BZ76" s="685">
        <v>1</v>
      </c>
      <c r="CA76" s="685">
        <v>1</v>
      </c>
      <c r="CB76" s="685">
        <v>1</v>
      </c>
      <c r="CC76" s="685">
        <v>1</v>
      </c>
      <c r="CD76" s="685">
        <v>1</v>
      </c>
      <c r="CE76" s="685">
        <v>1</v>
      </c>
      <c r="CF76" s="685" t="s">
        <v>749</v>
      </c>
      <c r="CG76" s="685" t="s">
        <v>749</v>
      </c>
      <c r="CH76" s="685" t="s">
        <v>749</v>
      </c>
      <c r="CI76" s="685" t="s">
        <v>749</v>
      </c>
      <c r="CJ76" s="685" t="s">
        <v>749</v>
      </c>
      <c r="CK76" s="685" t="s">
        <v>749</v>
      </c>
      <c r="CL76" s="685" t="s">
        <v>749</v>
      </c>
      <c r="CM76" s="685" t="s">
        <v>749</v>
      </c>
      <c r="CN76" s="685">
        <v>1</v>
      </c>
      <c r="CO76" s="685">
        <v>1</v>
      </c>
      <c r="CP76" s="685"/>
      <c r="CQ76" s="685"/>
      <c r="CR76" s="685"/>
      <c r="CS76" s="685"/>
      <c r="CT76" s="685"/>
      <c r="CU76" s="685"/>
      <c r="CV76" s="685"/>
      <c r="CW76" s="718" t="str">
        <f t="shared" si="6"/>
        <v>端末管理サーバ(Active Directory)</v>
      </c>
      <c r="CX76" s="718"/>
      <c r="CY76" s="718"/>
    </row>
    <row r="77" s="258" customFormat="1" ht="172.8" spans="2:103">
      <c r="B77" s="448">
        <f t="shared" si="7"/>
        <v>30</v>
      </c>
      <c r="C77" s="449" t="s">
        <v>820</v>
      </c>
      <c r="D77" s="450" t="s">
        <v>743</v>
      </c>
      <c r="E77" s="451" t="s">
        <v>801</v>
      </c>
      <c r="F77" s="598" t="s">
        <v>821</v>
      </c>
      <c r="G77" s="598" t="s">
        <v>822</v>
      </c>
      <c r="H77" s="454" t="str">
        <f t="shared" si="8"/>
        <v>ファイル共有システム(ファイルサーバ)
File sharing system
(e.g., File server)</v>
      </c>
      <c r="I77" s="451" t="s">
        <v>817</v>
      </c>
      <c r="J77" s="637" t="s">
        <v>818</v>
      </c>
      <c r="K77" s="487" t="str">
        <f t="shared" si="9"/>
        <v>回答不要
Not Applicable</v>
      </c>
      <c r="L77" s="488"/>
      <c r="M77" s="489"/>
      <c r="N77" s="490" t="s">
        <v>823</v>
      </c>
      <c r="O77" s="491"/>
      <c r="P77" s="322"/>
      <c r="Q77" s="648" t="s">
        <v>131</v>
      </c>
      <c r="R77" s="487" t="str">
        <f t="shared" si="10"/>
        <v>回答不要
Not Applicable</v>
      </c>
      <c r="S77" s="488"/>
      <c r="T77" s="489"/>
      <c r="U77" s="649"/>
      <c r="V77" s="494"/>
      <c r="W77" s="649"/>
      <c r="X77" s="487" t="str">
        <f t="shared" si="11"/>
        <v>回答不要
Not Applicable</v>
      </c>
      <c r="Y77" s="488"/>
      <c r="Z77" s="489"/>
      <c r="AA77" s="649"/>
      <c r="AB77" s="494"/>
      <c r="AC77" s="649"/>
      <c r="AD77" s="487" t="str">
        <f t="shared" si="12"/>
        <v>回答不要
Not Applicable</v>
      </c>
      <c r="AE77" s="488"/>
      <c r="AF77" s="489"/>
      <c r="AG77" s="649"/>
      <c r="AH77" s="494"/>
      <c r="AI77" s="649"/>
      <c r="AJ77" s="487" t="str">
        <f t="shared" si="13"/>
        <v>回答不要
Not Applicable</v>
      </c>
      <c r="AK77" s="488"/>
      <c r="AL77" s="489"/>
      <c r="AM77" s="652"/>
      <c r="AN77" s="494"/>
      <c r="AO77" s="668"/>
      <c r="AP77" s="669">
        <f>IF(OR('0.Work Content Judge'!$F$130=0,AND($CP77=99,COUNTIF('0.Work Content Judge'!$AM$160:$AO$160,2)=0),AND($CQ77=99,COUNTIF('0.Work Content Judge'!$AM$160:$AO$160,2)&gt;0),AND($CT77=99,'0.Work Content Judge'!$AC$160=1),AND($K$27="N/A",$H77=$BD$46),AND($K$28="N/A",$H77=$BE$46),AND($K$29="N/A",$H77=$BF$46),AND($K$30="N/A",$H77=$BG$46),AND($K$31="N/A",$H77=$BH$46),AND($K$32="N/A",$H77=$BI$46)),0,1)</f>
        <v>0</v>
      </c>
      <c r="AQ77" s="670">
        <f t="shared" si="14"/>
        <v>1</v>
      </c>
      <c r="AR77" s="669">
        <f>IF(OR('0.Work Content Judge'!$F$131=0,AND($CP77=99,COUNTIF('0.Work Content Judge'!$AM$161:$AO$161,2)=0),AND($CQ77=99,COUNTIF('0.Work Content Judge'!$AM$161:$AO$161,2)&gt;0),AND($CT77=99,'0.Work Content Judge'!$AC$161=1),AND($R$27="N/A",$H77=$BD$46),AND($R$28="N/A",$H77=$BE$46),AND($R$29="N/A",$H77=$BF$46),AND($R$30="N/A",$H77=$BG$46),AND($R$31="N/A",$H77=$BH$46),AND($R$32="N/A",$H77=$BI$46)),0,1)</f>
        <v>0</v>
      </c>
      <c r="AS77" s="670">
        <f t="shared" si="15"/>
        <v>1</v>
      </c>
      <c r="AT77" s="669">
        <f>IF(OR('0.Work Content Judge'!$F$132=0,AND($CP77=99,COUNTIF('0.Work Content Judge'!$AM$162:$AO$162,2)=0),AND($CQ77=99,COUNTIF('0.Work Content Judge'!$AM$162:$AO$162,2)&gt;0),AND($CT77=99,'0.Work Content Judge'!$AC$162=1),AND($X$27="N/A",$H77=$BD$46),AND($X$28="N/A",$H77=$BE$46),AND($X$29="N/A",$H77=$BF$46),AND($X$30="N/A",$H77=$BG$46),AND($X$31="N/A",$H77=$BH$46),AND($X$32="N/A",$H77=$BI$46)),0,1)</f>
        <v>0</v>
      </c>
      <c r="AU77" s="670">
        <f t="shared" si="16"/>
        <v>1</v>
      </c>
      <c r="AV77" s="669">
        <f>IF(OR('0.Work Content Judge'!$F$133=0,AND($CP77=99,COUNTIF('0.Work Content Judge'!$AM$163:$AO$163,2)=0),AND($CQ77=99,COUNTIF('0.Work Content Judge'!$AM$163:$AO$163,2)&gt;0),AND($CT77=99,'0.Work Content Judge'!$AC$163=1),AND($AD$27="N/A",$H77=$BD$46),AND($AD$28="N/A",$H77=$BE$46),AND($AD$29="N/A",$H77=$BF$46),AND($AD$30="N/A",$H77=$BG$46),AND($AD$31="N/A",$H77=$BH$46),AND($AD$32="N/A",$H77=$BI$46)),0,1)</f>
        <v>0</v>
      </c>
      <c r="AW77" s="670">
        <f t="shared" si="17"/>
        <v>1</v>
      </c>
      <c r="AX77" s="669">
        <f>IF(OR('0.Work Content Judge'!$F$134=0,AND($CP77=99,COUNTIF('0.Work Content Judge'!$AM$164:$AO$164,2)=0),AND($CQ77=99,COUNTIF('0.Work Content Judge'!$AM$164:$AO$164,2)&gt;0),AND($CT77=99,'0.Work Content Judge'!$AC$164=1),AND($AJ$27="N/A",$H77=$BD$46),AND($AJ$28="N/A",$H77=$BE$46),AND($AJ$29="N/A",$H77=$BF$46),AND($AJ$30="N/A",$H77=$BG$46),AND($AJ$31="N/A",$H77=$BH$46),AND($AJ$32="N/A",$H77=$BI$46)),0,1)</f>
        <v>0</v>
      </c>
      <c r="AY77" s="670">
        <f t="shared" si="18"/>
        <v>1</v>
      </c>
      <c r="AZ77" s="683">
        <f t="shared" si="5"/>
        <v>1</v>
      </c>
      <c r="BA77" s="684">
        <v>1</v>
      </c>
      <c r="BB77" s="685">
        <v>1</v>
      </c>
      <c r="BC77" s="685" t="s">
        <v>749</v>
      </c>
      <c r="BD77" s="685" t="s">
        <v>749</v>
      </c>
      <c r="BE77" s="685" t="s">
        <v>749</v>
      </c>
      <c r="BF77" s="685" t="s">
        <v>749</v>
      </c>
      <c r="BG77" s="685"/>
      <c r="BH77" s="685"/>
      <c r="BI77" s="685">
        <v>1</v>
      </c>
      <c r="BJ77" s="685">
        <v>0</v>
      </c>
      <c r="BK77" s="685" t="s">
        <v>749</v>
      </c>
      <c r="BL77" s="685" t="s">
        <v>749</v>
      </c>
      <c r="BM77" s="685" t="s">
        <v>749</v>
      </c>
      <c r="BN77" s="685">
        <v>1</v>
      </c>
      <c r="BO77" s="685">
        <v>1</v>
      </c>
      <c r="BP77" s="685">
        <v>1</v>
      </c>
      <c r="BQ77" s="685">
        <v>1</v>
      </c>
      <c r="BR77" s="685" t="s">
        <v>749</v>
      </c>
      <c r="BS77" s="685" t="s">
        <v>749</v>
      </c>
      <c r="BT77" s="685" t="s">
        <v>749</v>
      </c>
      <c r="BU77" s="685" t="s">
        <v>749</v>
      </c>
      <c r="BV77" s="685" t="s">
        <v>749</v>
      </c>
      <c r="BW77" s="685" t="s">
        <v>749</v>
      </c>
      <c r="BX77" s="685" t="s">
        <v>749</v>
      </c>
      <c r="BY77" s="685" t="s">
        <v>749</v>
      </c>
      <c r="BZ77" s="685">
        <v>1</v>
      </c>
      <c r="CA77" s="685">
        <v>1</v>
      </c>
      <c r="CB77" s="685">
        <v>1</v>
      </c>
      <c r="CC77" s="685">
        <v>1</v>
      </c>
      <c r="CD77" s="685">
        <v>1</v>
      </c>
      <c r="CE77" s="685">
        <v>1</v>
      </c>
      <c r="CF77" s="685" t="s">
        <v>749</v>
      </c>
      <c r="CG77" s="685" t="s">
        <v>749</v>
      </c>
      <c r="CH77" s="685" t="s">
        <v>749</v>
      </c>
      <c r="CI77" s="685" t="s">
        <v>749</v>
      </c>
      <c r="CJ77" s="685" t="s">
        <v>749</v>
      </c>
      <c r="CK77" s="685" t="s">
        <v>749</v>
      </c>
      <c r="CL77" s="685" t="s">
        <v>749</v>
      </c>
      <c r="CM77" s="685" t="s">
        <v>749</v>
      </c>
      <c r="CN77" s="685">
        <v>1</v>
      </c>
      <c r="CO77" s="685">
        <v>1</v>
      </c>
      <c r="CP77" s="685"/>
      <c r="CQ77" s="685"/>
      <c r="CR77" s="685"/>
      <c r="CS77" s="685"/>
      <c r="CT77" s="685"/>
      <c r="CU77" s="685"/>
      <c r="CV77" s="685"/>
      <c r="CW77" s="718" t="str">
        <f t="shared" si="6"/>
        <v>ファイル共有システム(ファイルサーバ)</v>
      </c>
      <c r="CX77" s="718"/>
      <c r="CY77" s="718"/>
    </row>
    <row r="78" s="258" customFormat="1" ht="172.8" spans="2:103">
      <c r="B78" s="448">
        <f t="shared" si="7"/>
        <v>31</v>
      </c>
      <c r="C78" s="449" t="s">
        <v>824</v>
      </c>
      <c r="D78" s="450" t="s">
        <v>743</v>
      </c>
      <c r="E78" s="451" t="s">
        <v>801</v>
      </c>
      <c r="F78" s="598" t="s">
        <v>825</v>
      </c>
      <c r="G78" s="598" t="s">
        <v>826</v>
      </c>
      <c r="H78" s="451" t="str">
        <f t="shared" si="8"/>
        <v>端末
Terminal
(e.g., User terminal, operation terminal, etc.)</v>
      </c>
      <c r="I78" s="451" t="s">
        <v>817</v>
      </c>
      <c r="J78" s="637" t="s">
        <v>818</v>
      </c>
      <c r="K78" s="487" t="str">
        <f t="shared" si="9"/>
        <v>回答不要
Not Applicable</v>
      </c>
      <c r="L78" s="488"/>
      <c r="M78" s="489"/>
      <c r="N78" s="490" t="s">
        <v>827</v>
      </c>
      <c r="O78" s="491"/>
      <c r="P78" s="322"/>
      <c r="Q78" s="648" t="s">
        <v>131</v>
      </c>
      <c r="R78" s="487" t="str">
        <f t="shared" si="10"/>
        <v>回答不要
Not Applicable</v>
      </c>
      <c r="S78" s="488"/>
      <c r="T78" s="489"/>
      <c r="U78" s="649"/>
      <c r="V78" s="494"/>
      <c r="W78" s="649"/>
      <c r="X78" s="487" t="str">
        <f t="shared" si="11"/>
        <v>回答不要
Not Applicable</v>
      </c>
      <c r="Y78" s="488"/>
      <c r="Z78" s="489"/>
      <c r="AA78" s="649"/>
      <c r="AB78" s="494"/>
      <c r="AC78" s="649"/>
      <c r="AD78" s="487" t="str">
        <f t="shared" si="12"/>
        <v>回答不要
Not Applicable</v>
      </c>
      <c r="AE78" s="488"/>
      <c r="AF78" s="489"/>
      <c r="AG78" s="649"/>
      <c r="AH78" s="494"/>
      <c r="AI78" s="649"/>
      <c r="AJ78" s="487" t="str">
        <f t="shared" si="13"/>
        <v>回答不要
Not Applicable</v>
      </c>
      <c r="AK78" s="488"/>
      <c r="AL78" s="489"/>
      <c r="AM78" s="652"/>
      <c r="AN78" s="494"/>
      <c r="AO78" s="668"/>
      <c r="AP78" s="669">
        <f>IF(OR('0.Work Content Judge'!$F$130=0,AND($CP78=99,COUNTIF('0.Work Content Judge'!$AM$160:$AO$160,2)=0),AND($CQ78=99,COUNTIF('0.Work Content Judge'!$AM$160:$AO$160,2)&gt;0),AND($CT78=99,'0.Work Content Judge'!$AC$160=1),AND($K$27="N/A",$H78=$BD$46),AND($K$28="N/A",$H78=$BE$46),AND($K$29="N/A",$H78=$BF$46),AND($K$30="N/A",$H78=$BG$46),AND($K$31="N/A",$H78=$BH$46),AND($K$32="N/A",$H78=$BI$46)),0,1)</f>
        <v>0</v>
      </c>
      <c r="AQ78" s="670">
        <f t="shared" si="14"/>
        <v>1</v>
      </c>
      <c r="AR78" s="669">
        <f>IF(OR('0.Work Content Judge'!$F$131=0,AND($CP78=99,COUNTIF('0.Work Content Judge'!$AM$161:$AO$161,2)=0),AND($CQ78=99,COUNTIF('0.Work Content Judge'!$AM$161:$AO$161,2)&gt;0),AND($CT78=99,'0.Work Content Judge'!$AC$161=1),AND($R$27="N/A",$H78=$BD$46),AND($R$28="N/A",$H78=$BE$46),AND($R$29="N/A",$H78=$BF$46),AND($R$30="N/A",$H78=$BG$46),AND($R$31="N/A",$H78=$BH$46),AND($R$32="N/A",$H78=$BI$46)),0,1)</f>
        <v>0</v>
      </c>
      <c r="AS78" s="670">
        <f t="shared" si="15"/>
        <v>1</v>
      </c>
      <c r="AT78" s="669">
        <f>IF(OR('0.Work Content Judge'!$F$132=0,AND($CP78=99,COUNTIF('0.Work Content Judge'!$AM$162:$AO$162,2)=0),AND($CQ78=99,COUNTIF('0.Work Content Judge'!$AM$162:$AO$162,2)&gt;0),AND($CT78=99,'0.Work Content Judge'!$AC$162=1),AND($X$27="N/A",$H78=$BD$46),AND($X$28="N/A",$H78=$BE$46),AND($X$29="N/A",$H78=$BF$46),AND($X$30="N/A",$H78=$BG$46),AND($X$31="N/A",$H78=$BH$46),AND($X$32="N/A",$H78=$BI$46)),0,1)</f>
        <v>0</v>
      </c>
      <c r="AU78" s="670">
        <f t="shared" si="16"/>
        <v>1</v>
      </c>
      <c r="AV78" s="669">
        <f>IF(OR('0.Work Content Judge'!$F$133=0,AND($CP78=99,COUNTIF('0.Work Content Judge'!$AM$163:$AO$163,2)=0),AND($CQ78=99,COUNTIF('0.Work Content Judge'!$AM$163:$AO$163,2)&gt;0),AND($CT78=99,'0.Work Content Judge'!$AC$163=1),AND($AD$27="N/A",$H78=$BD$46),AND($AD$28="N/A",$H78=$BE$46),AND($AD$29="N/A",$H78=$BF$46),AND($AD$30="N/A",$H78=$BG$46),AND($AD$31="N/A",$H78=$BH$46),AND($AD$32="N/A",$H78=$BI$46)),0,1)</f>
        <v>0</v>
      </c>
      <c r="AW78" s="670">
        <f t="shared" si="17"/>
        <v>1</v>
      </c>
      <c r="AX78" s="669">
        <f>IF(OR('0.Work Content Judge'!$F$134=0,AND($CP78=99,COUNTIF('0.Work Content Judge'!$AM$164:$AO$164,2)=0),AND($CQ78=99,COUNTIF('0.Work Content Judge'!$AM$164:$AO$164,2)&gt;0),AND($CT78=99,'0.Work Content Judge'!$AC$164=1),AND($AJ$27="N/A",$H78=$BD$46),AND($AJ$28="N/A",$H78=$BE$46),AND($AJ$29="N/A",$H78=$BF$46),AND($AJ$30="N/A",$H78=$BG$46),AND($AJ$31="N/A",$H78=$BH$46),AND($AJ$32="N/A",$H78=$BI$46)),0,1)</f>
        <v>0</v>
      </c>
      <c r="AY78" s="670">
        <f t="shared" si="18"/>
        <v>1</v>
      </c>
      <c r="AZ78" s="683">
        <f t="shared" si="5"/>
        <v>3</v>
      </c>
      <c r="BA78" s="684">
        <v>1</v>
      </c>
      <c r="BB78" s="685">
        <v>1</v>
      </c>
      <c r="BC78" s="685" t="s">
        <v>749</v>
      </c>
      <c r="BD78" s="685" t="s">
        <v>749</v>
      </c>
      <c r="BE78" s="685" t="s">
        <v>749</v>
      </c>
      <c r="BF78" s="685" t="s">
        <v>749</v>
      </c>
      <c r="BG78" s="685">
        <v>1</v>
      </c>
      <c r="BH78" s="685">
        <v>1</v>
      </c>
      <c r="BI78" s="685">
        <v>1</v>
      </c>
      <c r="BJ78" s="685">
        <v>0</v>
      </c>
      <c r="BK78" s="685" t="s">
        <v>749</v>
      </c>
      <c r="BL78" s="685" t="s">
        <v>749</v>
      </c>
      <c r="BM78" s="685" t="s">
        <v>749</v>
      </c>
      <c r="BN78" s="685">
        <v>1</v>
      </c>
      <c r="BO78" s="685">
        <v>1</v>
      </c>
      <c r="BP78" s="685">
        <v>1</v>
      </c>
      <c r="BQ78" s="685">
        <v>1</v>
      </c>
      <c r="BR78" s="685" t="s">
        <v>749</v>
      </c>
      <c r="BS78" s="685" t="s">
        <v>749</v>
      </c>
      <c r="BT78" s="685" t="s">
        <v>749</v>
      </c>
      <c r="BU78" s="685" t="s">
        <v>749</v>
      </c>
      <c r="BV78" s="685" t="s">
        <v>749</v>
      </c>
      <c r="BW78" s="685" t="s">
        <v>749</v>
      </c>
      <c r="BX78" s="685" t="s">
        <v>749</v>
      </c>
      <c r="BY78" s="685" t="s">
        <v>749</v>
      </c>
      <c r="BZ78" s="685">
        <v>1</v>
      </c>
      <c r="CA78" s="685">
        <v>1</v>
      </c>
      <c r="CB78" s="685">
        <v>1</v>
      </c>
      <c r="CC78" s="685">
        <v>1</v>
      </c>
      <c r="CD78" s="685">
        <v>1</v>
      </c>
      <c r="CE78" s="685">
        <v>1</v>
      </c>
      <c r="CF78" s="685" t="s">
        <v>749</v>
      </c>
      <c r="CG78" s="685" t="s">
        <v>749</v>
      </c>
      <c r="CH78" s="685" t="s">
        <v>749</v>
      </c>
      <c r="CI78" s="685" t="s">
        <v>749</v>
      </c>
      <c r="CJ78" s="685" t="s">
        <v>749</v>
      </c>
      <c r="CK78" s="685" t="s">
        <v>749</v>
      </c>
      <c r="CL78" s="685" t="s">
        <v>749</v>
      </c>
      <c r="CM78" s="685" t="s">
        <v>749</v>
      </c>
      <c r="CN78" s="685">
        <v>1</v>
      </c>
      <c r="CO78" s="685">
        <v>1</v>
      </c>
      <c r="CP78" s="685"/>
      <c r="CQ78" s="685"/>
      <c r="CR78" s="685"/>
      <c r="CS78" s="685"/>
      <c r="CT78" s="685"/>
      <c r="CU78" s="685"/>
      <c r="CV78" s="685"/>
      <c r="CW78" s="718" t="str">
        <f t="shared" si="6"/>
        <v>ユーザ端末・ネットワーク</v>
      </c>
      <c r="CX78" s="718"/>
      <c r="CY78" s="718"/>
    </row>
    <row r="79" s="258" customFormat="1" ht="172.8" spans="2:103">
      <c r="B79" s="448">
        <f t="shared" si="7"/>
        <v>32</v>
      </c>
      <c r="C79" s="449" t="s">
        <v>824</v>
      </c>
      <c r="D79" s="450" t="s">
        <v>743</v>
      </c>
      <c r="E79" s="451" t="s">
        <v>801</v>
      </c>
      <c r="F79" s="598" t="s">
        <v>825</v>
      </c>
      <c r="G79" s="598" t="s">
        <v>826</v>
      </c>
      <c r="H79" s="454" t="str">
        <f t="shared" si="8"/>
        <v>端末管理サーバ
Terminal management server
(e.g., Active Directory server)</v>
      </c>
      <c r="I79" s="451" t="s">
        <v>817</v>
      </c>
      <c r="J79" s="637" t="s">
        <v>818</v>
      </c>
      <c r="K79" s="487" t="str">
        <f t="shared" si="9"/>
        <v>回答不要
Not Applicable</v>
      </c>
      <c r="L79" s="488"/>
      <c r="M79" s="489"/>
      <c r="N79" s="490" t="s">
        <v>827</v>
      </c>
      <c r="O79" s="491"/>
      <c r="P79" s="322"/>
      <c r="Q79" s="648" t="s">
        <v>131</v>
      </c>
      <c r="R79" s="487" t="str">
        <f t="shared" si="10"/>
        <v>回答不要
Not Applicable</v>
      </c>
      <c r="S79" s="488"/>
      <c r="T79" s="489"/>
      <c r="U79" s="649"/>
      <c r="V79" s="494"/>
      <c r="W79" s="649"/>
      <c r="X79" s="487" t="str">
        <f t="shared" si="11"/>
        <v>回答不要
Not Applicable</v>
      </c>
      <c r="Y79" s="488"/>
      <c r="Z79" s="489"/>
      <c r="AA79" s="649"/>
      <c r="AB79" s="494"/>
      <c r="AC79" s="649"/>
      <c r="AD79" s="487" t="str">
        <f t="shared" si="12"/>
        <v>回答不要
Not Applicable</v>
      </c>
      <c r="AE79" s="488"/>
      <c r="AF79" s="489"/>
      <c r="AG79" s="649"/>
      <c r="AH79" s="494"/>
      <c r="AI79" s="649"/>
      <c r="AJ79" s="487" t="str">
        <f t="shared" si="13"/>
        <v>回答不要
Not Applicable</v>
      </c>
      <c r="AK79" s="488"/>
      <c r="AL79" s="489"/>
      <c r="AM79" s="652"/>
      <c r="AN79" s="494"/>
      <c r="AO79" s="668"/>
      <c r="AP79" s="669">
        <f>IF(OR('0.Work Content Judge'!$F$130=0,AND($CP79=99,COUNTIF('0.Work Content Judge'!$AM$160:$AO$160,2)=0),AND($CQ79=99,COUNTIF('0.Work Content Judge'!$AM$160:$AO$160,2)&gt;0),AND($CT79=99,'0.Work Content Judge'!$AC$160=1),AND($K$27="N/A",$H79=$BD$46),AND($K$28="N/A",$H79=$BE$46),AND($K$29="N/A",$H79=$BF$46),AND($K$30="N/A",$H79=$BG$46),AND($K$31="N/A",$H79=$BH$46),AND($K$32="N/A",$H79=$BI$46)),0,1)</f>
        <v>0</v>
      </c>
      <c r="AQ79" s="670">
        <f t="shared" si="14"/>
        <v>1</v>
      </c>
      <c r="AR79" s="669">
        <f>IF(OR('0.Work Content Judge'!$F$131=0,AND($CP79=99,COUNTIF('0.Work Content Judge'!$AM$161:$AO$161,2)=0),AND($CQ79=99,COUNTIF('0.Work Content Judge'!$AM$161:$AO$161,2)&gt;0),AND($CT79=99,'0.Work Content Judge'!$AC$161=1),AND($R$27="N/A",$H79=$BD$46),AND($R$28="N/A",$H79=$BE$46),AND($R$29="N/A",$H79=$BF$46),AND($R$30="N/A",$H79=$BG$46),AND($R$31="N/A",$H79=$BH$46),AND($R$32="N/A",$H79=$BI$46)),0,1)</f>
        <v>0</v>
      </c>
      <c r="AS79" s="670">
        <f t="shared" si="15"/>
        <v>1</v>
      </c>
      <c r="AT79" s="669">
        <f>IF(OR('0.Work Content Judge'!$F$132=0,AND($CP79=99,COUNTIF('0.Work Content Judge'!$AM$162:$AO$162,2)=0),AND($CQ79=99,COUNTIF('0.Work Content Judge'!$AM$162:$AO$162,2)&gt;0),AND($CT79=99,'0.Work Content Judge'!$AC$162=1),AND($X$27="N/A",$H79=$BD$46),AND($X$28="N/A",$H79=$BE$46),AND($X$29="N/A",$H79=$BF$46),AND($X$30="N/A",$H79=$BG$46),AND($X$31="N/A",$H79=$BH$46),AND($X$32="N/A",$H79=$BI$46)),0,1)</f>
        <v>0</v>
      </c>
      <c r="AU79" s="670">
        <f t="shared" si="16"/>
        <v>1</v>
      </c>
      <c r="AV79" s="669">
        <f>IF(OR('0.Work Content Judge'!$F$133=0,AND($CP79=99,COUNTIF('0.Work Content Judge'!$AM$163:$AO$163,2)=0),AND($CQ79=99,COUNTIF('0.Work Content Judge'!$AM$163:$AO$163,2)&gt;0),AND($CT79=99,'0.Work Content Judge'!$AC$163=1),AND($AD$27="N/A",$H79=$BD$46),AND($AD$28="N/A",$H79=$BE$46),AND($AD$29="N/A",$H79=$BF$46),AND($AD$30="N/A",$H79=$BG$46),AND($AD$31="N/A",$H79=$BH$46),AND($AD$32="N/A",$H79=$BI$46)),0,1)</f>
        <v>0</v>
      </c>
      <c r="AW79" s="670">
        <f t="shared" si="17"/>
        <v>1</v>
      </c>
      <c r="AX79" s="669">
        <f>IF(OR('0.Work Content Judge'!$F$134=0,AND($CP79=99,COUNTIF('0.Work Content Judge'!$AM$164:$AO$164,2)=0),AND($CQ79=99,COUNTIF('0.Work Content Judge'!$AM$164:$AO$164,2)&gt;0),AND($CT79=99,'0.Work Content Judge'!$AC$164=1),AND($AJ$27="N/A",$H79=$BD$46),AND($AJ$28="N/A",$H79=$BE$46),AND($AJ$29="N/A",$H79=$BF$46),AND($AJ$30="N/A",$H79=$BG$46),AND($AJ$31="N/A",$H79=$BH$46),AND($AJ$32="N/A",$H79=$BI$46)),0,1)</f>
        <v>0</v>
      </c>
      <c r="AY79" s="670">
        <f t="shared" si="18"/>
        <v>1</v>
      </c>
      <c r="AZ79" s="683">
        <f t="shared" si="5"/>
        <v>2</v>
      </c>
      <c r="BA79" s="684">
        <v>1</v>
      </c>
      <c r="BB79" s="685">
        <v>1</v>
      </c>
      <c r="BC79" s="685" t="s">
        <v>749</v>
      </c>
      <c r="BD79" s="685" t="s">
        <v>749</v>
      </c>
      <c r="BE79" s="685" t="s">
        <v>749</v>
      </c>
      <c r="BF79" s="685" t="s">
        <v>749</v>
      </c>
      <c r="BG79" s="685"/>
      <c r="BH79" s="685">
        <v>1</v>
      </c>
      <c r="BI79" s="685">
        <v>1</v>
      </c>
      <c r="BJ79" s="685">
        <v>0</v>
      </c>
      <c r="BK79" s="685" t="s">
        <v>749</v>
      </c>
      <c r="BL79" s="685" t="s">
        <v>749</v>
      </c>
      <c r="BM79" s="685" t="s">
        <v>749</v>
      </c>
      <c r="BN79" s="685">
        <v>1</v>
      </c>
      <c r="BO79" s="685">
        <v>1</v>
      </c>
      <c r="BP79" s="685">
        <v>1</v>
      </c>
      <c r="BQ79" s="685">
        <v>1</v>
      </c>
      <c r="BR79" s="685" t="s">
        <v>749</v>
      </c>
      <c r="BS79" s="685" t="s">
        <v>749</v>
      </c>
      <c r="BT79" s="685" t="s">
        <v>749</v>
      </c>
      <c r="BU79" s="685" t="s">
        <v>749</v>
      </c>
      <c r="BV79" s="685" t="s">
        <v>749</v>
      </c>
      <c r="BW79" s="685" t="s">
        <v>749</v>
      </c>
      <c r="BX79" s="685" t="s">
        <v>749</v>
      </c>
      <c r="BY79" s="685" t="s">
        <v>749</v>
      </c>
      <c r="BZ79" s="685">
        <v>1</v>
      </c>
      <c r="CA79" s="685">
        <v>1</v>
      </c>
      <c r="CB79" s="685">
        <v>1</v>
      </c>
      <c r="CC79" s="685">
        <v>1</v>
      </c>
      <c r="CD79" s="685">
        <v>1</v>
      </c>
      <c r="CE79" s="685">
        <v>1</v>
      </c>
      <c r="CF79" s="685" t="s">
        <v>749</v>
      </c>
      <c r="CG79" s="685" t="s">
        <v>749</v>
      </c>
      <c r="CH79" s="685" t="s">
        <v>749</v>
      </c>
      <c r="CI79" s="685" t="s">
        <v>749</v>
      </c>
      <c r="CJ79" s="685" t="s">
        <v>749</v>
      </c>
      <c r="CK79" s="685" t="s">
        <v>749</v>
      </c>
      <c r="CL79" s="685" t="s">
        <v>749</v>
      </c>
      <c r="CM79" s="685" t="s">
        <v>749</v>
      </c>
      <c r="CN79" s="685">
        <v>1</v>
      </c>
      <c r="CO79" s="685">
        <v>1</v>
      </c>
      <c r="CP79" s="685"/>
      <c r="CQ79" s="685"/>
      <c r="CR79" s="685"/>
      <c r="CS79" s="685"/>
      <c r="CT79" s="685"/>
      <c r="CU79" s="685"/>
      <c r="CV79" s="685"/>
      <c r="CW79" s="718" t="str">
        <f t="shared" si="6"/>
        <v>端末管理サーバ(Active Directory)</v>
      </c>
      <c r="CX79" s="718"/>
      <c r="CY79" s="718"/>
    </row>
    <row r="80" s="258" customFormat="1" ht="172.8" spans="2:103">
      <c r="B80" s="448">
        <f t="shared" si="7"/>
        <v>33</v>
      </c>
      <c r="C80" s="449" t="s">
        <v>824</v>
      </c>
      <c r="D80" s="450" t="s">
        <v>743</v>
      </c>
      <c r="E80" s="451" t="s">
        <v>801</v>
      </c>
      <c r="F80" s="598" t="s">
        <v>825</v>
      </c>
      <c r="G80" s="598" t="s">
        <v>826</v>
      </c>
      <c r="H80" s="454" t="str">
        <f t="shared" si="8"/>
        <v>ファイル共有システム(ファイルサーバ)
File sharing system
(e.g., File server)</v>
      </c>
      <c r="I80" s="451" t="s">
        <v>817</v>
      </c>
      <c r="J80" s="637" t="s">
        <v>818</v>
      </c>
      <c r="K80" s="487" t="str">
        <f t="shared" si="9"/>
        <v>回答不要
Not Applicable</v>
      </c>
      <c r="L80" s="488"/>
      <c r="M80" s="489"/>
      <c r="N80" s="490" t="s">
        <v>827</v>
      </c>
      <c r="O80" s="491"/>
      <c r="P80" s="322"/>
      <c r="Q80" s="648" t="s">
        <v>131</v>
      </c>
      <c r="R80" s="487" t="str">
        <f t="shared" si="10"/>
        <v>回答不要
Not Applicable</v>
      </c>
      <c r="S80" s="488"/>
      <c r="T80" s="489"/>
      <c r="U80" s="649"/>
      <c r="V80" s="494"/>
      <c r="W80" s="649"/>
      <c r="X80" s="487" t="str">
        <f t="shared" si="11"/>
        <v>回答不要
Not Applicable</v>
      </c>
      <c r="Y80" s="488"/>
      <c r="Z80" s="489"/>
      <c r="AA80" s="649"/>
      <c r="AB80" s="494"/>
      <c r="AC80" s="649"/>
      <c r="AD80" s="487" t="str">
        <f t="shared" si="12"/>
        <v>回答不要
Not Applicable</v>
      </c>
      <c r="AE80" s="488"/>
      <c r="AF80" s="489"/>
      <c r="AG80" s="649"/>
      <c r="AH80" s="494"/>
      <c r="AI80" s="649"/>
      <c r="AJ80" s="487" t="str">
        <f t="shared" si="13"/>
        <v>回答不要
Not Applicable</v>
      </c>
      <c r="AK80" s="488"/>
      <c r="AL80" s="489"/>
      <c r="AM80" s="652"/>
      <c r="AN80" s="494"/>
      <c r="AO80" s="668"/>
      <c r="AP80" s="669">
        <f>IF(OR('0.Work Content Judge'!$F$130=0,AND($CP80=99,COUNTIF('0.Work Content Judge'!$AM$160:$AO$160,2)=0),AND($CQ80=99,COUNTIF('0.Work Content Judge'!$AM$160:$AO$160,2)&gt;0),AND($CT80=99,'0.Work Content Judge'!$AC$160=1),AND($K$27="N/A",$H80=$BD$46),AND($K$28="N/A",$H80=$BE$46),AND($K$29="N/A",$H80=$BF$46),AND($K$30="N/A",$H80=$BG$46),AND($K$31="N/A",$H80=$BH$46),AND($K$32="N/A",$H80=$BI$46)),0,1)</f>
        <v>0</v>
      </c>
      <c r="AQ80" s="670">
        <f t="shared" si="14"/>
        <v>1</v>
      </c>
      <c r="AR80" s="669">
        <f>IF(OR('0.Work Content Judge'!$F$131=0,AND($CP80=99,COUNTIF('0.Work Content Judge'!$AM$161:$AO$161,2)=0),AND($CQ80=99,COUNTIF('0.Work Content Judge'!$AM$161:$AO$161,2)&gt;0),AND($CT80=99,'0.Work Content Judge'!$AC$161=1),AND($R$27="N/A",$H80=$BD$46),AND($R$28="N/A",$H80=$BE$46),AND($R$29="N/A",$H80=$BF$46),AND($R$30="N/A",$H80=$BG$46),AND($R$31="N/A",$H80=$BH$46),AND($R$32="N/A",$H80=$BI$46)),0,1)</f>
        <v>0</v>
      </c>
      <c r="AS80" s="670">
        <f t="shared" si="15"/>
        <v>1</v>
      </c>
      <c r="AT80" s="669">
        <f>IF(OR('0.Work Content Judge'!$F$132=0,AND($CP80=99,COUNTIF('0.Work Content Judge'!$AM$162:$AO$162,2)=0),AND($CQ80=99,COUNTIF('0.Work Content Judge'!$AM$162:$AO$162,2)&gt;0),AND($CT80=99,'0.Work Content Judge'!$AC$162=1),AND($X$27="N/A",$H80=$BD$46),AND($X$28="N/A",$H80=$BE$46),AND($X$29="N/A",$H80=$BF$46),AND($X$30="N/A",$H80=$BG$46),AND($X$31="N/A",$H80=$BH$46),AND($X$32="N/A",$H80=$BI$46)),0,1)</f>
        <v>0</v>
      </c>
      <c r="AU80" s="670">
        <f t="shared" si="16"/>
        <v>1</v>
      </c>
      <c r="AV80" s="669">
        <f>IF(OR('0.Work Content Judge'!$F$133=0,AND($CP80=99,COUNTIF('0.Work Content Judge'!$AM$163:$AO$163,2)=0),AND($CQ80=99,COUNTIF('0.Work Content Judge'!$AM$163:$AO$163,2)&gt;0),AND($CT80=99,'0.Work Content Judge'!$AC$163=1),AND($AD$27="N/A",$H80=$BD$46),AND($AD$28="N/A",$H80=$BE$46),AND($AD$29="N/A",$H80=$BF$46),AND($AD$30="N/A",$H80=$BG$46),AND($AD$31="N/A",$H80=$BH$46),AND($AD$32="N/A",$H80=$BI$46)),0,1)</f>
        <v>0</v>
      </c>
      <c r="AW80" s="670">
        <f t="shared" si="17"/>
        <v>1</v>
      </c>
      <c r="AX80" s="669">
        <f>IF(OR('0.Work Content Judge'!$F$134=0,AND($CP80=99,COUNTIF('0.Work Content Judge'!$AM$164:$AO$164,2)=0),AND($CQ80=99,COUNTIF('0.Work Content Judge'!$AM$164:$AO$164,2)&gt;0),AND($CT80=99,'0.Work Content Judge'!$AC$164=1),AND($AJ$27="N/A",$H80=$BD$46),AND($AJ$28="N/A",$H80=$BE$46),AND($AJ$29="N/A",$H80=$BF$46),AND($AJ$30="N/A",$H80=$BG$46),AND($AJ$31="N/A",$H80=$BH$46),AND($AJ$32="N/A",$H80=$BI$46)),0,1)</f>
        <v>0</v>
      </c>
      <c r="AY80" s="670">
        <f t="shared" si="18"/>
        <v>1</v>
      </c>
      <c r="AZ80" s="683">
        <f t="shared" si="5"/>
        <v>1</v>
      </c>
      <c r="BA80" s="684">
        <v>1</v>
      </c>
      <c r="BB80" s="685">
        <v>1</v>
      </c>
      <c r="BC80" s="685" t="s">
        <v>749</v>
      </c>
      <c r="BD80" s="685" t="s">
        <v>749</v>
      </c>
      <c r="BE80" s="685" t="s">
        <v>749</v>
      </c>
      <c r="BF80" s="685" t="s">
        <v>749</v>
      </c>
      <c r="BG80" s="685"/>
      <c r="BH80" s="685"/>
      <c r="BI80" s="685">
        <v>1</v>
      </c>
      <c r="BJ80" s="685">
        <v>0</v>
      </c>
      <c r="BK80" s="685" t="s">
        <v>749</v>
      </c>
      <c r="BL80" s="685" t="s">
        <v>749</v>
      </c>
      <c r="BM80" s="685" t="s">
        <v>749</v>
      </c>
      <c r="BN80" s="685">
        <v>1</v>
      </c>
      <c r="BO80" s="685">
        <v>1</v>
      </c>
      <c r="BP80" s="685">
        <v>1</v>
      </c>
      <c r="BQ80" s="685">
        <v>1</v>
      </c>
      <c r="BR80" s="685" t="s">
        <v>749</v>
      </c>
      <c r="BS80" s="685" t="s">
        <v>749</v>
      </c>
      <c r="BT80" s="685" t="s">
        <v>749</v>
      </c>
      <c r="BU80" s="685" t="s">
        <v>749</v>
      </c>
      <c r="BV80" s="685" t="s">
        <v>749</v>
      </c>
      <c r="BW80" s="685" t="s">
        <v>749</v>
      </c>
      <c r="BX80" s="685" t="s">
        <v>749</v>
      </c>
      <c r="BY80" s="685" t="s">
        <v>749</v>
      </c>
      <c r="BZ80" s="685">
        <v>1</v>
      </c>
      <c r="CA80" s="685">
        <v>1</v>
      </c>
      <c r="CB80" s="685">
        <v>1</v>
      </c>
      <c r="CC80" s="685">
        <v>1</v>
      </c>
      <c r="CD80" s="685">
        <v>1</v>
      </c>
      <c r="CE80" s="685">
        <v>1</v>
      </c>
      <c r="CF80" s="685" t="s">
        <v>749</v>
      </c>
      <c r="CG80" s="685" t="s">
        <v>749</v>
      </c>
      <c r="CH80" s="685" t="s">
        <v>749</v>
      </c>
      <c r="CI80" s="685" t="s">
        <v>749</v>
      </c>
      <c r="CJ80" s="685" t="s">
        <v>749</v>
      </c>
      <c r="CK80" s="685" t="s">
        <v>749</v>
      </c>
      <c r="CL80" s="685" t="s">
        <v>749</v>
      </c>
      <c r="CM80" s="685" t="s">
        <v>749</v>
      </c>
      <c r="CN80" s="685">
        <v>1</v>
      </c>
      <c r="CO80" s="685">
        <v>1</v>
      </c>
      <c r="CP80" s="685"/>
      <c r="CQ80" s="685"/>
      <c r="CR80" s="685"/>
      <c r="CS80" s="685"/>
      <c r="CT80" s="685"/>
      <c r="CU80" s="685"/>
      <c r="CV80" s="685"/>
      <c r="CW80" s="718" t="str">
        <f t="shared" ref="CW80:CW111" si="19">VLOOKUP($H80,$CX$41:$CY$47,2,FALSE)</f>
        <v>ファイル共有システム(ファイルサーバ)</v>
      </c>
      <c r="CX80" s="718"/>
      <c r="CY80" s="718"/>
    </row>
    <row r="81" s="258" customFormat="1" ht="172.8" spans="2:103">
      <c r="B81" s="448">
        <f t="shared" si="7"/>
        <v>34</v>
      </c>
      <c r="C81" s="449" t="s">
        <v>828</v>
      </c>
      <c r="D81" s="450" t="s">
        <v>743</v>
      </c>
      <c r="E81" s="451" t="s">
        <v>801</v>
      </c>
      <c r="F81" s="598" t="s">
        <v>829</v>
      </c>
      <c r="G81" s="598" t="s">
        <v>830</v>
      </c>
      <c r="H81" s="451" t="str">
        <f t="shared" si="8"/>
        <v>端末
Terminal
(e.g., User terminal, operation terminal, etc.)</v>
      </c>
      <c r="I81" s="451" t="s">
        <v>817</v>
      </c>
      <c r="J81" s="637" t="s">
        <v>818</v>
      </c>
      <c r="K81" s="487" t="str">
        <f t="shared" si="9"/>
        <v>回答不要
Not Applicable</v>
      </c>
      <c r="L81" s="488"/>
      <c r="M81" s="489"/>
      <c r="N81" s="490" t="s">
        <v>831</v>
      </c>
      <c r="O81" s="491"/>
      <c r="P81" s="322"/>
      <c r="Q81" s="648" t="s">
        <v>131</v>
      </c>
      <c r="R81" s="487" t="str">
        <f t="shared" si="10"/>
        <v>回答不要
Not Applicable</v>
      </c>
      <c r="S81" s="488"/>
      <c r="T81" s="489"/>
      <c r="U81" s="649"/>
      <c r="V81" s="494"/>
      <c r="W81" s="649"/>
      <c r="X81" s="487" t="str">
        <f t="shared" si="11"/>
        <v>回答不要
Not Applicable</v>
      </c>
      <c r="Y81" s="488"/>
      <c r="Z81" s="489"/>
      <c r="AA81" s="649"/>
      <c r="AB81" s="494"/>
      <c r="AC81" s="649"/>
      <c r="AD81" s="487" t="str">
        <f t="shared" si="12"/>
        <v>回答不要
Not Applicable</v>
      </c>
      <c r="AE81" s="488"/>
      <c r="AF81" s="489"/>
      <c r="AG81" s="649"/>
      <c r="AH81" s="494"/>
      <c r="AI81" s="649"/>
      <c r="AJ81" s="487" t="str">
        <f t="shared" si="13"/>
        <v>回答不要
Not Applicable</v>
      </c>
      <c r="AK81" s="488"/>
      <c r="AL81" s="489"/>
      <c r="AM81" s="652"/>
      <c r="AN81" s="494"/>
      <c r="AO81" s="668"/>
      <c r="AP81" s="669">
        <f>IF(OR('0.Work Content Judge'!$F$130=0,AND($CP81=99,COUNTIF('0.Work Content Judge'!$AM$160:$AO$160,2)=0),AND($CQ81=99,COUNTIF('0.Work Content Judge'!$AM$160:$AO$160,2)&gt;0),AND($CT81=99,'0.Work Content Judge'!$AC$160=1),AND($K$27="N/A",$H81=$BD$46),AND($K$28="N/A",$H81=$BE$46),AND($K$29="N/A",$H81=$BF$46),AND($K$30="N/A",$H81=$BG$46),AND($K$31="N/A",$H81=$BH$46),AND($K$32="N/A",$H81=$BI$46)),0,1)</f>
        <v>0</v>
      </c>
      <c r="AQ81" s="670">
        <f t="shared" si="14"/>
        <v>1</v>
      </c>
      <c r="AR81" s="669">
        <f>IF(OR('0.Work Content Judge'!$F$131=0,AND($CP81=99,COUNTIF('0.Work Content Judge'!$AM$161:$AO$161,2)=0),AND($CQ81=99,COUNTIF('0.Work Content Judge'!$AM$161:$AO$161,2)&gt;0),AND($CT81=99,'0.Work Content Judge'!$AC$161=1),AND($R$27="N/A",$H81=$BD$46),AND($R$28="N/A",$H81=$BE$46),AND($R$29="N/A",$H81=$BF$46),AND($R$30="N/A",$H81=$BG$46),AND($R$31="N/A",$H81=$BH$46),AND($R$32="N/A",$H81=$BI$46)),0,1)</f>
        <v>0</v>
      </c>
      <c r="AS81" s="670">
        <f t="shared" si="15"/>
        <v>1</v>
      </c>
      <c r="AT81" s="669">
        <f>IF(OR('0.Work Content Judge'!$F$132=0,AND($CP81=99,COUNTIF('0.Work Content Judge'!$AM$162:$AO$162,2)=0),AND($CQ81=99,COUNTIF('0.Work Content Judge'!$AM$162:$AO$162,2)&gt;0),AND($CT81=99,'0.Work Content Judge'!$AC$162=1),AND($X$27="N/A",$H81=$BD$46),AND($X$28="N/A",$H81=$BE$46),AND($X$29="N/A",$H81=$BF$46),AND($X$30="N/A",$H81=$BG$46),AND($X$31="N/A",$H81=$BH$46),AND($X$32="N/A",$H81=$BI$46)),0,1)</f>
        <v>0</v>
      </c>
      <c r="AU81" s="670">
        <f t="shared" si="16"/>
        <v>1</v>
      </c>
      <c r="AV81" s="669">
        <f>IF(OR('0.Work Content Judge'!$F$133=0,AND($CP81=99,COUNTIF('0.Work Content Judge'!$AM$163:$AO$163,2)=0),AND($CQ81=99,COUNTIF('0.Work Content Judge'!$AM$163:$AO$163,2)&gt;0),AND($CT81=99,'0.Work Content Judge'!$AC$163=1),AND($AD$27="N/A",$H81=$BD$46),AND($AD$28="N/A",$H81=$BE$46),AND($AD$29="N/A",$H81=$BF$46),AND($AD$30="N/A",$H81=$BG$46),AND($AD$31="N/A",$H81=$BH$46),AND($AD$32="N/A",$H81=$BI$46)),0,1)</f>
        <v>0</v>
      </c>
      <c r="AW81" s="670">
        <f t="shared" si="17"/>
        <v>1</v>
      </c>
      <c r="AX81" s="669">
        <f>IF(OR('0.Work Content Judge'!$F$134=0,AND($CP81=99,COUNTIF('0.Work Content Judge'!$AM$164:$AO$164,2)=0),AND($CQ81=99,COUNTIF('0.Work Content Judge'!$AM$164:$AO$164,2)&gt;0),AND($CT81=99,'0.Work Content Judge'!$AC$164=1),AND($AJ$27="N/A",$H81=$BD$46),AND($AJ$28="N/A",$H81=$BE$46),AND($AJ$29="N/A",$H81=$BF$46),AND($AJ$30="N/A",$H81=$BG$46),AND($AJ$31="N/A",$H81=$BH$46),AND($AJ$32="N/A",$H81=$BI$46)),0,1)</f>
        <v>0</v>
      </c>
      <c r="AY81" s="670">
        <f t="shared" si="18"/>
        <v>1</v>
      </c>
      <c r="AZ81" s="683">
        <f t="shared" si="5"/>
        <v>3</v>
      </c>
      <c r="BA81" s="684">
        <v>1</v>
      </c>
      <c r="BB81" s="685">
        <v>1</v>
      </c>
      <c r="BC81" s="685" t="s">
        <v>749</v>
      </c>
      <c r="BD81" s="685" t="s">
        <v>749</v>
      </c>
      <c r="BE81" s="685" t="s">
        <v>749</v>
      </c>
      <c r="BF81" s="685" t="s">
        <v>749</v>
      </c>
      <c r="BG81" s="685">
        <v>1</v>
      </c>
      <c r="BH81" s="685">
        <v>1</v>
      </c>
      <c r="BI81" s="685">
        <v>1</v>
      </c>
      <c r="BJ81" s="685">
        <v>0</v>
      </c>
      <c r="BK81" s="685" t="s">
        <v>749</v>
      </c>
      <c r="BL81" s="685" t="s">
        <v>749</v>
      </c>
      <c r="BM81" s="685" t="s">
        <v>749</v>
      </c>
      <c r="BN81" s="685">
        <v>1</v>
      </c>
      <c r="BO81" s="685">
        <v>1</v>
      </c>
      <c r="BP81" s="685">
        <v>1</v>
      </c>
      <c r="BQ81" s="685">
        <v>1</v>
      </c>
      <c r="BR81" s="685" t="s">
        <v>749</v>
      </c>
      <c r="BS81" s="685" t="s">
        <v>749</v>
      </c>
      <c r="BT81" s="685" t="s">
        <v>749</v>
      </c>
      <c r="BU81" s="685" t="s">
        <v>749</v>
      </c>
      <c r="BV81" s="685" t="s">
        <v>749</v>
      </c>
      <c r="BW81" s="685" t="s">
        <v>749</v>
      </c>
      <c r="BX81" s="685" t="s">
        <v>749</v>
      </c>
      <c r="BY81" s="685" t="s">
        <v>749</v>
      </c>
      <c r="BZ81" s="685">
        <v>1</v>
      </c>
      <c r="CA81" s="685">
        <v>1</v>
      </c>
      <c r="CB81" s="685">
        <v>1</v>
      </c>
      <c r="CC81" s="685">
        <v>1</v>
      </c>
      <c r="CD81" s="685">
        <v>1</v>
      </c>
      <c r="CE81" s="685">
        <v>1</v>
      </c>
      <c r="CF81" s="685" t="s">
        <v>749</v>
      </c>
      <c r="CG81" s="685" t="s">
        <v>749</v>
      </c>
      <c r="CH81" s="685" t="s">
        <v>749</v>
      </c>
      <c r="CI81" s="685" t="s">
        <v>749</v>
      </c>
      <c r="CJ81" s="685" t="s">
        <v>749</v>
      </c>
      <c r="CK81" s="685" t="s">
        <v>749</v>
      </c>
      <c r="CL81" s="685" t="s">
        <v>749</v>
      </c>
      <c r="CM81" s="685" t="s">
        <v>749</v>
      </c>
      <c r="CN81" s="685">
        <v>1</v>
      </c>
      <c r="CO81" s="685">
        <v>1</v>
      </c>
      <c r="CP81" s="685"/>
      <c r="CQ81" s="685"/>
      <c r="CR81" s="685"/>
      <c r="CS81" s="685"/>
      <c r="CT81" s="685"/>
      <c r="CU81" s="685"/>
      <c r="CV81" s="685"/>
      <c r="CW81" s="718" t="str">
        <f t="shared" si="19"/>
        <v>ユーザ端末・ネットワーク</v>
      </c>
      <c r="CX81" s="718"/>
      <c r="CY81" s="718"/>
    </row>
    <row r="82" s="258" customFormat="1" ht="172.8" spans="2:103">
      <c r="B82" s="448">
        <f t="shared" si="7"/>
        <v>35</v>
      </c>
      <c r="C82" s="449" t="s">
        <v>828</v>
      </c>
      <c r="D82" s="450" t="s">
        <v>743</v>
      </c>
      <c r="E82" s="451" t="s">
        <v>801</v>
      </c>
      <c r="F82" s="598" t="s">
        <v>829</v>
      </c>
      <c r="G82" s="598" t="s">
        <v>830</v>
      </c>
      <c r="H82" s="454" t="str">
        <f t="shared" si="8"/>
        <v>端末管理サーバ
Terminal management server
(e.g., Active Directory server)</v>
      </c>
      <c r="I82" s="451" t="s">
        <v>817</v>
      </c>
      <c r="J82" s="637" t="s">
        <v>818</v>
      </c>
      <c r="K82" s="487" t="str">
        <f t="shared" si="9"/>
        <v>回答不要
Not Applicable</v>
      </c>
      <c r="L82" s="488"/>
      <c r="M82" s="489"/>
      <c r="N82" s="490" t="s">
        <v>831</v>
      </c>
      <c r="O82" s="491"/>
      <c r="P82" s="322"/>
      <c r="Q82" s="648" t="s">
        <v>131</v>
      </c>
      <c r="R82" s="487" t="str">
        <f t="shared" si="10"/>
        <v>回答不要
Not Applicable</v>
      </c>
      <c r="S82" s="488"/>
      <c r="T82" s="489"/>
      <c r="U82" s="649"/>
      <c r="V82" s="494"/>
      <c r="W82" s="649"/>
      <c r="X82" s="487" t="str">
        <f t="shared" si="11"/>
        <v>回答不要
Not Applicable</v>
      </c>
      <c r="Y82" s="488"/>
      <c r="Z82" s="489"/>
      <c r="AA82" s="649"/>
      <c r="AB82" s="494"/>
      <c r="AC82" s="649"/>
      <c r="AD82" s="487" t="str">
        <f t="shared" si="12"/>
        <v>回答不要
Not Applicable</v>
      </c>
      <c r="AE82" s="488"/>
      <c r="AF82" s="489"/>
      <c r="AG82" s="649"/>
      <c r="AH82" s="494"/>
      <c r="AI82" s="649"/>
      <c r="AJ82" s="487" t="str">
        <f t="shared" si="13"/>
        <v>回答不要
Not Applicable</v>
      </c>
      <c r="AK82" s="488"/>
      <c r="AL82" s="489"/>
      <c r="AM82" s="652"/>
      <c r="AN82" s="494"/>
      <c r="AO82" s="668"/>
      <c r="AP82" s="669">
        <f>IF(OR('0.Work Content Judge'!$F$130=0,AND($CP82=99,COUNTIF('0.Work Content Judge'!$AM$160:$AO$160,2)=0),AND($CQ82=99,COUNTIF('0.Work Content Judge'!$AM$160:$AO$160,2)&gt;0),AND($CT82=99,'0.Work Content Judge'!$AC$160=1),AND($K$27="N/A",$H82=$BD$46),AND($K$28="N/A",$H82=$BE$46),AND($K$29="N/A",$H82=$BF$46),AND($K$30="N/A",$H82=$BG$46),AND($K$31="N/A",$H82=$BH$46),AND($K$32="N/A",$H82=$BI$46)),0,1)</f>
        <v>0</v>
      </c>
      <c r="AQ82" s="670">
        <f t="shared" si="14"/>
        <v>1</v>
      </c>
      <c r="AR82" s="669">
        <f>IF(OR('0.Work Content Judge'!$F$131=0,AND($CP82=99,COUNTIF('0.Work Content Judge'!$AM$161:$AO$161,2)=0),AND($CQ82=99,COUNTIF('0.Work Content Judge'!$AM$161:$AO$161,2)&gt;0),AND($CT82=99,'0.Work Content Judge'!$AC$161=1),AND($R$27="N/A",$H82=$BD$46),AND($R$28="N/A",$H82=$BE$46),AND($R$29="N/A",$H82=$BF$46),AND($R$30="N/A",$H82=$BG$46),AND($R$31="N/A",$H82=$BH$46),AND($R$32="N/A",$H82=$BI$46)),0,1)</f>
        <v>0</v>
      </c>
      <c r="AS82" s="670">
        <f t="shared" si="15"/>
        <v>1</v>
      </c>
      <c r="AT82" s="669">
        <f>IF(OR('0.Work Content Judge'!$F$132=0,AND($CP82=99,COUNTIF('0.Work Content Judge'!$AM$162:$AO$162,2)=0),AND($CQ82=99,COUNTIF('0.Work Content Judge'!$AM$162:$AO$162,2)&gt;0),AND($CT82=99,'0.Work Content Judge'!$AC$162=1),AND($X$27="N/A",$H82=$BD$46),AND($X$28="N/A",$H82=$BE$46),AND($X$29="N/A",$H82=$BF$46),AND($X$30="N/A",$H82=$BG$46),AND($X$31="N/A",$H82=$BH$46),AND($X$32="N/A",$H82=$BI$46)),0,1)</f>
        <v>0</v>
      </c>
      <c r="AU82" s="670">
        <f t="shared" si="16"/>
        <v>1</v>
      </c>
      <c r="AV82" s="669">
        <f>IF(OR('0.Work Content Judge'!$F$133=0,AND($CP82=99,COUNTIF('0.Work Content Judge'!$AM$163:$AO$163,2)=0),AND($CQ82=99,COUNTIF('0.Work Content Judge'!$AM$163:$AO$163,2)&gt;0),AND($CT82=99,'0.Work Content Judge'!$AC$163=1),AND($AD$27="N/A",$H82=$BD$46),AND($AD$28="N/A",$H82=$BE$46),AND($AD$29="N/A",$H82=$BF$46),AND($AD$30="N/A",$H82=$BG$46),AND($AD$31="N/A",$H82=$BH$46),AND($AD$32="N/A",$H82=$BI$46)),0,1)</f>
        <v>0</v>
      </c>
      <c r="AW82" s="670">
        <f t="shared" si="17"/>
        <v>1</v>
      </c>
      <c r="AX82" s="669">
        <f>IF(OR('0.Work Content Judge'!$F$134=0,AND($CP82=99,COUNTIF('0.Work Content Judge'!$AM$164:$AO$164,2)=0),AND($CQ82=99,COUNTIF('0.Work Content Judge'!$AM$164:$AO$164,2)&gt;0),AND($CT82=99,'0.Work Content Judge'!$AC$164=1),AND($AJ$27="N/A",$H82=$BD$46),AND($AJ$28="N/A",$H82=$BE$46),AND($AJ$29="N/A",$H82=$BF$46),AND($AJ$30="N/A",$H82=$BG$46),AND($AJ$31="N/A",$H82=$BH$46),AND($AJ$32="N/A",$H82=$BI$46)),0,1)</f>
        <v>0</v>
      </c>
      <c r="AY82" s="670">
        <f t="shared" si="18"/>
        <v>1</v>
      </c>
      <c r="AZ82" s="683">
        <f t="shared" si="5"/>
        <v>2</v>
      </c>
      <c r="BA82" s="684">
        <v>1</v>
      </c>
      <c r="BB82" s="685">
        <v>1</v>
      </c>
      <c r="BC82" s="685" t="s">
        <v>749</v>
      </c>
      <c r="BD82" s="685" t="s">
        <v>749</v>
      </c>
      <c r="BE82" s="685" t="s">
        <v>749</v>
      </c>
      <c r="BF82" s="685" t="s">
        <v>749</v>
      </c>
      <c r="BG82" s="685"/>
      <c r="BH82" s="685">
        <v>1</v>
      </c>
      <c r="BI82" s="685">
        <v>1</v>
      </c>
      <c r="BJ82" s="685">
        <v>0</v>
      </c>
      <c r="BK82" s="685" t="s">
        <v>749</v>
      </c>
      <c r="BL82" s="685" t="s">
        <v>749</v>
      </c>
      <c r="BM82" s="685" t="s">
        <v>749</v>
      </c>
      <c r="BN82" s="685">
        <v>1</v>
      </c>
      <c r="BO82" s="685">
        <v>1</v>
      </c>
      <c r="BP82" s="685">
        <v>1</v>
      </c>
      <c r="BQ82" s="685">
        <v>1</v>
      </c>
      <c r="BR82" s="685" t="s">
        <v>749</v>
      </c>
      <c r="BS82" s="685" t="s">
        <v>749</v>
      </c>
      <c r="BT82" s="685" t="s">
        <v>749</v>
      </c>
      <c r="BU82" s="685" t="s">
        <v>749</v>
      </c>
      <c r="BV82" s="685" t="s">
        <v>749</v>
      </c>
      <c r="BW82" s="685" t="s">
        <v>749</v>
      </c>
      <c r="BX82" s="685" t="s">
        <v>749</v>
      </c>
      <c r="BY82" s="685" t="s">
        <v>749</v>
      </c>
      <c r="BZ82" s="685">
        <v>1</v>
      </c>
      <c r="CA82" s="685">
        <v>1</v>
      </c>
      <c r="CB82" s="685">
        <v>1</v>
      </c>
      <c r="CC82" s="685">
        <v>1</v>
      </c>
      <c r="CD82" s="685">
        <v>1</v>
      </c>
      <c r="CE82" s="685">
        <v>1</v>
      </c>
      <c r="CF82" s="685" t="s">
        <v>749</v>
      </c>
      <c r="CG82" s="685" t="s">
        <v>749</v>
      </c>
      <c r="CH82" s="685" t="s">
        <v>749</v>
      </c>
      <c r="CI82" s="685" t="s">
        <v>749</v>
      </c>
      <c r="CJ82" s="685" t="s">
        <v>749</v>
      </c>
      <c r="CK82" s="685" t="s">
        <v>749</v>
      </c>
      <c r="CL82" s="685" t="s">
        <v>749</v>
      </c>
      <c r="CM82" s="685" t="s">
        <v>749</v>
      </c>
      <c r="CN82" s="685">
        <v>1</v>
      </c>
      <c r="CO82" s="685">
        <v>1</v>
      </c>
      <c r="CP82" s="685"/>
      <c r="CQ82" s="685"/>
      <c r="CR82" s="685"/>
      <c r="CS82" s="685"/>
      <c r="CT82" s="685"/>
      <c r="CU82" s="685"/>
      <c r="CV82" s="685"/>
      <c r="CW82" s="718" t="str">
        <f t="shared" si="19"/>
        <v>端末管理サーバ(Active Directory)</v>
      </c>
      <c r="CX82" s="718"/>
      <c r="CY82" s="718"/>
    </row>
    <row r="83" s="258" customFormat="1" ht="172.8" spans="2:103">
      <c r="B83" s="448">
        <f t="shared" si="7"/>
        <v>36</v>
      </c>
      <c r="C83" s="449" t="s">
        <v>828</v>
      </c>
      <c r="D83" s="450" t="s">
        <v>743</v>
      </c>
      <c r="E83" s="451" t="s">
        <v>801</v>
      </c>
      <c r="F83" s="598" t="s">
        <v>829</v>
      </c>
      <c r="G83" s="598" t="s">
        <v>830</v>
      </c>
      <c r="H83" s="454" t="str">
        <f t="shared" si="8"/>
        <v>ファイル共有システム(ファイルサーバ)
File sharing system
(e.g., File server)</v>
      </c>
      <c r="I83" s="451" t="s">
        <v>817</v>
      </c>
      <c r="J83" s="637" t="s">
        <v>818</v>
      </c>
      <c r="K83" s="487" t="str">
        <f t="shared" si="9"/>
        <v>回答不要
Not Applicable</v>
      </c>
      <c r="L83" s="488"/>
      <c r="M83" s="489"/>
      <c r="N83" s="490" t="s">
        <v>831</v>
      </c>
      <c r="O83" s="491"/>
      <c r="P83" s="322"/>
      <c r="Q83" s="648" t="s">
        <v>131</v>
      </c>
      <c r="R83" s="487" t="str">
        <f t="shared" si="10"/>
        <v>回答不要
Not Applicable</v>
      </c>
      <c r="S83" s="488"/>
      <c r="T83" s="489"/>
      <c r="U83" s="649"/>
      <c r="V83" s="494"/>
      <c r="W83" s="649"/>
      <c r="X83" s="487" t="str">
        <f t="shared" si="11"/>
        <v>回答不要
Not Applicable</v>
      </c>
      <c r="Y83" s="488"/>
      <c r="Z83" s="489"/>
      <c r="AA83" s="649"/>
      <c r="AB83" s="494"/>
      <c r="AC83" s="649"/>
      <c r="AD83" s="487" t="str">
        <f t="shared" si="12"/>
        <v>回答不要
Not Applicable</v>
      </c>
      <c r="AE83" s="488"/>
      <c r="AF83" s="489"/>
      <c r="AG83" s="649"/>
      <c r="AH83" s="494"/>
      <c r="AI83" s="649"/>
      <c r="AJ83" s="487" t="str">
        <f t="shared" si="13"/>
        <v>回答不要
Not Applicable</v>
      </c>
      <c r="AK83" s="488"/>
      <c r="AL83" s="489"/>
      <c r="AM83" s="652"/>
      <c r="AN83" s="494"/>
      <c r="AO83" s="668"/>
      <c r="AP83" s="669">
        <f>IF(OR('0.Work Content Judge'!$F$130=0,AND($CP83=99,COUNTIF('0.Work Content Judge'!$AM$160:$AO$160,2)=0),AND($CQ83=99,COUNTIF('0.Work Content Judge'!$AM$160:$AO$160,2)&gt;0),AND($CT83=99,'0.Work Content Judge'!$AC$160=1),AND($K$27="N/A",$H83=$BD$46),AND($K$28="N/A",$H83=$BE$46),AND($K$29="N/A",$H83=$BF$46),AND($K$30="N/A",$H83=$BG$46),AND($K$31="N/A",$H83=$BH$46),AND($K$32="N/A",$H83=$BI$46)),0,1)</f>
        <v>0</v>
      </c>
      <c r="AQ83" s="670">
        <f t="shared" si="14"/>
        <v>1</v>
      </c>
      <c r="AR83" s="669">
        <f>IF(OR('0.Work Content Judge'!$F$131=0,AND($CP83=99,COUNTIF('0.Work Content Judge'!$AM$161:$AO$161,2)=0),AND($CQ83=99,COUNTIF('0.Work Content Judge'!$AM$161:$AO$161,2)&gt;0),AND($CT83=99,'0.Work Content Judge'!$AC$161=1),AND($R$27="N/A",$H83=$BD$46),AND($R$28="N/A",$H83=$BE$46),AND($R$29="N/A",$H83=$BF$46),AND($R$30="N/A",$H83=$BG$46),AND($R$31="N/A",$H83=$BH$46),AND($R$32="N/A",$H83=$BI$46)),0,1)</f>
        <v>0</v>
      </c>
      <c r="AS83" s="670">
        <f t="shared" si="15"/>
        <v>1</v>
      </c>
      <c r="AT83" s="669">
        <f>IF(OR('0.Work Content Judge'!$F$132=0,AND($CP83=99,COUNTIF('0.Work Content Judge'!$AM$162:$AO$162,2)=0),AND($CQ83=99,COUNTIF('0.Work Content Judge'!$AM$162:$AO$162,2)&gt;0),AND($CT83=99,'0.Work Content Judge'!$AC$162=1),AND($X$27="N/A",$H83=$BD$46),AND($X$28="N/A",$H83=$BE$46),AND($X$29="N/A",$H83=$BF$46),AND($X$30="N/A",$H83=$BG$46),AND($X$31="N/A",$H83=$BH$46),AND($X$32="N/A",$H83=$BI$46)),0,1)</f>
        <v>0</v>
      </c>
      <c r="AU83" s="670">
        <f t="shared" si="16"/>
        <v>1</v>
      </c>
      <c r="AV83" s="669">
        <f>IF(OR('0.Work Content Judge'!$F$133=0,AND($CP83=99,COUNTIF('0.Work Content Judge'!$AM$163:$AO$163,2)=0),AND($CQ83=99,COUNTIF('0.Work Content Judge'!$AM$163:$AO$163,2)&gt;0),AND($CT83=99,'0.Work Content Judge'!$AC$163=1),AND($AD$27="N/A",$H83=$BD$46),AND($AD$28="N/A",$H83=$BE$46),AND($AD$29="N/A",$H83=$BF$46),AND($AD$30="N/A",$H83=$BG$46),AND($AD$31="N/A",$H83=$BH$46),AND($AD$32="N/A",$H83=$BI$46)),0,1)</f>
        <v>0</v>
      </c>
      <c r="AW83" s="670">
        <f t="shared" si="17"/>
        <v>1</v>
      </c>
      <c r="AX83" s="669">
        <f>IF(OR('0.Work Content Judge'!$F$134=0,AND($CP83=99,COUNTIF('0.Work Content Judge'!$AM$164:$AO$164,2)=0),AND($CQ83=99,COUNTIF('0.Work Content Judge'!$AM$164:$AO$164,2)&gt;0),AND($CT83=99,'0.Work Content Judge'!$AC$164=1),AND($AJ$27="N/A",$H83=$BD$46),AND($AJ$28="N/A",$H83=$BE$46),AND($AJ$29="N/A",$H83=$BF$46),AND($AJ$30="N/A",$H83=$BG$46),AND($AJ$31="N/A",$H83=$BH$46),AND($AJ$32="N/A",$H83=$BI$46)),0,1)</f>
        <v>0</v>
      </c>
      <c r="AY83" s="670">
        <f t="shared" si="18"/>
        <v>1</v>
      </c>
      <c r="AZ83" s="683">
        <f t="shared" si="5"/>
        <v>1</v>
      </c>
      <c r="BA83" s="684">
        <v>1</v>
      </c>
      <c r="BB83" s="685">
        <v>1</v>
      </c>
      <c r="BC83" s="685" t="s">
        <v>749</v>
      </c>
      <c r="BD83" s="685" t="s">
        <v>749</v>
      </c>
      <c r="BE83" s="685" t="s">
        <v>749</v>
      </c>
      <c r="BF83" s="685" t="s">
        <v>749</v>
      </c>
      <c r="BG83" s="685"/>
      <c r="BH83" s="685"/>
      <c r="BI83" s="685">
        <v>1</v>
      </c>
      <c r="BJ83" s="685">
        <v>0</v>
      </c>
      <c r="BK83" s="685" t="s">
        <v>749</v>
      </c>
      <c r="BL83" s="685" t="s">
        <v>749</v>
      </c>
      <c r="BM83" s="685" t="s">
        <v>749</v>
      </c>
      <c r="BN83" s="685">
        <v>1</v>
      </c>
      <c r="BO83" s="685">
        <v>1</v>
      </c>
      <c r="BP83" s="685">
        <v>1</v>
      </c>
      <c r="BQ83" s="685">
        <v>1</v>
      </c>
      <c r="BR83" s="685" t="s">
        <v>749</v>
      </c>
      <c r="BS83" s="685" t="s">
        <v>749</v>
      </c>
      <c r="BT83" s="685" t="s">
        <v>749</v>
      </c>
      <c r="BU83" s="685" t="s">
        <v>749</v>
      </c>
      <c r="BV83" s="685" t="s">
        <v>749</v>
      </c>
      <c r="BW83" s="685" t="s">
        <v>749</v>
      </c>
      <c r="BX83" s="685" t="s">
        <v>749</v>
      </c>
      <c r="BY83" s="685" t="s">
        <v>749</v>
      </c>
      <c r="BZ83" s="685">
        <v>1</v>
      </c>
      <c r="CA83" s="685">
        <v>1</v>
      </c>
      <c r="CB83" s="685">
        <v>1</v>
      </c>
      <c r="CC83" s="685">
        <v>1</v>
      </c>
      <c r="CD83" s="685">
        <v>1</v>
      </c>
      <c r="CE83" s="685">
        <v>1</v>
      </c>
      <c r="CF83" s="685" t="s">
        <v>749</v>
      </c>
      <c r="CG83" s="685" t="s">
        <v>749</v>
      </c>
      <c r="CH83" s="685" t="s">
        <v>749</v>
      </c>
      <c r="CI83" s="685" t="s">
        <v>749</v>
      </c>
      <c r="CJ83" s="685" t="s">
        <v>749</v>
      </c>
      <c r="CK83" s="685" t="s">
        <v>749</v>
      </c>
      <c r="CL83" s="685" t="s">
        <v>749</v>
      </c>
      <c r="CM83" s="685" t="s">
        <v>749</v>
      </c>
      <c r="CN83" s="685">
        <v>1</v>
      </c>
      <c r="CO83" s="685">
        <v>1</v>
      </c>
      <c r="CP83" s="685"/>
      <c r="CQ83" s="685"/>
      <c r="CR83" s="685"/>
      <c r="CS83" s="685"/>
      <c r="CT83" s="685"/>
      <c r="CU83" s="685"/>
      <c r="CV83" s="685"/>
      <c r="CW83" s="718" t="str">
        <f t="shared" si="19"/>
        <v>ファイル共有システム(ファイルサーバ)</v>
      </c>
      <c r="CX83" s="718"/>
      <c r="CY83" s="718"/>
    </row>
    <row r="84" s="258" customFormat="1" ht="216" spans="2:103">
      <c r="B84" s="448">
        <f t="shared" si="7"/>
        <v>37</v>
      </c>
      <c r="C84" s="449" t="s">
        <v>832</v>
      </c>
      <c r="D84" s="450" t="s">
        <v>743</v>
      </c>
      <c r="E84" s="451" t="s">
        <v>801</v>
      </c>
      <c r="F84" s="598" t="s">
        <v>833</v>
      </c>
      <c r="G84" s="598" t="s">
        <v>834</v>
      </c>
      <c r="H84" s="451" t="str">
        <f t="shared" si="8"/>
        <v>端末管理サーバ
Terminal management server
(e.g., Active Directory server)</v>
      </c>
      <c r="I84" s="451" t="s">
        <v>835</v>
      </c>
      <c r="J84" s="637" t="s">
        <v>836</v>
      </c>
      <c r="K84" s="487" t="str">
        <f t="shared" si="9"/>
        <v>回答不要
Not Applicable</v>
      </c>
      <c r="L84" s="488"/>
      <c r="M84" s="489"/>
      <c r="N84" s="490" t="s">
        <v>837</v>
      </c>
      <c r="O84" s="491"/>
      <c r="P84" s="322"/>
      <c r="Q84" s="648" t="s">
        <v>131</v>
      </c>
      <c r="R84" s="487" t="str">
        <f t="shared" si="10"/>
        <v>回答不要
Not Applicable</v>
      </c>
      <c r="S84" s="488"/>
      <c r="T84" s="489"/>
      <c r="U84" s="649"/>
      <c r="V84" s="494"/>
      <c r="W84" s="649"/>
      <c r="X84" s="487" t="str">
        <f t="shared" si="11"/>
        <v>回答不要
Not Applicable</v>
      </c>
      <c r="Y84" s="488"/>
      <c r="Z84" s="489"/>
      <c r="AA84" s="649"/>
      <c r="AB84" s="494"/>
      <c r="AC84" s="649"/>
      <c r="AD84" s="487" t="str">
        <f t="shared" si="12"/>
        <v>回答不要
Not Applicable</v>
      </c>
      <c r="AE84" s="488"/>
      <c r="AF84" s="489"/>
      <c r="AG84" s="649"/>
      <c r="AH84" s="494"/>
      <c r="AI84" s="649"/>
      <c r="AJ84" s="487" t="str">
        <f t="shared" si="13"/>
        <v>回答不要
Not Applicable</v>
      </c>
      <c r="AK84" s="488"/>
      <c r="AL84" s="489"/>
      <c r="AM84" s="652"/>
      <c r="AN84" s="494"/>
      <c r="AO84" s="668"/>
      <c r="AP84" s="669">
        <f>IF(OR('0.Work Content Judge'!$F$130=0,AND($CP84=99,COUNTIF('0.Work Content Judge'!$AM$160:$AO$160,2)=0),AND($CQ84=99,COUNTIF('0.Work Content Judge'!$AM$160:$AO$160,2)&gt;0),AND($CT84=99,'0.Work Content Judge'!$AC$160=1),AND($K$27="N/A",$H84=$BD$46),AND($K$28="N/A",$H84=$BE$46),AND($K$29="N/A",$H84=$BF$46),AND($K$30="N/A",$H84=$BG$46),AND($K$31="N/A",$H84=$BH$46),AND($K$32="N/A",$H84=$BI$46)),0,1)</f>
        <v>0</v>
      </c>
      <c r="AQ84" s="670">
        <f t="shared" si="14"/>
        <v>1</v>
      </c>
      <c r="AR84" s="669">
        <f>IF(OR('0.Work Content Judge'!$F$131=0,AND($CP84=99,COUNTIF('0.Work Content Judge'!$AM$161:$AO$161,2)=0),AND($CQ84=99,COUNTIF('0.Work Content Judge'!$AM$161:$AO$161,2)&gt;0),AND($CT84=99,'0.Work Content Judge'!$AC$161=1),AND($R$27="N/A",$H84=$BD$46),AND($R$28="N/A",$H84=$BE$46),AND($R$29="N/A",$H84=$BF$46),AND($R$30="N/A",$H84=$BG$46),AND($R$31="N/A",$H84=$BH$46),AND($R$32="N/A",$H84=$BI$46)),0,1)</f>
        <v>0</v>
      </c>
      <c r="AS84" s="670">
        <f t="shared" si="15"/>
        <v>1</v>
      </c>
      <c r="AT84" s="669">
        <f>IF(OR('0.Work Content Judge'!$F$132=0,AND($CP84=99,COUNTIF('0.Work Content Judge'!$AM$162:$AO$162,2)=0),AND($CQ84=99,COUNTIF('0.Work Content Judge'!$AM$162:$AO$162,2)&gt;0),AND($CT84=99,'0.Work Content Judge'!$AC$162=1),AND($X$27="N/A",$H84=$BD$46),AND($X$28="N/A",$H84=$BE$46),AND($X$29="N/A",$H84=$BF$46),AND($X$30="N/A",$H84=$BG$46),AND($X$31="N/A",$H84=$BH$46),AND($X$32="N/A",$H84=$BI$46)),0,1)</f>
        <v>0</v>
      </c>
      <c r="AU84" s="670">
        <f t="shared" si="16"/>
        <v>1</v>
      </c>
      <c r="AV84" s="669">
        <f>IF(OR('0.Work Content Judge'!$F$133=0,AND($CP84=99,COUNTIF('0.Work Content Judge'!$AM$163:$AO$163,2)=0),AND($CQ84=99,COUNTIF('0.Work Content Judge'!$AM$163:$AO$163,2)&gt;0),AND($CT84=99,'0.Work Content Judge'!$AC$163=1),AND($AD$27="N/A",$H84=$BD$46),AND($AD$28="N/A",$H84=$BE$46),AND($AD$29="N/A",$H84=$BF$46),AND($AD$30="N/A",$H84=$BG$46),AND($AD$31="N/A",$H84=$BH$46),AND($AD$32="N/A",$H84=$BI$46)),0,1)</f>
        <v>0</v>
      </c>
      <c r="AW84" s="670">
        <f t="shared" si="17"/>
        <v>1</v>
      </c>
      <c r="AX84" s="669">
        <f>IF(OR('0.Work Content Judge'!$F$134=0,AND($CP84=99,COUNTIF('0.Work Content Judge'!$AM$164:$AO$164,2)=0),AND($CQ84=99,COUNTIF('0.Work Content Judge'!$AM$164:$AO$164,2)&gt;0),AND($CT84=99,'0.Work Content Judge'!$AC$164=1),AND($AJ$27="N/A",$H84=$BD$46),AND($AJ$28="N/A",$H84=$BE$46),AND($AJ$29="N/A",$H84=$BF$46),AND($AJ$30="N/A",$H84=$BG$46),AND($AJ$31="N/A",$H84=$BH$46),AND($AJ$32="N/A",$H84=$BI$46)),0,1)</f>
        <v>0</v>
      </c>
      <c r="AY84" s="670">
        <f t="shared" si="18"/>
        <v>1</v>
      </c>
      <c r="AZ84" s="683">
        <f t="shared" si="5"/>
        <v>2</v>
      </c>
      <c r="BA84" s="684">
        <v>1</v>
      </c>
      <c r="BB84" s="685">
        <v>1</v>
      </c>
      <c r="BC84" s="685" t="s">
        <v>749</v>
      </c>
      <c r="BD84" s="685" t="s">
        <v>749</v>
      </c>
      <c r="BE84" s="685" t="s">
        <v>749</v>
      </c>
      <c r="BF84" s="685" t="s">
        <v>749</v>
      </c>
      <c r="BG84" s="685" t="s">
        <v>749</v>
      </c>
      <c r="BH84" s="685">
        <v>1</v>
      </c>
      <c r="BI84" s="685">
        <v>1</v>
      </c>
      <c r="BJ84" s="685">
        <v>0</v>
      </c>
      <c r="BK84" s="685" t="s">
        <v>749</v>
      </c>
      <c r="BL84" s="685" t="s">
        <v>749</v>
      </c>
      <c r="BM84" s="685" t="s">
        <v>749</v>
      </c>
      <c r="BN84" s="685"/>
      <c r="BO84" s="685">
        <v>1</v>
      </c>
      <c r="BP84" s="685">
        <v>1</v>
      </c>
      <c r="BQ84" s="685">
        <v>1</v>
      </c>
      <c r="BR84" s="685" t="s">
        <v>749</v>
      </c>
      <c r="BS84" s="685" t="s">
        <v>749</v>
      </c>
      <c r="BT84" s="685" t="s">
        <v>749</v>
      </c>
      <c r="BU84" s="685" t="s">
        <v>749</v>
      </c>
      <c r="BV84" s="685" t="s">
        <v>749</v>
      </c>
      <c r="BW84" s="685" t="s">
        <v>749</v>
      </c>
      <c r="BX84" s="685" t="s">
        <v>749</v>
      </c>
      <c r="BY84" s="685" t="s">
        <v>749</v>
      </c>
      <c r="BZ84" s="685">
        <v>1</v>
      </c>
      <c r="CA84" s="685">
        <v>1</v>
      </c>
      <c r="CB84" s="685">
        <v>1</v>
      </c>
      <c r="CC84" s="685">
        <v>1</v>
      </c>
      <c r="CD84" s="685">
        <v>1</v>
      </c>
      <c r="CE84" s="685" t="s">
        <v>749</v>
      </c>
      <c r="CF84" s="685">
        <v>1</v>
      </c>
      <c r="CG84" s="685" t="s">
        <v>749</v>
      </c>
      <c r="CH84" s="685" t="s">
        <v>749</v>
      </c>
      <c r="CI84" s="685" t="s">
        <v>749</v>
      </c>
      <c r="CJ84" s="685" t="s">
        <v>749</v>
      </c>
      <c r="CK84" s="685" t="s">
        <v>749</v>
      </c>
      <c r="CL84" s="685" t="s">
        <v>749</v>
      </c>
      <c r="CM84" s="685" t="s">
        <v>749</v>
      </c>
      <c r="CN84" s="685">
        <v>1</v>
      </c>
      <c r="CO84" s="685">
        <v>1</v>
      </c>
      <c r="CP84" s="685"/>
      <c r="CQ84" s="685"/>
      <c r="CR84" s="685"/>
      <c r="CS84" s="685"/>
      <c r="CT84" s="685"/>
      <c r="CU84" s="685"/>
      <c r="CV84" s="685"/>
      <c r="CW84" s="718" t="str">
        <f t="shared" si="19"/>
        <v>端末管理サーバ(Active Directory)</v>
      </c>
      <c r="CX84" s="718"/>
      <c r="CY84" s="718"/>
    </row>
    <row r="85" s="258" customFormat="1" ht="216" spans="2:103">
      <c r="B85" s="448">
        <f t="shared" si="7"/>
        <v>38</v>
      </c>
      <c r="C85" s="449" t="s">
        <v>832</v>
      </c>
      <c r="D85" s="450" t="s">
        <v>743</v>
      </c>
      <c r="E85" s="451" t="s">
        <v>801</v>
      </c>
      <c r="F85" s="598" t="s">
        <v>833</v>
      </c>
      <c r="G85" s="598" t="s">
        <v>834</v>
      </c>
      <c r="H85" s="454" t="str">
        <f t="shared" si="8"/>
        <v>ファイル共有システム(ファイルサーバ)
File sharing system
(e.g., File server)</v>
      </c>
      <c r="I85" s="451" t="s">
        <v>835</v>
      </c>
      <c r="J85" s="637" t="s">
        <v>836</v>
      </c>
      <c r="K85" s="487" t="str">
        <f t="shared" si="9"/>
        <v>回答不要
Not Applicable</v>
      </c>
      <c r="L85" s="488"/>
      <c r="M85" s="489"/>
      <c r="N85" s="490" t="s">
        <v>837</v>
      </c>
      <c r="O85" s="491"/>
      <c r="P85" s="322"/>
      <c r="Q85" s="648" t="s">
        <v>131</v>
      </c>
      <c r="R85" s="487" t="str">
        <f t="shared" si="10"/>
        <v>回答不要
Not Applicable</v>
      </c>
      <c r="S85" s="488"/>
      <c r="T85" s="489"/>
      <c r="U85" s="649"/>
      <c r="V85" s="494"/>
      <c r="W85" s="649"/>
      <c r="X85" s="487" t="str">
        <f t="shared" si="11"/>
        <v>回答不要
Not Applicable</v>
      </c>
      <c r="Y85" s="488"/>
      <c r="Z85" s="489"/>
      <c r="AA85" s="649"/>
      <c r="AB85" s="494"/>
      <c r="AC85" s="649"/>
      <c r="AD85" s="487" t="str">
        <f t="shared" si="12"/>
        <v>回答不要
Not Applicable</v>
      </c>
      <c r="AE85" s="488"/>
      <c r="AF85" s="489"/>
      <c r="AG85" s="649"/>
      <c r="AH85" s="494"/>
      <c r="AI85" s="649"/>
      <c r="AJ85" s="487" t="str">
        <f t="shared" si="13"/>
        <v>回答不要
Not Applicable</v>
      </c>
      <c r="AK85" s="488"/>
      <c r="AL85" s="489"/>
      <c r="AM85" s="652"/>
      <c r="AN85" s="494"/>
      <c r="AO85" s="668"/>
      <c r="AP85" s="669">
        <f>IF(OR('0.Work Content Judge'!$F$130=0,AND($CP85=99,COUNTIF('0.Work Content Judge'!$AM$160:$AO$160,2)=0),AND($CQ85=99,COUNTIF('0.Work Content Judge'!$AM$160:$AO$160,2)&gt;0),AND($CT85=99,'0.Work Content Judge'!$AC$160=1),AND($K$27="N/A",$H85=$BD$46),AND($K$28="N/A",$H85=$BE$46),AND($K$29="N/A",$H85=$BF$46),AND($K$30="N/A",$H85=$BG$46),AND($K$31="N/A",$H85=$BH$46),AND($K$32="N/A",$H85=$BI$46)),0,1)</f>
        <v>0</v>
      </c>
      <c r="AQ85" s="670">
        <f t="shared" si="14"/>
        <v>1</v>
      </c>
      <c r="AR85" s="669">
        <f>IF(OR('0.Work Content Judge'!$F$131=0,AND($CP85=99,COUNTIF('0.Work Content Judge'!$AM$161:$AO$161,2)=0),AND($CQ85=99,COUNTIF('0.Work Content Judge'!$AM$161:$AO$161,2)&gt;0),AND($CT85=99,'0.Work Content Judge'!$AC$161=1),AND($R$27="N/A",$H85=$BD$46),AND($R$28="N/A",$H85=$BE$46),AND($R$29="N/A",$H85=$BF$46),AND($R$30="N/A",$H85=$BG$46),AND($R$31="N/A",$H85=$BH$46),AND($R$32="N/A",$H85=$BI$46)),0,1)</f>
        <v>0</v>
      </c>
      <c r="AS85" s="670">
        <f t="shared" si="15"/>
        <v>1</v>
      </c>
      <c r="AT85" s="669">
        <f>IF(OR('0.Work Content Judge'!$F$132=0,AND($CP85=99,COUNTIF('0.Work Content Judge'!$AM$162:$AO$162,2)=0),AND($CQ85=99,COUNTIF('0.Work Content Judge'!$AM$162:$AO$162,2)&gt;0),AND($CT85=99,'0.Work Content Judge'!$AC$162=1),AND($X$27="N/A",$H85=$BD$46),AND($X$28="N/A",$H85=$BE$46),AND($X$29="N/A",$H85=$BF$46),AND($X$30="N/A",$H85=$BG$46),AND($X$31="N/A",$H85=$BH$46),AND($X$32="N/A",$H85=$BI$46)),0,1)</f>
        <v>0</v>
      </c>
      <c r="AU85" s="670">
        <f t="shared" si="16"/>
        <v>1</v>
      </c>
      <c r="AV85" s="669">
        <f>IF(OR('0.Work Content Judge'!$F$133=0,AND($CP85=99,COUNTIF('0.Work Content Judge'!$AM$163:$AO$163,2)=0),AND($CQ85=99,COUNTIF('0.Work Content Judge'!$AM$163:$AO$163,2)&gt;0),AND($CT85=99,'0.Work Content Judge'!$AC$163=1),AND($AD$27="N/A",$H85=$BD$46),AND($AD$28="N/A",$H85=$BE$46),AND($AD$29="N/A",$H85=$BF$46),AND($AD$30="N/A",$H85=$BG$46),AND($AD$31="N/A",$H85=$BH$46),AND($AD$32="N/A",$H85=$BI$46)),0,1)</f>
        <v>0</v>
      </c>
      <c r="AW85" s="670">
        <f t="shared" si="17"/>
        <v>1</v>
      </c>
      <c r="AX85" s="669">
        <f>IF(OR('0.Work Content Judge'!$F$134=0,AND($CP85=99,COUNTIF('0.Work Content Judge'!$AM$164:$AO$164,2)=0),AND($CQ85=99,COUNTIF('0.Work Content Judge'!$AM$164:$AO$164,2)&gt;0),AND($CT85=99,'0.Work Content Judge'!$AC$164=1),AND($AJ$27="N/A",$H85=$BD$46),AND($AJ$28="N/A",$H85=$BE$46),AND($AJ$29="N/A",$H85=$BF$46),AND($AJ$30="N/A",$H85=$BG$46),AND($AJ$31="N/A",$H85=$BH$46),AND($AJ$32="N/A",$H85=$BI$46)),0,1)</f>
        <v>0</v>
      </c>
      <c r="AY85" s="670">
        <f t="shared" si="18"/>
        <v>1</v>
      </c>
      <c r="AZ85" s="683">
        <f t="shared" si="5"/>
        <v>1</v>
      </c>
      <c r="BA85" s="684">
        <v>1</v>
      </c>
      <c r="BB85" s="685">
        <v>1</v>
      </c>
      <c r="BC85" s="685" t="s">
        <v>749</v>
      </c>
      <c r="BD85" s="685" t="s">
        <v>749</v>
      </c>
      <c r="BE85" s="685" t="s">
        <v>749</v>
      </c>
      <c r="BF85" s="685" t="s">
        <v>749</v>
      </c>
      <c r="BG85" s="685" t="s">
        <v>749</v>
      </c>
      <c r="BH85" s="685"/>
      <c r="BI85" s="685">
        <v>1</v>
      </c>
      <c r="BJ85" s="685">
        <v>0</v>
      </c>
      <c r="BK85" s="685" t="s">
        <v>749</v>
      </c>
      <c r="BL85" s="685" t="s">
        <v>749</v>
      </c>
      <c r="BM85" s="685" t="s">
        <v>749</v>
      </c>
      <c r="BN85" s="685"/>
      <c r="BO85" s="685">
        <v>1</v>
      </c>
      <c r="BP85" s="685">
        <v>1</v>
      </c>
      <c r="BQ85" s="685">
        <v>1</v>
      </c>
      <c r="BR85" s="685" t="s">
        <v>749</v>
      </c>
      <c r="BS85" s="685" t="s">
        <v>749</v>
      </c>
      <c r="BT85" s="685" t="s">
        <v>749</v>
      </c>
      <c r="BU85" s="685" t="s">
        <v>749</v>
      </c>
      <c r="BV85" s="685" t="s">
        <v>749</v>
      </c>
      <c r="BW85" s="685" t="s">
        <v>749</v>
      </c>
      <c r="BX85" s="685" t="s">
        <v>749</v>
      </c>
      <c r="BY85" s="685" t="s">
        <v>749</v>
      </c>
      <c r="BZ85" s="685">
        <v>1</v>
      </c>
      <c r="CA85" s="685">
        <v>1</v>
      </c>
      <c r="CB85" s="685">
        <v>1</v>
      </c>
      <c r="CC85" s="685">
        <v>1</v>
      </c>
      <c r="CD85" s="685">
        <v>1</v>
      </c>
      <c r="CE85" s="685" t="s">
        <v>749</v>
      </c>
      <c r="CF85" s="685">
        <v>1</v>
      </c>
      <c r="CG85" s="685" t="s">
        <v>749</v>
      </c>
      <c r="CH85" s="685" t="s">
        <v>749</v>
      </c>
      <c r="CI85" s="685" t="s">
        <v>749</v>
      </c>
      <c r="CJ85" s="685" t="s">
        <v>749</v>
      </c>
      <c r="CK85" s="685" t="s">
        <v>749</v>
      </c>
      <c r="CL85" s="685" t="s">
        <v>749</v>
      </c>
      <c r="CM85" s="685" t="s">
        <v>749</v>
      </c>
      <c r="CN85" s="685">
        <v>1</v>
      </c>
      <c r="CO85" s="685">
        <v>1</v>
      </c>
      <c r="CP85" s="685"/>
      <c r="CQ85" s="685"/>
      <c r="CR85" s="685"/>
      <c r="CS85" s="685"/>
      <c r="CT85" s="685"/>
      <c r="CU85" s="685"/>
      <c r="CV85" s="685"/>
      <c r="CW85" s="718" t="str">
        <f t="shared" si="19"/>
        <v>ファイル共有システム(ファイルサーバ)</v>
      </c>
      <c r="CX85" s="718"/>
      <c r="CY85" s="718"/>
    </row>
    <row r="86" s="258" customFormat="1" ht="187.2" spans="2:103">
      <c r="B86" s="448">
        <f t="shared" si="7"/>
        <v>39</v>
      </c>
      <c r="C86" s="449" t="s">
        <v>838</v>
      </c>
      <c r="D86" s="450" t="s">
        <v>743</v>
      </c>
      <c r="E86" s="451" t="s">
        <v>801</v>
      </c>
      <c r="F86" s="598" t="s">
        <v>839</v>
      </c>
      <c r="G86" s="598" t="s">
        <v>840</v>
      </c>
      <c r="H86" s="451" t="str">
        <f t="shared" si="8"/>
        <v>インターネット接続環境
Internet connection environment
(e.g., Proxy server,etc.)</v>
      </c>
      <c r="I86" s="451" t="s">
        <v>841</v>
      </c>
      <c r="J86" s="637" t="s">
        <v>842</v>
      </c>
      <c r="K86" s="487" t="str">
        <f t="shared" si="9"/>
        <v>回答不要
Not Applicable</v>
      </c>
      <c r="L86" s="488"/>
      <c r="M86" s="489"/>
      <c r="N86" s="490" t="s">
        <v>843</v>
      </c>
      <c r="O86" s="491"/>
      <c r="P86" s="322"/>
      <c r="Q86" s="648" t="s">
        <v>131</v>
      </c>
      <c r="R86" s="487" t="str">
        <f t="shared" si="10"/>
        <v>回答不要
Not Applicable</v>
      </c>
      <c r="S86" s="488"/>
      <c r="T86" s="489"/>
      <c r="U86" s="649"/>
      <c r="V86" s="494"/>
      <c r="W86" s="649"/>
      <c r="X86" s="487" t="str">
        <f t="shared" si="11"/>
        <v>回答不要
Not Applicable</v>
      </c>
      <c r="Y86" s="488"/>
      <c r="Z86" s="489"/>
      <c r="AA86" s="649"/>
      <c r="AB86" s="494"/>
      <c r="AC86" s="649"/>
      <c r="AD86" s="487" t="str">
        <f t="shared" si="12"/>
        <v>回答不要
Not Applicable</v>
      </c>
      <c r="AE86" s="488"/>
      <c r="AF86" s="489"/>
      <c r="AG86" s="649"/>
      <c r="AH86" s="494"/>
      <c r="AI86" s="649"/>
      <c r="AJ86" s="487" t="str">
        <f t="shared" si="13"/>
        <v>回答不要
Not Applicable</v>
      </c>
      <c r="AK86" s="488"/>
      <c r="AL86" s="489"/>
      <c r="AM86" s="652"/>
      <c r="AN86" s="494"/>
      <c r="AO86" s="668"/>
      <c r="AP86" s="669">
        <f>IF(OR('0.Work Content Judge'!$F$130=0,AND($CP86=99,COUNTIF('0.Work Content Judge'!$AM$160:$AO$160,2)=0),AND($CQ86=99,COUNTIF('0.Work Content Judge'!$AM$160:$AO$160,2)&gt;0),AND($CT86=99,'0.Work Content Judge'!$AC$160=1),AND($K$27="N/A",$H86=$BD$46),AND($K$28="N/A",$H86=$BE$46),AND($K$29="N/A",$H86=$BF$46),AND($K$30="N/A",$H86=$BG$46),AND($K$31="N/A",$H86=$BH$46),AND($K$32="N/A",$H86=$BI$46)),0,1)</f>
        <v>0</v>
      </c>
      <c r="AQ86" s="670">
        <f t="shared" si="14"/>
        <v>1</v>
      </c>
      <c r="AR86" s="669">
        <f>IF(OR('0.Work Content Judge'!$F$131=0,AND($CP86=99,COUNTIF('0.Work Content Judge'!$AM$161:$AO$161,2)=0),AND($CQ86=99,COUNTIF('0.Work Content Judge'!$AM$161:$AO$161,2)&gt;0),AND($CT86=99,'0.Work Content Judge'!$AC$161=1),AND($R$27="N/A",$H86=$BD$46),AND($R$28="N/A",$H86=$BE$46),AND($R$29="N/A",$H86=$BF$46),AND($R$30="N/A",$H86=$BG$46),AND($R$31="N/A",$H86=$BH$46),AND($R$32="N/A",$H86=$BI$46)),0,1)</f>
        <v>0</v>
      </c>
      <c r="AS86" s="670">
        <f t="shared" si="15"/>
        <v>1</v>
      </c>
      <c r="AT86" s="669">
        <f>IF(OR('0.Work Content Judge'!$F$132=0,AND($CP86=99,COUNTIF('0.Work Content Judge'!$AM$162:$AO$162,2)=0),AND($CQ86=99,COUNTIF('0.Work Content Judge'!$AM$162:$AO$162,2)&gt;0),AND($CT86=99,'0.Work Content Judge'!$AC$162=1),AND($X$27="N/A",$H86=$BD$46),AND($X$28="N/A",$H86=$BE$46),AND($X$29="N/A",$H86=$BF$46),AND($X$30="N/A",$H86=$BG$46),AND($X$31="N/A",$H86=$BH$46),AND($X$32="N/A",$H86=$BI$46)),0,1)</f>
        <v>0</v>
      </c>
      <c r="AU86" s="670">
        <f t="shared" si="16"/>
        <v>1</v>
      </c>
      <c r="AV86" s="669">
        <f>IF(OR('0.Work Content Judge'!$F$133=0,AND($CP86=99,COUNTIF('0.Work Content Judge'!$AM$163:$AO$163,2)=0),AND($CQ86=99,COUNTIF('0.Work Content Judge'!$AM$163:$AO$163,2)&gt;0),AND($CT86=99,'0.Work Content Judge'!$AC$163=1),AND($AD$27="N/A",$H86=$BD$46),AND($AD$28="N/A",$H86=$BE$46),AND($AD$29="N/A",$H86=$BF$46),AND($AD$30="N/A",$H86=$BG$46),AND($AD$31="N/A",$H86=$BH$46),AND($AD$32="N/A",$H86=$BI$46)),0,1)</f>
        <v>0</v>
      </c>
      <c r="AW86" s="670">
        <f t="shared" si="17"/>
        <v>1</v>
      </c>
      <c r="AX86" s="669">
        <f>IF(OR('0.Work Content Judge'!$F$134=0,AND($CP86=99,COUNTIF('0.Work Content Judge'!$AM$164:$AO$164,2)=0),AND($CQ86=99,COUNTIF('0.Work Content Judge'!$AM$164:$AO$164,2)&gt;0),AND($CT86=99,'0.Work Content Judge'!$AC$164=1),AND($AJ$27="N/A",$H86=$BD$46),AND($AJ$28="N/A",$H86=$BE$46),AND($AJ$29="N/A",$H86=$BF$46),AND($AJ$30="N/A",$H86=$BG$46),AND($AJ$31="N/A",$H86=$BH$46),AND($AJ$32="N/A",$H86=$BI$46)),0,1)</f>
        <v>0</v>
      </c>
      <c r="AY86" s="670">
        <f t="shared" si="18"/>
        <v>1</v>
      </c>
      <c r="AZ86" s="683">
        <f t="shared" si="5"/>
        <v>3</v>
      </c>
      <c r="BA86" s="684">
        <v>1</v>
      </c>
      <c r="BB86" s="685">
        <v>1</v>
      </c>
      <c r="BC86" s="685" t="s">
        <v>749</v>
      </c>
      <c r="BD86" s="685" t="s">
        <v>749</v>
      </c>
      <c r="BE86" s="685">
        <v>1</v>
      </c>
      <c r="BF86" s="685" t="s">
        <v>749</v>
      </c>
      <c r="BG86" s="685" t="s">
        <v>749</v>
      </c>
      <c r="BH86" s="685">
        <v>1</v>
      </c>
      <c r="BI86" s="685">
        <v>1</v>
      </c>
      <c r="BJ86" s="685">
        <v>0</v>
      </c>
      <c r="BK86" s="685" t="s">
        <v>749</v>
      </c>
      <c r="BL86" s="685">
        <v>1</v>
      </c>
      <c r="BM86" s="685" t="s">
        <v>749</v>
      </c>
      <c r="BN86" s="685"/>
      <c r="BO86" s="685">
        <v>1</v>
      </c>
      <c r="BP86" s="685">
        <v>1</v>
      </c>
      <c r="BQ86" s="685">
        <v>1</v>
      </c>
      <c r="BR86" s="685" t="s">
        <v>749</v>
      </c>
      <c r="BS86" s="685" t="s">
        <v>749</v>
      </c>
      <c r="BT86" s="685" t="s">
        <v>749</v>
      </c>
      <c r="BU86" s="685" t="s">
        <v>749</v>
      </c>
      <c r="BV86" s="685" t="s">
        <v>749</v>
      </c>
      <c r="BW86" s="685" t="s">
        <v>749</v>
      </c>
      <c r="BX86" s="685" t="s">
        <v>749</v>
      </c>
      <c r="BY86" s="685" t="s">
        <v>749</v>
      </c>
      <c r="BZ86" s="685">
        <v>1</v>
      </c>
      <c r="CA86" s="685">
        <v>1</v>
      </c>
      <c r="CB86" s="685">
        <v>1</v>
      </c>
      <c r="CC86" s="685">
        <v>1</v>
      </c>
      <c r="CD86" s="685">
        <v>1</v>
      </c>
      <c r="CE86" s="685">
        <v>1</v>
      </c>
      <c r="CF86" s="685">
        <v>1</v>
      </c>
      <c r="CG86" s="685" t="s">
        <v>749</v>
      </c>
      <c r="CH86" s="685" t="s">
        <v>749</v>
      </c>
      <c r="CI86" s="685" t="s">
        <v>749</v>
      </c>
      <c r="CJ86" s="685" t="s">
        <v>749</v>
      </c>
      <c r="CK86" s="685" t="s">
        <v>749</v>
      </c>
      <c r="CL86" s="685" t="s">
        <v>749</v>
      </c>
      <c r="CM86" s="685" t="s">
        <v>749</v>
      </c>
      <c r="CN86" s="685">
        <v>1</v>
      </c>
      <c r="CO86" s="685">
        <v>1</v>
      </c>
      <c r="CP86" s="685"/>
      <c r="CQ86" s="685"/>
      <c r="CR86" s="685"/>
      <c r="CS86" s="685"/>
      <c r="CT86" s="685"/>
      <c r="CU86" s="685"/>
      <c r="CV86" s="685"/>
      <c r="CW86" s="718" t="str">
        <f t="shared" si="19"/>
        <v>インターネット接続環境</v>
      </c>
      <c r="CX86" s="718"/>
      <c r="CY86" s="718"/>
    </row>
    <row r="87" s="258" customFormat="1" ht="187.2" spans="2:103">
      <c r="B87" s="448">
        <f t="shared" si="7"/>
        <v>40</v>
      </c>
      <c r="C87" s="449" t="s">
        <v>838</v>
      </c>
      <c r="D87" s="450" t="s">
        <v>743</v>
      </c>
      <c r="E87" s="451" t="s">
        <v>801</v>
      </c>
      <c r="F87" s="598" t="s">
        <v>839</v>
      </c>
      <c r="G87" s="598" t="s">
        <v>840</v>
      </c>
      <c r="H87" s="454" t="str">
        <f t="shared" si="8"/>
        <v>端末管理サーバ
Terminal management server
(e.g., Active Directory server)</v>
      </c>
      <c r="I87" s="451" t="s">
        <v>841</v>
      </c>
      <c r="J87" s="637" t="s">
        <v>842</v>
      </c>
      <c r="K87" s="487" t="str">
        <f t="shared" si="9"/>
        <v>回答不要
Not Applicable</v>
      </c>
      <c r="L87" s="488"/>
      <c r="M87" s="489"/>
      <c r="N87" s="490" t="s">
        <v>843</v>
      </c>
      <c r="O87" s="491"/>
      <c r="P87" s="322"/>
      <c r="Q87" s="648" t="s">
        <v>131</v>
      </c>
      <c r="R87" s="487" t="str">
        <f t="shared" si="10"/>
        <v>回答不要
Not Applicable</v>
      </c>
      <c r="S87" s="488"/>
      <c r="T87" s="489"/>
      <c r="U87" s="649"/>
      <c r="V87" s="494"/>
      <c r="W87" s="649"/>
      <c r="X87" s="487" t="str">
        <f t="shared" si="11"/>
        <v>回答不要
Not Applicable</v>
      </c>
      <c r="Y87" s="488"/>
      <c r="Z87" s="489"/>
      <c r="AA87" s="649"/>
      <c r="AB87" s="494"/>
      <c r="AC87" s="649"/>
      <c r="AD87" s="487" t="str">
        <f t="shared" si="12"/>
        <v>回答不要
Not Applicable</v>
      </c>
      <c r="AE87" s="488"/>
      <c r="AF87" s="489"/>
      <c r="AG87" s="649"/>
      <c r="AH87" s="494"/>
      <c r="AI87" s="649"/>
      <c r="AJ87" s="487" t="str">
        <f t="shared" si="13"/>
        <v>回答不要
Not Applicable</v>
      </c>
      <c r="AK87" s="488"/>
      <c r="AL87" s="489"/>
      <c r="AM87" s="652"/>
      <c r="AN87" s="494"/>
      <c r="AO87" s="668"/>
      <c r="AP87" s="669">
        <f>IF(OR('0.Work Content Judge'!$F$130=0,AND($CP87=99,COUNTIF('0.Work Content Judge'!$AM$160:$AO$160,2)=0),AND($CQ87=99,COUNTIF('0.Work Content Judge'!$AM$160:$AO$160,2)&gt;0),AND($CT87=99,'0.Work Content Judge'!$AC$160=1),AND($K$27="N/A",$H87=$BD$46),AND($K$28="N/A",$H87=$BE$46),AND($K$29="N/A",$H87=$BF$46),AND($K$30="N/A",$H87=$BG$46),AND($K$31="N/A",$H87=$BH$46),AND($K$32="N/A",$H87=$BI$46)),0,1)</f>
        <v>0</v>
      </c>
      <c r="AQ87" s="670">
        <f t="shared" si="14"/>
        <v>1</v>
      </c>
      <c r="AR87" s="669">
        <f>IF(OR('0.Work Content Judge'!$F$131=0,AND($CP87=99,COUNTIF('0.Work Content Judge'!$AM$161:$AO$161,2)=0),AND($CQ87=99,COUNTIF('0.Work Content Judge'!$AM$161:$AO$161,2)&gt;0),AND($CT87=99,'0.Work Content Judge'!$AC$161=1),AND($R$27="N/A",$H87=$BD$46),AND($R$28="N/A",$H87=$BE$46),AND($R$29="N/A",$H87=$BF$46),AND($R$30="N/A",$H87=$BG$46),AND($R$31="N/A",$H87=$BH$46),AND($R$32="N/A",$H87=$BI$46)),0,1)</f>
        <v>0</v>
      </c>
      <c r="AS87" s="670">
        <f t="shared" si="15"/>
        <v>1</v>
      </c>
      <c r="AT87" s="669">
        <f>IF(OR('0.Work Content Judge'!$F$132=0,AND($CP87=99,COUNTIF('0.Work Content Judge'!$AM$162:$AO$162,2)=0),AND($CQ87=99,COUNTIF('0.Work Content Judge'!$AM$162:$AO$162,2)&gt;0),AND($CT87=99,'0.Work Content Judge'!$AC$162=1),AND($X$27="N/A",$H87=$BD$46),AND($X$28="N/A",$H87=$BE$46),AND($X$29="N/A",$H87=$BF$46),AND($X$30="N/A",$H87=$BG$46),AND($X$31="N/A",$H87=$BH$46),AND($X$32="N/A",$H87=$BI$46)),0,1)</f>
        <v>0</v>
      </c>
      <c r="AU87" s="670">
        <f t="shared" si="16"/>
        <v>1</v>
      </c>
      <c r="AV87" s="669">
        <f>IF(OR('0.Work Content Judge'!$F$133=0,AND($CP87=99,COUNTIF('0.Work Content Judge'!$AM$163:$AO$163,2)=0),AND($CQ87=99,COUNTIF('0.Work Content Judge'!$AM$163:$AO$163,2)&gt;0),AND($CT87=99,'0.Work Content Judge'!$AC$163=1),AND($AD$27="N/A",$H87=$BD$46),AND($AD$28="N/A",$H87=$BE$46),AND($AD$29="N/A",$H87=$BF$46),AND($AD$30="N/A",$H87=$BG$46),AND($AD$31="N/A",$H87=$BH$46),AND($AD$32="N/A",$H87=$BI$46)),0,1)</f>
        <v>0</v>
      </c>
      <c r="AW87" s="670">
        <f t="shared" si="17"/>
        <v>1</v>
      </c>
      <c r="AX87" s="669">
        <f>IF(OR('0.Work Content Judge'!$F$134=0,AND($CP87=99,COUNTIF('0.Work Content Judge'!$AM$164:$AO$164,2)=0),AND($CQ87=99,COUNTIF('0.Work Content Judge'!$AM$164:$AO$164,2)&gt;0),AND($CT87=99,'0.Work Content Judge'!$AC$164=1),AND($AJ$27="N/A",$H87=$BD$46),AND($AJ$28="N/A",$H87=$BE$46),AND($AJ$29="N/A",$H87=$BF$46),AND($AJ$30="N/A",$H87=$BG$46),AND($AJ$31="N/A",$H87=$BH$46),AND($AJ$32="N/A",$H87=$BI$46)),0,1)</f>
        <v>0</v>
      </c>
      <c r="AY87" s="670">
        <f t="shared" si="18"/>
        <v>1</v>
      </c>
      <c r="AZ87" s="683">
        <f t="shared" si="5"/>
        <v>2</v>
      </c>
      <c r="BA87" s="684">
        <v>1</v>
      </c>
      <c r="BB87" s="685">
        <v>1</v>
      </c>
      <c r="BC87" s="685" t="s">
        <v>749</v>
      </c>
      <c r="BD87" s="685" t="s">
        <v>749</v>
      </c>
      <c r="BE87" s="685"/>
      <c r="BF87" s="685" t="s">
        <v>749</v>
      </c>
      <c r="BG87" s="685" t="s">
        <v>749</v>
      </c>
      <c r="BH87" s="685">
        <v>1</v>
      </c>
      <c r="BI87" s="685">
        <v>1</v>
      </c>
      <c r="BJ87" s="685">
        <v>0</v>
      </c>
      <c r="BK87" s="685" t="s">
        <v>749</v>
      </c>
      <c r="BL87" s="685">
        <v>1</v>
      </c>
      <c r="BM87" s="685" t="s">
        <v>749</v>
      </c>
      <c r="BN87" s="685"/>
      <c r="BO87" s="685">
        <v>1</v>
      </c>
      <c r="BP87" s="685">
        <v>1</v>
      </c>
      <c r="BQ87" s="685">
        <v>1</v>
      </c>
      <c r="BR87" s="685" t="s">
        <v>749</v>
      </c>
      <c r="BS87" s="685" t="s">
        <v>749</v>
      </c>
      <c r="BT87" s="685" t="s">
        <v>749</v>
      </c>
      <c r="BU87" s="685" t="s">
        <v>749</v>
      </c>
      <c r="BV87" s="685" t="s">
        <v>749</v>
      </c>
      <c r="BW87" s="685" t="s">
        <v>749</v>
      </c>
      <c r="BX87" s="685" t="s">
        <v>749</v>
      </c>
      <c r="BY87" s="685" t="s">
        <v>749</v>
      </c>
      <c r="BZ87" s="685">
        <v>1</v>
      </c>
      <c r="CA87" s="685">
        <v>1</v>
      </c>
      <c r="CB87" s="685">
        <v>1</v>
      </c>
      <c r="CC87" s="685">
        <v>1</v>
      </c>
      <c r="CD87" s="685">
        <v>1</v>
      </c>
      <c r="CE87" s="685">
        <v>1</v>
      </c>
      <c r="CF87" s="685">
        <v>1</v>
      </c>
      <c r="CG87" s="685" t="s">
        <v>749</v>
      </c>
      <c r="CH87" s="685" t="s">
        <v>749</v>
      </c>
      <c r="CI87" s="685" t="s">
        <v>749</v>
      </c>
      <c r="CJ87" s="685" t="s">
        <v>749</v>
      </c>
      <c r="CK87" s="685" t="s">
        <v>749</v>
      </c>
      <c r="CL87" s="685" t="s">
        <v>749</v>
      </c>
      <c r="CM87" s="685" t="s">
        <v>749</v>
      </c>
      <c r="CN87" s="685">
        <v>1</v>
      </c>
      <c r="CO87" s="685">
        <v>1</v>
      </c>
      <c r="CP87" s="685"/>
      <c r="CQ87" s="685"/>
      <c r="CR87" s="685"/>
      <c r="CS87" s="685"/>
      <c r="CT87" s="685"/>
      <c r="CU87" s="685"/>
      <c r="CV87" s="685"/>
      <c r="CW87" s="718" t="str">
        <f t="shared" si="19"/>
        <v>端末管理サーバ(Active Directory)</v>
      </c>
      <c r="CX87" s="718"/>
      <c r="CY87" s="718"/>
    </row>
    <row r="88" s="258" customFormat="1" ht="187.2" spans="2:103">
      <c r="B88" s="448">
        <f t="shared" si="7"/>
        <v>41</v>
      </c>
      <c r="C88" s="449" t="s">
        <v>838</v>
      </c>
      <c r="D88" s="450" t="s">
        <v>743</v>
      </c>
      <c r="E88" s="451" t="s">
        <v>801</v>
      </c>
      <c r="F88" s="598" t="s">
        <v>839</v>
      </c>
      <c r="G88" s="598" t="s">
        <v>840</v>
      </c>
      <c r="H88" s="454" t="str">
        <f t="shared" si="8"/>
        <v>ファイル共有システム(ファイルサーバ)
File sharing system
(e.g., File server)</v>
      </c>
      <c r="I88" s="451" t="s">
        <v>841</v>
      </c>
      <c r="J88" s="637" t="s">
        <v>842</v>
      </c>
      <c r="K88" s="487" t="str">
        <f t="shared" si="9"/>
        <v>回答不要
Not Applicable</v>
      </c>
      <c r="L88" s="488"/>
      <c r="M88" s="489"/>
      <c r="N88" s="490" t="s">
        <v>843</v>
      </c>
      <c r="O88" s="491"/>
      <c r="P88" s="322"/>
      <c r="Q88" s="648" t="s">
        <v>131</v>
      </c>
      <c r="R88" s="487" t="str">
        <f t="shared" si="10"/>
        <v>回答不要
Not Applicable</v>
      </c>
      <c r="S88" s="488"/>
      <c r="T88" s="489"/>
      <c r="U88" s="649"/>
      <c r="V88" s="494"/>
      <c r="W88" s="649"/>
      <c r="X88" s="487" t="str">
        <f t="shared" si="11"/>
        <v>回答不要
Not Applicable</v>
      </c>
      <c r="Y88" s="488"/>
      <c r="Z88" s="489"/>
      <c r="AA88" s="649"/>
      <c r="AB88" s="494"/>
      <c r="AC88" s="649"/>
      <c r="AD88" s="487" t="str">
        <f t="shared" si="12"/>
        <v>回答不要
Not Applicable</v>
      </c>
      <c r="AE88" s="488"/>
      <c r="AF88" s="489"/>
      <c r="AG88" s="649"/>
      <c r="AH88" s="494"/>
      <c r="AI88" s="649"/>
      <c r="AJ88" s="487" t="str">
        <f t="shared" si="13"/>
        <v>回答不要
Not Applicable</v>
      </c>
      <c r="AK88" s="488"/>
      <c r="AL88" s="489"/>
      <c r="AM88" s="652"/>
      <c r="AN88" s="494"/>
      <c r="AO88" s="668"/>
      <c r="AP88" s="669">
        <f>IF(OR('0.Work Content Judge'!$F$130=0,AND($CP88=99,COUNTIF('0.Work Content Judge'!$AM$160:$AO$160,2)=0),AND($CQ88=99,COUNTIF('0.Work Content Judge'!$AM$160:$AO$160,2)&gt;0),AND($CT88=99,'0.Work Content Judge'!$AC$160=1),AND($K$27="N/A",$H88=$BD$46),AND($K$28="N/A",$H88=$BE$46),AND($K$29="N/A",$H88=$BF$46),AND($K$30="N/A",$H88=$BG$46),AND($K$31="N/A",$H88=$BH$46),AND($K$32="N/A",$H88=$BI$46)),0,1)</f>
        <v>0</v>
      </c>
      <c r="AQ88" s="670">
        <f t="shared" si="14"/>
        <v>1</v>
      </c>
      <c r="AR88" s="669">
        <f>IF(OR('0.Work Content Judge'!$F$131=0,AND($CP88=99,COUNTIF('0.Work Content Judge'!$AM$161:$AO$161,2)=0),AND($CQ88=99,COUNTIF('0.Work Content Judge'!$AM$161:$AO$161,2)&gt;0),AND($CT88=99,'0.Work Content Judge'!$AC$161=1),AND($R$27="N/A",$H88=$BD$46),AND($R$28="N/A",$H88=$BE$46),AND($R$29="N/A",$H88=$BF$46),AND($R$30="N/A",$H88=$BG$46),AND($R$31="N/A",$H88=$BH$46),AND($R$32="N/A",$H88=$BI$46)),0,1)</f>
        <v>0</v>
      </c>
      <c r="AS88" s="670">
        <f t="shared" si="15"/>
        <v>1</v>
      </c>
      <c r="AT88" s="669">
        <f>IF(OR('0.Work Content Judge'!$F$132=0,AND($CP88=99,COUNTIF('0.Work Content Judge'!$AM$162:$AO$162,2)=0),AND($CQ88=99,COUNTIF('0.Work Content Judge'!$AM$162:$AO$162,2)&gt;0),AND($CT88=99,'0.Work Content Judge'!$AC$162=1),AND($X$27="N/A",$H88=$BD$46),AND($X$28="N/A",$H88=$BE$46),AND($X$29="N/A",$H88=$BF$46),AND($X$30="N/A",$H88=$BG$46),AND($X$31="N/A",$H88=$BH$46),AND($X$32="N/A",$H88=$BI$46)),0,1)</f>
        <v>0</v>
      </c>
      <c r="AU88" s="670">
        <f t="shared" si="16"/>
        <v>1</v>
      </c>
      <c r="AV88" s="669">
        <f>IF(OR('0.Work Content Judge'!$F$133=0,AND($CP88=99,COUNTIF('0.Work Content Judge'!$AM$163:$AO$163,2)=0),AND($CQ88=99,COUNTIF('0.Work Content Judge'!$AM$163:$AO$163,2)&gt;0),AND($CT88=99,'0.Work Content Judge'!$AC$163=1),AND($AD$27="N/A",$H88=$BD$46),AND($AD$28="N/A",$H88=$BE$46),AND($AD$29="N/A",$H88=$BF$46),AND($AD$30="N/A",$H88=$BG$46),AND($AD$31="N/A",$H88=$BH$46),AND($AD$32="N/A",$H88=$BI$46)),0,1)</f>
        <v>0</v>
      </c>
      <c r="AW88" s="670">
        <f t="shared" si="17"/>
        <v>1</v>
      </c>
      <c r="AX88" s="669">
        <f>IF(OR('0.Work Content Judge'!$F$134=0,AND($CP88=99,COUNTIF('0.Work Content Judge'!$AM$164:$AO$164,2)=0),AND($CQ88=99,COUNTIF('0.Work Content Judge'!$AM$164:$AO$164,2)&gt;0),AND($CT88=99,'0.Work Content Judge'!$AC$164=1),AND($AJ$27="N/A",$H88=$BD$46),AND($AJ$28="N/A",$H88=$BE$46),AND($AJ$29="N/A",$H88=$BF$46),AND($AJ$30="N/A",$H88=$BG$46),AND($AJ$31="N/A",$H88=$BH$46),AND($AJ$32="N/A",$H88=$BI$46)),0,1)</f>
        <v>0</v>
      </c>
      <c r="AY88" s="670">
        <f t="shared" si="18"/>
        <v>1</v>
      </c>
      <c r="AZ88" s="683">
        <f t="shared" si="5"/>
        <v>1</v>
      </c>
      <c r="BA88" s="684">
        <v>1</v>
      </c>
      <c r="BB88" s="685">
        <v>1</v>
      </c>
      <c r="BC88" s="685" t="s">
        <v>749</v>
      </c>
      <c r="BD88" s="685" t="s">
        <v>749</v>
      </c>
      <c r="BE88" s="685"/>
      <c r="BF88" s="685" t="s">
        <v>749</v>
      </c>
      <c r="BG88" s="685" t="s">
        <v>749</v>
      </c>
      <c r="BH88" s="685"/>
      <c r="BI88" s="685">
        <v>1</v>
      </c>
      <c r="BJ88" s="685">
        <v>0</v>
      </c>
      <c r="BK88" s="685" t="s">
        <v>749</v>
      </c>
      <c r="BL88" s="685">
        <v>1</v>
      </c>
      <c r="BM88" s="685" t="s">
        <v>749</v>
      </c>
      <c r="BN88" s="685"/>
      <c r="BO88" s="685">
        <v>1</v>
      </c>
      <c r="BP88" s="685">
        <v>1</v>
      </c>
      <c r="BQ88" s="685">
        <v>1</v>
      </c>
      <c r="BR88" s="685" t="s">
        <v>749</v>
      </c>
      <c r="BS88" s="685" t="s">
        <v>749</v>
      </c>
      <c r="BT88" s="685" t="s">
        <v>749</v>
      </c>
      <c r="BU88" s="685" t="s">
        <v>749</v>
      </c>
      <c r="BV88" s="685" t="s">
        <v>749</v>
      </c>
      <c r="BW88" s="685" t="s">
        <v>749</v>
      </c>
      <c r="BX88" s="685" t="s">
        <v>749</v>
      </c>
      <c r="BY88" s="685" t="s">
        <v>749</v>
      </c>
      <c r="BZ88" s="685">
        <v>1</v>
      </c>
      <c r="CA88" s="685">
        <v>1</v>
      </c>
      <c r="CB88" s="685">
        <v>1</v>
      </c>
      <c r="CC88" s="685">
        <v>1</v>
      </c>
      <c r="CD88" s="685">
        <v>1</v>
      </c>
      <c r="CE88" s="685">
        <v>1</v>
      </c>
      <c r="CF88" s="685">
        <v>1</v>
      </c>
      <c r="CG88" s="685" t="s">
        <v>749</v>
      </c>
      <c r="CH88" s="685" t="s">
        <v>749</v>
      </c>
      <c r="CI88" s="685" t="s">
        <v>749</v>
      </c>
      <c r="CJ88" s="685" t="s">
        <v>749</v>
      </c>
      <c r="CK88" s="685" t="s">
        <v>749</v>
      </c>
      <c r="CL88" s="685" t="s">
        <v>749</v>
      </c>
      <c r="CM88" s="685" t="s">
        <v>749</v>
      </c>
      <c r="CN88" s="685">
        <v>1</v>
      </c>
      <c r="CO88" s="685">
        <v>1</v>
      </c>
      <c r="CP88" s="685"/>
      <c r="CQ88" s="685"/>
      <c r="CR88" s="685"/>
      <c r="CS88" s="685"/>
      <c r="CT88" s="685"/>
      <c r="CU88" s="685"/>
      <c r="CV88" s="685"/>
      <c r="CW88" s="718" t="str">
        <f t="shared" si="19"/>
        <v>ファイル共有システム(ファイルサーバ)</v>
      </c>
      <c r="CX88" s="718"/>
      <c r="CY88" s="718"/>
    </row>
    <row r="89" s="258" customFormat="1" ht="187.2" spans="2:103">
      <c r="B89" s="448">
        <f t="shared" si="7"/>
        <v>42</v>
      </c>
      <c r="C89" s="449" t="s">
        <v>844</v>
      </c>
      <c r="D89" s="450" t="s">
        <v>743</v>
      </c>
      <c r="E89" s="451" t="s">
        <v>801</v>
      </c>
      <c r="F89" s="598" t="s">
        <v>845</v>
      </c>
      <c r="G89" s="598" t="s">
        <v>846</v>
      </c>
      <c r="H89" s="451" t="str">
        <f t="shared" si="8"/>
        <v>インターネット接続環境
Internet connection environment
(e.g., Proxy server,etc.)</v>
      </c>
      <c r="I89" s="451" t="s">
        <v>847</v>
      </c>
      <c r="J89" s="637" t="s">
        <v>848</v>
      </c>
      <c r="K89" s="487" t="str">
        <f t="shared" si="9"/>
        <v>回答不要
Not Applicable</v>
      </c>
      <c r="L89" s="488"/>
      <c r="M89" s="489"/>
      <c r="N89" s="490" t="s">
        <v>849</v>
      </c>
      <c r="O89" s="491"/>
      <c r="P89" s="322"/>
      <c r="Q89" s="648" t="s">
        <v>131</v>
      </c>
      <c r="R89" s="487" t="str">
        <f t="shared" si="10"/>
        <v>回答不要
Not Applicable</v>
      </c>
      <c r="S89" s="488"/>
      <c r="T89" s="489"/>
      <c r="U89" s="649"/>
      <c r="V89" s="494"/>
      <c r="W89" s="649"/>
      <c r="X89" s="487" t="str">
        <f t="shared" si="11"/>
        <v>回答不要
Not Applicable</v>
      </c>
      <c r="Y89" s="488"/>
      <c r="Z89" s="489"/>
      <c r="AA89" s="649"/>
      <c r="AB89" s="494"/>
      <c r="AC89" s="649"/>
      <c r="AD89" s="487" t="str">
        <f t="shared" si="12"/>
        <v>回答不要
Not Applicable</v>
      </c>
      <c r="AE89" s="488"/>
      <c r="AF89" s="489"/>
      <c r="AG89" s="649"/>
      <c r="AH89" s="494"/>
      <c r="AI89" s="649"/>
      <c r="AJ89" s="487" t="str">
        <f t="shared" si="13"/>
        <v>回答不要
Not Applicable</v>
      </c>
      <c r="AK89" s="488"/>
      <c r="AL89" s="489"/>
      <c r="AM89" s="652"/>
      <c r="AN89" s="494"/>
      <c r="AO89" s="668"/>
      <c r="AP89" s="669">
        <f>IF(OR('0.Work Content Judge'!$F$130=0,AND($CP89=99,COUNTIF('0.Work Content Judge'!$AM$160:$AO$160,2)=0),AND($CQ89=99,COUNTIF('0.Work Content Judge'!$AM$160:$AO$160,2)&gt;0),AND($CT89=99,'0.Work Content Judge'!$AC$160=1),AND($K$27="N/A",$H89=$BD$46),AND($K$28="N/A",$H89=$BE$46),AND($K$29="N/A",$H89=$BF$46),AND($K$30="N/A",$H89=$BG$46),AND($K$31="N/A",$H89=$BH$46),AND($K$32="N/A",$H89=$BI$46)),0,1)</f>
        <v>0</v>
      </c>
      <c r="AQ89" s="670">
        <f t="shared" si="14"/>
        <v>1</v>
      </c>
      <c r="AR89" s="669">
        <f>IF(OR('0.Work Content Judge'!$F$131=0,AND($CP89=99,COUNTIF('0.Work Content Judge'!$AM$161:$AO$161,2)=0),AND($CQ89=99,COUNTIF('0.Work Content Judge'!$AM$161:$AO$161,2)&gt;0),AND($CT89=99,'0.Work Content Judge'!$AC$161=1),AND($R$27="N/A",$H89=$BD$46),AND($R$28="N/A",$H89=$BE$46),AND($R$29="N/A",$H89=$BF$46),AND($R$30="N/A",$H89=$BG$46),AND($R$31="N/A",$H89=$BH$46),AND($R$32="N/A",$H89=$BI$46)),0,1)</f>
        <v>0</v>
      </c>
      <c r="AS89" s="670">
        <f t="shared" si="15"/>
        <v>1</v>
      </c>
      <c r="AT89" s="669">
        <f>IF(OR('0.Work Content Judge'!$F$132=0,AND($CP89=99,COUNTIF('0.Work Content Judge'!$AM$162:$AO$162,2)=0),AND($CQ89=99,COUNTIF('0.Work Content Judge'!$AM$162:$AO$162,2)&gt;0),AND($CT89=99,'0.Work Content Judge'!$AC$162=1),AND($X$27="N/A",$H89=$BD$46),AND($X$28="N/A",$H89=$BE$46),AND($X$29="N/A",$H89=$BF$46),AND($X$30="N/A",$H89=$BG$46),AND($X$31="N/A",$H89=$BH$46),AND($X$32="N/A",$H89=$BI$46)),0,1)</f>
        <v>0</v>
      </c>
      <c r="AU89" s="670">
        <f t="shared" si="16"/>
        <v>1</v>
      </c>
      <c r="AV89" s="669">
        <f>IF(OR('0.Work Content Judge'!$F$133=0,AND($CP89=99,COUNTIF('0.Work Content Judge'!$AM$163:$AO$163,2)=0),AND($CQ89=99,COUNTIF('0.Work Content Judge'!$AM$163:$AO$163,2)&gt;0),AND($CT89=99,'0.Work Content Judge'!$AC$163=1),AND($AD$27="N/A",$H89=$BD$46),AND($AD$28="N/A",$H89=$BE$46),AND($AD$29="N/A",$H89=$BF$46),AND($AD$30="N/A",$H89=$BG$46),AND($AD$31="N/A",$H89=$BH$46),AND($AD$32="N/A",$H89=$BI$46)),0,1)</f>
        <v>0</v>
      </c>
      <c r="AW89" s="670">
        <f t="shared" si="17"/>
        <v>1</v>
      </c>
      <c r="AX89" s="669">
        <f>IF(OR('0.Work Content Judge'!$F$134=0,AND($CP89=99,COUNTIF('0.Work Content Judge'!$AM$164:$AO$164,2)=0),AND($CQ89=99,COUNTIF('0.Work Content Judge'!$AM$164:$AO$164,2)&gt;0),AND($CT89=99,'0.Work Content Judge'!$AC$164=1),AND($AJ$27="N/A",$H89=$BD$46),AND($AJ$28="N/A",$H89=$BE$46),AND($AJ$29="N/A",$H89=$BF$46),AND($AJ$30="N/A",$H89=$BG$46),AND($AJ$31="N/A",$H89=$BH$46),AND($AJ$32="N/A",$H89=$BI$46)),0,1)</f>
        <v>0</v>
      </c>
      <c r="AY89" s="670">
        <f t="shared" si="18"/>
        <v>1</v>
      </c>
      <c r="AZ89" s="683">
        <f t="shared" si="5"/>
        <v>3</v>
      </c>
      <c r="BA89" s="684">
        <v>1</v>
      </c>
      <c r="BB89" s="685">
        <v>1</v>
      </c>
      <c r="BC89" s="685" t="s">
        <v>749</v>
      </c>
      <c r="BD89" s="685" t="s">
        <v>749</v>
      </c>
      <c r="BE89" s="685">
        <v>1</v>
      </c>
      <c r="BF89" s="685" t="s">
        <v>749</v>
      </c>
      <c r="BG89" s="685" t="s">
        <v>749</v>
      </c>
      <c r="BH89" s="685">
        <v>1</v>
      </c>
      <c r="BI89" s="685">
        <v>1</v>
      </c>
      <c r="BJ89" s="685">
        <v>0</v>
      </c>
      <c r="BK89" s="685" t="s">
        <v>749</v>
      </c>
      <c r="BL89" s="685">
        <v>1</v>
      </c>
      <c r="BM89" s="685" t="s">
        <v>749</v>
      </c>
      <c r="BN89" s="685"/>
      <c r="BO89" s="685">
        <v>1</v>
      </c>
      <c r="BP89" s="685">
        <v>1</v>
      </c>
      <c r="BQ89" s="685">
        <v>1</v>
      </c>
      <c r="BR89" s="685" t="s">
        <v>749</v>
      </c>
      <c r="BS89" s="685" t="s">
        <v>749</v>
      </c>
      <c r="BT89" s="685" t="s">
        <v>749</v>
      </c>
      <c r="BU89" s="685" t="s">
        <v>749</v>
      </c>
      <c r="BV89" s="685" t="s">
        <v>749</v>
      </c>
      <c r="BW89" s="685" t="s">
        <v>749</v>
      </c>
      <c r="BX89" s="685" t="s">
        <v>749</v>
      </c>
      <c r="BY89" s="685" t="s">
        <v>749</v>
      </c>
      <c r="BZ89" s="685">
        <v>1</v>
      </c>
      <c r="CA89" s="685">
        <v>1</v>
      </c>
      <c r="CB89" s="685">
        <v>1</v>
      </c>
      <c r="CC89" s="685">
        <v>1</v>
      </c>
      <c r="CD89" s="685">
        <v>1</v>
      </c>
      <c r="CE89" s="685">
        <v>1</v>
      </c>
      <c r="CF89" s="685">
        <v>1</v>
      </c>
      <c r="CG89" s="685" t="s">
        <v>749</v>
      </c>
      <c r="CH89" s="685" t="s">
        <v>749</v>
      </c>
      <c r="CI89" s="685" t="s">
        <v>749</v>
      </c>
      <c r="CJ89" s="685" t="s">
        <v>749</v>
      </c>
      <c r="CK89" s="685" t="s">
        <v>749</v>
      </c>
      <c r="CL89" s="685" t="s">
        <v>749</v>
      </c>
      <c r="CM89" s="685" t="s">
        <v>749</v>
      </c>
      <c r="CN89" s="685">
        <v>1</v>
      </c>
      <c r="CO89" s="685">
        <v>1</v>
      </c>
      <c r="CP89" s="685"/>
      <c r="CQ89" s="685"/>
      <c r="CR89" s="685"/>
      <c r="CS89" s="685"/>
      <c r="CT89" s="685"/>
      <c r="CU89" s="685"/>
      <c r="CV89" s="685"/>
      <c r="CW89" s="718" t="str">
        <f t="shared" si="19"/>
        <v>インターネット接続環境</v>
      </c>
      <c r="CX89" s="718"/>
      <c r="CY89" s="718"/>
    </row>
    <row r="90" s="258" customFormat="1" ht="158.4" spans="2:103">
      <c r="B90" s="448">
        <f t="shared" si="7"/>
        <v>43</v>
      </c>
      <c r="C90" s="449" t="s">
        <v>850</v>
      </c>
      <c r="D90" s="450" t="s">
        <v>743</v>
      </c>
      <c r="E90" s="451" t="s">
        <v>801</v>
      </c>
      <c r="F90" s="598" t="s">
        <v>856</v>
      </c>
      <c r="G90" s="598" t="s">
        <v>852</v>
      </c>
      <c r="H90" s="600" t="str">
        <f t="shared" si="8"/>
        <v>端末
Terminal
(e.g., User terminal, operation terminal, etc.)</v>
      </c>
      <c r="I90" s="451" t="s">
        <v>853</v>
      </c>
      <c r="J90" s="637" t="s">
        <v>854</v>
      </c>
      <c r="K90" s="487" t="str">
        <f t="shared" si="9"/>
        <v>回答不要
Not Applicable</v>
      </c>
      <c r="L90" s="488"/>
      <c r="M90" s="489"/>
      <c r="N90" s="490" t="s">
        <v>855</v>
      </c>
      <c r="O90" s="491"/>
      <c r="P90" s="322"/>
      <c r="Q90" s="648" t="s">
        <v>131</v>
      </c>
      <c r="R90" s="487" t="str">
        <f t="shared" si="10"/>
        <v>回答不要
Not Applicable</v>
      </c>
      <c r="S90" s="488"/>
      <c r="T90" s="489"/>
      <c r="U90" s="649"/>
      <c r="V90" s="494"/>
      <c r="W90" s="649"/>
      <c r="X90" s="487" t="str">
        <f t="shared" si="11"/>
        <v>回答不要
Not Applicable</v>
      </c>
      <c r="Y90" s="488"/>
      <c r="Z90" s="489"/>
      <c r="AA90" s="649"/>
      <c r="AB90" s="494"/>
      <c r="AC90" s="649"/>
      <c r="AD90" s="487" t="str">
        <f t="shared" si="12"/>
        <v>回答不要
Not Applicable</v>
      </c>
      <c r="AE90" s="488"/>
      <c r="AF90" s="489"/>
      <c r="AG90" s="649"/>
      <c r="AH90" s="494"/>
      <c r="AI90" s="649"/>
      <c r="AJ90" s="487" t="str">
        <f t="shared" si="13"/>
        <v>回答不要
Not Applicable</v>
      </c>
      <c r="AK90" s="488"/>
      <c r="AL90" s="489"/>
      <c r="AM90" s="652"/>
      <c r="AN90" s="494"/>
      <c r="AO90" s="668"/>
      <c r="AP90" s="669">
        <f>IF(OR('0.Work Content Judge'!$F$130=0,AND($CP90=99,COUNTIF('0.Work Content Judge'!$AM$160:$AO$160,2)=0),AND($CQ90=99,COUNTIF('0.Work Content Judge'!$AM$160:$AO$160,2)&gt;0),AND($CT90=99,'0.Work Content Judge'!$AC$160=1),AND($K$27="N/A",$H90=$BD$46),AND($K$28="N/A",$H90=$BE$46),AND($K$29="N/A",$H90=$BF$46),AND($K$30="N/A",$H90=$BG$46),AND($K$31="N/A",$H90=$BH$46),AND($K$32="N/A",$H90=$BI$46)),0,1)</f>
        <v>0</v>
      </c>
      <c r="AQ90" s="670">
        <f t="shared" si="14"/>
        <v>1</v>
      </c>
      <c r="AR90" s="669">
        <f>IF(OR('0.Work Content Judge'!$F$131=0,AND($CP90=99,COUNTIF('0.Work Content Judge'!$AM$161:$AO$161,2)=0),AND($CQ90=99,COUNTIF('0.Work Content Judge'!$AM$161:$AO$161,2)&gt;0),AND($CT90=99,'0.Work Content Judge'!$AC$161=1),AND($R$27="N/A",$H90=$BD$46),AND($R$28="N/A",$H90=$BE$46),AND($R$29="N/A",$H90=$BF$46),AND($R$30="N/A",$H90=$BG$46),AND($R$31="N/A",$H90=$BH$46),AND($R$32="N/A",$H90=$BI$46)),0,1)</f>
        <v>0</v>
      </c>
      <c r="AS90" s="670">
        <f t="shared" si="15"/>
        <v>1</v>
      </c>
      <c r="AT90" s="669">
        <f>IF(OR('0.Work Content Judge'!$F$132=0,AND($CP90=99,COUNTIF('0.Work Content Judge'!$AM$162:$AO$162,2)=0),AND($CQ90=99,COUNTIF('0.Work Content Judge'!$AM$162:$AO$162,2)&gt;0),AND($CT90=99,'0.Work Content Judge'!$AC$162=1),AND($X$27="N/A",$H90=$BD$46),AND($X$28="N/A",$H90=$BE$46),AND($X$29="N/A",$H90=$BF$46),AND($X$30="N/A",$H90=$BG$46),AND($X$31="N/A",$H90=$BH$46),AND($X$32="N/A",$H90=$BI$46)),0,1)</f>
        <v>0</v>
      </c>
      <c r="AU90" s="670">
        <f t="shared" si="16"/>
        <v>1</v>
      </c>
      <c r="AV90" s="669">
        <f>IF(OR('0.Work Content Judge'!$F$133=0,AND($CP90=99,COUNTIF('0.Work Content Judge'!$AM$163:$AO$163,2)=0),AND($CQ90=99,COUNTIF('0.Work Content Judge'!$AM$163:$AO$163,2)&gt;0),AND($CT90=99,'0.Work Content Judge'!$AC$163=1),AND($AD$27="N/A",$H90=$BD$46),AND($AD$28="N/A",$H90=$BE$46),AND($AD$29="N/A",$H90=$BF$46),AND($AD$30="N/A",$H90=$BG$46),AND($AD$31="N/A",$H90=$BH$46),AND($AD$32="N/A",$H90=$BI$46)),0,1)</f>
        <v>0</v>
      </c>
      <c r="AW90" s="670">
        <f t="shared" si="17"/>
        <v>1</v>
      </c>
      <c r="AX90" s="669">
        <f>IF(OR('0.Work Content Judge'!$F$134=0,AND($CP90=99,COUNTIF('0.Work Content Judge'!$AM$164:$AO$164,2)=0),AND($CQ90=99,COUNTIF('0.Work Content Judge'!$AM$164:$AO$164,2)&gt;0),AND($CT90=99,'0.Work Content Judge'!$AC$164=1),AND($AJ$27="N/A",$H90=$BD$46),AND($AJ$28="N/A",$H90=$BE$46),AND($AJ$29="N/A",$H90=$BF$46),AND($AJ$30="N/A",$H90=$BG$46),AND($AJ$31="N/A",$H90=$BH$46),AND($AJ$32="N/A",$H90=$BI$46)),0,1)</f>
        <v>0</v>
      </c>
      <c r="AY90" s="670">
        <f t="shared" si="18"/>
        <v>1</v>
      </c>
      <c r="AZ90" s="683">
        <f t="shared" si="5"/>
        <v>3</v>
      </c>
      <c r="BA90" s="684">
        <v>1</v>
      </c>
      <c r="BB90" s="685">
        <v>1</v>
      </c>
      <c r="BC90" s="685" t="s">
        <v>749</v>
      </c>
      <c r="BD90" s="685" t="s">
        <v>749</v>
      </c>
      <c r="BE90" s="685" t="s">
        <v>749</v>
      </c>
      <c r="BF90" s="685" t="s">
        <v>749</v>
      </c>
      <c r="BG90" s="685">
        <v>1</v>
      </c>
      <c r="BH90" s="685">
        <v>1</v>
      </c>
      <c r="BI90" s="685">
        <v>1</v>
      </c>
      <c r="BJ90" s="685">
        <v>0</v>
      </c>
      <c r="BK90" s="685" t="s">
        <v>749</v>
      </c>
      <c r="BL90" s="685" t="s">
        <v>749</v>
      </c>
      <c r="BM90" s="685" t="s">
        <v>749</v>
      </c>
      <c r="BN90" s="685">
        <v>1</v>
      </c>
      <c r="BO90" s="685">
        <v>1</v>
      </c>
      <c r="BP90" s="685">
        <v>1</v>
      </c>
      <c r="BQ90" s="685">
        <v>1</v>
      </c>
      <c r="BR90" s="685" t="s">
        <v>749</v>
      </c>
      <c r="BS90" s="685" t="s">
        <v>749</v>
      </c>
      <c r="BT90" s="685" t="s">
        <v>749</v>
      </c>
      <c r="BU90" s="685" t="s">
        <v>749</v>
      </c>
      <c r="BV90" s="685" t="s">
        <v>749</v>
      </c>
      <c r="BW90" s="685" t="s">
        <v>749</v>
      </c>
      <c r="BX90" s="685" t="s">
        <v>749</v>
      </c>
      <c r="BY90" s="685" t="s">
        <v>749</v>
      </c>
      <c r="BZ90" s="685">
        <v>1</v>
      </c>
      <c r="CA90" s="685">
        <v>1</v>
      </c>
      <c r="CB90" s="685">
        <v>1</v>
      </c>
      <c r="CC90" s="685">
        <v>1</v>
      </c>
      <c r="CD90" s="685">
        <v>1</v>
      </c>
      <c r="CE90" s="685">
        <v>1</v>
      </c>
      <c r="CF90" s="685">
        <v>1</v>
      </c>
      <c r="CG90" s="685" t="s">
        <v>749</v>
      </c>
      <c r="CH90" s="685" t="s">
        <v>749</v>
      </c>
      <c r="CI90" s="685" t="s">
        <v>749</v>
      </c>
      <c r="CJ90" s="685" t="s">
        <v>749</v>
      </c>
      <c r="CK90" s="685" t="s">
        <v>749</v>
      </c>
      <c r="CL90" s="685" t="s">
        <v>749</v>
      </c>
      <c r="CM90" s="685" t="s">
        <v>749</v>
      </c>
      <c r="CN90" s="685">
        <v>1</v>
      </c>
      <c r="CO90" s="685">
        <v>1</v>
      </c>
      <c r="CP90" s="685"/>
      <c r="CQ90" s="685"/>
      <c r="CR90" s="685"/>
      <c r="CS90" s="685"/>
      <c r="CT90" s="685"/>
      <c r="CU90" s="685"/>
      <c r="CV90" s="685"/>
      <c r="CW90" s="718" t="str">
        <f t="shared" si="19"/>
        <v>ユーザ端末・ネットワーク</v>
      </c>
      <c r="CX90" s="718"/>
      <c r="CY90" s="718"/>
    </row>
    <row r="91" s="258" customFormat="1" ht="158.4" spans="2:103">
      <c r="B91" s="448">
        <f t="shared" si="7"/>
        <v>44</v>
      </c>
      <c r="C91" s="449" t="s">
        <v>850</v>
      </c>
      <c r="D91" s="450" t="s">
        <v>743</v>
      </c>
      <c r="E91" s="451" t="s">
        <v>801</v>
      </c>
      <c r="F91" s="598" t="s">
        <v>851</v>
      </c>
      <c r="G91" s="598" t="s">
        <v>852</v>
      </c>
      <c r="H91" s="454" t="str">
        <f t="shared" si="8"/>
        <v>端末管理サーバ
Terminal management server
(e.g., Active Directory server)</v>
      </c>
      <c r="I91" s="451" t="s">
        <v>853</v>
      </c>
      <c r="J91" s="637" t="s">
        <v>854</v>
      </c>
      <c r="K91" s="487" t="str">
        <f t="shared" si="9"/>
        <v>回答不要
Not Applicable</v>
      </c>
      <c r="L91" s="488"/>
      <c r="M91" s="489"/>
      <c r="N91" s="490" t="s">
        <v>855</v>
      </c>
      <c r="O91" s="491"/>
      <c r="P91" s="322"/>
      <c r="Q91" s="648" t="s">
        <v>131</v>
      </c>
      <c r="R91" s="487" t="str">
        <f t="shared" si="10"/>
        <v>回答不要
Not Applicable</v>
      </c>
      <c r="S91" s="488"/>
      <c r="T91" s="489"/>
      <c r="U91" s="649"/>
      <c r="V91" s="494"/>
      <c r="W91" s="649"/>
      <c r="X91" s="487" t="str">
        <f t="shared" si="11"/>
        <v>回答不要
Not Applicable</v>
      </c>
      <c r="Y91" s="488"/>
      <c r="Z91" s="489"/>
      <c r="AA91" s="649"/>
      <c r="AB91" s="494"/>
      <c r="AC91" s="649"/>
      <c r="AD91" s="487" t="str">
        <f t="shared" si="12"/>
        <v>回答不要
Not Applicable</v>
      </c>
      <c r="AE91" s="488"/>
      <c r="AF91" s="489"/>
      <c r="AG91" s="649"/>
      <c r="AH91" s="494"/>
      <c r="AI91" s="649"/>
      <c r="AJ91" s="487" t="str">
        <f t="shared" si="13"/>
        <v>回答不要
Not Applicable</v>
      </c>
      <c r="AK91" s="488"/>
      <c r="AL91" s="489"/>
      <c r="AM91" s="652"/>
      <c r="AN91" s="494"/>
      <c r="AO91" s="668"/>
      <c r="AP91" s="669">
        <f>IF(OR('0.Work Content Judge'!$F$130=0,AND($CP91=99,COUNTIF('0.Work Content Judge'!$AM$160:$AO$160,2)=0),AND($CQ91=99,COUNTIF('0.Work Content Judge'!$AM$160:$AO$160,2)&gt;0),AND($CT91=99,'0.Work Content Judge'!$AC$160=1),AND($K$27="N/A",$H91=$BD$46),AND($K$28="N/A",$H91=$BE$46),AND($K$29="N/A",$H91=$BF$46),AND($K$30="N/A",$H91=$BG$46),AND($K$31="N/A",$H91=$BH$46),AND($K$32="N/A",$H91=$BI$46)),0,1)</f>
        <v>0</v>
      </c>
      <c r="AQ91" s="670">
        <f t="shared" si="14"/>
        <v>1</v>
      </c>
      <c r="AR91" s="669">
        <f>IF(OR('0.Work Content Judge'!$F$131=0,AND($CP91=99,COUNTIF('0.Work Content Judge'!$AM$161:$AO$161,2)=0),AND($CQ91=99,COUNTIF('0.Work Content Judge'!$AM$161:$AO$161,2)&gt;0),AND($CT91=99,'0.Work Content Judge'!$AC$161=1),AND($R$27="N/A",$H91=$BD$46),AND($R$28="N/A",$H91=$BE$46),AND($R$29="N/A",$H91=$BF$46),AND($R$30="N/A",$H91=$BG$46),AND($R$31="N/A",$H91=$BH$46),AND($R$32="N/A",$H91=$BI$46)),0,1)</f>
        <v>0</v>
      </c>
      <c r="AS91" s="670">
        <f t="shared" si="15"/>
        <v>1</v>
      </c>
      <c r="AT91" s="669">
        <f>IF(OR('0.Work Content Judge'!$F$132=0,AND($CP91=99,COUNTIF('0.Work Content Judge'!$AM$162:$AO$162,2)=0),AND($CQ91=99,COUNTIF('0.Work Content Judge'!$AM$162:$AO$162,2)&gt;0),AND($CT91=99,'0.Work Content Judge'!$AC$162=1),AND($X$27="N/A",$H91=$BD$46),AND($X$28="N/A",$H91=$BE$46),AND($X$29="N/A",$H91=$BF$46),AND($X$30="N/A",$H91=$BG$46),AND($X$31="N/A",$H91=$BH$46),AND($X$32="N/A",$H91=$BI$46)),0,1)</f>
        <v>0</v>
      </c>
      <c r="AU91" s="670">
        <f t="shared" si="16"/>
        <v>1</v>
      </c>
      <c r="AV91" s="669">
        <f>IF(OR('0.Work Content Judge'!$F$133=0,AND($CP91=99,COUNTIF('0.Work Content Judge'!$AM$163:$AO$163,2)=0),AND($CQ91=99,COUNTIF('0.Work Content Judge'!$AM$163:$AO$163,2)&gt;0),AND($CT91=99,'0.Work Content Judge'!$AC$163=1),AND($AD$27="N/A",$H91=$BD$46),AND($AD$28="N/A",$H91=$BE$46),AND($AD$29="N/A",$H91=$BF$46),AND($AD$30="N/A",$H91=$BG$46),AND($AD$31="N/A",$H91=$BH$46),AND($AD$32="N/A",$H91=$BI$46)),0,1)</f>
        <v>0</v>
      </c>
      <c r="AW91" s="670">
        <f t="shared" si="17"/>
        <v>1</v>
      </c>
      <c r="AX91" s="669">
        <f>IF(OR('0.Work Content Judge'!$F$134=0,AND($CP91=99,COUNTIF('0.Work Content Judge'!$AM$164:$AO$164,2)=0),AND($CQ91=99,COUNTIF('0.Work Content Judge'!$AM$164:$AO$164,2)&gt;0),AND($CT91=99,'0.Work Content Judge'!$AC$164=1),AND($AJ$27="N/A",$H91=$BD$46),AND($AJ$28="N/A",$H91=$BE$46),AND($AJ$29="N/A",$H91=$BF$46),AND($AJ$30="N/A",$H91=$BG$46),AND($AJ$31="N/A",$H91=$BH$46),AND($AJ$32="N/A",$H91=$BI$46)),0,1)</f>
        <v>0</v>
      </c>
      <c r="AY91" s="670">
        <f t="shared" si="18"/>
        <v>1</v>
      </c>
      <c r="AZ91" s="683">
        <f t="shared" si="5"/>
        <v>2</v>
      </c>
      <c r="BA91" s="684">
        <v>1</v>
      </c>
      <c r="BB91" s="685">
        <v>1</v>
      </c>
      <c r="BC91" s="685" t="s">
        <v>749</v>
      </c>
      <c r="BD91" s="685" t="s">
        <v>749</v>
      </c>
      <c r="BE91" s="685" t="s">
        <v>749</v>
      </c>
      <c r="BF91" s="685" t="s">
        <v>749</v>
      </c>
      <c r="BG91" s="685"/>
      <c r="BH91" s="685">
        <v>1</v>
      </c>
      <c r="BI91" s="685">
        <v>1</v>
      </c>
      <c r="BJ91" s="685">
        <v>0</v>
      </c>
      <c r="BK91" s="685" t="s">
        <v>749</v>
      </c>
      <c r="BL91" s="685" t="s">
        <v>749</v>
      </c>
      <c r="BM91" s="685" t="s">
        <v>749</v>
      </c>
      <c r="BN91" s="685">
        <v>1</v>
      </c>
      <c r="BO91" s="685">
        <v>1</v>
      </c>
      <c r="BP91" s="685">
        <v>1</v>
      </c>
      <c r="BQ91" s="685">
        <v>1</v>
      </c>
      <c r="BR91" s="685" t="s">
        <v>749</v>
      </c>
      <c r="BS91" s="685" t="s">
        <v>749</v>
      </c>
      <c r="BT91" s="685" t="s">
        <v>749</v>
      </c>
      <c r="BU91" s="685" t="s">
        <v>749</v>
      </c>
      <c r="BV91" s="685" t="s">
        <v>749</v>
      </c>
      <c r="BW91" s="685" t="s">
        <v>749</v>
      </c>
      <c r="BX91" s="685" t="s">
        <v>749</v>
      </c>
      <c r="BY91" s="685" t="s">
        <v>749</v>
      </c>
      <c r="BZ91" s="685">
        <v>1</v>
      </c>
      <c r="CA91" s="685">
        <v>1</v>
      </c>
      <c r="CB91" s="685">
        <v>1</v>
      </c>
      <c r="CC91" s="685">
        <v>1</v>
      </c>
      <c r="CD91" s="685">
        <v>1</v>
      </c>
      <c r="CE91" s="685">
        <v>1</v>
      </c>
      <c r="CF91" s="685">
        <v>1</v>
      </c>
      <c r="CG91" s="685" t="s">
        <v>749</v>
      </c>
      <c r="CH91" s="685" t="s">
        <v>749</v>
      </c>
      <c r="CI91" s="685" t="s">
        <v>749</v>
      </c>
      <c r="CJ91" s="685" t="s">
        <v>749</v>
      </c>
      <c r="CK91" s="685" t="s">
        <v>749</v>
      </c>
      <c r="CL91" s="685" t="s">
        <v>749</v>
      </c>
      <c r="CM91" s="685" t="s">
        <v>749</v>
      </c>
      <c r="CN91" s="685">
        <v>1</v>
      </c>
      <c r="CO91" s="685">
        <v>1</v>
      </c>
      <c r="CP91" s="685"/>
      <c r="CQ91" s="685"/>
      <c r="CR91" s="685"/>
      <c r="CS91" s="685"/>
      <c r="CT91" s="685"/>
      <c r="CU91" s="685"/>
      <c r="CV91" s="685"/>
      <c r="CW91" s="718" t="str">
        <f t="shared" si="19"/>
        <v>端末管理サーバ(Active Directory)</v>
      </c>
      <c r="CX91" s="718"/>
      <c r="CY91" s="718"/>
    </row>
    <row r="92" s="258" customFormat="1" ht="158.4" spans="2:103">
      <c r="B92" s="448">
        <f t="shared" si="7"/>
        <v>45</v>
      </c>
      <c r="C92" s="449" t="s">
        <v>850</v>
      </c>
      <c r="D92" s="450" t="s">
        <v>743</v>
      </c>
      <c r="E92" s="451" t="s">
        <v>801</v>
      </c>
      <c r="F92" s="598" t="s">
        <v>851</v>
      </c>
      <c r="G92" s="598" t="s">
        <v>852</v>
      </c>
      <c r="H92" s="454" t="str">
        <f t="shared" si="8"/>
        <v>ファイル共有システム(ファイルサーバ)
File sharing system
(e.g., File server)</v>
      </c>
      <c r="I92" s="451" t="s">
        <v>853</v>
      </c>
      <c r="J92" s="637" t="s">
        <v>854</v>
      </c>
      <c r="K92" s="487" t="str">
        <f t="shared" si="9"/>
        <v>回答不要
Not Applicable</v>
      </c>
      <c r="L92" s="488"/>
      <c r="M92" s="489"/>
      <c r="N92" s="490" t="s">
        <v>855</v>
      </c>
      <c r="O92" s="491"/>
      <c r="P92" s="322"/>
      <c r="Q92" s="648" t="s">
        <v>131</v>
      </c>
      <c r="R92" s="487" t="str">
        <f t="shared" si="10"/>
        <v>回答不要
Not Applicable</v>
      </c>
      <c r="S92" s="488"/>
      <c r="T92" s="489"/>
      <c r="U92" s="649"/>
      <c r="V92" s="494"/>
      <c r="W92" s="649"/>
      <c r="X92" s="487" t="str">
        <f t="shared" si="11"/>
        <v>回答不要
Not Applicable</v>
      </c>
      <c r="Y92" s="488"/>
      <c r="Z92" s="489"/>
      <c r="AA92" s="649"/>
      <c r="AB92" s="494"/>
      <c r="AC92" s="649"/>
      <c r="AD92" s="487" t="str">
        <f t="shared" si="12"/>
        <v>回答不要
Not Applicable</v>
      </c>
      <c r="AE92" s="488"/>
      <c r="AF92" s="489"/>
      <c r="AG92" s="649"/>
      <c r="AH92" s="494"/>
      <c r="AI92" s="649"/>
      <c r="AJ92" s="487" t="str">
        <f t="shared" si="13"/>
        <v>回答不要
Not Applicable</v>
      </c>
      <c r="AK92" s="488"/>
      <c r="AL92" s="489"/>
      <c r="AM92" s="652"/>
      <c r="AN92" s="494"/>
      <c r="AO92" s="668"/>
      <c r="AP92" s="669">
        <f>IF(OR('0.Work Content Judge'!$F$130=0,AND($CP92=99,COUNTIF('0.Work Content Judge'!$AM$160:$AO$160,2)=0),AND($CQ92=99,COUNTIF('0.Work Content Judge'!$AM$160:$AO$160,2)&gt;0),AND($CT92=99,'0.Work Content Judge'!$AC$160=1),AND($K$27="N/A",$H92=$BD$46),AND($K$28="N/A",$H92=$BE$46),AND($K$29="N/A",$H92=$BF$46),AND($K$30="N/A",$H92=$BG$46),AND($K$31="N/A",$H92=$BH$46),AND($K$32="N/A",$H92=$BI$46)),0,1)</f>
        <v>0</v>
      </c>
      <c r="AQ92" s="670">
        <f t="shared" si="14"/>
        <v>1</v>
      </c>
      <c r="AR92" s="669">
        <f>IF(OR('0.Work Content Judge'!$F$131=0,AND($CP92=99,COUNTIF('0.Work Content Judge'!$AM$161:$AO$161,2)=0),AND($CQ92=99,COUNTIF('0.Work Content Judge'!$AM$161:$AO$161,2)&gt;0),AND($CT92=99,'0.Work Content Judge'!$AC$161=1),AND($R$27="N/A",$H92=$BD$46),AND($R$28="N/A",$H92=$BE$46),AND($R$29="N/A",$H92=$BF$46),AND($R$30="N/A",$H92=$BG$46),AND($R$31="N/A",$H92=$BH$46),AND($R$32="N/A",$H92=$BI$46)),0,1)</f>
        <v>0</v>
      </c>
      <c r="AS92" s="670">
        <f t="shared" si="15"/>
        <v>1</v>
      </c>
      <c r="AT92" s="669">
        <f>IF(OR('0.Work Content Judge'!$F$132=0,AND($CP92=99,COUNTIF('0.Work Content Judge'!$AM$162:$AO$162,2)=0),AND($CQ92=99,COUNTIF('0.Work Content Judge'!$AM$162:$AO$162,2)&gt;0),AND($CT92=99,'0.Work Content Judge'!$AC$162=1),AND($X$27="N/A",$H92=$BD$46),AND($X$28="N/A",$H92=$BE$46),AND($X$29="N/A",$H92=$BF$46),AND($X$30="N/A",$H92=$BG$46),AND($X$31="N/A",$H92=$BH$46),AND($X$32="N/A",$H92=$BI$46)),0,1)</f>
        <v>0</v>
      </c>
      <c r="AU92" s="670">
        <f t="shared" si="16"/>
        <v>1</v>
      </c>
      <c r="AV92" s="669">
        <f>IF(OR('0.Work Content Judge'!$F$133=0,AND($CP92=99,COUNTIF('0.Work Content Judge'!$AM$163:$AO$163,2)=0),AND($CQ92=99,COUNTIF('0.Work Content Judge'!$AM$163:$AO$163,2)&gt;0),AND($CT92=99,'0.Work Content Judge'!$AC$163=1),AND($AD$27="N/A",$H92=$BD$46),AND($AD$28="N/A",$H92=$BE$46),AND($AD$29="N/A",$H92=$BF$46),AND($AD$30="N/A",$H92=$BG$46),AND($AD$31="N/A",$H92=$BH$46),AND($AD$32="N/A",$H92=$BI$46)),0,1)</f>
        <v>0</v>
      </c>
      <c r="AW92" s="670">
        <f t="shared" si="17"/>
        <v>1</v>
      </c>
      <c r="AX92" s="669">
        <f>IF(OR('0.Work Content Judge'!$F$134=0,AND($CP92=99,COUNTIF('0.Work Content Judge'!$AM$164:$AO$164,2)=0),AND($CQ92=99,COUNTIF('0.Work Content Judge'!$AM$164:$AO$164,2)&gt;0),AND($CT92=99,'0.Work Content Judge'!$AC$164=1),AND($AJ$27="N/A",$H92=$BD$46),AND($AJ$28="N/A",$H92=$BE$46),AND($AJ$29="N/A",$H92=$BF$46),AND($AJ$30="N/A",$H92=$BG$46),AND($AJ$31="N/A",$H92=$BH$46),AND($AJ$32="N/A",$H92=$BI$46)),0,1)</f>
        <v>0</v>
      </c>
      <c r="AY92" s="670">
        <f t="shared" si="18"/>
        <v>1</v>
      </c>
      <c r="AZ92" s="683">
        <f t="shared" si="5"/>
        <v>1</v>
      </c>
      <c r="BA92" s="684">
        <v>1</v>
      </c>
      <c r="BB92" s="685">
        <v>1</v>
      </c>
      <c r="BC92" s="685" t="s">
        <v>749</v>
      </c>
      <c r="BD92" s="685" t="s">
        <v>749</v>
      </c>
      <c r="BE92" s="685" t="s">
        <v>749</v>
      </c>
      <c r="BF92" s="685" t="s">
        <v>749</v>
      </c>
      <c r="BG92" s="685"/>
      <c r="BH92" s="685"/>
      <c r="BI92" s="685">
        <v>1</v>
      </c>
      <c r="BJ92" s="685">
        <v>0</v>
      </c>
      <c r="BK92" s="685" t="s">
        <v>749</v>
      </c>
      <c r="BL92" s="685" t="s">
        <v>749</v>
      </c>
      <c r="BM92" s="685" t="s">
        <v>749</v>
      </c>
      <c r="BN92" s="685">
        <v>1</v>
      </c>
      <c r="BO92" s="685">
        <v>1</v>
      </c>
      <c r="BP92" s="685">
        <v>1</v>
      </c>
      <c r="BQ92" s="685">
        <v>1</v>
      </c>
      <c r="BR92" s="685" t="s">
        <v>749</v>
      </c>
      <c r="BS92" s="685" t="s">
        <v>749</v>
      </c>
      <c r="BT92" s="685" t="s">
        <v>749</v>
      </c>
      <c r="BU92" s="685" t="s">
        <v>749</v>
      </c>
      <c r="BV92" s="685" t="s">
        <v>749</v>
      </c>
      <c r="BW92" s="685" t="s">
        <v>749</v>
      </c>
      <c r="BX92" s="685" t="s">
        <v>749</v>
      </c>
      <c r="BY92" s="685" t="s">
        <v>749</v>
      </c>
      <c r="BZ92" s="685">
        <v>1</v>
      </c>
      <c r="CA92" s="685">
        <v>1</v>
      </c>
      <c r="CB92" s="685">
        <v>1</v>
      </c>
      <c r="CC92" s="685">
        <v>1</v>
      </c>
      <c r="CD92" s="685">
        <v>1</v>
      </c>
      <c r="CE92" s="685">
        <v>1</v>
      </c>
      <c r="CF92" s="685">
        <v>1</v>
      </c>
      <c r="CG92" s="685" t="s">
        <v>749</v>
      </c>
      <c r="CH92" s="685" t="s">
        <v>749</v>
      </c>
      <c r="CI92" s="685" t="s">
        <v>749</v>
      </c>
      <c r="CJ92" s="685" t="s">
        <v>749</v>
      </c>
      <c r="CK92" s="685" t="s">
        <v>749</v>
      </c>
      <c r="CL92" s="685" t="s">
        <v>749</v>
      </c>
      <c r="CM92" s="685" t="s">
        <v>749</v>
      </c>
      <c r="CN92" s="685">
        <v>1</v>
      </c>
      <c r="CO92" s="685">
        <v>1</v>
      </c>
      <c r="CP92" s="685"/>
      <c r="CQ92" s="685"/>
      <c r="CR92" s="685"/>
      <c r="CS92" s="685"/>
      <c r="CT92" s="685"/>
      <c r="CU92" s="685"/>
      <c r="CV92" s="685"/>
      <c r="CW92" s="718" t="str">
        <f t="shared" si="19"/>
        <v>ファイル共有システム(ファイルサーバ)</v>
      </c>
      <c r="CX92" s="718"/>
      <c r="CY92" s="718"/>
    </row>
    <row r="93" s="258" customFormat="1" ht="144" spans="2:103">
      <c r="B93" s="448">
        <f t="shared" si="7"/>
        <v>46</v>
      </c>
      <c r="C93" s="449" t="s">
        <v>857</v>
      </c>
      <c r="D93" s="450" t="s">
        <v>743</v>
      </c>
      <c r="E93" s="451" t="s">
        <v>801</v>
      </c>
      <c r="F93" s="598" t="s">
        <v>858</v>
      </c>
      <c r="G93" s="598" t="s">
        <v>859</v>
      </c>
      <c r="H93" s="451" t="str">
        <f t="shared" si="8"/>
        <v>端末
Terminal
(e.g., User terminal, operation terminal, etc.)</v>
      </c>
      <c r="I93" s="451" t="s">
        <v>785</v>
      </c>
      <c r="J93" s="637" t="s">
        <v>786</v>
      </c>
      <c r="K93" s="487" t="str">
        <f t="shared" si="9"/>
        <v>回答不要
Not Applicable</v>
      </c>
      <c r="L93" s="488"/>
      <c r="M93" s="489"/>
      <c r="N93" s="490" t="s">
        <v>860</v>
      </c>
      <c r="O93" s="491"/>
      <c r="P93" s="322"/>
      <c r="Q93" s="648" t="s">
        <v>131</v>
      </c>
      <c r="R93" s="487" t="str">
        <f t="shared" si="10"/>
        <v>回答不要
Not Applicable</v>
      </c>
      <c r="S93" s="488"/>
      <c r="T93" s="489"/>
      <c r="U93" s="649"/>
      <c r="V93" s="494"/>
      <c r="W93" s="649"/>
      <c r="X93" s="487" t="str">
        <f t="shared" si="11"/>
        <v>回答不要
Not Applicable</v>
      </c>
      <c r="Y93" s="488"/>
      <c r="Z93" s="489"/>
      <c r="AA93" s="649"/>
      <c r="AB93" s="494"/>
      <c r="AC93" s="649"/>
      <c r="AD93" s="487" t="str">
        <f t="shared" si="12"/>
        <v>回答不要
Not Applicable</v>
      </c>
      <c r="AE93" s="488"/>
      <c r="AF93" s="489"/>
      <c r="AG93" s="649"/>
      <c r="AH93" s="494"/>
      <c r="AI93" s="649"/>
      <c r="AJ93" s="487" t="str">
        <f t="shared" si="13"/>
        <v>回答不要
Not Applicable</v>
      </c>
      <c r="AK93" s="488"/>
      <c r="AL93" s="489"/>
      <c r="AM93" s="652"/>
      <c r="AN93" s="494"/>
      <c r="AO93" s="668"/>
      <c r="AP93" s="669">
        <f>IF(OR('0.Work Content Judge'!$F$130=0,AND($CP93=99,COUNTIF('0.Work Content Judge'!$AM$160:$AO$160,2)=0),AND($CQ93=99,COUNTIF('0.Work Content Judge'!$AM$160:$AO$160,2)&gt;0),AND($CT93=99,'0.Work Content Judge'!$AC$160=1),AND($K$27="N/A",$H93=$BD$46),AND($K$28="N/A",$H93=$BE$46),AND($K$29="N/A",$H93=$BF$46),AND($K$30="N/A",$H93=$BG$46),AND($K$31="N/A",$H93=$BH$46),AND($K$32="N/A",$H93=$BI$46)),0,1)</f>
        <v>0</v>
      </c>
      <c r="AQ93" s="670">
        <f t="shared" si="14"/>
        <v>1</v>
      </c>
      <c r="AR93" s="669">
        <f>IF(OR('0.Work Content Judge'!$F$131=0,AND($CP93=99,COUNTIF('0.Work Content Judge'!$AM$161:$AO$161,2)=0),AND($CQ93=99,COUNTIF('0.Work Content Judge'!$AM$161:$AO$161,2)&gt;0),AND($CT93=99,'0.Work Content Judge'!$AC$161=1),AND($R$27="N/A",$H93=$BD$46),AND($R$28="N/A",$H93=$BE$46),AND($R$29="N/A",$H93=$BF$46),AND($R$30="N/A",$H93=$BG$46),AND($R$31="N/A",$H93=$BH$46),AND($R$32="N/A",$H93=$BI$46)),0,1)</f>
        <v>0</v>
      </c>
      <c r="AS93" s="670">
        <f t="shared" si="15"/>
        <v>1</v>
      </c>
      <c r="AT93" s="669">
        <f>IF(OR('0.Work Content Judge'!$F$132=0,AND($CP93=99,COUNTIF('0.Work Content Judge'!$AM$162:$AO$162,2)=0),AND($CQ93=99,COUNTIF('0.Work Content Judge'!$AM$162:$AO$162,2)&gt;0),AND($CT93=99,'0.Work Content Judge'!$AC$162=1),AND($X$27="N/A",$H93=$BD$46),AND($X$28="N/A",$H93=$BE$46),AND($X$29="N/A",$H93=$BF$46),AND($X$30="N/A",$H93=$BG$46),AND($X$31="N/A",$H93=$BH$46),AND($X$32="N/A",$H93=$BI$46)),0,1)</f>
        <v>0</v>
      </c>
      <c r="AU93" s="670">
        <f t="shared" si="16"/>
        <v>1</v>
      </c>
      <c r="AV93" s="669">
        <f>IF(OR('0.Work Content Judge'!$F$133=0,AND($CP93=99,COUNTIF('0.Work Content Judge'!$AM$163:$AO$163,2)=0),AND($CQ93=99,COUNTIF('0.Work Content Judge'!$AM$163:$AO$163,2)&gt;0),AND($CT93=99,'0.Work Content Judge'!$AC$163=1),AND($AD$27="N/A",$H93=$BD$46),AND($AD$28="N/A",$H93=$BE$46),AND($AD$29="N/A",$H93=$BF$46),AND($AD$30="N/A",$H93=$BG$46),AND($AD$31="N/A",$H93=$BH$46),AND($AD$32="N/A",$H93=$BI$46)),0,1)</f>
        <v>0</v>
      </c>
      <c r="AW93" s="670">
        <f t="shared" si="17"/>
        <v>1</v>
      </c>
      <c r="AX93" s="669">
        <f>IF(OR('0.Work Content Judge'!$F$134=0,AND($CP93=99,COUNTIF('0.Work Content Judge'!$AM$164:$AO$164,2)=0),AND($CQ93=99,COUNTIF('0.Work Content Judge'!$AM$164:$AO$164,2)&gt;0),AND($CT93=99,'0.Work Content Judge'!$AC$164=1),AND($AJ$27="N/A",$H93=$BD$46),AND($AJ$28="N/A",$H93=$BE$46),AND($AJ$29="N/A",$H93=$BF$46),AND($AJ$30="N/A",$H93=$BG$46),AND($AJ$31="N/A",$H93=$BH$46),AND($AJ$32="N/A",$H93=$BI$46)),0,1)</f>
        <v>0</v>
      </c>
      <c r="AY93" s="670">
        <f t="shared" si="18"/>
        <v>1</v>
      </c>
      <c r="AZ93" s="683">
        <f t="shared" si="5"/>
        <v>3</v>
      </c>
      <c r="BA93" s="684">
        <v>1</v>
      </c>
      <c r="BB93" s="685">
        <v>1</v>
      </c>
      <c r="BC93" s="685" t="s">
        <v>749</v>
      </c>
      <c r="BD93" s="685" t="s">
        <v>749</v>
      </c>
      <c r="BE93" s="685" t="s">
        <v>749</v>
      </c>
      <c r="BF93" s="685" t="s">
        <v>749</v>
      </c>
      <c r="BG93" s="685">
        <v>1</v>
      </c>
      <c r="BH93" s="685">
        <v>1</v>
      </c>
      <c r="BI93" s="685">
        <v>1</v>
      </c>
      <c r="BJ93" s="685">
        <v>0</v>
      </c>
      <c r="BK93" s="685" t="s">
        <v>749</v>
      </c>
      <c r="BL93" s="685" t="s">
        <v>749</v>
      </c>
      <c r="BM93" s="685" t="s">
        <v>749</v>
      </c>
      <c r="BN93" s="685">
        <v>1</v>
      </c>
      <c r="BO93" s="685">
        <v>1</v>
      </c>
      <c r="BP93" s="685">
        <v>1</v>
      </c>
      <c r="BQ93" s="685">
        <v>1</v>
      </c>
      <c r="BR93" s="685" t="s">
        <v>749</v>
      </c>
      <c r="BS93" s="685" t="s">
        <v>749</v>
      </c>
      <c r="BT93" s="685" t="s">
        <v>749</v>
      </c>
      <c r="BU93" s="685" t="s">
        <v>749</v>
      </c>
      <c r="BV93" s="685" t="s">
        <v>749</v>
      </c>
      <c r="BW93" s="685" t="s">
        <v>749</v>
      </c>
      <c r="BX93" s="685" t="s">
        <v>749</v>
      </c>
      <c r="BY93" s="685" t="s">
        <v>749</v>
      </c>
      <c r="BZ93" s="685">
        <v>1</v>
      </c>
      <c r="CA93" s="685">
        <v>1</v>
      </c>
      <c r="CB93" s="685">
        <v>1</v>
      </c>
      <c r="CC93" s="685">
        <v>1</v>
      </c>
      <c r="CD93" s="685">
        <v>1</v>
      </c>
      <c r="CE93" s="685" t="s">
        <v>749</v>
      </c>
      <c r="CF93" s="685">
        <v>1</v>
      </c>
      <c r="CG93" s="685" t="s">
        <v>749</v>
      </c>
      <c r="CH93" s="685" t="s">
        <v>749</v>
      </c>
      <c r="CI93" s="685" t="s">
        <v>749</v>
      </c>
      <c r="CJ93" s="685" t="s">
        <v>749</v>
      </c>
      <c r="CK93" s="685" t="s">
        <v>749</v>
      </c>
      <c r="CL93" s="685" t="s">
        <v>749</v>
      </c>
      <c r="CM93" s="685" t="s">
        <v>749</v>
      </c>
      <c r="CN93" s="685">
        <v>1</v>
      </c>
      <c r="CO93" s="685">
        <v>1</v>
      </c>
      <c r="CP93" s="685"/>
      <c r="CQ93" s="685"/>
      <c r="CR93" s="685"/>
      <c r="CS93" s="685"/>
      <c r="CT93" s="685"/>
      <c r="CU93" s="685"/>
      <c r="CV93" s="685"/>
      <c r="CW93" s="718" t="str">
        <f t="shared" si="19"/>
        <v>ユーザ端末・ネットワーク</v>
      </c>
      <c r="CX93" s="718"/>
      <c r="CY93" s="718"/>
    </row>
    <row r="94" s="258" customFormat="1" ht="144" spans="2:103">
      <c r="B94" s="448">
        <f t="shared" si="7"/>
        <v>47</v>
      </c>
      <c r="C94" s="449" t="s">
        <v>857</v>
      </c>
      <c r="D94" s="450" t="s">
        <v>743</v>
      </c>
      <c r="E94" s="451" t="s">
        <v>801</v>
      </c>
      <c r="F94" s="598" t="s">
        <v>858</v>
      </c>
      <c r="G94" s="598" t="s">
        <v>859</v>
      </c>
      <c r="H94" s="454" t="str">
        <f t="shared" si="8"/>
        <v>端末管理サーバ
Terminal management server
(e.g., Active Directory server)</v>
      </c>
      <c r="I94" s="451" t="s">
        <v>785</v>
      </c>
      <c r="J94" s="637" t="s">
        <v>786</v>
      </c>
      <c r="K94" s="487" t="str">
        <f t="shared" si="9"/>
        <v>回答不要
Not Applicable</v>
      </c>
      <c r="L94" s="488"/>
      <c r="M94" s="489"/>
      <c r="N94" s="490" t="s">
        <v>860</v>
      </c>
      <c r="O94" s="491"/>
      <c r="P94" s="322"/>
      <c r="Q94" s="648" t="s">
        <v>131</v>
      </c>
      <c r="R94" s="487" t="str">
        <f t="shared" si="10"/>
        <v>回答不要
Not Applicable</v>
      </c>
      <c r="S94" s="488"/>
      <c r="T94" s="489"/>
      <c r="U94" s="649"/>
      <c r="V94" s="494"/>
      <c r="W94" s="649"/>
      <c r="X94" s="487" t="str">
        <f t="shared" si="11"/>
        <v>回答不要
Not Applicable</v>
      </c>
      <c r="Y94" s="488"/>
      <c r="Z94" s="489"/>
      <c r="AA94" s="649"/>
      <c r="AB94" s="494"/>
      <c r="AC94" s="649"/>
      <c r="AD94" s="487" t="str">
        <f t="shared" si="12"/>
        <v>回答不要
Not Applicable</v>
      </c>
      <c r="AE94" s="488"/>
      <c r="AF94" s="489"/>
      <c r="AG94" s="649"/>
      <c r="AH94" s="494"/>
      <c r="AI94" s="649"/>
      <c r="AJ94" s="487" t="str">
        <f t="shared" si="13"/>
        <v>回答不要
Not Applicable</v>
      </c>
      <c r="AK94" s="488"/>
      <c r="AL94" s="489"/>
      <c r="AM94" s="652"/>
      <c r="AN94" s="494"/>
      <c r="AO94" s="668"/>
      <c r="AP94" s="669">
        <f>IF(OR('0.Work Content Judge'!$F$130=0,AND($CP94=99,COUNTIF('0.Work Content Judge'!$AM$160:$AO$160,2)=0),AND($CQ94=99,COUNTIF('0.Work Content Judge'!$AM$160:$AO$160,2)&gt;0),AND($CT94=99,'0.Work Content Judge'!$AC$160=1),AND($K$27="N/A",$H94=$BD$46),AND($K$28="N/A",$H94=$BE$46),AND($K$29="N/A",$H94=$BF$46),AND($K$30="N/A",$H94=$BG$46),AND($K$31="N/A",$H94=$BH$46),AND($K$32="N/A",$H94=$BI$46)),0,1)</f>
        <v>0</v>
      </c>
      <c r="AQ94" s="670">
        <f t="shared" si="14"/>
        <v>1</v>
      </c>
      <c r="AR94" s="669">
        <f>IF(OR('0.Work Content Judge'!$F$131=0,AND($CP94=99,COUNTIF('0.Work Content Judge'!$AM$161:$AO$161,2)=0),AND($CQ94=99,COUNTIF('0.Work Content Judge'!$AM$161:$AO$161,2)&gt;0),AND($CT94=99,'0.Work Content Judge'!$AC$161=1),AND($R$27="N/A",$H94=$BD$46),AND($R$28="N/A",$H94=$BE$46),AND($R$29="N/A",$H94=$BF$46),AND($R$30="N/A",$H94=$BG$46),AND($R$31="N/A",$H94=$BH$46),AND($R$32="N/A",$H94=$BI$46)),0,1)</f>
        <v>0</v>
      </c>
      <c r="AS94" s="670">
        <f t="shared" si="15"/>
        <v>1</v>
      </c>
      <c r="AT94" s="669">
        <f>IF(OR('0.Work Content Judge'!$F$132=0,AND($CP94=99,COUNTIF('0.Work Content Judge'!$AM$162:$AO$162,2)=0),AND($CQ94=99,COUNTIF('0.Work Content Judge'!$AM$162:$AO$162,2)&gt;0),AND($CT94=99,'0.Work Content Judge'!$AC$162=1),AND($X$27="N/A",$H94=$BD$46),AND($X$28="N/A",$H94=$BE$46),AND($X$29="N/A",$H94=$BF$46),AND($X$30="N/A",$H94=$BG$46),AND($X$31="N/A",$H94=$BH$46),AND($X$32="N/A",$H94=$BI$46)),0,1)</f>
        <v>0</v>
      </c>
      <c r="AU94" s="670">
        <f t="shared" si="16"/>
        <v>1</v>
      </c>
      <c r="AV94" s="669">
        <f>IF(OR('0.Work Content Judge'!$F$133=0,AND($CP94=99,COUNTIF('0.Work Content Judge'!$AM$163:$AO$163,2)=0),AND($CQ94=99,COUNTIF('0.Work Content Judge'!$AM$163:$AO$163,2)&gt;0),AND($CT94=99,'0.Work Content Judge'!$AC$163=1),AND($AD$27="N/A",$H94=$BD$46),AND($AD$28="N/A",$H94=$BE$46),AND($AD$29="N/A",$H94=$BF$46),AND($AD$30="N/A",$H94=$BG$46),AND($AD$31="N/A",$H94=$BH$46),AND($AD$32="N/A",$H94=$BI$46)),0,1)</f>
        <v>0</v>
      </c>
      <c r="AW94" s="670">
        <f t="shared" si="17"/>
        <v>1</v>
      </c>
      <c r="AX94" s="669">
        <f>IF(OR('0.Work Content Judge'!$F$134=0,AND($CP94=99,COUNTIF('0.Work Content Judge'!$AM$164:$AO$164,2)=0),AND($CQ94=99,COUNTIF('0.Work Content Judge'!$AM$164:$AO$164,2)&gt;0),AND($CT94=99,'0.Work Content Judge'!$AC$164=1),AND($AJ$27="N/A",$H94=$BD$46),AND($AJ$28="N/A",$H94=$BE$46),AND($AJ$29="N/A",$H94=$BF$46),AND($AJ$30="N/A",$H94=$BG$46),AND($AJ$31="N/A",$H94=$BH$46),AND($AJ$32="N/A",$H94=$BI$46)),0,1)</f>
        <v>0</v>
      </c>
      <c r="AY94" s="670">
        <f t="shared" si="18"/>
        <v>1</v>
      </c>
      <c r="AZ94" s="683">
        <f t="shared" si="5"/>
        <v>2</v>
      </c>
      <c r="BA94" s="684">
        <v>1</v>
      </c>
      <c r="BB94" s="685">
        <v>1</v>
      </c>
      <c r="BC94" s="685" t="s">
        <v>749</v>
      </c>
      <c r="BD94" s="685" t="s">
        <v>749</v>
      </c>
      <c r="BE94" s="685" t="s">
        <v>749</v>
      </c>
      <c r="BF94" s="685" t="s">
        <v>749</v>
      </c>
      <c r="BG94" s="685"/>
      <c r="BH94" s="685">
        <v>1</v>
      </c>
      <c r="BI94" s="685">
        <v>1</v>
      </c>
      <c r="BJ94" s="685">
        <v>0</v>
      </c>
      <c r="BK94" s="685" t="s">
        <v>749</v>
      </c>
      <c r="BL94" s="685" t="s">
        <v>749</v>
      </c>
      <c r="BM94" s="685" t="s">
        <v>749</v>
      </c>
      <c r="BN94" s="685">
        <v>1</v>
      </c>
      <c r="BO94" s="685">
        <v>1</v>
      </c>
      <c r="BP94" s="685">
        <v>1</v>
      </c>
      <c r="BQ94" s="685">
        <v>1</v>
      </c>
      <c r="BR94" s="685" t="s">
        <v>749</v>
      </c>
      <c r="BS94" s="685" t="s">
        <v>749</v>
      </c>
      <c r="BT94" s="685" t="s">
        <v>749</v>
      </c>
      <c r="BU94" s="685" t="s">
        <v>749</v>
      </c>
      <c r="BV94" s="685" t="s">
        <v>749</v>
      </c>
      <c r="BW94" s="685" t="s">
        <v>749</v>
      </c>
      <c r="BX94" s="685" t="s">
        <v>749</v>
      </c>
      <c r="BY94" s="685" t="s">
        <v>749</v>
      </c>
      <c r="BZ94" s="685">
        <v>1</v>
      </c>
      <c r="CA94" s="685">
        <v>1</v>
      </c>
      <c r="CB94" s="685">
        <v>1</v>
      </c>
      <c r="CC94" s="685">
        <v>1</v>
      </c>
      <c r="CD94" s="685">
        <v>1</v>
      </c>
      <c r="CE94" s="685" t="s">
        <v>749</v>
      </c>
      <c r="CF94" s="685">
        <v>1</v>
      </c>
      <c r="CG94" s="685" t="s">
        <v>749</v>
      </c>
      <c r="CH94" s="685" t="s">
        <v>749</v>
      </c>
      <c r="CI94" s="685" t="s">
        <v>749</v>
      </c>
      <c r="CJ94" s="685" t="s">
        <v>749</v>
      </c>
      <c r="CK94" s="685" t="s">
        <v>749</v>
      </c>
      <c r="CL94" s="685" t="s">
        <v>749</v>
      </c>
      <c r="CM94" s="685" t="s">
        <v>749</v>
      </c>
      <c r="CN94" s="685">
        <v>1</v>
      </c>
      <c r="CO94" s="685">
        <v>1</v>
      </c>
      <c r="CP94" s="685"/>
      <c r="CQ94" s="685"/>
      <c r="CR94" s="685"/>
      <c r="CS94" s="685"/>
      <c r="CT94" s="685"/>
      <c r="CU94" s="685"/>
      <c r="CV94" s="685"/>
      <c r="CW94" s="718" t="str">
        <f t="shared" si="19"/>
        <v>端末管理サーバ(Active Directory)</v>
      </c>
      <c r="CX94" s="718"/>
      <c r="CY94" s="718"/>
    </row>
    <row r="95" s="258" customFormat="1" ht="144" spans="2:103">
      <c r="B95" s="448">
        <f t="shared" si="7"/>
        <v>48</v>
      </c>
      <c r="C95" s="449" t="s">
        <v>857</v>
      </c>
      <c r="D95" s="450" t="s">
        <v>743</v>
      </c>
      <c r="E95" s="451" t="s">
        <v>801</v>
      </c>
      <c r="F95" s="598" t="s">
        <v>858</v>
      </c>
      <c r="G95" s="598" t="s">
        <v>859</v>
      </c>
      <c r="H95" s="454" t="str">
        <f t="shared" si="8"/>
        <v>ファイル共有システム(ファイルサーバ)
File sharing system
(e.g., File server)</v>
      </c>
      <c r="I95" s="451" t="s">
        <v>785</v>
      </c>
      <c r="J95" s="637" t="s">
        <v>786</v>
      </c>
      <c r="K95" s="487" t="str">
        <f t="shared" si="9"/>
        <v>回答不要
Not Applicable</v>
      </c>
      <c r="L95" s="488"/>
      <c r="M95" s="489"/>
      <c r="N95" s="490" t="s">
        <v>860</v>
      </c>
      <c r="O95" s="491"/>
      <c r="P95" s="322"/>
      <c r="Q95" s="648" t="s">
        <v>131</v>
      </c>
      <c r="R95" s="487" t="str">
        <f t="shared" si="10"/>
        <v>回答不要
Not Applicable</v>
      </c>
      <c r="S95" s="488"/>
      <c r="T95" s="489"/>
      <c r="U95" s="649"/>
      <c r="V95" s="494"/>
      <c r="W95" s="649"/>
      <c r="X95" s="487" t="str">
        <f t="shared" si="11"/>
        <v>回答不要
Not Applicable</v>
      </c>
      <c r="Y95" s="488"/>
      <c r="Z95" s="489"/>
      <c r="AA95" s="649"/>
      <c r="AB95" s="494"/>
      <c r="AC95" s="649"/>
      <c r="AD95" s="487" t="str">
        <f t="shared" si="12"/>
        <v>回答不要
Not Applicable</v>
      </c>
      <c r="AE95" s="488"/>
      <c r="AF95" s="489"/>
      <c r="AG95" s="649"/>
      <c r="AH95" s="494"/>
      <c r="AI95" s="649"/>
      <c r="AJ95" s="487" t="str">
        <f t="shared" si="13"/>
        <v>回答不要
Not Applicable</v>
      </c>
      <c r="AK95" s="488"/>
      <c r="AL95" s="489"/>
      <c r="AM95" s="652"/>
      <c r="AN95" s="494"/>
      <c r="AO95" s="668"/>
      <c r="AP95" s="669">
        <f>IF(OR('0.Work Content Judge'!$F$130=0,AND($CP95=99,COUNTIF('0.Work Content Judge'!$AM$160:$AO$160,2)=0),AND($CQ95=99,COUNTIF('0.Work Content Judge'!$AM$160:$AO$160,2)&gt;0),AND($CT95=99,'0.Work Content Judge'!$AC$160=1),AND($K$27="N/A",$H95=$BD$46),AND($K$28="N/A",$H95=$BE$46),AND($K$29="N/A",$H95=$BF$46),AND($K$30="N/A",$H95=$BG$46),AND($K$31="N/A",$H95=$BH$46),AND($K$32="N/A",$H95=$BI$46)),0,1)</f>
        <v>0</v>
      </c>
      <c r="AQ95" s="670">
        <f t="shared" si="14"/>
        <v>1</v>
      </c>
      <c r="AR95" s="669">
        <f>IF(OR('0.Work Content Judge'!$F$131=0,AND($CP95=99,COUNTIF('0.Work Content Judge'!$AM$161:$AO$161,2)=0),AND($CQ95=99,COUNTIF('0.Work Content Judge'!$AM$161:$AO$161,2)&gt;0),AND($CT95=99,'0.Work Content Judge'!$AC$161=1),AND($R$27="N/A",$H95=$BD$46),AND($R$28="N/A",$H95=$BE$46),AND($R$29="N/A",$H95=$BF$46),AND($R$30="N/A",$H95=$BG$46),AND($R$31="N/A",$H95=$BH$46),AND($R$32="N/A",$H95=$BI$46)),0,1)</f>
        <v>0</v>
      </c>
      <c r="AS95" s="670">
        <f t="shared" si="15"/>
        <v>1</v>
      </c>
      <c r="AT95" s="669">
        <f>IF(OR('0.Work Content Judge'!$F$132=0,AND($CP95=99,COUNTIF('0.Work Content Judge'!$AM$162:$AO$162,2)=0),AND($CQ95=99,COUNTIF('0.Work Content Judge'!$AM$162:$AO$162,2)&gt;0),AND($CT95=99,'0.Work Content Judge'!$AC$162=1),AND($X$27="N/A",$H95=$BD$46),AND($X$28="N/A",$H95=$BE$46),AND($X$29="N/A",$H95=$BF$46),AND($X$30="N/A",$H95=$BG$46),AND($X$31="N/A",$H95=$BH$46),AND($X$32="N/A",$H95=$BI$46)),0,1)</f>
        <v>0</v>
      </c>
      <c r="AU95" s="670">
        <f t="shared" si="16"/>
        <v>1</v>
      </c>
      <c r="AV95" s="669">
        <f>IF(OR('0.Work Content Judge'!$F$133=0,AND($CP95=99,COUNTIF('0.Work Content Judge'!$AM$163:$AO$163,2)=0),AND($CQ95=99,COUNTIF('0.Work Content Judge'!$AM$163:$AO$163,2)&gt;0),AND($CT95=99,'0.Work Content Judge'!$AC$163=1),AND($AD$27="N/A",$H95=$BD$46),AND($AD$28="N/A",$H95=$BE$46),AND($AD$29="N/A",$H95=$BF$46),AND($AD$30="N/A",$H95=$BG$46),AND($AD$31="N/A",$H95=$BH$46),AND($AD$32="N/A",$H95=$BI$46)),0,1)</f>
        <v>0</v>
      </c>
      <c r="AW95" s="670">
        <f t="shared" si="17"/>
        <v>1</v>
      </c>
      <c r="AX95" s="669">
        <f>IF(OR('0.Work Content Judge'!$F$134=0,AND($CP95=99,COUNTIF('0.Work Content Judge'!$AM$164:$AO$164,2)=0),AND($CQ95=99,COUNTIF('0.Work Content Judge'!$AM$164:$AO$164,2)&gt;0),AND($CT95=99,'0.Work Content Judge'!$AC$164=1),AND($AJ$27="N/A",$H95=$BD$46),AND($AJ$28="N/A",$H95=$BE$46),AND($AJ$29="N/A",$H95=$BF$46),AND($AJ$30="N/A",$H95=$BG$46),AND($AJ$31="N/A",$H95=$BH$46),AND($AJ$32="N/A",$H95=$BI$46)),0,1)</f>
        <v>0</v>
      </c>
      <c r="AY95" s="670">
        <f t="shared" si="18"/>
        <v>1</v>
      </c>
      <c r="AZ95" s="683">
        <f t="shared" si="5"/>
        <v>1</v>
      </c>
      <c r="BA95" s="684">
        <v>1</v>
      </c>
      <c r="BB95" s="685">
        <v>1</v>
      </c>
      <c r="BC95" s="685" t="s">
        <v>749</v>
      </c>
      <c r="BD95" s="685" t="s">
        <v>749</v>
      </c>
      <c r="BE95" s="685" t="s">
        <v>749</v>
      </c>
      <c r="BF95" s="685" t="s">
        <v>749</v>
      </c>
      <c r="BG95" s="685"/>
      <c r="BH95" s="685"/>
      <c r="BI95" s="685">
        <v>1</v>
      </c>
      <c r="BJ95" s="685">
        <v>0</v>
      </c>
      <c r="BK95" s="685" t="s">
        <v>749</v>
      </c>
      <c r="BL95" s="685" t="s">
        <v>749</v>
      </c>
      <c r="BM95" s="685" t="s">
        <v>749</v>
      </c>
      <c r="BN95" s="685">
        <v>1</v>
      </c>
      <c r="BO95" s="685">
        <v>1</v>
      </c>
      <c r="BP95" s="685">
        <v>1</v>
      </c>
      <c r="BQ95" s="685">
        <v>1</v>
      </c>
      <c r="BR95" s="685" t="s">
        <v>749</v>
      </c>
      <c r="BS95" s="685" t="s">
        <v>749</v>
      </c>
      <c r="BT95" s="685" t="s">
        <v>749</v>
      </c>
      <c r="BU95" s="685" t="s">
        <v>749</v>
      </c>
      <c r="BV95" s="685" t="s">
        <v>749</v>
      </c>
      <c r="BW95" s="685" t="s">
        <v>749</v>
      </c>
      <c r="BX95" s="685" t="s">
        <v>749</v>
      </c>
      <c r="BY95" s="685" t="s">
        <v>749</v>
      </c>
      <c r="BZ95" s="685">
        <v>1</v>
      </c>
      <c r="CA95" s="685">
        <v>1</v>
      </c>
      <c r="CB95" s="685">
        <v>1</v>
      </c>
      <c r="CC95" s="685">
        <v>1</v>
      </c>
      <c r="CD95" s="685">
        <v>1</v>
      </c>
      <c r="CE95" s="685" t="s">
        <v>749</v>
      </c>
      <c r="CF95" s="685">
        <v>1</v>
      </c>
      <c r="CG95" s="685" t="s">
        <v>749</v>
      </c>
      <c r="CH95" s="685" t="s">
        <v>749</v>
      </c>
      <c r="CI95" s="685" t="s">
        <v>749</v>
      </c>
      <c r="CJ95" s="685" t="s">
        <v>749</v>
      </c>
      <c r="CK95" s="685" t="s">
        <v>749</v>
      </c>
      <c r="CL95" s="685" t="s">
        <v>749</v>
      </c>
      <c r="CM95" s="685" t="s">
        <v>749</v>
      </c>
      <c r="CN95" s="685">
        <v>1</v>
      </c>
      <c r="CO95" s="685">
        <v>1</v>
      </c>
      <c r="CP95" s="685"/>
      <c r="CQ95" s="685"/>
      <c r="CR95" s="685"/>
      <c r="CS95" s="685"/>
      <c r="CT95" s="685"/>
      <c r="CU95" s="685"/>
      <c r="CV95" s="685"/>
      <c r="CW95" s="718" t="str">
        <f t="shared" si="19"/>
        <v>ファイル共有システム(ファイルサーバ)</v>
      </c>
      <c r="CX95" s="718"/>
      <c r="CY95" s="718"/>
    </row>
    <row r="96" s="258" customFormat="1" ht="172.8" spans="2:103">
      <c r="B96" s="448">
        <f t="shared" si="7"/>
        <v>49</v>
      </c>
      <c r="C96" s="449" t="s">
        <v>861</v>
      </c>
      <c r="D96" s="450" t="s">
        <v>743</v>
      </c>
      <c r="E96" s="451" t="s">
        <v>801</v>
      </c>
      <c r="F96" s="598" t="s">
        <v>862</v>
      </c>
      <c r="G96" s="598" t="s">
        <v>863</v>
      </c>
      <c r="H96" s="451" t="str">
        <f t="shared" si="8"/>
        <v>端末管理サーバ
Terminal management server
(e.g., Active Directory server)</v>
      </c>
      <c r="I96" s="451" t="s">
        <v>864</v>
      </c>
      <c r="J96" s="637" t="s">
        <v>865</v>
      </c>
      <c r="K96" s="487" t="str">
        <f t="shared" si="9"/>
        <v>回答不要
Not Applicable</v>
      </c>
      <c r="L96" s="488"/>
      <c r="M96" s="489"/>
      <c r="N96" s="490" t="s">
        <v>866</v>
      </c>
      <c r="O96" s="491"/>
      <c r="P96" s="322"/>
      <c r="Q96" s="648" t="s">
        <v>131</v>
      </c>
      <c r="R96" s="487" t="str">
        <f t="shared" si="10"/>
        <v>回答不要
Not Applicable</v>
      </c>
      <c r="S96" s="488"/>
      <c r="T96" s="489"/>
      <c r="U96" s="649"/>
      <c r="V96" s="494"/>
      <c r="W96" s="649"/>
      <c r="X96" s="487" t="str">
        <f t="shared" si="11"/>
        <v>回答不要
Not Applicable</v>
      </c>
      <c r="Y96" s="488"/>
      <c r="Z96" s="489"/>
      <c r="AA96" s="649"/>
      <c r="AB96" s="494"/>
      <c r="AC96" s="649"/>
      <c r="AD96" s="487" t="str">
        <f t="shared" si="12"/>
        <v>回答不要
Not Applicable</v>
      </c>
      <c r="AE96" s="488"/>
      <c r="AF96" s="489"/>
      <c r="AG96" s="649"/>
      <c r="AH96" s="494"/>
      <c r="AI96" s="649"/>
      <c r="AJ96" s="487" t="str">
        <f t="shared" si="13"/>
        <v>回答不要
Not Applicable</v>
      </c>
      <c r="AK96" s="488"/>
      <c r="AL96" s="489"/>
      <c r="AM96" s="652"/>
      <c r="AN96" s="494"/>
      <c r="AO96" s="668"/>
      <c r="AP96" s="669">
        <f>IF(OR('0.Work Content Judge'!$F$130=0,AND($CP96=99,COUNTIF('0.Work Content Judge'!$AM$160:$AO$160,2)=0),AND($CQ96=99,COUNTIF('0.Work Content Judge'!$AM$160:$AO$160,2)&gt;0),AND($CT96=99,'0.Work Content Judge'!$AC$160=1),AND($K$27="N/A",$H96=$BD$46),AND($K$28="N/A",$H96=$BE$46),AND($K$29="N/A",$H96=$BF$46),AND($K$30="N/A",$H96=$BG$46),AND($K$31="N/A",$H96=$BH$46),AND($K$32="N/A",$H96=$BI$46)),0,1)</f>
        <v>0</v>
      </c>
      <c r="AQ96" s="670">
        <f t="shared" si="14"/>
        <v>1</v>
      </c>
      <c r="AR96" s="669">
        <f>IF(OR('0.Work Content Judge'!$F$131=0,AND($CP96=99,COUNTIF('0.Work Content Judge'!$AM$161:$AO$161,2)=0),AND($CQ96=99,COUNTIF('0.Work Content Judge'!$AM$161:$AO$161,2)&gt;0),AND($CT96=99,'0.Work Content Judge'!$AC$161=1),AND($R$27="N/A",$H96=$BD$46),AND($R$28="N/A",$H96=$BE$46),AND($R$29="N/A",$H96=$BF$46),AND($R$30="N/A",$H96=$BG$46),AND($R$31="N/A",$H96=$BH$46),AND($R$32="N/A",$H96=$BI$46)),0,1)</f>
        <v>0</v>
      </c>
      <c r="AS96" s="670">
        <f t="shared" si="15"/>
        <v>1</v>
      </c>
      <c r="AT96" s="669">
        <f>IF(OR('0.Work Content Judge'!$F$132=0,AND($CP96=99,COUNTIF('0.Work Content Judge'!$AM$162:$AO$162,2)=0),AND($CQ96=99,COUNTIF('0.Work Content Judge'!$AM$162:$AO$162,2)&gt;0),AND($CT96=99,'0.Work Content Judge'!$AC$162=1),AND($X$27="N/A",$H96=$BD$46),AND($X$28="N/A",$H96=$BE$46),AND($X$29="N/A",$H96=$BF$46),AND($X$30="N/A",$H96=$BG$46),AND($X$31="N/A",$H96=$BH$46),AND($X$32="N/A",$H96=$BI$46)),0,1)</f>
        <v>0</v>
      </c>
      <c r="AU96" s="670">
        <f t="shared" si="16"/>
        <v>1</v>
      </c>
      <c r="AV96" s="669">
        <f>IF(OR('0.Work Content Judge'!$F$133=0,AND($CP96=99,COUNTIF('0.Work Content Judge'!$AM$163:$AO$163,2)=0),AND($CQ96=99,COUNTIF('0.Work Content Judge'!$AM$163:$AO$163,2)&gt;0),AND($CT96=99,'0.Work Content Judge'!$AC$163=1),AND($AD$27="N/A",$H96=$BD$46),AND($AD$28="N/A",$H96=$BE$46),AND($AD$29="N/A",$H96=$BF$46),AND($AD$30="N/A",$H96=$BG$46),AND($AD$31="N/A",$H96=$BH$46),AND($AD$32="N/A",$H96=$BI$46)),0,1)</f>
        <v>0</v>
      </c>
      <c r="AW96" s="670">
        <f t="shared" si="17"/>
        <v>1</v>
      </c>
      <c r="AX96" s="669">
        <f>IF(OR('0.Work Content Judge'!$F$134=0,AND($CP96=99,COUNTIF('0.Work Content Judge'!$AM$164:$AO$164,2)=0),AND($CQ96=99,COUNTIF('0.Work Content Judge'!$AM$164:$AO$164,2)&gt;0),AND($CT96=99,'0.Work Content Judge'!$AC$164=1),AND($AJ$27="N/A",$H96=$BD$46),AND($AJ$28="N/A",$H96=$BE$46),AND($AJ$29="N/A",$H96=$BF$46),AND($AJ$30="N/A",$H96=$BG$46),AND($AJ$31="N/A",$H96=$BH$46),AND($AJ$32="N/A",$H96=$BI$46)),0,1)</f>
        <v>0</v>
      </c>
      <c r="AY96" s="670">
        <f t="shared" si="18"/>
        <v>1</v>
      </c>
      <c r="AZ96" s="683">
        <f t="shared" si="5"/>
        <v>2</v>
      </c>
      <c r="BA96" s="684">
        <v>1</v>
      </c>
      <c r="BB96" s="685">
        <v>1</v>
      </c>
      <c r="BC96" s="685" t="s">
        <v>749</v>
      </c>
      <c r="BD96" s="685" t="s">
        <v>749</v>
      </c>
      <c r="BE96" s="685" t="s">
        <v>749</v>
      </c>
      <c r="BF96" s="685" t="s">
        <v>749</v>
      </c>
      <c r="BG96" s="685" t="s">
        <v>749</v>
      </c>
      <c r="BH96" s="685">
        <v>1</v>
      </c>
      <c r="BI96" s="685">
        <v>1</v>
      </c>
      <c r="BJ96" s="685">
        <v>1</v>
      </c>
      <c r="BK96" s="685" t="s">
        <v>749</v>
      </c>
      <c r="BL96" s="685">
        <v>1</v>
      </c>
      <c r="BM96" s="685" t="s">
        <v>749</v>
      </c>
      <c r="BN96" s="685"/>
      <c r="BO96" s="685">
        <v>1</v>
      </c>
      <c r="BP96" s="685">
        <v>1</v>
      </c>
      <c r="BQ96" s="685">
        <v>1</v>
      </c>
      <c r="BR96" s="685" t="s">
        <v>749</v>
      </c>
      <c r="BS96" s="685" t="s">
        <v>749</v>
      </c>
      <c r="BT96" s="685" t="s">
        <v>749</v>
      </c>
      <c r="BU96" s="685" t="s">
        <v>749</v>
      </c>
      <c r="BV96" s="685" t="s">
        <v>749</v>
      </c>
      <c r="BW96" s="685" t="s">
        <v>749</v>
      </c>
      <c r="BX96" s="685" t="s">
        <v>749</v>
      </c>
      <c r="BY96" s="685" t="s">
        <v>749</v>
      </c>
      <c r="BZ96" s="685">
        <v>1</v>
      </c>
      <c r="CA96" s="685">
        <v>1</v>
      </c>
      <c r="CB96" s="685">
        <v>1</v>
      </c>
      <c r="CC96" s="685">
        <v>1</v>
      </c>
      <c r="CD96" s="685">
        <v>1</v>
      </c>
      <c r="CE96" s="685" t="s">
        <v>749</v>
      </c>
      <c r="CF96" s="685">
        <v>1</v>
      </c>
      <c r="CG96" s="685" t="s">
        <v>749</v>
      </c>
      <c r="CH96" s="685" t="s">
        <v>749</v>
      </c>
      <c r="CI96" s="685" t="s">
        <v>749</v>
      </c>
      <c r="CJ96" s="685" t="s">
        <v>749</v>
      </c>
      <c r="CK96" s="685" t="s">
        <v>749</v>
      </c>
      <c r="CL96" s="685" t="s">
        <v>749</v>
      </c>
      <c r="CM96" s="685" t="s">
        <v>749</v>
      </c>
      <c r="CN96" s="685">
        <v>1</v>
      </c>
      <c r="CO96" s="685">
        <v>1</v>
      </c>
      <c r="CP96" s="685"/>
      <c r="CQ96" s="685"/>
      <c r="CR96" s="685"/>
      <c r="CS96" s="685"/>
      <c r="CT96" s="685"/>
      <c r="CU96" s="685"/>
      <c r="CV96" s="685"/>
      <c r="CW96" s="718" t="str">
        <f t="shared" si="19"/>
        <v>端末管理サーバ(Active Directory)</v>
      </c>
      <c r="CX96" s="718"/>
      <c r="CY96" s="718"/>
    </row>
    <row r="97" s="258" customFormat="1" ht="172.8" spans="2:103">
      <c r="B97" s="448">
        <f t="shared" si="7"/>
        <v>50</v>
      </c>
      <c r="C97" s="449" t="s">
        <v>861</v>
      </c>
      <c r="D97" s="450" t="s">
        <v>743</v>
      </c>
      <c r="E97" s="451" t="s">
        <v>801</v>
      </c>
      <c r="F97" s="598" t="s">
        <v>862</v>
      </c>
      <c r="G97" s="598" t="s">
        <v>863</v>
      </c>
      <c r="H97" s="454" t="str">
        <f t="shared" si="8"/>
        <v>ファイル共有システム(ファイルサーバ)
File sharing system
(e.g., File server)</v>
      </c>
      <c r="I97" s="451" t="s">
        <v>864</v>
      </c>
      <c r="J97" s="637" t="s">
        <v>865</v>
      </c>
      <c r="K97" s="487" t="str">
        <f t="shared" si="9"/>
        <v>回答不要
Not Applicable</v>
      </c>
      <c r="L97" s="488"/>
      <c r="M97" s="489"/>
      <c r="N97" s="490" t="s">
        <v>866</v>
      </c>
      <c r="O97" s="491"/>
      <c r="P97" s="322"/>
      <c r="Q97" s="648" t="s">
        <v>131</v>
      </c>
      <c r="R97" s="487" t="str">
        <f t="shared" si="10"/>
        <v>回答不要
Not Applicable</v>
      </c>
      <c r="S97" s="488"/>
      <c r="T97" s="489"/>
      <c r="U97" s="649"/>
      <c r="V97" s="494"/>
      <c r="W97" s="649"/>
      <c r="X97" s="487" t="str">
        <f t="shared" si="11"/>
        <v>回答不要
Not Applicable</v>
      </c>
      <c r="Y97" s="488"/>
      <c r="Z97" s="489"/>
      <c r="AA97" s="649"/>
      <c r="AB97" s="494"/>
      <c r="AC97" s="649"/>
      <c r="AD97" s="487" t="str">
        <f t="shared" si="12"/>
        <v>回答不要
Not Applicable</v>
      </c>
      <c r="AE97" s="488"/>
      <c r="AF97" s="489"/>
      <c r="AG97" s="649"/>
      <c r="AH97" s="494"/>
      <c r="AI97" s="649"/>
      <c r="AJ97" s="487" t="str">
        <f t="shared" si="13"/>
        <v>回答不要
Not Applicable</v>
      </c>
      <c r="AK97" s="488"/>
      <c r="AL97" s="489"/>
      <c r="AM97" s="652"/>
      <c r="AN97" s="494"/>
      <c r="AO97" s="668"/>
      <c r="AP97" s="669">
        <f>IF(OR('0.Work Content Judge'!$F$130=0,AND($CP97=99,COUNTIF('0.Work Content Judge'!$AM$160:$AO$160,2)=0),AND($CQ97=99,COUNTIF('0.Work Content Judge'!$AM$160:$AO$160,2)&gt;0),AND($CT97=99,'0.Work Content Judge'!$AC$160=1),AND($K$27="N/A",$H97=$BD$46),AND($K$28="N/A",$H97=$BE$46),AND($K$29="N/A",$H97=$BF$46),AND($K$30="N/A",$H97=$BG$46),AND($K$31="N/A",$H97=$BH$46),AND($K$32="N/A",$H97=$BI$46)),0,1)</f>
        <v>0</v>
      </c>
      <c r="AQ97" s="670">
        <f t="shared" si="14"/>
        <v>1</v>
      </c>
      <c r="AR97" s="669">
        <f>IF(OR('0.Work Content Judge'!$F$131=0,AND($CP97=99,COUNTIF('0.Work Content Judge'!$AM$161:$AO$161,2)=0),AND($CQ97=99,COUNTIF('0.Work Content Judge'!$AM$161:$AO$161,2)&gt;0),AND($CT97=99,'0.Work Content Judge'!$AC$161=1),AND($R$27="N/A",$H97=$BD$46),AND($R$28="N/A",$H97=$BE$46),AND($R$29="N/A",$H97=$BF$46),AND($R$30="N/A",$H97=$BG$46),AND($R$31="N/A",$H97=$BH$46),AND($R$32="N/A",$H97=$BI$46)),0,1)</f>
        <v>0</v>
      </c>
      <c r="AS97" s="670">
        <f t="shared" si="15"/>
        <v>1</v>
      </c>
      <c r="AT97" s="669">
        <f>IF(OR('0.Work Content Judge'!$F$132=0,AND($CP97=99,COUNTIF('0.Work Content Judge'!$AM$162:$AO$162,2)=0),AND($CQ97=99,COUNTIF('0.Work Content Judge'!$AM$162:$AO$162,2)&gt;0),AND($CT97=99,'0.Work Content Judge'!$AC$162=1),AND($X$27="N/A",$H97=$BD$46),AND($X$28="N/A",$H97=$BE$46),AND($X$29="N/A",$H97=$BF$46),AND($X$30="N/A",$H97=$BG$46),AND($X$31="N/A",$H97=$BH$46),AND($X$32="N/A",$H97=$BI$46)),0,1)</f>
        <v>0</v>
      </c>
      <c r="AU97" s="670">
        <f t="shared" si="16"/>
        <v>1</v>
      </c>
      <c r="AV97" s="669">
        <f>IF(OR('0.Work Content Judge'!$F$133=0,AND($CP97=99,COUNTIF('0.Work Content Judge'!$AM$163:$AO$163,2)=0),AND($CQ97=99,COUNTIF('0.Work Content Judge'!$AM$163:$AO$163,2)&gt;0),AND($CT97=99,'0.Work Content Judge'!$AC$163=1),AND($AD$27="N/A",$H97=$BD$46),AND($AD$28="N/A",$H97=$BE$46),AND($AD$29="N/A",$H97=$BF$46),AND($AD$30="N/A",$H97=$BG$46),AND($AD$31="N/A",$H97=$BH$46),AND($AD$32="N/A",$H97=$BI$46)),0,1)</f>
        <v>0</v>
      </c>
      <c r="AW97" s="670">
        <f t="shared" si="17"/>
        <v>1</v>
      </c>
      <c r="AX97" s="669">
        <f>IF(OR('0.Work Content Judge'!$F$134=0,AND($CP97=99,COUNTIF('0.Work Content Judge'!$AM$164:$AO$164,2)=0),AND($CQ97=99,COUNTIF('0.Work Content Judge'!$AM$164:$AO$164,2)&gt;0),AND($CT97=99,'0.Work Content Judge'!$AC$164=1),AND($AJ$27="N/A",$H97=$BD$46),AND($AJ$28="N/A",$H97=$BE$46),AND($AJ$29="N/A",$H97=$BF$46),AND($AJ$30="N/A",$H97=$BG$46),AND($AJ$31="N/A",$H97=$BH$46),AND($AJ$32="N/A",$H97=$BI$46)),0,1)</f>
        <v>0</v>
      </c>
      <c r="AY97" s="670">
        <f t="shared" si="18"/>
        <v>1</v>
      </c>
      <c r="AZ97" s="683">
        <f t="shared" si="5"/>
        <v>1</v>
      </c>
      <c r="BA97" s="684">
        <v>1</v>
      </c>
      <c r="BB97" s="685">
        <v>1</v>
      </c>
      <c r="BC97" s="685" t="s">
        <v>749</v>
      </c>
      <c r="BD97" s="685" t="s">
        <v>749</v>
      </c>
      <c r="BE97" s="685" t="s">
        <v>749</v>
      </c>
      <c r="BF97" s="685" t="s">
        <v>749</v>
      </c>
      <c r="BG97" s="685" t="s">
        <v>749</v>
      </c>
      <c r="BH97" s="685"/>
      <c r="BI97" s="685">
        <v>1</v>
      </c>
      <c r="BJ97" s="685">
        <v>1</v>
      </c>
      <c r="BK97" s="685" t="s">
        <v>749</v>
      </c>
      <c r="BL97" s="685">
        <v>1</v>
      </c>
      <c r="BM97" s="685" t="s">
        <v>749</v>
      </c>
      <c r="BN97" s="685"/>
      <c r="BO97" s="685">
        <v>1</v>
      </c>
      <c r="BP97" s="685">
        <v>1</v>
      </c>
      <c r="BQ97" s="685">
        <v>1</v>
      </c>
      <c r="BR97" s="685" t="s">
        <v>749</v>
      </c>
      <c r="BS97" s="685" t="s">
        <v>749</v>
      </c>
      <c r="BT97" s="685" t="s">
        <v>749</v>
      </c>
      <c r="BU97" s="685" t="s">
        <v>749</v>
      </c>
      <c r="BV97" s="685" t="s">
        <v>749</v>
      </c>
      <c r="BW97" s="685" t="s">
        <v>749</v>
      </c>
      <c r="BX97" s="685" t="s">
        <v>749</v>
      </c>
      <c r="BY97" s="685" t="s">
        <v>749</v>
      </c>
      <c r="BZ97" s="685">
        <v>1</v>
      </c>
      <c r="CA97" s="685">
        <v>1</v>
      </c>
      <c r="CB97" s="685">
        <v>1</v>
      </c>
      <c r="CC97" s="685">
        <v>1</v>
      </c>
      <c r="CD97" s="685">
        <v>1</v>
      </c>
      <c r="CE97" s="685" t="s">
        <v>749</v>
      </c>
      <c r="CF97" s="685">
        <v>1</v>
      </c>
      <c r="CG97" s="685" t="s">
        <v>749</v>
      </c>
      <c r="CH97" s="685" t="s">
        <v>749</v>
      </c>
      <c r="CI97" s="685" t="s">
        <v>749</v>
      </c>
      <c r="CJ97" s="685" t="s">
        <v>749</v>
      </c>
      <c r="CK97" s="685" t="s">
        <v>749</v>
      </c>
      <c r="CL97" s="685" t="s">
        <v>749</v>
      </c>
      <c r="CM97" s="685" t="s">
        <v>749</v>
      </c>
      <c r="CN97" s="685">
        <v>1</v>
      </c>
      <c r="CO97" s="685">
        <v>1</v>
      </c>
      <c r="CP97" s="685"/>
      <c r="CQ97" s="685"/>
      <c r="CR97" s="685"/>
      <c r="CS97" s="685"/>
      <c r="CT97" s="685"/>
      <c r="CU97" s="685"/>
      <c r="CV97" s="685"/>
      <c r="CW97" s="718" t="str">
        <f t="shared" si="19"/>
        <v>ファイル共有システム(ファイルサーバ)</v>
      </c>
      <c r="CX97" s="718"/>
      <c r="CY97" s="718"/>
    </row>
    <row r="98" s="258" customFormat="1" ht="158.4" spans="2:103">
      <c r="B98" s="448">
        <f t="shared" si="7"/>
        <v>51</v>
      </c>
      <c r="C98" s="449" t="s">
        <v>867</v>
      </c>
      <c r="D98" s="450" t="s">
        <v>743</v>
      </c>
      <c r="E98" s="451" t="s">
        <v>801</v>
      </c>
      <c r="F98" s="598" t="s">
        <v>868</v>
      </c>
      <c r="G98" s="598" t="s">
        <v>869</v>
      </c>
      <c r="H98" s="451" t="str">
        <f t="shared" si="8"/>
        <v>端末
Terminal
(e.g., User terminal, operation terminal, etc.)</v>
      </c>
      <c r="I98" s="451" t="s">
        <v>870</v>
      </c>
      <c r="J98" s="637" t="s">
        <v>871</v>
      </c>
      <c r="K98" s="487" t="str">
        <f t="shared" si="9"/>
        <v>回答不要
Not Applicable</v>
      </c>
      <c r="L98" s="488"/>
      <c r="M98" s="489"/>
      <c r="N98" s="490" t="s">
        <v>872</v>
      </c>
      <c r="O98" s="491"/>
      <c r="P98" s="322"/>
      <c r="Q98" s="648" t="s">
        <v>131</v>
      </c>
      <c r="R98" s="487" t="str">
        <f t="shared" si="10"/>
        <v>回答不要
Not Applicable</v>
      </c>
      <c r="S98" s="488"/>
      <c r="T98" s="489"/>
      <c r="U98" s="649"/>
      <c r="V98" s="494"/>
      <c r="W98" s="649"/>
      <c r="X98" s="487" t="str">
        <f t="shared" si="11"/>
        <v>回答不要
Not Applicable</v>
      </c>
      <c r="Y98" s="488"/>
      <c r="Z98" s="489"/>
      <c r="AA98" s="649"/>
      <c r="AB98" s="494"/>
      <c r="AC98" s="649"/>
      <c r="AD98" s="487" t="str">
        <f t="shared" si="12"/>
        <v>回答不要
Not Applicable</v>
      </c>
      <c r="AE98" s="488"/>
      <c r="AF98" s="489"/>
      <c r="AG98" s="649"/>
      <c r="AH98" s="494"/>
      <c r="AI98" s="649"/>
      <c r="AJ98" s="487" t="str">
        <f t="shared" si="13"/>
        <v>回答不要
Not Applicable</v>
      </c>
      <c r="AK98" s="488"/>
      <c r="AL98" s="489"/>
      <c r="AM98" s="652"/>
      <c r="AN98" s="494"/>
      <c r="AO98" s="668"/>
      <c r="AP98" s="669">
        <f>IF(OR('0.Work Content Judge'!$F$130=0,AND($CP98=99,COUNTIF('0.Work Content Judge'!$AM$160:$AO$160,2)=0),AND($CQ98=99,COUNTIF('0.Work Content Judge'!$AM$160:$AO$160,2)&gt;0),AND($CT98=99,'0.Work Content Judge'!$AC$160=1),AND($K$27="N/A",$H98=$BD$46),AND($K$28="N/A",$H98=$BE$46),AND($K$29="N/A",$H98=$BF$46),AND($K$30="N/A",$H98=$BG$46),AND($K$31="N/A",$H98=$BH$46),AND($K$32="N/A",$H98=$BI$46)),0,1)</f>
        <v>0</v>
      </c>
      <c r="AQ98" s="670">
        <f t="shared" si="14"/>
        <v>1</v>
      </c>
      <c r="AR98" s="669">
        <f>IF(OR('0.Work Content Judge'!$F$131=0,AND($CP98=99,COUNTIF('0.Work Content Judge'!$AM$161:$AO$161,2)=0),AND($CQ98=99,COUNTIF('0.Work Content Judge'!$AM$161:$AO$161,2)&gt;0),AND($CT98=99,'0.Work Content Judge'!$AC$161=1),AND($R$27="N/A",$H98=$BD$46),AND($R$28="N/A",$H98=$BE$46),AND($R$29="N/A",$H98=$BF$46),AND($R$30="N/A",$H98=$BG$46),AND($R$31="N/A",$H98=$BH$46),AND($R$32="N/A",$H98=$BI$46)),0,1)</f>
        <v>0</v>
      </c>
      <c r="AS98" s="670">
        <f t="shared" si="15"/>
        <v>1</v>
      </c>
      <c r="AT98" s="669">
        <f>IF(OR('0.Work Content Judge'!$F$132=0,AND($CP98=99,COUNTIF('0.Work Content Judge'!$AM$162:$AO$162,2)=0),AND($CQ98=99,COUNTIF('0.Work Content Judge'!$AM$162:$AO$162,2)&gt;0),AND($CT98=99,'0.Work Content Judge'!$AC$162=1),AND($X$27="N/A",$H98=$BD$46),AND($X$28="N/A",$H98=$BE$46),AND($X$29="N/A",$H98=$BF$46),AND($X$30="N/A",$H98=$BG$46),AND($X$31="N/A",$H98=$BH$46),AND($X$32="N/A",$H98=$BI$46)),0,1)</f>
        <v>0</v>
      </c>
      <c r="AU98" s="670">
        <f t="shared" si="16"/>
        <v>1</v>
      </c>
      <c r="AV98" s="669">
        <f>IF(OR('0.Work Content Judge'!$F$133=0,AND($CP98=99,COUNTIF('0.Work Content Judge'!$AM$163:$AO$163,2)=0),AND($CQ98=99,COUNTIF('0.Work Content Judge'!$AM$163:$AO$163,2)&gt;0),AND($CT98=99,'0.Work Content Judge'!$AC$163=1),AND($AD$27="N/A",$H98=$BD$46),AND($AD$28="N/A",$H98=$BE$46),AND($AD$29="N/A",$H98=$BF$46),AND($AD$30="N/A",$H98=$BG$46),AND($AD$31="N/A",$H98=$BH$46),AND($AD$32="N/A",$H98=$BI$46)),0,1)</f>
        <v>0</v>
      </c>
      <c r="AW98" s="670">
        <f t="shared" si="17"/>
        <v>1</v>
      </c>
      <c r="AX98" s="669">
        <f>IF(OR('0.Work Content Judge'!$F$134=0,AND($CP98=99,COUNTIF('0.Work Content Judge'!$AM$164:$AO$164,2)=0),AND($CQ98=99,COUNTIF('0.Work Content Judge'!$AM$164:$AO$164,2)&gt;0),AND($CT98=99,'0.Work Content Judge'!$AC$164=1),AND($AJ$27="N/A",$H98=$BD$46),AND($AJ$28="N/A",$H98=$BE$46),AND($AJ$29="N/A",$H98=$BF$46),AND($AJ$30="N/A",$H98=$BG$46),AND($AJ$31="N/A",$H98=$BH$46),AND($AJ$32="N/A",$H98=$BI$46)),0,1)</f>
        <v>0</v>
      </c>
      <c r="AY98" s="670">
        <f t="shared" si="18"/>
        <v>1</v>
      </c>
      <c r="AZ98" s="683">
        <f t="shared" si="5"/>
        <v>3</v>
      </c>
      <c r="BA98" s="684">
        <v>1</v>
      </c>
      <c r="BB98" s="685">
        <v>1</v>
      </c>
      <c r="BC98" s="685" t="s">
        <v>749</v>
      </c>
      <c r="BD98" s="685" t="s">
        <v>749</v>
      </c>
      <c r="BE98" s="685" t="s">
        <v>749</v>
      </c>
      <c r="BF98" s="685" t="s">
        <v>749</v>
      </c>
      <c r="BG98" s="685">
        <v>1</v>
      </c>
      <c r="BH98" s="685">
        <v>1</v>
      </c>
      <c r="BI98" s="685">
        <v>1</v>
      </c>
      <c r="BJ98" s="685">
        <v>0</v>
      </c>
      <c r="BK98" s="685" t="s">
        <v>749</v>
      </c>
      <c r="BL98" s="685" t="s">
        <v>749</v>
      </c>
      <c r="BM98" s="685" t="s">
        <v>749</v>
      </c>
      <c r="BN98" s="685">
        <v>1</v>
      </c>
      <c r="BO98" s="685">
        <v>1</v>
      </c>
      <c r="BP98" s="685">
        <v>1</v>
      </c>
      <c r="BQ98" s="685">
        <v>1</v>
      </c>
      <c r="BR98" s="685" t="s">
        <v>749</v>
      </c>
      <c r="BS98" s="685" t="s">
        <v>749</v>
      </c>
      <c r="BT98" s="685" t="s">
        <v>749</v>
      </c>
      <c r="BU98" s="685" t="s">
        <v>749</v>
      </c>
      <c r="BV98" s="685" t="s">
        <v>749</v>
      </c>
      <c r="BW98" s="685" t="s">
        <v>749</v>
      </c>
      <c r="BX98" s="685" t="s">
        <v>749</v>
      </c>
      <c r="BY98" s="685" t="s">
        <v>749</v>
      </c>
      <c r="BZ98" s="685">
        <v>1</v>
      </c>
      <c r="CA98" s="685">
        <v>1</v>
      </c>
      <c r="CB98" s="685">
        <v>1</v>
      </c>
      <c r="CC98" s="685">
        <v>1</v>
      </c>
      <c r="CD98" s="685">
        <v>1</v>
      </c>
      <c r="CE98" s="685">
        <v>1</v>
      </c>
      <c r="CF98" s="685">
        <v>1</v>
      </c>
      <c r="CG98" s="685" t="s">
        <v>749</v>
      </c>
      <c r="CH98" s="685" t="s">
        <v>749</v>
      </c>
      <c r="CI98" s="685" t="s">
        <v>749</v>
      </c>
      <c r="CJ98" s="685" t="s">
        <v>749</v>
      </c>
      <c r="CK98" s="685" t="s">
        <v>749</v>
      </c>
      <c r="CL98" s="685" t="s">
        <v>749</v>
      </c>
      <c r="CM98" s="685" t="s">
        <v>749</v>
      </c>
      <c r="CN98" s="685">
        <v>1</v>
      </c>
      <c r="CO98" s="685">
        <v>1</v>
      </c>
      <c r="CP98" s="685"/>
      <c r="CQ98" s="685"/>
      <c r="CR98" s="685"/>
      <c r="CS98" s="685"/>
      <c r="CT98" s="685"/>
      <c r="CU98" s="685"/>
      <c r="CV98" s="685"/>
      <c r="CW98" s="718" t="str">
        <f t="shared" si="19"/>
        <v>ユーザ端末・ネットワーク</v>
      </c>
      <c r="CX98" s="718"/>
      <c r="CY98" s="718"/>
    </row>
    <row r="99" s="258" customFormat="1" ht="158.4" spans="2:103">
      <c r="B99" s="448">
        <f t="shared" si="7"/>
        <v>52</v>
      </c>
      <c r="C99" s="449" t="s">
        <v>867</v>
      </c>
      <c r="D99" s="450" t="s">
        <v>743</v>
      </c>
      <c r="E99" s="451" t="s">
        <v>801</v>
      </c>
      <c r="F99" s="598" t="s">
        <v>868</v>
      </c>
      <c r="G99" s="598" t="s">
        <v>869</v>
      </c>
      <c r="H99" s="454" t="str">
        <f t="shared" si="8"/>
        <v>端末管理サーバ
Terminal management server
(e.g., Active Directory server)</v>
      </c>
      <c r="I99" s="451" t="s">
        <v>870</v>
      </c>
      <c r="J99" s="637" t="s">
        <v>871</v>
      </c>
      <c r="K99" s="487" t="str">
        <f t="shared" si="9"/>
        <v>回答不要
Not Applicable</v>
      </c>
      <c r="L99" s="488"/>
      <c r="M99" s="489"/>
      <c r="N99" s="490" t="s">
        <v>872</v>
      </c>
      <c r="O99" s="491"/>
      <c r="P99" s="322"/>
      <c r="Q99" s="648" t="s">
        <v>131</v>
      </c>
      <c r="R99" s="487" t="str">
        <f t="shared" si="10"/>
        <v>回答不要
Not Applicable</v>
      </c>
      <c r="S99" s="488"/>
      <c r="T99" s="489"/>
      <c r="U99" s="649"/>
      <c r="V99" s="494"/>
      <c r="W99" s="649"/>
      <c r="X99" s="487" t="str">
        <f t="shared" si="11"/>
        <v>回答不要
Not Applicable</v>
      </c>
      <c r="Y99" s="488"/>
      <c r="Z99" s="489"/>
      <c r="AA99" s="649"/>
      <c r="AB99" s="494"/>
      <c r="AC99" s="649"/>
      <c r="AD99" s="487" t="str">
        <f t="shared" si="12"/>
        <v>回答不要
Not Applicable</v>
      </c>
      <c r="AE99" s="488"/>
      <c r="AF99" s="489"/>
      <c r="AG99" s="649"/>
      <c r="AH99" s="494"/>
      <c r="AI99" s="649"/>
      <c r="AJ99" s="487" t="str">
        <f t="shared" si="13"/>
        <v>回答不要
Not Applicable</v>
      </c>
      <c r="AK99" s="488"/>
      <c r="AL99" s="489"/>
      <c r="AM99" s="652"/>
      <c r="AN99" s="494"/>
      <c r="AO99" s="668"/>
      <c r="AP99" s="669">
        <f>IF(OR('0.Work Content Judge'!$F$130=0,AND($CP99=99,COUNTIF('0.Work Content Judge'!$AM$160:$AO$160,2)=0),AND($CQ99=99,COUNTIF('0.Work Content Judge'!$AM$160:$AO$160,2)&gt;0),AND($CT99=99,'0.Work Content Judge'!$AC$160=1),AND($K$27="N/A",$H99=$BD$46),AND($K$28="N/A",$H99=$BE$46),AND($K$29="N/A",$H99=$BF$46),AND($K$30="N/A",$H99=$BG$46),AND($K$31="N/A",$H99=$BH$46),AND($K$32="N/A",$H99=$BI$46)),0,1)</f>
        <v>0</v>
      </c>
      <c r="AQ99" s="670">
        <f t="shared" si="14"/>
        <v>1</v>
      </c>
      <c r="AR99" s="669">
        <f>IF(OR('0.Work Content Judge'!$F$131=0,AND($CP99=99,COUNTIF('0.Work Content Judge'!$AM$161:$AO$161,2)=0),AND($CQ99=99,COUNTIF('0.Work Content Judge'!$AM$161:$AO$161,2)&gt;0),AND($CT99=99,'0.Work Content Judge'!$AC$161=1),AND($R$27="N/A",$H99=$BD$46),AND($R$28="N/A",$H99=$BE$46),AND($R$29="N/A",$H99=$BF$46),AND($R$30="N/A",$H99=$BG$46),AND($R$31="N/A",$H99=$BH$46),AND($R$32="N/A",$H99=$BI$46)),0,1)</f>
        <v>0</v>
      </c>
      <c r="AS99" s="670">
        <f t="shared" si="15"/>
        <v>1</v>
      </c>
      <c r="AT99" s="669">
        <f>IF(OR('0.Work Content Judge'!$F$132=0,AND($CP99=99,COUNTIF('0.Work Content Judge'!$AM$162:$AO$162,2)=0),AND($CQ99=99,COUNTIF('0.Work Content Judge'!$AM$162:$AO$162,2)&gt;0),AND($CT99=99,'0.Work Content Judge'!$AC$162=1),AND($X$27="N/A",$H99=$BD$46),AND($X$28="N/A",$H99=$BE$46),AND($X$29="N/A",$H99=$BF$46),AND($X$30="N/A",$H99=$BG$46),AND($X$31="N/A",$H99=$BH$46),AND($X$32="N/A",$H99=$BI$46)),0,1)</f>
        <v>0</v>
      </c>
      <c r="AU99" s="670">
        <f t="shared" si="16"/>
        <v>1</v>
      </c>
      <c r="AV99" s="669">
        <f>IF(OR('0.Work Content Judge'!$F$133=0,AND($CP99=99,COUNTIF('0.Work Content Judge'!$AM$163:$AO$163,2)=0),AND($CQ99=99,COUNTIF('0.Work Content Judge'!$AM$163:$AO$163,2)&gt;0),AND($CT99=99,'0.Work Content Judge'!$AC$163=1),AND($AD$27="N/A",$H99=$BD$46),AND($AD$28="N/A",$H99=$BE$46),AND($AD$29="N/A",$H99=$BF$46),AND($AD$30="N/A",$H99=$BG$46),AND($AD$31="N/A",$H99=$BH$46),AND($AD$32="N/A",$H99=$BI$46)),0,1)</f>
        <v>0</v>
      </c>
      <c r="AW99" s="670">
        <f t="shared" si="17"/>
        <v>1</v>
      </c>
      <c r="AX99" s="669">
        <f>IF(OR('0.Work Content Judge'!$F$134=0,AND($CP99=99,COUNTIF('0.Work Content Judge'!$AM$164:$AO$164,2)=0),AND($CQ99=99,COUNTIF('0.Work Content Judge'!$AM$164:$AO$164,2)&gt;0),AND($CT99=99,'0.Work Content Judge'!$AC$164=1),AND($AJ$27="N/A",$H99=$BD$46),AND($AJ$28="N/A",$H99=$BE$46),AND($AJ$29="N/A",$H99=$BF$46),AND($AJ$30="N/A",$H99=$BG$46),AND($AJ$31="N/A",$H99=$BH$46),AND($AJ$32="N/A",$H99=$BI$46)),0,1)</f>
        <v>0</v>
      </c>
      <c r="AY99" s="670">
        <f t="shared" si="18"/>
        <v>1</v>
      </c>
      <c r="AZ99" s="683">
        <f t="shared" si="5"/>
        <v>2</v>
      </c>
      <c r="BA99" s="684">
        <v>1</v>
      </c>
      <c r="BB99" s="685">
        <v>1</v>
      </c>
      <c r="BC99" s="685" t="s">
        <v>749</v>
      </c>
      <c r="BD99" s="685" t="s">
        <v>749</v>
      </c>
      <c r="BE99" s="685" t="s">
        <v>749</v>
      </c>
      <c r="BF99" s="685" t="s">
        <v>749</v>
      </c>
      <c r="BG99" s="685"/>
      <c r="BH99" s="685">
        <v>1</v>
      </c>
      <c r="BI99" s="685">
        <v>1</v>
      </c>
      <c r="BJ99" s="685">
        <v>0</v>
      </c>
      <c r="BK99" s="685" t="s">
        <v>749</v>
      </c>
      <c r="BL99" s="685" t="s">
        <v>749</v>
      </c>
      <c r="BM99" s="685" t="s">
        <v>749</v>
      </c>
      <c r="BN99" s="685">
        <v>1</v>
      </c>
      <c r="BO99" s="685">
        <v>1</v>
      </c>
      <c r="BP99" s="685">
        <v>1</v>
      </c>
      <c r="BQ99" s="685">
        <v>1</v>
      </c>
      <c r="BR99" s="685" t="s">
        <v>749</v>
      </c>
      <c r="BS99" s="685" t="s">
        <v>749</v>
      </c>
      <c r="BT99" s="685" t="s">
        <v>749</v>
      </c>
      <c r="BU99" s="685" t="s">
        <v>749</v>
      </c>
      <c r="BV99" s="685" t="s">
        <v>749</v>
      </c>
      <c r="BW99" s="685" t="s">
        <v>749</v>
      </c>
      <c r="BX99" s="685" t="s">
        <v>749</v>
      </c>
      <c r="BY99" s="685" t="s">
        <v>749</v>
      </c>
      <c r="BZ99" s="685">
        <v>1</v>
      </c>
      <c r="CA99" s="685">
        <v>1</v>
      </c>
      <c r="CB99" s="685">
        <v>1</v>
      </c>
      <c r="CC99" s="685">
        <v>1</v>
      </c>
      <c r="CD99" s="685">
        <v>1</v>
      </c>
      <c r="CE99" s="685">
        <v>1</v>
      </c>
      <c r="CF99" s="685">
        <v>1</v>
      </c>
      <c r="CG99" s="685" t="s">
        <v>749</v>
      </c>
      <c r="CH99" s="685" t="s">
        <v>749</v>
      </c>
      <c r="CI99" s="685" t="s">
        <v>749</v>
      </c>
      <c r="CJ99" s="685" t="s">
        <v>749</v>
      </c>
      <c r="CK99" s="685" t="s">
        <v>749</v>
      </c>
      <c r="CL99" s="685" t="s">
        <v>749</v>
      </c>
      <c r="CM99" s="685" t="s">
        <v>749</v>
      </c>
      <c r="CN99" s="685">
        <v>1</v>
      </c>
      <c r="CO99" s="685">
        <v>1</v>
      </c>
      <c r="CP99" s="685"/>
      <c r="CQ99" s="685"/>
      <c r="CR99" s="685"/>
      <c r="CS99" s="685"/>
      <c r="CT99" s="685"/>
      <c r="CU99" s="685"/>
      <c r="CV99" s="685"/>
      <c r="CW99" s="718" t="str">
        <f t="shared" si="19"/>
        <v>端末管理サーバ(Active Directory)</v>
      </c>
      <c r="CX99" s="718"/>
      <c r="CY99" s="718"/>
    </row>
    <row r="100" s="258" customFormat="1" ht="158.4" spans="2:103">
      <c r="B100" s="448">
        <f t="shared" si="7"/>
        <v>53</v>
      </c>
      <c r="C100" s="449" t="s">
        <v>867</v>
      </c>
      <c r="D100" s="450" t="s">
        <v>743</v>
      </c>
      <c r="E100" s="451" t="s">
        <v>801</v>
      </c>
      <c r="F100" s="598" t="s">
        <v>868</v>
      </c>
      <c r="G100" s="598" t="s">
        <v>869</v>
      </c>
      <c r="H100" s="454" t="str">
        <f t="shared" si="8"/>
        <v>ファイル共有システム(ファイルサーバ)
File sharing system
(e.g., File server)</v>
      </c>
      <c r="I100" s="451" t="s">
        <v>870</v>
      </c>
      <c r="J100" s="637" t="s">
        <v>871</v>
      </c>
      <c r="K100" s="487" t="str">
        <f t="shared" si="9"/>
        <v>回答不要
Not Applicable</v>
      </c>
      <c r="L100" s="488"/>
      <c r="M100" s="489"/>
      <c r="N100" s="490" t="s">
        <v>872</v>
      </c>
      <c r="O100" s="491"/>
      <c r="P100" s="322"/>
      <c r="Q100" s="648" t="s">
        <v>131</v>
      </c>
      <c r="R100" s="487" t="str">
        <f t="shared" si="10"/>
        <v>回答不要
Not Applicable</v>
      </c>
      <c r="S100" s="488"/>
      <c r="T100" s="489"/>
      <c r="U100" s="649"/>
      <c r="V100" s="494"/>
      <c r="W100" s="649"/>
      <c r="X100" s="487" t="str">
        <f t="shared" si="11"/>
        <v>回答不要
Not Applicable</v>
      </c>
      <c r="Y100" s="488"/>
      <c r="Z100" s="489"/>
      <c r="AA100" s="649"/>
      <c r="AB100" s="494"/>
      <c r="AC100" s="649"/>
      <c r="AD100" s="487" t="str">
        <f t="shared" si="12"/>
        <v>回答不要
Not Applicable</v>
      </c>
      <c r="AE100" s="488"/>
      <c r="AF100" s="489"/>
      <c r="AG100" s="649"/>
      <c r="AH100" s="494"/>
      <c r="AI100" s="649"/>
      <c r="AJ100" s="487" t="str">
        <f t="shared" si="13"/>
        <v>回答不要
Not Applicable</v>
      </c>
      <c r="AK100" s="488"/>
      <c r="AL100" s="489"/>
      <c r="AM100" s="652"/>
      <c r="AN100" s="494"/>
      <c r="AO100" s="668"/>
      <c r="AP100" s="669">
        <f>IF(OR('0.Work Content Judge'!$F$130=0,AND($CP100=99,COUNTIF('0.Work Content Judge'!$AM$160:$AO$160,2)=0),AND($CQ100=99,COUNTIF('0.Work Content Judge'!$AM$160:$AO$160,2)&gt;0),AND($CT100=99,'0.Work Content Judge'!$AC$160=1),AND($K$27="N/A",$H100=$BD$46),AND($K$28="N/A",$H100=$BE$46),AND($K$29="N/A",$H100=$BF$46),AND($K$30="N/A",$H100=$BG$46),AND($K$31="N/A",$H100=$BH$46),AND($K$32="N/A",$H100=$BI$46)),0,1)</f>
        <v>0</v>
      </c>
      <c r="AQ100" s="670">
        <f t="shared" si="14"/>
        <v>1</v>
      </c>
      <c r="AR100" s="669">
        <f>IF(OR('0.Work Content Judge'!$F$131=0,AND($CP100=99,COUNTIF('0.Work Content Judge'!$AM$161:$AO$161,2)=0),AND($CQ100=99,COUNTIF('0.Work Content Judge'!$AM$161:$AO$161,2)&gt;0),AND($CT100=99,'0.Work Content Judge'!$AC$161=1),AND($R$27="N/A",$H100=$BD$46),AND($R$28="N/A",$H100=$BE$46),AND($R$29="N/A",$H100=$BF$46),AND($R$30="N/A",$H100=$BG$46),AND($R$31="N/A",$H100=$BH$46),AND($R$32="N/A",$H100=$BI$46)),0,1)</f>
        <v>0</v>
      </c>
      <c r="AS100" s="670">
        <f t="shared" si="15"/>
        <v>1</v>
      </c>
      <c r="AT100" s="669">
        <f>IF(OR('0.Work Content Judge'!$F$132=0,AND($CP100=99,COUNTIF('0.Work Content Judge'!$AM$162:$AO$162,2)=0),AND($CQ100=99,COUNTIF('0.Work Content Judge'!$AM$162:$AO$162,2)&gt;0),AND($CT100=99,'0.Work Content Judge'!$AC$162=1),AND($X$27="N/A",$H100=$BD$46),AND($X$28="N/A",$H100=$BE$46),AND($X$29="N/A",$H100=$BF$46),AND($X$30="N/A",$H100=$BG$46),AND($X$31="N/A",$H100=$BH$46),AND($X$32="N/A",$H100=$BI$46)),0,1)</f>
        <v>0</v>
      </c>
      <c r="AU100" s="670">
        <f t="shared" si="16"/>
        <v>1</v>
      </c>
      <c r="AV100" s="669">
        <f>IF(OR('0.Work Content Judge'!$F$133=0,AND($CP100=99,COUNTIF('0.Work Content Judge'!$AM$163:$AO$163,2)=0),AND($CQ100=99,COUNTIF('0.Work Content Judge'!$AM$163:$AO$163,2)&gt;0),AND($CT100=99,'0.Work Content Judge'!$AC$163=1),AND($AD$27="N/A",$H100=$BD$46),AND($AD$28="N/A",$H100=$BE$46),AND($AD$29="N/A",$H100=$BF$46),AND($AD$30="N/A",$H100=$BG$46),AND($AD$31="N/A",$H100=$BH$46),AND($AD$32="N/A",$H100=$BI$46)),0,1)</f>
        <v>0</v>
      </c>
      <c r="AW100" s="670">
        <f t="shared" si="17"/>
        <v>1</v>
      </c>
      <c r="AX100" s="669">
        <f>IF(OR('0.Work Content Judge'!$F$134=0,AND($CP100=99,COUNTIF('0.Work Content Judge'!$AM$164:$AO$164,2)=0),AND($CQ100=99,COUNTIF('0.Work Content Judge'!$AM$164:$AO$164,2)&gt;0),AND($CT100=99,'0.Work Content Judge'!$AC$164=1),AND($AJ$27="N/A",$H100=$BD$46),AND($AJ$28="N/A",$H100=$BE$46),AND($AJ$29="N/A",$H100=$BF$46),AND($AJ$30="N/A",$H100=$BG$46),AND($AJ$31="N/A",$H100=$BH$46),AND($AJ$32="N/A",$H100=$BI$46)),0,1)</f>
        <v>0</v>
      </c>
      <c r="AY100" s="670">
        <f t="shared" si="18"/>
        <v>1</v>
      </c>
      <c r="AZ100" s="683">
        <f t="shared" si="5"/>
        <v>1</v>
      </c>
      <c r="BA100" s="684">
        <v>1</v>
      </c>
      <c r="BB100" s="685">
        <v>1</v>
      </c>
      <c r="BC100" s="685" t="s">
        <v>749</v>
      </c>
      <c r="BD100" s="685" t="s">
        <v>749</v>
      </c>
      <c r="BE100" s="685" t="s">
        <v>749</v>
      </c>
      <c r="BF100" s="685" t="s">
        <v>749</v>
      </c>
      <c r="BG100" s="685"/>
      <c r="BH100" s="685"/>
      <c r="BI100" s="685">
        <v>1</v>
      </c>
      <c r="BJ100" s="685">
        <v>0</v>
      </c>
      <c r="BK100" s="685" t="s">
        <v>749</v>
      </c>
      <c r="BL100" s="685" t="s">
        <v>749</v>
      </c>
      <c r="BM100" s="685" t="s">
        <v>749</v>
      </c>
      <c r="BN100" s="685">
        <v>1</v>
      </c>
      <c r="BO100" s="685">
        <v>1</v>
      </c>
      <c r="BP100" s="685">
        <v>1</v>
      </c>
      <c r="BQ100" s="685">
        <v>1</v>
      </c>
      <c r="BR100" s="685" t="s">
        <v>749</v>
      </c>
      <c r="BS100" s="685" t="s">
        <v>749</v>
      </c>
      <c r="BT100" s="685" t="s">
        <v>749</v>
      </c>
      <c r="BU100" s="685" t="s">
        <v>749</v>
      </c>
      <c r="BV100" s="685" t="s">
        <v>749</v>
      </c>
      <c r="BW100" s="685" t="s">
        <v>749</v>
      </c>
      <c r="BX100" s="685" t="s">
        <v>749</v>
      </c>
      <c r="BY100" s="685" t="s">
        <v>749</v>
      </c>
      <c r="BZ100" s="685">
        <v>1</v>
      </c>
      <c r="CA100" s="685">
        <v>1</v>
      </c>
      <c r="CB100" s="685">
        <v>1</v>
      </c>
      <c r="CC100" s="685">
        <v>1</v>
      </c>
      <c r="CD100" s="685">
        <v>1</v>
      </c>
      <c r="CE100" s="685">
        <v>1</v>
      </c>
      <c r="CF100" s="685">
        <v>1</v>
      </c>
      <c r="CG100" s="685" t="s">
        <v>749</v>
      </c>
      <c r="CH100" s="685" t="s">
        <v>749</v>
      </c>
      <c r="CI100" s="685" t="s">
        <v>749</v>
      </c>
      <c r="CJ100" s="685" t="s">
        <v>749</v>
      </c>
      <c r="CK100" s="685" t="s">
        <v>749</v>
      </c>
      <c r="CL100" s="685" t="s">
        <v>749</v>
      </c>
      <c r="CM100" s="685" t="s">
        <v>749</v>
      </c>
      <c r="CN100" s="685">
        <v>1</v>
      </c>
      <c r="CO100" s="685">
        <v>1</v>
      </c>
      <c r="CP100" s="685"/>
      <c r="CQ100" s="685"/>
      <c r="CR100" s="685"/>
      <c r="CS100" s="685"/>
      <c r="CT100" s="685"/>
      <c r="CU100" s="685"/>
      <c r="CV100" s="685"/>
      <c r="CW100" s="718" t="str">
        <f t="shared" si="19"/>
        <v>ファイル共有システム(ファイルサーバ)</v>
      </c>
      <c r="CX100" s="718"/>
      <c r="CY100" s="718"/>
    </row>
    <row r="101" s="258" customFormat="1" ht="259.2" spans="2:103">
      <c r="B101" s="448">
        <f t="shared" si="7"/>
        <v>54</v>
      </c>
      <c r="C101" s="449" t="s">
        <v>873</v>
      </c>
      <c r="D101" s="450" t="s">
        <v>743</v>
      </c>
      <c r="E101" s="451" t="s">
        <v>801</v>
      </c>
      <c r="F101" s="598" t="s">
        <v>874</v>
      </c>
      <c r="G101" s="598" t="s">
        <v>875</v>
      </c>
      <c r="H101" s="451" t="str">
        <f t="shared" si="8"/>
        <v>インターネット接続環境
Internet connection environment
(e.g., Proxy server,etc.)</v>
      </c>
      <c r="I101" s="451" t="s">
        <v>876</v>
      </c>
      <c r="J101" s="637" t="s">
        <v>877</v>
      </c>
      <c r="K101" s="487" t="str">
        <f t="shared" si="9"/>
        <v>回答不要
Not Applicable</v>
      </c>
      <c r="L101" s="488"/>
      <c r="M101" s="489"/>
      <c r="N101" s="490" t="s">
        <v>878</v>
      </c>
      <c r="O101" s="491"/>
      <c r="P101" s="322"/>
      <c r="Q101" s="648" t="s">
        <v>131</v>
      </c>
      <c r="R101" s="487" t="str">
        <f t="shared" si="10"/>
        <v>回答不要
Not Applicable</v>
      </c>
      <c r="S101" s="488"/>
      <c r="T101" s="489"/>
      <c r="U101" s="649"/>
      <c r="V101" s="494"/>
      <c r="W101" s="649"/>
      <c r="X101" s="487" t="str">
        <f t="shared" si="11"/>
        <v>回答不要
Not Applicable</v>
      </c>
      <c r="Y101" s="488"/>
      <c r="Z101" s="489"/>
      <c r="AA101" s="649"/>
      <c r="AB101" s="494"/>
      <c r="AC101" s="649"/>
      <c r="AD101" s="487" t="str">
        <f t="shared" si="12"/>
        <v>回答不要
Not Applicable</v>
      </c>
      <c r="AE101" s="488"/>
      <c r="AF101" s="489"/>
      <c r="AG101" s="649"/>
      <c r="AH101" s="494"/>
      <c r="AI101" s="649"/>
      <c r="AJ101" s="487" t="str">
        <f t="shared" si="13"/>
        <v>回答不要
Not Applicable</v>
      </c>
      <c r="AK101" s="488"/>
      <c r="AL101" s="489"/>
      <c r="AM101" s="652"/>
      <c r="AN101" s="494"/>
      <c r="AO101" s="668"/>
      <c r="AP101" s="669">
        <f>IF(OR('0.Work Content Judge'!$F$130=0,AND($CP101=99,COUNTIF('0.Work Content Judge'!$AM$160:$AO$160,2)=0),AND($CQ101=99,COUNTIF('0.Work Content Judge'!$AM$160:$AO$160,2)&gt;0),AND($CT101=99,'0.Work Content Judge'!$AC$160=1),AND($K$27="N/A",$H101=$BD$46),AND($K$28="N/A",$H101=$BE$46),AND($K$29="N/A",$H101=$BF$46),AND($K$30="N/A",$H101=$BG$46),AND($K$31="N/A",$H101=$BH$46),AND($K$32="N/A",$H101=$BI$46)),0,1)</f>
        <v>0</v>
      </c>
      <c r="AQ101" s="670">
        <f t="shared" si="14"/>
        <v>1</v>
      </c>
      <c r="AR101" s="669">
        <f>IF(OR('0.Work Content Judge'!$F$131=0,AND($CP101=99,COUNTIF('0.Work Content Judge'!$AM$161:$AO$161,2)=0),AND($CQ101=99,COUNTIF('0.Work Content Judge'!$AM$161:$AO$161,2)&gt;0),AND($CT101=99,'0.Work Content Judge'!$AC$161=1),AND($R$27="N/A",$H101=$BD$46),AND($R$28="N/A",$H101=$BE$46),AND($R$29="N/A",$H101=$BF$46),AND($R$30="N/A",$H101=$BG$46),AND($R$31="N/A",$H101=$BH$46),AND($R$32="N/A",$H101=$BI$46)),0,1)</f>
        <v>0</v>
      </c>
      <c r="AS101" s="670">
        <f t="shared" si="15"/>
        <v>1</v>
      </c>
      <c r="AT101" s="669">
        <f>IF(OR('0.Work Content Judge'!$F$132=0,AND($CP101=99,COUNTIF('0.Work Content Judge'!$AM$162:$AO$162,2)=0),AND($CQ101=99,COUNTIF('0.Work Content Judge'!$AM$162:$AO$162,2)&gt;0),AND($CT101=99,'0.Work Content Judge'!$AC$162=1),AND($X$27="N/A",$H101=$BD$46),AND($X$28="N/A",$H101=$BE$46),AND($X$29="N/A",$H101=$BF$46),AND($X$30="N/A",$H101=$BG$46),AND($X$31="N/A",$H101=$BH$46),AND($X$32="N/A",$H101=$BI$46)),0,1)</f>
        <v>0</v>
      </c>
      <c r="AU101" s="670">
        <f t="shared" si="16"/>
        <v>1</v>
      </c>
      <c r="AV101" s="669">
        <f>IF(OR('0.Work Content Judge'!$F$133=0,AND($CP101=99,COUNTIF('0.Work Content Judge'!$AM$163:$AO$163,2)=0),AND($CQ101=99,COUNTIF('0.Work Content Judge'!$AM$163:$AO$163,2)&gt;0),AND($CT101=99,'0.Work Content Judge'!$AC$163=1),AND($AD$27="N/A",$H101=$BD$46),AND($AD$28="N/A",$H101=$BE$46),AND($AD$29="N/A",$H101=$BF$46),AND($AD$30="N/A",$H101=$BG$46),AND($AD$31="N/A",$H101=$BH$46),AND($AD$32="N/A",$H101=$BI$46)),0,1)</f>
        <v>0</v>
      </c>
      <c r="AW101" s="670">
        <f t="shared" si="17"/>
        <v>1</v>
      </c>
      <c r="AX101" s="669">
        <f>IF(OR('0.Work Content Judge'!$F$134=0,AND($CP101=99,COUNTIF('0.Work Content Judge'!$AM$164:$AO$164,2)=0),AND($CQ101=99,COUNTIF('0.Work Content Judge'!$AM$164:$AO$164,2)&gt;0),AND($CT101=99,'0.Work Content Judge'!$AC$164=1),AND($AJ$27="N/A",$H101=$BD$46),AND($AJ$28="N/A",$H101=$BE$46),AND($AJ$29="N/A",$H101=$BF$46),AND($AJ$30="N/A",$H101=$BG$46),AND($AJ$31="N/A",$H101=$BH$46),AND($AJ$32="N/A",$H101=$BI$46)),0,1)</f>
        <v>0</v>
      </c>
      <c r="AY101" s="670">
        <f t="shared" si="18"/>
        <v>1</v>
      </c>
      <c r="AZ101" s="683">
        <f t="shared" si="5"/>
        <v>3</v>
      </c>
      <c r="BA101" s="684">
        <v>1</v>
      </c>
      <c r="BB101" s="685">
        <v>1</v>
      </c>
      <c r="BC101" s="685" t="s">
        <v>749</v>
      </c>
      <c r="BD101" s="685" t="s">
        <v>749</v>
      </c>
      <c r="BE101" s="685">
        <v>1</v>
      </c>
      <c r="BF101" s="685">
        <v>1</v>
      </c>
      <c r="BG101" s="685">
        <v>1</v>
      </c>
      <c r="BH101" s="685" t="s">
        <v>749</v>
      </c>
      <c r="BI101" s="685" t="s">
        <v>749</v>
      </c>
      <c r="BJ101" s="685">
        <v>1</v>
      </c>
      <c r="BK101" s="685">
        <v>1</v>
      </c>
      <c r="BL101" s="685">
        <v>1</v>
      </c>
      <c r="BM101" s="685">
        <v>1</v>
      </c>
      <c r="BN101" s="685">
        <v>1</v>
      </c>
      <c r="BO101" s="685"/>
      <c r="BP101" s="685"/>
      <c r="BQ101" s="685">
        <v>1</v>
      </c>
      <c r="BR101" s="685" t="s">
        <v>749</v>
      </c>
      <c r="BS101" s="685" t="s">
        <v>749</v>
      </c>
      <c r="BT101" s="685" t="s">
        <v>749</v>
      </c>
      <c r="BU101" s="685" t="s">
        <v>749</v>
      </c>
      <c r="BV101" s="685" t="s">
        <v>749</v>
      </c>
      <c r="BW101" s="685" t="s">
        <v>749</v>
      </c>
      <c r="BX101" s="685" t="s">
        <v>749</v>
      </c>
      <c r="BY101" s="685" t="s">
        <v>749</v>
      </c>
      <c r="BZ101" s="685">
        <v>1</v>
      </c>
      <c r="CA101" s="685">
        <v>1</v>
      </c>
      <c r="CB101" s="685">
        <v>1</v>
      </c>
      <c r="CC101" s="685">
        <v>1</v>
      </c>
      <c r="CD101" s="685">
        <v>1</v>
      </c>
      <c r="CE101" s="685">
        <v>1</v>
      </c>
      <c r="CF101" s="685">
        <v>1</v>
      </c>
      <c r="CG101" s="685" t="s">
        <v>749</v>
      </c>
      <c r="CH101" s="685" t="s">
        <v>749</v>
      </c>
      <c r="CI101" s="685" t="s">
        <v>749</v>
      </c>
      <c r="CJ101" s="685" t="s">
        <v>749</v>
      </c>
      <c r="CK101" s="685" t="s">
        <v>749</v>
      </c>
      <c r="CL101" s="685" t="s">
        <v>749</v>
      </c>
      <c r="CM101" s="685" t="s">
        <v>749</v>
      </c>
      <c r="CN101" s="685">
        <v>1</v>
      </c>
      <c r="CO101" s="685">
        <v>1</v>
      </c>
      <c r="CP101" s="685"/>
      <c r="CQ101" s="685"/>
      <c r="CR101" s="685"/>
      <c r="CS101" s="685"/>
      <c r="CT101" s="685"/>
      <c r="CU101" s="685"/>
      <c r="CV101" s="685"/>
      <c r="CW101" s="718" t="str">
        <f t="shared" si="19"/>
        <v>インターネット接続環境</v>
      </c>
      <c r="CX101" s="718"/>
      <c r="CY101" s="718"/>
    </row>
    <row r="102" s="258" customFormat="1" ht="259.2" spans="2:103">
      <c r="B102" s="448">
        <f t="shared" si="7"/>
        <v>55</v>
      </c>
      <c r="C102" s="449" t="s">
        <v>873</v>
      </c>
      <c r="D102" s="450" t="s">
        <v>743</v>
      </c>
      <c r="E102" s="451" t="s">
        <v>801</v>
      </c>
      <c r="F102" s="598" t="s">
        <v>874</v>
      </c>
      <c r="G102" s="598" t="s">
        <v>875</v>
      </c>
      <c r="H102" s="454" t="str">
        <f t="shared" si="8"/>
        <v>インターネットメール環境
Internet mail environment
(e.g., E-mail server)</v>
      </c>
      <c r="I102" s="451" t="s">
        <v>876</v>
      </c>
      <c r="J102" s="637" t="s">
        <v>877</v>
      </c>
      <c r="K102" s="487" t="str">
        <f t="shared" si="9"/>
        <v>回答不要
Not Applicable</v>
      </c>
      <c r="L102" s="488"/>
      <c r="M102" s="489"/>
      <c r="N102" s="490" t="s">
        <v>878</v>
      </c>
      <c r="O102" s="491"/>
      <c r="P102" s="322"/>
      <c r="Q102" s="648" t="s">
        <v>131</v>
      </c>
      <c r="R102" s="487" t="str">
        <f t="shared" si="10"/>
        <v>回答不要
Not Applicable</v>
      </c>
      <c r="S102" s="488"/>
      <c r="T102" s="489"/>
      <c r="U102" s="649"/>
      <c r="V102" s="494"/>
      <c r="W102" s="649"/>
      <c r="X102" s="487" t="str">
        <f t="shared" si="11"/>
        <v>回答不要
Not Applicable</v>
      </c>
      <c r="Y102" s="488"/>
      <c r="Z102" s="489"/>
      <c r="AA102" s="649"/>
      <c r="AB102" s="494"/>
      <c r="AC102" s="649"/>
      <c r="AD102" s="487" t="str">
        <f t="shared" si="12"/>
        <v>回答不要
Not Applicable</v>
      </c>
      <c r="AE102" s="488"/>
      <c r="AF102" s="489"/>
      <c r="AG102" s="649"/>
      <c r="AH102" s="494"/>
      <c r="AI102" s="649"/>
      <c r="AJ102" s="487" t="str">
        <f t="shared" si="13"/>
        <v>回答不要
Not Applicable</v>
      </c>
      <c r="AK102" s="488"/>
      <c r="AL102" s="489"/>
      <c r="AM102" s="652"/>
      <c r="AN102" s="494"/>
      <c r="AO102" s="668"/>
      <c r="AP102" s="669">
        <f>IF(OR('0.Work Content Judge'!$F$130=0,AND($CP102=99,COUNTIF('0.Work Content Judge'!$AM$160:$AO$160,2)=0),AND($CQ102=99,COUNTIF('0.Work Content Judge'!$AM$160:$AO$160,2)&gt;0),AND($CT102=99,'0.Work Content Judge'!$AC$160=1),AND($K$27="N/A",$H102=$BD$46),AND($K$28="N/A",$H102=$BE$46),AND($K$29="N/A",$H102=$BF$46),AND($K$30="N/A",$H102=$BG$46),AND($K$31="N/A",$H102=$BH$46),AND($K$32="N/A",$H102=$BI$46)),0,1)</f>
        <v>0</v>
      </c>
      <c r="AQ102" s="670">
        <f t="shared" si="14"/>
        <v>1</v>
      </c>
      <c r="AR102" s="669">
        <f>IF(OR('0.Work Content Judge'!$F$131=0,AND($CP102=99,COUNTIF('0.Work Content Judge'!$AM$161:$AO$161,2)=0),AND($CQ102=99,COUNTIF('0.Work Content Judge'!$AM$161:$AO$161,2)&gt;0),AND($CT102=99,'0.Work Content Judge'!$AC$161=1),AND($R$27="N/A",$H102=$BD$46),AND($R$28="N/A",$H102=$BE$46),AND($R$29="N/A",$H102=$BF$46),AND($R$30="N/A",$H102=$BG$46),AND($R$31="N/A",$H102=$BH$46),AND($R$32="N/A",$H102=$BI$46)),0,1)</f>
        <v>0</v>
      </c>
      <c r="AS102" s="670">
        <f t="shared" si="15"/>
        <v>1</v>
      </c>
      <c r="AT102" s="669">
        <f>IF(OR('0.Work Content Judge'!$F$132=0,AND($CP102=99,COUNTIF('0.Work Content Judge'!$AM$162:$AO$162,2)=0),AND($CQ102=99,COUNTIF('0.Work Content Judge'!$AM$162:$AO$162,2)&gt;0),AND($CT102=99,'0.Work Content Judge'!$AC$162=1),AND($X$27="N/A",$H102=$BD$46),AND($X$28="N/A",$H102=$BE$46),AND($X$29="N/A",$H102=$BF$46),AND($X$30="N/A",$H102=$BG$46),AND($X$31="N/A",$H102=$BH$46),AND($X$32="N/A",$H102=$BI$46)),0,1)</f>
        <v>0</v>
      </c>
      <c r="AU102" s="670">
        <f t="shared" si="16"/>
        <v>1</v>
      </c>
      <c r="AV102" s="669">
        <f>IF(OR('0.Work Content Judge'!$F$133=0,AND($CP102=99,COUNTIF('0.Work Content Judge'!$AM$163:$AO$163,2)=0),AND($CQ102=99,COUNTIF('0.Work Content Judge'!$AM$163:$AO$163,2)&gt;0),AND($CT102=99,'0.Work Content Judge'!$AC$163=1),AND($AD$27="N/A",$H102=$BD$46),AND($AD$28="N/A",$H102=$BE$46),AND($AD$29="N/A",$H102=$BF$46),AND($AD$30="N/A",$H102=$BG$46),AND($AD$31="N/A",$H102=$BH$46),AND($AD$32="N/A",$H102=$BI$46)),0,1)</f>
        <v>0</v>
      </c>
      <c r="AW102" s="670">
        <f t="shared" si="17"/>
        <v>1</v>
      </c>
      <c r="AX102" s="669">
        <f>IF(OR('0.Work Content Judge'!$F$134=0,AND($CP102=99,COUNTIF('0.Work Content Judge'!$AM$164:$AO$164,2)=0),AND($CQ102=99,COUNTIF('0.Work Content Judge'!$AM$164:$AO$164,2)&gt;0),AND($CT102=99,'0.Work Content Judge'!$AC$164=1),AND($AJ$27="N/A",$H102=$BD$46),AND($AJ$28="N/A",$H102=$BE$46),AND($AJ$29="N/A",$H102=$BF$46),AND($AJ$30="N/A",$H102=$BG$46),AND($AJ$31="N/A",$H102=$BH$46),AND($AJ$32="N/A",$H102=$BI$46)),0,1)</f>
        <v>0</v>
      </c>
      <c r="AY102" s="670">
        <f t="shared" si="18"/>
        <v>1</v>
      </c>
      <c r="AZ102" s="683">
        <f t="shared" si="5"/>
        <v>2</v>
      </c>
      <c r="BA102" s="684">
        <v>1</v>
      </c>
      <c r="BB102" s="685">
        <v>1</v>
      </c>
      <c r="BC102" s="685" t="s">
        <v>749</v>
      </c>
      <c r="BD102" s="685" t="s">
        <v>749</v>
      </c>
      <c r="BE102" s="685"/>
      <c r="BF102" s="685">
        <v>1</v>
      </c>
      <c r="BG102" s="685">
        <v>1</v>
      </c>
      <c r="BH102" s="685" t="s">
        <v>749</v>
      </c>
      <c r="BI102" s="685" t="s">
        <v>749</v>
      </c>
      <c r="BJ102" s="685">
        <v>1</v>
      </c>
      <c r="BK102" s="685">
        <v>1</v>
      </c>
      <c r="BL102" s="685">
        <v>1</v>
      </c>
      <c r="BM102" s="685">
        <v>1</v>
      </c>
      <c r="BN102" s="685">
        <v>1</v>
      </c>
      <c r="BO102" s="685"/>
      <c r="BP102" s="685"/>
      <c r="BQ102" s="685">
        <v>1</v>
      </c>
      <c r="BR102" s="685" t="s">
        <v>749</v>
      </c>
      <c r="BS102" s="685" t="s">
        <v>749</v>
      </c>
      <c r="BT102" s="685" t="s">
        <v>749</v>
      </c>
      <c r="BU102" s="685" t="s">
        <v>749</v>
      </c>
      <c r="BV102" s="685" t="s">
        <v>749</v>
      </c>
      <c r="BW102" s="685" t="s">
        <v>749</v>
      </c>
      <c r="BX102" s="685" t="s">
        <v>749</v>
      </c>
      <c r="BY102" s="685" t="s">
        <v>749</v>
      </c>
      <c r="BZ102" s="685">
        <v>1</v>
      </c>
      <c r="CA102" s="685">
        <v>1</v>
      </c>
      <c r="CB102" s="685">
        <v>1</v>
      </c>
      <c r="CC102" s="685">
        <v>1</v>
      </c>
      <c r="CD102" s="685">
        <v>1</v>
      </c>
      <c r="CE102" s="685">
        <v>1</v>
      </c>
      <c r="CF102" s="685">
        <v>1</v>
      </c>
      <c r="CG102" s="685" t="s">
        <v>749</v>
      </c>
      <c r="CH102" s="685" t="s">
        <v>749</v>
      </c>
      <c r="CI102" s="685" t="s">
        <v>749</v>
      </c>
      <c r="CJ102" s="685" t="s">
        <v>749</v>
      </c>
      <c r="CK102" s="685" t="s">
        <v>749</v>
      </c>
      <c r="CL102" s="685" t="s">
        <v>749</v>
      </c>
      <c r="CM102" s="685" t="s">
        <v>749</v>
      </c>
      <c r="CN102" s="685">
        <v>1</v>
      </c>
      <c r="CO102" s="685">
        <v>1</v>
      </c>
      <c r="CP102" s="685"/>
      <c r="CQ102" s="685"/>
      <c r="CR102" s="685"/>
      <c r="CS102" s="685"/>
      <c r="CT102" s="685"/>
      <c r="CU102" s="685"/>
      <c r="CV102" s="685"/>
      <c r="CW102" s="718" t="str">
        <f t="shared" si="19"/>
        <v>インターネットメール環境</v>
      </c>
      <c r="CX102" s="718"/>
      <c r="CY102" s="718"/>
    </row>
    <row r="103" s="258" customFormat="1" ht="259.2" spans="2:103">
      <c r="B103" s="448">
        <f t="shared" si="7"/>
        <v>56</v>
      </c>
      <c r="C103" s="449" t="s">
        <v>873</v>
      </c>
      <c r="D103" s="450" t="s">
        <v>743</v>
      </c>
      <c r="E103" s="451" t="s">
        <v>801</v>
      </c>
      <c r="F103" s="598" t="s">
        <v>874</v>
      </c>
      <c r="G103" s="598" t="s">
        <v>875</v>
      </c>
      <c r="H103" s="454" t="str">
        <f t="shared" si="8"/>
        <v>端末
Terminal
(e.g., User terminal, operation terminal, etc.)</v>
      </c>
      <c r="I103" s="451" t="s">
        <v>876</v>
      </c>
      <c r="J103" s="637" t="s">
        <v>877</v>
      </c>
      <c r="K103" s="487" t="str">
        <f t="shared" si="9"/>
        <v>回答不要
Not Applicable</v>
      </c>
      <c r="L103" s="488"/>
      <c r="M103" s="489"/>
      <c r="N103" s="490" t="s">
        <v>878</v>
      </c>
      <c r="O103" s="491"/>
      <c r="P103" s="322"/>
      <c r="Q103" s="648" t="s">
        <v>131</v>
      </c>
      <c r="R103" s="487" t="str">
        <f t="shared" si="10"/>
        <v>回答不要
Not Applicable</v>
      </c>
      <c r="S103" s="488"/>
      <c r="T103" s="489"/>
      <c r="U103" s="649"/>
      <c r="V103" s="494"/>
      <c r="W103" s="649"/>
      <c r="X103" s="487" t="str">
        <f t="shared" si="11"/>
        <v>回答不要
Not Applicable</v>
      </c>
      <c r="Y103" s="488"/>
      <c r="Z103" s="489"/>
      <c r="AA103" s="649"/>
      <c r="AB103" s="494"/>
      <c r="AC103" s="649"/>
      <c r="AD103" s="487" t="str">
        <f t="shared" si="12"/>
        <v>回答不要
Not Applicable</v>
      </c>
      <c r="AE103" s="488"/>
      <c r="AF103" s="489"/>
      <c r="AG103" s="649"/>
      <c r="AH103" s="494"/>
      <c r="AI103" s="649"/>
      <c r="AJ103" s="487" t="str">
        <f t="shared" si="13"/>
        <v>回答不要
Not Applicable</v>
      </c>
      <c r="AK103" s="488"/>
      <c r="AL103" s="489"/>
      <c r="AM103" s="652"/>
      <c r="AN103" s="494"/>
      <c r="AO103" s="668"/>
      <c r="AP103" s="669">
        <f>IF(OR('0.Work Content Judge'!$F$130=0,AND($CP103=99,COUNTIF('0.Work Content Judge'!$AM$160:$AO$160,2)=0),AND($CQ103=99,COUNTIF('0.Work Content Judge'!$AM$160:$AO$160,2)&gt;0),AND($CT103=99,'0.Work Content Judge'!$AC$160=1),AND($K$27="N/A",$H103=$BD$46),AND($K$28="N/A",$H103=$BE$46),AND($K$29="N/A",$H103=$BF$46),AND($K$30="N/A",$H103=$BG$46),AND($K$31="N/A",$H103=$BH$46),AND($K$32="N/A",$H103=$BI$46)),0,1)</f>
        <v>0</v>
      </c>
      <c r="AQ103" s="670">
        <f t="shared" si="14"/>
        <v>1</v>
      </c>
      <c r="AR103" s="669">
        <f>IF(OR('0.Work Content Judge'!$F$131=0,AND($CP103=99,COUNTIF('0.Work Content Judge'!$AM$161:$AO$161,2)=0),AND($CQ103=99,COUNTIF('0.Work Content Judge'!$AM$161:$AO$161,2)&gt;0),AND($CT103=99,'0.Work Content Judge'!$AC$161=1),AND($R$27="N/A",$H103=$BD$46),AND($R$28="N/A",$H103=$BE$46),AND($R$29="N/A",$H103=$BF$46),AND($R$30="N/A",$H103=$BG$46),AND($R$31="N/A",$H103=$BH$46),AND($R$32="N/A",$H103=$BI$46)),0,1)</f>
        <v>0</v>
      </c>
      <c r="AS103" s="670">
        <f t="shared" si="15"/>
        <v>1</v>
      </c>
      <c r="AT103" s="669">
        <f>IF(OR('0.Work Content Judge'!$F$132=0,AND($CP103=99,COUNTIF('0.Work Content Judge'!$AM$162:$AO$162,2)=0),AND($CQ103=99,COUNTIF('0.Work Content Judge'!$AM$162:$AO$162,2)&gt;0),AND($CT103=99,'0.Work Content Judge'!$AC$162=1),AND($X$27="N/A",$H103=$BD$46),AND($X$28="N/A",$H103=$BE$46),AND($X$29="N/A",$H103=$BF$46),AND($X$30="N/A",$H103=$BG$46),AND($X$31="N/A",$H103=$BH$46),AND($X$32="N/A",$H103=$BI$46)),0,1)</f>
        <v>0</v>
      </c>
      <c r="AU103" s="670">
        <f t="shared" si="16"/>
        <v>1</v>
      </c>
      <c r="AV103" s="669">
        <f>IF(OR('0.Work Content Judge'!$F$133=0,AND($CP103=99,COUNTIF('0.Work Content Judge'!$AM$163:$AO$163,2)=0),AND($CQ103=99,COUNTIF('0.Work Content Judge'!$AM$163:$AO$163,2)&gt;0),AND($CT103=99,'0.Work Content Judge'!$AC$163=1),AND($AD$27="N/A",$H103=$BD$46),AND($AD$28="N/A",$H103=$BE$46),AND($AD$29="N/A",$H103=$BF$46),AND($AD$30="N/A",$H103=$BG$46),AND($AD$31="N/A",$H103=$BH$46),AND($AD$32="N/A",$H103=$BI$46)),0,1)</f>
        <v>0</v>
      </c>
      <c r="AW103" s="670">
        <f t="shared" si="17"/>
        <v>1</v>
      </c>
      <c r="AX103" s="669">
        <f>IF(OR('0.Work Content Judge'!$F$134=0,AND($CP103=99,COUNTIF('0.Work Content Judge'!$AM$164:$AO$164,2)=0),AND($CQ103=99,COUNTIF('0.Work Content Judge'!$AM$164:$AO$164,2)&gt;0),AND($CT103=99,'0.Work Content Judge'!$AC$164=1),AND($AJ$27="N/A",$H103=$BD$46),AND($AJ$28="N/A",$H103=$BE$46),AND($AJ$29="N/A",$H103=$BF$46),AND($AJ$30="N/A",$H103=$BG$46),AND($AJ$31="N/A",$H103=$BH$46),AND($AJ$32="N/A",$H103=$BI$46)),0,1)</f>
        <v>0</v>
      </c>
      <c r="AY103" s="670">
        <f t="shared" si="18"/>
        <v>1</v>
      </c>
      <c r="AZ103" s="683">
        <f t="shared" si="5"/>
        <v>1</v>
      </c>
      <c r="BA103" s="684">
        <v>1</v>
      </c>
      <c r="BB103" s="685">
        <v>1</v>
      </c>
      <c r="BC103" s="685" t="s">
        <v>749</v>
      </c>
      <c r="BD103" s="685" t="s">
        <v>749</v>
      </c>
      <c r="BE103" s="685"/>
      <c r="BF103" s="685"/>
      <c r="BG103" s="685">
        <v>1</v>
      </c>
      <c r="BH103" s="685" t="s">
        <v>749</v>
      </c>
      <c r="BI103" s="685" t="s">
        <v>749</v>
      </c>
      <c r="BJ103" s="685">
        <v>1</v>
      </c>
      <c r="BK103" s="685">
        <v>1</v>
      </c>
      <c r="BL103" s="685">
        <v>1</v>
      </c>
      <c r="BM103" s="685">
        <v>1</v>
      </c>
      <c r="BN103" s="685">
        <v>1</v>
      </c>
      <c r="BO103" s="685"/>
      <c r="BP103" s="685"/>
      <c r="BQ103" s="685">
        <v>1</v>
      </c>
      <c r="BR103" s="685" t="s">
        <v>749</v>
      </c>
      <c r="BS103" s="685" t="s">
        <v>749</v>
      </c>
      <c r="BT103" s="685" t="s">
        <v>749</v>
      </c>
      <c r="BU103" s="685" t="s">
        <v>749</v>
      </c>
      <c r="BV103" s="685" t="s">
        <v>749</v>
      </c>
      <c r="BW103" s="685" t="s">
        <v>749</v>
      </c>
      <c r="BX103" s="685" t="s">
        <v>749</v>
      </c>
      <c r="BY103" s="685" t="s">
        <v>749</v>
      </c>
      <c r="BZ103" s="685">
        <v>1</v>
      </c>
      <c r="CA103" s="685">
        <v>1</v>
      </c>
      <c r="CB103" s="685">
        <v>1</v>
      </c>
      <c r="CC103" s="685">
        <v>1</v>
      </c>
      <c r="CD103" s="685">
        <v>1</v>
      </c>
      <c r="CE103" s="685">
        <v>1</v>
      </c>
      <c r="CF103" s="685">
        <v>1</v>
      </c>
      <c r="CG103" s="685" t="s">
        <v>749</v>
      </c>
      <c r="CH103" s="685" t="s">
        <v>749</v>
      </c>
      <c r="CI103" s="685" t="s">
        <v>749</v>
      </c>
      <c r="CJ103" s="685" t="s">
        <v>749</v>
      </c>
      <c r="CK103" s="685" t="s">
        <v>749</v>
      </c>
      <c r="CL103" s="685" t="s">
        <v>749</v>
      </c>
      <c r="CM103" s="685" t="s">
        <v>749</v>
      </c>
      <c r="CN103" s="685">
        <v>1</v>
      </c>
      <c r="CO103" s="685">
        <v>1</v>
      </c>
      <c r="CP103" s="685"/>
      <c r="CQ103" s="685"/>
      <c r="CR103" s="685"/>
      <c r="CS103" s="685"/>
      <c r="CT103" s="685"/>
      <c r="CU103" s="685"/>
      <c r="CV103" s="685"/>
      <c r="CW103" s="718" t="str">
        <f t="shared" si="19"/>
        <v>ユーザ端末・ネットワーク</v>
      </c>
      <c r="CX103" s="718"/>
      <c r="CY103" s="718"/>
    </row>
    <row r="104" s="258" customFormat="1" ht="409.5" spans="2:103">
      <c r="B104" s="448">
        <f t="shared" si="7"/>
        <v>57</v>
      </c>
      <c r="C104" s="455" t="s">
        <v>879</v>
      </c>
      <c r="D104" s="450" t="s">
        <v>743</v>
      </c>
      <c r="E104" s="451" t="s">
        <v>744</v>
      </c>
      <c r="F104" s="598" t="s">
        <v>880</v>
      </c>
      <c r="G104" s="598" t="s">
        <v>881</v>
      </c>
      <c r="H104" s="451" t="str">
        <f t="shared" si="8"/>
        <v>ファイル共有システム(ファイルサーバ)
File sharing system
(e.g., File server)</v>
      </c>
      <c r="I104" s="451" t="s">
        <v>882</v>
      </c>
      <c r="J104" s="637" t="s">
        <v>883</v>
      </c>
      <c r="K104" s="487" t="str">
        <f t="shared" si="9"/>
        <v>回答不要
Not Applicable</v>
      </c>
      <c r="L104" s="488"/>
      <c r="M104" s="489"/>
      <c r="N104" s="492" t="s">
        <v>287</v>
      </c>
      <c r="O104" s="493"/>
      <c r="P104" s="494"/>
      <c r="Q104" s="648" t="s">
        <v>131</v>
      </c>
      <c r="R104" s="487" t="str">
        <f t="shared" si="10"/>
        <v>回答不要
Not Applicable</v>
      </c>
      <c r="S104" s="488"/>
      <c r="T104" s="489"/>
      <c r="U104" s="649"/>
      <c r="V104" s="494"/>
      <c r="W104" s="649"/>
      <c r="X104" s="487" t="str">
        <f t="shared" si="11"/>
        <v>回答不要
Not Applicable</v>
      </c>
      <c r="Y104" s="488"/>
      <c r="Z104" s="489"/>
      <c r="AA104" s="649"/>
      <c r="AB104" s="494"/>
      <c r="AC104" s="649"/>
      <c r="AD104" s="487" t="str">
        <f t="shared" si="12"/>
        <v>回答不要
Not Applicable</v>
      </c>
      <c r="AE104" s="488"/>
      <c r="AF104" s="489"/>
      <c r="AG104" s="649"/>
      <c r="AH104" s="494"/>
      <c r="AI104" s="649"/>
      <c r="AJ104" s="487" t="str">
        <f t="shared" si="13"/>
        <v>回答不要
Not Applicable</v>
      </c>
      <c r="AK104" s="488"/>
      <c r="AL104" s="489"/>
      <c r="AM104" s="652"/>
      <c r="AN104" s="494"/>
      <c r="AO104" s="668"/>
      <c r="AP104" s="669">
        <f>IF(OR('0.Work Content Judge'!$F$130=0,AND($CP104=99,COUNTIF('0.Work Content Judge'!$AM$160:$AO$160,2)=0),AND($CQ104=99,COUNTIF('0.Work Content Judge'!$AM$160:$AO$160,2)&gt;0),AND($CT104=99,'0.Work Content Judge'!$AC$160=1),AND($K$27="N/A",$H104=$BD$46),AND($K$28="N/A",$H104=$BE$46),AND($K$29="N/A",$H104=$BF$46),AND($K$30="N/A",$H104=$BG$46),AND($K$31="N/A",$H104=$BH$46),AND($K$32="N/A",$H104=$BI$46)),0,1)</f>
        <v>0</v>
      </c>
      <c r="AQ104" s="670">
        <f t="shared" si="14"/>
        <v>1</v>
      </c>
      <c r="AR104" s="669">
        <f>IF(OR('0.Work Content Judge'!$F$131=0,AND($CP104=99,COUNTIF('0.Work Content Judge'!$AM$161:$AO$161,2)=0),AND($CQ104=99,COUNTIF('0.Work Content Judge'!$AM$161:$AO$161,2)&gt;0),AND($CT104=99,'0.Work Content Judge'!$AC$161=1),AND($R$27="N/A",$H104=$BD$46),AND($R$28="N/A",$H104=$BE$46),AND($R$29="N/A",$H104=$BF$46),AND($R$30="N/A",$H104=$BG$46),AND($R$31="N/A",$H104=$BH$46),AND($R$32="N/A",$H104=$BI$46)),0,1)</f>
        <v>0</v>
      </c>
      <c r="AS104" s="670">
        <f t="shared" si="15"/>
        <v>1</v>
      </c>
      <c r="AT104" s="669">
        <f>IF(OR('0.Work Content Judge'!$F$132=0,AND($CP104=99,COUNTIF('0.Work Content Judge'!$AM$162:$AO$162,2)=0),AND($CQ104=99,COUNTIF('0.Work Content Judge'!$AM$162:$AO$162,2)&gt;0),AND($CT104=99,'0.Work Content Judge'!$AC$162=1),AND($X$27="N/A",$H104=$BD$46),AND($X$28="N/A",$H104=$BE$46),AND($X$29="N/A",$H104=$BF$46),AND($X$30="N/A",$H104=$BG$46),AND($X$31="N/A",$H104=$BH$46),AND($X$32="N/A",$H104=$BI$46)),0,1)</f>
        <v>0</v>
      </c>
      <c r="AU104" s="670">
        <f t="shared" si="16"/>
        <v>1</v>
      </c>
      <c r="AV104" s="669">
        <f>IF(OR('0.Work Content Judge'!$F$133=0,AND($CP104=99,COUNTIF('0.Work Content Judge'!$AM$163:$AO$163,2)=0),AND($CQ104=99,COUNTIF('0.Work Content Judge'!$AM$163:$AO$163,2)&gt;0),AND($CT104=99,'0.Work Content Judge'!$AC$163=1),AND($AD$27="N/A",$H104=$BD$46),AND($AD$28="N/A",$H104=$BE$46),AND($AD$29="N/A",$H104=$BF$46),AND($AD$30="N/A",$H104=$BG$46),AND($AD$31="N/A",$H104=$BH$46),AND($AD$32="N/A",$H104=$BI$46)),0,1)</f>
        <v>0</v>
      </c>
      <c r="AW104" s="670">
        <f t="shared" si="17"/>
        <v>1</v>
      </c>
      <c r="AX104" s="669">
        <f>IF(OR('0.Work Content Judge'!$F$134=0,AND($CP104=99,COUNTIF('0.Work Content Judge'!$AM$164:$AO$164,2)=0),AND($CQ104=99,COUNTIF('0.Work Content Judge'!$AM$164:$AO$164,2)&gt;0),AND($CT104=99,'0.Work Content Judge'!$AC$164=1),AND($AJ$27="N/A",$H104=$BD$46),AND($AJ$28="N/A",$H104=$BE$46),AND($AJ$29="N/A",$H104=$BF$46),AND($AJ$30="N/A",$H104=$BG$46),AND($AJ$31="N/A",$H104=$BH$46),AND($AJ$32="N/A",$H104=$BI$46)),0,1)</f>
        <v>0</v>
      </c>
      <c r="AY104" s="670">
        <f t="shared" si="18"/>
        <v>1</v>
      </c>
      <c r="AZ104" s="683">
        <f t="shared" si="5"/>
        <v>1</v>
      </c>
      <c r="BA104" s="684">
        <v>1</v>
      </c>
      <c r="BB104" s="685">
        <v>1</v>
      </c>
      <c r="BC104" s="685" t="s">
        <v>749</v>
      </c>
      <c r="BD104" s="685" t="s">
        <v>749</v>
      </c>
      <c r="BE104" s="685" t="s">
        <v>749</v>
      </c>
      <c r="BF104" s="685" t="s">
        <v>749</v>
      </c>
      <c r="BG104" s="685" t="s">
        <v>749</v>
      </c>
      <c r="BH104" s="685" t="s">
        <v>749</v>
      </c>
      <c r="BI104" s="685">
        <v>1</v>
      </c>
      <c r="BJ104" s="685" t="e">
        <v>#N/A</v>
      </c>
      <c r="BK104" s="685" t="e">
        <v>#N/A</v>
      </c>
      <c r="BL104" s="685" t="e">
        <v>#N/A</v>
      </c>
      <c r="BM104" s="685" t="e">
        <v>#N/A</v>
      </c>
      <c r="BN104" s="685" t="e">
        <v>#N/A</v>
      </c>
      <c r="BO104" s="685" t="e">
        <v>#N/A</v>
      </c>
      <c r="BP104" s="685" t="e">
        <v>#N/A</v>
      </c>
      <c r="BQ104" s="685">
        <v>1</v>
      </c>
      <c r="BR104" s="685" t="s">
        <v>749</v>
      </c>
      <c r="BS104" s="685" t="s">
        <v>749</v>
      </c>
      <c r="BT104" s="685" t="s">
        <v>749</v>
      </c>
      <c r="BU104" s="685" t="s">
        <v>749</v>
      </c>
      <c r="BV104" s="685" t="s">
        <v>749</v>
      </c>
      <c r="BW104" s="685" t="s">
        <v>749</v>
      </c>
      <c r="BX104" s="685" t="s">
        <v>749</v>
      </c>
      <c r="BY104" s="685" t="s">
        <v>749</v>
      </c>
      <c r="BZ104" s="685">
        <v>1</v>
      </c>
      <c r="CA104" s="685"/>
      <c r="CB104" s="685"/>
      <c r="CC104" s="685">
        <v>1</v>
      </c>
      <c r="CD104" s="685">
        <v>1</v>
      </c>
      <c r="CE104" s="685" t="s">
        <v>749</v>
      </c>
      <c r="CF104" s="685" t="s">
        <v>749</v>
      </c>
      <c r="CG104" s="685" t="s">
        <v>749</v>
      </c>
      <c r="CH104" s="685" t="s">
        <v>749</v>
      </c>
      <c r="CI104" s="685" t="s">
        <v>749</v>
      </c>
      <c r="CJ104" s="685" t="s">
        <v>749</v>
      </c>
      <c r="CK104" s="685" t="s">
        <v>749</v>
      </c>
      <c r="CL104" s="685" t="s">
        <v>749</v>
      </c>
      <c r="CM104" s="685" t="s">
        <v>749</v>
      </c>
      <c r="CN104" s="685">
        <v>1</v>
      </c>
      <c r="CO104" s="685">
        <v>1</v>
      </c>
      <c r="CP104" s="685"/>
      <c r="CQ104" s="685"/>
      <c r="CR104" s="685"/>
      <c r="CS104" s="685"/>
      <c r="CT104" s="685"/>
      <c r="CU104" s="685"/>
      <c r="CV104" s="685"/>
      <c r="CW104" s="718" t="str">
        <f t="shared" si="19"/>
        <v>ファイル共有システム(ファイルサーバ)</v>
      </c>
      <c r="CX104" s="718"/>
      <c r="CY104" s="718"/>
    </row>
    <row r="105" s="258" customFormat="1" ht="172.8" spans="2:103">
      <c r="B105" s="448">
        <f t="shared" si="7"/>
        <v>58</v>
      </c>
      <c r="C105" s="449" t="s">
        <v>884</v>
      </c>
      <c r="D105" s="450" t="s">
        <v>743</v>
      </c>
      <c r="E105" s="451" t="s">
        <v>744</v>
      </c>
      <c r="F105" s="598" t="s">
        <v>885</v>
      </c>
      <c r="G105" s="598" t="s">
        <v>886</v>
      </c>
      <c r="H105" s="451" t="str">
        <f t="shared" si="8"/>
        <v>システム全体
Entire system</v>
      </c>
      <c r="I105" s="451" t="s">
        <v>887</v>
      </c>
      <c r="J105" s="637" t="s">
        <v>888</v>
      </c>
      <c r="K105" s="487" t="str">
        <f t="shared" si="9"/>
        <v>回答不要
Not Applicable</v>
      </c>
      <c r="L105" s="488"/>
      <c r="M105" s="489"/>
      <c r="N105" s="492" t="s">
        <v>287</v>
      </c>
      <c r="O105" s="493"/>
      <c r="P105" s="494"/>
      <c r="Q105" s="648" t="s">
        <v>131</v>
      </c>
      <c r="R105" s="487" t="str">
        <f t="shared" si="10"/>
        <v>回答不要
Not Applicable</v>
      </c>
      <c r="S105" s="488"/>
      <c r="T105" s="489"/>
      <c r="U105" s="649"/>
      <c r="V105" s="494"/>
      <c r="W105" s="649"/>
      <c r="X105" s="487" t="str">
        <f t="shared" si="11"/>
        <v>回答不要
Not Applicable</v>
      </c>
      <c r="Y105" s="488"/>
      <c r="Z105" s="489"/>
      <c r="AA105" s="649"/>
      <c r="AB105" s="494"/>
      <c r="AC105" s="649"/>
      <c r="AD105" s="487" t="str">
        <f t="shared" si="12"/>
        <v>回答不要
Not Applicable</v>
      </c>
      <c r="AE105" s="488"/>
      <c r="AF105" s="489"/>
      <c r="AG105" s="649"/>
      <c r="AH105" s="494"/>
      <c r="AI105" s="649"/>
      <c r="AJ105" s="487" t="str">
        <f t="shared" si="13"/>
        <v>回答不要
Not Applicable</v>
      </c>
      <c r="AK105" s="488"/>
      <c r="AL105" s="489"/>
      <c r="AM105" s="652"/>
      <c r="AN105" s="494"/>
      <c r="AO105" s="668"/>
      <c r="AP105" s="669">
        <f>IF(OR('0.Work Content Judge'!$F$130=0,AND($CP105=99,COUNTIF('0.Work Content Judge'!$AM$160:$AO$160,2)=0),AND($CQ105=99,COUNTIF('0.Work Content Judge'!$AM$160:$AO$160,2)&gt;0),AND($CT105=99,'0.Work Content Judge'!$AC$160=1),AND($K$27="N/A",$H105=$BD$46),AND($K$28="N/A",$H105=$BE$46),AND($K$29="N/A",$H105=$BF$46),AND($K$30="N/A",$H105=$BG$46),AND($K$31="N/A",$H105=$BH$46),AND($K$32="N/A",$H105=$BI$46)),0,1)</f>
        <v>0</v>
      </c>
      <c r="AQ105" s="670">
        <f t="shared" si="14"/>
        <v>1</v>
      </c>
      <c r="AR105" s="669">
        <f>IF(OR('0.Work Content Judge'!$F$131=0,AND($CP105=99,COUNTIF('0.Work Content Judge'!$AM$161:$AO$161,2)=0),AND($CQ105=99,COUNTIF('0.Work Content Judge'!$AM$161:$AO$161,2)&gt;0),AND($CT105=99,'0.Work Content Judge'!$AC$161=1),AND($R$27="N/A",$H105=$BD$46),AND($R$28="N/A",$H105=$BE$46),AND($R$29="N/A",$H105=$BF$46),AND($R$30="N/A",$H105=$BG$46),AND($R$31="N/A",$H105=$BH$46),AND($R$32="N/A",$H105=$BI$46)),0,1)</f>
        <v>0</v>
      </c>
      <c r="AS105" s="670">
        <f t="shared" si="15"/>
        <v>1</v>
      </c>
      <c r="AT105" s="669">
        <f>IF(OR('0.Work Content Judge'!$F$132=0,AND($CP105=99,COUNTIF('0.Work Content Judge'!$AM$162:$AO$162,2)=0),AND($CQ105=99,COUNTIF('0.Work Content Judge'!$AM$162:$AO$162,2)&gt;0),AND($CT105=99,'0.Work Content Judge'!$AC$162=1),AND($X$27="N/A",$H105=$BD$46),AND($X$28="N/A",$H105=$BE$46),AND($X$29="N/A",$H105=$BF$46),AND($X$30="N/A",$H105=$BG$46),AND($X$31="N/A",$H105=$BH$46),AND($X$32="N/A",$H105=$BI$46)),0,1)</f>
        <v>0</v>
      </c>
      <c r="AU105" s="670">
        <f t="shared" si="16"/>
        <v>1</v>
      </c>
      <c r="AV105" s="669">
        <f>IF(OR('0.Work Content Judge'!$F$133=0,AND($CP105=99,COUNTIF('0.Work Content Judge'!$AM$163:$AO$163,2)=0),AND($CQ105=99,COUNTIF('0.Work Content Judge'!$AM$163:$AO$163,2)&gt;0),AND($CT105=99,'0.Work Content Judge'!$AC$163=1),AND($AD$27="N/A",$H105=$BD$46),AND($AD$28="N/A",$H105=$BE$46),AND($AD$29="N/A",$H105=$BF$46),AND($AD$30="N/A",$H105=$BG$46),AND($AD$31="N/A",$H105=$BH$46),AND($AD$32="N/A",$H105=$BI$46)),0,1)</f>
        <v>0</v>
      </c>
      <c r="AW105" s="670">
        <f t="shared" si="17"/>
        <v>1</v>
      </c>
      <c r="AX105" s="669">
        <f>IF(OR('0.Work Content Judge'!$F$134=0,AND($CP105=99,COUNTIF('0.Work Content Judge'!$AM$164:$AO$164,2)=0),AND($CQ105=99,COUNTIF('0.Work Content Judge'!$AM$164:$AO$164,2)&gt;0),AND($CT105=99,'0.Work Content Judge'!$AC$164=1),AND($AJ$27="N/A",$H105=$BD$46),AND($AJ$28="N/A",$H105=$BE$46),AND($AJ$29="N/A",$H105=$BF$46),AND($AJ$30="N/A",$H105=$BG$46),AND($AJ$31="N/A",$H105=$BH$46),AND($AJ$32="N/A",$H105=$BI$46)),0,1)</f>
        <v>0</v>
      </c>
      <c r="AY105" s="670">
        <f t="shared" si="18"/>
        <v>1</v>
      </c>
      <c r="AZ105" s="683">
        <f t="shared" si="5"/>
        <v>1</v>
      </c>
      <c r="BA105" s="684">
        <v>1</v>
      </c>
      <c r="BB105" s="685">
        <v>1</v>
      </c>
      <c r="BC105" s="685">
        <v>1</v>
      </c>
      <c r="BD105" s="685" t="s">
        <v>749</v>
      </c>
      <c r="BE105" s="685" t="s">
        <v>749</v>
      </c>
      <c r="BF105" s="685" t="s">
        <v>749</v>
      </c>
      <c r="BG105" s="685" t="s">
        <v>749</v>
      </c>
      <c r="BH105" s="685" t="s">
        <v>749</v>
      </c>
      <c r="BI105" s="685" t="s">
        <v>749</v>
      </c>
      <c r="BJ105" s="685" t="e">
        <v>#N/A</v>
      </c>
      <c r="BK105" s="685" t="e">
        <v>#N/A</v>
      </c>
      <c r="BL105" s="685" t="e">
        <v>#N/A</v>
      </c>
      <c r="BM105" s="685" t="e">
        <v>#N/A</v>
      </c>
      <c r="BN105" s="685" t="e">
        <v>#N/A</v>
      </c>
      <c r="BO105" s="685" t="e">
        <v>#N/A</v>
      </c>
      <c r="BP105" s="685" t="e">
        <v>#N/A</v>
      </c>
      <c r="BQ105" s="685">
        <v>1</v>
      </c>
      <c r="BR105" s="685" t="s">
        <v>749</v>
      </c>
      <c r="BS105" s="685" t="s">
        <v>749</v>
      </c>
      <c r="BT105" s="685" t="s">
        <v>749</v>
      </c>
      <c r="BU105" s="685" t="s">
        <v>749</v>
      </c>
      <c r="BV105" s="685" t="s">
        <v>749</v>
      </c>
      <c r="BW105" s="685" t="s">
        <v>749</v>
      </c>
      <c r="BX105" s="685" t="s">
        <v>749</v>
      </c>
      <c r="BY105" s="685" t="s">
        <v>749</v>
      </c>
      <c r="BZ105" s="685">
        <v>1</v>
      </c>
      <c r="CA105" s="685">
        <v>1</v>
      </c>
      <c r="CB105" s="685"/>
      <c r="CC105" s="685">
        <v>1</v>
      </c>
      <c r="CD105" s="685">
        <v>1</v>
      </c>
      <c r="CE105" s="685" t="s">
        <v>749</v>
      </c>
      <c r="CF105" s="685" t="s">
        <v>749</v>
      </c>
      <c r="CG105" s="685" t="s">
        <v>749</v>
      </c>
      <c r="CH105" s="685">
        <v>1</v>
      </c>
      <c r="CI105" s="685" t="s">
        <v>749</v>
      </c>
      <c r="CJ105" s="685" t="s">
        <v>749</v>
      </c>
      <c r="CK105" s="685" t="s">
        <v>749</v>
      </c>
      <c r="CL105" s="685" t="s">
        <v>749</v>
      </c>
      <c r="CM105" s="685" t="s">
        <v>749</v>
      </c>
      <c r="CN105" s="685">
        <v>1</v>
      </c>
      <c r="CO105" s="685">
        <v>1</v>
      </c>
      <c r="CP105" s="685"/>
      <c r="CQ105" s="685"/>
      <c r="CR105" s="685"/>
      <c r="CS105" s="685"/>
      <c r="CT105" s="685"/>
      <c r="CU105" s="685"/>
      <c r="CV105" s="685"/>
      <c r="CW105" s="718" t="str">
        <f t="shared" si="19"/>
        <v>共通</v>
      </c>
      <c r="CX105" s="718"/>
      <c r="CY105" s="718"/>
    </row>
    <row r="106" s="258" customFormat="1" ht="144" spans="2:103">
      <c r="B106" s="448">
        <f t="shared" si="7"/>
        <v>59</v>
      </c>
      <c r="C106" s="449" t="s">
        <v>889</v>
      </c>
      <c r="D106" s="450" t="s">
        <v>743</v>
      </c>
      <c r="E106" s="451" t="s">
        <v>744</v>
      </c>
      <c r="F106" s="598" t="s">
        <v>890</v>
      </c>
      <c r="G106" s="598" t="s">
        <v>891</v>
      </c>
      <c r="H106" s="451" t="str">
        <f t="shared" si="8"/>
        <v>システム全体
Entire system</v>
      </c>
      <c r="I106" s="451" t="s">
        <v>892</v>
      </c>
      <c r="J106" s="637" t="s">
        <v>893</v>
      </c>
      <c r="K106" s="487" t="str">
        <f t="shared" si="9"/>
        <v>回答不要
Not Applicable</v>
      </c>
      <c r="L106" s="488"/>
      <c r="M106" s="489"/>
      <c r="N106" s="492" t="s">
        <v>287</v>
      </c>
      <c r="O106" s="493"/>
      <c r="P106" s="494"/>
      <c r="Q106" s="648" t="s">
        <v>131</v>
      </c>
      <c r="R106" s="487" t="str">
        <f t="shared" si="10"/>
        <v>回答不要
Not Applicable</v>
      </c>
      <c r="S106" s="488"/>
      <c r="T106" s="489"/>
      <c r="U106" s="649"/>
      <c r="V106" s="494"/>
      <c r="W106" s="649"/>
      <c r="X106" s="487" t="str">
        <f t="shared" si="11"/>
        <v>回答不要
Not Applicable</v>
      </c>
      <c r="Y106" s="488"/>
      <c r="Z106" s="489"/>
      <c r="AA106" s="649"/>
      <c r="AB106" s="494"/>
      <c r="AC106" s="649"/>
      <c r="AD106" s="487" t="str">
        <f t="shared" si="12"/>
        <v>回答不要
Not Applicable</v>
      </c>
      <c r="AE106" s="488"/>
      <c r="AF106" s="489"/>
      <c r="AG106" s="649"/>
      <c r="AH106" s="494"/>
      <c r="AI106" s="649"/>
      <c r="AJ106" s="487" t="str">
        <f t="shared" si="13"/>
        <v>回答不要
Not Applicable</v>
      </c>
      <c r="AK106" s="488"/>
      <c r="AL106" s="489"/>
      <c r="AM106" s="652"/>
      <c r="AN106" s="494"/>
      <c r="AO106" s="668"/>
      <c r="AP106" s="669">
        <f>IF(OR('0.Work Content Judge'!$F$130=0,AND($CP106=99,COUNTIF('0.Work Content Judge'!$AM$160:$AO$160,2)=0),AND($CQ106=99,COUNTIF('0.Work Content Judge'!$AM$160:$AO$160,2)&gt;0),AND($CT106=99,'0.Work Content Judge'!$AC$160=1),AND($K$27="N/A",$H106=$BD$46),AND($K$28="N/A",$H106=$BE$46),AND($K$29="N/A",$H106=$BF$46),AND($K$30="N/A",$H106=$BG$46),AND($K$31="N/A",$H106=$BH$46),AND($K$32="N/A",$H106=$BI$46)),0,1)</f>
        <v>0</v>
      </c>
      <c r="AQ106" s="670">
        <f t="shared" si="14"/>
        <v>1</v>
      </c>
      <c r="AR106" s="669">
        <f>IF(OR('0.Work Content Judge'!$F$131=0,AND($CP106=99,COUNTIF('0.Work Content Judge'!$AM$161:$AO$161,2)=0),AND($CQ106=99,COUNTIF('0.Work Content Judge'!$AM$161:$AO$161,2)&gt;0),AND($CT106=99,'0.Work Content Judge'!$AC$161=1),AND($R$27="N/A",$H106=$BD$46),AND($R$28="N/A",$H106=$BE$46),AND($R$29="N/A",$H106=$BF$46),AND($R$30="N/A",$H106=$BG$46),AND($R$31="N/A",$H106=$BH$46),AND($R$32="N/A",$H106=$BI$46)),0,1)</f>
        <v>0</v>
      </c>
      <c r="AS106" s="670">
        <f t="shared" si="15"/>
        <v>1</v>
      </c>
      <c r="AT106" s="669">
        <f>IF(OR('0.Work Content Judge'!$F$132=0,AND($CP106=99,COUNTIF('0.Work Content Judge'!$AM$162:$AO$162,2)=0),AND($CQ106=99,COUNTIF('0.Work Content Judge'!$AM$162:$AO$162,2)&gt;0),AND($CT106=99,'0.Work Content Judge'!$AC$162=1),AND($X$27="N/A",$H106=$BD$46),AND($X$28="N/A",$H106=$BE$46),AND($X$29="N/A",$H106=$BF$46),AND($X$30="N/A",$H106=$BG$46),AND($X$31="N/A",$H106=$BH$46),AND($X$32="N/A",$H106=$BI$46)),0,1)</f>
        <v>0</v>
      </c>
      <c r="AU106" s="670">
        <f t="shared" si="16"/>
        <v>1</v>
      </c>
      <c r="AV106" s="669">
        <f>IF(OR('0.Work Content Judge'!$F$133=0,AND($CP106=99,COUNTIF('0.Work Content Judge'!$AM$163:$AO$163,2)=0),AND($CQ106=99,COUNTIF('0.Work Content Judge'!$AM$163:$AO$163,2)&gt;0),AND($CT106=99,'0.Work Content Judge'!$AC$163=1),AND($AD$27="N/A",$H106=$BD$46),AND($AD$28="N/A",$H106=$BE$46),AND($AD$29="N/A",$H106=$BF$46),AND($AD$30="N/A",$H106=$BG$46),AND($AD$31="N/A",$H106=$BH$46),AND($AD$32="N/A",$H106=$BI$46)),0,1)</f>
        <v>0</v>
      </c>
      <c r="AW106" s="670">
        <f t="shared" si="17"/>
        <v>1</v>
      </c>
      <c r="AX106" s="669">
        <f>IF(OR('0.Work Content Judge'!$F$134=0,AND($CP106=99,COUNTIF('0.Work Content Judge'!$AM$164:$AO$164,2)=0),AND($CQ106=99,COUNTIF('0.Work Content Judge'!$AM$164:$AO$164,2)&gt;0),AND($CT106=99,'0.Work Content Judge'!$AC$164=1),AND($AJ$27="N/A",$H106=$BD$46),AND($AJ$28="N/A",$H106=$BE$46),AND($AJ$29="N/A",$H106=$BF$46),AND($AJ$30="N/A",$H106=$BG$46),AND($AJ$31="N/A",$H106=$BH$46),AND($AJ$32="N/A",$H106=$BI$46)),0,1)</f>
        <v>0</v>
      </c>
      <c r="AY106" s="670">
        <f t="shared" si="18"/>
        <v>1</v>
      </c>
      <c r="AZ106" s="683">
        <f t="shared" si="5"/>
        <v>1</v>
      </c>
      <c r="BA106" s="684">
        <v>1</v>
      </c>
      <c r="BB106" s="685">
        <v>1</v>
      </c>
      <c r="BC106" s="685">
        <v>1</v>
      </c>
      <c r="BD106" s="685" t="s">
        <v>749</v>
      </c>
      <c r="BE106" s="685" t="s">
        <v>749</v>
      </c>
      <c r="BF106" s="685" t="s">
        <v>749</v>
      </c>
      <c r="BG106" s="685" t="s">
        <v>749</v>
      </c>
      <c r="BH106" s="685" t="s">
        <v>749</v>
      </c>
      <c r="BI106" s="685" t="s">
        <v>749</v>
      </c>
      <c r="BJ106" s="685" t="e">
        <v>#N/A</v>
      </c>
      <c r="BK106" s="685" t="e">
        <v>#N/A</v>
      </c>
      <c r="BL106" s="685" t="e">
        <v>#N/A</v>
      </c>
      <c r="BM106" s="685" t="e">
        <v>#N/A</v>
      </c>
      <c r="BN106" s="685" t="e">
        <v>#N/A</v>
      </c>
      <c r="BO106" s="685" t="e">
        <v>#N/A</v>
      </c>
      <c r="BP106" s="685" t="e">
        <v>#N/A</v>
      </c>
      <c r="BQ106" s="685">
        <v>1</v>
      </c>
      <c r="BR106" s="685" t="s">
        <v>749</v>
      </c>
      <c r="BS106" s="685" t="s">
        <v>749</v>
      </c>
      <c r="BT106" s="685" t="s">
        <v>749</v>
      </c>
      <c r="BU106" s="685" t="s">
        <v>749</v>
      </c>
      <c r="BV106" s="685" t="s">
        <v>749</v>
      </c>
      <c r="BW106" s="685" t="s">
        <v>749</v>
      </c>
      <c r="BX106" s="685" t="s">
        <v>749</v>
      </c>
      <c r="BY106" s="685" t="s">
        <v>749</v>
      </c>
      <c r="BZ106" s="685">
        <v>1</v>
      </c>
      <c r="CA106" s="685">
        <v>1</v>
      </c>
      <c r="CB106" s="685"/>
      <c r="CC106" s="685">
        <v>1</v>
      </c>
      <c r="CD106" s="685">
        <v>1</v>
      </c>
      <c r="CE106" s="685" t="s">
        <v>749</v>
      </c>
      <c r="CF106" s="685" t="s">
        <v>749</v>
      </c>
      <c r="CG106" s="685" t="s">
        <v>749</v>
      </c>
      <c r="CH106" s="685">
        <v>1</v>
      </c>
      <c r="CI106" s="685" t="s">
        <v>749</v>
      </c>
      <c r="CJ106" s="685" t="s">
        <v>749</v>
      </c>
      <c r="CK106" s="685" t="s">
        <v>749</v>
      </c>
      <c r="CL106" s="685" t="s">
        <v>749</v>
      </c>
      <c r="CM106" s="685" t="s">
        <v>749</v>
      </c>
      <c r="CN106" s="685">
        <v>1</v>
      </c>
      <c r="CO106" s="685">
        <v>1</v>
      </c>
      <c r="CP106" s="685"/>
      <c r="CQ106" s="685"/>
      <c r="CR106" s="685"/>
      <c r="CS106" s="685"/>
      <c r="CT106" s="685"/>
      <c r="CU106" s="685"/>
      <c r="CV106" s="685"/>
      <c r="CW106" s="718" t="str">
        <f t="shared" si="19"/>
        <v>共通</v>
      </c>
      <c r="CX106" s="718"/>
      <c r="CY106" s="718"/>
    </row>
    <row r="107" s="258" customFormat="1" ht="144" spans="2:103">
      <c r="B107" s="448">
        <f t="shared" si="7"/>
        <v>60</v>
      </c>
      <c r="C107" s="449" t="s">
        <v>894</v>
      </c>
      <c r="D107" s="450" t="s">
        <v>743</v>
      </c>
      <c r="E107" s="451" t="s">
        <v>744</v>
      </c>
      <c r="F107" s="598" t="s">
        <v>895</v>
      </c>
      <c r="G107" s="598" t="s">
        <v>896</v>
      </c>
      <c r="H107" s="451" t="str">
        <f t="shared" si="8"/>
        <v>インターネット接続環境
Internet connection environment
(e.g., Proxy server,etc.)</v>
      </c>
      <c r="I107" s="451" t="s">
        <v>785</v>
      </c>
      <c r="J107" s="637" t="s">
        <v>786</v>
      </c>
      <c r="K107" s="487" t="str">
        <f t="shared" si="9"/>
        <v>回答不要
Not Applicable</v>
      </c>
      <c r="L107" s="488"/>
      <c r="M107" s="489"/>
      <c r="N107" s="492" t="s">
        <v>287</v>
      </c>
      <c r="O107" s="491"/>
      <c r="P107" s="322"/>
      <c r="Q107" s="648" t="s">
        <v>131</v>
      </c>
      <c r="R107" s="487" t="str">
        <f t="shared" si="10"/>
        <v>回答不要
Not Applicable</v>
      </c>
      <c r="S107" s="488"/>
      <c r="T107" s="489"/>
      <c r="U107" s="649"/>
      <c r="V107" s="494"/>
      <c r="W107" s="649"/>
      <c r="X107" s="487" t="str">
        <f t="shared" si="11"/>
        <v>回答不要
Not Applicable</v>
      </c>
      <c r="Y107" s="488"/>
      <c r="Z107" s="489"/>
      <c r="AA107" s="649"/>
      <c r="AB107" s="494"/>
      <c r="AC107" s="649"/>
      <c r="AD107" s="487" t="str">
        <f t="shared" si="12"/>
        <v>回答不要
Not Applicable</v>
      </c>
      <c r="AE107" s="488"/>
      <c r="AF107" s="489"/>
      <c r="AG107" s="649"/>
      <c r="AH107" s="494"/>
      <c r="AI107" s="649"/>
      <c r="AJ107" s="487" t="str">
        <f t="shared" si="13"/>
        <v>回答不要
Not Applicable</v>
      </c>
      <c r="AK107" s="488"/>
      <c r="AL107" s="489"/>
      <c r="AM107" s="652"/>
      <c r="AN107" s="494"/>
      <c r="AO107" s="668"/>
      <c r="AP107" s="669">
        <f>IF(OR('0.Work Content Judge'!$F$130=0,AND($CP107=99,COUNTIF('0.Work Content Judge'!$AM$160:$AO$160,2)=0),AND($CQ107=99,COUNTIF('0.Work Content Judge'!$AM$160:$AO$160,2)&gt;0),AND($CT107=99,'0.Work Content Judge'!$AC$160=1),AND($K$27="N/A",$H107=$BD$46),AND($K$28="N/A",$H107=$BE$46),AND($K$29="N/A",$H107=$BF$46),AND($K$30="N/A",$H107=$BG$46),AND($K$31="N/A",$H107=$BH$46),AND($K$32="N/A",$H107=$BI$46)),0,1)</f>
        <v>0</v>
      </c>
      <c r="AQ107" s="670">
        <f t="shared" si="14"/>
        <v>1</v>
      </c>
      <c r="AR107" s="669">
        <f>IF(OR('0.Work Content Judge'!$F$131=0,AND($CP107=99,COUNTIF('0.Work Content Judge'!$AM$161:$AO$161,2)=0),AND($CQ107=99,COUNTIF('0.Work Content Judge'!$AM$161:$AO$161,2)&gt;0),AND($CT107=99,'0.Work Content Judge'!$AC$161=1),AND($R$27="N/A",$H107=$BD$46),AND($R$28="N/A",$H107=$BE$46),AND($R$29="N/A",$H107=$BF$46),AND($R$30="N/A",$H107=$BG$46),AND($R$31="N/A",$H107=$BH$46),AND($R$32="N/A",$H107=$BI$46)),0,1)</f>
        <v>0</v>
      </c>
      <c r="AS107" s="670">
        <f t="shared" si="15"/>
        <v>1</v>
      </c>
      <c r="AT107" s="669">
        <f>IF(OR('0.Work Content Judge'!$F$132=0,AND($CP107=99,COUNTIF('0.Work Content Judge'!$AM$162:$AO$162,2)=0),AND($CQ107=99,COUNTIF('0.Work Content Judge'!$AM$162:$AO$162,2)&gt;0),AND($CT107=99,'0.Work Content Judge'!$AC$162=1),AND($X$27="N/A",$H107=$BD$46),AND($X$28="N/A",$H107=$BE$46),AND($X$29="N/A",$H107=$BF$46),AND($X$30="N/A",$H107=$BG$46),AND($X$31="N/A",$H107=$BH$46),AND($X$32="N/A",$H107=$BI$46)),0,1)</f>
        <v>0</v>
      </c>
      <c r="AU107" s="670">
        <f t="shared" si="16"/>
        <v>1</v>
      </c>
      <c r="AV107" s="669">
        <f>IF(OR('0.Work Content Judge'!$F$133=0,AND($CP107=99,COUNTIF('0.Work Content Judge'!$AM$163:$AO$163,2)=0),AND($CQ107=99,COUNTIF('0.Work Content Judge'!$AM$163:$AO$163,2)&gt;0),AND($CT107=99,'0.Work Content Judge'!$AC$163=1),AND($AD$27="N/A",$H107=$BD$46),AND($AD$28="N/A",$H107=$BE$46),AND($AD$29="N/A",$H107=$BF$46),AND($AD$30="N/A",$H107=$BG$46),AND($AD$31="N/A",$H107=$BH$46),AND($AD$32="N/A",$H107=$BI$46)),0,1)</f>
        <v>0</v>
      </c>
      <c r="AW107" s="670">
        <f t="shared" si="17"/>
        <v>1</v>
      </c>
      <c r="AX107" s="669">
        <f>IF(OR('0.Work Content Judge'!$F$134=0,AND($CP107=99,COUNTIF('0.Work Content Judge'!$AM$164:$AO$164,2)=0),AND($CQ107=99,COUNTIF('0.Work Content Judge'!$AM$164:$AO$164,2)&gt;0),AND($CT107=99,'0.Work Content Judge'!$AC$164=1),AND($AJ$27="N/A",$H107=$BD$46),AND($AJ$28="N/A",$H107=$BE$46),AND($AJ$29="N/A",$H107=$BF$46),AND($AJ$30="N/A",$H107=$BG$46),AND($AJ$31="N/A",$H107=$BH$46),AND($AJ$32="N/A",$H107=$BI$46)),0,1)</f>
        <v>0</v>
      </c>
      <c r="AY107" s="670">
        <f t="shared" si="18"/>
        <v>1</v>
      </c>
      <c r="AZ107" s="683">
        <f t="shared" si="5"/>
        <v>5</v>
      </c>
      <c r="BA107" s="684">
        <v>1</v>
      </c>
      <c r="BB107" s="685">
        <v>1</v>
      </c>
      <c r="BC107" s="685" t="s">
        <v>749</v>
      </c>
      <c r="BD107" s="685" t="s">
        <v>749</v>
      </c>
      <c r="BE107" s="685">
        <v>1</v>
      </c>
      <c r="BF107" s="685">
        <v>1</v>
      </c>
      <c r="BG107" s="685">
        <v>1</v>
      </c>
      <c r="BH107" s="685">
        <v>1</v>
      </c>
      <c r="BI107" s="685">
        <v>1</v>
      </c>
      <c r="BJ107" s="685">
        <v>1</v>
      </c>
      <c r="BK107" s="685" t="s">
        <v>749</v>
      </c>
      <c r="BL107" s="685" t="s">
        <v>749</v>
      </c>
      <c r="BM107" s="685" t="s">
        <v>749</v>
      </c>
      <c r="BN107" s="685">
        <v>1</v>
      </c>
      <c r="BO107" s="685" t="s">
        <v>749</v>
      </c>
      <c r="BP107" s="685">
        <v>1</v>
      </c>
      <c r="BQ107" s="685" t="s">
        <v>749</v>
      </c>
      <c r="BR107" s="685" t="s">
        <v>749</v>
      </c>
      <c r="BS107" s="685" t="s">
        <v>749</v>
      </c>
      <c r="BT107" s="685" t="s">
        <v>749</v>
      </c>
      <c r="BU107" s="685" t="s">
        <v>749</v>
      </c>
      <c r="BV107" s="685" t="s">
        <v>749</v>
      </c>
      <c r="BW107" s="685" t="s">
        <v>749</v>
      </c>
      <c r="BX107" s="685" t="s">
        <v>749</v>
      </c>
      <c r="BY107" s="685" t="s">
        <v>749</v>
      </c>
      <c r="BZ107" s="685">
        <v>1</v>
      </c>
      <c r="CA107" s="685">
        <v>1</v>
      </c>
      <c r="CB107" s="685">
        <v>1</v>
      </c>
      <c r="CC107" s="685">
        <v>1</v>
      </c>
      <c r="CD107" s="685" t="s">
        <v>749</v>
      </c>
      <c r="CE107" s="685" t="s">
        <v>749</v>
      </c>
      <c r="CF107" s="685" t="s">
        <v>749</v>
      </c>
      <c r="CG107" s="685" t="s">
        <v>749</v>
      </c>
      <c r="CH107" s="685" t="s">
        <v>749</v>
      </c>
      <c r="CI107" s="685" t="s">
        <v>749</v>
      </c>
      <c r="CJ107" s="685" t="s">
        <v>749</v>
      </c>
      <c r="CK107" s="685" t="s">
        <v>749</v>
      </c>
      <c r="CL107" s="685" t="s">
        <v>749</v>
      </c>
      <c r="CM107" s="685" t="s">
        <v>749</v>
      </c>
      <c r="CN107" s="685">
        <v>1</v>
      </c>
      <c r="CO107" s="685" t="s">
        <v>749</v>
      </c>
      <c r="CP107" s="685"/>
      <c r="CQ107" s="685"/>
      <c r="CR107" s="685"/>
      <c r="CS107" s="685"/>
      <c r="CT107" s="685"/>
      <c r="CU107" s="685"/>
      <c r="CV107" s="685"/>
      <c r="CW107" s="718" t="str">
        <f t="shared" si="19"/>
        <v>インターネット接続環境</v>
      </c>
      <c r="CX107" s="718"/>
      <c r="CY107" s="718"/>
    </row>
    <row r="108" s="258" customFormat="1" ht="144" spans="2:103">
      <c r="B108" s="448">
        <f t="shared" si="7"/>
        <v>61</v>
      </c>
      <c r="C108" s="449" t="s">
        <v>894</v>
      </c>
      <c r="D108" s="450" t="s">
        <v>743</v>
      </c>
      <c r="E108" s="451" t="s">
        <v>744</v>
      </c>
      <c r="F108" s="598" t="s">
        <v>895</v>
      </c>
      <c r="G108" s="598" t="s">
        <v>896</v>
      </c>
      <c r="H108" s="454" t="str">
        <f t="shared" si="8"/>
        <v>インターネットメール環境
Internet mail environment
(e.g., E-mail server)</v>
      </c>
      <c r="I108" s="451" t="s">
        <v>785</v>
      </c>
      <c r="J108" s="637" t="s">
        <v>786</v>
      </c>
      <c r="K108" s="487" t="str">
        <f t="shared" si="9"/>
        <v>回答不要
Not Applicable</v>
      </c>
      <c r="L108" s="488"/>
      <c r="M108" s="489"/>
      <c r="N108" s="492" t="s">
        <v>287</v>
      </c>
      <c r="O108" s="491"/>
      <c r="P108" s="322"/>
      <c r="Q108" s="648" t="s">
        <v>131</v>
      </c>
      <c r="R108" s="487" t="str">
        <f t="shared" si="10"/>
        <v>回答不要
Not Applicable</v>
      </c>
      <c r="S108" s="488"/>
      <c r="T108" s="489"/>
      <c r="U108" s="649"/>
      <c r="V108" s="494"/>
      <c r="W108" s="649"/>
      <c r="X108" s="487" t="str">
        <f t="shared" si="11"/>
        <v>回答不要
Not Applicable</v>
      </c>
      <c r="Y108" s="488"/>
      <c r="Z108" s="489"/>
      <c r="AA108" s="649"/>
      <c r="AB108" s="494"/>
      <c r="AC108" s="649"/>
      <c r="AD108" s="487" t="str">
        <f t="shared" si="12"/>
        <v>回答不要
Not Applicable</v>
      </c>
      <c r="AE108" s="488"/>
      <c r="AF108" s="489"/>
      <c r="AG108" s="649"/>
      <c r="AH108" s="494"/>
      <c r="AI108" s="649"/>
      <c r="AJ108" s="487" t="str">
        <f t="shared" si="13"/>
        <v>回答不要
Not Applicable</v>
      </c>
      <c r="AK108" s="488"/>
      <c r="AL108" s="489"/>
      <c r="AM108" s="652"/>
      <c r="AN108" s="494"/>
      <c r="AO108" s="668"/>
      <c r="AP108" s="669">
        <f>IF(OR('0.Work Content Judge'!$F$130=0,AND($CP108=99,COUNTIF('0.Work Content Judge'!$AM$160:$AO$160,2)=0),AND($CQ108=99,COUNTIF('0.Work Content Judge'!$AM$160:$AO$160,2)&gt;0),AND($CT108=99,'0.Work Content Judge'!$AC$160=1),AND($K$27="N/A",$H108=$BD$46),AND($K$28="N/A",$H108=$BE$46),AND($K$29="N/A",$H108=$BF$46),AND($K$30="N/A",$H108=$BG$46),AND($K$31="N/A",$H108=$BH$46),AND($K$32="N/A",$H108=$BI$46)),0,1)</f>
        <v>0</v>
      </c>
      <c r="AQ108" s="670">
        <f t="shared" si="14"/>
        <v>1</v>
      </c>
      <c r="AR108" s="669">
        <f>IF(OR('0.Work Content Judge'!$F$131=0,AND($CP108=99,COUNTIF('0.Work Content Judge'!$AM$161:$AO$161,2)=0),AND($CQ108=99,COUNTIF('0.Work Content Judge'!$AM$161:$AO$161,2)&gt;0),AND($CT108=99,'0.Work Content Judge'!$AC$161=1),AND($R$27="N/A",$H108=$BD$46),AND($R$28="N/A",$H108=$BE$46),AND($R$29="N/A",$H108=$BF$46),AND($R$30="N/A",$H108=$BG$46),AND($R$31="N/A",$H108=$BH$46),AND($R$32="N/A",$H108=$BI$46)),0,1)</f>
        <v>0</v>
      </c>
      <c r="AS108" s="670">
        <f t="shared" si="15"/>
        <v>1</v>
      </c>
      <c r="AT108" s="669">
        <f>IF(OR('0.Work Content Judge'!$F$132=0,AND($CP108=99,COUNTIF('0.Work Content Judge'!$AM$162:$AO$162,2)=0),AND($CQ108=99,COUNTIF('0.Work Content Judge'!$AM$162:$AO$162,2)&gt;0),AND($CT108=99,'0.Work Content Judge'!$AC$162=1),AND($X$27="N/A",$H108=$BD$46),AND($X$28="N/A",$H108=$BE$46),AND($X$29="N/A",$H108=$BF$46),AND($X$30="N/A",$H108=$BG$46),AND($X$31="N/A",$H108=$BH$46),AND($X$32="N/A",$H108=$BI$46)),0,1)</f>
        <v>0</v>
      </c>
      <c r="AU108" s="670">
        <f t="shared" si="16"/>
        <v>1</v>
      </c>
      <c r="AV108" s="669">
        <f>IF(OR('0.Work Content Judge'!$F$133=0,AND($CP108=99,COUNTIF('0.Work Content Judge'!$AM$163:$AO$163,2)=0),AND($CQ108=99,COUNTIF('0.Work Content Judge'!$AM$163:$AO$163,2)&gt;0),AND($CT108=99,'0.Work Content Judge'!$AC$163=1),AND($AD$27="N/A",$H108=$BD$46),AND($AD$28="N/A",$H108=$BE$46),AND($AD$29="N/A",$H108=$BF$46),AND($AD$30="N/A",$H108=$BG$46),AND($AD$31="N/A",$H108=$BH$46),AND($AD$32="N/A",$H108=$BI$46)),0,1)</f>
        <v>0</v>
      </c>
      <c r="AW108" s="670">
        <f t="shared" si="17"/>
        <v>1</v>
      </c>
      <c r="AX108" s="669">
        <f>IF(OR('0.Work Content Judge'!$F$134=0,AND($CP108=99,COUNTIF('0.Work Content Judge'!$AM$164:$AO$164,2)=0),AND($CQ108=99,COUNTIF('0.Work Content Judge'!$AM$164:$AO$164,2)&gt;0),AND($CT108=99,'0.Work Content Judge'!$AC$164=1),AND($AJ$27="N/A",$H108=$BD$46),AND($AJ$28="N/A",$H108=$BE$46),AND($AJ$29="N/A",$H108=$BF$46),AND($AJ$30="N/A",$H108=$BG$46),AND($AJ$31="N/A",$H108=$BH$46),AND($AJ$32="N/A",$H108=$BI$46)),0,1)</f>
        <v>0</v>
      </c>
      <c r="AY108" s="670">
        <f t="shared" si="18"/>
        <v>1</v>
      </c>
      <c r="AZ108" s="683">
        <f t="shared" si="5"/>
        <v>4</v>
      </c>
      <c r="BA108" s="684">
        <v>1</v>
      </c>
      <c r="BB108" s="685">
        <v>1</v>
      </c>
      <c r="BC108" s="685" t="s">
        <v>749</v>
      </c>
      <c r="BD108" s="685" t="s">
        <v>749</v>
      </c>
      <c r="BE108" s="685"/>
      <c r="BF108" s="685">
        <v>1</v>
      </c>
      <c r="BG108" s="685">
        <v>1</v>
      </c>
      <c r="BH108" s="685">
        <v>1</v>
      </c>
      <c r="BI108" s="685">
        <v>1</v>
      </c>
      <c r="BJ108" s="685">
        <v>1</v>
      </c>
      <c r="BK108" s="685" t="s">
        <v>749</v>
      </c>
      <c r="BL108" s="685" t="s">
        <v>749</v>
      </c>
      <c r="BM108" s="685" t="s">
        <v>749</v>
      </c>
      <c r="BN108" s="685">
        <v>1</v>
      </c>
      <c r="BO108" s="685" t="s">
        <v>749</v>
      </c>
      <c r="BP108" s="685">
        <v>1</v>
      </c>
      <c r="BQ108" s="685" t="s">
        <v>749</v>
      </c>
      <c r="BR108" s="685" t="s">
        <v>749</v>
      </c>
      <c r="BS108" s="685" t="s">
        <v>749</v>
      </c>
      <c r="BT108" s="685" t="s">
        <v>749</v>
      </c>
      <c r="BU108" s="685" t="s">
        <v>749</v>
      </c>
      <c r="BV108" s="685" t="s">
        <v>749</v>
      </c>
      <c r="BW108" s="685" t="s">
        <v>749</v>
      </c>
      <c r="BX108" s="685" t="s">
        <v>749</v>
      </c>
      <c r="BY108" s="685" t="s">
        <v>749</v>
      </c>
      <c r="BZ108" s="685">
        <v>1</v>
      </c>
      <c r="CA108" s="685">
        <v>1</v>
      </c>
      <c r="CB108" s="685">
        <v>1</v>
      </c>
      <c r="CC108" s="685">
        <v>1</v>
      </c>
      <c r="CD108" s="685" t="s">
        <v>749</v>
      </c>
      <c r="CE108" s="685" t="s">
        <v>749</v>
      </c>
      <c r="CF108" s="685" t="s">
        <v>749</v>
      </c>
      <c r="CG108" s="685" t="s">
        <v>749</v>
      </c>
      <c r="CH108" s="685" t="s">
        <v>749</v>
      </c>
      <c r="CI108" s="685" t="s">
        <v>749</v>
      </c>
      <c r="CJ108" s="685" t="s">
        <v>749</v>
      </c>
      <c r="CK108" s="685" t="s">
        <v>749</v>
      </c>
      <c r="CL108" s="685" t="s">
        <v>749</v>
      </c>
      <c r="CM108" s="685" t="s">
        <v>749</v>
      </c>
      <c r="CN108" s="685">
        <v>1</v>
      </c>
      <c r="CO108" s="685" t="s">
        <v>749</v>
      </c>
      <c r="CP108" s="685"/>
      <c r="CQ108" s="685"/>
      <c r="CR108" s="685"/>
      <c r="CS108" s="685"/>
      <c r="CT108" s="685"/>
      <c r="CU108" s="685"/>
      <c r="CV108" s="685"/>
      <c r="CW108" s="718" t="str">
        <f t="shared" si="19"/>
        <v>インターネットメール環境</v>
      </c>
      <c r="CX108" s="718"/>
      <c r="CY108" s="718"/>
    </row>
    <row r="109" s="258" customFormat="1" ht="144" spans="2:103">
      <c r="B109" s="448">
        <f t="shared" si="7"/>
        <v>62</v>
      </c>
      <c r="C109" s="449" t="s">
        <v>894</v>
      </c>
      <c r="D109" s="450" t="s">
        <v>743</v>
      </c>
      <c r="E109" s="451" t="s">
        <v>744</v>
      </c>
      <c r="F109" s="598" t="s">
        <v>895</v>
      </c>
      <c r="G109" s="598" t="s">
        <v>896</v>
      </c>
      <c r="H109" s="454" t="str">
        <f t="shared" si="8"/>
        <v>端末
Terminal
(e.g., User terminal, operation terminal, etc.)</v>
      </c>
      <c r="I109" s="451" t="s">
        <v>785</v>
      </c>
      <c r="J109" s="637" t="s">
        <v>786</v>
      </c>
      <c r="K109" s="487" t="str">
        <f t="shared" si="9"/>
        <v>回答不要
Not Applicable</v>
      </c>
      <c r="L109" s="488"/>
      <c r="M109" s="489"/>
      <c r="N109" s="490" t="s">
        <v>897</v>
      </c>
      <c r="O109" s="491"/>
      <c r="P109" s="322"/>
      <c r="Q109" s="648" t="s">
        <v>131</v>
      </c>
      <c r="R109" s="487" t="str">
        <f t="shared" si="10"/>
        <v>回答不要
Not Applicable</v>
      </c>
      <c r="S109" s="488"/>
      <c r="T109" s="489"/>
      <c r="U109" s="649"/>
      <c r="V109" s="494"/>
      <c r="W109" s="649"/>
      <c r="X109" s="487" t="str">
        <f t="shared" si="11"/>
        <v>回答不要
Not Applicable</v>
      </c>
      <c r="Y109" s="488"/>
      <c r="Z109" s="489"/>
      <c r="AA109" s="649"/>
      <c r="AB109" s="494"/>
      <c r="AC109" s="649"/>
      <c r="AD109" s="487" t="str">
        <f t="shared" si="12"/>
        <v>回答不要
Not Applicable</v>
      </c>
      <c r="AE109" s="488"/>
      <c r="AF109" s="489"/>
      <c r="AG109" s="649"/>
      <c r="AH109" s="494"/>
      <c r="AI109" s="649"/>
      <c r="AJ109" s="487" t="str">
        <f t="shared" si="13"/>
        <v>回答不要
Not Applicable</v>
      </c>
      <c r="AK109" s="488"/>
      <c r="AL109" s="489"/>
      <c r="AM109" s="652"/>
      <c r="AN109" s="494"/>
      <c r="AO109" s="668"/>
      <c r="AP109" s="669">
        <f>IF(OR('0.Work Content Judge'!$F$130=0,AND($CP109=99,COUNTIF('0.Work Content Judge'!$AM$160:$AO$160,2)=0),AND($CQ109=99,COUNTIF('0.Work Content Judge'!$AM$160:$AO$160,2)&gt;0),AND($CT109=99,'0.Work Content Judge'!$AC$160=1),AND($K$27="N/A",$H109=$BD$46),AND($K$28="N/A",$H109=$BE$46),AND($K$29="N/A",$H109=$BF$46),AND($K$30="N/A",$H109=$BG$46),AND($K$31="N/A",$H109=$BH$46),AND($K$32="N/A",$H109=$BI$46)),0,1)</f>
        <v>0</v>
      </c>
      <c r="AQ109" s="670">
        <f t="shared" si="14"/>
        <v>1</v>
      </c>
      <c r="AR109" s="669">
        <f>IF(OR('0.Work Content Judge'!$F$131=0,AND($CP109=99,COUNTIF('0.Work Content Judge'!$AM$161:$AO$161,2)=0),AND($CQ109=99,COUNTIF('0.Work Content Judge'!$AM$161:$AO$161,2)&gt;0),AND($CT109=99,'0.Work Content Judge'!$AC$161=1),AND($R$27="N/A",$H109=$BD$46),AND($R$28="N/A",$H109=$BE$46),AND($R$29="N/A",$H109=$BF$46),AND($R$30="N/A",$H109=$BG$46),AND($R$31="N/A",$H109=$BH$46),AND($R$32="N/A",$H109=$BI$46)),0,1)</f>
        <v>0</v>
      </c>
      <c r="AS109" s="670">
        <f t="shared" si="15"/>
        <v>1</v>
      </c>
      <c r="AT109" s="669">
        <f>IF(OR('0.Work Content Judge'!$F$132=0,AND($CP109=99,COUNTIF('0.Work Content Judge'!$AM$162:$AO$162,2)=0),AND($CQ109=99,COUNTIF('0.Work Content Judge'!$AM$162:$AO$162,2)&gt;0),AND($CT109=99,'0.Work Content Judge'!$AC$162=1),AND($X$27="N/A",$H109=$BD$46),AND($X$28="N/A",$H109=$BE$46),AND($X$29="N/A",$H109=$BF$46),AND($X$30="N/A",$H109=$BG$46),AND($X$31="N/A",$H109=$BH$46),AND($X$32="N/A",$H109=$BI$46)),0,1)</f>
        <v>0</v>
      </c>
      <c r="AU109" s="670">
        <f t="shared" si="16"/>
        <v>1</v>
      </c>
      <c r="AV109" s="669">
        <f>IF(OR('0.Work Content Judge'!$F$133=0,AND($CP109=99,COUNTIF('0.Work Content Judge'!$AM$163:$AO$163,2)=0),AND($CQ109=99,COUNTIF('0.Work Content Judge'!$AM$163:$AO$163,2)&gt;0),AND($CT109=99,'0.Work Content Judge'!$AC$163=1),AND($AD$27="N/A",$H109=$BD$46),AND($AD$28="N/A",$H109=$BE$46),AND($AD$29="N/A",$H109=$BF$46),AND($AD$30="N/A",$H109=$BG$46),AND($AD$31="N/A",$H109=$BH$46),AND($AD$32="N/A",$H109=$BI$46)),0,1)</f>
        <v>0</v>
      </c>
      <c r="AW109" s="670">
        <f t="shared" si="17"/>
        <v>1</v>
      </c>
      <c r="AX109" s="669">
        <f>IF(OR('0.Work Content Judge'!$F$134=0,AND($CP109=99,COUNTIF('0.Work Content Judge'!$AM$164:$AO$164,2)=0),AND($CQ109=99,COUNTIF('0.Work Content Judge'!$AM$164:$AO$164,2)&gt;0),AND($CT109=99,'0.Work Content Judge'!$AC$164=1),AND($AJ$27="N/A",$H109=$BD$46),AND($AJ$28="N/A",$H109=$BE$46),AND($AJ$29="N/A",$H109=$BF$46),AND($AJ$30="N/A",$H109=$BG$46),AND($AJ$31="N/A",$H109=$BH$46),AND($AJ$32="N/A",$H109=$BI$46)),0,1)</f>
        <v>0</v>
      </c>
      <c r="AY109" s="670">
        <f t="shared" si="18"/>
        <v>1</v>
      </c>
      <c r="AZ109" s="683">
        <f t="shared" si="5"/>
        <v>3</v>
      </c>
      <c r="BA109" s="684">
        <v>1</v>
      </c>
      <c r="BB109" s="685">
        <v>1</v>
      </c>
      <c r="BC109" s="685" t="s">
        <v>749</v>
      </c>
      <c r="BD109" s="685" t="s">
        <v>749</v>
      </c>
      <c r="BE109" s="685"/>
      <c r="BF109" s="685"/>
      <c r="BG109" s="685">
        <v>1</v>
      </c>
      <c r="BH109" s="685">
        <v>1</v>
      </c>
      <c r="BI109" s="685">
        <v>1</v>
      </c>
      <c r="BJ109" s="685">
        <v>1</v>
      </c>
      <c r="BK109" s="685" t="s">
        <v>749</v>
      </c>
      <c r="BL109" s="685" t="s">
        <v>749</v>
      </c>
      <c r="BM109" s="685" t="s">
        <v>749</v>
      </c>
      <c r="BN109" s="685">
        <v>1</v>
      </c>
      <c r="BO109" s="685" t="s">
        <v>749</v>
      </c>
      <c r="BP109" s="685">
        <v>1</v>
      </c>
      <c r="BQ109" s="685" t="s">
        <v>749</v>
      </c>
      <c r="BR109" s="685" t="s">
        <v>749</v>
      </c>
      <c r="BS109" s="685" t="s">
        <v>749</v>
      </c>
      <c r="BT109" s="685" t="s">
        <v>749</v>
      </c>
      <c r="BU109" s="685" t="s">
        <v>749</v>
      </c>
      <c r="BV109" s="685" t="s">
        <v>749</v>
      </c>
      <c r="BW109" s="685" t="s">
        <v>749</v>
      </c>
      <c r="BX109" s="685" t="s">
        <v>749</v>
      </c>
      <c r="BY109" s="685" t="s">
        <v>749</v>
      </c>
      <c r="BZ109" s="685">
        <v>1</v>
      </c>
      <c r="CA109" s="685">
        <v>1</v>
      </c>
      <c r="CB109" s="685">
        <v>1</v>
      </c>
      <c r="CC109" s="685">
        <v>1</v>
      </c>
      <c r="CD109" s="685" t="s">
        <v>749</v>
      </c>
      <c r="CE109" s="685" t="s">
        <v>749</v>
      </c>
      <c r="CF109" s="685" t="s">
        <v>749</v>
      </c>
      <c r="CG109" s="685" t="s">
        <v>749</v>
      </c>
      <c r="CH109" s="685" t="s">
        <v>749</v>
      </c>
      <c r="CI109" s="685" t="s">
        <v>749</v>
      </c>
      <c r="CJ109" s="685" t="s">
        <v>749</v>
      </c>
      <c r="CK109" s="685" t="s">
        <v>749</v>
      </c>
      <c r="CL109" s="685" t="s">
        <v>749</v>
      </c>
      <c r="CM109" s="685" t="s">
        <v>749</v>
      </c>
      <c r="CN109" s="685">
        <v>1</v>
      </c>
      <c r="CO109" s="685" t="s">
        <v>749</v>
      </c>
      <c r="CP109" s="685"/>
      <c r="CQ109" s="685"/>
      <c r="CR109" s="685"/>
      <c r="CS109" s="685"/>
      <c r="CT109" s="685"/>
      <c r="CU109" s="685"/>
      <c r="CV109" s="685"/>
      <c r="CW109" s="718" t="str">
        <f t="shared" si="19"/>
        <v>ユーザ端末・ネットワーク</v>
      </c>
      <c r="CX109" s="718"/>
      <c r="CY109" s="718"/>
    </row>
    <row r="110" s="258" customFormat="1" ht="144" spans="2:103">
      <c r="B110" s="448">
        <f t="shared" si="7"/>
        <v>63</v>
      </c>
      <c r="C110" s="449" t="s">
        <v>894</v>
      </c>
      <c r="D110" s="450" t="s">
        <v>743</v>
      </c>
      <c r="E110" s="451" t="s">
        <v>744</v>
      </c>
      <c r="F110" s="598" t="s">
        <v>895</v>
      </c>
      <c r="G110" s="598" t="s">
        <v>896</v>
      </c>
      <c r="H110" s="454" t="str">
        <f t="shared" si="8"/>
        <v>端末管理サーバ
Terminal management server
(e.g., Active Directory server)</v>
      </c>
      <c r="I110" s="451" t="s">
        <v>785</v>
      </c>
      <c r="J110" s="637" t="s">
        <v>786</v>
      </c>
      <c r="K110" s="487" t="str">
        <f t="shared" si="9"/>
        <v>回答不要
Not Applicable</v>
      </c>
      <c r="L110" s="488"/>
      <c r="M110" s="489"/>
      <c r="N110" s="492" t="s">
        <v>287</v>
      </c>
      <c r="O110" s="491"/>
      <c r="P110" s="322"/>
      <c r="Q110" s="648" t="s">
        <v>131</v>
      </c>
      <c r="R110" s="487" t="str">
        <f t="shared" si="10"/>
        <v>回答不要
Not Applicable</v>
      </c>
      <c r="S110" s="488"/>
      <c r="T110" s="489"/>
      <c r="U110" s="649"/>
      <c r="V110" s="494"/>
      <c r="W110" s="649"/>
      <c r="X110" s="487" t="str">
        <f t="shared" si="11"/>
        <v>回答不要
Not Applicable</v>
      </c>
      <c r="Y110" s="488"/>
      <c r="Z110" s="489"/>
      <c r="AA110" s="649"/>
      <c r="AB110" s="494"/>
      <c r="AC110" s="649"/>
      <c r="AD110" s="487" t="str">
        <f t="shared" si="12"/>
        <v>回答不要
Not Applicable</v>
      </c>
      <c r="AE110" s="488"/>
      <c r="AF110" s="489"/>
      <c r="AG110" s="649"/>
      <c r="AH110" s="494"/>
      <c r="AI110" s="649"/>
      <c r="AJ110" s="487" t="str">
        <f t="shared" si="13"/>
        <v>回答不要
Not Applicable</v>
      </c>
      <c r="AK110" s="488"/>
      <c r="AL110" s="489"/>
      <c r="AM110" s="652"/>
      <c r="AN110" s="494"/>
      <c r="AO110" s="668"/>
      <c r="AP110" s="669">
        <f>IF(OR('0.Work Content Judge'!$F$130=0,AND($CP110=99,COUNTIF('0.Work Content Judge'!$AM$160:$AO$160,2)=0),AND($CQ110=99,COUNTIF('0.Work Content Judge'!$AM$160:$AO$160,2)&gt;0),AND($CT110=99,'0.Work Content Judge'!$AC$160=1),AND($K$27="N/A",$H110=$BD$46),AND($K$28="N/A",$H110=$BE$46),AND($K$29="N/A",$H110=$BF$46),AND($K$30="N/A",$H110=$BG$46),AND($K$31="N/A",$H110=$BH$46),AND($K$32="N/A",$H110=$BI$46)),0,1)</f>
        <v>0</v>
      </c>
      <c r="AQ110" s="670">
        <f t="shared" si="14"/>
        <v>1</v>
      </c>
      <c r="AR110" s="669">
        <f>IF(OR('0.Work Content Judge'!$F$131=0,AND($CP110=99,COUNTIF('0.Work Content Judge'!$AM$161:$AO$161,2)=0),AND($CQ110=99,COUNTIF('0.Work Content Judge'!$AM$161:$AO$161,2)&gt;0),AND($CT110=99,'0.Work Content Judge'!$AC$161=1),AND($R$27="N/A",$H110=$BD$46),AND($R$28="N/A",$H110=$BE$46),AND($R$29="N/A",$H110=$BF$46),AND($R$30="N/A",$H110=$BG$46),AND($R$31="N/A",$H110=$BH$46),AND($R$32="N/A",$H110=$BI$46)),0,1)</f>
        <v>0</v>
      </c>
      <c r="AS110" s="670">
        <f t="shared" si="15"/>
        <v>1</v>
      </c>
      <c r="AT110" s="669">
        <f>IF(OR('0.Work Content Judge'!$F$132=0,AND($CP110=99,COUNTIF('0.Work Content Judge'!$AM$162:$AO$162,2)=0),AND($CQ110=99,COUNTIF('0.Work Content Judge'!$AM$162:$AO$162,2)&gt;0),AND($CT110=99,'0.Work Content Judge'!$AC$162=1),AND($X$27="N/A",$H110=$BD$46),AND($X$28="N/A",$H110=$BE$46),AND($X$29="N/A",$H110=$BF$46),AND($X$30="N/A",$H110=$BG$46),AND($X$31="N/A",$H110=$BH$46),AND($X$32="N/A",$H110=$BI$46)),0,1)</f>
        <v>0</v>
      </c>
      <c r="AU110" s="670">
        <f t="shared" si="16"/>
        <v>1</v>
      </c>
      <c r="AV110" s="669">
        <f>IF(OR('0.Work Content Judge'!$F$133=0,AND($CP110=99,COUNTIF('0.Work Content Judge'!$AM$163:$AO$163,2)=0),AND($CQ110=99,COUNTIF('0.Work Content Judge'!$AM$163:$AO$163,2)&gt;0),AND($CT110=99,'0.Work Content Judge'!$AC$163=1),AND($AD$27="N/A",$H110=$BD$46),AND($AD$28="N/A",$H110=$BE$46),AND($AD$29="N/A",$H110=$BF$46),AND($AD$30="N/A",$H110=$BG$46),AND($AD$31="N/A",$H110=$BH$46),AND($AD$32="N/A",$H110=$BI$46)),0,1)</f>
        <v>0</v>
      </c>
      <c r="AW110" s="670">
        <f t="shared" si="17"/>
        <v>1</v>
      </c>
      <c r="AX110" s="669">
        <f>IF(OR('0.Work Content Judge'!$F$134=0,AND($CP110=99,COUNTIF('0.Work Content Judge'!$AM$164:$AO$164,2)=0),AND($CQ110=99,COUNTIF('0.Work Content Judge'!$AM$164:$AO$164,2)&gt;0),AND($CT110=99,'0.Work Content Judge'!$AC$164=1),AND($AJ$27="N/A",$H110=$BD$46),AND($AJ$28="N/A",$H110=$BE$46),AND($AJ$29="N/A",$H110=$BF$46),AND($AJ$30="N/A",$H110=$BG$46),AND($AJ$31="N/A",$H110=$BH$46),AND($AJ$32="N/A",$H110=$BI$46)),0,1)</f>
        <v>0</v>
      </c>
      <c r="AY110" s="670">
        <f t="shared" si="18"/>
        <v>1</v>
      </c>
      <c r="AZ110" s="683">
        <f t="shared" si="5"/>
        <v>2</v>
      </c>
      <c r="BA110" s="684">
        <v>1</v>
      </c>
      <c r="BB110" s="685">
        <v>1</v>
      </c>
      <c r="BC110" s="685" t="s">
        <v>749</v>
      </c>
      <c r="BD110" s="685" t="s">
        <v>749</v>
      </c>
      <c r="BE110" s="685"/>
      <c r="BF110" s="685"/>
      <c r="BG110" s="685"/>
      <c r="BH110" s="685">
        <v>1</v>
      </c>
      <c r="BI110" s="685">
        <v>1</v>
      </c>
      <c r="BJ110" s="685">
        <v>1</v>
      </c>
      <c r="BK110" s="685" t="s">
        <v>749</v>
      </c>
      <c r="BL110" s="685" t="s">
        <v>749</v>
      </c>
      <c r="BM110" s="685" t="s">
        <v>749</v>
      </c>
      <c r="BN110" s="685">
        <v>1</v>
      </c>
      <c r="BO110" s="685" t="s">
        <v>749</v>
      </c>
      <c r="BP110" s="685">
        <v>1</v>
      </c>
      <c r="BQ110" s="685" t="s">
        <v>749</v>
      </c>
      <c r="BR110" s="685" t="s">
        <v>749</v>
      </c>
      <c r="BS110" s="685" t="s">
        <v>749</v>
      </c>
      <c r="BT110" s="685" t="s">
        <v>749</v>
      </c>
      <c r="BU110" s="685" t="s">
        <v>749</v>
      </c>
      <c r="BV110" s="685" t="s">
        <v>749</v>
      </c>
      <c r="BW110" s="685" t="s">
        <v>749</v>
      </c>
      <c r="BX110" s="685" t="s">
        <v>749</v>
      </c>
      <c r="BY110" s="685" t="s">
        <v>749</v>
      </c>
      <c r="BZ110" s="685">
        <v>1</v>
      </c>
      <c r="CA110" s="685">
        <v>1</v>
      </c>
      <c r="CB110" s="685">
        <v>1</v>
      </c>
      <c r="CC110" s="685">
        <v>1</v>
      </c>
      <c r="CD110" s="685" t="s">
        <v>749</v>
      </c>
      <c r="CE110" s="685" t="s">
        <v>749</v>
      </c>
      <c r="CF110" s="685" t="s">
        <v>749</v>
      </c>
      <c r="CG110" s="685" t="s">
        <v>749</v>
      </c>
      <c r="CH110" s="685" t="s">
        <v>749</v>
      </c>
      <c r="CI110" s="685" t="s">
        <v>749</v>
      </c>
      <c r="CJ110" s="685" t="s">
        <v>749</v>
      </c>
      <c r="CK110" s="685" t="s">
        <v>749</v>
      </c>
      <c r="CL110" s="685" t="s">
        <v>749</v>
      </c>
      <c r="CM110" s="685" t="s">
        <v>749</v>
      </c>
      <c r="CN110" s="685">
        <v>1</v>
      </c>
      <c r="CO110" s="685" t="s">
        <v>749</v>
      </c>
      <c r="CP110" s="685"/>
      <c r="CQ110" s="685"/>
      <c r="CR110" s="685"/>
      <c r="CS110" s="685"/>
      <c r="CT110" s="685"/>
      <c r="CU110" s="685"/>
      <c r="CV110" s="685"/>
      <c r="CW110" s="718" t="str">
        <f t="shared" si="19"/>
        <v>端末管理サーバ(Active Directory)</v>
      </c>
      <c r="CX110" s="718"/>
      <c r="CY110" s="718"/>
    </row>
    <row r="111" s="258" customFormat="1" ht="144" spans="2:103">
      <c r="B111" s="448">
        <f t="shared" si="7"/>
        <v>64</v>
      </c>
      <c r="C111" s="449" t="s">
        <v>894</v>
      </c>
      <c r="D111" s="450" t="s">
        <v>743</v>
      </c>
      <c r="E111" s="451" t="s">
        <v>744</v>
      </c>
      <c r="F111" s="598" t="s">
        <v>895</v>
      </c>
      <c r="G111" s="598" t="s">
        <v>896</v>
      </c>
      <c r="H111" s="454" t="str">
        <f t="shared" si="8"/>
        <v>ファイル共有システム(ファイルサーバ)
File sharing system
(e.g., File server)</v>
      </c>
      <c r="I111" s="451" t="s">
        <v>785</v>
      </c>
      <c r="J111" s="637" t="s">
        <v>786</v>
      </c>
      <c r="K111" s="487" t="str">
        <f t="shared" si="9"/>
        <v>回答不要
Not Applicable</v>
      </c>
      <c r="L111" s="488"/>
      <c r="M111" s="489"/>
      <c r="N111" s="490" t="s">
        <v>897</v>
      </c>
      <c r="O111" s="491"/>
      <c r="P111" s="322"/>
      <c r="Q111" s="648" t="s">
        <v>131</v>
      </c>
      <c r="R111" s="487" t="str">
        <f t="shared" si="10"/>
        <v>回答不要
Not Applicable</v>
      </c>
      <c r="S111" s="488"/>
      <c r="T111" s="489"/>
      <c r="U111" s="649"/>
      <c r="V111" s="494"/>
      <c r="W111" s="649"/>
      <c r="X111" s="487" t="str">
        <f t="shared" si="11"/>
        <v>回答不要
Not Applicable</v>
      </c>
      <c r="Y111" s="488"/>
      <c r="Z111" s="489"/>
      <c r="AA111" s="649"/>
      <c r="AB111" s="494"/>
      <c r="AC111" s="649"/>
      <c r="AD111" s="487" t="str">
        <f t="shared" si="12"/>
        <v>回答不要
Not Applicable</v>
      </c>
      <c r="AE111" s="488"/>
      <c r="AF111" s="489"/>
      <c r="AG111" s="649"/>
      <c r="AH111" s="494"/>
      <c r="AI111" s="649"/>
      <c r="AJ111" s="487" t="str">
        <f t="shared" si="13"/>
        <v>回答不要
Not Applicable</v>
      </c>
      <c r="AK111" s="488"/>
      <c r="AL111" s="489"/>
      <c r="AM111" s="652"/>
      <c r="AN111" s="494"/>
      <c r="AO111" s="668"/>
      <c r="AP111" s="669">
        <f>IF(OR('0.Work Content Judge'!$F$130=0,AND($CP111=99,COUNTIF('0.Work Content Judge'!$AM$160:$AO$160,2)=0),AND($CQ111=99,COUNTIF('0.Work Content Judge'!$AM$160:$AO$160,2)&gt;0),AND($CT111=99,'0.Work Content Judge'!$AC$160=1),AND($K$27="N/A",$H111=$BD$46),AND($K$28="N/A",$H111=$BE$46),AND($K$29="N/A",$H111=$BF$46),AND($K$30="N/A",$H111=$BG$46),AND($K$31="N/A",$H111=$BH$46),AND($K$32="N/A",$H111=$BI$46)),0,1)</f>
        <v>0</v>
      </c>
      <c r="AQ111" s="670">
        <f t="shared" si="14"/>
        <v>1</v>
      </c>
      <c r="AR111" s="669">
        <f>IF(OR('0.Work Content Judge'!$F$131=0,AND($CP111=99,COUNTIF('0.Work Content Judge'!$AM$161:$AO$161,2)=0),AND($CQ111=99,COUNTIF('0.Work Content Judge'!$AM$161:$AO$161,2)&gt;0),AND($CT111=99,'0.Work Content Judge'!$AC$161=1),AND($R$27="N/A",$H111=$BD$46),AND($R$28="N/A",$H111=$BE$46),AND($R$29="N/A",$H111=$BF$46),AND($R$30="N/A",$H111=$BG$46),AND($R$31="N/A",$H111=$BH$46),AND($R$32="N/A",$H111=$BI$46)),0,1)</f>
        <v>0</v>
      </c>
      <c r="AS111" s="670">
        <f t="shared" si="15"/>
        <v>1</v>
      </c>
      <c r="AT111" s="669">
        <f>IF(OR('0.Work Content Judge'!$F$132=0,AND($CP111=99,COUNTIF('0.Work Content Judge'!$AM$162:$AO$162,2)=0),AND($CQ111=99,COUNTIF('0.Work Content Judge'!$AM$162:$AO$162,2)&gt;0),AND($CT111=99,'0.Work Content Judge'!$AC$162=1),AND($X$27="N/A",$H111=$BD$46),AND($X$28="N/A",$H111=$BE$46),AND($X$29="N/A",$H111=$BF$46),AND($X$30="N/A",$H111=$BG$46),AND($X$31="N/A",$H111=$BH$46),AND($X$32="N/A",$H111=$BI$46)),0,1)</f>
        <v>0</v>
      </c>
      <c r="AU111" s="670">
        <f t="shared" si="16"/>
        <v>1</v>
      </c>
      <c r="AV111" s="669">
        <f>IF(OR('0.Work Content Judge'!$F$133=0,AND($CP111=99,COUNTIF('0.Work Content Judge'!$AM$163:$AO$163,2)=0),AND($CQ111=99,COUNTIF('0.Work Content Judge'!$AM$163:$AO$163,2)&gt;0),AND($CT111=99,'0.Work Content Judge'!$AC$163=1),AND($AD$27="N/A",$H111=$BD$46),AND($AD$28="N/A",$H111=$BE$46),AND($AD$29="N/A",$H111=$BF$46),AND($AD$30="N/A",$H111=$BG$46),AND($AD$31="N/A",$H111=$BH$46),AND($AD$32="N/A",$H111=$BI$46)),0,1)</f>
        <v>0</v>
      </c>
      <c r="AW111" s="670">
        <f t="shared" si="17"/>
        <v>1</v>
      </c>
      <c r="AX111" s="669">
        <f>IF(OR('0.Work Content Judge'!$F$134=0,AND($CP111=99,COUNTIF('0.Work Content Judge'!$AM$164:$AO$164,2)=0),AND($CQ111=99,COUNTIF('0.Work Content Judge'!$AM$164:$AO$164,2)&gt;0),AND($CT111=99,'0.Work Content Judge'!$AC$164=1),AND($AJ$27="N/A",$H111=$BD$46),AND($AJ$28="N/A",$H111=$BE$46),AND($AJ$29="N/A",$H111=$BF$46),AND($AJ$30="N/A",$H111=$BG$46),AND($AJ$31="N/A",$H111=$BH$46),AND($AJ$32="N/A",$H111=$BI$46)),0,1)</f>
        <v>0</v>
      </c>
      <c r="AY111" s="670">
        <f t="shared" si="18"/>
        <v>1</v>
      </c>
      <c r="AZ111" s="683">
        <f t="shared" si="5"/>
        <v>1</v>
      </c>
      <c r="BA111" s="684">
        <v>1</v>
      </c>
      <c r="BB111" s="685">
        <v>1</v>
      </c>
      <c r="BC111" s="685" t="s">
        <v>749</v>
      </c>
      <c r="BD111" s="685" t="s">
        <v>749</v>
      </c>
      <c r="BE111" s="685"/>
      <c r="BF111" s="685"/>
      <c r="BG111" s="685"/>
      <c r="BH111" s="685"/>
      <c r="BI111" s="685">
        <v>1</v>
      </c>
      <c r="BJ111" s="685">
        <v>1</v>
      </c>
      <c r="BK111" s="685" t="s">
        <v>749</v>
      </c>
      <c r="BL111" s="685" t="s">
        <v>749</v>
      </c>
      <c r="BM111" s="685" t="s">
        <v>749</v>
      </c>
      <c r="BN111" s="685">
        <v>1</v>
      </c>
      <c r="BO111" s="685" t="s">
        <v>749</v>
      </c>
      <c r="BP111" s="685">
        <v>1</v>
      </c>
      <c r="BQ111" s="685" t="s">
        <v>749</v>
      </c>
      <c r="BR111" s="685" t="s">
        <v>749</v>
      </c>
      <c r="BS111" s="685" t="s">
        <v>749</v>
      </c>
      <c r="BT111" s="685" t="s">
        <v>749</v>
      </c>
      <c r="BU111" s="685" t="s">
        <v>749</v>
      </c>
      <c r="BV111" s="685" t="s">
        <v>749</v>
      </c>
      <c r="BW111" s="685" t="s">
        <v>749</v>
      </c>
      <c r="BX111" s="685" t="s">
        <v>749</v>
      </c>
      <c r="BY111" s="685" t="s">
        <v>749</v>
      </c>
      <c r="BZ111" s="685">
        <v>1</v>
      </c>
      <c r="CA111" s="685">
        <v>1</v>
      </c>
      <c r="CB111" s="685">
        <v>1</v>
      </c>
      <c r="CC111" s="685">
        <v>1</v>
      </c>
      <c r="CD111" s="685" t="s">
        <v>749</v>
      </c>
      <c r="CE111" s="685" t="s">
        <v>749</v>
      </c>
      <c r="CF111" s="685" t="s">
        <v>749</v>
      </c>
      <c r="CG111" s="685" t="s">
        <v>749</v>
      </c>
      <c r="CH111" s="685" t="s">
        <v>749</v>
      </c>
      <c r="CI111" s="685" t="s">
        <v>749</v>
      </c>
      <c r="CJ111" s="685" t="s">
        <v>749</v>
      </c>
      <c r="CK111" s="685" t="s">
        <v>749</v>
      </c>
      <c r="CL111" s="685" t="s">
        <v>749</v>
      </c>
      <c r="CM111" s="685" t="s">
        <v>749</v>
      </c>
      <c r="CN111" s="685">
        <v>1</v>
      </c>
      <c r="CO111" s="685" t="s">
        <v>749</v>
      </c>
      <c r="CP111" s="685"/>
      <c r="CQ111" s="685"/>
      <c r="CR111" s="685"/>
      <c r="CS111" s="685"/>
      <c r="CT111" s="685"/>
      <c r="CU111" s="685"/>
      <c r="CV111" s="685"/>
      <c r="CW111" s="718" t="str">
        <f t="shared" si="19"/>
        <v>ファイル共有システム(ファイルサーバ)</v>
      </c>
      <c r="CX111" s="718"/>
      <c r="CY111" s="718"/>
    </row>
    <row r="112" s="258" customFormat="1" ht="144" spans="2:103">
      <c r="B112" s="448">
        <f t="shared" si="7"/>
        <v>65</v>
      </c>
      <c r="C112" s="449" t="s">
        <v>898</v>
      </c>
      <c r="D112" s="450" t="s">
        <v>743</v>
      </c>
      <c r="E112" s="451" t="s">
        <v>744</v>
      </c>
      <c r="F112" s="598" t="s">
        <v>899</v>
      </c>
      <c r="G112" s="598" t="s">
        <v>900</v>
      </c>
      <c r="H112" s="451" t="str">
        <f t="shared" si="8"/>
        <v>インターネット接続環境
Internet connection environment
(e.g., Proxy server,etc.)</v>
      </c>
      <c r="I112" s="451" t="s">
        <v>785</v>
      </c>
      <c r="J112" s="637" t="s">
        <v>786</v>
      </c>
      <c r="K112" s="487" t="str">
        <f t="shared" si="9"/>
        <v>回答不要
Not Applicable</v>
      </c>
      <c r="L112" s="488"/>
      <c r="M112" s="489"/>
      <c r="N112" s="492" t="s">
        <v>287</v>
      </c>
      <c r="O112" s="491"/>
      <c r="P112" s="322"/>
      <c r="Q112" s="648" t="s">
        <v>131</v>
      </c>
      <c r="R112" s="487" t="str">
        <f t="shared" si="10"/>
        <v>回答不要
Not Applicable</v>
      </c>
      <c r="S112" s="488"/>
      <c r="T112" s="489"/>
      <c r="U112" s="649"/>
      <c r="V112" s="494"/>
      <c r="W112" s="649"/>
      <c r="X112" s="487" t="str">
        <f t="shared" si="11"/>
        <v>回答不要
Not Applicable</v>
      </c>
      <c r="Y112" s="488"/>
      <c r="Z112" s="489"/>
      <c r="AA112" s="649"/>
      <c r="AB112" s="494"/>
      <c r="AC112" s="649"/>
      <c r="AD112" s="487" t="str">
        <f t="shared" si="12"/>
        <v>回答不要
Not Applicable</v>
      </c>
      <c r="AE112" s="488"/>
      <c r="AF112" s="489"/>
      <c r="AG112" s="649"/>
      <c r="AH112" s="494"/>
      <c r="AI112" s="649"/>
      <c r="AJ112" s="487" t="str">
        <f t="shared" si="13"/>
        <v>回答不要
Not Applicable</v>
      </c>
      <c r="AK112" s="488"/>
      <c r="AL112" s="489"/>
      <c r="AM112" s="652"/>
      <c r="AN112" s="494"/>
      <c r="AO112" s="668"/>
      <c r="AP112" s="669">
        <f>IF(OR('0.Work Content Judge'!$F$130=0,AND($CP112=99,COUNTIF('0.Work Content Judge'!$AM$160:$AO$160,2)=0),AND($CQ112=99,COUNTIF('0.Work Content Judge'!$AM$160:$AO$160,2)&gt;0),AND($CT112=99,'0.Work Content Judge'!$AC$160=1),AND($K$27="N/A",$H112=$BD$46),AND($K$28="N/A",$H112=$BE$46),AND($K$29="N/A",$H112=$BF$46),AND($K$30="N/A",$H112=$BG$46),AND($K$31="N/A",$H112=$BH$46),AND($K$32="N/A",$H112=$BI$46)),0,1)</f>
        <v>0</v>
      </c>
      <c r="AQ112" s="670">
        <f t="shared" si="14"/>
        <v>1</v>
      </c>
      <c r="AR112" s="669">
        <f>IF(OR('0.Work Content Judge'!$F$131=0,AND($CP112=99,COUNTIF('0.Work Content Judge'!$AM$161:$AO$161,2)=0),AND($CQ112=99,COUNTIF('0.Work Content Judge'!$AM$161:$AO$161,2)&gt;0),AND($CT112=99,'0.Work Content Judge'!$AC$161=1),AND($R$27="N/A",$H112=$BD$46),AND($R$28="N/A",$H112=$BE$46),AND($R$29="N/A",$H112=$BF$46),AND($R$30="N/A",$H112=$BG$46),AND($R$31="N/A",$H112=$BH$46),AND($R$32="N/A",$H112=$BI$46)),0,1)</f>
        <v>0</v>
      </c>
      <c r="AS112" s="670">
        <f t="shared" si="15"/>
        <v>1</v>
      </c>
      <c r="AT112" s="669">
        <f>IF(OR('0.Work Content Judge'!$F$132=0,AND($CP112=99,COUNTIF('0.Work Content Judge'!$AM$162:$AO$162,2)=0),AND($CQ112=99,COUNTIF('0.Work Content Judge'!$AM$162:$AO$162,2)&gt;0),AND($CT112=99,'0.Work Content Judge'!$AC$162=1),AND($X$27="N/A",$H112=$BD$46),AND($X$28="N/A",$H112=$BE$46),AND($X$29="N/A",$H112=$BF$46),AND($X$30="N/A",$H112=$BG$46),AND($X$31="N/A",$H112=$BH$46),AND($X$32="N/A",$H112=$BI$46)),0,1)</f>
        <v>0</v>
      </c>
      <c r="AU112" s="670">
        <f t="shared" si="16"/>
        <v>1</v>
      </c>
      <c r="AV112" s="669">
        <f>IF(OR('0.Work Content Judge'!$F$133=0,AND($CP112=99,COUNTIF('0.Work Content Judge'!$AM$163:$AO$163,2)=0),AND($CQ112=99,COUNTIF('0.Work Content Judge'!$AM$163:$AO$163,2)&gt;0),AND($CT112=99,'0.Work Content Judge'!$AC$163=1),AND($AD$27="N/A",$H112=$BD$46),AND($AD$28="N/A",$H112=$BE$46),AND($AD$29="N/A",$H112=$BF$46),AND($AD$30="N/A",$H112=$BG$46),AND($AD$31="N/A",$H112=$BH$46),AND($AD$32="N/A",$H112=$BI$46)),0,1)</f>
        <v>0</v>
      </c>
      <c r="AW112" s="670">
        <f t="shared" si="17"/>
        <v>1</v>
      </c>
      <c r="AX112" s="669">
        <f>IF(OR('0.Work Content Judge'!$F$134=0,AND($CP112=99,COUNTIF('0.Work Content Judge'!$AM$164:$AO$164,2)=0),AND($CQ112=99,COUNTIF('0.Work Content Judge'!$AM$164:$AO$164,2)&gt;0),AND($CT112=99,'0.Work Content Judge'!$AC$164=1),AND($AJ$27="N/A",$H112=$BD$46),AND($AJ$28="N/A",$H112=$BE$46),AND($AJ$29="N/A",$H112=$BF$46),AND($AJ$30="N/A",$H112=$BG$46),AND($AJ$31="N/A",$H112=$BH$46),AND($AJ$32="N/A",$H112=$BI$46)),0,1)</f>
        <v>0</v>
      </c>
      <c r="AY112" s="670">
        <f t="shared" si="18"/>
        <v>1</v>
      </c>
      <c r="AZ112" s="683">
        <f t="shared" si="5"/>
        <v>5</v>
      </c>
      <c r="BA112" s="684">
        <v>1</v>
      </c>
      <c r="BB112" s="685">
        <v>1</v>
      </c>
      <c r="BC112" s="685" t="s">
        <v>749</v>
      </c>
      <c r="BD112" s="685" t="s">
        <v>749</v>
      </c>
      <c r="BE112" s="685">
        <v>1</v>
      </c>
      <c r="BF112" s="685">
        <v>1</v>
      </c>
      <c r="BG112" s="685">
        <v>1</v>
      </c>
      <c r="BH112" s="685">
        <v>1</v>
      </c>
      <c r="BI112" s="685">
        <v>1</v>
      </c>
      <c r="BJ112" s="685">
        <v>1</v>
      </c>
      <c r="BK112" s="685" t="s">
        <v>749</v>
      </c>
      <c r="BL112" s="685" t="s">
        <v>749</v>
      </c>
      <c r="BM112" s="685" t="s">
        <v>749</v>
      </c>
      <c r="BN112" s="685">
        <v>1</v>
      </c>
      <c r="BO112" s="685" t="s">
        <v>749</v>
      </c>
      <c r="BP112" s="685">
        <v>1</v>
      </c>
      <c r="BQ112" s="685" t="s">
        <v>749</v>
      </c>
      <c r="BR112" s="685" t="s">
        <v>749</v>
      </c>
      <c r="BS112" s="685" t="s">
        <v>749</v>
      </c>
      <c r="BT112" s="685" t="s">
        <v>749</v>
      </c>
      <c r="BU112" s="685" t="s">
        <v>749</v>
      </c>
      <c r="BV112" s="685" t="s">
        <v>749</v>
      </c>
      <c r="BW112" s="685" t="s">
        <v>749</v>
      </c>
      <c r="BX112" s="685" t="s">
        <v>749</v>
      </c>
      <c r="BY112" s="685" t="s">
        <v>749</v>
      </c>
      <c r="BZ112" s="685">
        <v>1</v>
      </c>
      <c r="CA112" s="685">
        <v>1</v>
      </c>
      <c r="CB112" s="685">
        <v>1</v>
      </c>
      <c r="CC112" s="685">
        <v>1</v>
      </c>
      <c r="CD112" s="685" t="s">
        <v>749</v>
      </c>
      <c r="CE112" s="685" t="s">
        <v>749</v>
      </c>
      <c r="CF112" s="685" t="s">
        <v>749</v>
      </c>
      <c r="CG112" s="685" t="s">
        <v>749</v>
      </c>
      <c r="CH112" s="685" t="s">
        <v>749</v>
      </c>
      <c r="CI112" s="685" t="s">
        <v>749</v>
      </c>
      <c r="CJ112" s="685" t="s">
        <v>749</v>
      </c>
      <c r="CK112" s="685" t="s">
        <v>749</v>
      </c>
      <c r="CL112" s="685" t="s">
        <v>749</v>
      </c>
      <c r="CM112" s="685" t="s">
        <v>749</v>
      </c>
      <c r="CN112" s="685">
        <v>1</v>
      </c>
      <c r="CO112" s="685" t="s">
        <v>749</v>
      </c>
      <c r="CP112" s="685"/>
      <c r="CQ112" s="685"/>
      <c r="CR112" s="685"/>
      <c r="CS112" s="685"/>
      <c r="CT112" s="685"/>
      <c r="CU112" s="685"/>
      <c r="CV112" s="685"/>
      <c r="CW112" s="718" t="str">
        <f t="shared" ref="CW112:CW143" si="20">VLOOKUP($H112,$CX$41:$CY$47,2,FALSE)</f>
        <v>インターネット接続環境</v>
      </c>
      <c r="CX112" s="718"/>
      <c r="CY112" s="718"/>
    </row>
    <row r="113" s="258" customFormat="1" ht="144" spans="2:103">
      <c r="B113" s="448">
        <f t="shared" si="7"/>
        <v>66</v>
      </c>
      <c r="C113" s="449" t="s">
        <v>898</v>
      </c>
      <c r="D113" s="450" t="s">
        <v>743</v>
      </c>
      <c r="E113" s="451" t="s">
        <v>744</v>
      </c>
      <c r="F113" s="598" t="s">
        <v>899</v>
      </c>
      <c r="G113" s="598" t="s">
        <v>900</v>
      </c>
      <c r="H113" s="454" t="str">
        <f t="shared" si="8"/>
        <v>インターネットメール環境
Internet mail environment
(e.g., E-mail server)</v>
      </c>
      <c r="I113" s="451" t="s">
        <v>785</v>
      </c>
      <c r="J113" s="637" t="s">
        <v>786</v>
      </c>
      <c r="K113" s="487" t="str">
        <f t="shared" ref="K113:K176" si="21">IF($AP113=1,"回答要"&amp;CHAR(10)&amp;"Answer Required","回答不要"&amp;CHAR(10)&amp;"Not Applicable")</f>
        <v>回答不要
Not Applicable</v>
      </c>
      <c r="L113" s="488"/>
      <c r="M113" s="489"/>
      <c r="N113" s="492" t="s">
        <v>287</v>
      </c>
      <c r="O113" s="491"/>
      <c r="P113" s="322"/>
      <c r="Q113" s="648" t="s">
        <v>131</v>
      </c>
      <c r="R113" s="487" t="str">
        <f t="shared" ref="R113:R176" si="22">IF($AR113=1,"回答要"&amp;CHAR(10)&amp;"Answer Required","回答不要"&amp;CHAR(10)&amp;"Not Applicable")</f>
        <v>回答不要
Not Applicable</v>
      </c>
      <c r="S113" s="488"/>
      <c r="T113" s="489"/>
      <c r="U113" s="649"/>
      <c r="V113" s="494"/>
      <c r="W113" s="649"/>
      <c r="X113" s="487" t="str">
        <f t="shared" ref="X113:X176" si="23">IF($AT113=1,"回答要"&amp;CHAR(10)&amp;"Answer Required","回答不要"&amp;CHAR(10)&amp;"Not Applicable")</f>
        <v>回答不要
Not Applicable</v>
      </c>
      <c r="Y113" s="488"/>
      <c r="Z113" s="489"/>
      <c r="AA113" s="649"/>
      <c r="AB113" s="494"/>
      <c r="AC113" s="649"/>
      <c r="AD113" s="487" t="str">
        <f t="shared" ref="AD113:AD176" si="24">IF($AT113=1,"回答要"&amp;CHAR(10)&amp;"Answer Required","回答不要"&amp;CHAR(10)&amp;"Not Applicable")</f>
        <v>回答不要
Not Applicable</v>
      </c>
      <c r="AE113" s="488"/>
      <c r="AF113" s="489"/>
      <c r="AG113" s="649"/>
      <c r="AH113" s="494"/>
      <c r="AI113" s="649"/>
      <c r="AJ113" s="487" t="str">
        <f t="shared" ref="AJ113:AJ176" si="25">IF($AT113=1,"回答要"&amp;CHAR(10)&amp;"Answer Required","回答不要"&amp;CHAR(10)&amp;"Not Applicable")</f>
        <v>回答不要
Not Applicable</v>
      </c>
      <c r="AK113" s="488"/>
      <c r="AL113" s="489"/>
      <c r="AM113" s="652"/>
      <c r="AN113" s="494"/>
      <c r="AO113" s="668"/>
      <c r="AP113" s="669">
        <f>IF(OR('0.Work Content Judge'!$F$130=0,AND($CP113=99,COUNTIF('0.Work Content Judge'!$AM$160:$AO$160,2)=0),AND($CQ113=99,COUNTIF('0.Work Content Judge'!$AM$160:$AO$160,2)&gt;0),AND($CT113=99,'0.Work Content Judge'!$AC$160=1),AND($K$27="N/A",$H113=$BD$46),AND($K$28="N/A",$H113=$BE$46),AND($K$29="N/A",$H113=$BF$46),AND($K$30="N/A",$H113=$BG$46),AND($K$31="N/A",$H113=$BH$46),AND($K$32="N/A",$H113=$BI$46)),0,1)</f>
        <v>0</v>
      </c>
      <c r="AQ113" s="670">
        <f t="shared" ref="AQ113:AQ176" si="26">IF(AND($AP113=1,$L113=""),0,1)</f>
        <v>1</v>
      </c>
      <c r="AR113" s="669">
        <f>IF(OR('0.Work Content Judge'!$F$131=0,AND($CP113=99,COUNTIF('0.Work Content Judge'!$AM$161:$AO$161,2)=0),AND($CQ113=99,COUNTIF('0.Work Content Judge'!$AM$161:$AO$161,2)&gt;0),AND($CT113=99,'0.Work Content Judge'!$AC$161=1),AND($R$27="N/A",$H113=$BD$46),AND($R$28="N/A",$H113=$BE$46),AND($R$29="N/A",$H113=$BF$46),AND($R$30="N/A",$H113=$BG$46),AND($R$31="N/A",$H113=$BH$46),AND($R$32="N/A",$H113=$BI$46)),0,1)</f>
        <v>0</v>
      </c>
      <c r="AS113" s="670">
        <f t="shared" ref="AS113:AS176" si="27">IF(AND($AR113=1,$S113=""),0,1)</f>
        <v>1</v>
      </c>
      <c r="AT113" s="669">
        <f>IF(OR('0.Work Content Judge'!$F$132=0,AND($CP113=99,COUNTIF('0.Work Content Judge'!$AM$162:$AO$162,2)=0),AND($CQ113=99,COUNTIF('0.Work Content Judge'!$AM$162:$AO$162,2)&gt;0),AND($CT113=99,'0.Work Content Judge'!$AC$162=1),AND($X$27="N/A",$H113=$BD$46),AND($X$28="N/A",$H113=$BE$46),AND($X$29="N/A",$H113=$BF$46),AND($X$30="N/A",$H113=$BG$46),AND($X$31="N/A",$H113=$BH$46),AND($X$32="N/A",$H113=$BI$46)),0,1)</f>
        <v>0</v>
      </c>
      <c r="AU113" s="670">
        <f t="shared" ref="AU113:AU176" si="28">IF(AND($AT113=1,$Y113=""),0,1)</f>
        <v>1</v>
      </c>
      <c r="AV113" s="669">
        <f>IF(OR('0.Work Content Judge'!$F$133=0,AND($CP113=99,COUNTIF('0.Work Content Judge'!$AM$163:$AO$163,2)=0),AND($CQ113=99,COUNTIF('0.Work Content Judge'!$AM$163:$AO$163,2)&gt;0),AND($CT113=99,'0.Work Content Judge'!$AC$163=1),AND($AD$27="N/A",$H113=$BD$46),AND($AD$28="N/A",$H113=$BE$46),AND($AD$29="N/A",$H113=$BF$46),AND($AD$30="N/A",$H113=$BG$46),AND($AD$31="N/A",$H113=$BH$46),AND($AD$32="N/A",$H113=$BI$46)),0,1)</f>
        <v>0</v>
      </c>
      <c r="AW113" s="670">
        <f t="shared" ref="AW113:AW176" si="29">IF(AND($AV113=1,$AE113=""),0,1)</f>
        <v>1</v>
      </c>
      <c r="AX113" s="669">
        <f>IF(OR('0.Work Content Judge'!$F$134=0,AND($CP113=99,COUNTIF('0.Work Content Judge'!$AM$164:$AO$164,2)=0),AND($CQ113=99,COUNTIF('0.Work Content Judge'!$AM$164:$AO$164,2)&gt;0),AND($CT113=99,'0.Work Content Judge'!$AC$164=1),AND($AJ$27="N/A",$H113=$BD$46),AND($AJ$28="N/A",$H113=$BE$46),AND($AJ$29="N/A",$H113=$BF$46),AND($AJ$30="N/A",$H113=$BG$46),AND($AJ$31="N/A",$H113=$BH$46),AND($AJ$32="N/A",$H113=$BI$46)),0,1)</f>
        <v>0</v>
      </c>
      <c r="AY113" s="670">
        <f t="shared" ref="AY113:AY176" si="30">IF(AND($AX113=1,$AK113=""),0,1)</f>
        <v>1</v>
      </c>
      <c r="AZ113" s="683">
        <f t="shared" si="5"/>
        <v>4</v>
      </c>
      <c r="BA113" s="684">
        <v>1</v>
      </c>
      <c r="BB113" s="685">
        <v>1</v>
      </c>
      <c r="BC113" s="685" t="s">
        <v>749</v>
      </c>
      <c r="BD113" s="685" t="s">
        <v>749</v>
      </c>
      <c r="BE113" s="685"/>
      <c r="BF113" s="685">
        <v>1</v>
      </c>
      <c r="BG113" s="685">
        <v>1</v>
      </c>
      <c r="BH113" s="685">
        <v>1</v>
      </c>
      <c r="BI113" s="685">
        <v>1</v>
      </c>
      <c r="BJ113" s="685">
        <v>1</v>
      </c>
      <c r="BK113" s="685" t="s">
        <v>749</v>
      </c>
      <c r="BL113" s="685" t="s">
        <v>749</v>
      </c>
      <c r="BM113" s="685" t="s">
        <v>749</v>
      </c>
      <c r="BN113" s="685">
        <v>1</v>
      </c>
      <c r="BO113" s="685" t="s">
        <v>749</v>
      </c>
      <c r="BP113" s="685">
        <v>1</v>
      </c>
      <c r="BQ113" s="685" t="s">
        <v>749</v>
      </c>
      <c r="BR113" s="685" t="s">
        <v>749</v>
      </c>
      <c r="BS113" s="685" t="s">
        <v>749</v>
      </c>
      <c r="BT113" s="685" t="s">
        <v>749</v>
      </c>
      <c r="BU113" s="685" t="s">
        <v>749</v>
      </c>
      <c r="BV113" s="685" t="s">
        <v>749</v>
      </c>
      <c r="BW113" s="685" t="s">
        <v>749</v>
      </c>
      <c r="BX113" s="685" t="s">
        <v>749</v>
      </c>
      <c r="BY113" s="685" t="s">
        <v>749</v>
      </c>
      <c r="BZ113" s="685">
        <v>1</v>
      </c>
      <c r="CA113" s="685">
        <v>1</v>
      </c>
      <c r="CB113" s="685">
        <v>1</v>
      </c>
      <c r="CC113" s="685">
        <v>1</v>
      </c>
      <c r="CD113" s="685" t="s">
        <v>749</v>
      </c>
      <c r="CE113" s="685" t="s">
        <v>749</v>
      </c>
      <c r="CF113" s="685" t="s">
        <v>749</v>
      </c>
      <c r="CG113" s="685" t="s">
        <v>749</v>
      </c>
      <c r="CH113" s="685" t="s">
        <v>749</v>
      </c>
      <c r="CI113" s="685" t="s">
        <v>749</v>
      </c>
      <c r="CJ113" s="685" t="s">
        <v>749</v>
      </c>
      <c r="CK113" s="685" t="s">
        <v>749</v>
      </c>
      <c r="CL113" s="685" t="s">
        <v>749</v>
      </c>
      <c r="CM113" s="685" t="s">
        <v>749</v>
      </c>
      <c r="CN113" s="685">
        <v>1</v>
      </c>
      <c r="CO113" s="685" t="s">
        <v>749</v>
      </c>
      <c r="CP113" s="685"/>
      <c r="CQ113" s="685"/>
      <c r="CR113" s="685"/>
      <c r="CS113" s="685"/>
      <c r="CT113" s="685"/>
      <c r="CU113" s="685"/>
      <c r="CV113" s="685"/>
      <c r="CW113" s="718" t="str">
        <f t="shared" si="20"/>
        <v>インターネットメール環境</v>
      </c>
      <c r="CX113" s="718"/>
      <c r="CY113" s="718"/>
    </row>
    <row r="114" s="258" customFormat="1" ht="144" spans="2:103">
      <c r="B114" s="448">
        <f t="shared" si="7"/>
        <v>67</v>
      </c>
      <c r="C114" s="449" t="s">
        <v>898</v>
      </c>
      <c r="D114" s="450" t="s">
        <v>743</v>
      </c>
      <c r="E114" s="451" t="s">
        <v>744</v>
      </c>
      <c r="F114" s="598" t="s">
        <v>899</v>
      </c>
      <c r="G114" s="598" t="s">
        <v>900</v>
      </c>
      <c r="H114" s="454" t="str">
        <f t="shared" si="8"/>
        <v>端末
Terminal
(e.g., User terminal, operation terminal, etc.)</v>
      </c>
      <c r="I114" s="451" t="s">
        <v>785</v>
      </c>
      <c r="J114" s="637" t="s">
        <v>786</v>
      </c>
      <c r="K114" s="487" t="str">
        <f t="shared" si="21"/>
        <v>回答不要
Not Applicable</v>
      </c>
      <c r="L114" s="488"/>
      <c r="M114" s="489"/>
      <c r="N114" s="490" t="s">
        <v>901</v>
      </c>
      <c r="O114" s="491"/>
      <c r="P114" s="322"/>
      <c r="Q114" s="648" t="s">
        <v>131</v>
      </c>
      <c r="R114" s="487" t="str">
        <f t="shared" si="22"/>
        <v>回答不要
Not Applicable</v>
      </c>
      <c r="S114" s="488"/>
      <c r="T114" s="489"/>
      <c r="U114" s="649"/>
      <c r="V114" s="494"/>
      <c r="W114" s="649"/>
      <c r="X114" s="487" t="str">
        <f t="shared" si="23"/>
        <v>回答不要
Not Applicable</v>
      </c>
      <c r="Y114" s="488"/>
      <c r="Z114" s="489"/>
      <c r="AA114" s="649"/>
      <c r="AB114" s="494"/>
      <c r="AC114" s="649"/>
      <c r="AD114" s="487" t="str">
        <f t="shared" si="24"/>
        <v>回答不要
Not Applicable</v>
      </c>
      <c r="AE114" s="488"/>
      <c r="AF114" s="489"/>
      <c r="AG114" s="649"/>
      <c r="AH114" s="494"/>
      <c r="AI114" s="649"/>
      <c r="AJ114" s="487" t="str">
        <f t="shared" si="25"/>
        <v>回答不要
Not Applicable</v>
      </c>
      <c r="AK114" s="488"/>
      <c r="AL114" s="489"/>
      <c r="AM114" s="652"/>
      <c r="AN114" s="494"/>
      <c r="AO114" s="668"/>
      <c r="AP114" s="669">
        <f>IF(OR('0.Work Content Judge'!$F$130=0,AND($CP114=99,COUNTIF('0.Work Content Judge'!$AM$160:$AO$160,2)=0),AND($CQ114=99,COUNTIF('0.Work Content Judge'!$AM$160:$AO$160,2)&gt;0),AND($CT114=99,'0.Work Content Judge'!$AC$160=1),AND($K$27="N/A",$H114=$BD$46),AND($K$28="N/A",$H114=$BE$46),AND($K$29="N/A",$H114=$BF$46),AND($K$30="N/A",$H114=$BG$46),AND($K$31="N/A",$H114=$BH$46),AND($K$32="N/A",$H114=$BI$46)),0,1)</f>
        <v>0</v>
      </c>
      <c r="AQ114" s="670">
        <f t="shared" si="26"/>
        <v>1</v>
      </c>
      <c r="AR114" s="669">
        <f>IF(OR('0.Work Content Judge'!$F$131=0,AND($CP114=99,COUNTIF('0.Work Content Judge'!$AM$161:$AO$161,2)=0),AND($CQ114=99,COUNTIF('0.Work Content Judge'!$AM$161:$AO$161,2)&gt;0),AND($CT114=99,'0.Work Content Judge'!$AC$161=1),AND($R$27="N/A",$H114=$BD$46),AND($R$28="N/A",$H114=$BE$46),AND($R$29="N/A",$H114=$BF$46),AND($R$30="N/A",$H114=$BG$46),AND($R$31="N/A",$H114=$BH$46),AND($R$32="N/A",$H114=$BI$46)),0,1)</f>
        <v>0</v>
      </c>
      <c r="AS114" s="670">
        <f t="shared" si="27"/>
        <v>1</v>
      </c>
      <c r="AT114" s="669">
        <f>IF(OR('0.Work Content Judge'!$F$132=0,AND($CP114=99,COUNTIF('0.Work Content Judge'!$AM$162:$AO$162,2)=0),AND($CQ114=99,COUNTIF('0.Work Content Judge'!$AM$162:$AO$162,2)&gt;0),AND($CT114=99,'0.Work Content Judge'!$AC$162=1),AND($X$27="N/A",$H114=$BD$46),AND($X$28="N/A",$H114=$BE$46),AND($X$29="N/A",$H114=$BF$46),AND($X$30="N/A",$H114=$BG$46),AND($X$31="N/A",$H114=$BH$46),AND($X$32="N/A",$H114=$BI$46)),0,1)</f>
        <v>0</v>
      </c>
      <c r="AU114" s="670">
        <f t="shared" si="28"/>
        <v>1</v>
      </c>
      <c r="AV114" s="669">
        <f>IF(OR('0.Work Content Judge'!$F$133=0,AND($CP114=99,COUNTIF('0.Work Content Judge'!$AM$163:$AO$163,2)=0),AND($CQ114=99,COUNTIF('0.Work Content Judge'!$AM$163:$AO$163,2)&gt;0),AND($CT114=99,'0.Work Content Judge'!$AC$163=1),AND($AD$27="N/A",$H114=$BD$46),AND($AD$28="N/A",$H114=$BE$46),AND($AD$29="N/A",$H114=$BF$46),AND($AD$30="N/A",$H114=$BG$46),AND($AD$31="N/A",$H114=$BH$46),AND($AD$32="N/A",$H114=$BI$46)),0,1)</f>
        <v>0</v>
      </c>
      <c r="AW114" s="670">
        <f t="shared" si="29"/>
        <v>1</v>
      </c>
      <c r="AX114" s="669">
        <f>IF(OR('0.Work Content Judge'!$F$134=0,AND($CP114=99,COUNTIF('0.Work Content Judge'!$AM$164:$AO$164,2)=0),AND($CQ114=99,COUNTIF('0.Work Content Judge'!$AM$164:$AO$164,2)&gt;0),AND($CT114=99,'0.Work Content Judge'!$AC$164=1),AND($AJ$27="N/A",$H114=$BD$46),AND($AJ$28="N/A",$H114=$BE$46),AND($AJ$29="N/A",$H114=$BF$46),AND($AJ$30="N/A",$H114=$BG$46),AND($AJ$31="N/A",$H114=$BH$46),AND($AJ$32="N/A",$H114=$BI$46)),0,1)</f>
        <v>0</v>
      </c>
      <c r="AY114" s="670">
        <f t="shared" si="30"/>
        <v>1</v>
      </c>
      <c r="AZ114" s="683">
        <f t="shared" si="5"/>
        <v>3</v>
      </c>
      <c r="BA114" s="684">
        <v>1</v>
      </c>
      <c r="BB114" s="685">
        <v>1</v>
      </c>
      <c r="BC114" s="685" t="s">
        <v>749</v>
      </c>
      <c r="BD114" s="685" t="s">
        <v>749</v>
      </c>
      <c r="BE114" s="685"/>
      <c r="BF114" s="685"/>
      <c r="BG114" s="685">
        <v>1</v>
      </c>
      <c r="BH114" s="685">
        <v>1</v>
      </c>
      <c r="BI114" s="685">
        <v>1</v>
      </c>
      <c r="BJ114" s="685">
        <v>1</v>
      </c>
      <c r="BK114" s="685" t="s">
        <v>749</v>
      </c>
      <c r="BL114" s="685" t="s">
        <v>749</v>
      </c>
      <c r="BM114" s="685" t="s">
        <v>749</v>
      </c>
      <c r="BN114" s="685">
        <v>1</v>
      </c>
      <c r="BO114" s="685" t="s">
        <v>749</v>
      </c>
      <c r="BP114" s="685">
        <v>1</v>
      </c>
      <c r="BQ114" s="685" t="s">
        <v>749</v>
      </c>
      <c r="BR114" s="685" t="s">
        <v>749</v>
      </c>
      <c r="BS114" s="685" t="s">
        <v>749</v>
      </c>
      <c r="BT114" s="685" t="s">
        <v>749</v>
      </c>
      <c r="BU114" s="685" t="s">
        <v>749</v>
      </c>
      <c r="BV114" s="685" t="s">
        <v>749</v>
      </c>
      <c r="BW114" s="685" t="s">
        <v>749</v>
      </c>
      <c r="BX114" s="685" t="s">
        <v>749</v>
      </c>
      <c r="BY114" s="685" t="s">
        <v>749</v>
      </c>
      <c r="BZ114" s="685">
        <v>1</v>
      </c>
      <c r="CA114" s="685">
        <v>1</v>
      </c>
      <c r="CB114" s="685">
        <v>1</v>
      </c>
      <c r="CC114" s="685">
        <v>1</v>
      </c>
      <c r="CD114" s="685" t="s">
        <v>749</v>
      </c>
      <c r="CE114" s="685" t="s">
        <v>749</v>
      </c>
      <c r="CF114" s="685" t="s">
        <v>749</v>
      </c>
      <c r="CG114" s="685" t="s">
        <v>749</v>
      </c>
      <c r="CH114" s="685" t="s">
        <v>749</v>
      </c>
      <c r="CI114" s="685" t="s">
        <v>749</v>
      </c>
      <c r="CJ114" s="685" t="s">
        <v>749</v>
      </c>
      <c r="CK114" s="685" t="s">
        <v>749</v>
      </c>
      <c r="CL114" s="685" t="s">
        <v>749</v>
      </c>
      <c r="CM114" s="685" t="s">
        <v>749</v>
      </c>
      <c r="CN114" s="685">
        <v>1</v>
      </c>
      <c r="CO114" s="685" t="s">
        <v>749</v>
      </c>
      <c r="CP114" s="685"/>
      <c r="CQ114" s="685"/>
      <c r="CR114" s="685"/>
      <c r="CS114" s="685"/>
      <c r="CT114" s="685"/>
      <c r="CU114" s="685"/>
      <c r="CV114" s="685"/>
      <c r="CW114" s="718" t="str">
        <f t="shared" si="20"/>
        <v>ユーザ端末・ネットワーク</v>
      </c>
      <c r="CX114" s="718"/>
      <c r="CY114" s="718"/>
    </row>
    <row r="115" s="258" customFormat="1" ht="144" spans="2:103">
      <c r="B115" s="448">
        <f t="shared" si="7"/>
        <v>68</v>
      </c>
      <c r="C115" s="449" t="s">
        <v>898</v>
      </c>
      <c r="D115" s="450" t="s">
        <v>743</v>
      </c>
      <c r="E115" s="451" t="s">
        <v>744</v>
      </c>
      <c r="F115" s="598" t="s">
        <v>899</v>
      </c>
      <c r="G115" s="598" t="s">
        <v>900</v>
      </c>
      <c r="H115" s="454" t="str">
        <f t="shared" si="8"/>
        <v>端末管理サーバ
Terminal management server
(e.g., Active Directory server)</v>
      </c>
      <c r="I115" s="451" t="s">
        <v>785</v>
      </c>
      <c r="J115" s="637" t="s">
        <v>786</v>
      </c>
      <c r="K115" s="487" t="str">
        <f t="shared" si="21"/>
        <v>回答不要
Not Applicable</v>
      </c>
      <c r="L115" s="488"/>
      <c r="M115" s="489"/>
      <c r="N115" s="492" t="s">
        <v>287</v>
      </c>
      <c r="O115" s="491"/>
      <c r="P115" s="322"/>
      <c r="Q115" s="648" t="s">
        <v>131</v>
      </c>
      <c r="R115" s="487" t="str">
        <f t="shared" si="22"/>
        <v>回答不要
Not Applicable</v>
      </c>
      <c r="S115" s="488"/>
      <c r="T115" s="489"/>
      <c r="U115" s="649"/>
      <c r="V115" s="494"/>
      <c r="W115" s="649"/>
      <c r="X115" s="487" t="str">
        <f t="shared" si="23"/>
        <v>回答不要
Not Applicable</v>
      </c>
      <c r="Y115" s="488"/>
      <c r="Z115" s="489"/>
      <c r="AA115" s="649"/>
      <c r="AB115" s="494"/>
      <c r="AC115" s="649"/>
      <c r="AD115" s="487" t="str">
        <f t="shared" si="24"/>
        <v>回答不要
Not Applicable</v>
      </c>
      <c r="AE115" s="488"/>
      <c r="AF115" s="489"/>
      <c r="AG115" s="649"/>
      <c r="AH115" s="494"/>
      <c r="AI115" s="649"/>
      <c r="AJ115" s="487" t="str">
        <f t="shared" si="25"/>
        <v>回答不要
Not Applicable</v>
      </c>
      <c r="AK115" s="488"/>
      <c r="AL115" s="489"/>
      <c r="AM115" s="652"/>
      <c r="AN115" s="494"/>
      <c r="AO115" s="668"/>
      <c r="AP115" s="669">
        <f>IF(OR('0.Work Content Judge'!$F$130=0,AND($CP115=99,COUNTIF('0.Work Content Judge'!$AM$160:$AO$160,2)=0),AND($CQ115=99,COUNTIF('0.Work Content Judge'!$AM$160:$AO$160,2)&gt;0),AND($CT115=99,'0.Work Content Judge'!$AC$160=1),AND($K$27="N/A",$H115=$BD$46),AND($K$28="N/A",$H115=$BE$46),AND($K$29="N/A",$H115=$BF$46),AND($K$30="N/A",$H115=$BG$46),AND($K$31="N/A",$H115=$BH$46),AND($K$32="N/A",$H115=$BI$46)),0,1)</f>
        <v>0</v>
      </c>
      <c r="AQ115" s="670">
        <f t="shared" si="26"/>
        <v>1</v>
      </c>
      <c r="AR115" s="669">
        <f>IF(OR('0.Work Content Judge'!$F$131=0,AND($CP115=99,COUNTIF('0.Work Content Judge'!$AM$161:$AO$161,2)=0),AND($CQ115=99,COUNTIF('0.Work Content Judge'!$AM$161:$AO$161,2)&gt;0),AND($CT115=99,'0.Work Content Judge'!$AC$161=1),AND($R$27="N/A",$H115=$BD$46),AND($R$28="N/A",$H115=$BE$46),AND($R$29="N/A",$H115=$BF$46),AND($R$30="N/A",$H115=$BG$46),AND($R$31="N/A",$H115=$BH$46),AND($R$32="N/A",$H115=$BI$46)),0,1)</f>
        <v>0</v>
      </c>
      <c r="AS115" s="670">
        <f t="shared" si="27"/>
        <v>1</v>
      </c>
      <c r="AT115" s="669">
        <f>IF(OR('0.Work Content Judge'!$F$132=0,AND($CP115=99,COUNTIF('0.Work Content Judge'!$AM$162:$AO$162,2)=0),AND($CQ115=99,COUNTIF('0.Work Content Judge'!$AM$162:$AO$162,2)&gt;0),AND($CT115=99,'0.Work Content Judge'!$AC$162=1),AND($X$27="N/A",$H115=$BD$46),AND($X$28="N/A",$H115=$BE$46),AND($X$29="N/A",$H115=$BF$46),AND($X$30="N/A",$H115=$BG$46),AND($X$31="N/A",$H115=$BH$46),AND($X$32="N/A",$H115=$BI$46)),0,1)</f>
        <v>0</v>
      </c>
      <c r="AU115" s="670">
        <f t="shared" si="28"/>
        <v>1</v>
      </c>
      <c r="AV115" s="669">
        <f>IF(OR('0.Work Content Judge'!$F$133=0,AND($CP115=99,COUNTIF('0.Work Content Judge'!$AM$163:$AO$163,2)=0),AND($CQ115=99,COUNTIF('0.Work Content Judge'!$AM$163:$AO$163,2)&gt;0),AND($CT115=99,'0.Work Content Judge'!$AC$163=1),AND($AD$27="N/A",$H115=$BD$46),AND($AD$28="N/A",$H115=$BE$46),AND($AD$29="N/A",$H115=$BF$46),AND($AD$30="N/A",$H115=$BG$46),AND($AD$31="N/A",$H115=$BH$46),AND($AD$32="N/A",$H115=$BI$46)),0,1)</f>
        <v>0</v>
      </c>
      <c r="AW115" s="670">
        <f t="shared" si="29"/>
        <v>1</v>
      </c>
      <c r="AX115" s="669">
        <f>IF(OR('0.Work Content Judge'!$F$134=0,AND($CP115=99,COUNTIF('0.Work Content Judge'!$AM$164:$AO$164,2)=0),AND($CQ115=99,COUNTIF('0.Work Content Judge'!$AM$164:$AO$164,2)&gt;0),AND($CT115=99,'0.Work Content Judge'!$AC$164=1),AND($AJ$27="N/A",$H115=$BD$46),AND($AJ$28="N/A",$H115=$BE$46),AND($AJ$29="N/A",$H115=$BF$46),AND($AJ$30="N/A",$H115=$BG$46),AND($AJ$31="N/A",$H115=$BH$46),AND($AJ$32="N/A",$H115=$BI$46)),0,1)</f>
        <v>0</v>
      </c>
      <c r="AY115" s="670">
        <f t="shared" si="30"/>
        <v>1</v>
      </c>
      <c r="AZ115" s="683">
        <f t="shared" si="5"/>
        <v>2</v>
      </c>
      <c r="BA115" s="684">
        <v>1</v>
      </c>
      <c r="BB115" s="685">
        <v>1</v>
      </c>
      <c r="BC115" s="685" t="s">
        <v>749</v>
      </c>
      <c r="BD115" s="685" t="s">
        <v>749</v>
      </c>
      <c r="BE115" s="685"/>
      <c r="BF115" s="685"/>
      <c r="BG115" s="685"/>
      <c r="BH115" s="685">
        <v>1</v>
      </c>
      <c r="BI115" s="685">
        <v>1</v>
      </c>
      <c r="BJ115" s="685">
        <v>1</v>
      </c>
      <c r="BK115" s="685" t="s">
        <v>749</v>
      </c>
      <c r="BL115" s="685" t="s">
        <v>749</v>
      </c>
      <c r="BM115" s="685" t="s">
        <v>749</v>
      </c>
      <c r="BN115" s="685">
        <v>1</v>
      </c>
      <c r="BO115" s="685" t="s">
        <v>749</v>
      </c>
      <c r="BP115" s="685">
        <v>1</v>
      </c>
      <c r="BQ115" s="685" t="s">
        <v>749</v>
      </c>
      <c r="BR115" s="685" t="s">
        <v>749</v>
      </c>
      <c r="BS115" s="685" t="s">
        <v>749</v>
      </c>
      <c r="BT115" s="685" t="s">
        <v>749</v>
      </c>
      <c r="BU115" s="685" t="s">
        <v>749</v>
      </c>
      <c r="BV115" s="685" t="s">
        <v>749</v>
      </c>
      <c r="BW115" s="685" t="s">
        <v>749</v>
      </c>
      <c r="BX115" s="685" t="s">
        <v>749</v>
      </c>
      <c r="BY115" s="685" t="s">
        <v>749</v>
      </c>
      <c r="BZ115" s="685">
        <v>1</v>
      </c>
      <c r="CA115" s="685">
        <v>1</v>
      </c>
      <c r="CB115" s="685">
        <v>1</v>
      </c>
      <c r="CC115" s="685">
        <v>1</v>
      </c>
      <c r="CD115" s="685" t="s">
        <v>749</v>
      </c>
      <c r="CE115" s="685" t="s">
        <v>749</v>
      </c>
      <c r="CF115" s="685" t="s">
        <v>749</v>
      </c>
      <c r="CG115" s="685" t="s">
        <v>749</v>
      </c>
      <c r="CH115" s="685" t="s">
        <v>749</v>
      </c>
      <c r="CI115" s="685" t="s">
        <v>749</v>
      </c>
      <c r="CJ115" s="685" t="s">
        <v>749</v>
      </c>
      <c r="CK115" s="685" t="s">
        <v>749</v>
      </c>
      <c r="CL115" s="685" t="s">
        <v>749</v>
      </c>
      <c r="CM115" s="685" t="s">
        <v>749</v>
      </c>
      <c r="CN115" s="685">
        <v>1</v>
      </c>
      <c r="CO115" s="685" t="s">
        <v>749</v>
      </c>
      <c r="CP115" s="685"/>
      <c r="CQ115" s="685"/>
      <c r="CR115" s="685"/>
      <c r="CS115" s="685"/>
      <c r="CT115" s="685"/>
      <c r="CU115" s="685"/>
      <c r="CV115" s="685"/>
      <c r="CW115" s="718" t="str">
        <f t="shared" si="20"/>
        <v>端末管理サーバ(Active Directory)</v>
      </c>
      <c r="CX115" s="718"/>
      <c r="CY115" s="718"/>
    </row>
    <row r="116" s="258" customFormat="1" ht="144" spans="2:103">
      <c r="B116" s="448">
        <f t="shared" si="7"/>
        <v>69</v>
      </c>
      <c r="C116" s="449" t="s">
        <v>898</v>
      </c>
      <c r="D116" s="450" t="s">
        <v>743</v>
      </c>
      <c r="E116" s="451" t="s">
        <v>744</v>
      </c>
      <c r="F116" s="598" t="s">
        <v>899</v>
      </c>
      <c r="G116" s="598" t="s">
        <v>900</v>
      </c>
      <c r="H116" s="454" t="str">
        <f t="shared" si="8"/>
        <v>ファイル共有システム(ファイルサーバ)
File sharing system
(e.g., File server)</v>
      </c>
      <c r="I116" s="451" t="s">
        <v>785</v>
      </c>
      <c r="J116" s="637" t="s">
        <v>786</v>
      </c>
      <c r="K116" s="487" t="str">
        <f t="shared" si="21"/>
        <v>回答不要
Not Applicable</v>
      </c>
      <c r="L116" s="488"/>
      <c r="M116" s="489"/>
      <c r="N116" s="490" t="s">
        <v>901</v>
      </c>
      <c r="O116" s="491"/>
      <c r="P116" s="322"/>
      <c r="Q116" s="648" t="s">
        <v>131</v>
      </c>
      <c r="R116" s="487" t="str">
        <f t="shared" si="22"/>
        <v>回答不要
Not Applicable</v>
      </c>
      <c r="S116" s="488"/>
      <c r="T116" s="489"/>
      <c r="U116" s="649"/>
      <c r="V116" s="494"/>
      <c r="W116" s="649"/>
      <c r="X116" s="487" t="str">
        <f t="shared" si="23"/>
        <v>回答不要
Not Applicable</v>
      </c>
      <c r="Y116" s="488"/>
      <c r="Z116" s="489"/>
      <c r="AA116" s="649"/>
      <c r="AB116" s="494"/>
      <c r="AC116" s="649"/>
      <c r="AD116" s="487" t="str">
        <f t="shared" si="24"/>
        <v>回答不要
Not Applicable</v>
      </c>
      <c r="AE116" s="488"/>
      <c r="AF116" s="489"/>
      <c r="AG116" s="649"/>
      <c r="AH116" s="494"/>
      <c r="AI116" s="649"/>
      <c r="AJ116" s="487" t="str">
        <f t="shared" si="25"/>
        <v>回答不要
Not Applicable</v>
      </c>
      <c r="AK116" s="488"/>
      <c r="AL116" s="489"/>
      <c r="AM116" s="652"/>
      <c r="AN116" s="494"/>
      <c r="AO116" s="668"/>
      <c r="AP116" s="669">
        <f>IF(OR('0.Work Content Judge'!$F$130=0,AND($CP116=99,COUNTIF('0.Work Content Judge'!$AM$160:$AO$160,2)=0),AND($CQ116=99,COUNTIF('0.Work Content Judge'!$AM$160:$AO$160,2)&gt;0),AND($CT116=99,'0.Work Content Judge'!$AC$160=1),AND($K$27="N/A",$H116=$BD$46),AND($K$28="N/A",$H116=$BE$46),AND($K$29="N/A",$H116=$BF$46),AND($K$30="N/A",$H116=$BG$46),AND($K$31="N/A",$H116=$BH$46),AND($K$32="N/A",$H116=$BI$46)),0,1)</f>
        <v>0</v>
      </c>
      <c r="AQ116" s="670">
        <f t="shared" si="26"/>
        <v>1</v>
      </c>
      <c r="AR116" s="669">
        <f>IF(OR('0.Work Content Judge'!$F$131=0,AND($CP116=99,COUNTIF('0.Work Content Judge'!$AM$161:$AO$161,2)=0),AND($CQ116=99,COUNTIF('0.Work Content Judge'!$AM$161:$AO$161,2)&gt;0),AND($CT116=99,'0.Work Content Judge'!$AC$161=1),AND($R$27="N/A",$H116=$BD$46),AND($R$28="N/A",$H116=$BE$46),AND($R$29="N/A",$H116=$BF$46),AND($R$30="N/A",$H116=$BG$46),AND($R$31="N/A",$H116=$BH$46),AND($R$32="N/A",$H116=$BI$46)),0,1)</f>
        <v>0</v>
      </c>
      <c r="AS116" s="670">
        <f t="shared" si="27"/>
        <v>1</v>
      </c>
      <c r="AT116" s="669">
        <f>IF(OR('0.Work Content Judge'!$F$132=0,AND($CP116=99,COUNTIF('0.Work Content Judge'!$AM$162:$AO$162,2)=0),AND($CQ116=99,COUNTIF('0.Work Content Judge'!$AM$162:$AO$162,2)&gt;0),AND($CT116=99,'0.Work Content Judge'!$AC$162=1),AND($X$27="N/A",$H116=$BD$46),AND($X$28="N/A",$H116=$BE$46),AND($X$29="N/A",$H116=$BF$46),AND($X$30="N/A",$H116=$BG$46),AND($X$31="N/A",$H116=$BH$46),AND($X$32="N/A",$H116=$BI$46)),0,1)</f>
        <v>0</v>
      </c>
      <c r="AU116" s="670">
        <f t="shared" si="28"/>
        <v>1</v>
      </c>
      <c r="AV116" s="669">
        <f>IF(OR('0.Work Content Judge'!$F$133=0,AND($CP116=99,COUNTIF('0.Work Content Judge'!$AM$163:$AO$163,2)=0),AND($CQ116=99,COUNTIF('0.Work Content Judge'!$AM$163:$AO$163,2)&gt;0),AND($CT116=99,'0.Work Content Judge'!$AC$163=1),AND($AD$27="N/A",$H116=$BD$46),AND($AD$28="N/A",$H116=$BE$46),AND($AD$29="N/A",$H116=$BF$46),AND($AD$30="N/A",$H116=$BG$46),AND($AD$31="N/A",$H116=$BH$46),AND($AD$32="N/A",$H116=$BI$46)),0,1)</f>
        <v>0</v>
      </c>
      <c r="AW116" s="670">
        <f t="shared" si="29"/>
        <v>1</v>
      </c>
      <c r="AX116" s="669">
        <f>IF(OR('0.Work Content Judge'!$F$134=0,AND($CP116=99,COUNTIF('0.Work Content Judge'!$AM$164:$AO$164,2)=0),AND($CQ116=99,COUNTIF('0.Work Content Judge'!$AM$164:$AO$164,2)&gt;0),AND($CT116=99,'0.Work Content Judge'!$AC$164=1),AND($AJ$27="N/A",$H116=$BD$46),AND($AJ$28="N/A",$H116=$BE$46),AND($AJ$29="N/A",$H116=$BF$46),AND($AJ$30="N/A",$H116=$BG$46),AND($AJ$31="N/A",$H116=$BH$46),AND($AJ$32="N/A",$H116=$BI$46)),0,1)</f>
        <v>0</v>
      </c>
      <c r="AY116" s="670">
        <f t="shared" si="30"/>
        <v>1</v>
      </c>
      <c r="AZ116" s="683">
        <f t="shared" si="5"/>
        <v>1</v>
      </c>
      <c r="BA116" s="684">
        <v>1</v>
      </c>
      <c r="BB116" s="685">
        <v>1</v>
      </c>
      <c r="BC116" s="685" t="s">
        <v>749</v>
      </c>
      <c r="BD116" s="685" t="s">
        <v>749</v>
      </c>
      <c r="BE116" s="685"/>
      <c r="BF116" s="685"/>
      <c r="BG116" s="685"/>
      <c r="BH116" s="685"/>
      <c r="BI116" s="685">
        <v>1</v>
      </c>
      <c r="BJ116" s="685">
        <v>1</v>
      </c>
      <c r="BK116" s="685" t="s">
        <v>749</v>
      </c>
      <c r="BL116" s="685" t="s">
        <v>749</v>
      </c>
      <c r="BM116" s="685" t="s">
        <v>749</v>
      </c>
      <c r="BN116" s="685">
        <v>1</v>
      </c>
      <c r="BO116" s="685" t="s">
        <v>749</v>
      </c>
      <c r="BP116" s="685">
        <v>1</v>
      </c>
      <c r="BQ116" s="685" t="s">
        <v>749</v>
      </c>
      <c r="BR116" s="685" t="s">
        <v>749</v>
      </c>
      <c r="BS116" s="685" t="s">
        <v>749</v>
      </c>
      <c r="BT116" s="685" t="s">
        <v>749</v>
      </c>
      <c r="BU116" s="685" t="s">
        <v>749</v>
      </c>
      <c r="BV116" s="685" t="s">
        <v>749</v>
      </c>
      <c r="BW116" s="685" t="s">
        <v>749</v>
      </c>
      <c r="BX116" s="685" t="s">
        <v>749</v>
      </c>
      <c r="BY116" s="685" t="s">
        <v>749</v>
      </c>
      <c r="BZ116" s="685">
        <v>1</v>
      </c>
      <c r="CA116" s="685">
        <v>1</v>
      </c>
      <c r="CB116" s="685">
        <v>1</v>
      </c>
      <c r="CC116" s="685">
        <v>1</v>
      </c>
      <c r="CD116" s="685" t="s">
        <v>749</v>
      </c>
      <c r="CE116" s="685" t="s">
        <v>749</v>
      </c>
      <c r="CF116" s="685" t="s">
        <v>749</v>
      </c>
      <c r="CG116" s="685" t="s">
        <v>749</v>
      </c>
      <c r="CH116" s="685" t="s">
        <v>749</v>
      </c>
      <c r="CI116" s="685" t="s">
        <v>749</v>
      </c>
      <c r="CJ116" s="685" t="s">
        <v>749</v>
      </c>
      <c r="CK116" s="685" t="s">
        <v>749</v>
      </c>
      <c r="CL116" s="685" t="s">
        <v>749</v>
      </c>
      <c r="CM116" s="685" t="s">
        <v>749</v>
      </c>
      <c r="CN116" s="685">
        <v>1</v>
      </c>
      <c r="CO116" s="685" t="s">
        <v>749</v>
      </c>
      <c r="CP116" s="685"/>
      <c r="CQ116" s="685"/>
      <c r="CR116" s="685"/>
      <c r="CS116" s="685"/>
      <c r="CT116" s="685"/>
      <c r="CU116" s="685"/>
      <c r="CV116" s="685"/>
      <c r="CW116" s="718" t="str">
        <f t="shared" si="20"/>
        <v>ファイル共有システム(ファイルサーバ)</v>
      </c>
      <c r="CX116" s="718"/>
      <c r="CY116" s="718"/>
    </row>
    <row r="117" s="258" customFormat="1" ht="360" spans="2:103">
      <c r="B117" s="448">
        <f t="shared" si="7"/>
        <v>70</v>
      </c>
      <c r="C117" s="449" t="s">
        <v>902</v>
      </c>
      <c r="D117" s="450" t="s">
        <v>743</v>
      </c>
      <c r="E117" s="451" t="s">
        <v>744</v>
      </c>
      <c r="F117" s="598" t="s">
        <v>903</v>
      </c>
      <c r="G117" s="598" t="s">
        <v>904</v>
      </c>
      <c r="H117" s="451" t="str">
        <f t="shared" si="8"/>
        <v>インターネット接続環境
Internet connection environment
(e.g., Proxy server,etc.)</v>
      </c>
      <c r="I117" s="451" t="s">
        <v>905</v>
      </c>
      <c r="J117" s="637" t="s">
        <v>906</v>
      </c>
      <c r="K117" s="487" t="str">
        <f t="shared" si="21"/>
        <v>回答不要
Not Applicable</v>
      </c>
      <c r="L117" s="488"/>
      <c r="M117" s="489"/>
      <c r="N117" s="492" t="s">
        <v>287</v>
      </c>
      <c r="O117" s="491"/>
      <c r="P117" s="322"/>
      <c r="Q117" s="648" t="s">
        <v>131</v>
      </c>
      <c r="R117" s="487" t="str">
        <f t="shared" si="22"/>
        <v>回答不要
Not Applicable</v>
      </c>
      <c r="S117" s="488"/>
      <c r="T117" s="489"/>
      <c r="U117" s="649"/>
      <c r="V117" s="494"/>
      <c r="W117" s="649"/>
      <c r="X117" s="487" t="str">
        <f t="shared" si="23"/>
        <v>回答不要
Not Applicable</v>
      </c>
      <c r="Y117" s="488"/>
      <c r="Z117" s="489"/>
      <c r="AA117" s="649"/>
      <c r="AB117" s="494"/>
      <c r="AC117" s="649"/>
      <c r="AD117" s="487" t="str">
        <f t="shared" si="24"/>
        <v>回答不要
Not Applicable</v>
      </c>
      <c r="AE117" s="488"/>
      <c r="AF117" s="489"/>
      <c r="AG117" s="649"/>
      <c r="AH117" s="494"/>
      <c r="AI117" s="649"/>
      <c r="AJ117" s="487" t="str">
        <f t="shared" si="25"/>
        <v>回答不要
Not Applicable</v>
      </c>
      <c r="AK117" s="488"/>
      <c r="AL117" s="489"/>
      <c r="AM117" s="652"/>
      <c r="AN117" s="494"/>
      <c r="AO117" s="668"/>
      <c r="AP117" s="669">
        <f>IF(OR('0.Work Content Judge'!$F$130=0,AND($CP117=99,COUNTIF('0.Work Content Judge'!$AM$160:$AO$160,2)=0),AND($CQ117=99,COUNTIF('0.Work Content Judge'!$AM$160:$AO$160,2)&gt;0),AND($CT117=99,'0.Work Content Judge'!$AC$160=1),AND($K$27="N/A",$H117=$BD$46),AND($K$28="N/A",$H117=$BE$46),AND($K$29="N/A",$H117=$BF$46),AND($K$30="N/A",$H117=$BG$46),AND($K$31="N/A",$H117=$BH$46),AND($K$32="N/A",$H117=$BI$46)),0,1)</f>
        <v>0</v>
      </c>
      <c r="AQ117" s="670">
        <f t="shared" si="26"/>
        <v>1</v>
      </c>
      <c r="AR117" s="669">
        <f>IF(OR('0.Work Content Judge'!$F$131=0,AND($CP117=99,COUNTIF('0.Work Content Judge'!$AM$161:$AO$161,2)=0),AND($CQ117=99,COUNTIF('0.Work Content Judge'!$AM$161:$AO$161,2)&gt;0),AND($CT117=99,'0.Work Content Judge'!$AC$161=1),AND($R$27="N/A",$H117=$BD$46),AND($R$28="N/A",$H117=$BE$46),AND($R$29="N/A",$H117=$BF$46),AND($R$30="N/A",$H117=$BG$46),AND($R$31="N/A",$H117=$BH$46),AND($R$32="N/A",$H117=$BI$46)),0,1)</f>
        <v>0</v>
      </c>
      <c r="AS117" s="670">
        <f t="shared" si="27"/>
        <v>1</v>
      </c>
      <c r="AT117" s="669">
        <f>IF(OR('0.Work Content Judge'!$F$132=0,AND($CP117=99,COUNTIF('0.Work Content Judge'!$AM$162:$AO$162,2)=0),AND($CQ117=99,COUNTIF('0.Work Content Judge'!$AM$162:$AO$162,2)&gt;0),AND($CT117=99,'0.Work Content Judge'!$AC$162=1),AND($X$27="N/A",$H117=$BD$46),AND($X$28="N/A",$H117=$BE$46),AND($X$29="N/A",$H117=$BF$46),AND($X$30="N/A",$H117=$BG$46),AND($X$31="N/A",$H117=$BH$46),AND($X$32="N/A",$H117=$BI$46)),0,1)</f>
        <v>0</v>
      </c>
      <c r="AU117" s="670">
        <f t="shared" si="28"/>
        <v>1</v>
      </c>
      <c r="AV117" s="669">
        <f>IF(OR('0.Work Content Judge'!$F$133=0,AND($CP117=99,COUNTIF('0.Work Content Judge'!$AM$163:$AO$163,2)=0),AND($CQ117=99,COUNTIF('0.Work Content Judge'!$AM$163:$AO$163,2)&gt;0),AND($CT117=99,'0.Work Content Judge'!$AC$163=1),AND($AD$27="N/A",$H117=$BD$46),AND($AD$28="N/A",$H117=$BE$46),AND($AD$29="N/A",$H117=$BF$46),AND($AD$30="N/A",$H117=$BG$46),AND($AD$31="N/A",$H117=$BH$46),AND($AD$32="N/A",$H117=$BI$46)),0,1)</f>
        <v>0</v>
      </c>
      <c r="AW117" s="670">
        <f t="shared" si="29"/>
        <v>1</v>
      </c>
      <c r="AX117" s="669">
        <f>IF(OR('0.Work Content Judge'!$F$134=0,AND($CP117=99,COUNTIF('0.Work Content Judge'!$AM$164:$AO$164,2)=0),AND($CQ117=99,COUNTIF('0.Work Content Judge'!$AM$164:$AO$164,2)&gt;0),AND($CT117=99,'0.Work Content Judge'!$AC$164=1),AND($AJ$27="N/A",$H117=$BD$46),AND($AJ$28="N/A",$H117=$BE$46),AND($AJ$29="N/A",$H117=$BF$46),AND($AJ$30="N/A",$H117=$BG$46),AND($AJ$31="N/A",$H117=$BH$46),AND($AJ$32="N/A",$H117=$BI$46)),0,1)</f>
        <v>0</v>
      </c>
      <c r="AY117" s="670">
        <f t="shared" si="30"/>
        <v>1</v>
      </c>
      <c r="AZ117" s="683">
        <f t="shared" si="5"/>
        <v>5</v>
      </c>
      <c r="BA117" s="684">
        <v>1</v>
      </c>
      <c r="BB117" s="685">
        <v>1</v>
      </c>
      <c r="BC117" s="685" t="s">
        <v>749</v>
      </c>
      <c r="BD117" s="685" t="s">
        <v>749</v>
      </c>
      <c r="BE117" s="685">
        <v>1</v>
      </c>
      <c r="BF117" s="685">
        <v>1</v>
      </c>
      <c r="BG117" s="685">
        <v>1</v>
      </c>
      <c r="BH117" s="685">
        <v>1</v>
      </c>
      <c r="BI117" s="685">
        <v>1</v>
      </c>
      <c r="BJ117" s="685">
        <v>1</v>
      </c>
      <c r="BK117" s="685" t="s">
        <v>749</v>
      </c>
      <c r="BL117" s="685" t="s">
        <v>749</v>
      </c>
      <c r="BM117" s="685" t="s">
        <v>749</v>
      </c>
      <c r="BN117" s="685">
        <v>1</v>
      </c>
      <c r="BO117" s="685" t="s">
        <v>749</v>
      </c>
      <c r="BP117" s="685">
        <v>1</v>
      </c>
      <c r="BQ117" s="685" t="s">
        <v>749</v>
      </c>
      <c r="BR117" s="685" t="s">
        <v>749</v>
      </c>
      <c r="BS117" s="685" t="s">
        <v>749</v>
      </c>
      <c r="BT117" s="685" t="s">
        <v>749</v>
      </c>
      <c r="BU117" s="685" t="s">
        <v>749</v>
      </c>
      <c r="BV117" s="685" t="s">
        <v>749</v>
      </c>
      <c r="BW117" s="685" t="s">
        <v>749</v>
      </c>
      <c r="BX117" s="685" t="s">
        <v>749</v>
      </c>
      <c r="BY117" s="685" t="s">
        <v>749</v>
      </c>
      <c r="BZ117" s="685">
        <v>1</v>
      </c>
      <c r="CA117" s="685">
        <v>1</v>
      </c>
      <c r="CB117" s="685">
        <v>1</v>
      </c>
      <c r="CC117" s="685">
        <v>1</v>
      </c>
      <c r="CD117" s="685" t="s">
        <v>749</v>
      </c>
      <c r="CE117" s="685" t="s">
        <v>749</v>
      </c>
      <c r="CF117" s="685" t="s">
        <v>749</v>
      </c>
      <c r="CG117" s="685" t="s">
        <v>749</v>
      </c>
      <c r="CH117" s="685" t="s">
        <v>749</v>
      </c>
      <c r="CI117" s="685" t="s">
        <v>749</v>
      </c>
      <c r="CJ117" s="685" t="s">
        <v>749</v>
      </c>
      <c r="CK117" s="685" t="s">
        <v>749</v>
      </c>
      <c r="CL117" s="685" t="s">
        <v>749</v>
      </c>
      <c r="CM117" s="685" t="s">
        <v>749</v>
      </c>
      <c r="CN117" s="685">
        <v>1</v>
      </c>
      <c r="CO117" s="685" t="s">
        <v>749</v>
      </c>
      <c r="CP117" s="685"/>
      <c r="CQ117" s="685"/>
      <c r="CR117" s="685"/>
      <c r="CS117" s="685"/>
      <c r="CT117" s="685"/>
      <c r="CU117" s="685"/>
      <c r="CV117" s="685"/>
      <c r="CW117" s="718" t="str">
        <f t="shared" si="20"/>
        <v>インターネット接続環境</v>
      </c>
      <c r="CX117" s="718"/>
      <c r="CY117" s="718"/>
    </row>
    <row r="118" s="258" customFormat="1" ht="360" spans="2:103">
      <c r="B118" s="448">
        <f t="shared" si="7"/>
        <v>71</v>
      </c>
      <c r="C118" s="449" t="s">
        <v>902</v>
      </c>
      <c r="D118" s="450" t="s">
        <v>743</v>
      </c>
      <c r="E118" s="451" t="s">
        <v>744</v>
      </c>
      <c r="F118" s="598" t="s">
        <v>903</v>
      </c>
      <c r="G118" s="598" t="s">
        <v>904</v>
      </c>
      <c r="H118" s="454" t="str">
        <f t="shared" si="8"/>
        <v>インターネットメール環境
Internet mail environment
(e.g., E-mail server)</v>
      </c>
      <c r="I118" s="451" t="s">
        <v>905</v>
      </c>
      <c r="J118" s="637" t="s">
        <v>906</v>
      </c>
      <c r="K118" s="487" t="str">
        <f t="shared" si="21"/>
        <v>回答不要
Not Applicable</v>
      </c>
      <c r="L118" s="488"/>
      <c r="M118" s="489"/>
      <c r="N118" s="492" t="s">
        <v>287</v>
      </c>
      <c r="O118" s="491"/>
      <c r="P118" s="322"/>
      <c r="Q118" s="648" t="s">
        <v>131</v>
      </c>
      <c r="R118" s="487" t="str">
        <f t="shared" si="22"/>
        <v>回答不要
Not Applicable</v>
      </c>
      <c r="S118" s="488"/>
      <c r="T118" s="489"/>
      <c r="U118" s="649"/>
      <c r="V118" s="494"/>
      <c r="W118" s="649"/>
      <c r="X118" s="487" t="str">
        <f t="shared" si="23"/>
        <v>回答不要
Not Applicable</v>
      </c>
      <c r="Y118" s="488"/>
      <c r="Z118" s="489"/>
      <c r="AA118" s="649"/>
      <c r="AB118" s="494"/>
      <c r="AC118" s="649"/>
      <c r="AD118" s="487" t="str">
        <f t="shared" si="24"/>
        <v>回答不要
Not Applicable</v>
      </c>
      <c r="AE118" s="488"/>
      <c r="AF118" s="489"/>
      <c r="AG118" s="649"/>
      <c r="AH118" s="494"/>
      <c r="AI118" s="649"/>
      <c r="AJ118" s="487" t="str">
        <f t="shared" si="25"/>
        <v>回答不要
Not Applicable</v>
      </c>
      <c r="AK118" s="488"/>
      <c r="AL118" s="489"/>
      <c r="AM118" s="652"/>
      <c r="AN118" s="494"/>
      <c r="AO118" s="668"/>
      <c r="AP118" s="669">
        <f>IF(OR('0.Work Content Judge'!$F$130=0,AND($CP118=99,COUNTIF('0.Work Content Judge'!$AM$160:$AO$160,2)=0),AND($CQ118=99,COUNTIF('0.Work Content Judge'!$AM$160:$AO$160,2)&gt;0),AND($CT118=99,'0.Work Content Judge'!$AC$160=1),AND($K$27="N/A",$H118=$BD$46),AND($K$28="N/A",$H118=$BE$46),AND($K$29="N/A",$H118=$BF$46),AND($K$30="N/A",$H118=$BG$46),AND($K$31="N/A",$H118=$BH$46),AND($K$32="N/A",$H118=$BI$46)),0,1)</f>
        <v>0</v>
      </c>
      <c r="AQ118" s="670">
        <f t="shared" si="26"/>
        <v>1</v>
      </c>
      <c r="AR118" s="669">
        <f>IF(OR('0.Work Content Judge'!$F$131=0,AND($CP118=99,COUNTIF('0.Work Content Judge'!$AM$161:$AO$161,2)=0),AND($CQ118=99,COUNTIF('0.Work Content Judge'!$AM$161:$AO$161,2)&gt;0),AND($CT118=99,'0.Work Content Judge'!$AC$161=1),AND($R$27="N/A",$H118=$BD$46),AND($R$28="N/A",$H118=$BE$46),AND($R$29="N/A",$H118=$BF$46),AND($R$30="N/A",$H118=$BG$46),AND($R$31="N/A",$H118=$BH$46),AND($R$32="N/A",$H118=$BI$46)),0,1)</f>
        <v>0</v>
      </c>
      <c r="AS118" s="670">
        <f t="shared" si="27"/>
        <v>1</v>
      </c>
      <c r="AT118" s="669">
        <f>IF(OR('0.Work Content Judge'!$F$132=0,AND($CP118=99,COUNTIF('0.Work Content Judge'!$AM$162:$AO$162,2)=0),AND($CQ118=99,COUNTIF('0.Work Content Judge'!$AM$162:$AO$162,2)&gt;0),AND($CT118=99,'0.Work Content Judge'!$AC$162=1),AND($X$27="N/A",$H118=$BD$46),AND($X$28="N/A",$H118=$BE$46),AND($X$29="N/A",$H118=$BF$46),AND($X$30="N/A",$H118=$BG$46),AND($X$31="N/A",$H118=$BH$46),AND($X$32="N/A",$H118=$BI$46)),0,1)</f>
        <v>0</v>
      </c>
      <c r="AU118" s="670">
        <f t="shared" si="28"/>
        <v>1</v>
      </c>
      <c r="AV118" s="669">
        <f>IF(OR('0.Work Content Judge'!$F$133=0,AND($CP118=99,COUNTIF('0.Work Content Judge'!$AM$163:$AO$163,2)=0),AND($CQ118=99,COUNTIF('0.Work Content Judge'!$AM$163:$AO$163,2)&gt;0),AND($CT118=99,'0.Work Content Judge'!$AC$163=1),AND($AD$27="N/A",$H118=$BD$46),AND($AD$28="N/A",$H118=$BE$46),AND($AD$29="N/A",$H118=$BF$46),AND($AD$30="N/A",$H118=$BG$46),AND($AD$31="N/A",$H118=$BH$46),AND($AD$32="N/A",$H118=$BI$46)),0,1)</f>
        <v>0</v>
      </c>
      <c r="AW118" s="670">
        <f t="shared" si="29"/>
        <v>1</v>
      </c>
      <c r="AX118" s="669">
        <f>IF(OR('0.Work Content Judge'!$F$134=0,AND($CP118=99,COUNTIF('0.Work Content Judge'!$AM$164:$AO$164,2)=0),AND($CQ118=99,COUNTIF('0.Work Content Judge'!$AM$164:$AO$164,2)&gt;0),AND($CT118=99,'0.Work Content Judge'!$AC$164=1),AND($AJ$27="N/A",$H118=$BD$46),AND($AJ$28="N/A",$H118=$BE$46),AND($AJ$29="N/A",$H118=$BF$46),AND($AJ$30="N/A",$H118=$BG$46),AND($AJ$31="N/A",$H118=$BH$46),AND($AJ$32="N/A",$H118=$BI$46)),0,1)</f>
        <v>0</v>
      </c>
      <c r="AY118" s="670">
        <f t="shared" si="30"/>
        <v>1</v>
      </c>
      <c r="AZ118" s="683">
        <f t="shared" si="5"/>
        <v>4</v>
      </c>
      <c r="BA118" s="684">
        <v>1</v>
      </c>
      <c r="BB118" s="685">
        <v>1</v>
      </c>
      <c r="BC118" s="685" t="s">
        <v>749</v>
      </c>
      <c r="BD118" s="685" t="s">
        <v>749</v>
      </c>
      <c r="BE118" s="685"/>
      <c r="BF118" s="685">
        <v>1</v>
      </c>
      <c r="BG118" s="685">
        <v>1</v>
      </c>
      <c r="BH118" s="685">
        <v>1</v>
      </c>
      <c r="BI118" s="685">
        <v>1</v>
      </c>
      <c r="BJ118" s="685">
        <v>1</v>
      </c>
      <c r="BK118" s="685" t="s">
        <v>749</v>
      </c>
      <c r="BL118" s="685" t="s">
        <v>749</v>
      </c>
      <c r="BM118" s="685" t="s">
        <v>749</v>
      </c>
      <c r="BN118" s="685">
        <v>1</v>
      </c>
      <c r="BO118" s="685" t="s">
        <v>749</v>
      </c>
      <c r="BP118" s="685">
        <v>1</v>
      </c>
      <c r="BQ118" s="685" t="s">
        <v>749</v>
      </c>
      <c r="BR118" s="685" t="s">
        <v>749</v>
      </c>
      <c r="BS118" s="685" t="s">
        <v>749</v>
      </c>
      <c r="BT118" s="685" t="s">
        <v>749</v>
      </c>
      <c r="BU118" s="685" t="s">
        <v>749</v>
      </c>
      <c r="BV118" s="685" t="s">
        <v>749</v>
      </c>
      <c r="BW118" s="685" t="s">
        <v>749</v>
      </c>
      <c r="BX118" s="685" t="s">
        <v>749</v>
      </c>
      <c r="BY118" s="685" t="s">
        <v>749</v>
      </c>
      <c r="BZ118" s="685">
        <v>1</v>
      </c>
      <c r="CA118" s="685">
        <v>1</v>
      </c>
      <c r="CB118" s="685">
        <v>1</v>
      </c>
      <c r="CC118" s="685">
        <v>1</v>
      </c>
      <c r="CD118" s="685" t="s">
        <v>749</v>
      </c>
      <c r="CE118" s="685" t="s">
        <v>749</v>
      </c>
      <c r="CF118" s="685" t="s">
        <v>749</v>
      </c>
      <c r="CG118" s="685" t="s">
        <v>749</v>
      </c>
      <c r="CH118" s="685" t="s">
        <v>749</v>
      </c>
      <c r="CI118" s="685" t="s">
        <v>749</v>
      </c>
      <c r="CJ118" s="685" t="s">
        <v>749</v>
      </c>
      <c r="CK118" s="685" t="s">
        <v>749</v>
      </c>
      <c r="CL118" s="685" t="s">
        <v>749</v>
      </c>
      <c r="CM118" s="685" t="s">
        <v>749</v>
      </c>
      <c r="CN118" s="685">
        <v>1</v>
      </c>
      <c r="CO118" s="685" t="s">
        <v>749</v>
      </c>
      <c r="CP118" s="685"/>
      <c r="CQ118" s="685"/>
      <c r="CR118" s="685"/>
      <c r="CS118" s="685"/>
      <c r="CT118" s="685"/>
      <c r="CU118" s="685"/>
      <c r="CV118" s="685"/>
      <c r="CW118" s="718" t="str">
        <f t="shared" si="20"/>
        <v>インターネットメール環境</v>
      </c>
      <c r="CX118" s="718"/>
      <c r="CY118" s="718"/>
    </row>
    <row r="119" s="258" customFormat="1" ht="360" spans="2:103">
      <c r="B119" s="448">
        <f t="shared" si="7"/>
        <v>72</v>
      </c>
      <c r="C119" s="449" t="s">
        <v>902</v>
      </c>
      <c r="D119" s="450" t="s">
        <v>743</v>
      </c>
      <c r="E119" s="451" t="s">
        <v>744</v>
      </c>
      <c r="F119" s="598" t="s">
        <v>903</v>
      </c>
      <c r="G119" s="598" t="s">
        <v>904</v>
      </c>
      <c r="H119" s="454" t="str">
        <f t="shared" si="8"/>
        <v>端末
Terminal
(e.g., User terminal, operation terminal, etc.)</v>
      </c>
      <c r="I119" s="451" t="s">
        <v>905</v>
      </c>
      <c r="J119" s="637" t="s">
        <v>906</v>
      </c>
      <c r="K119" s="487" t="str">
        <f t="shared" si="21"/>
        <v>回答不要
Not Applicable</v>
      </c>
      <c r="L119" s="488"/>
      <c r="M119" s="489"/>
      <c r="N119" s="490" t="s">
        <v>907</v>
      </c>
      <c r="O119" s="491"/>
      <c r="P119" s="322"/>
      <c r="Q119" s="648" t="s">
        <v>131</v>
      </c>
      <c r="R119" s="487" t="str">
        <f t="shared" si="22"/>
        <v>回答不要
Not Applicable</v>
      </c>
      <c r="S119" s="488"/>
      <c r="T119" s="489"/>
      <c r="U119" s="649"/>
      <c r="V119" s="494"/>
      <c r="W119" s="649"/>
      <c r="X119" s="487" t="str">
        <f t="shared" si="23"/>
        <v>回答不要
Not Applicable</v>
      </c>
      <c r="Y119" s="488"/>
      <c r="Z119" s="489"/>
      <c r="AA119" s="649"/>
      <c r="AB119" s="494"/>
      <c r="AC119" s="649"/>
      <c r="AD119" s="487" t="str">
        <f t="shared" si="24"/>
        <v>回答不要
Not Applicable</v>
      </c>
      <c r="AE119" s="488"/>
      <c r="AF119" s="489"/>
      <c r="AG119" s="649"/>
      <c r="AH119" s="494"/>
      <c r="AI119" s="649"/>
      <c r="AJ119" s="487" t="str">
        <f t="shared" si="25"/>
        <v>回答不要
Not Applicable</v>
      </c>
      <c r="AK119" s="488"/>
      <c r="AL119" s="489"/>
      <c r="AM119" s="652"/>
      <c r="AN119" s="494"/>
      <c r="AO119" s="668"/>
      <c r="AP119" s="669">
        <f>IF(OR('0.Work Content Judge'!$F$130=0,AND($CP119=99,COUNTIF('0.Work Content Judge'!$AM$160:$AO$160,2)=0),AND($CQ119=99,COUNTIF('0.Work Content Judge'!$AM$160:$AO$160,2)&gt;0),AND($CT119=99,'0.Work Content Judge'!$AC$160=1),AND($K$27="N/A",$H119=$BD$46),AND($K$28="N/A",$H119=$BE$46),AND($K$29="N/A",$H119=$BF$46),AND($K$30="N/A",$H119=$BG$46),AND($K$31="N/A",$H119=$BH$46),AND($K$32="N/A",$H119=$BI$46)),0,1)</f>
        <v>0</v>
      </c>
      <c r="AQ119" s="670">
        <f t="shared" si="26"/>
        <v>1</v>
      </c>
      <c r="AR119" s="669">
        <f>IF(OR('0.Work Content Judge'!$F$131=0,AND($CP119=99,COUNTIF('0.Work Content Judge'!$AM$161:$AO$161,2)=0),AND($CQ119=99,COUNTIF('0.Work Content Judge'!$AM$161:$AO$161,2)&gt;0),AND($CT119=99,'0.Work Content Judge'!$AC$161=1),AND($R$27="N/A",$H119=$BD$46),AND($R$28="N/A",$H119=$BE$46),AND($R$29="N/A",$H119=$BF$46),AND($R$30="N/A",$H119=$BG$46),AND($R$31="N/A",$H119=$BH$46),AND($R$32="N/A",$H119=$BI$46)),0,1)</f>
        <v>0</v>
      </c>
      <c r="AS119" s="670">
        <f t="shared" si="27"/>
        <v>1</v>
      </c>
      <c r="AT119" s="669">
        <f>IF(OR('0.Work Content Judge'!$F$132=0,AND($CP119=99,COUNTIF('0.Work Content Judge'!$AM$162:$AO$162,2)=0),AND($CQ119=99,COUNTIF('0.Work Content Judge'!$AM$162:$AO$162,2)&gt;0),AND($CT119=99,'0.Work Content Judge'!$AC$162=1),AND($X$27="N/A",$H119=$BD$46),AND($X$28="N/A",$H119=$BE$46),AND($X$29="N/A",$H119=$BF$46),AND($X$30="N/A",$H119=$BG$46),AND($X$31="N/A",$H119=$BH$46),AND($X$32="N/A",$H119=$BI$46)),0,1)</f>
        <v>0</v>
      </c>
      <c r="AU119" s="670">
        <f t="shared" si="28"/>
        <v>1</v>
      </c>
      <c r="AV119" s="669">
        <f>IF(OR('0.Work Content Judge'!$F$133=0,AND($CP119=99,COUNTIF('0.Work Content Judge'!$AM$163:$AO$163,2)=0),AND($CQ119=99,COUNTIF('0.Work Content Judge'!$AM$163:$AO$163,2)&gt;0),AND($CT119=99,'0.Work Content Judge'!$AC$163=1),AND($AD$27="N/A",$H119=$BD$46),AND($AD$28="N/A",$H119=$BE$46),AND($AD$29="N/A",$H119=$BF$46),AND($AD$30="N/A",$H119=$BG$46),AND($AD$31="N/A",$H119=$BH$46),AND($AD$32="N/A",$H119=$BI$46)),0,1)</f>
        <v>0</v>
      </c>
      <c r="AW119" s="670">
        <f t="shared" si="29"/>
        <v>1</v>
      </c>
      <c r="AX119" s="669">
        <f>IF(OR('0.Work Content Judge'!$F$134=0,AND($CP119=99,COUNTIF('0.Work Content Judge'!$AM$164:$AO$164,2)=0),AND($CQ119=99,COUNTIF('0.Work Content Judge'!$AM$164:$AO$164,2)&gt;0),AND($CT119=99,'0.Work Content Judge'!$AC$164=1),AND($AJ$27="N/A",$H119=$BD$46),AND($AJ$28="N/A",$H119=$BE$46),AND($AJ$29="N/A",$H119=$BF$46),AND($AJ$30="N/A",$H119=$BG$46),AND($AJ$31="N/A",$H119=$BH$46),AND($AJ$32="N/A",$H119=$BI$46)),0,1)</f>
        <v>0</v>
      </c>
      <c r="AY119" s="670">
        <f t="shared" si="30"/>
        <v>1</v>
      </c>
      <c r="AZ119" s="683">
        <f t="shared" si="5"/>
        <v>3</v>
      </c>
      <c r="BA119" s="684">
        <v>1</v>
      </c>
      <c r="BB119" s="685">
        <v>1</v>
      </c>
      <c r="BC119" s="685" t="s">
        <v>749</v>
      </c>
      <c r="BD119" s="685" t="s">
        <v>749</v>
      </c>
      <c r="BE119" s="685"/>
      <c r="BF119" s="685"/>
      <c r="BG119" s="685">
        <v>1</v>
      </c>
      <c r="BH119" s="685">
        <v>1</v>
      </c>
      <c r="BI119" s="685">
        <v>1</v>
      </c>
      <c r="BJ119" s="685">
        <v>1</v>
      </c>
      <c r="BK119" s="685" t="s">
        <v>749</v>
      </c>
      <c r="BL119" s="685" t="s">
        <v>749</v>
      </c>
      <c r="BM119" s="685" t="s">
        <v>749</v>
      </c>
      <c r="BN119" s="685">
        <v>1</v>
      </c>
      <c r="BO119" s="685" t="s">
        <v>749</v>
      </c>
      <c r="BP119" s="685">
        <v>1</v>
      </c>
      <c r="BQ119" s="685" t="s">
        <v>749</v>
      </c>
      <c r="BR119" s="685" t="s">
        <v>749</v>
      </c>
      <c r="BS119" s="685" t="s">
        <v>749</v>
      </c>
      <c r="BT119" s="685" t="s">
        <v>749</v>
      </c>
      <c r="BU119" s="685" t="s">
        <v>749</v>
      </c>
      <c r="BV119" s="685" t="s">
        <v>749</v>
      </c>
      <c r="BW119" s="685" t="s">
        <v>749</v>
      </c>
      <c r="BX119" s="685" t="s">
        <v>749</v>
      </c>
      <c r="BY119" s="685" t="s">
        <v>749</v>
      </c>
      <c r="BZ119" s="685">
        <v>1</v>
      </c>
      <c r="CA119" s="685">
        <v>1</v>
      </c>
      <c r="CB119" s="685">
        <v>1</v>
      </c>
      <c r="CC119" s="685">
        <v>1</v>
      </c>
      <c r="CD119" s="685" t="s">
        <v>749</v>
      </c>
      <c r="CE119" s="685" t="s">
        <v>749</v>
      </c>
      <c r="CF119" s="685" t="s">
        <v>749</v>
      </c>
      <c r="CG119" s="685" t="s">
        <v>749</v>
      </c>
      <c r="CH119" s="685" t="s">
        <v>749</v>
      </c>
      <c r="CI119" s="685" t="s">
        <v>749</v>
      </c>
      <c r="CJ119" s="685" t="s">
        <v>749</v>
      </c>
      <c r="CK119" s="685" t="s">
        <v>749</v>
      </c>
      <c r="CL119" s="685" t="s">
        <v>749</v>
      </c>
      <c r="CM119" s="685" t="s">
        <v>749</v>
      </c>
      <c r="CN119" s="685">
        <v>1</v>
      </c>
      <c r="CO119" s="685" t="s">
        <v>749</v>
      </c>
      <c r="CP119" s="685"/>
      <c r="CQ119" s="685"/>
      <c r="CR119" s="685"/>
      <c r="CS119" s="685"/>
      <c r="CT119" s="685"/>
      <c r="CU119" s="685"/>
      <c r="CV119" s="685"/>
      <c r="CW119" s="718" t="str">
        <f t="shared" si="20"/>
        <v>ユーザ端末・ネットワーク</v>
      </c>
      <c r="CX119" s="718"/>
      <c r="CY119" s="718"/>
    </row>
    <row r="120" s="258" customFormat="1" ht="360" spans="2:103">
      <c r="B120" s="448">
        <f t="shared" si="7"/>
        <v>73</v>
      </c>
      <c r="C120" s="449" t="s">
        <v>902</v>
      </c>
      <c r="D120" s="450" t="s">
        <v>743</v>
      </c>
      <c r="E120" s="451" t="s">
        <v>744</v>
      </c>
      <c r="F120" s="598" t="s">
        <v>903</v>
      </c>
      <c r="G120" s="598" t="s">
        <v>904</v>
      </c>
      <c r="H120" s="454" t="str">
        <f t="shared" si="8"/>
        <v>端末管理サーバ
Terminal management server
(e.g., Active Directory server)</v>
      </c>
      <c r="I120" s="451" t="s">
        <v>905</v>
      </c>
      <c r="J120" s="637" t="s">
        <v>906</v>
      </c>
      <c r="K120" s="487" t="str">
        <f t="shared" si="21"/>
        <v>回答不要
Not Applicable</v>
      </c>
      <c r="L120" s="488"/>
      <c r="M120" s="489"/>
      <c r="N120" s="492" t="s">
        <v>287</v>
      </c>
      <c r="O120" s="491"/>
      <c r="P120" s="322"/>
      <c r="Q120" s="648" t="s">
        <v>131</v>
      </c>
      <c r="R120" s="487" t="str">
        <f t="shared" si="22"/>
        <v>回答不要
Not Applicable</v>
      </c>
      <c r="S120" s="488"/>
      <c r="T120" s="489"/>
      <c r="U120" s="649"/>
      <c r="V120" s="494"/>
      <c r="W120" s="649"/>
      <c r="X120" s="487" t="str">
        <f t="shared" si="23"/>
        <v>回答不要
Not Applicable</v>
      </c>
      <c r="Y120" s="488"/>
      <c r="Z120" s="489"/>
      <c r="AA120" s="649"/>
      <c r="AB120" s="494"/>
      <c r="AC120" s="649"/>
      <c r="AD120" s="487" t="str">
        <f t="shared" si="24"/>
        <v>回答不要
Not Applicable</v>
      </c>
      <c r="AE120" s="488"/>
      <c r="AF120" s="489"/>
      <c r="AG120" s="649"/>
      <c r="AH120" s="494"/>
      <c r="AI120" s="649"/>
      <c r="AJ120" s="487" t="str">
        <f t="shared" si="25"/>
        <v>回答不要
Not Applicable</v>
      </c>
      <c r="AK120" s="488"/>
      <c r="AL120" s="489"/>
      <c r="AM120" s="652"/>
      <c r="AN120" s="494"/>
      <c r="AO120" s="668"/>
      <c r="AP120" s="669">
        <f>IF(OR('0.Work Content Judge'!$F$130=0,AND($CP120=99,COUNTIF('0.Work Content Judge'!$AM$160:$AO$160,2)=0),AND($CQ120=99,COUNTIF('0.Work Content Judge'!$AM$160:$AO$160,2)&gt;0),AND($CT120=99,'0.Work Content Judge'!$AC$160=1),AND($K$27="N/A",$H120=$BD$46),AND($K$28="N/A",$H120=$BE$46),AND($K$29="N/A",$H120=$BF$46),AND($K$30="N/A",$H120=$BG$46),AND($K$31="N/A",$H120=$BH$46),AND($K$32="N/A",$H120=$BI$46)),0,1)</f>
        <v>0</v>
      </c>
      <c r="AQ120" s="670">
        <f t="shared" si="26"/>
        <v>1</v>
      </c>
      <c r="AR120" s="669">
        <f>IF(OR('0.Work Content Judge'!$F$131=0,AND($CP120=99,COUNTIF('0.Work Content Judge'!$AM$161:$AO$161,2)=0),AND($CQ120=99,COUNTIF('0.Work Content Judge'!$AM$161:$AO$161,2)&gt;0),AND($CT120=99,'0.Work Content Judge'!$AC$161=1),AND($R$27="N/A",$H120=$BD$46),AND($R$28="N/A",$H120=$BE$46),AND($R$29="N/A",$H120=$BF$46),AND($R$30="N/A",$H120=$BG$46),AND($R$31="N/A",$H120=$BH$46),AND($R$32="N/A",$H120=$BI$46)),0,1)</f>
        <v>0</v>
      </c>
      <c r="AS120" s="670">
        <f t="shared" si="27"/>
        <v>1</v>
      </c>
      <c r="AT120" s="669">
        <f>IF(OR('0.Work Content Judge'!$F$132=0,AND($CP120=99,COUNTIF('0.Work Content Judge'!$AM$162:$AO$162,2)=0),AND($CQ120=99,COUNTIF('0.Work Content Judge'!$AM$162:$AO$162,2)&gt;0),AND($CT120=99,'0.Work Content Judge'!$AC$162=1),AND($X$27="N/A",$H120=$BD$46),AND($X$28="N/A",$H120=$BE$46),AND($X$29="N/A",$H120=$BF$46),AND($X$30="N/A",$H120=$BG$46),AND($X$31="N/A",$H120=$BH$46),AND($X$32="N/A",$H120=$BI$46)),0,1)</f>
        <v>0</v>
      </c>
      <c r="AU120" s="670">
        <f t="shared" si="28"/>
        <v>1</v>
      </c>
      <c r="AV120" s="669">
        <f>IF(OR('0.Work Content Judge'!$F$133=0,AND($CP120=99,COUNTIF('0.Work Content Judge'!$AM$163:$AO$163,2)=0),AND($CQ120=99,COUNTIF('0.Work Content Judge'!$AM$163:$AO$163,2)&gt;0),AND($CT120=99,'0.Work Content Judge'!$AC$163=1),AND($AD$27="N/A",$H120=$BD$46),AND($AD$28="N/A",$H120=$BE$46),AND($AD$29="N/A",$H120=$BF$46),AND($AD$30="N/A",$H120=$BG$46),AND($AD$31="N/A",$H120=$BH$46),AND($AD$32="N/A",$H120=$BI$46)),0,1)</f>
        <v>0</v>
      </c>
      <c r="AW120" s="670">
        <f t="shared" si="29"/>
        <v>1</v>
      </c>
      <c r="AX120" s="669">
        <f>IF(OR('0.Work Content Judge'!$F$134=0,AND($CP120=99,COUNTIF('0.Work Content Judge'!$AM$164:$AO$164,2)=0),AND($CQ120=99,COUNTIF('0.Work Content Judge'!$AM$164:$AO$164,2)&gt;0),AND($CT120=99,'0.Work Content Judge'!$AC$164=1),AND($AJ$27="N/A",$H120=$BD$46),AND($AJ$28="N/A",$H120=$BE$46),AND($AJ$29="N/A",$H120=$BF$46),AND($AJ$30="N/A",$H120=$BG$46),AND($AJ$31="N/A",$H120=$BH$46),AND($AJ$32="N/A",$H120=$BI$46)),0,1)</f>
        <v>0</v>
      </c>
      <c r="AY120" s="670">
        <f t="shared" si="30"/>
        <v>1</v>
      </c>
      <c r="AZ120" s="683">
        <f t="shared" si="5"/>
        <v>2</v>
      </c>
      <c r="BA120" s="684">
        <v>1</v>
      </c>
      <c r="BB120" s="685">
        <v>1</v>
      </c>
      <c r="BC120" s="685" t="s">
        <v>749</v>
      </c>
      <c r="BD120" s="685" t="s">
        <v>749</v>
      </c>
      <c r="BE120" s="685"/>
      <c r="BF120" s="685"/>
      <c r="BG120" s="685"/>
      <c r="BH120" s="685">
        <v>1</v>
      </c>
      <c r="BI120" s="685">
        <v>1</v>
      </c>
      <c r="BJ120" s="685">
        <v>1</v>
      </c>
      <c r="BK120" s="685" t="s">
        <v>749</v>
      </c>
      <c r="BL120" s="685" t="s">
        <v>749</v>
      </c>
      <c r="BM120" s="685" t="s">
        <v>749</v>
      </c>
      <c r="BN120" s="685">
        <v>1</v>
      </c>
      <c r="BO120" s="685" t="s">
        <v>749</v>
      </c>
      <c r="BP120" s="685">
        <v>1</v>
      </c>
      <c r="BQ120" s="685" t="s">
        <v>749</v>
      </c>
      <c r="BR120" s="685" t="s">
        <v>749</v>
      </c>
      <c r="BS120" s="685" t="s">
        <v>749</v>
      </c>
      <c r="BT120" s="685" t="s">
        <v>749</v>
      </c>
      <c r="BU120" s="685" t="s">
        <v>749</v>
      </c>
      <c r="BV120" s="685" t="s">
        <v>749</v>
      </c>
      <c r="BW120" s="685" t="s">
        <v>749</v>
      </c>
      <c r="BX120" s="685" t="s">
        <v>749</v>
      </c>
      <c r="BY120" s="685" t="s">
        <v>749</v>
      </c>
      <c r="BZ120" s="685">
        <v>1</v>
      </c>
      <c r="CA120" s="685">
        <v>1</v>
      </c>
      <c r="CB120" s="685">
        <v>1</v>
      </c>
      <c r="CC120" s="685">
        <v>1</v>
      </c>
      <c r="CD120" s="685" t="s">
        <v>749</v>
      </c>
      <c r="CE120" s="685" t="s">
        <v>749</v>
      </c>
      <c r="CF120" s="685" t="s">
        <v>749</v>
      </c>
      <c r="CG120" s="685" t="s">
        <v>749</v>
      </c>
      <c r="CH120" s="685" t="s">
        <v>749</v>
      </c>
      <c r="CI120" s="685" t="s">
        <v>749</v>
      </c>
      <c r="CJ120" s="685" t="s">
        <v>749</v>
      </c>
      <c r="CK120" s="685" t="s">
        <v>749</v>
      </c>
      <c r="CL120" s="685" t="s">
        <v>749</v>
      </c>
      <c r="CM120" s="685" t="s">
        <v>749</v>
      </c>
      <c r="CN120" s="685">
        <v>1</v>
      </c>
      <c r="CO120" s="685" t="s">
        <v>749</v>
      </c>
      <c r="CP120" s="685"/>
      <c r="CQ120" s="685"/>
      <c r="CR120" s="685"/>
      <c r="CS120" s="685"/>
      <c r="CT120" s="685"/>
      <c r="CU120" s="685"/>
      <c r="CV120" s="685"/>
      <c r="CW120" s="718" t="str">
        <f t="shared" si="20"/>
        <v>端末管理サーバ(Active Directory)</v>
      </c>
      <c r="CX120" s="718"/>
      <c r="CY120" s="718"/>
    </row>
    <row r="121" s="258" customFormat="1" ht="360" spans="2:103">
      <c r="B121" s="448">
        <f t="shared" si="7"/>
        <v>74</v>
      </c>
      <c r="C121" s="449" t="s">
        <v>902</v>
      </c>
      <c r="D121" s="450" t="s">
        <v>743</v>
      </c>
      <c r="E121" s="451" t="s">
        <v>744</v>
      </c>
      <c r="F121" s="598" t="s">
        <v>903</v>
      </c>
      <c r="G121" s="598" t="s">
        <v>904</v>
      </c>
      <c r="H121" s="454" t="str">
        <f t="shared" si="8"/>
        <v>ファイル共有システム(ファイルサーバ)
File sharing system
(e.g., File server)</v>
      </c>
      <c r="I121" s="451" t="s">
        <v>905</v>
      </c>
      <c r="J121" s="637" t="s">
        <v>906</v>
      </c>
      <c r="K121" s="487" t="str">
        <f t="shared" si="21"/>
        <v>回答不要
Not Applicable</v>
      </c>
      <c r="L121" s="488"/>
      <c r="M121" s="489"/>
      <c r="N121" s="490" t="s">
        <v>907</v>
      </c>
      <c r="O121" s="491"/>
      <c r="P121" s="322"/>
      <c r="Q121" s="648" t="s">
        <v>131</v>
      </c>
      <c r="R121" s="487" t="str">
        <f t="shared" si="22"/>
        <v>回答不要
Not Applicable</v>
      </c>
      <c r="S121" s="488"/>
      <c r="T121" s="489"/>
      <c r="U121" s="649"/>
      <c r="V121" s="494"/>
      <c r="W121" s="649"/>
      <c r="X121" s="487" t="str">
        <f t="shared" si="23"/>
        <v>回答不要
Not Applicable</v>
      </c>
      <c r="Y121" s="488"/>
      <c r="Z121" s="489"/>
      <c r="AA121" s="649"/>
      <c r="AB121" s="494"/>
      <c r="AC121" s="649"/>
      <c r="AD121" s="487" t="str">
        <f t="shared" si="24"/>
        <v>回答不要
Not Applicable</v>
      </c>
      <c r="AE121" s="488"/>
      <c r="AF121" s="489"/>
      <c r="AG121" s="649"/>
      <c r="AH121" s="494"/>
      <c r="AI121" s="649"/>
      <c r="AJ121" s="487" t="str">
        <f t="shared" si="25"/>
        <v>回答不要
Not Applicable</v>
      </c>
      <c r="AK121" s="488"/>
      <c r="AL121" s="489"/>
      <c r="AM121" s="652"/>
      <c r="AN121" s="494"/>
      <c r="AO121" s="668"/>
      <c r="AP121" s="669">
        <f>IF(OR('0.Work Content Judge'!$F$130=0,AND($CP121=99,COUNTIF('0.Work Content Judge'!$AM$160:$AO$160,2)=0),AND($CQ121=99,COUNTIF('0.Work Content Judge'!$AM$160:$AO$160,2)&gt;0),AND($CT121=99,'0.Work Content Judge'!$AC$160=1),AND($K$27="N/A",$H121=$BD$46),AND($K$28="N/A",$H121=$BE$46),AND($K$29="N/A",$H121=$BF$46),AND($K$30="N/A",$H121=$BG$46),AND($K$31="N/A",$H121=$BH$46),AND($K$32="N/A",$H121=$BI$46)),0,1)</f>
        <v>0</v>
      </c>
      <c r="AQ121" s="670">
        <f t="shared" si="26"/>
        <v>1</v>
      </c>
      <c r="AR121" s="669">
        <f>IF(OR('0.Work Content Judge'!$F$131=0,AND($CP121=99,COUNTIF('0.Work Content Judge'!$AM$161:$AO$161,2)=0),AND($CQ121=99,COUNTIF('0.Work Content Judge'!$AM$161:$AO$161,2)&gt;0),AND($CT121=99,'0.Work Content Judge'!$AC$161=1),AND($R$27="N/A",$H121=$BD$46),AND($R$28="N/A",$H121=$BE$46),AND($R$29="N/A",$H121=$BF$46),AND($R$30="N/A",$H121=$BG$46),AND($R$31="N/A",$H121=$BH$46),AND($R$32="N/A",$H121=$BI$46)),0,1)</f>
        <v>0</v>
      </c>
      <c r="AS121" s="670">
        <f t="shared" si="27"/>
        <v>1</v>
      </c>
      <c r="AT121" s="669">
        <f>IF(OR('0.Work Content Judge'!$F$132=0,AND($CP121=99,COUNTIF('0.Work Content Judge'!$AM$162:$AO$162,2)=0),AND($CQ121=99,COUNTIF('0.Work Content Judge'!$AM$162:$AO$162,2)&gt;0),AND($CT121=99,'0.Work Content Judge'!$AC$162=1),AND($X$27="N/A",$H121=$BD$46),AND($X$28="N/A",$H121=$BE$46),AND($X$29="N/A",$H121=$BF$46),AND($X$30="N/A",$H121=$BG$46),AND($X$31="N/A",$H121=$BH$46),AND($X$32="N/A",$H121=$BI$46)),0,1)</f>
        <v>0</v>
      </c>
      <c r="AU121" s="670">
        <f t="shared" si="28"/>
        <v>1</v>
      </c>
      <c r="AV121" s="669">
        <f>IF(OR('0.Work Content Judge'!$F$133=0,AND($CP121=99,COUNTIF('0.Work Content Judge'!$AM$163:$AO$163,2)=0),AND($CQ121=99,COUNTIF('0.Work Content Judge'!$AM$163:$AO$163,2)&gt;0),AND($CT121=99,'0.Work Content Judge'!$AC$163=1),AND($AD$27="N/A",$H121=$BD$46),AND($AD$28="N/A",$H121=$BE$46),AND($AD$29="N/A",$H121=$BF$46),AND($AD$30="N/A",$H121=$BG$46),AND($AD$31="N/A",$H121=$BH$46),AND($AD$32="N/A",$H121=$BI$46)),0,1)</f>
        <v>0</v>
      </c>
      <c r="AW121" s="670">
        <f t="shared" si="29"/>
        <v>1</v>
      </c>
      <c r="AX121" s="669">
        <f>IF(OR('0.Work Content Judge'!$F$134=0,AND($CP121=99,COUNTIF('0.Work Content Judge'!$AM$164:$AO$164,2)=0),AND($CQ121=99,COUNTIF('0.Work Content Judge'!$AM$164:$AO$164,2)&gt;0),AND($CT121=99,'0.Work Content Judge'!$AC$164=1),AND($AJ$27="N/A",$H121=$BD$46),AND($AJ$28="N/A",$H121=$BE$46),AND($AJ$29="N/A",$H121=$BF$46),AND($AJ$30="N/A",$H121=$BG$46),AND($AJ$31="N/A",$H121=$BH$46),AND($AJ$32="N/A",$H121=$BI$46)),0,1)</f>
        <v>0</v>
      </c>
      <c r="AY121" s="670">
        <f t="shared" si="30"/>
        <v>1</v>
      </c>
      <c r="AZ121" s="683">
        <f t="shared" si="5"/>
        <v>1</v>
      </c>
      <c r="BA121" s="684">
        <v>1</v>
      </c>
      <c r="BB121" s="685">
        <v>1</v>
      </c>
      <c r="BC121" s="685" t="s">
        <v>749</v>
      </c>
      <c r="BD121" s="685" t="s">
        <v>749</v>
      </c>
      <c r="BE121" s="685"/>
      <c r="BF121" s="685"/>
      <c r="BG121" s="685"/>
      <c r="BH121" s="685"/>
      <c r="BI121" s="685">
        <v>1</v>
      </c>
      <c r="BJ121" s="685">
        <v>1</v>
      </c>
      <c r="BK121" s="685" t="s">
        <v>749</v>
      </c>
      <c r="BL121" s="685" t="s">
        <v>749</v>
      </c>
      <c r="BM121" s="685" t="s">
        <v>749</v>
      </c>
      <c r="BN121" s="685">
        <v>1</v>
      </c>
      <c r="BO121" s="685" t="s">
        <v>749</v>
      </c>
      <c r="BP121" s="685">
        <v>1</v>
      </c>
      <c r="BQ121" s="685" t="s">
        <v>749</v>
      </c>
      <c r="BR121" s="685" t="s">
        <v>749</v>
      </c>
      <c r="BS121" s="685" t="s">
        <v>749</v>
      </c>
      <c r="BT121" s="685" t="s">
        <v>749</v>
      </c>
      <c r="BU121" s="685" t="s">
        <v>749</v>
      </c>
      <c r="BV121" s="685" t="s">
        <v>749</v>
      </c>
      <c r="BW121" s="685" t="s">
        <v>749</v>
      </c>
      <c r="BX121" s="685" t="s">
        <v>749</v>
      </c>
      <c r="BY121" s="685" t="s">
        <v>749</v>
      </c>
      <c r="BZ121" s="685">
        <v>1</v>
      </c>
      <c r="CA121" s="685">
        <v>1</v>
      </c>
      <c r="CB121" s="685">
        <v>1</v>
      </c>
      <c r="CC121" s="685">
        <v>1</v>
      </c>
      <c r="CD121" s="685" t="s">
        <v>749</v>
      </c>
      <c r="CE121" s="685" t="s">
        <v>749</v>
      </c>
      <c r="CF121" s="685" t="s">
        <v>749</v>
      </c>
      <c r="CG121" s="685" t="s">
        <v>749</v>
      </c>
      <c r="CH121" s="685" t="s">
        <v>749</v>
      </c>
      <c r="CI121" s="685" t="s">
        <v>749</v>
      </c>
      <c r="CJ121" s="685" t="s">
        <v>749</v>
      </c>
      <c r="CK121" s="685" t="s">
        <v>749</v>
      </c>
      <c r="CL121" s="685" t="s">
        <v>749</v>
      </c>
      <c r="CM121" s="685" t="s">
        <v>749</v>
      </c>
      <c r="CN121" s="685">
        <v>1</v>
      </c>
      <c r="CO121" s="685" t="s">
        <v>749</v>
      </c>
      <c r="CP121" s="685"/>
      <c r="CQ121" s="685"/>
      <c r="CR121" s="685"/>
      <c r="CS121" s="685"/>
      <c r="CT121" s="685"/>
      <c r="CU121" s="685"/>
      <c r="CV121" s="685"/>
      <c r="CW121" s="718" t="str">
        <f t="shared" si="20"/>
        <v>ファイル共有システム(ファイルサーバ)</v>
      </c>
      <c r="CX121" s="718"/>
      <c r="CY121" s="718"/>
    </row>
    <row r="122" s="258" customFormat="1" ht="172.8" spans="2:103">
      <c r="B122" s="448">
        <f t="shared" si="7"/>
        <v>75</v>
      </c>
      <c r="C122" s="449" t="s">
        <v>908</v>
      </c>
      <c r="D122" s="450" t="s">
        <v>743</v>
      </c>
      <c r="E122" s="451" t="s">
        <v>744</v>
      </c>
      <c r="F122" s="598" t="s">
        <v>909</v>
      </c>
      <c r="G122" s="598" t="s">
        <v>910</v>
      </c>
      <c r="H122" s="451" t="str">
        <f t="shared" si="8"/>
        <v>インターネット接続環境
Internet connection environment
(e.g., Proxy server,etc.)</v>
      </c>
      <c r="I122" s="451" t="s">
        <v>911</v>
      </c>
      <c r="J122" s="637" t="s">
        <v>912</v>
      </c>
      <c r="K122" s="487" t="str">
        <f t="shared" si="21"/>
        <v>回答不要
Not Applicable</v>
      </c>
      <c r="L122" s="488"/>
      <c r="M122" s="489"/>
      <c r="N122" s="490" t="s">
        <v>908</v>
      </c>
      <c r="O122" s="491"/>
      <c r="P122" s="322"/>
      <c r="Q122" s="648" t="s">
        <v>131</v>
      </c>
      <c r="R122" s="487" t="str">
        <f t="shared" si="22"/>
        <v>回答不要
Not Applicable</v>
      </c>
      <c r="S122" s="488"/>
      <c r="T122" s="489"/>
      <c r="U122" s="649"/>
      <c r="V122" s="494"/>
      <c r="W122" s="649"/>
      <c r="X122" s="487" t="str">
        <f t="shared" si="23"/>
        <v>回答不要
Not Applicable</v>
      </c>
      <c r="Y122" s="488"/>
      <c r="Z122" s="489"/>
      <c r="AA122" s="649"/>
      <c r="AB122" s="494"/>
      <c r="AC122" s="649"/>
      <c r="AD122" s="487" t="str">
        <f t="shared" si="24"/>
        <v>回答不要
Not Applicable</v>
      </c>
      <c r="AE122" s="488"/>
      <c r="AF122" s="489"/>
      <c r="AG122" s="649"/>
      <c r="AH122" s="494"/>
      <c r="AI122" s="649"/>
      <c r="AJ122" s="487" t="str">
        <f t="shared" si="25"/>
        <v>回答不要
Not Applicable</v>
      </c>
      <c r="AK122" s="488"/>
      <c r="AL122" s="489"/>
      <c r="AM122" s="652"/>
      <c r="AN122" s="494"/>
      <c r="AO122" s="668"/>
      <c r="AP122" s="669">
        <f>IF(OR('0.Work Content Judge'!$F$130=0,AND($CP122=99,COUNTIF('0.Work Content Judge'!$AM$160:$AO$160,2)=0),AND($CQ122=99,COUNTIF('0.Work Content Judge'!$AM$160:$AO$160,2)&gt;0),AND($CT122=99,'0.Work Content Judge'!$AC$160=1),AND($K$27="N/A",$H122=$BD$46),AND($K$28="N/A",$H122=$BE$46),AND($K$29="N/A",$H122=$BF$46),AND($K$30="N/A",$H122=$BG$46),AND($K$31="N/A",$H122=$BH$46),AND($K$32="N/A",$H122=$BI$46)),0,1)</f>
        <v>0</v>
      </c>
      <c r="AQ122" s="670">
        <f t="shared" si="26"/>
        <v>1</v>
      </c>
      <c r="AR122" s="669">
        <f>IF(OR('0.Work Content Judge'!$F$131=0,AND($CP122=99,COUNTIF('0.Work Content Judge'!$AM$161:$AO$161,2)=0),AND($CQ122=99,COUNTIF('0.Work Content Judge'!$AM$161:$AO$161,2)&gt;0),AND($CT122=99,'0.Work Content Judge'!$AC$161=1),AND($R$27="N/A",$H122=$BD$46),AND($R$28="N/A",$H122=$BE$46),AND($R$29="N/A",$H122=$BF$46),AND($R$30="N/A",$H122=$BG$46),AND($R$31="N/A",$H122=$BH$46),AND($R$32="N/A",$H122=$BI$46)),0,1)</f>
        <v>0</v>
      </c>
      <c r="AS122" s="670">
        <f t="shared" si="27"/>
        <v>1</v>
      </c>
      <c r="AT122" s="669">
        <f>IF(OR('0.Work Content Judge'!$F$132=0,AND($CP122=99,COUNTIF('0.Work Content Judge'!$AM$162:$AO$162,2)=0),AND($CQ122=99,COUNTIF('0.Work Content Judge'!$AM$162:$AO$162,2)&gt;0),AND($CT122=99,'0.Work Content Judge'!$AC$162=1),AND($X$27="N/A",$H122=$BD$46),AND($X$28="N/A",$H122=$BE$46),AND($X$29="N/A",$H122=$BF$46),AND($X$30="N/A",$H122=$BG$46),AND($X$31="N/A",$H122=$BH$46),AND($X$32="N/A",$H122=$BI$46)),0,1)</f>
        <v>0</v>
      </c>
      <c r="AU122" s="670">
        <f t="shared" si="28"/>
        <v>1</v>
      </c>
      <c r="AV122" s="669">
        <f>IF(OR('0.Work Content Judge'!$F$133=0,AND($CP122=99,COUNTIF('0.Work Content Judge'!$AM$163:$AO$163,2)=0),AND($CQ122=99,COUNTIF('0.Work Content Judge'!$AM$163:$AO$163,2)&gt;0),AND($CT122=99,'0.Work Content Judge'!$AC$163=1),AND($AD$27="N/A",$H122=$BD$46),AND($AD$28="N/A",$H122=$BE$46),AND($AD$29="N/A",$H122=$BF$46),AND($AD$30="N/A",$H122=$BG$46),AND($AD$31="N/A",$H122=$BH$46),AND($AD$32="N/A",$H122=$BI$46)),0,1)</f>
        <v>0</v>
      </c>
      <c r="AW122" s="670">
        <f t="shared" si="29"/>
        <v>1</v>
      </c>
      <c r="AX122" s="669">
        <f>IF(OR('0.Work Content Judge'!$F$134=0,AND($CP122=99,COUNTIF('0.Work Content Judge'!$AM$164:$AO$164,2)=0),AND($CQ122=99,COUNTIF('0.Work Content Judge'!$AM$164:$AO$164,2)&gt;0),AND($CT122=99,'0.Work Content Judge'!$AC$164=1),AND($AJ$27="N/A",$H122=$BD$46),AND($AJ$28="N/A",$H122=$BE$46),AND($AJ$29="N/A",$H122=$BF$46),AND($AJ$30="N/A",$H122=$BG$46),AND($AJ$31="N/A",$H122=$BH$46),AND($AJ$32="N/A",$H122=$BI$46)),0,1)</f>
        <v>0</v>
      </c>
      <c r="AY122" s="670">
        <f t="shared" si="30"/>
        <v>1</v>
      </c>
      <c r="AZ122" s="683">
        <f t="shared" si="5"/>
        <v>1</v>
      </c>
      <c r="BA122" s="684">
        <v>1</v>
      </c>
      <c r="BB122" s="685">
        <v>1</v>
      </c>
      <c r="BC122" s="685" t="s">
        <v>749</v>
      </c>
      <c r="BD122" s="685" t="s">
        <v>749</v>
      </c>
      <c r="BE122" s="685">
        <v>1</v>
      </c>
      <c r="BF122" s="685" t="s">
        <v>749</v>
      </c>
      <c r="BG122" s="685" t="s">
        <v>749</v>
      </c>
      <c r="BH122" s="685" t="s">
        <v>749</v>
      </c>
      <c r="BI122" s="685" t="s">
        <v>749</v>
      </c>
      <c r="BJ122" s="685">
        <v>0</v>
      </c>
      <c r="BK122" s="685" t="s">
        <v>749</v>
      </c>
      <c r="BL122" s="685">
        <v>1</v>
      </c>
      <c r="BM122" s="685" t="s">
        <v>749</v>
      </c>
      <c r="BN122" s="685" t="s">
        <v>749</v>
      </c>
      <c r="BO122" s="685" t="s">
        <v>749</v>
      </c>
      <c r="BP122" s="685" t="s">
        <v>749</v>
      </c>
      <c r="BQ122" s="685" t="s">
        <v>749</v>
      </c>
      <c r="BR122" s="685" t="s">
        <v>749</v>
      </c>
      <c r="BS122" s="685" t="s">
        <v>749</v>
      </c>
      <c r="BT122" s="685" t="s">
        <v>749</v>
      </c>
      <c r="BU122" s="685" t="s">
        <v>749</v>
      </c>
      <c r="BV122" s="685" t="s">
        <v>749</v>
      </c>
      <c r="BW122" s="685" t="s">
        <v>749</v>
      </c>
      <c r="BX122" s="685" t="s">
        <v>749</v>
      </c>
      <c r="BY122" s="685" t="s">
        <v>749</v>
      </c>
      <c r="BZ122" s="685">
        <v>1</v>
      </c>
      <c r="CA122" s="685">
        <v>1</v>
      </c>
      <c r="CB122" s="685">
        <v>1</v>
      </c>
      <c r="CC122" s="685">
        <v>1</v>
      </c>
      <c r="CD122" s="685" t="s">
        <v>749</v>
      </c>
      <c r="CE122" s="685" t="s">
        <v>749</v>
      </c>
      <c r="CF122" s="685" t="s">
        <v>749</v>
      </c>
      <c r="CG122" s="685" t="s">
        <v>749</v>
      </c>
      <c r="CH122" s="685" t="s">
        <v>749</v>
      </c>
      <c r="CI122" s="685" t="s">
        <v>749</v>
      </c>
      <c r="CJ122" s="685" t="s">
        <v>749</v>
      </c>
      <c r="CK122" s="685" t="s">
        <v>749</v>
      </c>
      <c r="CL122" s="685" t="s">
        <v>749</v>
      </c>
      <c r="CM122" s="685" t="s">
        <v>749</v>
      </c>
      <c r="CN122" s="685">
        <v>1</v>
      </c>
      <c r="CO122" s="685" t="s">
        <v>749</v>
      </c>
      <c r="CP122" s="685"/>
      <c r="CQ122" s="685"/>
      <c r="CR122" s="685"/>
      <c r="CS122" s="685"/>
      <c r="CT122" s="685"/>
      <c r="CU122" s="685"/>
      <c r="CV122" s="685"/>
      <c r="CW122" s="718" t="str">
        <f t="shared" si="20"/>
        <v>インターネット接続環境</v>
      </c>
      <c r="CX122" s="718"/>
      <c r="CY122" s="718"/>
    </row>
    <row r="123" s="258" customFormat="1" ht="144" spans="2:103">
      <c r="B123" s="448">
        <f t="shared" si="7"/>
        <v>76</v>
      </c>
      <c r="C123" s="449" t="s">
        <v>913</v>
      </c>
      <c r="D123" s="450" t="s">
        <v>743</v>
      </c>
      <c r="E123" s="451" t="s">
        <v>744</v>
      </c>
      <c r="F123" s="598" t="s">
        <v>914</v>
      </c>
      <c r="G123" s="598" t="s">
        <v>915</v>
      </c>
      <c r="H123" s="451" t="str">
        <f t="shared" si="8"/>
        <v>インターネット接続環境
Internet connection environment
(e.g., Proxy server,etc.)</v>
      </c>
      <c r="I123" s="451" t="s">
        <v>785</v>
      </c>
      <c r="J123" s="637" t="s">
        <v>786</v>
      </c>
      <c r="K123" s="487" t="str">
        <f t="shared" si="21"/>
        <v>回答不要
Not Applicable</v>
      </c>
      <c r="L123" s="488"/>
      <c r="M123" s="489"/>
      <c r="N123" s="490" t="s">
        <v>913</v>
      </c>
      <c r="O123" s="491"/>
      <c r="P123" s="322"/>
      <c r="Q123" s="648" t="s">
        <v>131</v>
      </c>
      <c r="R123" s="487" t="str">
        <f t="shared" si="22"/>
        <v>回答不要
Not Applicable</v>
      </c>
      <c r="S123" s="488"/>
      <c r="T123" s="489"/>
      <c r="U123" s="649"/>
      <c r="V123" s="494"/>
      <c r="W123" s="649"/>
      <c r="X123" s="487" t="str">
        <f t="shared" si="23"/>
        <v>回答不要
Not Applicable</v>
      </c>
      <c r="Y123" s="488"/>
      <c r="Z123" s="489"/>
      <c r="AA123" s="649"/>
      <c r="AB123" s="494"/>
      <c r="AC123" s="649"/>
      <c r="AD123" s="487" t="str">
        <f t="shared" si="24"/>
        <v>回答不要
Not Applicable</v>
      </c>
      <c r="AE123" s="488"/>
      <c r="AF123" s="489"/>
      <c r="AG123" s="649"/>
      <c r="AH123" s="494"/>
      <c r="AI123" s="649"/>
      <c r="AJ123" s="487" t="str">
        <f t="shared" si="25"/>
        <v>回答不要
Not Applicable</v>
      </c>
      <c r="AK123" s="488"/>
      <c r="AL123" s="489"/>
      <c r="AM123" s="652"/>
      <c r="AN123" s="494"/>
      <c r="AO123" s="668"/>
      <c r="AP123" s="669">
        <f>IF(OR('0.Work Content Judge'!$F$130=0,AND($CP123=99,COUNTIF('0.Work Content Judge'!$AM$160:$AO$160,2)=0),AND($CQ123=99,COUNTIF('0.Work Content Judge'!$AM$160:$AO$160,2)&gt;0),AND($CT123=99,'0.Work Content Judge'!$AC$160=1),AND($K$27="N/A",$H123=$BD$46),AND($K$28="N/A",$H123=$BE$46),AND($K$29="N/A",$H123=$BF$46),AND($K$30="N/A",$H123=$BG$46),AND($K$31="N/A",$H123=$BH$46),AND($K$32="N/A",$H123=$BI$46)),0,1)</f>
        <v>0</v>
      </c>
      <c r="AQ123" s="670">
        <f t="shared" si="26"/>
        <v>1</v>
      </c>
      <c r="AR123" s="669">
        <f>IF(OR('0.Work Content Judge'!$F$131=0,AND($CP123=99,COUNTIF('0.Work Content Judge'!$AM$161:$AO$161,2)=0),AND($CQ123=99,COUNTIF('0.Work Content Judge'!$AM$161:$AO$161,2)&gt;0),AND($CT123=99,'0.Work Content Judge'!$AC$161=1),AND($R$27="N/A",$H123=$BD$46),AND($R$28="N/A",$H123=$BE$46),AND($R$29="N/A",$H123=$BF$46),AND($R$30="N/A",$H123=$BG$46),AND($R$31="N/A",$H123=$BH$46),AND($R$32="N/A",$H123=$BI$46)),0,1)</f>
        <v>0</v>
      </c>
      <c r="AS123" s="670">
        <f t="shared" si="27"/>
        <v>1</v>
      </c>
      <c r="AT123" s="669">
        <f>IF(OR('0.Work Content Judge'!$F$132=0,AND($CP123=99,COUNTIF('0.Work Content Judge'!$AM$162:$AO$162,2)=0),AND($CQ123=99,COUNTIF('0.Work Content Judge'!$AM$162:$AO$162,2)&gt;0),AND($CT123=99,'0.Work Content Judge'!$AC$162=1),AND($X$27="N/A",$H123=$BD$46),AND($X$28="N/A",$H123=$BE$46),AND($X$29="N/A",$H123=$BF$46),AND($X$30="N/A",$H123=$BG$46),AND($X$31="N/A",$H123=$BH$46),AND($X$32="N/A",$H123=$BI$46)),0,1)</f>
        <v>0</v>
      </c>
      <c r="AU123" s="670">
        <f t="shared" si="28"/>
        <v>1</v>
      </c>
      <c r="AV123" s="669">
        <f>IF(OR('0.Work Content Judge'!$F$133=0,AND($CP123=99,COUNTIF('0.Work Content Judge'!$AM$163:$AO$163,2)=0),AND($CQ123=99,COUNTIF('0.Work Content Judge'!$AM$163:$AO$163,2)&gt;0),AND($CT123=99,'0.Work Content Judge'!$AC$163=1),AND($AD$27="N/A",$H123=$BD$46),AND($AD$28="N/A",$H123=$BE$46),AND($AD$29="N/A",$H123=$BF$46),AND($AD$30="N/A",$H123=$BG$46),AND($AD$31="N/A",$H123=$BH$46),AND($AD$32="N/A",$H123=$BI$46)),0,1)</f>
        <v>0</v>
      </c>
      <c r="AW123" s="670">
        <f t="shared" si="29"/>
        <v>1</v>
      </c>
      <c r="AX123" s="669">
        <f>IF(OR('0.Work Content Judge'!$F$134=0,AND($CP123=99,COUNTIF('0.Work Content Judge'!$AM$164:$AO$164,2)=0),AND($CQ123=99,COUNTIF('0.Work Content Judge'!$AM$164:$AO$164,2)&gt;0),AND($CT123=99,'0.Work Content Judge'!$AC$164=1),AND($AJ$27="N/A",$H123=$BD$46),AND($AJ$28="N/A",$H123=$BE$46),AND($AJ$29="N/A",$H123=$BF$46),AND($AJ$30="N/A",$H123=$BG$46),AND($AJ$31="N/A",$H123=$BH$46),AND($AJ$32="N/A",$H123=$BI$46)),0,1)</f>
        <v>0</v>
      </c>
      <c r="AY123" s="670">
        <f t="shared" si="30"/>
        <v>1</v>
      </c>
      <c r="AZ123" s="683">
        <f t="shared" si="5"/>
        <v>5</v>
      </c>
      <c r="BA123" s="684">
        <v>1</v>
      </c>
      <c r="BB123" s="685">
        <v>1</v>
      </c>
      <c r="BC123" s="685" t="s">
        <v>749</v>
      </c>
      <c r="BD123" s="685" t="s">
        <v>749</v>
      </c>
      <c r="BE123" s="685">
        <v>1</v>
      </c>
      <c r="BF123" s="685">
        <v>1</v>
      </c>
      <c r="BG123" s="685">
        <v>1</v>
      </c>
      <c r="BH123" s="685">
        <v>1</v>
      </c>
      <c r="BI123" s="685">
        <v>1</v>
      </c>
      <c r="BJ123" s="685">
        <v>1</v>
      </c>
      <c r="BK123" s="685" t="s">
        <v>749</v>
      </c>
      <c r="BL123" s="685">
        <v>1</v>
      </c>
      <c r="BM123" s="685" t="s">
        <v>749</v>
      </c>
      <c r="BN123" s="685">
        <v>1</v>
      </c>
      <c r="BO123" s="685">
        <v>1</v>
      </c>
      <c r="BP123" s="685">
        <v>1</v>
      </c>
      <c r="BQ123" s="685">
        <v>1</v>
      </c>
      <c r="BR123" s="685" t="s">
        <v>749</v>
      </c>
      <c r="BS123" s="685" t="s">
        <v>749</v>
      </c>
      <c r="BT123" s="685" t="s">
        <v>749</v>
      </c>
      <c r="BU123" s="685" t="s">
        <v>749</v>
      </c>
      <c r="BV123" s="685" t="s">
        <v>749</v>
      </c>
      <c r="BW123" s="685" t="s">
        <v>749</v>
      </c>
      <c r="BX123" s="685" t="s">
        <v>749</v>
      </c>
      <c r="BY123" s="685" t="s">
        <v>749</v>
      </c>
      <c r="BZ123" s="685">
        <v>1</v>
      </c>
      <c r="CA123" s="685">
        <v>1</v>
      </c>
      <c r="CB123" s="685">
        <v>1</v>
      </c>
      <c r="CC123" s="685">
        <v>1</v>
      </c>
      <c r="CD123" s="685">
        <v>1</v>
      </c>
      <c r="CE123" s="685">
        <v>1</v>
      </c>
      <c r="CF123" s="685" t="s">
        <v>749</v>
      </c>
      <c r="CG123" s="685" t="s">
        <v>749</v>
      </c>
      <c r="CH123" s="685" t="s">
        <v>749</v>
      </c>
      <c r="CI123" s="685" t="s">
        <v>749</v>
      </c>
      <c r="CJ123" s="685" t="s">
        <v>749</v>
      </c>
      <c r="CK123" s="685" t="s">
        <v>749</v>
      </c>
      <c r="CL123" s="685">
        <v>1</v>
      </c>
      <c r="CM123" s="685" t="s">
        <v>749</v>
      </c>
      <c r="CN123" s="685">
        <v>1</v>
      </c>
      <c r="CO123" s="685">
        <v>1</v>
      </c>
      <c r="CP123" s="685"/>
      <c r="CQ123" s="685"/>
      <c r="CR123" s="685"/>
      <c r="CS123" s="685"/>
      <c r="CT123" s="685"/>
      <c r="CU123" s="685"/>
      <c r="CV123" s="685"/>
      <c r="CW123" s="718" t="str">
        <f t="shared" si="20"/>
        <v>インターネット接続環境</v>
      </c>
      <c r="CX123" s="718"/>
      <c r="CY123" s="718"/>
    </row>
    <row r="124" s="258" customFormat="1" ht="144" spans="2:103">
      <c r="B124" s="448">
        <f t="shared" si="7"/>
        <v>77</v>
      </c>
      <c r="C124" s="449" t="s">
        <v>913</v>
      </c>
      <c r="D124" s="450" t="s">
        <v>743</v>
      </c>
      <c r="E124" s="451" t="s">
        <v>744</v>
      </c>
      <c r="F124" s="598" t="s">
        <v>914</v>
      </c>
      <c r="G124" s="598" t="s">
        <v>915</v>
      </c>
      <c r="H124" s="454" t="str">
        <f t="shared" si="8"/>
        <v>インターネットメール環境
Internet mail environment
(e.g., E-mail server)</v>
      </c>
      <c r="I124" s="451" t="s">
        <v>785</v>
      </c>
      <c r="J124" s="637" t="s">
        <v>786</v>
      </c>
      <c r="K124" s="487" t="str">
        <f t="shared" si="21"/>
        <v>回答不要
Not Applicable</v>
      </c>
      <c r="L124" s="488"/>
      <c r="M124" s="489"/>
      <c r="N124" s="492" t="s">
        <v>287</v>
      </c>
      <c r="O124" s="491"/>
      <c r="P124" s="322"/>
      <c r="Q124" s="648" t="s">
        <v>131</v>
      </c>
      <c r="R124" s="487" t="str">
        <f t="shared" si="22"/>
        <v>回答不要
Not Applicable</v>
      </c>
      <c r="S124" s="488"/>
      <c r="T124" s="489"/>
      <c r="U124" s="649"/>
      <c r="V124" s="494"/>
      <c r="W124" s="649"/>
      <c r="X124" s="487" t="str">
        <f t="shared" si="23"/>
        <v>回答不要
Not Applicable</v>
      </c>
      <c r="Y124" s="488"/>
      <c r="Z124" s="489"/>
      <c r="AA124" s="649"/>
      <c r="AB124" s="494"/>
      <c r="AC124" s="649"/>
      <c r="AD124" s="487" t="str">
        <f t="shared" si="24"/>
        <v>回答不要
Not Applicable</v>
      </c>
      <c r="AE124" s="488"/>
      <c r="AF124" s="489"/>
      <c r="AG124" s="649"/>
      <c r="AH124" s="494"/>
      <c r="AI124" s="649"/>
      <c r="AJ124" s="487" t="str">
        <f t="shared" si="25"/>
        <v>回答不要
Not Applicable</v>
      </c>
      <c r="AK124" s="488"/>
      <c r="AL124" s="489"/>
      <c r="AM124" s="652"/>
      <c r="AN124" s="494"/>
      <c r="AO124" s="668"/>
      <c r="AP124" s="669">
        <f>IF(OR('0.Work Content Judge'!$F$130=0,AND($CP124=99,COUNTIF('0.Work Content Judge'!$AM$160:$AO$160,2)=0),AND($CQ124=99,COUNTIF('0.Work Content Judge'!$AM$160:$AO$160,2)&gt;0),AND($CT124=99,'0.Work Content Judge'!$AC$160=1),AND($K$27="N/A",$H124=$BD$46),AND($K$28="N/A",$H124=$BE$46),AND($K$29="N/A",$H124=$BF$46),AND($K$30="N/A",$H124=$BG$46),AND($K$31="N/A",$H124=$BH$46),AND($K$32="N/A",$H124=$BI$46)),0,1)</f>
        <v>0</v>
      </c>
      <c r="AQ124" s="670">
        <f t="shared" si="26"/>
        <v>1</v>
      </c>
      <c r="AR124" s="669">
        <f>IF(OR('0.Work Content Judge'!$F$131=0,AND($CP124=99,COUNTIF('0.Work Content Judge'!$AM$161:$AO$161,2)=0),AND($CQ124=99,COUNTIF('0.Work Content Judge'!$AM$161:$AO$161,2)&gt;0),AND($CT124=99,'0.Work Content Judge'!$AC$161=1),AND($R$27="N/A",$H124=$BD$46),AND($R$28="N/A",$H124=$BE$46),AND($R$29="N/A",$H124=$BF$46),AND($R$30="N/A",$H124=$BG$46),AND($R$31="N/A",$H124=$BH$46),AND($R$32="N/A",$H124=$BI$46)),0,1)</f>
        <v>0</v>
      </c>
      <c r="AS124" s="670">
        <f t="shared" si="27"/>
        <v>1</v>
      </c>
      <c r="AT124" s="669">
        <f>IF(OR('0.Work Content Judge'!$F$132=0,AND($CP124=99,COUNTIF('0.Work Content Judge'!$AM$162:$AO$162,2)=0),AND($CQ124=99,COUNTIF('0.Work Content Judge'!$AM$162:$AO$162,2)&gt;0),AND($CT124=99,'0.Work Content Judge'!$AC$162=1),AND($X$27="N/A",$H124=$BD$46),AND($X$28="N/A",$H124=$BE$46),AND($X$29="N/A",$H124=$BF$46),AND($X$30="N/A",$H124=$BG$46),AND($X$31="N/A",$H124=$BH$46),AND($X$32="N/A",$H124=$BI$46)),0,1)</f>
        <v>0</v>
      </c>
      <c r="AU124" s="670">
        <f t="shared" si="28"/>
        <v>1</v>
      </c>
      <c r="AV124" s="669">
        <f>IF(OR('0.Work Content Judge'!$F$133=0,AND($CP124=99,COUNTIF('0.Work Content Judge'!$AM$163:$AO$163,2)=0),AND($CQ124=99,COUNTIF('0.Work Content Judge'!$AM$163:$AO$163,2)&gt;0),AND($CT124=99,'0.Work Content Judge'!$AC$163=1),AND($AD$27="N/A",$H124=$BD$46),AND($AD$28="N/A",$H124=$BE$46),AND($AD$29="N/A",$H124=$BF$46),AND($AD$30="N/A",$H124=$BG$46),AND($AD$31="N/A",$H124=$BH$46),AND($AD$32="N/A",$H124=$BI$46)),0,1)</f>
        <v>0</v>
      </c>
      <c r="AW124" s="670">
        <f t="shared" si="29"/>
        <v>1</v>
      </c>
      <c r="AX124" s="669">
        <f>IF(OR('0.Work Content Judge'!$F$134=0,AND($CP124=99,COUNTIF('0.Work Content Judge'!$AM$164:$AO$164,2)=0),AND($CQ124=99,COUNTIF('0.Work Content Judge'!$AM$164:$AO$164,2)&gt;0),AND($CT124=99,'0.Work Content Judge'!$AC$164=1),AND($AJ$27="N/A",$H124=$BD$46),AND($AJ$28="N/A",$H124=$BE$46),AND($AJ$29="N/A",$H124=$BF$46),AND($AJ$30="N/A",$H124=$BG$46),AND($AJ$31="N/A",$H124=$BH$46),AND($AJ$32="N/A",$H124=$BI$46)),0,1)</f>
        <v>0</v>
      </c>
      <c r="AY124" s="670">
        <f t="shared" si="30"/>
        <v>1</v>
      </c>
      <c r="AZ124" s="683">
        <f t="shared" si="5"/>
        <v>4</v>
      </c>
      <c r="BA124" s="684">
        <v>1</v>
      </c>
      <c r="BB124" s="685">
        <v>1</v>
      </c>
      <c r="BC124" s="685" t="s">
        <v>749</v>
      </c>
      <c r="BD124" s="685" t="s">
        <v>749</v>
      </c>
      <c r="BE124" s="685"/>
      <c r="BF124" s="685">
        <v>1</v>
      </c>
      <c r="BG124" s="685">
        <v>1</v>
      </c>
      <c r="BH124" s="685">
        <v>1</v>
      </c>
      <c r="BI124" s="685">
        <v>1</v>
      </c>
      <c r="BJ124" s="685">
        <v>1</v>
      </c>
      <c r="BK124" s="685" t="s">
        <v>749</v>
      </c>
      <c r="BL124" s="685">
        <v>1</v>
      </c>
      <c r="BM124" s="685" t="s">
        <v>749</v>
      </c>
      <c r="BN124" s="685">
        <v>1</v>
      </c>
      <c r="BO124" s="685">
        <v>1</v>
      </c>
      <c r="BP124" s="685">
        <v>1</v>
      </c>
      <c r="BQ124" s="685">
        <v>1</v>
      </c>
      <c r="BR124" s="685" t="s">
        <v>749</v>
      </c>
      <c r="BS124" s="685" t="s">
        <v>749</v>
      </c>
      <c r="BT124" s="685" t="s">
        <v>749</v>
      </c>
      <c r="BU124" s="685" t="s">
        <v>749</v>
      </c>
      <c r="BV124" s="685" t="s">
        <v>749</v>
      </c>
      <c r="BW124" s="685" t="s">
        <v>749</v>
      </c>
      <c r="BX124" s="685" t="s">
        <v>749</v>
      </c>
      <c r="BY124" s="685" t="s">
        <v>749</v>
      </c>
      <c r="BZ124" s="685">
        <v>1</v>
      </c>
      <c r="CA124" s="685">
        <v>1</v>
      </c>
      <c r="CB124" s="685">
        <v>1</v>
      </c>
      <c r="CC124" s="685">
        <v>1</v>
      </c>
      <c r="CD124" s="685">
        <v>1</v>
      </c>
      <c r="CE124" s="685">
        <v>1</v>
      </c>
      <c r="CF124" s="685" t="s">
        <v>749</v>
      </c>
      <c r="CG124" s="685" t="s">
        <v>749</v>
      </c>
      <c r="CH124" s="685" t="s">
        <v>749</v>
      </c>
      <c r="CI124" s="685" t="s">
        <v>749</v>
      </c>
      <c r="CJ124" s="685" t="s">
        <v>749</v>
      </c>
      <c r="CK124" s="685" t="s">
        <v>749</v>
      </c>
      <c r="CL124" s="685">
        <v>1</v>
      </c>
      <c r="CM124" s="685" t="s">
        <v>749</v>
      </c>
      <c r="CN124" s="685">
        <v>1</v>
      </c>
      <c r="CO124" s="685">
        <v>1</v>
      </c>
      <c r="CP124" s="685"/>
      <c r="CQ124" s="685"/>
      <c r="CR124" s="685"/>
      <c r="CS124" s="685"/>
      <c r="CT124" s="685"/>
      <c r="CU124" s="685"/>
      <c r="CV124" s="685"/>
      <c r="CW124" s="718" t="str">
        <f t="shared" si="20"/>
        <v>インターネットメール環境</v>
      </c>
      <c r="CX124" s="718"/>
      <c r="CY124" s="718"/>
    </row>
    <row r="125" s="258" customFormat="1" ht="144" spans="2:103">
      <c r="B125" s="448">
        <f t="shared" si="7"/>
        <v>78</v>
      </c>
      <c r="C125" s="449" t="s">
        <v>913</v>
      </c>
      <c r="D125" s="450" t="s">
        <v>743</v>
      </c>
      <c r="E125" s="451" t="s">
        <v>744</v>
      </c>
      <c r="F125" s="598" t="s">
        <v>914</v>
      </c>
      <c r="G125" s="598" t="s">
        <v>915</v>
      </c>
      <c r="H125" s="454" t="str">
        <f t="shared" si="8"/>
        <v>端末
Terminal
(e.g., User terminal, operation terminal, etc.)</v>
      </c>
      <c r="I125" s="451" t="s">
        <v>785</v>
      </c>
      <c r="J125" s="637" t="s">
        <v>786</v>
      </c>
      <c r="K125" s="487" t="str">
        <f t="shared" si="21"/>
        <v>回答不要
Not Applicable</v>
      </c>
      <c r="L125" s="488"/>
      <c r="M125" s="489"/>
      <c r="N125" s="490" t="s">
        <v>913</v>
      </c>
      <c r="O125" s="491"/>
      <c r="P125" s="322"/>
      <c r="Q125" s="648" t="s">
        <v>131</v>
      </c>
      <c r="R125" s="487" t="str">
        <f t="shared" si="22"/>
        <v>回答不要
Not Applicable</v>
      </c>
      <c r="S125" s="488"/>
      <c r="T125" s="489"/>
      <c r="U125" s="649"/>
      <c r="V125" s="494"/>
      <c r="W125" s="649"/>
      <c r="X125" s="487" t="str">
        <f t="shared" si="23"/>
        <v>回答不要
Not Applicable</v>
      </c>
      <c r="Y125" s="488"/>
      <c r="Z125" s="489"/>
      <c r="AA125" s="649"/>
      <c r="AB125" s="494"/>
      <c r="AC125" s="649"/>
      <c r="AD125" s="487" t="str">
        <f t="shared" si="24"/>
        <v>回答不要
Not Applicable</v>
      </c>
      <c r="AE125" s="488"/>
      <c r="AF125" s="489"/>
      <c r="AG125" s="649"/>
      <c r="AH125" s="494"/>
      <c r="AI125" s="649"/>
      <c r="AJ125" s="487" t="str">
        <f t="shared" si="25"/>
        <v>回答不要
Not Applicable</v>
      </c>
      <c r="AK125" s="488"/>
      <c r="AL125" s="489"/>
      <c r="AM125" s="652"/>
      <c r="AN125" s="494"/>
      <c r="AO125" s="668"/>
      <c r="AP125" s="669">
        <f>IF(OR('0.Work Content Judge'!$F$130=0,AND($CP125=99,COUNTIF('0.Work Content Judge'!$AM$160:$AO$160,2)=0),AND($CQ125=99,COUNTIF('0.Work Content Judge'!$AM$160:$AO$160,2)&gt;0),AND($CT125=99,'0.Work Content Judge'!$AC$160=1),AND($K$27="N/A",$H125=$BD$46),AND($K$28="N/A",$H125=$BE$46),AND($K$29="N/A",$H125=$BF$46),AND($K$30="N/A",$H125=$BG$46),AND($K$31="N/A",$H125=$BH$46),AND($K$32="N/A",$H125=$BI$46)),0,1)</f>
        <v>0</v>
      </c>
      <c r="AQ125" s="670">
        <f t="shared" si="26"/>
        <v>1</v>
      </c>
      <c r="AR125" s="669">
        <f>IF(OR('0.Work Content Judge'!$F$131=0,AND($CP125=99,COUNTIF('0.Work Content Judge'!$AM$161:$AO$161,2)=0),AND($CQ125=99,COUNTIF('0.Work Content Judge'!$AM$161:$AO$161,2)&gt;0),AND($CT125=99,'0.Work Content Judge'!$AC$161=1),AND($R$27="N/A",$H125=$BD$46),AND($R$28="N/A",$H125=$BE$46),AND($R$29="N/A",$H125=$BF$46),AND($R$30="N/A",$H125=$BG$46),AND($R$31="N/A",$H125=$BH$46),AND($R$32="N/A",$H125=$BI$46)),0,1)</f>
        <v>0</v>
      </c>
      <c r="AS125" s="670">
        <f t="shared" si="27"/>
        <v>1</v>
      </c>
      <c r="AT125" s="669">
        <f>IF(OR('0.Work Content Judge'!$F$132=0,AND($CP125=99,COUNTIF('0.Work Content Judge'!$AM$162:$AO$162,2)=0),AND($CQ125=99,COUNTIF('0.Work Content Judge'!$AM$162:$AO$162,2)&gt;0),AND($CT125=99,'0.Work Content Judge'!$AC$162=1),AND($X$27="N/A",$H125=$BD$46),AND($X$28="N/A",$H125=$BE$46),AND($X$29="N/A",$H125=$BF$46),AND($X$30="N/A",$H125=$BG$46),AND($X$31="N/A",$H125=$BH$46),AND($X$32="N/A",$H125=$BI$46)),0,1)</f>
        <v>0</v>
      </c>
      <c r="AU125" s="670">
        <f t="shared" si="28"/>
        <v>1</v>
      </c>
      <c r="AV125" s="669">
        <f>IF(OR('0.Work Content Judge'!$F$133=0,AND($CP125=99,COUNTIF('0.Work Content Judge'!$AM$163:$AO$163,2)=0),AND($CQ125=99,COUNTIF('0.Work Content Judge'!$AM$163:$AO$163,2)&gt;0),AND($CT125=99,'0.Work Content Judge'!$AC$163=1),AND($AD$27="N/A",$H125=$BD$46),AND($AD$28="N/A",$H125=$BE$46),AND($AD$29="N/A",$H125=$BF$46),AND($AD$30="N/A",$H125=$BG$46),AND($AD$31="N/A",$H125=$BH$46),AND($AD$32="N/A",$H125=$BI$46)),0,1)</f>
        <v>0</v>
      </c>
      <c r="AW125" s="670">
        <f t="shared" si="29"/>
        <v>1</v>
      </c>
      <c r="AX125" s="669">
        <f>IF(OR('0.Work Content Judge'!$F$134=0,AND($CP125=99,COUNTIF('0.Work Content Judge'!$AM$164:$AO$164,2)=0),AND($CQ125=99,COUNTIF('0.Work Content Judge'!$AM$164:$AO$164,2)&gt;0),AND($CT125=99,'0.Work Content Judge'!$AC$164=1),AND($AJ$27="N/A",$H125=$BD$46),AND($AJ$28="N/A",$H125=$BE$46),AND($AJ$29="N/A",$H125=$BF$46),AND($AJ$30="N/A",$H125=$BG$46),AND($AJ$31="N/A",$H125=$BH$46),AND($AJ$32="N/A",$H125=$BI$46)),0,1)</f>
        <v>0</v>
      </c>
      <c r="AY125" s="670">
        <f t="shared" si="30"/>
        <v>1</v>
      </c>
      <c r="AZ125" s="683">
        <f t="shared" si="5"/>
        <v>3</v>
      </c>
      <c r="BA125" s="684">
        <v>1</v>
      </c>
      <c r="BB125" s="685">
        <v>1</v>
      </c>
      <c r="BC125" s="685" t="s">
        <v>749</v>
      </c>
      <c r="BD125" s="685" t="s">
        <v>749</v>
      </c>
      <c r="BE125" s="685"/>
      <c r="BF125" s="685"/>
      <c r="BG125" s="685">
        <v>1</v>
      </c>
      <c r="BH125" s="685">
        <v>1</v>
      </c>
      <c r="BI125" s="685">
        <v>1</v>
      </c>
      <c r="BJ125" s="685">
        <v>1</v>
      </c>
      <c r="BK125" s="685" t="s">
        <v>749</v>
      </c>
      <c r="BL125" s="685">
        <v>1</v>
      </c>
      <c r="BM125" s="685" t="s">
        <v>749</v>
      </c>
      <c r="BN125" s="685">
        <v>1</v>
      </c>
      <c r="BO125" s="685">
        <v>1</v>
      </c>
      <c r="BP125" s="685">
        <v>1</v>
      </c>
      <c r="BQ125" s="685">
        <v>1</v>
      </c>
      <c r="BR125" s="685" t="s">
        <v>749</v>
      </c>
      <c r="BS125" s="685" t="s">
        <v>749</v>
      </c>
      <c r="BT125" s="685" t="s">
        <v>749</v>
      </c>
      <c r="BU125" s="685" t="s">
        <v>749</v>
      </c>
      <c r="BV125" s="685" t="s">
        <v>749</v>
      </c>
      <c r="BW125" s="685" t="s">
        <v>749</v>
      </c>
      <c r="BX125" s="685" t="s">
        <v>749</v>
      </c>
      <c r="BY125" s="685" t="s">
        <v>749</v>
      </c>
      <c r="BZ125" s="685">
        <v>1</v>
      </c>
      <c r="CA125" s="685">
        <v>1</v>
      </c>
      <c r="CB125" s="685">
        <v>1</v>
      </c>
      <c r="CC125" s="685">
        <v>1</v>
      </c>
      <c r="CD125" s="685">
        <v>1</v>
      </c>
      <c r="CE125" s="685">
        <v>1</v>
      </c>
      <c r="CF125" s="685" t="s">
        <v>749</v>
      </c>
      <c r="CG125" s="685" t="s">
        <v>749</v>
      </c>
      <c r="CH125" s="685" t="s">
        <v>749</v>
      </c>
      <c r="CI125" s="685" t="s">
        <v>749</v>
      </c>
      <c r="CJ125" s="685" t="s">
        <v>749</v>
      </c>
      <c r="CK125" s="685" t="s">
        <v>749</v>
      </c>
      <c r="CL125" s="685">
        <v>1</v>
      </c>
      <c r="CM125" s="685" t="s">
        <v>749</v>
      </c>
      <c r="CN125" s="685">
        <v>1</v>
      </c>
      <c r="CO125" s="685">
        <v>1</v>
      </c>
      <c r="CP125" s="685"/>
      <c r="CQ125" s="685"/>
      <c r="CR125" s="685"/>
      <c r="CS125" s="685"/>
      <c r="CT125" s="685"/>
      <c r="CU125" s="685"/>
      <c r="CV125" s="685"/>
      <c r="CW125" s="718" t="str">
        <f t="shared" si="20"/>
        <v>ユーザ端末・ネットワーク</v>
      </c>
      <c r="CX125" s="718"/>
      <c r="CY125" s="718"/>
    </row>
    <row r="126" s="258" customFormat="1" ht="144" spans="2:103">
      <c r="B126" s="448">
        <f t="shared" si="7"/>
        <v>79</v>
      </c>
      <c r="C126" s="449" t="s">
        <v>913</v>
      </c>
      <c r="D126" s="450" t="s">
        <v>743</v>
      </c>
      <c r="E126" s="451" t="s">
        <v>744</v>
      </c>
      <c r="F126" s="598" t="s">
        <v>914</v>
      </c>
      <c r="G126" s="598" t="s">
        <v>915</v>
      </c>
      <c r="H126" s="454" t="str">
        <f t="shared" si="8"/>
        <v>端末管理サーバ
Terminal management server
(e.g., Active Directory server)</v>
      </c>
      <c r="I126" s="451" t="s">
        <v>785</v>
      </c>
      <c r="J126" s="637" t="s">
        <v>786</v>
      </c>
      <c r="K126" s="487" t="str">
        <f t="shared" si="21"/>
        <v>回答不要
Not Applicable</v>
      </c>
      <c r="L126" s="488"/>
      <c r="M126" s="489"/>
      <c r="N126" s="490" t="s">
        <v>913</v>
      </c>
      <c r="O126" s="491"/>
      <c r="P126" s="322"/>
      <c r="Q126" s="648" t="s">
        <v>131</v>
      </c>
      <c r="R126" s="487" t="str">
        <f t="shared" si="22"/>
        <v>回答不要
Not Applicable</v>
      </c>
      <c r="S126" s="488"/>
      <c r="T126" s="489"/>
      <c r="U126" s="649"/>
      <c r="V126" s="494"/>
      <c r="W126" s="649"/>
      <c r="X126" s="487" t="str">
        <f t="shared" si="23"/>
        <v>回答不要
Not Applicable</v>
      </c>
      <c r="Y126" s="488"/>
      <c r="Z126" s="489"/>
      <c r="AA126" s="649"/>
      <c r="AB126" s="494"/>
      <c r="AC126" s="649"/>
      <c r="AD126" s="487" t="str">
        <f t="shared" si="24"/>
        <v>回答不要
Not Applicable</v>
      </c>
      <c r="AE126" s="488"/>
      <c r="AF126" s="489"/>
      <c r="AG126" s="649"/>
      <c r="AH126" s="494"/>
      <c r="AI126" s="649"/>
      <c r="AJ126" s="487" t="str">
        <f t="shared" si="25"/>
        <v>回答不要
Not Applicable</v>
      </c>
      <c r="AK126" s="488"/>
      <c r="AL126" s="489"/>
      <c r="AM126" s="652"/>
      <c r="AN126" s="494"/>
      <c r="AO126" s="668"/>
      <c r="AP126" s="669">
        <f>IF(OR('0.Work Content Judge'!$F$130=0,AND($CP126=99,COUNTIF('0.Work Content Judge'!$AM$160:$AO$160,2)=0),AND($CQ126=99,COUNTIF('0.Work Content Judge'!$AM$160:$AO$160,2)&gt;0),AND($CT126=99,'0.Work Content Judge'!$AC$160=1),AND($K$27="N/A",$H126=$BD$46),AND($K$28="N/A",$H126=$BE$46),AND($K$29="N/A",$H126=$BF$46),AND($K$30="N/A",$H126=$BG$46),AND($K$31="N/A",$H126=$BH$46),AND($K$32="N/A",$H126=$BI$46)),0,1)</f>
        <v>0</v>
      </c>
      <c r="AQ126" s="670">
        <f t="shared" si="26"/>
        <v>1</v>
      </c>
      <c r="AR126" s="669">
        <f>IF(OR('0.Work Content Judge'!$F$131=0,AND($CP126=99,COUNTIF('0.Work Content Judge'!$AM$161:$AO$161,2)=0),AND($CQ126=99,COUNTIF('0.Work Content Judge'!$AM$161:$AO$161,2)&gt;0),AND($CT126=99,'0.Work Content Judge'!$AC$161=1),AND($R$27="N/A",$H126=$BD$46),AND($R$28="N/A",$H126=$BE$46),AND($R$29="N/A",$H126=$BF$46),AND($R$30="N/A",$H126=$BG$46),AND($R$31="N/A",$H126=$BH$46),AND($R$32="N/A",$H126=$BI$46)),0,1)</f>
        <v>0</v>
      </c>
      <c r="AS126" s="670">
        <f t="shared" si="27"/>
        <v>1</v>
      </c>
      <c r="AT126" s="669">
        <f>IF(OR('0.Work Content Judge'!$F$132=0,AND($CP126=99,COUNTIF('0.Work Content Judge'!$AM$162:$AO$162,2)=0),AND($CQ126=99,COUNTIF('0.Work Content Judge'!$AM$162:$AO$162,2)&gt;0),AND($CT126=99,'0.Work Content Judge'!$AC$162=1),AND($X$27="N/A",$H126=$BD$46),AND($X$28="N/A",$H126=$BE$46),AND($X$29="N/A",$H126=$BF$46),AND($X$30="N/A",$H126=$BG$46),AND($X$31="N/A",$H126=$BH$46),AND($X$32="N/A",$H126=$BI$46)),0,1)</f>
        <v>0</v>
      </c>
      <c r="AU126" s="670">
        <f t="shared" si="28"/>
        <v>1</v>
      </c>
      <c r="AV126" s="669">
        <f>IF(OR('0.Work Content Judge'!$F$133=0,AND($CP126=99,COUNTIF('0.Work Content Judge'!$AM$163:$AO$163,2)=0),AND($CQ126=99,COUNTIF('0.Work Content Judge'!$AM$163:$AO$163,2)&gt;0),AND($CT126=99,'0.Work Content Judge'!$AC$163=1),AND($AD$27="N/A",$H126=$BD$46),AND($AD$28="N/A",$H126=$BE$46),AND($AD$29="N/A",$H126=$BF$46),AND($AD$30="N/A",$H126=$BG$46),AND($AD$31="N/A",$H126=$BH$46),AND($AD$32="N/A",$H126=$BI$46)),0,1)</f>
        <v>0</v>
      </c>
      <c r="AW126" s="670">
        <f t="shared" si="29"/>
        <v>1</v>
      </c>
      <c r="AX126" s="669">
        <f>IF(OR('0.Work Content Judge'!$F$134=0,AND($CP126=99,COUNTIF('0.Work Content Judge'!$AM$164:$AO$164,2)=0),AND($CQ126=99,COUNTIF('0.Work Content Judge'!$AM$164:$AO$164,2)&gt;0),AND($CT126=99,'0.Work Content Judge'!$AC$164=1),AND($AJ$27="N/A",$H126=$BD$46),AND($AJ$28="N/A",$H126=$BE$46),AND($AJ$29="N/A",$H126=$BF$46),AND($AJ$30="N/A",$H126=$BG$46),AND($AJ$31="N/A",$H126=$BH$46),AND($AJ$32="N/A",$H126=$BI$46)),0,1)</f>
        <v>0</v>
      </c>
      <c r="AY126" s="670">
        <f t="shared" si="30"/>
        <v>1</v>
      </c>
      <c r="AZ126" s="683">
        <f t="shared" si="5"/>
        <v>2</v>
      </c>
      <c r="BA126" s="684">
        <v>1</v>
      </c>
      <c r="BB126" s="685">
        <v>1</v>
      </c>
      <c r="BC126" s="685" t="s">
        <v>749</v>
      </c>
      <c r="BD126" s="685" t="s">
        <v>749</v>
      </c>
      <c r="BE126" s="685"/>
      <c r="BF126" s="685"/>
      <c r="BG126" s="685"/>
      <c r="BH126" s="685">
        <v>1</v>
      </c>
      <c r="BI126" s="685">
        <v>1</v>
      </c>
      <c r="BJ126" s="685">
        <v>1</v>
      </c>
      <c r="BK126" s="685" t="s">
        <v>749</v>
      </c>
      <c r="BL126" s="685">
        <v>1</v>
      </c>
      <c r="BM126" s="685" t="s">
        <v>749</v>
      </c>
      <c r="BN126" s="685">
        <v>1</v>
      </c>
      <c r="BO126" s="685">
        <v>1</v>
      </c>
      <c r="BP126" s="685">
        <v>1</v>
      </c>
      <c r="BQ126" s="685">
        <v>1</v>
      </c>
      <c r="BR126" s="685" t="s">
        <v>749</v>
      </c>
      <c r="BS126" s="685" t="s">
        <v>749</v>
      </c>
      <c r="BT126" s="685" t="s">
        <v>749</v>
      </c>
      <c r="BU126" s="685" t="s">
        <v>749</v>
      </c>
      <c r="BV126" s="685" t="s">
        <v>749</v>
      </c>
      <c r="BW126" s="685" t="s">
        <v>749</v>
      </c>
      <c r="BX126" s="685" t="s">
        <v>749</v>
      </c>
      <c r="BY126" s="685" t="s">
        <v>749</v>
      </c>
      <c r="BZ126" s="685">
        <v>1</v>
      </c>
      <c r="CA126" s="685">
        <v>1</v>
      </c>
      <c r="CB126" s="685">
        <v>1</v>
      </c>
      <c r="CC126" s="685">
        <v>1</v>
      </c>
      <c r="CD126" s="685">
        <v>1</v>
      </c>
      <c r="CE126" s="685">
        <v>1</v>
      </c>
      <c r="CF126" s="685" t="s">
        <v>749</v>
      </c>
      <c r="CG126" s="685" t="s">
        <v>749</v>
      </c>
      <c r="CH126" s="685" t="s">
        <v>749</v>
      </c>
      <c r="CI126" s="685" t="s">
        <v>749</v>
      </c>
      <c r="CJ126" s="685" t="s">
        <v>749</v>
      </c>
      <c r="CK126" s="685" t="s">
        <v>749</v>
      </c>
      <c r="CL126" s="685">
        <v>1</v>
      </c>
      <c r="CM126" s="685" t="s">
        <v>749</v>
      </c>
      <c r="CN126" s="685">
        <v>1</v>
      </c>
      <c r="CO126" s="685">
        <v>1</v>
      </c>
      <c r="CP126" s="685"/>
      <c r="CQ126" s="685"/>
      <c r="CR126" s="685"/>
      <c r="CS126" s="685"/>
      <c r="CT126" s="685"/>
      <c r="CU126" s="685"/>
      <c r="CV126" s="685"/>
      <c r="CW126" s="718" t="str">
        <f t="shared" si="20"/>
        <v>端末管理サーバ(Active Directory)</v>
      </c>
      <c r="CX126" s="718"/>
      <c r="CY126" s="718"/>
    </row>
    <row r="127" s="258" customFormat="1" ht="144" spans="2:103">
      <c r="B127" s="448">
        <f t="shared" si="7"/>
        <v>80</v>
      </c>
      <c r="C127" s="449" t="s">
        <v>913</v>
      </c>
      <c r="D127" s="450" t="s">
        <v>743</v>
      </c>
      <c r="E127" s="451" t="s">
        <v>744</v>
      </c>
      <c r="F127" s="598" t="s">
        <v>914</v>
      </c>
      <c r="G127" s="598" t="s">
        <v>915</v>
      </c>
      <c r="H127" s="454" t="str">
        <f t="shared" si="8"/>
        <v>ファイル共有システム(ファイルサーバ)
File sharing system
(e.g., File server)</v>
      </c>
      <c r="I127" s="451" t="s">
        <v>785</v>
      </c>
      <c r="J127" s="637" t="s">
        <v>786</v>
      </c>
      <c r="K127" s="487" t="str">
        <f t="shared" si="21"/>
        <v>回答不要
Not Applicable</v>
      </c>
      <c r="L127" s="488"/>
      <c r="M127" s="489"/>
      <c r="N127" s="490" t="s">
        <v>913</v>
      </c>
      <c r="O127" s="491"/>
      <c r="P127" s="322"/>
      <c r="Q127" s="648" t="s">
        <v>131</v>
      </c>
      <c r="R127" s="487" t="str">
        <f t="shared" si="22"/>
        <v>回答不要
Not Applicable</v>
      </c>
      <c r="S127" s="488"/>
      <c r="T127" s="489"/>
      <c r="U127" s="649"/>
      <c r="V127" s="494"/>
      <c r="W127" s="649"/>
      <c r="X127" s="487" t="str">
        <f t="shared" si="23"/>
        <v>回答不要
Not Applicable</v>
      </c>
      <c r="Y127" s="488"/>
      <c r="Z127" s="489"/>
      <c r="AA127" s="649"/>
      <c r="AB127" s="494"/>
      <c r="AC127" s="649"/>
      <c r="AD127" s="487" t="str">
        <f t="shared" si="24"/>
        <v>回答不要
Not Applicable</v>
      </c>
      <c r="AE127" s="488"/>
      <c r="AF127" s="489"/>
      <c r="AG127" s="649"/>
      <c r="AH127" s="494"/>
      <c r="AI127" s="649"/>
      <c r="AJ127" s="487" t="str">
        <f t="shared" si="25"/>
        <v>回答不要
Not Applicable</v>
      </c>
      <c r="AK127" s="488"/>
      <c r="AL127" s="489"/>
      <c r="AM127" s="652"/>
      <c r="AN127" s="494"/>
      <c r="AO127" s="668"/>
      <c r="AP127" s="669">
        <f>IF(OR('0.Work Content Judge'!$F$130=0,AND($CP127=99,COUNTIF('0.Work Content Judge'!$AM$160:$AO$160,2)=0),AND($CQ127=99,COUNTIF('0.Work Content Judge'!$AM$160:$AO$160,2)&gt;0),AND($CT127=99,'0.Work Content Judge'!$AC$160=1),AND($K$27="N/A",$H127=$BD$46),AND($K$28="N/A",$H127=$BE$46),AND($K$29="N/A",$H127=$BF$46),AND($K$30="N/A",$H127=$BG$46),AND($K$31="N/A",$H127=$BH$46),AND($K$32="N/A",$H127=$BI$46)),0,1)</f>
        <v>0</v>
      </c>
      <c r="AQ127" s="670">
        <f t="shared" si="26"/>
        <v>1</v>
      </c>
      <c r="AR127" s="669">
        <f>IF(OR('0.Work Content Judge'!$F$131=0,AND($CP127=99,COUNTIF('0.Work Content Judge'!$AM$161:$AO$161,2)=0),AND($CQ127=99,COUNTIF('0.Work Content Judge'!$AM$161:$AO$161,2)&gt;0),AND($CT127=99,'0.Work Content Judge'!$AC$161=1),AND($R$27="N/A",$H127=$BD$46),AND($R$28="N/A",$H127=$BE$46),AND($R$29="N/A",$H127=$BF$46),AND($R$30="N/A",$H127=$BG$46),AND($R$31="N/A",$H127=$BH$46),AND($R$32="N/A",$H127=$BI$46)),0,1)</f>
        <v>0</v>
      </c>
      <c r="AS127" s="670">
        <f t="shared" si="27"/>
        <v>1</v>
      </c>
      <c r="AT127" s="669">
        <f>IF(OR('0.Work Content Judge'!$F$132=0,AND($CP127=99,COUNTIF('0.Work Content Judge'!$AM$162:$AO$162,2)=0),AND($CQ127=99,COUNTIF('0.Work Content Judge'!$AM$162:$AO$162,2)&gt;0),AND($CT127=99,'0.Work Content Judge'!$AC$162=1),AND($X$27="N/A",$H127=$BD$46),AND($X$28="N/A",$H127=$BE$46),AND($X$29="N/A",$H127=$BF$46),AND($X$30="N/A",$H127=$BG$46),AND($X$31="N/A",$H127=$BH$46),AND($X$32="N/A",$H127=$BI$46)),0,1)</f>
        <v>0</v>
      </c>
      <c r="AU127" s="670">
        <f t="shared" si="28"/>
        <v>1</v>
      </c>
      <c r="AV127" s="669">
        <f>IF(OR('0.Work Content Judge'!$F$133=0,AND($CP127=99,COUNTIF('0.Work Content Judge'!$AM$163:$AO$163,2)=0),AND($CQ127=99,COUNTIF('0.Work Content Judge'!$AM$163:$AO$163,2)&gt;0),AND($CT127=99,'0.Work Content Judge'!$AC$163=1),AND($AD$27="N/A",$H127=$BD$46),AND($AD$28="N/A",$H127=$BE$46),AND($AD$29="N/A",$H127=$BF$46),AND($AD$30="N/A",$H127=$BG$46),AND($AD$31="N/A",$H127=$BH$46),AND($AD$32="N/A",$H127=$BI$46)),0,1)</f>
        <v>0</v>
      </c>
      <c r="AW127" s="670">
        <f t="shared" si="29"/>
        <v>1</v>
      </c>
      <c r="AX127" s="669">
        <f>IF(OR('0.Work Content Judge'!$F$134=0,AND($CP127=99,COUNTIF('0.Work Content Judge'!$AM$164:$AO$164,2)=0),AND($CQ127=99,COUNTIF('0.Work Content Judge'!$AM$164:$AO$164,2)&gt;0),AND($CT127=99,'0.Work Content Judge'!$AC$164=1),AND($AJ$27="N/A",$H127=$BD$46),AND($AJ$28="N/A",$H127=$BE$46),AND($AJ$29="N/A",$H127=$BF$46),AND($AJ$30="N/A",$H127=$BG$46),AND($AJ$31="N/A",$H127=$BH$46),AND($AJ$32="N/A",$H127=$BI$46)),0,1)</f>
        <v>0</v>
      </c>
      <c r="AY127" s="670">
        <f t="shared" si="30"/>
        <v>1</v>
      </c>
      <c r="AZ127" s="683">
        <f t="shared" si="5"/>
        <v>1</v>
      </c>
      <c r="BA127" s="684">
        <v>1</v>
      </c>
      <c r="BB127" s="685">
        <v>1</v>
      </c>
      <c r="BC127" s="685" t="s">
        <v>749</v>
      </c>
      <c r="BD127" s="685" t="s">
        <v>749</v>
      </c>
      <c r="BE127" s="685"/>
      <c r="BF127" s="685"/>
      <c r="BG127" s="685"/>
      <c r="BH127" s="685"/>
      <c r="BI127" s="685">
        <v>1</v>
      </c>
      <c r="BJ127" s="685">
        <v>1</v>
      </c>
      <c r="BK127" s="685" t="s">
        <v>749</v>
      </c>
      <c r="BL127" s="685">
        <v>1</v>
      </c>
      <c r="BM127" s="685" t="s">
        <v>749</v>
      </c>
      <c r="BN127" s="685">
        <v>1</v>
      </c>
      <c r="BO127" s="685">
        <v>1</v>
      </c>
      <c r="BP127" s="685">
        <v>1</v>
      </c>
      <c r="BQ127" s="685">
        <v>1</v>
      </c>
      <c r="BR127" s="685" t="s">
        <v>749</v>
      </c>
      <c r="BS127" s="685" t="s">
        <v>749</v>
      </c>
      <c r="BT127" s="685" t="s">
        <v>749</v>
      </c>
      <c r="BU127" s="685" t="s">
        <v>749</v>
      </c>
      <c r="BV127" s="685" t="s">
        <v>749</v>
      </c>
      <c r="BW127" s="685" t="s">
        <v>749</v>
      </c>
      <c r="BX127" s="685" t="s">
        <v>749</v>
      </c>
      <c r="BY127" s="685" t="s">
        <v>749</v>
      </c>
      <c r="BZ127" s="685">
        <v>1</v>
      </c>
      <c r="CA127" s="685">
        <v>1</v>
      </c>
      <c r="CB127" s="685">
        <v>1</v>
      </c>
      <c r="CC127" s="685">
        <v>1</v>
      </c>
      <c r="CD127" s="685">
        <v>1</v>
      </c>
      <c r="CE127" s="685">
        <v>1</v>
      </c>
      <c r="CF127" s="685" t="s">
        <v>749</v>
      </c>
      <c r="CG127" s="685" t="s">
        <v>749</v>
      </c>
      <c r="CH127" s="685" t="s">
        <v>749</v>
      </c>
      <c r="CI127" s="685" t="s">
        <v>749</v>
      </c>
      <c r="CJ127" s="685" t="s">
        <v>749</v>
      </c>
      <c r="CK127" s="685" t="s">
        <v>749</v>
      </c>
      <c r="CL127" s="685">
        <v>1</v>
      </c>
      <c r="CM127" s="685" t="s">
        <v>749</v>
      </c>
      <c r="CN127" s="685">
        <v>1</v>
      </c>
      <c r="CO127" s="685">
        <v>1</v>
      </c>
      <c r="CP127" s="685"/>
      <c r="CQ127" s="685"/>
      <c r="CR127" s="685"/>
      <c r="CS127" s="685"/>
      <c r="CT127" s="685"/>
      <c r="CU127" s="685"/>
      <c r="CV127" s="685"/>
      <c r="CW127" s="718" t="str">
        <f t="shared" si="20"/>
        <v>ファイル共有システム(ファイルサーバ)</v>
      </c>
      <c r="CX127" s="718"/>
      <c r="CY127" s="718"/>
    </row>
    <row r="128" s="258" customFormat="1" ht="244.8" spans="2:103">
      <c r="B128" s="448">
        <f t="shared" si="7"/>
        <v>81</v>
      </c>
      <c r="C128" s="449" t="s">
        <v>916</v>
      </c>
      <c r="D128" s="450" t="s">
        <v>743</v>
      </c>
      <c r="E128" s="451" t="s">
        <v>744</v>
      </c>
      <c r="F128" s="598" t="s">
        <v>917</v>
      </c>
      <c r="G128" s="598" t="s">
        <v>918</v>
      </c>
      <c r="H128" s="451" t="str">
        <f t="shared" si="8"/>
        <v>境界対策
Boundary Countermeasure
(e.g., Firewall, IDS, IPS)</v>
      </c>
      <c r="I128" s="451" t="s">
        <v>919</v>
      </c>
      <c r="J128" s="637" t="s">
        <v>920</v>
      </c>
      <c r="K128" s="487" t="str">
        <f t="shared" si="21"/>
        <v>回答不要
Not Applicable</v>
      </c>
      <c r="L128" s="488"/>
      <c r="M128" s="489"/>
      <c r="N128" s="490" t="s">
        <v>916</v>
      </c>
      <c r="O128" s="491"/>
      <c r="P128" s="322"/>
      <c r="Q128" s="648" t="s">
        <v>131</v>
      </c>
      <c r="R128" s="487" t="str">
        <f t="shared" si="22"/>
        <v>回答不要
Not Applicable</v>
      </c>
      <c r="S128" s="488"/>
      <c r="T128" s="489"/>
      <c r="U128" s="649"/>
      <c r="V128" s="494"/>
      <c r="W128" s="649"/>
      <c r="X128" s="487" t="str">
        <f t="shared" si="23"/>
        <v>回答不要
Not Applicable</v>
      </c>
      <c r="Y128" s="488"/>
      <c r="Z128" s="489"/>
      <c r="AA128" s="649"/>
      <c r="AB128" s="494"/>
      <c r="AC128" s="649"/>
      <c r="AD128" s="487" t="str">
        <f t="shared" si="24"/>
        <v>回答不要
Not Applicable</v>
      </c>
      <c r="AE128" s="488"/>
      <c r="AF128" s="489"/>
      <c r="AG128" s="649"/>
      <c r="AH128" s="494"/>
      <c r="AI128" s="649"/>
      <c r="AJ128" s="487" t="str">
        <f t="shared" si="25"/>
        <v>回答不要
Not Applicable</v>
      </c>
      <c r="AK128" s="488"/>
      <c r="AL128" s="489"/>
      <c r="AM128" s="652"/>
      <c r="AN128" s="494"/>
      <c r="AO128" s="668"/>
      <c r="AP128" s="669">
        <f>IF(OR('0.Work Content Judge'!$F$130=0,AND($CP128=99,COUNTIF('0.Work Content Judge'!$AM$160:$AO$160,2)=0),AND($CQ128=99,COUNTIF('0.Work Content Judge'!$AM$160:$AO$160,2)&gt;0),AND($CT128=99,'0.Work Content Judge'!$AC$160=1),AND($K$27="N/A",$H128=$BD$46),AND($K$28="N/A",$H128=$BE$46),AND($K$29="N/A",$H128=$BF$46),AND($K$30="N/A",$H128=$BG$46),AND($K$31="N/A",$H128=$BH$46),AND($K$32="N/A",$H128=$BI$46)),0,1)</f>
        <v>0</v>
      </c>
      <c r="AQ128" s="670">
        <f t="shared" si="26"/>
        <v>1</v>
      </c>
      <c r="AR128" s="669">
        <f>IF(OR('0.Work Content Judge'!$F$131=0,AND($CP128=99,COUNTIF('0.Work Content Judge'!$AM$161:$AO$161,2)=0),AND($CQ128=99,COUNTIF('0.Work Content Judge'!$AM$161:$AO$161,2)&gt;0),AND($CT128=99,'0.Work Content Judge'!$AC$161=1),AND($R$27="N/A",$H128=$BD$46),AND($R$28="N/A",$H128=$BE$46),AND($R$29="N/A",$H128=$BF$46),AND($R$30="N/A",$H128=$BG$46),AND($R$31="N/A",$H128=$BH$46),AND($R$32="N/A",$H128=$BI$46)),0,1)</f>
        <v>0</v>
      </c>
      <c r="AS128" s="670">
        <f t="shared" si="27"/>
        <v>1</v>
      </c>
      <c r="AT128" s="669">
        <f>IF(OR('0.Work Content Judge'!$F$132=0,AND($CP128=99,COUNTIF('0.Work Content Judge'!$AM$162:$AO$162,2)=0),AND($CQ128=99,COUNTIF('0.Work Content Judge'!$AM$162:$AO$162,2)&gt;0),AND($CT128=99,'0.Work Content Judge'!$AC$162=1),AND($X$27="N/A",$H128=$BD$46),AND($X$28="N/A",$H128=$BE$46),AND($X$29="N/A",$H128=$BF$46),AND($X$30="N/A",$H128=$BG$46),AND($X$31="N/A",$H128=$BH$46),AND($X$32="N/A",$H128=$BI$46)),0,1)</f>
        <v>0</v>
      </c>
      <c r="AU128" s="670">
        <f t="shared" si="28"/>
        <v>1</v>
      </c>
      <c r="AV128" s="669">
        <f>IF(OR('0.Work Content Judge'!$F$133=0,AND($CP128=99,COUNTIF('0.Work Content Judge'!$AM$163:$AO$163,2)=0),AND($CQ128=99,COUNTIF('0.Work Content Judge'!$AM$163:$AO$163,2)&gt;0),AND($CT128=99,'0.Work Content Judge'!$AC$163=1),AND($AD$27="N/A",$H128=$BD$46),AND($AD$28="N/A",$H128=$BE$46),AND($AD$29="N/A",$H128=$BF$46),AND($AD$30="N/A",$H128=$BG$46),AND($AD$31="N/A",$H128=$BH$46),AND($AD$32="N/A",$H128=$BI$46)),0,1)</f>
        <v>0</v>
      </c>
      <c r="AW128" s="670">
        <f t="shared" si="29"/>
        <v>1</v>
      </c>
      <c r="AX128" s="669">
        <f>IF(OR('0.Work Content Judge'!$F$134=0,AND($CP128=99,COUNTIF('0.Work Content Judge'!$AM$164:$AO$164,2)=0),AND($CQ128=99,COUNTIF('0.Work Content Judge'!$AM$164:$AO$164,2)&gt;0),AND($CT128=99,'0.Work Content Judge'!$AC$164=1),AND($AJ$27="N/A",$H128=$BD$46),AND($AJ$28="N/A",$H128=$BE$46),AND($AJ$29="N/A",$H128=$BF$46),AND($AJ$30="N/A",$H128=$BG$46),AND($AJ$31="N/A",$H128=$BH$46),AND($AJ$32="N/A",$H128=$BI$46)),0,1)</f>
        <v>0</v>
      </c>
      <c r="AY128" s="670">
        <f t="shared" si="30"/>
        <v>1</v>
      </c>
      <c r="AZ128" s="683">
        <f t="shared" si="5"/>
        <v>6</v>
      </c>
      <c r="BA128" s="684">
        <v>1</v>
      </c>
      <c r="BB128" s="685">
        <v>1</v>
      </c>
      <c r="BC128" s="685" t="s">
        <v>749</v>
      </c>
      <c r="BD128" s="685">
        <v>1</v>
      </c>
      <c r="BE128" s="685">
        <v>1</v>
      </c>
      <c r="BF128" s="685">
        <v>1</v>
      </c>
      <c r="BG128" s="685">
        <v>1</v>
      </c>
      <c r="BH128" s="685">
        <v>1</v>
      </c>
      <c r="BI128" s="685">
        <v>1</v>
      </c>
      <c r="BJ128" s="685">
        <v>0</v>
      </c>
      <c r="BK128" s="685">
        <v>1</v>
      </c>
      <c r="BL128" s="685">
        <v>1</v>
      </c>
      <c r="BM128" s="685">
        <v>1</v>
      </c>
      <c r="BN128" s="685">
        <v>1</v>
      </c>
      <c r="BO128" s="685">
        <v>1</v>
      </c>
      <c r="BP128" s="685">
        <v>1</v>
      </c>
      <c r="BQ128" s="685">
        <v>1</v>
      </c>
      <c r="BR128" s="685" t="s">
        <v>749</v>
      </c>
      <c r="BS128" s="685" t="s">
        <v>749</v>
      </c>
      <c r="BT128" s="685" t="s">
        <v>749</v>
      </c>
      <c r="BU128" s="685" t="s">
        <v>749</v>
      </c>
      <c r="BV128" s="685" t="s">
        <v>749</v>
      </c>
      <c r="BW128" s="685">
        <v>1</v>
      </c>
      <c r="BX128" s="685" t="s">
        <v>749</v>
      </c>
      <c r="BY128" s="685">
        <v>1</v>
      </c>
      <c r="BZ128" s="685">
        <v>1</v>
      </c>
      <c r="CA128" s="685">
        <v>1</v>
      </c>
      <c r="CB128" s="685">
        <v>1</v>
      </c>
      <c r="CC128" s="685">
        <v>1</v>
      </c>
      <c r="CD128" s="685">
        <v>1</v>
      </c>
      <c r="CE128" s="685">
        <v>1</v>
      </c>
      <c r="CF128" s="685" t="s">
        <v>749</v>
      </c>
      <c r="CG128" s="685">
        <v>1</v>
      </c>
      <c r="CH128" s="685" t="s">
        <v>749</v>
      </c>
      <c r="CI128" s="685" t="s">
        <v>749</v>
      </c>
      <c r="CJ128" s="685">
        <v>1</v>
      </c>
      <c r="CK128" s="685" t="s">
        <v>749</v>
      </c>
      <c r="CL128" s="685" t="s">
        <v>749</v>
      </c>
      <c r="CM128" s="685" t="s">
        <v>749</v>
      </c>
      <c r="CN128" s="685">
        <v>1</v>
      </c>
      <c r="CO128" s="685">
        <v>1</v>
      </c>
      <c r="CP128" s="685"/>
      <c r="CQ128" s="685"/>
      <c r="CR128" s="685"/>
      <c r="CS128" s="685"/>
      <c r="CT128" s="685"/>
      <c r="CU128" s="685"/>
      <c r="CV128" s="685"/>
      <c r="CW128" s="718" t="str">
        <f t="shared" si="20"/>
        <v>境界対策</v>
      </c>
      <c r="CX128" s="718"/>
      <c r="CY128" s="718"/>
    </row>
    <row r="129" s="258" customFormat="1" ht="244.8" spans="2:103">
      <c r="B129" s="448">
        <f t="shared" si="7"/>
        <v>82</v>
      </c>
      <c r="C129" s="449" t="s">
        <v>916</v>
      </c>
      <c r="D129" s="450" t="s">
        <v>743</v>
      </c>
      <c r="E129" s="451" t="s">
        <v>744</v>
      </c>
      <c r="F129" s="598" t="s">
        <v>917</v>
      </c>
      <c r="G129" s="598" t="s">
        <v>918</v>
      </c>
      <c r="H129" s="454" t="str">
        <f t="shared" si="8"/>
        <v>インターネット接続環境
Internet connection environment
(e.g., Proxy server,etc.)</v>
      </c>
      <c r="I129" s="451" t="s">
        <v>919</v>
      </c>
      <c r="J129" s="637" t="s">
        <v>920</v>
      </c>
      <c r="K129" s="487" t="str">
        <f t="shared" si="21"/>
        <v>回答不要
Not Applicable</v>
      </c>
      <c r="L129" s="488"/>
      <c r="M129" s="489"/>
      <c r="N129" s="490" t="s">
        <v>916</v>
      </c>
      <c r="O129" s="491"/>
      <c r="P129" s="322"/>
      <c r="Q129" s="648" t="s">
        <v>131</v>
      </c>
      <c r="R129" s="487" t="str">
        <f t="shared" si="22"/>
        <v>回答不要
Not Applicable</v>
      </c>
      <c r="S129" s="488"/>
      <c r="T129" s="489"/>
      <c r="U129" s="649"/>
      <c r="V129" s="494"/>
      <c r="W129" s="649"/>
      <c r="X129" s="487" t="str">
        <f t="shared" si="23"/>
        <v>回答不要
Not Applicable</v>
      </c>
      <c r="Y129" s="488"/>
      <c r="Z129" s="489"/>
      <c r="AA129" s="649"/>
      <c r="AB129" s="494"/>
      <c r="AC129" s="649"/>
      <c r="AD129" s="487" t="str">
        <f t="shared" si="24"/>
        <v>回答不要
Not Applicable</v>
      </c>
      <c r="AE129" s="488"/>
      <c r="AF129" s="489"/>
      <c r="AG129" s="649"/>
      <c r="AH129" s="494"/>
      <c r="AI129" s="649"/>
      <c r="AJ129" s="487" t="str">
        <f t="shared" si="25"/>
        <v>回答不要
Not Applicable</v>
      </c>
      <c r="AK129" s="488"/>
      <c r="AL129" s="489"/>
      <c r="AM129" s="652"/>
      <c r="AN129" s="494"/>
      <c r="AO129" s="668"/>
      <c r="AP129" s="669">
        <f>IF(OR('0.Work Content Judge'!$F$130=0,AND($CP129=99,COUNTIF('0.Work Content Judge'!$AM$160:$AO$160,2)=0),AND($CQ129=99,COUNTIF('0.Work Content Judge'!$AM$160:$AO$160,2)&gt;0),AND($CT129=99,'0.Work Content Judge'!$AC$160=1),AND($K$27="N/A",$H129=$BD$46),AND($K$28="N/A",$H129=$BE$46),AND($K$29="N/A",$H129=$BF$46),AND($K$30="N/A",$H129=$BG$46),AND($K$31="N/A",$H129=$BH$46),AND($K$32="N/A",$H129=$BI$46)),0,1)</f>
        <v>0</v>
      </c>
      <c r="AQ129" s="670">
        <f t="shared" si="26"/>
        <v>1</v>
      </c>
      <c r="AR129" s="669">
        <f>IF(OR('0.Work Content Judge'!$F$131=0,AND($CP129=99,COUNTIF('0.Work Content Judge'!$AM$161:$AO$161,2)=0),AND($CQ129=99,COUNTIF('0.Work Content Judge'!$AM$161:$AO$161,2)&gt;0),AND($CT129=99,'0.Work Content Judge'!$AC$161=1),AND($R$27="N/A",$H129=$BD$46),AND($R$28="N/A",$H129=$BE$46),AND($R$29="N/A",$H129=$BF$46),AND($R$30="N/A",$H129=$BG$46),AND($R$31="N/A",$H129=$BH$46),AND($R$32="N/A",$H129=$BI$46)),0,1)</f>
        <v>0</v>
      </c>
      <c r="AS129" s="670">
        <f t="shared" si="27"/>
        <v>1</v>
      </c>
      <c r="AT129" s="669">
        <f>IF(OR('0.Work Content Judge'!$F$132=0,AND($CP129=99,COUNTIF('0.Work Content Judge'!$AM$162:$AO$162,2)=0),AND($CQ129=99,COUNTIF('0.Work Content Judge'!$AM$162:$AO$162,2)&gt;0),AND($CT129=99,'0.Work Content Judge'!$AC$162=1),AND($X$27="N/A",$H129=$BD$46),AND($X$28="N/A",$H129=$BE$46),AND($X$29="N/A",$H129=$BF$46),AND($X$30="N/A",$H129=$BG$46),AND($X$31="N/A",$H129=$BH$46),AND($X$32="N/A",$H129=$BI$46)),0,1)</f>
        <v>0</v>
      </c>
      <c r="AU129" s="670">
        <f t="shared" si="28"/>
        <v>1</v>
      </c>
      <c r="AV129" s="669">
        <f>IF(OR('0.Work Content Judge'!$F$133=0,AND($CP129=99,COUNTIF('0.Work Content Judge'!$AM$163:$AO$163,2)=0),AND($CQ129=99,COUNTIF('0.Work Content Judge'!$AM$163:$AO$163,2)&gt;0),AND($CT129=99,'0.Work Content Judge'!$AC$163=1),AND($AD$27="N/A",$H129=$BD$46),AND($AD$28="N/A",$H129=$BE$46),AND($AD$29="N/A",$H129=$BF$46),AND($AD$30="N/A",$H129=$BG$46),AND($AD$31="N/A",$H129=$BH$46),AND($AD$32="N/A",$H129=$BI$46)),0,1)</f>
        <v>0</v>
      </c>
      <c r="AW129" s="670">
        <f t="shared" si="29"/>
        <v>1</v>
      </c>
      <c r="AX129" s="669">
        <f>IF(OR('0.Work Content Judge'!$F$134=0,AND($CP129=99,COUNTIF('0.Work Content Judge'!$AM$164:$AO$164,2)=0),AND($CQ129=99,COUNTIF('0.Work Content Judge'!$AM$164:$AO$164,2)&gt;0),AND($CT129=99,'0.Work Content Judge'!$AC$164=1),AND($AJ$27="N/A",$H129=$BD$46),AND($AJ$28="N/A",$H129=$BE$46),AND($AJ$29="N/A",$H129=$BF$46),AND($AJ$30="N/A",$H129=$BG$46),AND($AJ$31="N/A",$H129=$BH$46),AND($AJ$32="N/A",$H129=$BI$46)),0,1)</f>
        <v>0</v>
      </c>
      <c r="AY129" s="670">
        <f t="shared" si="30"/>
        <v>1</v>
      </c>
      <c r="AZ129" s="683">
        <f t="shared" si="5"/>
        <v>5</v>
      </c>
      <c r="BA129" s="684">
        <v>1</v>
      </c>
      <c r="BB129" s="685">
        <v>1</v>
      </c>
      <c r="BC129" s="685" t="s">
        <v>749</v>
      </c>
      <c r="BD129" s="685"/>
      <c r="BE129" s="685">
        <v>1</v>
      </c>
      <c r="BF129" s="685">
        <v>1</v>
      </c>
      <c r="BG129" s="685">
        <v>1</v>
      </c>
      <c r="BH129" s="685">
        <v>1</v>
      </c>
      <c r="BI129" s="685">
        <v>1</v>
      </c>
      <c r="BJ129" s="685">
        <v>0</v>
      </c>
      <c r="BK129" s="685">
        <v>1</v>
      </c>
      <c r="BL129" s="685">
        <v>1</v>
      </c>
      <c r="BM129" s="685">
        <v>1</v>
      </c>
      <c r="BN129" s="685">
        <v>1</v>
      </c>
      <c r="BO129" s="685">
        <v>1</v>
      </c>
      <c r="BP129" s="685">
        <v>1</v>
      </c>
      <c r="BQ129" s="685">
        <v>1</v>
      </c>
      <c r="BR129" s="685" t="s">
        <v>749</v>
      </c>
      <c r="BS129" s="685" t="s">
        <v>749</v>
      </c>
      <c r="BT129" s="685" t="s">
        <v>749</v>
      </c>
      <c r="BU129" s="685" t="s">
        <v>749</v>
      </c>
      <c r="BV129" s="685" t="s">
        <v>749</v>
      </c>
      <c r="BW129" s="685">
        <v>1</v>
      </c>
      <c r="BX129" s="685" t="s">
        <v>749</v>
      </c>
      <c r="BY129" s="685">
        <v>1</v>
      </c>
      <c r="BZ129" s="685">
        <v>1</v>
      </c>
      <c r="CA129" s="685">
        <v>1</v>
      </c>
      <c r="CB129" s="685">
        <v>1</v>
      </c>
      <c r="CC129" s="685">
        <v>1</v>
      </c>
      <c r="CD129" s="685">
        <v>1</v>
      </c>
      <c r="CE129" s="685">
        <v>1</v>
      </c>
      <c r="CF129" s="685" t="s">
        <v>749</v>
      </c>
      <c r="CG129" s="685">
        <v>1</v>
      </c>
      <c r="CH129" s="685" t="s">
        <v>749</v>
      </c>
      <c r="CI129" s="685" t="s">
        <v>749</v>
      </c>
      <c r="CJ129" s="685">
        <v>1</v>
      </c>
      <c r="CK129" s="685" t="s">
        <v>749</v>
      </c>
      <c r="CL129" s="685" t="s">
        <v>749</v>
      </c>
      <c r="CM129" s="685" t="s">
        <v>749</v>
      </c>
      <c r="CN129" s="685">
        <v>1</v>
      </c>
      <c r="CO129" s="685">
        <v>1</v>
      </c>
      <c r="CP129" s="685"/>
      <c r="CQ129" s="685"/>
      <c r="CR129" s="685"/>
      <c r="CS129" s="685"/>
      <c r="CT129" s="685"/>
      <c r="CU129" s="685"/>
      <c r="CV129" s="685"/>
      <c r="CW129" s="718" t="str">
        <f t="shared" si="20"/>
        <v>インターネット接続環境</v>
      </c>
      <c r="CX129" s="718"/>
      <c r="CY129" s="718"/>
    </row>
    <row r="130" s="258" customFormat="1" ht="244.8" spans="2:103">
      <c r="B130" s="448">
        <f t="shared" si="7"/>
        <v>83</v>
      </c>
      <c r="C130" s="449" t="s">
        <v>916</v>
      </c>
      <c r="D130" s="450" t="s">
        <v>743</v>
      </c>
      <c r="E130" s="451" t="s">
        <v>744</v>
      </c>
      <c r="F130" s="598" t="s">
        <v>917</v>
      </c>
      <c r="G130" s="598" t="s">
        <v>918</v>
      </c>
      <c r="H130" s="454" t="str">
        <f t="shared" si="8"/>
        <v>インターネットメール環境
Internet mail environment
(e.g., E-mail server)</v>
      </c>
      <c r="I130" s="451" t="s">
        <v>919</v>
      </c>
      <c r="J130" s="637" t="s">
        <v>920</v>
      </c>
      <c r="K130" s="487" t="str">
        <f t="shared" si="21"/>
        <v>回答不要
Not Applicable</v>
      </c>
      <c r="L130" s="488"/>
      <c r="M130" s="489"/>
      <c r="N130" s="490" t="s">
        <v>916</v>
      </c>
      <c r="O130" s="491"/>
      <c r="P130" s="322"/>
      <c r="Q130" s="648" t="s">
        <v>131</v>
      </c>
      <c r="R130" s="487" t="str">
        <f t="shared" si="22"/>
        <v>回答不要
Not Applicable</v>
      </c>
      <c r="S130" s="488"/>
      <c r="T130" s="489"/>
      <c r="U130" s="649"/>
      <c r="V130" s="494"/>
      <c r="W130" s="649"/>
      <c r="X130" s="487" t="str">
        <f t="shared" si="23"/>
        <v>回答不要
Not Applicable</v>
      </c>
      <c r="Y130" s="488"/>
      <c r="Z130" s="489"/>
      <c r="AA130" s="649"/>
      <c r="AB130" s="494"/>
      <c r="AC130" s="649"/>
      <c r="AD130" s="487" t="str">
        <f t="shared" si="24"/>
        <v>回答不要
Not Applicable</v>
      </c>
      <c r="AE130" s="488"/>
      <c r="AF130" s="489"/>
      <c r="AG130" s="649"/>
      <c r="AH130" s="494"/>
      <c r="AI130" s="649"/>
      <c r="AJ130" s="487" t="str">
        <f t="shared" si="25"/>
        <v>回答不要
Not Applicable</v>
      </c>
      <c r="AK130" s="488"/>
      <c r="AL130" s="489"/>
      <c r="AM130" s="652"/>
      <c r="AN130" s="494"/>
      <c r="AO130" s="668"/>
      <c r="AP130" s="669">
        <f>IF(OR('0.Work Content Judge'!$F$130=0,AND($CP130=99,COUNTIF('0.Work Content Judge'!$AM$160:$AO$160,2)=0),AND($CQ130=99,COUNTIF('0.Work Content Judge'!$AM$160:$AO$160,2)&gt;0),AND($CT130=99,'0.Work Content Judge'!$AC$160=1),AND($K$27="N/A",$H130=$BD$46),AND($K$28="N/A",$H130=$BE$46),AND($K$29="N/A",$H130=$BF$46),AND($K$30="N/A",$H130=$BG$46),AND($K$31="N/A",$H130=$BH$46),AND($K$32="N/A",$H130=$BI$46)),0,1)</f>
        <v>0</v>
      </c>
      <c r="AQ130" s="670">
        <f t="shared" si="26"/>
        <v>1</v>
      </c>
      <c r="AR130" s="669">
        <f>IF(OR('0.Work Content Judge'!$F$131=0,AND($CP130=99,COUNTIF('0.Work Content Judge'!$AM$161:$AO$161,2)=0),AND($CQ130=99,COUNTIF('0.Work Content Judge'!$AM$161:$AO$161,2)&gt;0),AND($CT130=99,'0.Work Content Judge'!$AC$161=1),AND($R$27="N/A",$H130=$BD$46),AND($R$28="N/A",$H130=$BE$46),AND($R$29="N/A",$H130=$BF$46),AND($R$30="N/A",$H130=$BG$46),AND($R$31="N/A",$H130=$BH$46),AND($R$32="N/A",$H130=$BI$46)),0,1)</f>
        <v>0</v>
      </c>
      <c r="AS130" s="670">
        <f t="shared" si="27"/>
        <v>1</v>
      </c>
      <c r="AT130" s="669">
        <f>IF(OR('0.Work Content Judge'!$F$132=0,AND($CP130=99,COUNTIF('0.Work Content Judge'!$AM$162:$AO$162,2)=0),AND($CQ130=99,COUNTIF('0.Work Content Judge'!$AM$162:$AO$162,2)&gt;0),AND($CT130=99,'0.Work Content Judge'!$AC$162=1),AND($X$27="N/A",$H130=$BD$46),AND($X$28="N/A",$H130=$BE$46),AND($X$29="N/A",$H130=$BF$46),AND($X$30="N/A",$H130=$BG$46),AND($X$31="N/A",$H130=$BH$46),AND($X$32="N/A",$H130=$BI$46)),0,1)</f>
        <v>0</v>
      </c>
      <c r="AU130" s="670">
        <f t="shared" si="28"/>
        <v>1</v>
      </c>
      <c r="AV130" s="669">
        <f>IF(OR('0.Work Content Judge'!$F$133=0,AND($CP130=99,COUNTIF('0.Work Content Judge'!$AM$163:$AO$163,2)=0),AND($CQ130=99,COUNTIF('0.Work Content Judge'!$AM$163:$AO$163,2)&gt;0),AND($CT130=99,'0.Work Content Judge'!$AC$163=1),AND($AD$27="N/A",$H130=$BD$46),AND($AD$28="N/A",$H130=$BE$46),AND($AD$29="N/A",$H130=$BF$46),AND($AD$30="N/A",$H130=$BG$46),AND($AD$31="N/A",$H130=$BH$46),AND($AD$32="N/A",$H130=$BI$46)),0,1)</f>
        <v>0</v>
      </c>
      <c r="AW130" s="670">
        <f t="shared" si="29"/>
        <v>1</v>
      </c>
      <c r="AX130" s="669">
        <f>IF(OR('0.Work Content Judge'!$F$134=0,AND($CP130=99,COUNTIF('0.Work Content Judge'!$AM$164:$AO$164,2)=0),AND($CQ130=99,COUNTIF('0.Work Content Judge'!$AM$164:$AO$164,2)&gt;0),AND($CT130=99,'0.Work Content Judge'!$AC$164=1),AND($AJ$27="N/A",$H130=$BD$46),AND($AJ$28="N/A",$H130=$BE$46),AND($AJ$29="N/A",$H130=$BF$46),AND($AJ$30="N/A",$H130=$BG$46),AND($AJ$31="N/A",$H130=$BH$46),AND($AJ$32="N/A",$H130=$BI$46)),0,1)</f>
        <v>0</v>
      </c>
      <c r="AY130" s="670">
        <f t="shared" si="30"/>
        <v>1</v>
      </c>
      <c r="AZ130" s="683">
        <f t="shared" si="5"/>
        <v>4</v>
      </c>
      <c r="BA130" s="684">
        <v>1</v>
      </c>
      <c r="BB130" s="685">
        <v>1</v>
      </c>
      <c r="BC130" s="685" t="s">
        <v>749</v>
      </c>
      <c r="BD130" s="685"/>
      <c r="BE130" s="685"/>
      <c r="BF130" s="685">
        <v>1</v>
      </c>
      <c r="BG130" s="685">
        <v>1</v>
      </c>
      <c r="BH130" s="685">
        <v>1</v>
      </c>
      <c r="BI130" s="685">
        <v>1</v>
      </c>
      <c r="BJ130" s="685">
        <v>0</v>
      </c>
      <c r="BK130" s="685">
        <v>1</v>
      </c>
      <c r="BL130" s="685">
        <v>1</v>
      </c>
      <c r="BM130" s="685">
        <v>1</v>
      </c>
      <c r="BN130" s="685">
        <v>1</v>
      </c>
      <c r="BO130" s="685">
        <v>1</v>
      </c>
      <c r="BP130" s="685">
        <v>1</v>
      </c>
      <c r="BQ130" s="685">
        <v>1</v>
      </c>
      <c r="BR130" s="685" t="s">
        <v>749</v>
      </c>
      <c r="BS130" s="685" t="s">
        <v>749</v>
      </c>
      <c r="BT130" s="685" t="s">
        <v>749</v>
      </c>
      <c r="BU130" s="685" t="s">
        <v>749</v>
      </c>
      <c r="BV130" s="685" t="s">
        <v>749</v>
      </c>
      <c r="BW130" s="685">
        <v>1</v>
      </c>
      <c r="BX130" s="685" t="s">
        <v>749</v>
      </c>
      <c r="BY130" s="685">
        <v>1</v>
      </c>
      <c r="BZ130" s="685">
        <v>1</v>
      </c>
      <c r="CA130" s="685">
        <v>1</v>
      </c>
      <c r="CB130" s="685">
        <v>1</v>
      </c>
      <c r="CC130" s="685">
        <v>1</v>
      </c>
      <c r="CD130" s="685">
        <v>1</v>
      </c>
      <c r="CE130" s="685">
        <v>1</v>
      </c>
      <c r="CF130" s="685" t="s">
        <v>749</v>
      </c>
      <c r="CG130" s="685">
        <v>1</v>
      </c>
      <c r="CH130" s="685" t="s">
        <v>749</v>
      </c>
      <c r="CI130" s="685" t="s">
        <v>749</v>
      </c>
      <c r="CJ130" s="685">
        <v>1</v>
      </c>
      <c r="CK130" s="685" t="s">
        <v>749</v>
      </c>
      <c r="CL130" s="685" t="s">
        <v>749</v>
      </c>
      <c r="CM130" s="685" t="s">
        <v>749</v>
      </c>
      <c r="CN130" s="685">
        <v>1</v>
      </c>
      <c r="CO130" s="685">
        <v>1</v>
      </c>
      <c r="CP130" s="685"/>
      <c r="CQ130" s="685"/>
      <c r="CR130" s="685"/>
      <c r="CS130" s="685"/>
      <c r="CT130" s="685"/>
      <c r="CU130" s="685"/>
      <c r="CV130" s="685"/>
      <c r="CW130" s="718" t="str">
        <f t="shared" si="20"/>
        <v>インターネットメール環境</v>
      </c>
      <c r="CX130" s="718"/>
      <c r="CY130" s="718"/>
    </row>
    <row r="131" s="258" customFormat="1" ht="244.8" spans="2:103">
      <c r="B131" s="448">
        <f t="shared" si="7"/>
        <v>84</v>
      </c>
      <c r="C131" s="449" t="s">
        <v>916</v>
      </c>
      <c r="D131" s="450" t="s">
        <v>743</v>
      </c>
      <c r="E131" s="451" t="s">
        <v>744</v>
      </c>
      <c r="F131" s="598" t="s">
        <v>917</v>
      </c>
      <c r="G131" s="598" t="s">
        <v>918</v>
      </c>
      <c r="H131" s="454" t="str">
        <f t="shared" si="8"/>
        <v>端末
Terminal
(e.g., User terminal, operation terminal, etc.)</v>
      </c>
      <c r="I131" s="451" t="s">
        <v>919</v>
      </c>
      <c r="J131" s="637" t="s">
        <v>920</v>
      </c>
      <c r="K131" s="487" t="str">
        <f t="shared" si="21"/>
        <v>回答不要
Not Applicable</v>
      </c>
      <c r="L131" s="488"/>
      <c r="M131" s="489"/>
      <c r="N131" s="490" t="s">
        <v>916</v>
      </c>
      <c r="O131" s="491"/>
      <c r="P131" s="322"/>
      <c r="Q131" s="648" t="s">
        <v>131</v>
      </c>
      <c r="R131" s="487" t="str">
        <f t="shared" si="22"/>
        <v>回答不要
Not Applicable</v>
      </c>
      <c r="S131" s="488"/>
      <c r="T131" s="489"/>
      <c r="U131" s="649"/>
      <c r="V131" s="494"/>
      <c r="W131" s="649"/>
      <c r="X131" s="487" t="str">
        <f t="shared" si="23"/>
        <v>回答不要
Not Applicable</v>
      </c>
      <c r="Y131" s="488"/>
      <c r="Z131" s="489"/>
      <c r="AA131" s="649"/>
      <c r="AB131" s="494"/>
      <c r="AC131" s="649"/>
      <c r="AD131" s="487" t="str">
        <f t="shared" si="24"/>
        <v>回答不要
Not Applicable</v>
      </c>
      <c r="AE131" s="488"/>
      <c r="AF131" s="489"/>
      <c r="AG131" s="649"/>
      <c r="AH131" s="494"/>
      <c r="AI131" s="649"/>
      <c r="AJ131" s="487" t="str">
        <f t="shared" si="25"/>
        <v>回答不要
Not Applicable</v>
      </c>
      <c r="AK131" s="488"/>
      <c r="AL131" s="489"/>
      <c r="AM131" s="652"/>
      <c r="AN131" s="494"/>
      <c r="AO131" s="668"/>
      <c r="AP131" s="669">
        <f>IF(OR('0.Work Content Judge'!$F$130=0,AND($CP131=99,COUNTIF('0.Work Content Judge'!$AM$160:$AO$160,2)=0),AND($CQ131=99,COUNTIF('0.Work Content Judge'!$AM$160:$AO$160,2)&gt;0),AND($CT131=99,'0.Work Content Judge'!$AC$160=1),AND($K$27="N/A",$H131=$BD$46),AND($K$28="N/A",$H131=$BE$46),AND($K$29="N/A",$H131=$BF$46),AND($K$30="N/A",$H131=$BG$46),AND($K$31="N/A",$H131=$BH$46),AND($K$32="N/A",$H131=$BI$46)),0,1)</f>
        <v>0</v>
      </c>
      <c r="AQ131" s="670">
        <f t="shared" si="26"/>
        <v>1</v>
      </c>
      <c r="AR131" s="669">
        <f>IF(OR('0.Work Content Judge'!$F$131=0,AND($CP131=99,COUNTIF('0.Work Content Judge'!$AM$161:$AO$161,2)=0),AND($CQ131=99,COUNTIF('0.Work Content Judge'!$AM$161:$AO$161,2)&gt;0),AND($CT131=99,'0.Work Content Judge'!$AC$161=1),AND($R$27="N/A",$H131=$BD$46),AND($R$28="N/A",$H131=$BE$46),AND($R$29="N/A",$H131=$BF$46),AND($R$30="N/A",$H131=$BG$46),AND($R$31="N/A",$H131=$BH$46),AND($R$32="N/A",$H131=$BI$46)),0,1)</f>
        <v>0</v>
      </c>
      <c r="AS131" s="670">
        <f t="shared" si="27"/>
        <v>1</v>
      </c>
      <c r="AT131" s="669">
        <f>IF(OR('0.Work Content Judge'!$F$132=0,AND($CP131=99,COUNTIF('0.Work Content Judge'!$AM$162:$AO$162,2)=0),AND($CQ131=99,COUNTIF('0.Work Content Judge'!$AM$162:$AO$162,2)&gt;0),AND($CT131=99,'0.Work Content Judge'!$AC$162=1),AND($X$27="N/A",$H131=$BD$46),AND($X$28="N/A",$H131=$BE$46),AND($X$29="N/A",$H131=$BF$46),AND($X$30="N/A",$H131=$BG$46),AND($X$31="N/A",$H131=$BH$46),AND($X$32="N/A",$H131=$BI$46)),0,1)</f>
        <v>0</v>
      </c>
      <c r="AU131" s="670">
        <f t="shared" si="28"/>
        <v>1</v>
      </c>
      <c r="AV131" s="669">
        <f>IF(OR('0.Work Content Judge'!$F$133=0,AND($CP131=99,COUNTIF('0.Work Content Judge'!$AM$163:$AO$163,2)=0),AND($CQ131=99,COUNTIF('0.Work Content Judge'!$AM$163:$AO$163,2)&gt;0),AND($CT131=99,'0.Work Content Judge'!$AC$163=1),AND($AD$27="N/A",$H131=$BD$46),AND($AD$28="N/A",$H131=$BE$46),AND($AD$29="N/A",$H131=$BF$46),AND($AD$30="N/A",$H131=$BG$46),AND($AD$31="N/A",$H131=$BH$46),AND($AD$32="N/A",$H131=$BI$46)),0,1)</f>
        <v>0</v>
      </c>
      <c r="AW131" s="670">
        <f t="shared" si="29"/>
        <v>1</v>
      </c>
      <c r="AX131" s="669">
        <f>IF(OR('0.Work Content Judge'!$F$134=0,AND($CP131=99,COUNTIF('0.Work Content Judge'!$AM$164:$AO$164,2)=0),AND($CQ131=99,COUNTIF('0.Work Content Judge'!$AM$164:$AO$164,2)&gt;0),AND($CT131=99,'0.Work Content Judge'!$AC$164=1),AND($AJ$27="N/A",$H131=$BD$46),AND($AJ$28="N/A",$H131=$BE$46),AND($AJ$29="N/A",$H131=$BF$46),AND($AJ$30="N/A",$H131=$BG$46),AND($AJ$31="N/A",$H131=$BH$46),AND($AJ$32="N/A",$H131=$BI$46)),0,1)</f>
        <v>0</v>
      </c>
      <c r="AY131" s="670">
        <f t="shared" si="30"/>
        <v>1</v>
      </c>
      <c r="AZ131" s="683">
        <f t="shared" si="5"/>
        <v>3</v>
      </c>
      <c r="BA131" s="684">
        <v>1</v>
      </c>
      <c r="BB131" s="685">
        <v>1</v>
      </c>
      <c r="BC131" s="685" t="s">
        <v>749</v>
      </c>
      <c r="BD131" s="685"/>
      <c r="BE131" s="685"/>
      <c r="BF131" s="685"/>
      <c r="BG131" s="685">
        <v>1</v>
      </c>
      <c r="BH131" s="685">
        <v>1</v>
      </c>
      <c r="BI131" s="685">
        <v>1</v>
      </c>
      <c r="BJ131" s="685">
        <v>0</v>
      </c>
      <c r="BK131" s="685">
        <v>1</v>
      </c>
      <c r="BL131" s="685">
        <v>1</v>
      </c>
      <c r="BM131" s="685">
        <v>1</v>
      </c>
      <c r="BN131" s="685">
        <v>1</v>
      </c>
      <c r="BO131" s="685">
        <v>1</v>
      </c>
      <c r="BP131" s="685">
        <v>1</v>
      </c>
      <c r="BQ131" s="685">
        <v>1</v>
      </c>
      <c r="BR131" s="685" t="s">
        <v>749</v>
      </c>
      <c r="BS131" s="685" t="s">
        <v>749</v>
      </c>
      <c r="BT131" s="685" t="s">
        <v>749</v>
      </c>
      <c r="BU131" s="685" t="s">
        <v>749</v>
      </c>
      <c r="BV131" s="685" t="s">
        <v>749</v>
      </c>
      <c r="BW131" s="685">
        <v>1</v>
      </c>
      <c r="BX131" s="685" t="s">
        <v>749</v>
      </c>
      <c r="BY131" s="685">
        <v>1</v>
      </c>
      <c r="BZ131" s="685">
        <v>1</v>
      </c>
      <c r="CA131" s="685">
        <v>1</v>
      </c>
      <c r="CB131" s="685">
        <v>1</v>
      </c>
      <c r="CC131" s="685">
        <v>1</v>
      </c>
      <c r="CD131" s="685">
        <v>1</v>
      </c>
      <c r="CE131" s="685">
        <v>1</v>
      </c>
      <c r="CF131" s="685" t="s">
        <v>749</v>
      </c>
      <c r="CG131" s="685">
        <v>1</v>
      </c>
      <c r="CH131" s="685" t="s">
        <v>749</v>
      </c>
      <c r="CI131" s="685" t="s">
        <v>749</v>
      </c>
      <c r="CJ131" s="685">
        <v>1</v>
      </c>
      <c r="CK131" s="685" t="s">
        <v>749</v>
      </c>
      <c r="CL131" s="685" t="s">
        <v>749</v>
      </c>
      <c r="CM131" s="685" t="s">
        <v>749</v>
      </c>
      <c r="CN131" s="685">
        <v>1</v>
      </c>
      <c r="CO131" s="685">
        <v>1</v>
      </c>
      <c r="CP131" s="685"/>
      <c r="CQ131" s="685"/>
      <c r="CR131" s="685"/>
      <c r="CS131" s="685"/>
      <c r="CT131" s="685"/>
      <c r="CU131" s="685"/>
      <c r="CV131" s="685"/>
      <c r="CW131" s="718" t="str">
        <f t="shared" si="20"/>
        <v>ユーザ端末・ネットワーク</v>
      </c>
      <c r="CX131" s="718"/>
      <c r="CY131" s="718"/>
    </row>
    <row r="132" s="258" customFormat="1" ht="244.8" spans="2:103">
      <c r="B132" s="448">
        <f t="shared" si="7"/>
        <v>85</v>
      </c>
      <c r="C132" s="449" t="s">
        <v>916</v>
      </c>
      <c r="D132" s="450" t="s">
        <v>743</v>
      </c>
      <c r="E132" s="451" t="s">
        <v>744</v>
      </c>
      <c r="F132" s="598" t="s">
        <v>917</v>
      </c>
      <c r="G132" s="598" t="s">
        <v>918</v>
      </c>
      <c r="H132" s="454" t="str">
        <f t="shared" si="8"/>
        <v>端末管理サーバ
Terminal management server
(e.g., Active Directory server)</v>
      </c>
      <c r="I132" s="451" t="s">
        <v>919</v>
      </c>
      <c r="J132" s="637" t="s">
        <v>920</v>
      </c>
      <c r="K132" s="487" t="str">
        <f t="shared" si="21"/>
        <v>回答不要
Not Applicable</v>
      </c>
      <c r="L132" s="488"/>
      <c r="M132" s="489"/>
      <c r="N132" s="490" t="s">
        <v>916</v>
      </c>
      <c r="O132" s="491"/>
      <c r="P132" s="322"/>
      <c r="Q132" s="648" t="s">
        <v>131</v>
      </c>
      <c r="R132" s="487" t="str">
        <f t="shared" si="22"/>
        <v>回答不要
Not Applicable</v>
      </c>
      <c r="S132" s="488"/>
      <c r="T132" s="489"/>
      <c r="U132" s="649"/>
      <c r="V132" s="494"/>
      <c r="W132" s="649"/>
      <c r="X132" s="487" t="str">
        <f t="shared" si="23"/>
        <v>回答不要
Not Applicable</v>
      </c>
      <c r="Y132" s="488"/>
      <c r="Z132" s="489"/>
      <c r="AA132" s="649"/>
      <c r="AB132" s="494"/>
      <c r="AC132" s="649"/>
      <c r="AD132" s="487" t="str">
        <f t="shared" si="24"/>
        <v>回答不要
Not Applicable</v>
      </c>
      <c r="AE132" s="488"/>
      <c r="AF132" s="489"/>
      <c r="AG132" s="649"/>
      <c r="AH132" s="494"/>
      <c r="AI132" s="649"/>
      <c r="AJ132" s="487" t="str">
        <f t="shared" si="25"/>
        <v>回答不要
Not Applicable</v>
      </c>
      <c r="AK132" s="488"/>
      <c r="AL132" s="489"/>
      <c r="AM132" s="652"/>
      <c r="AN132" s="494"/>
      <c r="AO132" s="668"/>
      <c r="AP132" s="669">
        <f>IF(OR('0.Work Content Judge'!$F$130=0,AND($CP132=99,COUNTIF('0.Work Content Judge'!$AM$160:$AO$160,2)=0),AND($CQ132=99,COUNTIF('0.Work Content Judge'!$AM$160:$AO$160,2)&gt;0),AND($CT132=99,'0.Work Content Judge'!$AC$160=1),AND($K$27="N/A",$H132=$BD$46),AND($K$28="N/A",$H132=$BE$46),AND($K$29="N/A",$H132=$BF$46),AND($K$30="N/A",$H132=$BG$46),AND($K$31="N/A",$H132=$BH$46),AND($K$32="N/A",$H132=$BI$46)),0,1)</f>
        <v>0</v>
      </c>
      <c r="AQ132" s="670">
        <f t="shared" si="26"/>
        <v>1</v>
      </c>
      <c r="AR132" s="669">
        <f>IF(OR('0.Work Content Judge'!$F$131=0,AND($CP132=99,COUNTIF('0.Work Content Judge'!$AM$161:$AO$161,2)=0),AND($CQ132=99,COUNTIF('0.Work Content Judge'!$AM$161:$AO$161,2)&gt;0),AND($CT132=99,'0.Work Content Judge'!$AC$161=1),AND($R$27="N/A",$H132=$BD$46),AND($R$28="N/A",$H132=$BE$46),AND($R$29="N/A",$H132=$BF$46),AND($R$30="N/A",$H132=$BG$46),AND($R$31="N/A",$H132=$BH$46),AND($R$32="N/A",$H132=$BI$46)),0,1)</f>
        <v>0</v>
      </c>
      <c r="AS132" s="670">
        <f t="shared" si="27"/>
        <v>1</v>
      </c>
      <c r="AT132" s="669">
        <f>IF(OR('0.Work Content Judge'!$F$132=0,AND($CP132=99,COUNTIF('0.Work Content Judge'!$AM$162:$AO$162,2)=0),AND($CQ132=99,COUNTIF('0.Work Content Judge'!$AM$162:$AO$162,2)&gt;0),AND($CT132=99,'0.Work Content Judge'!$AC$162=1),AND($X$27="N/A",$H132=$BD$46),AND($X$28="N/A",$H132=$BE$46),AND($X$29="N/A",$H132=$BF$46),AND($X$30="N/A",$H132=$BG$46),AND($X$31="N/A",$H132=$BH$46),AND($X$32="N/A",$H132=$BI$46)),0,1)</f>
        <v>0</v>
      </c>
      <c r="AU132" s="670">
        <f t="shared" si="28"/>
        <v>1</v>
      </c>
      <c r="AV132" s="669">
        <f>IF(OR('0.Work Content Judge'!$F$133=0,AND($CP132=99,COUNTIF('0.Work Content Judge'!$AM$163:$AO$163,2)=0),AND($CQ132=99,COUNTIF('0.Work Content Judge'!$AM$163:$AO$163,2)&gt;0),AND($CT132=99,'0.Work Content Judge'!$AC$163=1),AND($AD$27="N/A",$H132=$BD$46),AND($AD$28="N/A",$H132=$BE$46),AND($AD$29="N/A",$H132=$BF$46),AND($AD$30="N/A",$H132=$BG$46),AND($AD$31="N/A",$H132=$BH$46),AND($AD$32="N/A",$H132=$BI$46)),0,1)</f>
        <v>0</v>
      </c>
      <c r="AW132" s="670">
        <f t="shared" si="29"/>
        <v>1</v>
      </c>
      <c r="AX132" s="669">
        <f>IF(OR('0.Work Content Judge'!$F$134=0,AND($CP132=99,COUNTIF('0.Work Content Judge'!$AM$164:$AO$164,2)=0),AND($CQ132=99,COUNTIF('0.Work Content Judge'!$AM$164:$AO$164,2)&gt;0),AND($CT132=99,'0.Work Content Judge'!$AC$164=1),AND($AJ$27="N/A",$H132=$BD$46),AND($AJ$28="N/A",$H132=$BE$46),AND($AJ$29="N/A",$H132=$BF$46),AND($AJ$30="N/A",$H132=$BG$46),AND($AJ$31="N/A",$H132=$BH$46),AND($AJ$32="N/A",$H132=$BI$46)),0,1)</f>
        <v>0</v>
      </c>
      <c r="AY132" s="670">
        <f t="shared" si="30"/>
        <v>1</v>
      </c>
      <c r="AZ132" s="683">
        <f t="shared" si="5"/>
        <v>2</v>
      </c>
      <c r="BA132" s="684">
        <v>1</v>
      </c>
      <c r="BB132" s="685">
        <v>1</v>
      </c>
      <c r="BC132" s="685" t="s">
        <v>749</v>
      </c>
      <c r="BD132" s="685"/>
      <c r="BE132" s="685"/>
      <c r="BF132" s="685"/>
      <c r="BG132" s="685"/>
      <c r="BH132" s="685">
        <v>1</v>
      </c>
      <c r="BI132" s="685">
        <v>1</v>
      </c>
      <c r="BJ132" s="685">
        <v>0</v>
      </c>
      <c r="BK132" s="685">
        <v>1</v>
      </c>
      <c r="BL132" s="685">
        <v>1</v>
      </c>
      <c r="BM132" s="685">
        <v>1</v>
      </c>
      <c r="BN132" s="685">
        <v>1</v>
      </c>
      <c r="BO132" s="685">
        <v>1</v>
      </c>
      <c r="BP132" s="685">
        <v>1</v>
      </c>
      <c r="BQ132" s="685">
        <v>1</v>
      </c>
      <c r="BR132" s="685" t="s">
        <v>749</v>
      </c>
      <c r="BS132" s="685" t="s">
        <v>749</v>
      </c>
      <c r="BT132" s="685" t="s">
        <v>749</v>
      </c>
      <c r="BU132" s="685" t="s">
        <v>749</v>
      </c>
      <c r="BV132" s="685" t="s">
        <v>749</v>
      </c>
      <c r="BW132" s="685">
        <v>1</v>
      </c>
      <c r="BX132" s="685" t="s">
        <v>749</v>
      </c>
      <c r="BY132" s="685">
        <v>1</v>
      </c>
      <c r="BZ132" s="685">
        <v>1</v>
      </c>
      <c r="CA132" s="685">
        <v>1</v>
      </c>
      <c r="CB132" s="685">
        <v>1</v>
      </c>
      <c r="CC132" s="685">
        <v>1</v>
      </c>
      <c r="CD132" s="685">
        <v>1</v>
      </c>
      <c r="CE132" s="685">
        <v>1</v>
      </c>
      <c r="CF132" s="685" t="s">
        <v>749</v>
      </c>
      <c r="CG132" s="685">
        <v>1</v>
      </c>
      <c r="CH132" s="685" t="s">
        <v>749</v>
      </c>
      <c r="CI132" s="685" t="s">
        <v>749</v>
      </c>
      <c r="CJ132" s="685">
        <v>1</v>
      </c>
      <c r="CK132" s="685" t="s">
        <v>749</v>
      </c>
      <c r="CL132" s="685" t="s">
        <v>749</v>
      </c>
      <c r="CM132" s="685" t="s">
        <v>749</v>
      </c>
      <c r="CN132" s="685">
        <v>1</v>
      </c>
      <c r="CO132" s="685">
        <v>1</v>
      </c>
      <c r="CP132" s="685"/>
      <c r="CQ132" s="685"/>
      <c r="CR132" s="685"/>
      <c r="CS132" s="685"/>
      <c r="CT132" s="685"/>
      <c r="CU132" s="685"/>
      <c r="CV132" s="685"/>
      <c r="CW132" s="718" t="str">
        <f t="shared" si="20"/>
        <v>端末管理サーバ(Active Directory)</v>
      </c>
      <c r="CX132" s="718"/>
      <c r="CY132" s="718"/>
    </row>
    <row r="133" s="258" customFormat="1" ht="244.8" spans="2:103">
      <c r="B133" s="448">
        <f t="shared" si="7"/>
        <v>86</v>
      </c>
      <c r="C133" s="449" t="s">
        <v>916</v>
      </c>
      <c r="D133" s="450" t="s">
        <v>743</v>
      </c>
      <c r="E133" s="451" t="s">
        <v>744</v>
      </c>
      <c r="F133" s="598" t="s">
        <v>917</v>
      </c>
      <c r="G133" s="598" t="s">
        <v>918</v>
      </c>
      <c r="H133" s="454" t="str">
        <f t="shared" si="8"/>
        <v>ファイル共有システム(ファイルサーバ)
File sharing system
(e.g., File server)</v>
      </c>
      <c r="I133" s="451" t="s">
        <v>919</v>
      </c>
      <c r="J133" s="637" t="s">
        <v>920</v>
      </c>
      <c r="K133" s="487" t="str">
        <f t="shared" si="21"/>
        <v>回答不要
Not Applicable</v>
      </c>
      <c r="L133" s="488"/>
      <c r="M133" s="489"/>
      <c r="N133" s="490" t="s">
        <v>916</v>
      </c>
      <c r="O133" s="491"/>
      <c r="P133" s="322"/>
      <c r="Q133" s="648" t="s">
        <v>131</v>
      </c>
      <c r="R133" s="487" t="str">
        <f t="shared" si="22"/>
        <v>回答不要
Not Applicable</v>
      </c>
      <c r="S133" s="488"/>
      <c r="T133" s="489"/>
      <c r="U133" s="649"/>
      <c r="V133" s="494"/>
      <c r="W133" s="649"/>
      <c r="X133" s="487" t="str">
        <f t="shared" si="23"/>
        <v>回答不要
Not Applicable</v>
      </c>
      <c r="Y133" s="488"/>
      <c r="Z133" s="489"/>
      <c r="AA133" s="649"/>
      <c r="AB133" s="494"/>
      <c r="AC133" s="649"/>
      <c r="AD133" s="487" t="str">
        <f t="shared" si="24"/>
        <v>回答不要
Not Applicable</v>
      </c>
      <c r="AE133" s="488"/>
      <c r="AF133" s="489"/>
      <c r="AG133" s="649"/>
      <c r="AH133" s="494"/>
      <c r="AI133" s="649"/>
      <c r="AJ133" s="487" t="str">
        <f t="shared" si="25"/>
        <v>回答不要
Not Applicable</v>
      </c>
      <c r="AK133" s="488"/>
      <c r="AL133" s="489"/>
      <c r="AM133" s="652"/>
      <c r="AN133" s="494"/>
      <c r="AO133" s="668"/>
      <c r="AP133" s="669">
        <f>IF(OR('0.Work Content Judge'!$F$130=0,AND($CP133=99,COUNTIF('0.Work Content Judge'!$AM$160:$AO$160,2)=0),AND($CQ133=99,COUNTIF('0.Work Content Judge'!$AM$160:$AO$160,2)&gt;0),AND($CT133=99,'0.Work Content Judge'!$AC$160=1),AND($K$27="N/A",$H133=$BD$46),AND($K$28="N/A",$H133=$BE$46),AND($K$29="N/A",$H133=$BF$46),AND($K$30="N/A",$H133=$BG$46),AND($K$31="N/A",$H133=$BH$46),AND($K$32="N/A",$H133=$BI$46)),0,1)</f>
        <v>0</v>
      </c>
      <c r="AQ133" s="670">
        <f t="shared" si="26"/>
        <v>1</v>
      </c>
      <c r="AR133" s="669">
        <f>IF(OR('0.Work Content Judge'!$F$131=0,AND($CP133=99,COUNTIF('0.Work Content Judge'!$AM$161:$AO$161,2)=0),AND($CQ133=99,COUNTIF('0.Work Content Judge'!$AM$161:$AO$161,2)&gt;0),AND($CT133=99,'0.Work Content Judge'!$AC$161=1),AND($R$27="N/A",$H133=$BD$46),AND($R$28="N/A",$H133=$BE$46),AND($R$29="N/A",$H133=$BF$46),AND($R$30="N/A",$H133=$BG$46),AND($R$31="N/A",$H133=$BH$46),AND($R$32="N/A",$H133=$BI$46)),0,1)</f>
        <v>0</v>
      </c>
      <c r="AS133" s="670">
        <f t="shared" si="27"/>
        <v>1</v>
      </c>
      <c r="AT133" s="669">
        <f>IF(OR('0.Work Content Judge'!$F$132=0,AND($CP133=99,COUNTIF('0.Work Content Judge'!$AM$162:$AO$162,2)=0),AND($CQ133=99,COUNTIF('0.Work Content Judge'!$AM$162:$AO$162,2)&gt;0),AND($CT133=99,'0.Work Content Judge'!$AC$162=1),AND($X$27="N/A",$H133=$BD$46),AND($X$28="N/A",$H133=$BE$46),AND($X$29="N/A",$H133=$BF$46),AND($X$30="N/A",$H133=$BG$46),AND($X$31="N/A",$H133=$BH$46),AND($X$32="N/A",$H133=$BI$46)),0,1)</f>
        <v>0</v>
      </c>
      <c r="AU133" s="670">
        <f t="shared" si="28"/>
        <v>1</v>
      </c>
      <c r="AV133" s="669">
        <f>IF(OR('0.Work Content Judge'!$F$133=0,AND($CP133=99,COUNTIF('0.Work Content Judge'!$AM$163:$AO$163,2)=0),AND($CQ133=99,COUNTIF('0.Work Content Judge'!$AM$163:$AO$163,2)&gt;0),AND($CT133=99,'0.Work Content Judge'!$AC$163=1),AND($AD$27="N/A",$H133=$BD$46),AND($AD$28="N/A",$H133=$BE$46),AND($AD$29="N/A",$H133=$BF$46),AND($AD$30="N/A",$H133=$BG$46),AND($AD$31="N/A",$H133=$BH$46),AND($AD$32="N/A",$H133=$BI$46)),0,1)</f>
        <v>0</v>
      </c>
      <c r="AW133" s="670">
        <f t="shared" si="29"/>
        <v>1</v>
      </c>
      <c r="AX133" s="669">
        <f>IF(OR('0.Work Content Judge'!$F$134=0,AND($CP133=99,COUNTIF('0.Work Content Judge'!$AM$164:$AO$164,2)=0),AND($CQ133=99,COUNTIF('0.Work Content Judge'!$AM$164:$AO$164,2)&gt;0),AND($CT133=99,'0.Work Content Judge'!$AC$164=1),AND($AJ$27="N/A",$H133=$BD$46),AND($AJ$28="N/A",$H133=$BE$46),AND($AJ$29="N/A",$H133=$BF$46),AND($AJ$30="N/A",$H133=$BG$46),AND($AJ$31="N/A",$H133=$BH$46),AND($AJ$32="N/A",$H133=$BI$46)),0,1)</f>
        <v>0</v>
      </c>
      <c r="AY133" s="670">
        <f t="shared" si="30"/>
        <v>1</v>
      </c>
      <c r="AZ133" s="683">
        <f t="shared" si="5"/>
        <v>1</v>
      </c>
      <c r="BA133" s="684">
        <v>1</v>
      </c>
      <c r="BB133" s="685">
        <v>1</v>
      </c>
      <c r="BC133" s="685" t="s">
        <v>749</v>
      </c>
      <c r="BD133" s="685"/>
      <c r="BE133" s="685"/>
      <c r="BF133" s="685"/>
      <c r="BG133" s="685"/>
      <c r="BH133" s="685"/>
      <c r="BI133" s="685">
        <v>1</v>
      </c>
      <c r="BJ133" s="685">
        <v>0</v>
      </c>
      <c r="BK133" s="685">
        <v>1</v>
      </c>
      <c r="BL133" s="685">
        <v>1</v>
      </c>
      <c r="BM133" s="685">
        <v>1</v>
      </c>
      <c r="BN133" s="685">
        <v>1</v>
      </c>
      <c r="BO133" s="685">
        <v>1</v>
      </c>
      <c r="BP133" s="685">
        <v>1</v>
      </c>
      <c r="BQ133" s="685">
        <v>1</v>
      </c>
      <c r="BR133" s="685" t="s">
        <v>749</v>
      </c>
      <c r="BS133" s="685" t="s">
        <v>749</v>
      </c>
      <c r="BT133" s="685" t="s">
        <v>749</v>
      </c>
      <c r="BU133" s="685" t="s">
        <v>749</v>
      </c>
      <c r="BV133" s="685" t="s">
        <v>749</v>
      </c>
      <c r="BW133" s="685">
        <v>1</v>
      </c>
      <c r="BX133" s="685" t="s">
        <v>749</v>
      </c>
      <c r="BY133" s="685">
        <v>1</v>
      </c>
      <c r="BZ133" s="685">
        <v>1</v>
      </c>
      <c r="CA133" s="685">
        <v>1</v>
      </c>
      <c r="CB133" s="685">
        <v>1</v>
      </c>
      <c r="CC133" s="685">
        <v>1</v>
      </c>
      <c r="CD133" s="685">
        <v>1</v>
      </c>
      <c r="CE133" s="685">
        <v>1</v>
      </c>
      <c r="CF133" s="685" t="s">
        <v>749</v>
      </c>
      <c r="CG133" s="685">
        <v>1</v>
      </c>
      <c r="CH133" s="685" t="s">
        <v>749</v>
      </c>
      <c r="CI133" s="685" t="s">
        <v>749</v>
      </c>
      <c r="CJ133" s="685">
        <v>1</v>
      </c>
      <c r="CK133" s="685" t="s">
        <v>749</v>
      </c>
      <c r="CL133" s="685" t="s">
        <v>749</v>
      </c>
      <c r="CM133" s="685" t="s">
        <v>749</v>
      </c>
      <c r="CN133" s="685">
        <v>1</v>
      </c>
      <c r="CO133" s="685">
        <v>1</v>
      </c>
      <c r="CP133" s="685"/>
      <c r="CQ133" s="685"/>
      <c r="CR133" s="685"/>
      <c r="CS133" s="685"/>
      <c r="CT133" s="685"/>
      <c r="CU133" s="685"/>
      <c r="CV133" s="685"/>
      <c r="CW133" s="718" t="str">
        <f t="shared" si="20"/>
        <v>ファイル共有システム(ファイルサーバ)</v>
      </c>
      <c r="CX133" s="718"/>
      <c r="CY133" s="718"/>
    </row>
    <row r="134" s="258" customFormat="1" ht="360" spans="2:103">
      <c r="B134" s="448">
        <f t="shared" si="7"/>
        <v>87</v>
      </c>
      <c r="C134" s="449" t="s">
        <v>921</v>
      </c>
      <c r="D134" s="450" t="s">
        <v>743</v>
      </c>
      <c r="E134" s="451" t="s">
        <v>744</v>
      </c>
      <c r="F134" s="598" t="s">
        <v>922</v>
      </c>
      <c r="G134" s="598" t="s">
        <v>923</v>
      </c>
      <c r="H134" s="451" t="str">
        <f t="shared" si="8"/>
        <v>境界対策
Boundary Countermeasure
(e.g., Firewall, IDS, IPS)</v>
      </c>
      <c r="I134" s="451" t="s">
        <v>924</v>
      </c>
      <c r="J134" s="637" t="s">
        <v>925</v>
      </c>
      <c r="K134" s="487" t="str">
        <f t="shared" si="21"/>
        <v>回答不要
Not Applicable</v>
      </c>
      <c r="L134" s="488"/>
      <c r="M134" s="489"/>
      <c r="N134" s="490" t="s">
        <v>921</v>
      </c>
      <c r="O134" s="491"/>
      <c r="P134" s="322"/>
      <c r="Q134" s="648" t="s">
        <v>131</v>
      </c>
      <c r="R134" s="487" t="str">
        <f t="shared" si="22"/>
        <v>回答不要
Not Applicable</v>
      </c>
      <c r="S134" s="488"/>
      <c r="T134" s="489"/>
      <c r="U134" s="649"/>
      <c r="V134" s="494"/>
      <c r="W134" s="649"/>
      <c r="X134" s="487" t="str">
        <f t="shared" si="23"/>
        <v>回答不要
Not Applicable</v>
      </c>
      <c r="Y134" s="488"/>
      <c r="Z134" s="489"/>
      <c r="AA134" s="649"/>
      <c r="AB134" s="494"/>
      <c r="AC134" s="649"/>
      <c r="AD134" s="487" t="str">
        <f t="shared" si="24"/>
        <v>回答不要
Not Applicable</v>
      </c>
      <c r="AE134" s="488"/>
      <c r="AF134" s="489"/>
      <c r="AG134" s="649"/>
      <c r="AH134" s="494"/>
      <c r="AI134" s="649"/>
      <c r="AJ134" s="487" t="str">
        <f t="shared" si="25"/>
        <v>回答不要
Not Applicable</v>
      </c>
      <c r="AK134" s="488"/>
      <c r="AL134" s="489"/>
      <c r="AM134" s="652"/>
      <c r="AN134" s="494"/>
      <c r="AO134" s="668"/>
      <c r="AP134" s="669">
        <f>IF(OR('0.Work Content Judge'!$F$130=0,AND($CP134=99,COUNTIF('0.Work Content Judge'!$AM$160:$AO$160,2)=0),AND($CQ134=99,COUNTIF('0.Work Content Judge'!$AM$160:$AO$160,2)&gt;0),AND($CT134=99,'0.Work Content Judge'!$AC$160=1),AND($K$27="N/A",$H134=$BD$46),AND($K$28="N/A",$H134=$BE$46),AND($K$29="N/A",$H134=$BF$46),AND($K$30="N/A",$H134=$BG$46),AND($K$31="N/A",$H134=$BH$46),AND($K$32="N/A",$H134=$BI$46)),0,1)</f>
        <v>0</v>
      </c>
      <c r="AQ134" s="670">
        <f t="shared" si="26"/>
        <v>1</v>
      </c>
      <c r="AR134" s="669">
        <f>IF(OR('0.Work Content Judge'!$F$131=0,AND($CP134=99,COUNTIF('0.Work Content Judge'!$AM$161:$AO$161,2)=0),AND($CQ134=99,COUNTIF('0.Work Content Judge'!$AM$161:$AO$161,2)&gt;0),AND($CT134=99,'0.Work Content Judge'!$AC$161=1),AND($R$27="N/A",$H134=$BD$46),AND($R$28="N/A",$H134=$BE$46),AND($R$29="N/A",$H134=$BF$46),AND($R$30="N/A",$H134=$BG$46),AND($R$31="N/A",$H134=$BH$46),AND($R$32="N/A",$H134=$BI$46)),0,1)</f>
        <v>0</v>
      </c>
      <c r="AS134" s="670">
        <f t="shared" si="27"/>
        <v>1</v>
      </c>
      <c r="AT134" s="669">
        <f>IF(OR('0.Work Content Judge'!$F$132=0,AND($CP134=99,COUNTIF('0.Work Content Judge'!$AM$162:$AO$162,2)=0),AND($CQ134=99,COUNTIF('0.Work Content Judge'!$AM$162:$AO$162,2)&gt;0),AND($CT134=99,'0.Work Content Judge'!$AC$162=1),AND($X$27="N/A",$H134=$BD$46),AND($X$28="N/A",$H134=$BE$46),AND($X$29="N/A",$H134=$BF$46),AND($X$30="N/A",$H134=$BG$46),AND($X$31="N/A",$H134=$BH$46),AND($X$32="N/A",$H134=$BI$46)),0,1)</f>
        <v>0</v>
      </c>
      <c r="AU134" s="670">
        <f t="shared" si="28"/>
        <v>1</v>
      </c>
      <c r="AV134" s="669">
        <f>IF(OR('0.Work Content Judge'!$F$133=0,AND($CP134=99,COUNTIF('0.Work Content Judge'!$AM$163:$AO$163,2)=0),AND($CQ134=99,COUNTIF('0.Work Content Judge'!$AM$163:$AO$163,2)&gt;0),AND($CT134=99,'0.Work Content Judge'!$AC$163=1),AND($AD$27="N/A",$H134=$BD$46),AND($AD$28="N/A",$H134=$BE$46),AND($AD$29="N/A",$H134=$BF$46),AND($AD$30="N/A",$H134=$BG$46),AND($AD$31="N/A",$H134=$BH$46),AND($AD$32="N/A",$H134=$BI$46)),0,1)</f>
        <v>0</v>
      </c>
      <c r="AW134" s="670">
        <f t="shared" si="29"/>
        <v>1</v>
      </c>
      <c r="AX134" s="669">
        <f>IF(OR('0.Work Content Judge'!$F$134=0,AND($CP134=99,COUNTIF('0.Work Content Judge'!$AM$164:$AO$164,2)=0),AND($CQ134=99,COUNTIF('0.Work Content Judge'!$AM$164:$AO$164,2)&gt;0),AND($CT134=99,'0.Work Content Judge'!$AC$164=1),AND($AJ$27="N/A",$H134=$BD$46),AND($AJ$28="N/A",$H134=$BE$46),AND($AJ$29="N/A",$H134=$BF$46),AND($AJ$30="N/A",$H134=$BG$46),AND($AJ$31="N/A",$H134=$BH$46),AND($AJ$32="N/A",$H134=$BI$46)),0,1)</f>
        <v>0</v>
      </c>
      <c r="AY134" s="670">
        <f t="shared" si="30"/>
        <v>1</v>
      </c>
      <c r="AZ134" s="683">
        <f t="shared" si="5"/>
        <v>6</v>
      </c>
      <c r="BA134" s="684">
        <v>1</v>
      </c>
      <c r="BB134" s="685">
        <v>1</v>
      </c>
      <c r="BC134" s="685" t="s">
        <v>749</v>
      </c>
      <c r="BD134" s="685">
        <v>1</v>
      </c>
      <c r="BE134" s="685">
        <v>1</v>
      </c>
      <c r="BF134" s="685">
        <v>1</v>
      </c>
      <c r="BG134" s="685">
        <v>1</v>
      </c>
      <c r="BH134" s="685">
        <v>1</v>
      </c>
      <c r="BI134" s="685">
        <v>1</v>
      </c>
      <c r="BJ134" s="685">
        <v>0</v>
      </c>
      <c r="BK134" s="685">
        <v>1</v>
      </c>
      <c r="BL134" s="685">
        <v>1</v>
      </c>
      <c r="BM134" s="685">
        <v>1</v>
      </c>
      <c r="BN134" s="685">
        <v>1</v>
      </c>
      <c r="BO134" s="685">
        <v>1</v>
      </c>
      <c r="BP134" s="685">
        <v>1</v>
      </c>
      <c r="BQ134" s="685">
        <v>1</v>
      </c>
      <c r="BR134" s="685" t="s">
        <v>749</v>
      </c>
      <c r="BS134" s="685" t="s">
        <v>749</v>
      </c>
      <c r="BT134" s="685" t="s">
        <v>749</v>
      </c>
      <c r="BU134" s="685" t="s">
        <v>749</v>
      </c>
      <c r="BV134" s="685" t="s">
        <v>749</v>
      </c>
      <c r="BW134" s="685" t="s">
        <v>749</v>
      </c>
      <c r="BX134" s="685" t="s">
        <v>749</v>
      </c>
      <c r="BY134" s="685">
        <v>1</v>
      </c>
      <c r="BZ134" s="685">
        <v>1</v>
      </c>
      <c r="CA134" s="685">
        <v>1</v>
      </c>
      <c r="CB134" s="685">
        <v>1</v>
      </c>
      <c r="CC134" s="685">
        <v>1</v>
      </c>
      <c r="CD134" s="685">
        <v>1</v>
      </c>
      <c r="CE134" s="685">
        <v>1</v>
      </c>
      <c r="CF134" s="685" t="s">
        <v>749</v>
      </c>
      <c r="CG134" s="685">
        <v>1</v>
      </c>
      <c r="CH134" s="685" t="s">
        <v>749</v>
      </c>
      <c r="CI134" s="685" t="s">
        <v>749</v>
      </c>
      <c r="CJ134" s="685" t="s">
        <v>749</v>
      </c>
      <c r="CK134" s="685" t="s">
        <v>749</v>
      </c>
      <c r="CL134" s="685" t="s">
        <v>749</v>
      </c>
      <c r="CM134" s="685" t="s">
        <v>749</v>
      </c>
      <c r="CN134" s="685">
        <v>1</v>
      </c>
      <c r="CO134" s="685">
        <v>1</v>
      </c>
      <c r="CP134" s="685"/>
      <c r="CQ134" s="685"/>
      <c r="CR134" s="685"/>
      <c r="CS134" s="685"/>
      <c r="CT134" s="685"/>
      <c r="CU134" s="685"/>
      <c r="CV134" s="685"/>
      <c r="CW134" s="718" t="str">
        <f t="shared" si="20"/>
        <v>境界対策</v>
      </c>
      <c r="CX134" s="718"/>
      <c r="CY134" s="718"/>
    </row>
    <row r="135" s="258" customFormat="1" ht="360" spans="2:103">
      <c r="B135" s="448">
        <f t="shared" si="7"/>
        <v>88</v>
      </c>
      <c r="C135" s="449" t="s">
        <v>921</v>
      </c>
      <c r="D135" s="450" t="s">
        <v>743</v>
      </c>
      <c r="E135" s="451" t="s">
        <v>744</v>
      </c>
      <c r="F135" s="598" t="s">
        <v>922</v>
      </c>
      <c r="G135" s="598" t="s">
        <v>923</v>
      </c>
      <c r="H135" s="454" t="str">
        <f t="shared" si="8"/>
        <v>インターネット接続環境
Internet connection environment
(e.g., Proxy server,etc.)</v>
      </c>
      <c r="I135" s="451" t="s">
        <v>924</v>
      </c>
      <c r="J135" s="637" t="s">
        <v>925</v>
      </c>
      <c r="K135" s="487" t="str">
        <f t="shared" si="21"/>
        <v>回答不要
Not Applicable</v>
      </c>
      <c r="L135" s="488"/>
      <c r="M135" s="489"/>
      <c r="N135" s="490" t="s">
        <v>921</v>
      </c>
      <c r="O135" s="491"/>
      <c r="P135" s="322"/>
      <c r="Q135" s="648" t="s">
        <v>131</v>
      </c>
      <c r="R135" s="487" t="str">
        <f t="shared" si="22"/>
        <v>回答不要
Not Applicable</v>
      </c>
      <c r="S135" s="488"/>
      <c r="T135" s="489"/>
      <c r="U135" s="649"/>
      <c r="V135" s="494"/>
      <c r="W135" s="649"/>
      <c r="X135" s="487" t="str">
        <f t="shared" si="23"/>
        <v>回答不要
Not Applicable</v>
      </c>
      <c r="Y135" s="488"/>
      <c r="Z135" s="489"/>
      <c r="AA135" s="649"/>
      <c r="AB135" s="494"/>
      <c r="AC135" s="649"/>
      <c r="AD135" s="487" t="str">
        <f t="shared" si="24"/>
        <v>回答不要
Not Applicable</v>
      </c>
      <c r="AE135" s="488"/>
      <c r="AF135" s="489"/>
      <c r="AG135" s="649"/>
      <c r="AH135" s="494"/>
      <c r="AI135" s="649"/>
      <c r="AJ135" s="487" t="str">
        <f t="shared" si="25"/>
        <v>回答不要
Not Applicable</v>
      </c>
      <c r="AK135" s="488"/>
      <c r="AL135" s="489"/>
      <c r="AM135" s="652"/>
      <c r="AN135" s="494"/>
      <c r="AO135" s="668"/>
      <c r="AP135" s="669">
        <f>IF(OR('0.Work Content Judge'!$F$130=0,AND($CP135=99,COUNTIF('0.Work Content Judge'!$AM$160:$AO$160,2)=0),AND($CQ135=99,COUNTIF('0.Work Content Judge'!$AM$160:$AO$160,2)&gt;0),AND($CT135=99,'0.Work Content Judge'!$AC$160=1),AND($K$27="N/A",$H135=$BD$46),AND($K$28="N/A",$H135=$BE$46),AND($K$29="N/A",$H135=$BF$46),AND($K$30="N/A",$H135=$BG$46),AND($K$31="N/A",$H135=$BH$46),AND($K$32="N/A",$H135=$BI$46)),0,1)</f>
        <v>0</v>
      </c>
      <c r="AQ135" s="670">
        <f t="shared" si="26"/>
        <v>1</v>
      </c>
      <c r="AR135" s="669">
        <f>IF(OR('0.Work Content Judge'!$F$131=0,AND($CP135=99,COUNTIF('0.Work Content Judge'!$AM$161:$AO$161,2)=0),AND($CQ135=99,COUNTIF('0.Work Content Judge'!$AM$161:$AO$161,2)&gt;0),AND($CT135=99,'0.Work Content Judge'!$AC$161=1),AND($R$27="N/A",$H135=$BD$46),AND($R$28="N/A",$H135=$BE$46),AND($R$29="N/A",$H135=$BF$46),AND($R$30="N/A",$H135=$BG$46),AND($R$31="N/A",$H135=$BH$46),AND($R$32="N/A",$H135=$BI$46)),0,1)</f>
        <v>0</v>
      </c>
      <c r="AS135" s="670">
        <f t="shared" si="27"/>
        <v>1</v>
      </c>
      <c r="AT135" s="669">
        <f>IF(OR('0.Work Content Judge'!$F$132=0,AND($CP135=99,COUNTIF('0.Work Content Judge'!$AM$162:$AO$162,2)=0),AND($CQ135=99,COUNTIF('0.Work Content Judge'!$AM$162:$AO$162,2)&gt;0),AND($CT135=99,'0.Work Content Judge'!$AC$162=1),AND($X$27="N/A",$H135=$BD$46),AND($X$28="N/A",$H135=$BE$46),AND($X$29="N/A",$H135=$BF$46),AND($X$30="N/A",$H135=$BG$46),AND($X$31="N/A",$H135=$BH$46),AND($X$32="N/A",$H135=$BI$46)),0,1)</f>
        <v>0</v>
      </c>
      <c r="AU135" s="670">
        <f t="shared" si="28"/>
        <v>1</v>
      </c>
      <c r="AV135" s="669">
        <f>IF(OR('0.Work Content Judge'!$F$133=0,AND($CP135=99,COUNTIF('0.Work Content Judge'!$AM$163:$AO$163,2)=0),AND($CQ135=99,COUNTIF('0.Work Content Judge'!$AM$163:$AO$163,2)&gt;0),AND($CT135=99,'0.Work Content Judge'!$AC$163=1),AND($AD$27="N/A",$H135=$BD$46),AND($AD$28="N/A",$H135=$BE$46),AND($AD$29="N/A",$H135=$BF$46),AND($AD$30="N/A",$H135=$BG$46),AND($AD$31="N/A",$H135=$BH$46),AND($AD$32="N/A",$H135=$BI$46)),0,1)</f>
        <v>0</v>
      </c>
      <c r="AW135" s="670">
        <f t="shared" si="29"/>
        <v>1</v>
      </c>
      <c r="AX135" s="669">
        <f>IF(OR('0.Work Content Judge'!$F$134=0,AND($CP135=99,COUNTIF('0.Work Content Judge'!$AM$164:$AO$164,2)=0),AND($CQ135=99,COUNTIF('0.Work Content Judge'!$AM$164:$AO$164,2)&gt;0),AND($CT135=99,'0.Work Content Judge'!$AC$164=1),AND($AJ$27="N/A",$H135=$BD$46),AND($AJ$28="N/A",$H135=$BE$46),AND($AJ$29="N/A",$H135=$BF$46),AND($AJ$30="N/A",$H135=$BG$46),AND($AJ$31="N/A",$H135=$BH$46),AND($AJ$32="N/A",$H135=$BI$46)),0,1)</f>
        <v>0</v>
      </c>
      <c r="AY135" s="670">
        <f t="shared" si="30"/>
        <v>1</v>
      </c>
      <c r="AZ135" s="683">
        <f t="shared" si="5"/>
        <v>5</v>
      </c>
      <c r="BA135" s="684">
        <v>1</v>
      </c>
      <c r="BB135" s="685">
        <v>1</v>
      </c>
      <c r="BC135" s="685" t="s">
        <v>749</v>
      </c>
      <c r="BD135" s="685"/>
      <c r="BE135" s="685">
        <v>1</v>
      </c>
      <c r="BF135" s="685">
        <v>1</v>
      </c>
      <c r="BG135" s="685">
        <v>1</v>
      </c>
      <c r="BH135" s="685">
        <v>1</v>
      </c>
      <c r="BI135" s="685">
        <v>1</v>
      </c>
      <c r="BJ135" s="685">
        <v>0</v>
      </c>
      <c r="BK135" s="685">
        <v>1</v>
      </c>
      <c r="BL135" s="685">
        <v>1</v>
      </c>
      <c r="BM135" s="685">
        <v>1</v>
      </c>
      <c r="BN135" s="685">
        <v>1</v>
      </c>
      <c r="BO135" s="685">
        <v>1</v>
      </c>
      <c r="BP135" s="685">
        <v>1</v>
      </c>
      <c r="BQ135" s="685">
        <v>1</v>
      </c>
      <c r="BR135" s="685" t="s">
        <v>749</v>
      </c>
      <c r="BS135" s="685" t="s">
        <v>749</v>
      </c>
      <c r="BT135" s="685" t="s">
        <v>749</v>
      </c>
      <c r="BU135" s="685" t="s">
        <v>749</v>
      </c>
      <c r="BV135" s="685" t="s">
        <v>749</v>
      </c>
      <c r="BW135" s="685" t="s">
        <v>749</v>
      </c>
      <c r="BX135" s="685" t="s">
        <v>749</v>
      </c>
      <c r="BY135" s="685">
        <v>1</v>
      </c>
      <c r="BZ135" s="685">
        <v>1</v>
      </c>
      <c r="CA135" s="685">
        <v>1</v>
      </c>
      <c r="CB135" s="685">
        <v>1</v>
      </c>
      <c r="CC135" s="685">
        <v>1</v>
      </c>
      <c r="CD135" s="685">
        <v>1</v>
      </c>
      <c r="CE135" s="685">
        <v>1</v>
      </c>
      <c r="CF135" s="685" t="s">
        <v>749</v>
      </c>
      <c r="CG135" s="685">
        <v>1</v>
      </c>
      <c r="CH135" s="685" t="s">
        <v>749</v>
      </c>
      <c r="CI135" s="685" t="s">
        <v>749</v>
      </c>
      <c r="CJ135" s="685" t="s">
        <v>749</v>
      </c>
      <c r="CK135" s="685" t="s">
        <v>749</v>
      </c>
      <c r="CL135" s="685" t="s">
        <v>749</v>
      </c>
      <c r="CM135" s="685" t="s">
        <v>749</v>
      </c>
      <c r="CN135" s="685">
        <v>1</v>
      </c>
      <c r="CO135" s="685">
        <v>1</v>
      </c>
      <c r="CP135" s="685"/>
      <c r="CQ135" s="685"/>
      <c r="CR135" s="685"/>
      <c r="CS135" s="685"/>
      <c r="CT135" s="685"/>
      <c r="CU135" s="685"/>
      <c r="CV135" s="685"/>
      <c r="CW135" s="718" t="str">
        <f t="shared" si="20"/>
        <v>インターネット接続環境</v>
      </c>
      <c r="CX135" s="718"/>
      <c r="CY135" s="718"/>
    </row>
    <row r="136" s="258" customFormat="1" ht="360" spans="2:103">
      <c r="B136" s="448">
        <f t="shared" si="7"/>
        <v>89</v>
      </c>
      <c r="C136" s="449" t="s">
        <v>921</v>
      </c>
      <c r="D136" s="450" t="s">
        <v>743</v>
      </c>
      <c r="E136" s="451" t="s">
        <v>744</v>
      </c>
      <c r="F136" s="598" t="s">
        <v>922</v>
      </c>
      <c r="G136" s="598" t="s">
        <v>923</v>
      </c>
      <c r="H136" s="454" t="str">
        <f t="shared" si="8"/>
        <v>インターネットメール環境
Internet mail environment
(e.g., E-mail server)</v>
      </c>
      <c r="I136" s="451" t="s">
        <v>924</v>
      </c>
      <c r="J136" s="637" t="s">
        <v>925</v>
      </c>
      <c r="K136" s="487" t="str">
        <f t="shared" si="21"/>
        <v>回答不要
Not Applicable</v>
      </c>
      <c r="L136" s="488"/>
      <c r="M136" s="489"/>
      <c r="N136" s="490" t="s">
        <v>921</v>
      </c>
      <c r="O136" s="491"/>
      <c r="P136" s="322"/>
      <c r="Q136" s="648" t="s">
        <v>131</v>
      </c>
      <c r="R136" s="487" t="str">
        <f t="shared" si="22"/>
        <v>回答不要
Not Applicable</v>
      </c>
      <c r="S136" s="488"/>
      <c r="T136" s="489"/>
      <c r="U136" s="649"/>
      <c r="V136" s="494"/>
      <c r="W136" s="649"/>
      <c r="X136" s="487" t="str">
        <f t="shared" si="23"/>
        <v>回答不要
Not Applicable</v>
      </c>
      <c r="Y136" s="488"/>
      <c r="Z136" s="489"/>
      <c r="AA136" s="649"/>
      <c r="AB136" s="494"/>
      <c r="AC136" s="649"/>
      <c r="AD136" s="487" t="str">
        <f t="shared" si="24"/>
        <v>回答不要
Not Applicable</v>
      </c>
      <c r="AE136" s="488"/>
      <c r="AF136" s="489"/>
      <c r="AG136" s="649"/>
      <c r="AH136" s="494"/>
      <c r="AI136" s="649"/>
      <c r="AJ136" s="487" t="str">
        <f t="shared" si="25"/>
        <v>回答不要
Not Applicable</v>
      </c>
      <c r="AK136" s="488"/>
      <c r="AL136" s="489"/>
      <c r="AM136" s="652"/>
      <c r="AN136" s="494"/>
      <c r="AO136" s="668"/>
      <c r="AP136" s="669">
        <f>IF(OR('0.Work Content Judge'!$F$130=0,AND($CP136=99,COUNTIF('0.Work Content Judge'!$AM$160:$AO$160,2)=0),AND($CQ136=99,COUNTIF('0.Work Content Judge'!$AM$160:$AO$160,2)&gt;0),AND($CT136=99,'0.Work Content Judge'!$AC$160=1),AND($K$27="N/A",$H136=$BD$46),AND($K$28="N/A",$H136=$BE$46),AND($K$29="N/A",$H136=$BF$46),AND($K$30="N/A",$H136=$BG$46),AND($K$31="N/A",$H136=$BH$46),AND($K$32="N/A",$H136=$BI$46)),0,1)</f>
        <v>0</v>
      </c>
      <c r="AQ136" s="670">
        <f t="shared" si="26"/>
        <v>1</v>
      </c>
      <c r="AR136" s="669">
        <f>IF(OR('0.Work Content Judge'!$F$131=0,AND($CP136=99,COUNTIF('0.Work Content Judge'!$AM$161:$AO$161,2)=0),AND($CQ136=99,COUNTIF('0.Work Content Judge'!$AM$161:$AO$161,2)&gt;0),AND($CT136=99,'0.Work Content Judge'!$AC$161=1),AND($R$27="N/A",$H136=$BD$46),AND($R$28="N/A",$H136=$BE$46),AND($R$29="N/A",$H136=$BF$46),AND($R$30="N/A",$H136=$BG$46),AND($R$31="N/A",$H136=$BH$46),AND($R$32="N/A",$H136=$BI$46)),0,1)</f>
        <v>0</v>
      </c>
      <c r="AS136" s="670">
        <f t="shared" si="27"/>
        <v>1</v>
      </c>
      <c r="AT136" s="669">
        <f>IF(OR('0.Work Content Judge'!$F$132=0,AND($CP136=99,COUNTIF('0.Work Content Judge'!$AM$162:$AO$162,2)=0),AND($CQ136=99,COUNTIF('0.Work Content Judge'!$AM$162:$AO$162,2)&gt;0),AND($CT136=99,'0.Work Content Judge'!$AC$162=1),AND($X$27="N/A",$H136=$BD$46),AND($X$28="N/A",$H136=$BE$46),AND($X$29="N/A",$H136=$BF$46),AND($X$30="N/A",$H136=$BG$46),AND($X$31="N/A",$H136=$BH$46),AND($X$32="N/A",$H136=$BI$46)),0,1)</f>
        <v>0</v>
      </c>
      <c r="AU136" s="670">
        <f t="shared" si="28"/>
        <v>1</v>
      </c>
      <c r="AV136" s="669">
        <f>IF(OR('0.Work Content Judge'!$F$133=0,AND($CP136=99,COUNTIF('0.Work Content Judge'!$AM$163:$AO$163,2)=0),AND($CQ136=99,COUNTIF('0.Work Content Judge'!$AM$163:$AO$163,2)&gt;0),AND($CT136=99,'0.Work Content Judge'!$AC$163=1),AND($AD$27="N/A",$H136=$BD$46),AND($AD$28="N/A",$H136=$BE$46),AND($AD$29="N/A",$H136=$BF$46),AND($AD$30="N/A",$H136=$BG$46),AND($AD$31="N/A",$H136=$BH$46),AND($AD$32="N/A",$H136=$BI$46)),0,1)</f>
        <v>0</v>
      </c>
      <c r="AW136" s="670">
        <f t="shared" si="29"/>
        <v>1</v>
      </c>
      <c r="AX136" s="669">
        <f>IF(OR('0.Work Content Judge'!$F$134=0,AND($CP136=99,COUNTIF('0.Work Content Judge'!$AM$164:$AO$164,2)=0),AND($CQ136=99,COUNTIF('0.Work Content Judge'!$AM$164:$AO$164,2)&gt;0),AND($CT136=99,'0.Work Content Judge'!$AC$164=1),AND($AJ$27="N/A",$H136=$BD$46),AND($AJ$28="N/A",$H136=$BE$46),AND($AJ$29="N/A",$H136=$BF$46),AND($AJ$30="N/A",$H136=$BG$46),AND($AJ$31="N/A",$H136=$BH$46),AND($AJ$32="N/A",$H136=$BI$46)),0,1)</f>
        <v>0</v>
      </c>
      <c r="AY136" s="670">
        <f t="shared" si="30"/>
        <v>1</v>
      </c>
      <c r="AZ136" s="683">
        <f t="shared" si="5"/>
        <v>4</v>
      </c>
      <c r="BA136" s="684">
        <v>1</v>
      </c>
      <c r="BB136" s="685">
        <v>1</v>
      </c>
      <c r="BC136" s="685" t="s">
        <v>749</v>
      </c>
      <c r="BD136" s="685"/>
      <c r="BE136" s="685"/>
      <c r="BF136" s="685">
        <v>1</v>
      </c>
      <c r="BG136" s="685">
        <v>1</v>
      </c>
      <c r="BH136" s="685">
        <v>1</v>
      </c>
      <c r="BI136" s="685">
        <v>1</v>
      </c>
      <c r="BJ136" s="685">
        <v>0</v>
      </c>
      <c r="BK136" s="685">
        <v>1</v>
      </c>
      <c r="BL136" s="685">
        <v>1</v>
      </c>
      <c r="BM136" s="685">
        <v>1</v>
      </c>
      <c r="BN136" s="685">
        <v>1</v>
      </c>
      <c r="BO136" s="685">
        <v>1</v>
      </c>
      <c r="BP136" s="685">
        <v>1</v>
      </c>
      <c r="BQ136" s="685">
        <v>1</v>
      </c>
      <c r="BR136" s="685" t="s">
        <v>749</v>
      </c>
      <c r="BS136" s="685" t="s">
        <v>749</v>
      </c>
      <c r="BT136" s="685" t="s">
        <v>749</v>
      </c>
      <c r="BU136" s="685" t="s">
        <v>749</v>
      </c>
      <c r="BV136" s="685" t="s">
        <v>749</v>
      </c>
      <c r="BW136" s="685" t="s">
        <v>749</v>
      </c>
      <c r="BX136" s="685" t="s">
        <v>749</v>
      </c>
      <c r="BY136" s="685">
        <v>1</v>
      </c>
      <c r="BZ136" s="685">
        <v>1</v>
      </c>
      <c r="CA136" s="685">
        <v>1</v>
      </c>
      <c r="CB136" s="685">
        <v>1</v>
      </c>
      <c r="CC136" s="685">
        <v>1</v>
      </c>
      <c r="CD136" s="685">
        <v>1</v>
      </c>
      <c r="CE136" s="685">
        <v>1</v>
      </c>
      <c r="CF136" s="685" t="s">
        <v>749</v>
      </c>
      <c r="CG136" s="685">
        <v>1</v>
      </c>
      <c r="CH136" s="685" t="s">
        <v>749</v>
      </c>
      <c r="CI136" s="685" t="s">
        <v>749</v>
      </c>
      <c r="CJ136" s="685" t="s">
        <v>749</v>
      </c>
      <c r="CK136" s="685" t="s">
        <v>749</v>
      </c>
      <c r="CL136" s="685" t="s">
        <v>749</v>
      </c>
      <c r="CM136" s="685" t="s">
        <v>749</v>
      </c>
      <c r="CN136" s="685">
        <v>1</v>
      </c>
      <c r="CO136" s="685">
        <v>1</v>
      </c>
      <c r="CP136" s="685"/>
      <c r="CQ136" s="685"/>
      <c r="CR136" s="685"/>
      <c r="CS136" s="685"/>
      <c r="CT136" s="685"/>
      <c r="CU136" s="685"/>
      <c r="CV136" s="685"/>
      <c r="CW136" s="718" t="str">
        <f t="shared" si="20"/>
        <v>インターネットメール環境</v>
      </c>
      <c r="CX136" s="718"/>
      <c r="CY136" s="718"/>
    </row>
    <row r="137" s="258" customFormat="1" ht="360" spans="2:103">
      <c r="B137" s="448">
        <f t="shared" si="7"/>
        <v>90</v>
      </c>
      <c r="C137" s="449" t="s">
        <v>921</v>
      </c>
      <c r="D137" s="450" t="s">
        <v>743</v>
      </c>
      <c r="E137" s="451" t="s">
        <v>744</v>
      </c>
      <c r="F137" s="598" t="s">
        <v>922</v>
      </c>
      <c r="G137" s="598" t="s">
        <v>923</v>
      </c>
      <c r="H137" s="454" t="str">
        <f t="shared" si="8"/>
        <v>端末
Terminal
(e.g., User terminal, operation terminal, etc.)</v>
      </c>
      <c r="I137" s="451" t="s">
        <v>924</v>
      </c>
      <c r="J137" s="637" t="s">
        <v>925</v>
      </c>
      <c r="K137" s="487" t="str">
        <f t="shared" si="21"/>
        <v>回答不要
Not Applicable</v>
      </c>
      <c r="L137" s="488"/>
      <c r="M137" s="489"/>
      <c r="N137" s="490" t="s">
        <v>921</v>
      </c>
      <c r="O137" s="491"/>
      <c r="P137" s="322"/>
      <c r="Q137" s="648" t="s">
        <v>131</v>
      </c>
      <c r="R137" s="487" t="str">
        <f t="shared" si="22"/>
        <v>回答不要
Not Applicable</v>
      </c>
      <c r="S137" s="488"/>
      <c r="T137" s="489"/>
      <c r="U137" s="649"/>
      <c r="V137" s="494"/>
      <c r="W137" s="649"/>
      <c r="X137" s="487" t="str">
        <f t="shared" si="23"/>
        <v>回答不要
Not Applicable</v>
      </c>
      <c r="Y137" s="488"/>
      <c r="Z137" s="489"/>
      <c r="AA137" s="649"/>
      <c r="AB137" s="494"/>
      <c r="AC137" s="649"/>
      <c r="AD137" s="487" t="str">
        <f t="shared" si="24"/>
        <v>回答不要
Not Applicable</v>
      </c>
      <c r="AE137" s="488"/>
      <c r="AF137" s="489"/>
      <c r="AG137" s="649"/>
      <c r="AH137" s="494"/>
      <c r="AI137" s="649"/>
      <c r="AJ137" s="487" t="str">
        <f t="shared" si="25"/>
        <v>回答不要
Not Applicable</v>
      </c>
      <c r="AK137" s="488"/>
      <c r="AL137" s="489"/>
      <c r="AM137" s="652"/>
      <c r="AN137" s="494"/>
      <c r="AO137" s="668"/>
      <c r="AP137" s="669">
        <f>IF(OR('0.Work Content Judge'!$F$130=0,AND($CP137=99,COUNTIF('0.Work Content Judge'!$AM$160:$AO$160,2)=0),AND($CQ137=99,COUNTIF('0.Work Content Judge'!$AM$160:$AO$160,2)&gt;0),AND($CT137=99,'0.Work Content Judge'!$AC$160=1),AND($K$27="N/A",$H137=$BD$46),AND($K$28="N/A",$H137=$BE$46),AND($K$29="N/A",$H137=$BF$46),AND($K$30="N/A",$H137=$BG$46),AND($K$31="N/A",$H137=$BH$46),AND($K$32="N/A",$H137=$BI$46)),0,1)</f>
        <v>0</v>
      </c>
      <c r="AQ137" s="670">
        <f t="shared" si="26"/>
        <v>1</v>
      </c>
      <c r="AR137" s="669">
        <f>IF(OR('0.Work Content Judge'!$F$131=0,AND($CP137=99,COUNTIF('0.Work Content Judge'!$AM$161:$AO$161,2)=0),AND($CQ137=99,COUNTIF('0.Work Content Judge'!$AM$161:$AO$161,2)&gt;0),AND($CT137=99,'0.Work Content Judge'!$AC$161=1),AND($R$27="N/A",$H137=$BD$46),AND($R$28="N/A",$H137=$BE$46),AND($R$29="N/A",$H137=$BF$46),AND($R$30="N/A",$H137=$BG$46),AND($R$31="N/A",$H137=$BH$46),AND($R$32="N/A",$H137=$BI$46)),0,1)</f>
        <v>0</v>
      </c>
      <c r="AS137" s="670">
        <f t="shared" si="27"/>
        <v>1</v>
      </c>
      <c r="AT137" s="669">
        <f>IF(OR('0.Work Content Judge'!$F$132=0,AND($CP137=99,COUNTIF('0.Work Content Judge'!$AM$162:$AO$162,2)=0),AND($CQ137=99,COUNTIF('0.Work Content Judge'!$AM$162:$AO$162,2)&gt;0),AND($CT137=99,'0.Work Content Judge'!$AC$162=1),AND($X$27="N/A",$H137=$BD$46),AND($X$28="N/A",$H137=$BE$46),AND($X$29="N/A",$H137=$BF$46),AND($X$30="N/A",$H137=$BG$46),AND($X$31="N/A",$H137=$BH$46),AND($X$32="N/A",$H137=$BI$46)),0,1)</f>
        <v>0</v>
      </c>
      <c r="AU137" s="670">
        <f t="shared" si="28"/>
        <v>1</v>
      </c>
      <c r="AV137" s="669">
        <f>IF(OR('0.Work Content Judge'!$F$133=0,AND($CP137=99,COUNTIF('0.Work Content Judge'!$AM$163:$AO$163,2)=0),AND($CQ137=99,COUNTIF('0.Work Content Judge'!$AM$163:$AO$163,2)&gt;0),AND($CT137=99,'0.Work Content Judge'!$AC$163=1),AND($AD$27="N/A",$H137=$BD$46),AND($AD$28="N/A",$H137=$BE$46),AND($AD$29="N/A",$H137=$BF$46),AND($AD$30="N/A",$H137=$BG$46),AND($AD$31="N/A",$H137=$BH$46),AND($AD$32="N/A",$H137=$BI$46)),0,1)</f>
        <v>0</v>
      </c>
      <c r="AW137" s="670">
        <f t="shared" si="29"/>
        <v>1</v>
      </c>
      <c r="AX137" s="669">
        <f>IF(OR('0.Work Content Judge'!$F$134=0,AND($CP137=99,COUNTIF('0.Work Content Judge'!$AM$164:$AO$164,2)=0),AND($CQ137=99,COUNTIF('0.Work Content Judge'!$AM$164:$AO$164,2)&gt;0),AND($CT137=99,'0.Work Content Judge'!$AC$164=1),AND($AJ$27="N/A",$H137=$BD$46),AND($AJ$28="N/A",$H137=$BE$46),AND($AJ$29="N/A",$H137=$BF$46),AND($AJ$30="N/A",$H137=$BG$46),AND($AJ$31="N/A",$H137=$BH$46),AND($AJ$32="N/A",$H137=$BI$46)),0,1)</f>
        <v>0</v>
      </c>
      <c r="AY137" s="670">
        <f t="shared" si="30"/>
        <v>1</v>
      </c>
      <c r="AZ137" s="683">
        <f t="shared" ref="AZ137:AZ200" si="31">IF(SUM($BC137:$BI137)&gt;1,SUM($BC137:$BI137),1)</f>
        <v>3</v>
      </c>
      <c r="BA137" s="684">
        <v>1</v>
      </c>
      <c r="BB137" s="685">
        <v>1</v>
      </c>
      <c r="BC137" s="685" t="s">
        <v>749</v>
      </c>
      <c r="BD137" s="685"/>
      <c r="BE137" s="685"/>
      <c r="BF137" s="685"/>
      <c r="BG137" s="685">
        <v>1</v>
      </c>
      <c r="BH137" s="685">
        <v>1</v>
      </c>
      <c r="BI137" s="685">
        <v>1</v>
      </c>
      <c r="BJ137" s="685">
        <v>0</v>
      </c>
      <c r="BK137" s="685">
        <v>1</v>
      </c>
      <c r="BL137" s="685">
        <v>1</v>
      </c>
      <c r="BM137" s="685">
        <v>1</v>
      </c>
      <c r="BN137" s="685">
        <v>1</v>
      </c>
      <c r="BO137" s="685">
        <v>1</v>
      </c>
      <c r="BP137" s="685">
        <v>1</v>
      </c>
      <c r="BQ137" s="685">
        <v>1</v>
      </c>
      <c r="BR137" s="685" t="s">
        <v>749</v>
      </c>
      <c r="BS137" s="685" t="s">
        <v>749</v>
      </c>
      <c r="BT137" s="685" t="s">
        <v>749</v>
      </c>
      <c r="BU137" s="685" t="s">
        <v>749</v>
      </c>
      <c r="BV137" s="685" t="s">
        <v>749</v>
      </c>
      <c r="BW137" s="685" t="s">
        <v>749</v>
      </c>
      <c r="BX137" s="685" t="s">
        <v>749</v>
      </c>
      <c r="BY137" s="685">
        <v>1</v>
      </c>
      <c r="BZ137" s="685">
        <v>1</v>
      </c>
      <c r="CA137" s="685">
        <v>1</v>
      </c>
      <c r="CB137" s="685">
        <v>1</v>
      </c>
      <c r="CC137" s="685">
        <v>1</v>
      </c>
      <c r="CD137" s="685">
        <v>1</v>
      </c>
      <c r="CE137" s="685">
        <v>1</v>
      </c>
      <c r="CF137" s="685" t="s">
        <v>749</v>
      </c>
      <c r="CG137" s="685">
        <v>1</v>
      </c>
      <c r="CH137" s="685" t="s">
        <v>749</v>
      </c>
      <c r="CI137" s="685" t="s">
        <v>749</v>
      </c>
      <c r="CJ137" s="685" t="s">
        <v>749</v>
      </c>
      <c r="CK137" s="685" t="s">
        <v>749</v>
      </c>
      <c r="CL137" s="685" t="s">
        <v>749</v>
      </c>
      <c r="CM137" s="685" t="s">
        <v>749</v>
      </c>
      <c r="CN137" s="685">
        <v>1</v>
      </c>
      <c r="CO137" s="685">
        <v>1</v>
      </c>
      <c r="CP137" s="685"/>
      <c r="CQ137" s="685"/>
      <c r="CR137" s="685"/>
      <c r="CS137" s="685"/>
      <c r="CT137" s="685"/>
      <c r="CU137" s="685"/>
      <c r="CV137" s="685"/>
      <c r="CW137" s="718" t="str">
        <f t="shared" si="20"/>
        <v>ユーザ端末・ネットワーク</v>
      </c>
      <c r="CX137" s="718"/>
      <c r="CY137" s="718"/>
    </row>
    <row r="138" s="258" customFormat="1" ht="360" spans="2:103">
      <c r="B138" s="448">
        <f t="shared" si="7"/>
        <v>91</v>
      </c>
      <c r="C138" s="449" t="s">
        <v>921</v>
      </c>
      <c r="D138" s="450" t="s">
        <v>743</v>
      </c>
      <c r="E138" s="451" t="s">
        <v>744</v>
      </c>
      <c r="F138" s="598" t="s">
        <v>922</v>
      </c>
      <c r="G138" s="598" t="s">
        <v>923</v>
      </c>
      <c r="H138" s="454" t="str">
        <f t="shared" si="8"/>
        <v>端末管理サーバ
Terminal management server
(e.g., Active Directory server)</v>
      </c>
      <c r="I138" s="451" t="s">
        <v>924</v>
      </c>
      <c r="J138" s="637" t="s">
        <v>925</v>
      </c>
      <c r="K138" s="487" t="str">
        <f t="shared" si="21"/>
        <v>回答不要
Not Applicable</v>
      </c>
      <c r="L138" s="488"/>
      <c r="M138" s="489"/>
      <c r="N138" s="490" t="s">
        <v>921</v>
      </c>
      <c r="O138" s="491"/>
      <c r="P138" s="322"/>
      <c r="Q138" s="648" t="s">
        <v>131</v>
      </c>
      <c r="R138" s="487" t="str">
        <f t="shared" si="22"/>
        <v>回答不要
Not Applicable</v>
      </c>
      <c r="S138" s="488"/>
      <c r="T138" s="489"/>
      <c r="U138" s="649"/>
      <c r="V138" s="494"/>
      <c r="W138" s="649"/>
      <c r="X138" s="487" t="str">
        <f t="shared" si="23"/>
        <v>回答不要
Not Applicable</v>
      </c>
      <c r="Y138" s="488"/>
      <c r="Z138" s="489"/>
      <c r="AA138" s="649"/>
      <c r="AB138" s="494"/>
      <c r="AC138" s="649"/>
      <c r="AD138" s="487" t="str">
        <f t="shared" si="24"/>
        <v>回答不要
Not Applicable</v>
      </c>
      <c r="AE138" s="488"/>
      <c r="AF138" s="489"/>
      <c r="AG138" s="649"/>
      <c r="AH138" s="494"/>
      <c r="AI138" s="649"/>
      <c r="AJ138" s="487" t="str">
        <f t="shared" si="25"/>
        <v>回答不要
Not Applicable</v>
      </c>
      <c r="AK138" s="488"/>
      <c r="AL138" s="489"/>
      <c r="AM138" s="652"/>
      <c r="AN138" s="494"/>
      <c r="AO138" s="668"/>
      <c r="AP138" s="669">
        <f>IF(OR('0.Work Content Judge'!$F$130=0,AND($CP138=99,COUNTIF('0.Work Content Judge'!$AM$160:$AO$160,2)=0),AND($CQ138=99,COUNTIF('0.Work Content Judge'!$AM$160:$AO$160,2)&gt;0),AND($CT138=99,'0.Work Content Judge'!$AC$160=1),AND($K$27="N/A",$H138=$BD$46),AND($K$28="N/A",$H138=$BE$46),AND($K$29="N/A",$H138=$BF$46),AND($K$30="N/A",$H138=$BG$46),AND($K$31="N/A",$H138=$BH$46),AND($K$32="N/A",$H138=$BI$46)),0,1)</f>
        <v>0</v>
      </c>
      <c r="AQ138" s="670">
        <f t="shared" si="26"/>
        <v>1</v>
      </c>
      <c r="AR138" s="669">
        <f>IF(OR('0.Work Content Judge'!$F$131=0,AND($CP138=99,COUNTIF('0.Work Content Judge'!$AM$161:$AO$161,2)=0),AND($CQ138=99,COUNTIF('0.Work Content Judge'!$AM$161:$AO$161,2)&gt;0),AND($CT138=99,'0.Work Content Judge'!$AC$161=1),AND($R$27="N/A",$H138=$BD$46),AND($R$28="N/A",$H138=$BE$46),AND($R$29="N/A",$H138=$BF$46),AND($R$30="N/A",$H138=$BG$46),AND($R$31="N/A",$H138=$BH$46),AND($R$32="N/A",$H138=$BI$46)),0,1)</f>
        <v>0</v>
      </c>
      <c r="AS138" s="670">
        <f t="shared" si="27"/>
        <v>1</v>
      </c>
      <c r="AT138" s="669">
        <f>IF(OR('0.Work Content Judge'!$F$132=0,AND($CP138=99,COUNTIF('0.Work Content Judge'!$AM$162:$AO$162,2)=0),AND($CQ138=99,COUNTIF('0.Work Content Judge'!$AM$162:$AO$162,2)&gt;0),AND($CT138=99,'0.Work Content Judge'!$AC$162=1),AND($X$27="N/A",$H138=$BD$46),AND($X$28="N/A",$H138=$BE$46),AND($X$29="N/A",$H138=$BF$46),AND($X$30="N/A",$H138=$BG$46),AND($X$31="N/A",$H138=$BH$46),AND($X$32="N/A",$H138=$BI$46)),0,1)</f>
        <v>0</v>
      </c>
      <c r="AU138" s="670">
        <f t="shared" si="28"/>
        <v>1</v>
      </c>
      <c r="AV138" s="669">
        <f>IF(OR('0.Work Content Judge'!$F$133=0,AND($CP138=99,COUNTIF('0.Work Content Judge'!$AM$163:$AO$163,2)=0),AND($CQ138=99,COUNTIF('0.Work Content Judge'!$AM$163:$AO$163,2)&gt;0),AND($CT138=99,'0.Work Content Judge'!$AC$163=1),AND($AD$27="N/A",$H138=$BD$46),AND($AD$28="N/A",$H138=$BE$46),AND($AD$29="N/A",$H138=$BF$46),AND($AD$30="N/A",$H138=$BG$46),AND($AD$31="N/A",$H138=$BH$46),AND($AD$32="N/A",$H138=$BI$46)),0,1)</f>
        <v>0</v>
      </c>
      <c r="AW138" s="670">
        <f t="shared" si="29"/>
        <v>1</v>
      </c>
      <c r="AX138" s="669">
        <f>IF(OR('0.Work Content Judge'!$F$134=0,AND($CP138=99,COUNTIF('0.Work Content Judge'!$AM$164:$AO$164,2)=0),AND($CQ138=99,COUNTIF('0.Work Content Judge'!$AM$164:$AO$164,2)&gt;0),AND($CT138=99,'0.Work Content Judge'!$AC$164=1),AND($AJ$27="N/A",$H138=$BD$46),AND($AJ$28="N/A",$H138=$BE$46),AND($AJ$29="N/A",$H138=$BF$46),AND($AJ$30="N/A",$H138=$BG$46),AND($AJ$31="N/A",$H138=$BH$46),AND($AJ$32="N/A",$H138=$BI$46)),0,1)</f>
        <v>0</v>
      </c>
      <c r="AY138" s="670">
        <f t="shared" si="30"/>
        <v>1</v>
      </c>
      <c r="AZ138" s="683">
        <f t="shared" si="5"/>
        <v>2</v>
      </c>
      <c r="BA138" s="684">
        <v>1</v>
      </c>
      <c r="BB138" s="685">
        <v>1</v>
      </c>
      <c r="BC138" s="685" t="s">
        <v>749</v>
      </c>
      <c r="BD138" s="685"/>
      <c r="BE138" s="685"/>
      <c r="BF138" s="685"/>
      <c r="BG138" s="685"/>
      <c r="BH138" s="685">
        <v>1</v>
      </c>
      <c r="BI138" s="685">
        <v>1</v>
      </c>
      <c r="BJ138" s="685">
        <v>0</v>
      </c>
      <c r="BK138" s="685">
        <v>1</v>
      </c>
      <c r="BL138" s="685">
        <v>1</v>
      </c>
      <c r="BM138" s="685">
        <v>1</v>
      </c>
      <c r="BN138" s="685">
        <v>1</v>
      </c>
      <c r="BO138" s="685">
        <v>1</v>
      </c>
      <c r="BP138" s="685">
        <v>1</v>
      </c>
      <c r="BQ138" s="685">
        <v>1</v>
      </c>
      <c r="BR138" s="685" t="s">
        <v>749</v>
      </c>
      <c r="BS138" s="685" t="s">
        <v>749</v>
      </c>
      <c r="BT138" s="685" t="s">
        <v>749</v>
      </c>
      <c r="BU138" s="685" t="s">
        <v>749</v>
      </c>
      <c r="BV138" s="685" t="s">
        <v>749</v>
      </c>
      <c r="BW138" s="685" t="s">
        <v>749</v>
      </c>
      <c r="BX138" s="685" t="s">
        <v>749</v>
      </c>
      <c r="BY138" s="685">
        <v>1</v>
      </c>
      <c r="BZ138" s="685">
        <v>1</v>
      </c>
      <c r="CA138" s="685">
        <v>1</v>
      </c>
      <c r="CB138" s="685">
        <v>1</v>
      </c>
      <c r="CC138" s="685">
        <v>1</v>
      </c>
      <c r="CD138" s="685">
        <v>1</v>
      </c>
      <c r="CE138" s="685">
        <v>1</v>
      </c>
      <c r="CF138" s="685" t="s">
        <v>749</v>
      </c>
      <c r="CG138" s="685">
        <v>1</v>
      </c>
      <c r="CH138" s="685" t="s">
        <v>749</v>
      </c>
      <c r="CI138" s="685" t="s">
        <v>749</v>
      </c>
      <c r="CJ138" s="685" t="s">
        <v>749</v>
      </c>
      <c r="CK138" s="685" t="s">
        <v>749</v>
      </c>
      <c r="CL138" s="685" t="s">
        <v>749</v>
      </c>
      <c r="CM138" s="685" t="s">
        <v>749</v>
      </c>
      <c r="CN138" s="685">
        <v>1</v>
      </c>
      <c r="CO138" s="685">
        <v>1</v>
      </c>
      <c r="CP138" s="685"/>
      <c r="CQ138" s="685"/>
      <c r="CR138" s="685"/>
      <c r="CS138" s="685"/>
      <c r="CT138" s="685"/>
      <c r="CU138" s="685"/>
      <c r="CV138" s="685"/>
      <c r="CW138" s="718" t="str">
        <f t="shared" si="20"/>
        <v>端末管理サーバ(Active Directory)</v>
      </c>
      <c r="CX138" s="718"/>
      <c r="CY138" s="718"/>
    </row>
    <row r="139" s="258" customFormat="1" ht="360" spans="2:103">
      <c r="B139" s="448">
        <f t="shared" si="7"/>
        <v>92</v>
      </c>
      <c r="C139" s="449" t="s">
        <v>921</v>
      </c>
      <c r="D139" s="450" t="s">
        <v>743</v>
      </c>
      <c r="E139" s="451" t="s">
        <v>744</v>
      </c>
      <c r="F139" s="598" t="s">
        <v>922</v>
      </c>
      <c r="G139" s="598" t="s">
        <v>923</v>
      </c>
      <c r="H139" s="454" t="str">
        <f t="shared" ref="H139:H202" si="32">INDEX($BC$46:$BI$46,MATCH(1,$BC139:$BI139,0))</f>
        <v>ファイル共有システム(ファイルサーバ)
File sharing system
(e.g., File server)</v>
      </c>
      <c r="I139" s="451" t="s">
        <v>924</v>
      </c>
      <c r="J139" s="637" t="s">
        <v>925</v>
      </c>
      <c r="K139" s="487" t="str">
        <f t="shared" si="21"/>
        <v>回答不要
Not Applicable</v>
      </c>
      <c r="L139" s="488"/>
      <c r="M139" s="489"/>
      <c r="N139" s="490" t="s">
        <v>921</v>
      </c>
      <c r="O139" s="491"/>
      <c r="P139" s="322"/>
      <c r="Q139" s="648" t="s">
        <v>131</v>
      </c>
      <c r="R139" s="487" t="str">
        <f t="shared" si="22"/>
        <v>回答不要
Not Applicable</v>
      </c>
      <c r="S139" s="488"/>
      <c r="T139" s="489"/>
      <c r="U139" s="649"/>
      <c r="V139" s="494"/>
      <c r="W139" s="649"/>
      <c r="X139" s="487" t="str">
        <f t="shared" si="23"/>
        <v>回答不要
Not Applicable</v>
      </c>
      <c r="Y139" s="488"/>
      <c r="Z139" s="489"/>
      <c r="AA139" s="649"/>
      <c r="AB139" s="494"/>
      <c r="AC139" s="649"/>
      <c r="AD139" s="487" t="str">
        <f t="shared" si="24"/>
        <v>回答不要
Not Applicable</v>
      </c>
      <c r="AE139" s="488"/>
      <c r="AF139" s="489"/>
      <c r="AG139" s="649"/>
      <c r="AH139" s="494"/>
      <c r="AI139" s="649"/>
      <c r="AJ139" s="487" t="str">
        <f t="shared" si="25"/>
        <v>回答不要
Not Applicable</v>
      </c>
      <c r="AK139" s="488"/>
      <c r="AL139" s="489"/>
      <c r="AM139" s="652"/>
      <c r="AN139" s="494"/>
      <c r="AO139" s="668"/>
      <c r="AP139" s="669">
        <f>IF(OR('0.Work Content Judge'!$F$130=0,AND($CP139=99,COUNTIF('0.Work Content Judge'!$AM$160:$AO$160,2)=0),AND($CQ139=99,COUNTIF('0.Work Content Judge'!$AM$160:$AO$160,2)&gt;0),AND($CT139=99,'0.Work Content Judge'!$AC$160=1),AND($K$27="N/A",$H139=$BD$46),AND($K$28="N/A",$H139=$BE$46),AND($K$29="N/A",$H139=$BF$46),AND($K$30="N/A",$H139=$BG$46),AND($K$31="N/A",$H139=$BH$46),AND($K$32="N/A",$H139=$BI$46)),0,1)</f>
        <v>0</v>
      </c>
      <c r="AQ139" s="670">
        <f t="shared" si="26"/>
        <v>1</v>
      </c>
      <c r="AR139" s="669">
        <f>IF(OR('0.Work Content Judge'!$F$131=0,AND($CP139=99,COUNTIF('0.Work Content Judge'!$AM$161:$AO$161,2)=0),AND($CQ139=99,COUNTIF('0.Work Content Judge'!$AM$161:$AO$161,2)&gt;0),AND($CT139=99,'0.Work Content Judge'!$AC$161=1),AND($R$27="N/A",$H139=$BD$46),AND($R$28="N/A",$H139=$BE$46),AND($R$29="N/A",$H139=$BF$46),AND($R$30="N/A",$H139=$BG$46),AND($R$31="N/A",$H139=$BH$46),AND($R$32="N/A",$H139=$BI$46)),0,1)</f>
        <v>0</v>
      </c>
      <c r="AS139" s="670">
        <f t="shared" si="27"/>
        <v>1</v>
      </c>
      <c r="AT139" s="669">
        <f>IF(OR('0.Work Content Judge'!$F$132=0,AND($CP139=99,COUNTIF('0.Work Content Judge'!$AM$162:$AO$162,2)=0),AND($CQ139=99,COUNTIF('0.Work Content Judge'!$AM$162:$AO$162,2)&gt;0),AND($CT139=99,'0.Work Content Judge'!$AC$162=1),AND($X$27="N/A",$H139=$BD$46),AND($X$28="N/A",$H139=$BE$46),AND($X$29="N/A",$H139=$BF$46),AND($X$30="N/A",$H139=$BG$46),AND($X$31="N/A",$H139=$BH$46),AND($X$32="N/A",$H139=$BI$46)),0,1)</f>
        <v>0</v>
      </c>
      <c r="AU139" s="670">
        <f t="shared" si="28"/>
        <v>1</v>
      </c>
      <c r="AV139" s="669">
        <f>IF(OR('0.Work Content Judge'!$F$133=0,AND($CP139=99,COUNTIF('0.Work Content Judge'!$AM$163:$AO$163,2)=0),AND($CQ139=99,COUNTIF('0.Work Content Judge'!$AM$163:$AO$163,2)&gt;0),AND($CT139=99,'0.Work Content Judge'!$AC$163=1),AND($AD$27="N/A",$H139=$BD$46),AND($AD$28="N/A",$H139=$BE$46),AND($AD$29="N/A",$H139=$BF$46),AND($AD$30="N/A",$H139=$BG$46),AND($AD$31="N/A",$H139=$BH$46),AND($AD$32="N/A",$H139=$BI$46)),0,1)</f>
        <v>0</v>
      </c>
      <c r="AW139" s="670">
        <f t="shared" si="29"/>
        <v>1</v>
      </c>
      <c r="AX139" s="669">
        <f>IF(OR('0.Work Content Judge'!$F$134=0,AND($CP139=99,COUNTIF('0.Work Content Judge'!$AM$164:$AO$164,2)=0),AND($CQ139=99,COUNTIF('0.Work Content Judge'!$AM$164:$AO$164,2)&gt;0),AND($CT139=99,'0.Work Content Judge'!$AC$164=1),AND($AJ$27="N/A",$H139=$BD$46),AND($AJ$28="N/A",$H139=$BE$46),AND($AJ$29="N/A",$H139=$BF$46),AND($AJ$30="N/A",$H139=$BG$46),AND($AJ$31="N/A",$H139=$BH$46),AND($AJ$32="N/A",$H139=$BI$46)),0,1)</f>
        <v>0</v>
      </c>
      <c r="AY139" s="670">
        <f t="shared" si="30"/>
        <v>1</v>
      </c>
      <c r="AZ139" s="683">
        <f t="shared" si="31"/>
        <v>1</v>
      </c>
      <c r="BA139" s="684">
        <v>1</v>
      </c>
      <c r="BB139" s="685">
        <v>1</v>
      </c>
      <c r="BC139" s="685" t="s">
        <v>749</v>
      </c>
      <c r="BD139" s="685"/>
      <c r="BE139" s="685"/>
      <c r="BF139" s="685"/>
      <c r="BG139" s="685"/>
      <c r="BH139" s="685"/>
      <c r="BI139" s="685">
        <v>1</v>
      </c>
      <c r="BJ139" s="685">
        <v>0</v>
      </c>
      <c r="BK139" s="685">
        <v>1</v>
      </c>
      <c r="BL139" s="685">
        <v>1</v>
      </c>
      <c r="BM139" s="685">
        <v>1</v>
      </c>
      <c r="BN139" s="685">
        <v>1</v>
      </c>
      <c r="BO139" s="685">
        <v>1</v>
      </c>
      <c r="BP139" s="685">
        <v>1</v>
      </c>
      <c r="BQ139" s="685">
        <v>1</v>
      </c>
      <c r="BR139" s="685" t="s">
        <v>749</v>
      </c>
      <c r="BS139" s="685" t="s">
        <v>749</v>
      </c>
      <c r="BT139" s="685" t="s">
        <v>749</v>
      </c>
      <c r="BU139" s="685" t="s">
        <v>749</v>
      </c>
      <c r="BV139" s="685" t="s">
        <v>749</v>
      </c>
      <c r="BW139" s="685" t="s">
        <v>749</v>
      </c>
      <c r="BX139" s="685" t="s">
        <v>749</v>
      </c>
      <c r="BY139" s="685">
        <v>1</v>
      </c>
      <c r="BZ139" s="685">
        <v>1</v>
      </c>
      <c r="CA139" s="685">
        <v>1</v>
      </c>
      <c r="CB139" s="685">
        <v>1</v>
      </c>
      <c r="CC139" s="685">
        <v>1</v>
      </c>
      <c r="CD139" s="685">
        <v>1</v>
      </c>
      <c r="CE139" s="685">
        <v>1</v>
      </c>
      <c r="CF139" s="685" t="s">
        <v>749</v>
      </c>
      <c r="CG139" s="685">
        <v>1</v>
      </c>
      <c r="CH139" s="685" t="s">
        <v>749</v>
      </c>
      <c r="CI139" s="685" t="s">
        <v>749</v>
      </c>
      <c r="CJ139" s="685" t="s">
        <v>749</v>
      </c>
      <c r="CK139" s="685" t="s">
        <v>749</v>
      </c>
      <c r="CL139" s="685" t="s">
        <v>749</v>
      </c>
      <c r="CM139" s="685" t="s">
        <v>749</v>
      </c>
      <c r="CN139" s="685">
        <v>1</v>
      </c>
      <c r="CO139" s="685">
        <v>1</v>
      </c>
      <c r="CP139" s="685"/>
      <c r="CQ139" s="685"/>
      <c r="CR139" s="685"/>
      <c r="CS139" s="685"/>
      <c r="CT139" s="685"/>
      <c r="CU139" s="685"/>
      <c r="CV139" s="685"/>
      <c r="CW139" s="718" t="str">
        <f t="shared" si="20"/>
        <v>ファイル共有システム(ファイルサーバ)</v>
      </c>
      <c r="CX139" s="718"/>
      <c r="CY139" s="718"/>
    </row>
    <row r="140" s="258" customFormat="1" ht="230.4" spans="2:103">
      <c r="B140" s="448">
        <f t="shared" si="7"/>
        <v>93</v>
      </c>
      <c r="C140" s="449" t="s">
        <v>926</v>
      </c>
      <c r="D140" s="450" t="s">
        <v>743</v>
      </c>
      <c r="E140" s="451" t="s">
        <v>761</v>
      </c>
      <c r="F140" s="598" t="s">
        <v>927</v>
      </c>
      <c r="G140" s="598" t="s">
        <v>928</v>
      </c>
      <c r="H140" s="451" t="str">
        <f t="shared" si="32"/>
        <v>インターネット接続環境
Internet connection environment
(e.g., Proxy server,etc.)</v>
      </c>
      <c r="I140" s="451" t="s">
        <v>785</v>
      </c>
      <c r="J140" s="637" t="s">
        <v>786</v>
      </c>
      <c r="K140" s="487" t="str">
        <f t="shared" si="21"/>
        <v>回答不要
Not Applicable</v>
      </c>
      <c r="L140" s="488"/>
      <c r="M140" s="489"/>
      <c r="N140" s="490" t="s">
        <v>926</v>
      </c>
      <c r="O140" s="491"/>
      <c r="P140" s="322"/>
      <c r="Q140" s="648" t="s">
        <v>131</v>
      </c>
      <c r="R140" s="487" t="str">
        <f t="shared" si="22"/>
        <v>回答不要
Not Applicable</v>
      </c>
      <c r="S140" s="488"/>
      <c r="T140" s="489"/>
      <c r="U140" s="649"/>
      <c r="V140" s="494"/>
      <c r="W140" s="649"/>
      <c r="X140" s="487" t="str">
        <f t="shared" si="23"/>
        <v>回答不要
Not Applicable</v>
      </c>
      <c r="Y140" s="488"/>
      <c r="Z140" s="489"/>
      <c r="AA140" s="649"/>
      <c r="AB140" s="494"/>
      <c r="AC140" s="649"/>
      <c r="AD140" s="487" t="str">
        <f t="shared" si="24"/>
        <v>回答不要
Not Applicable</v>
      </c>
      <c r="AE140" s="488"/>
      <c r="AF140" s="489"/>
      <c r="AG140" s="649"/>
      <c r="AH140" s="494"/>
      <c r="AI140" s="649"/>
      <c r="AJ140" s="487" t="str">
        <f t="shared" si="25"/>
        <v>回答不要
Not Applicable</v>
      </c>
      <c r="AK140" s="488"/>
      <c r="AL140" s="489"/>
      <c r="AM140" s="652"/>
      <c r="AN140" s="494"/>
      <c r="AO140" s="668"/>
      <c r="AP140" s="669">
        <f>IF(OR('0.Work Content Judge'!$F$130=0,AND($CP140=99,COUNTIF('0.Work Content Judge'!$AM$160:$AO$160,2)=0),AND($CQ140=99,COUNTIF('0.Work Content Judge'!$AM$160:$AO$160,2)&gt;0),AND($CT140=99,'0.Work Content Judge'!$AC$160=1),AND($K$27="N/A",$H140=$BD$46),AND($K$28="N/A",$H140=$BE$46),AND($K$29="N/A",$H140=$BF$46),AND($K$30="N/A",$H140=$BG$46),AND($K$31="N/A",$H140=$BH$46),AND($K$32="N/A",$H140=$BI$46)),0,1)</f>
        <v>0</v>
      </c>
      <c r="AQ140" s="670">
        <f t="shared" si="26"/>
        <v>1</v>
      </c>
      <c r="AR140" s="669">
        <f>IF(OR('0.Work Content Judge'!$F$131=0,AND($CP140=99,COUNTIF('0.Work Content Judge'!$AM$161:$AO$161,2)=0),AND($CQ140=99,COUNTIF('0.Work Content Judge'!$AM$161:$AO$161,2)&gt;0),AND($CT140=99,'0.Work Content Judge'!$AC$161=1),AND($R$27="N/A",$H140=$BD$46),AND($R$28="N/A",$H140=$BE$46),AND($R$29="N/A",$H140=$BF$46),AND($R$30="N/A",$H140=$BG$46),AND($R$31="N/A",$H140=$BH$46),AND($R$32="N/A",$H140=$BI$46)),0,1)</f>
        <v>0</v>
      </c>
      <c r="AS140" s="670">
        <f t="shared" si="27"/>
        <v>1</v>
      </c>
      <c r="AT140" s="669">
        <f>IF(OR('0.Work Content Judge'!$F$132=0,AND($CP140=99,COUNTIF('0.Work Content Judge'!$AM$162:$AO$162,2)=0),AND($CQ140=99,COUNTIF('0.Work Content Judge'!$AM$162:$AO$162,2)&gt;0),AND($CT140=99,'0.Work Content Judge'!$AC$162=1),AND($X$27="N/A",$H140=$BD$46),AND($X$28="N/A",$H140=$BE$46),AND($X$29="N/A",$H140=$BF$46),AND($X$30="N/A",$H140=$BG$46),AND($X$31="N/A",$H140=$BH$46),AND($X$32="N/A",$H140=$BI$46)),0,1)</f>
        <v>0</v>
      </c>
      <c r="AU140" s="670">
        <f t="shared" si="28"/>
        <v>1</v>
      </c>
      <c r="AV140" s="669">
        <f>IF(OR('0.Work Content Judge'!$F$133=0,AND($CP140=99,COUNTIF('0.Work Content Judge'!$AM$163:$AO$163,2)=0),AND($CQ140=99,COUNTIF('0.Work Content Judge'!$AM$163:$AO$163,2)&gt;0),AND($CT140=99,'0.Work Content Judge'!$AC$163=1),AND($AD$27="N/A",$H140=$BD$46),AND($AD$28="N/A",$H140=$BE$46),AND($AD$29="N/A",$H140=$BF$46),AND($AD$30="N/A",$H140=$BG$46),AND($AD$31="N/A",$H140=$BH$46),AND($AD$32="N/A",$H140=$BI$46)),0,1)</f>
        <v>0</v>
      </c>
      <c r="AW140" s="670">
        <f t="shared" si="29"/>
        <v>1</v>
      </c>
      <c r="AX140" s="669">
        <f>IF(OR('0.Work Content Judge'!$F$134=0,AND($CP140=99,COUNTIF('0.Work Content Judge'!$AM$164:$AO$164,2)=0),AND($CQ140=99,COUNTIF('0.Work Content Judge'!$AM$164:$AO$164,2)&gt;0),AND($CT140=99,'0.Work Content Judge'!$AC$164=1),AND($AJ$27="N/A",$H140=$BD$46),AND($AJ$28="N/A",$H140=$BE$46),AND($AJ$29="N/A",$H140=$BF$46),AND($AJ$30="N/A",$H140=$BG$46),AND($AJ$31="N/A",$H140=$BH$46),AND($AJ$32="N/A",$H140=$BI$46)),0,1)</f>
        <v>0</v>
      </c>
      <c r="AY140" s="670">
        <f t="shared" si="30"/>
        <v>1</v>
      </c>
      <c r="AZ140" s="683">
        <f t="shared" si="31"/>
        <v>4</v>
      </c>
      <c r="BA140" s="684">
        <v>1</v>
      </c>
      <c r="BB140" s="685">
        <v>1</v>
      </c>
      <c r="BC140" s="685" t="s">
        <v>749</v>
      </c>
      <c r="BD140" s="685" t="s">
        <v>749</v>
      </c>
      <c r="BE140" s="685">
        <v>1</v>
      </c>
      <c r="BF140" s="685" t="s">
        <v>749</v>
      </c>
      <c r="BG140" s="685">
        <v>1</v>
      </c>
      <c r="BH140" s="685">
        <v>1</v>
      </c>
      <c r="BI140" s="685">
        <v>1</v>
      </c>
      <c r="BJ140" s="685">
        <v>0</v>
      </c>
      <c r="BK140" s="685" t="s">
        <v>749</v>
      </c>
      <c r="BL140" s="685">
        <v>1</v>
      </c>
      <c r="BM140" s="685" t="s">
        <v>749</v>
      </c>
      <c r="BN140" s="685">
        <v>1</v>
      </c>
      <c r="BO140" s="685">
        <v>1</v>
      </c>
      <c r="BP140" s="685">
        <v>1</v>
      </c>
      <c r="BQ140" s="685">
        <v>1</v>
      </c>
      <c r="BR140" s="685" t="s">
        <v>749</v>
      </c>
      <c r="BS140" s="685" t="s">
        <v>749</v>
      </c>
      <c r="BT140" s="685" t="s">
        <v>749</v>
      </c>
      <c r="BU140" s="685" t="s">
        <v>749</v>
      </c>
      <c r="BV140" s="685" t="s">
        <v>749</v>
      </c>
      <c r="BW140" s="685" t="s">
        <v>749</v>
      </c>
      <c r="BX140" s="685" t="s">
        <v>749</v>
      </c>
      <c r="BY140" s="685">
        <v>1</v>
      </c>
      <c r="BZ140" s="685">
        <v>1</v>
      </c>
      <c r="CA140" s="685">
        <v>1</v>
      </c>
      <c r="CB140" s="685">
        <v>1</v>
      </c>
      <c r="CC140" s="685">
        <v>1</v>
      </c>
      <c r="CD140" s="685">
        <v>1</v>
      </c>
      <c r="CE140" s="685">
        <v>1</v>
      </c>
      <c r="CF140" s="685">
        <v>1</v>
      </c>
      <c r="CG140" s="685">
        <v>1</v>
      </c>
      <c r="CH140" s="685">
        <v>1</v>
      </c>
      <c r="CI140" s="685" t="s">
        <v>749</v>
      </c>
      <c r="CJ140" s="685" t="s">
        <v>749</v>
      </c>
      <c r="CK140" s="685" t="s">
        <v>749</v>
      </c>
      <c r="CL140" s="685" t="s">
        <v>749</v>
      </c>
      <c r="CM140" s="685" t="s">
        <v>749</v>
      </c>
      <c r="CN140" s="685">
        <v>1</v>
      </c>
      <c r="CO140" s="685">
        <v>1</v>
      </c>
      <c r="CP140" s="685"/>
      <c r="CQ140" s="685"/>
      <c r="CR140" s="685"/>
      <c r="CS140" s="685"/>
      <c r="CT140" s="685"/>
      <c r="CU140" s="685"/>
      <c r="CV140" s="685"/>
      <c r="CW140" s="718" t="str">
        <f t="shared" si="20"/>
        <v>インターネット接続環境</v>
      </c>
      <c r="CX140" s="718"/>
      <c r="CY140" s="718"/>
    </row>
    <row r="141" s="258" customFormat="1" ht="230.4" spans="2:103">
      <c r="B141" s="448">
        <f t="shared" si="7"/>
        <v>94</v>
      </c>
      <c r="C141" s="449" t="s">
        <v>926</v>
      </c>
      <c r="D141" s="450" t="s">
        <v>743</v>
      </c>
      <c r="E141" s="451" t="s">
        <v>761</v>
      </c>
      <c r="F141" s="598" t="s">
        <v>927</v>
      </c>
      <c r="G141" s="598" t="s">
        <v>928</v>
      </c>
      <c r="H141" s="454" t="str">
        <f t="shared" si="32"/>
        <v>端末
Terminal
(e.g., User terminal, operation terminal, etc.)</v>
      </c>
      <c r="I141" s="451" t="s">
        <v>785</v>
      </c>
      <c r="J141" s="637" t="s">
        <v>786</v>
      </c>
      <c r="K141" s="487" t="str">
        <f t="shared" si="21"/>
        <v>回答不要
Not Applicable</v>
      </c>
      <c r="L141" s="488"/>
      <c r="M141" s="489"/>
      <c r="N141" s="490" t="s">
        <v>926</v>
      </c>
      <c r="O141" s="491"/>
      <c r="P141" s="322"/>
      <c r="Q141" s="648" t="s">
        <v>131</v>
      </c>
      <c r="R141" s="487" t="str">
        <f t="shared" si="22"/>
        <v>回答不要
Not Applicable</v>
      </c>
      <c r="S141" s="488"/>
      <c r="T141" s="489"/>
      <c r="U141" s="649"/>
      <c r="V141" s="494"/>
      <c r="W141" s="649"/>
      <c r="X141" s="487" t="str">
        <f t="shared" si="23"/>
        <v>回答不要
Not Applicable</v>
      </c>
      <c r="Y141" s="488"/>
      <c r="Z141" s="489"/>
      <c r="AA141" s="649"/>
      <c r="AB141" s="494"/>
      <c r="AC141" s="649"/>
      <c r="AD141" s="487" t="str">
        <f t="shared" si="24"/>
        <v>回答不要
Not Applicable</v>
      </c>
      <c r="AE141" s="488"/>
      <c r="AF141" s="489"/>
      <c r="AG141" s="649"/>
      <c r="AH141" s="494"/>
      <c r="AI141" s="649"/>
      <c r="AJ141" s="487" t="str">
        <f t="shared" si="25"/>
        <v>回答不要
Not Applicable</v>
      </c>
      <c r="AK141" s="488"/>
      <c r="AL141" s="489"/>
      <c r="AM141" s="652"/>
      <c r="AN141" s="494"/>
      <c r="AO141" s="668"/>
      <c r="AP141" s="669">
        <f>IF(OR('0.Work Content Judge'!$F$130=0,AND($CP141=99,COUNTIF('0.Work Content Judge'!$AM$160:$AO$160,2)=0),AND($CQ141=99,COUNTIF('0.Work Content Judge'!$AM$160:$AO$160,2)&gt;0),AND($CT141=99,'0.Work Content Judge'!$AC$160=1),AND($K$27="N/A",$H141=$BD$46),AND($K$28="N/A",$H141=$BE$46),AND($K$29="N/A",$H141=$BF$46),AND($K$30="N/A",$H141=$BG$46),AND($K$31="N/A",$H141=$BH$46),AND($K$32="N/A",$H141=$BI$46)),0,1)</f>
        <v>0</v>
      </c>
      <c r="AQ141" s="670">
        <f t="shared" si="26"/>
        <v>1</v>
      </c>
      <c r="AR141" s="669">
        <f>IF(OR('0.Work Content Judge'!$F$131=0,AND($CP141=99,COUNTIF('0.Work Content Judge'!$AM$161:$AO$161,2)=0),AND($CQ141=99,COUNTIF('0.Work Content Judge'!$AM$161:$AO$161,2)&gt;0),AND($CT141=99,'0.Work Content Judge'!$AC$161=1),AND($R$27="N/A",$H141=$BD$46),AND($R$28="N/A",$H141=$BE$46),AND($R$29="N/A",$H141=$BF$46),AND($R$30="N/A",$H141=$BG$46),AND($R$31="N/A",$H141=$BH$46),AND($R$32="N/A",$H141=$BI$46)),0,1)</f>
        <v>0</v>
      </c>
      <c r="AS141" s="670">
        <f t="shared" si="27"/>
        <v>1</v>
      </c>
      <c r="AT141" s="669">
        <f>IF(OR('0.Work Content Judge'!$F$132=0,AND($CP141=99,COUNTIF('0.Work Content Judge'!$AM$162:$AO$162,2)=0),AND($CQ141=99,COUNTIF('0.Work Content Judge'!$AM$162:$AO$162,2)&gt;0),AND($CT141=99,'0.Work Content Judge'!$AC$162=1),AND($X$27="N/A",$H141=$BD$46),AND($X$28="N/A",$H141=$BE$46),AND($X$29="N/A",$H141=$BF$46),AND($X$30="N/A",$H141=$BG$46),AND($X$31="N/A",$H141=$BH$46),AND($X$32="N/A",$H141=$BI$46)),0,1)</f>
        <v>0</v>
      </c>
      <c r="AU141" s="670">
        <f t="shared" si="28"/>
        <v>1</v>
      </c>
      <c r="AV141" s="669">
        <f>IF(OR('0.Work Content Judge'!$F$133=0,AND($CP141=99,COUNTIF('0.Work Content Judge'!$AM$163:$AO$163,2)=0),AND($CQ141=99,COUNTIF('0.Work Content Judge'!$AM$163:$AO$163,2)&gt;0),AND($CT141=99,'0.Work Content Judge'!$AC$163=1),AND($AD$27="N/A",$H141=$BD$46),AND($AD$28="N/A",$H141=$BE$46),AND($AD$29="N/A",$H141=$BF$46),AND($AD$30="N/A",$H141=$BG$46),AND($AD$31="N/A",$H141=$BH$46),AND($AD$32="N/A",$H141=$BI$46)),0,1)</f>
        <v>0</v>
      </c>
      <c r="AW141" s="670">
        <f t="shared" si="29"/>
        <v>1</v>
      </c>
      <c r="AX141" s="669">
        <f>IF(OR('0.Work Content Judge'!$F$134=0,AND($CP141=99,COUNTIF('0.Work Content Judge'!$AM$164:$AO$164,2)=0),AND($CQ141=99,COUNTIF('0.Work Content Judge'!$AM$164:$AO$164,2)&gt;0),AND($CT141=99,'0.Work Content Judge'!$AC$164=1),AND($AJ$27="N/A",$H141=$BD$46),AND($AJ$28="N/A",$H141=$BE$46),AND($AJ$29="N/A",$H141=$BF$46),AND($AJ$30="N/A",$H141=$BG$46),AND($AJ$31="N/A",$H141=$BH$46),AND($AJ$32="N/A",$H141=$BI$46)),0,1)</f>
        <v>0</v>
      </c>
      <c r="AY141" s="670">
        <f t="shared" si="30"/>
        <v>1</v>
      </c>
      <c r="AZ141" s="683">
        <f t="shared" si="31"/>
        <v>3</v>
      </c>
      <c r="BA141" s="684">
        <v>1</v>
      </c>
      <c r="BB141" s="685">
        <v>1</v>
      </c>
      <c r="BC141" s="685" t="s">
        <v>749</v>
      </c>
      <c r="BD141" s="685" t="s">
        <v>749</v>
      </c>
      <c r="BE141" s="685"/>
      <c r="BF141" s="685" t="s">
        <v>749</v>
      </c>
      <c r="BG141" s="685">
        <v>1</v>
      </c>
      <c r="BH141" s="685">
        <v>1</v>
      </c>
      <c r="BI141" s="685">
        <v>1</v>
      </c>
      <c r="BJ141" s="685">
        <v>0</v>
      </c>
      <c r="BK141" s="685" t="s">
        <v>749</v>
      </c>
      <c r="BL141" s="685">
        <v>1</v>
      </c>
      <c r="BM141" s="685" t="s">
        <v>749</v>
      </c>
      <c r="BN141" s="685">
        <v>1</v>
      </c>
      <c r="BO141" s="685">
        <v>1</v>
      </c>
      <c r="BP141" s="685">
        <v>1</v>
      </c>
      <c r="BQ141" s="685">
        <v>1</v>
      </c>
      <c r="BR141" s="685" t="s">
        <v>749</v>
      </c>
      <c r="BS141" s="685" t="s">
        <v>749</v>
      </c>
      <c r="BT141" s="685" t="s">
        <v>749</v>
      </c>
      <c r="BU141" s="685" t="s">
        <v>749</v>
      </c>
      <c r="BV141" s="685" t="s">
        <v>749</v>
      </c>
      <c r="BW141" s="685" t="s">
        <v>749</v>
      </c>
      <c r="BX141" s="685" t="s">
        <v>749</v>
      </c>
      <c r="BY141" s="685">
        <v>1</v>
      </c>
      <c r="BZ141" s="685">
        <v>1</v>
      </c>
      <c r="CA141" s="685">
        <v>1</v>
      </c>
      <c r="CB141" s="685">
        <v>1</v>
      </c>
      <c r="CC141" s="685">
        <v>1</v>
      </c>
      <c r="CD141" s="685">
        <v>1</v>
      </c>
      <c r="CE141" s="685">
        <v>1</v>
      </c>
      <c r="CF141" s="685">
        <v>1</v>
      </c>
      <c r="CG141" s="685">
        <v>1</v>
      </c>
      <c r="CH141" s="685">
        <v>1</v>
      </c>
      <c r="CI141" s="685" t="s">
        <v>749</v>
      </c>
      <c r="CJ141" s="685" t="s">
        <v>749</v>
      </c>
      <c r="CK141" s="685" t="s">
        <v>749</v>
      </c>
      <c r="CL141" s="685" t="s">
        <v>749</v>
      </c>
      <c r="CM141" s="685" t="s">
        <v>749</v>
      </c>
      <c r="CN141" s="685">
        <v>1</v>
      </c>
      <c r="CO141" s="685">
        <v>1</v>
      </c>
      <c r="CP141" s="685"/>
      <c r="CQ141" s="685"/>
      <c r="CR141" s="685"/>
      <c r="CS141" s="685"/>
      <c r="CT141" s="685"/>
      <c r="CU141" s="685"/>
      <c r="CV141" s="685"/>
      <c r="CW141" s="718" t="str">
        <f t="shared" si="20"/>
        <v>ユーザ端末・ネットワーク</v>
      </c>
      <c r="CX141" s="718"/>
      <c r="CY141" s="718"/>
    </row>
    <row r="142" s="258" customFormat="1" ht="230.4" spans="2:103">
      <c r="B142" s="448">
        <f t="shared" si="7"/>
        <v>95</v>
      </c>
      <c r="C142" s="449" t="s">
        <v>926</v>
      </c>
      <c r="D142" s="450" t="s">
        <v>743</v>
      </c>
      <c r="E142" s="451" t="s">
        <v>761</v>
      </c>
      <c r="F142" s="598" t="s">
        <v>927</v>
      </c>
      <c r="G142" s="598" t="s">
        <v>928</v>
      </c>
      <c r="H142" s="454" t="str">
        <f t="shared" si="32"/>
        <v>端末管理サーバ
Terminal management server
(e.g., Active Directory server)</v>
      </c>
      <c r="I142" s="451" t="s">
        <v>785</v>
      </c>
      <c r="J142" s="637" t="s">
        <v>786</v>
      </c>
      <c r="K142" s="487" t="str">
        <f t="shared" si="21"/>
        <v>回答不要
Not Applicable</v>
      </c>
      <c r="L142" s="488"/>
      <c r="M142" s="489"/>
      <c r="N142" s="490" t="s">
        <v>926</v>
      </c>
      <c r="O142" s="491"/>
      <c r="P142" s="322"/>
      <c r="Q142" s="648" t="s">
        <v>131</v>
      </c>
      <c r="R142" s="487" t="str">
        <f t="shared" si="22"/>
        <v>回答不要
Not Applicable</v>
      </c>
      <c r="S142" s="488"/>
      <c r="T142" s="489"/>
      <c r="U142" s="649"/>
      <c r="V142" s="494"/>
      <c r="W142" s="649"/>
      <c r="X142" s="487" t="str">
        <f t="shared" si="23"/>
        <v>回答不要
Not Applicable</v>
      </c>
      <c r="Y142" s="488"/>
      <c r="Z142" s="489"/>
      <c r="AA142" s="649"/>
      <c r="AB142" s="494"/>
      <c r="AC142" s="649"/>
      <c r="AD142" s="487" t="str">
        <f t="shared" si="24"/>
        <v>回答不要
Not Applicable</v>
      </c>
      <c r="AE142" s="488"/>
      <c r="AF142" s="489"/>
      <c r="AG142" s="649"/>
      <c r="AH142" s="494"/>
      <c r="AI142" s="649"/>
      <c r="AJ142" s="487" t="str">
        <f t="shared" si="25"/>
        <v>回答不要
Not Applicable</v>
      </c>
      <c r="AK142" s="488"/>
      <c r="AL142" s="489"/>
      <c r="AM142" s="652"/>
      <c r="AN142" s="494"/>
      <c r="AO142" s="668"/>
      <c r="AP142" s="669">
        <f>IF(OR('0.Work Content Judge'!$F$130=0,AND($CP142=99,COUNTIF('0.Work Content Judge'!$AM$160:$AO$160,2)=0),AND($CQ142=99,COUNTIF('0.Work Content Judge'!$AM$160:$AO$160,2)&gt;0),AND($CT142=99,'0.Work Content Judge'!$AC$160=1),AND($K$27="N/A",$H142=$BD$46),AND($K$28="N/A",$H142=$BE$46),AND($K$29="N/A",$H142=$BF$46),AND($K$30="N/A",$H142=$BG$46),AND($K$31="N/A",$H142=$BH$46),AND($K$32="N/A",$H142=$BI$46)),0,1)</f>
        <v>0</v>
      </c>
      <c r="AQ142" s="670">
        <f t="shared" si="26"/>
        <v>1</v>
      </c>
      <c r="AR142" s="669">
        <f>IF(OR('0.Work Content Judge'!$F$131=0,AND($CP142=99,COUNTIF('0.Work Content Judge'!$AM$161:$AO$161,2)=0),AND($CQ142=99,COUNTIF('0.Work Content Judge'!$AM$161:$AO$161,2)&gt;0),AND($CT142=99,'0.Work Content Judge'!$AC$161=1),AND($R$27="N/A",$H142=$BD$46),AND($R$28="N/A",$H142=$BE$46),AND($R$29="N/A",$H142=$BF$46),AND($R$30="N/A",$H142=$BG$46),AND($R$31="N/A",$H142=$BH$46),AND($R$32="N/A",$H142=$BI$46)),0,1)</f>
        <v>0</v>
      </c>
      <c r="AS142" s="670">
        <f t="shared" si="27"/>
        <v>1</v>
      </c>
      <c r="AT142" s="669">
        <f>IF(OR('0.Work Content Judge'!$F$132=0,AND($CP142=99,COUNTIF('0.Work Content Judge'!$AM$162:$AO$162,2)=0),AND($CQ142=99,COUNTIF('0.Work Content Judge'!$AM$162:$AO$162,2)&gt;0),AND($CT142=99,'0.Work Content Judge'!$AC$162=1),AND($X$27="N/A",$H142=$BD$46),AND($X$28="N/A",$H142=$BE$46),AND($X$29="N/A",$H142=$BF$46),AND($X$30="N/A",$H142=$BG$46),AND($X$31="N/A",$H142=$BH$46),AND($X$32="N/A",$H142=$BI$46)),0,1)</f>
        <v>0</v>
      </c>
      <c r="AU142" s="670">
        <f t="shared" si="28"/>
        <v>1</v>
      </c>
      <c r="AV142" s="669">
        <f>IF(OR('0.Work Content Judge'!$F$133=0,AND($CP142=99,COUNTIF('0.Work Content Judge'!$AM$163:$AO$163,2)=0),AND($CQ142=99,COUNTIF('0.Work Content Judge'!$AM$163:$AO$163,2)&gt;0),AND($CT142=99,'0.Work Content Judge'!$AC$163=1),AND($AD$27="N/A",$H142=$BD$46),AND($AD$28="N/A",$H142=$BE$46),AND($AD$29="N/A",$H142=$BF$46),AND($AD$30="N/A",$H142=$BG$46),AND($AD$31="N/A",$H142=$BH$46),AND($AD$32="N/A",$H142=$BI$46)),0,1)</f>
        <v>0</v>
      </c>
      <c r="AW142" s="670">
        <f t="shared" si="29"/>
        <v>1</v>
      </c>
      <c r="AX142" s="669">
        <f>IF(OR('0.Work Content Judge'!$F$134=0,AND($CP142=99,COUNTIF('0.Work Content Judge'!$AM$164:$AO$164,2)=0),AND($CQ142=99,COUNTIF('0.Work Content Judge'!$AM$164:$AO$164,2)&gt;0),AND($CT142=99,'0.Work Content Judge'!$AC$164=1),AND($AJ$27="N/A",$H142=$BD$46),AND($AJ$28="N/A",$H142=$BE$46),AND($AJ$29="N/A",$H142=$BF$46),AND($AJ$30="N/A",$H142=$BG$46),AND($AJ$31="N/A",$H142=$BH$46),AND($AJ$32="N/A",$H142=$BI$46)),0,1)</f>
        <v>0</v>
      </c>
      <c r="AY142" s="670">
        <f t="shared" si="30"/>
        <v>1</v>
      </c>
      <c r="AZ142" s="683">
        <f t="shared" si="31"/>
        <v>2</v>
      </c>
      <c r="BA142" s="684">
        <v>1</v>
      </c>
      <c r="BB142" s="685">
        <v>1</v>
      </c>
      <c r="BC142" s="685" t="s">
        <v>749</v>
      </c>
      <c r="BD142" s="685" t="s">
        <v>749</v>
      </c>
      <c r="BE142" s="685"/>
      <c r="BF142" s="685" t="s">
        <v>749</v>
      </c>
      <c r="BG142" s="685"/>
      <c r="BH142" s="685">
        <v>1</v>
      </c>
      <c r="BI142" s="685">
        <v>1</v>
      </c>
      <c r="BJ142" s="685">
        <v>0</v>
      </c>
      <c r="BK142" s="685" t="s">
        <v>749</v>
      </c>
      <c r="BL142" s="685">
        <v>1</v>
      </c>
      <c r="BM142" s="685" t="s">
        <v>749</v>
      </c>
      <c r="BN142" s="685">
        <v>1</v>
      </c>
      <c r="BO142" s="685">
        <v>1</v>
      </c>
      <c r="BP142" s="685">
        <v>1</v>
      </c>
      <c r="BQ142" s="685">
        <v>1</v>
      </c>
      <c r="BR142" s="685" t="s">
        <v>749</v>
      </c>
      <c r="BS142" s="685" t="s">
        <v>749</v>
      </c>
      <c r="BT142" s="685" t="s">
        <v>749</v>
      </c>
      <c r="BU142" s="685" t="s">
        <v>749</v>
      </c>
      <c r="BV142" s="685" t="s">
        <v>749</v>
      </c>
      <c r="BW142" s="685" t="s">
        <v>749</v>
      </c>
      <c r="BX142" s="685" t="s">
        <v>749</v>
      </c>
      <c r="BY142" s="685">
        <v>1</v>
      </c>
      <c r="BZ142" s="685">
        <v>1</v>
      </c>
      <c r="CA142" s="685">
        <v>1</v>
      </c>
      <c r="CB142" s="685">
        <v>1</v>
      </c>
      <c r="CC142" s="685">
        <v>1</v>
      </c>
      <c r="CD142" s="685">
        <v>1</v>
      </c>
      <c r="CE142" s="685">
        <v>1</v>
      </c>
      <c r="CF142" s="685">
        <v>1</v>
      </c>
      <c r="CG142" s="685">
        <v>1</v>
      </c>
      <c r="CH142" s="685">
        <v>1</v>
      </c>
      <c r="CI142" s="685" t="s">
        <v>749</v>
      </c>
      <c r="CJ142" s="685" t="s">
        <v>749</v>
      </c>
      <c r="CK142" s="685" t="s">
        <v>749</v>
      </c>
      <c r="CL142" s="685" t="s">
        <v>749</v>
      </c>
      <c r="CM142" s="685" t="s">
        <v>749</v>
      </c>
      <c r="CN142" s="685">
        <v>1</v>
      </c>
      <c r="CO142" s="685">
        <v>1</v>
      </c>
      <c r="CP142" s="685"/>
      <c r="CQ142" s="685"/>
      <c r="CR142" s="685"/>
      <c r="CS142" s="685"/>
      <c r="CT142" s="685"/>
      <c r="CU142" s="685"/>
      <c r="CV142" s="685"/>
      <c r="CW142" s="718" t="str">
        <f t="shared" si="20"/>
        <v>端末管理サーバ(Active Directory)</v>
      </c>
      <c r="CX142" s="718"/>
      <c r="CY142" s="718"/>
    </row>
    <row r="143" s="258" customFormat="1" ht="230.4" spans="2:103">
      <c r="B143" s="448">
        <f t="shared" si="7"/>
        <v>96</v>
      </c>
      <c r="C143" s="449" t="s">
        <v>926</v>
      </c>
      <c r="D143" s="450" t="s">
        <v>743</v>
      </c>
      <c r="E143" s="451" t="s">
        <v>761</v>
      </c>
      <c r="F143" s="598" t="s">
        <v>927</v>
      </c>
      <c r="G143" s="598" t="s">
        <v>928</v>
      </c>
      <c r="H143" s="454" t="str">
        <f t="shared" si="32"/>
        <v>ファイル共有システム(ファイルサーバ)
File sharing system
(e.g., File server)</v>
      </c>
      <c r="I143" s="451" t="s">
        <v>785</v>
      </c>
      <c r="J143" s="637" t="s">
        <v>786</v>
      </c>
      <c r="K143" s="487" t="str">
        <f t="shared" si="21"/>
        <v>回答不要
Not Applicable</v>
      </c>
      <c r="L143" s="488"/>
      <c r="M143" s="489"/>
      <c r="N143" s="490" t="s">
        <v>926</v>
      </c>
      <c r="O143" s="491"/>
      <c r="P143" s="322"/>
      <c r="Q143" s="648" t="s">
        <v>131</v>
      </c>
      <c r="R143" s="487" t="str">
        <f t="shared" si="22"/>
        <v>回答不要
Not Applicable</v>
      </c>
      <c r="S143" s="488"/>
      <c r="T143" s="489"/>
      <c r="U143" s="649"/>
      <c r="V143" s="494"/>
      <c r="W143" s="649"/>
      <c r="X143" s="487" t="str">
        <f t="shared" si="23"/>
        <v>回答不要
Not Applicable</v>
      </c>
      <c r="Y143" s="488"/>
      <c r="Z143" s="489"/>
      <c r="AA143" s="649"/>
      <c r="AB143" s="494"/>
      <c r="AC143" s="649"/>
      <c r="AD143" s="487" t="str">
        <f t="shared" si="24"/>
        <v>回答不要
Not Applicable</v>
      </c>
      <c r="AE143" s="488"/>
      <c r="AF143" s="489"/>
      <c r="AG143" s="649"/>
      <c r="AH143" s="494"/>
      <c r="AI143" s="649"/>
      <c r="AJ143" s="487" t="str">
        <f t="shared" si="25"/>
        <v>回答不要
Not Applicable</v>
      </c>
      <c r="AK143" s="488"/>
      <c r="AL143" s="489"/>
      <c r="AM143" s="652"/>
      <c r="AN143" s="494"/>
      <c r="AO143" s="668"/>
      <c r="AP143" s="669">
        <f>IF(OR('0.Work Content Judge'!$F$130=0,AND($CP143=99,COUNTIF('0.Work Content Judge'!$AM$160:$AO$160,2)=0),AND($CQ143=99,COUNTIF('0.Work Content Judge'!$AM$160:$AO$160,2)&gt;0),AND($CT143=99,'0.Work Content Judge'!$AC$160=1),AND($K$27="N/A",$H143=$BD$46),AND($K$28="N/A",$H143=$BE$46),AND($K$29="N/A",$H143=$BF$46),AND($K$30="N/A",$H143=$BG$46),AND($K$31="N/A",$H143=$BH$46),AND($K$32="N/A",$H143=$BI$46)),0,1)</f>
        <v>0</v>
      </c>
      <c r="AQ143" s="670">
        <f t="shared" si="26"/>
        <v>1</v>
      </c>
      <c r="AR143" s="669">
        <f>IF(OR('0.Work Content Judge'!$F$131=0,AND($CP143=99,COUNTIF('0.Work Content Judge'!$AM$161:$AO$161,2)=0),AND($CQ143=99,COUNTIF('0.Work Content Judge'!$AM$161:$AO$161,2)&gt;0),AND($CT143=99,'0.Work Content Judge'!$AC$161=1),AND($R$27="N/A",$H143=$BD$46),AND($R$28="N/A",$H143=$BE$46),AND($R$29="N/A",$H143=$BF$46),AND($R$30="N/A",$H143=$BG$46),AND($R$31="N/A",$H143=$BH$46),AND($R$32="N/A",$H143=$BI$46)),0,1)</f>
        <v>0</v>
      </c>
      <c r="AS143" s="670">
        <f t="shared" si="27"/>
        <v>1</v>
      </c>
      <c r="AT143" s="669">
        <f>IF(OR('0.Work Content Judge'!$F$132=0,AND($CP143=99,COUNTIF('0.Work Content Judge'!$AM$162:$AO$162,2)=0),AND($CQ143=99,COUNTIF('0.Work Content Judge'!$AM$162:$AO$162,2)&gt;0),AND($CT143=99,'0.Work Content Judge'!$AC$162=1),AND($X$27="N/A",$H143=$BD$46),AND($X$28="N/A",$H143=$BE$46),AND($X$29="N/A",$H143=$BF$46),AND($X$30="N/A",$H143=$BG$46),AND($X$31="N/A",$H143=$BH$46),AND($X$32="N/A",$H143=$BI$46)),0,1)</f>
        <v>0</v>
      </c>
      <c r="AU143" s="670">
        <f t="shared" si="28"/>
        <v>1</v>
      </c>
      <c r="AV143" s="669">
        <f>IF(OR('0.Work Content Judge'!$F$133=0,AND($CP143=99,COUNTIF('0.Work Content Judge'!$AM$163:$AO$163,2)=0),AND($CQ143=99,COUNTIF('0.Work Content Judge'!$AM$163:$AO$163,2)&gt;0),AND($CT143=99,'0.Work Content Judge'!$AC$163=1),AND($AD$27="N/A",$H143=$BD$46),AND($AD$28="N/A",$H143=$BE$46),AND($AD$29="N/A",$H143=$BF$46),AND($AD$30="N/A",$H143=$BG$46),AND($AD$31="N/A",$H143=$BH$46),AND($AD$32="N/A",$H143=$BI$46)),0,1)</f>
        <v>0</v>
      </c>
      <c r="AW143" s="670">
        <f t="shared" si="29"/>
        <v>1</v>
      </c>
      <c r="AX143" s="669">
        <f>IF(OR('0.Work Content Judge'!$F$134=0,AND($CP143=99,COUNTIF('0.Work Content Judge'!$AM$164:$AO$164,2)=0),AND($CQ143=99,COUNTIF('0.Work Content Judge'!$AM$164:$AO$164,2)&gt;0),AND($CT143=99,'0.Work Content Judge'!$AC$164=1),AND($AJ$27="N/A",$H143=$BD$46),AND($AJ$28="N/A",$H143=$BE$46),AND($AJ$29="N/A",$H143=$BF$46),AND($AJ$30="N/A",$H143=$BG$46),AND($AJ$31="N/A",$H143=$BH$46),AND($AJ$32="N/A",$H143=$BI$46)),0,1)</f>
        <v>0</v>
      </c>
      <c r="AY143" s="670">
        <f t="shared" si="30"/>
        <v>1</v>
      </c>
      <c r="AZ143" s="683">
        <f t="shared" si="31"/>
        <v>1</v>
      </c>
      <c r="BA143" s="684">
        <v>1</v>
      </c>
      <c r="BB143" s="685">
        <v>1</v>
      </c>
      <c r="BC143" s="685" t="s">
        <v>749</v>
      </c>
      <c r="BD143" s="685" t="s">
        <v>749</v>
      </c>
      <c r="BE143" s="685"/>
      <c r="BF143" s="685" t="s">
        <v>749</v>
      </c>
      <c r="BG143" s="685"/>
      <c r="BH143" s="685"/>
      <c r="BI143" s="685">
        <v>1</v>
      </c>
      <c r="BJ143" s="685">
        <v>0</v>
      </c>
      <c r="BK143" s="685" t="s">
        <v>749</v>
      </c>
      <c r="BL143" s="685">
        <v>1</v>
      </c>
      <c r="BM143" s="685" t="s">
        <v>749</v>
      </c>
      <c r="BN143" s="685">
        <v>1</v>
      </c>
      <c r="BO143" s="685">
        <v>1</v>
      </c>
      <c r="BP143" s="685">
        <v>1</v>
      </c>
      <c r="BQ143" s="685">
        <v>1</v>
      </c>
      <c r="BR143" s="685" t="s">
        <v>749</v>
      </c>
      <c r="BS143" s="685" t="s">
        <v>749</v>
      </c>
      <c r="BT143" s="685" t="s">
        <v>749</v>
      </c>
      <c r="BU143" s="685" t="s">
        <v>749</v>
      </c>
      <c r="BV143" s="685" t="s">
        <v>749</v>
      </c>
      <c r="BW143" s="685" t="s">
        <v>749</v>
      </c>
      <c r="BX143" s="685" t="s">
        <v>749</v>
      </c>
      <c r="BY143" s="685">
        <v>1</v>
      </c>
      <c r="BZ143" s="685">
        <v>1</v>
      </c>
      <c r="CA143" s="685">
        <v>1</v>
      </c>
      <c r="CB143" s="685">
        <v>1</v>
      </c>
      <c r="CC143" s="685">
        <v>1</v>
      </c>
      <c r="CD143" s="685">
        <v>1</v>
      </c>
      <c r="CE143" s="685">
        <v>1</v>
      </c>
      <c r="CF143" s="685">
        <v>1</v>
      </c>
      <c r="CG143" s="685">
        <v>1</v>
      </c>
      <c r="CH143" s="685">
        <v>1</v>
      </c>
      <c r="CI143" s="685" t="s">
        <v>749</v>
      </c>
      <c r="CJ143" s="685" t="s">
        <v>749</v>
      </c>
      <c r="CK143" s="685" t="s">
        <v>749</v>
      </c>
      <c r="CL143" s="685" t="s">
        <v>749</v>
      </c>
      <c r="CM143" s="685" t="s">
        <v>749</v>
      </c>
      <c r="CN143" s="685">
        <v>1</v>
      </c>
      <c r="CO143" s="685">
        <v>1</v>
      </c>
      <c r="CP143" s="685"/>
      <c r="CQ143" s="685"/>
      <c r="CR143" s="685"/>
      <c r="CS143" s="685"/>
      <c r="CT143" s="685"/>
      <c r="CU143" s="685"/>
      <c r="CV143" s="685"/>
      <c r="CW143" s="718" t="str">
        <f t="shared" si="20"/>
        <v>ファイル共有システム(ファイルサーバ)</v>
      </c>
      <c r="CX143" s="718"/>
      <c r="CY143" s="718"/>
    </row>
    <row r="144" s="258" customFormat="1" ht="172.8" spans="2:103">
      <c r="B144" s="448">
        <f t="shared" si="7"/>
        <v>97</v>
      </c>
      <c r="C144" s="455" t="s">
        <v>929</v>
      </c>
      <c r="D144" s="450" t="s">
        <v>743</v>
      </c>
      <c r="E144" s="451" t="s">
        <v>801</v>
      </c>
      <c r="F144" s="598" t="s">
        <v>930</v>
      </c>
      <c r="G144" s="598" t="s">
        <v>931</v>
      </c>
      <c r="H144" s="451" t="str">
        <f t="shared" si="32"/>
        <v>境界対策
Boundary Countermeasure
(e.g., Firewall, IDS, IPS)</v>
      </c>
      <c r="I144" s="451" t="s">
        <v>785</v>
      </c>
      <c r="J144" s="637" t="s">
        <v>786</v>
      </c>
      <c r="K144" s="487" t="str">
        <f t="shared" si="21"/>
        <v>回答不要
Not Applicable</v>
      </c>
      <c r="L144" s="488"/>
      <c r="M144" s="489"/>
      <c r="N144" s="492" t="s">
        <v>287</v>
      </c>
      <c r="O144" s="493"/>
      <c r="P144" s="494"/>
      <c r="Q144" s="648" t="s">
        <v>131</v>
      </c>
      <c r="R144" s="487" t="str">
        <f t="shared" si="22"/>
        <v>回答不要
Not Applicable</v>
      </c>
      <c r="S144" s="488"/>
      <c r="T144" s="489"/>
      <c r="U144" s="649"/>
      <c r="V144" s="494"/>
      <c r="W144" s="649"/>
      <c r="X144" s="487" t="str">
        <f t="shared" si="23"/>
        <v>回答不要
Not Applicable</v>
      </c>
      <c r="Y144" s="488"/>
      <c r="Z144" s="489"/>
      <c r="AA144" s="649"/>
      <c r="AB144" s="494"/>
      <c r="AC144" s="649"/>
      <c r="AD144" s="487" t="str">
        <f t="shared" si="24"/>
        <v>回答不要
Not Applicable</v>
      </c>
      <c r="AE144" s="488"/>
      <c r="AF144" s="489"/>
      <c r="AG144" s="649"/>
      <c r="AH144" s="494"/>
      <c r="AI144" s="649"/>
      <c r="AJ144" s="487" t="str">
        <f t="shared" si="25"/>
        <v>回答不要
Not Applicable</v>
      </c>
      <c r="AK144" s="488"/>
      <c r="AL144" s="489"/>
      <c r="AM144" s="652"/>
      <c r="AN144" s="494"/>
      <c r="AO144" s="668"/>
      <c r="AP144" s="669">
        <f>IF(OR('0.Work Content Judge'!$F$130=0,AND($CP144=99,COUNTIF('0.Work Content Judge'!$AM$160:$AO$160,2)=0),AND($CQ144=99,COUNTIF('0.Work Content Judge'!$AM$160:$AO$160,2)&gt;0),AND($CT144=99,'0.Work Content Judge'!$AC$160=1),AND($K$27="N/A",$H144=$BD$46),AND($K$28="N/A",$H144=$BE$46),AND($K$29="N/A",$H144=$BF$46),AND($K$30="N/A",$H144=$BG$46),AND($K$31="N/A",$H144=$BH$46),AND($K$32="N/A",$H144=$BI$46)),0,1)</f>
        <v>0</v>
      </c>
      <c r="AQ144" s="670">
        <f t="shared" si="26"/>
        <v>1</v>
      </c>
      <c r="AR144" s="669">
        <f>IF(OR('0.Work Content Judge'!$F$131=0,AND($CP144=99,COUNTIF('0.Work Content Judge'!$AM$161:$AO$161,2)=0),AND($CQ144=99,COUNTIF('0.Work Content Judge'!$AM$161:$AO$161,2)&gt;0),AND($CT144=99,'0.Work Content Judge'!$AC$161=1),AND($R$27="N/A",$H144=$BD$46),AND($R$28="N/A",$H144=$BE$46),AND($R$29="N/A",$H144=$BF$46),AND($R$30="N/A",$H144=$BG$46),AND($R$31="N/A",$H144=$BH$46),AND($R$32="N/A",$H144=$BI$46)),0,1)</f>
        <v>0</v>
      </c>
      <c r="AS144" s="670">
        <f t="shared" si="27"/>
        <v>1</v>
      </c>
      <c r="AT144" s="669">
        <f>IF(OR('0.Work Content Judge'!$F$132=0,AND($CP144=99,COUNTIF('0.Work Content Judge'!$AM$162:$AO$162,2)=0),AND($CQ144=99,COUNTIF('0.Work Content Judge'!$AM$162:$AO$162,2)&gt;0),AND($CT144=99,'0.Work Content Judge'!$AC$162=1),AND($X$27="N/A",$H144=$BD$46),AND($X$28="N/A",$H144=$BE$46),AND($X$29="N/A",$H144=$BF$46),AND($X$30="N/A",$H144=$BG$46),AND($X$31="N/A",$H144=$BH$46),AND($X$32="N/A",$H144=$BI$46)),0,1)</f>
        <v>0</v>
      </c>
      <c r="AU144" s="670">
        <f t="shared" si="28"/>
        <v>1</v>
      </c>
      <c r="AV144" s="669">
        <f>IF(OR('0.Work Content Judge'!$F$133=0,AND($CP144=99,COUNTIF('0.Work Content Judge'!$AM$163:$AO$163,2)=0),AND($CQ144=99,COUNTIF('0.Work Content Judge'!$AM$163:$AO$163,2)&gt;0),AND($CT144=99,'0.Work Content Judge'!$AC$163=1),AND($AD$27="N/A",$H144=$BD$46),AND($AD$28="N/A",$H144=$BE$46),AND($AD$29="N/A",$H144=$BF$46),AND($AD$30="N/A",$H144=$BG$46),AND($AD$31="N/A",$H144=$BH$46),AND($AD$32="N/A",$H144=$BI$46)),0,1)</f>
        <v>0</v>
      </c>
      <c r="AW144" s="670">
        <f t="shared" si="29"/>
        <v>1</v>
      </c>
      <c r="AX144" s="669">
        <f>IF(OR('0.Work Content Judge'!$F$134=0,AND($CP144=99,COUNTIF('0.Work Content Judge'!$AM$164:$AO$164,2)=0),AND($CQ144=99,COUNTIF('0.Work Content Judge'!$AM$164:$AO$164,2)&gt;0),AND($CT144=99,'0.Work Content Judge'!$AC$164=1),AND($AJ$27="N/A",$H144=$BD$46),AND($AJ$28="N/A",$H144=$BE$46),AND($AJ$29="N/A",$H144=$BF$46),AND($AJ$30="N/A",$H144=$BG$46),AND($AJ$31="N/A",$H144=$BH$46),AND($AJ$32="N/A",$H144=$BI$46)),0,1)</f>
        <v>0</v>
      </c>
      <c r="AY144" s="670">
        <f t="shared" si="30"/>
        <v>1</v>
      </c>
      <c r="AZ144" s="683">
        <f t="shared" si="31"/>
        <v>1</v>
      </c>
      <c r="BA144" s="684">
        <v>1</v>
      </c>
      <c r="BB144" s="685">
        <v>0</v>
      </c>
      <c r="BC144" s="685" t="s">
        <v>749</v>
      </c>
      <c r="BD144" s="685">
        <v>1</v>
      </c>
      <c r="BE144" s="685" t="s">
        <v>749</v>
      </c>
      <c r="BF144" s="685" t="s">
        <v>749</v>
      </c>
      <c r="BG144" s="685" t="s">
        <v>749</v>
      </c>
      <c r="BH144" s="685" t="s">
        <v>749</v>
      </c>
      <c r="BI144" s="685" t="s">
        <v>749</v>
      </c>
      <c r="BJ144" s="685" t="e">
        <v>#N/A</v>
      </c>
      <c r="BK144" s="685" t="e">
        <v>#N/A</v>
      </c>
      <c r="BL144" s="685" t="e">
        <v>#N/A</v>
      </c>
      <c r="BM144" s="685" t="e">
        <v>#N/A</v>
      </c>
      <c r="BN144" s="685" t="e">
        <v>#N/A</v>
      </c>
      <c r="BO144" s="685" t="e">
        <v>#N/A</v>
      </c>
      <c r="BP144" s="685" t="e">
        <v>#N/A</v>
      </c>
      <c r="BQ144" s="685" t="s">
        <v>749</v>
      </c>
      <c r="BR144" s="685" t="s">
        <v>749</v>
      </c>
      <c r="BS144" s="685" t="s">
        <v>749</v>
      </c>
      <c r="BT144" s="685" t="s">
        <v>749</v>
      </c>
      <c r="BU144" s="685" t="s">
        <v>749</v>
      </c>
      <c r="BV144" s="685" t="s">
        <v>749</v>
      </c>
      <c r="BW144" s="685" t="s">
        <v>749</v>
      </c>
      <c r="BX144" s="685" t="s">
        <v>749</v>
      </c>
      <c r="BY144" s="685" t="s">
        <v>749</v>
      </c>
      <c r="BZ144" s="685">
        <v>1</v>
      </c>
      <c r="CA144" s="685">
        <v>1</v>
      </c>
      <c r="CB144" s="685">
        <v>1</v>
      </c>
      <c r="CC144" s="685">
        <v>1</v>
      </c>
      <c r="CD144" s="685" t="s">
        <v>749</v>
      </c>
      <c r="CE144" s="685" t="s">
        <v>749</v>
      </c>
      <c r="CF144" s="685" t="s">
        <v>749</v>
      </c>
      <c r="CG144" s="685" t="s">
        <v>749</v>
      </c>
      <c r="CH144" s="685" t="s">
        <v>749</v>
      </c>
      <c r="CI144" s="685" t="s">
        <v>749</v>
      </c>
      <c r="CJ144" s="685" t="s">
        <v>749</v>
      </c>
      <c r="CK144" s="685" t="s">
        <v>749</v>
      </c>
      <c r="CL144" s="685" t="s">
        <v>749</v>
      </c>
      <c r="CM144" s="685" t="s">
        <v>749</v>
      </c>
      <c r="CN144" s="685">
        <v>1</v>
      </c>
      <c r="CO144" s="685" t="s">
        <v>749</v>
      </c>
      <c r="CP144" s="685">
        <v>99</v>
      </c>
      <c r="CQ144" s="685"/>
      <c r="CR144" s="685"/>
      <c r="CS144" s="685"/>
      <c r="CT144" s="685"/>
      <c r="CU144" s="685"/>
      <c r="CV144" s="685"/>
      <c r="CW144" s="718" t="str">
        <f t="shared" ref="CW144:CW175" si="33">VLOOKUP($H144,$CX$41:$CY$47,2,FALSE)</f>
        <v>境界対策</v>
      </c>
      <c r="CX144" s="718"/>
      <c r="CY144" s="718"/>
    </row>
    <row r="145" s="258" customFormat="1" ht="172.8" spans="2:103">
      <c r="B145" s="448">
        <f t="shared" si="7"/>
        <v>98</v>
      </c>
      <c r="C145" s="455" t="s">
        <v>932</v>
      </c>
      <c r="D145" s="450" t="s">
        <v>743</v>
      </c>
      <c r="E145" s="451" t="s">
        <v>801</v>
      </c>
      <c r="F145" s="598" t="s">
        <v>933</v>
      </c>
      <c r="G145" s="598" t="s">
        <v>934</v>
      </c>
      <c r="H145" s="451" t="str">
        <f t="shared" si="32"/>
        <v>インターネット接続環境
Internet connection environment
(e.g., Proxy server,etc.)</v>
      </c>
      <c r="I145" s="451" t="s">
        <v>785</v>
      </c>
      <c r="J145" s="637" t="s">
        <v>786</v>
      </c>
      <c r="K145" s="487" t="str">
        <f t="shared" si="21"/>
        <v>回答不要
Not Applicable</v>
      </c>
      <c r="L145" s="488"/>
      <c r="M145" s="489"/>
      <c r="N145" s="492" t="s">
        <v>287</v>
      </c>
      <c r="O145" s="493"/>
      <c r="P145" s="494"/>
      <c r="Q145" s="648" t="s">
        <v>131</v>
      </c>
      <c r="R145" s="487" t="str">
        <f t="shared" si="22"/>
        <v>回答不要
Not Applicable</v>
      </c>
      <c r="S145" s="488"/>
      <c r="T145" s="489"/>
      <c r="U145" s="649"/>
      <c r="V145" s="494"/>
      <c r="W145" s="649"/>
      <c r="X145" s="487" t="str">
        <f t="shared" si="23"/>
        <v>回答不要
Not Applicable</v>
      </c>
      <c r="Y145" s="488"/>
      <c r="Z145" s="489"/>
      <c r="AA145" s="649"/>
      <c r="AB145" s="494"/>
      <c r="AC145" s="649"/>
      <c r="AD145" s="487" t="str">
        <f t="shared" si="24"/>
        <v>回答不要
Not Applicable</v>
      </c>
      <c r="AE145" s="488"/>
      <c r="AF145" s="489"/>
      <c r="AG145" s="649"/>
      <c r="AH145" s="494"/>
      <c r="AI145" s="649"/>
      <c r="AJ145" s="487" t="str">
        <f t="shared" si="25"/>
        <v>回答不要
Not Applicable</v>
      </c>
      <c r="AK145" s="488"/>
      <c r="AL145" s="489"/>
      <c r="AM145" s="652"/>
      <c r="AN145" s="494"/>
      <c r="AO145" s="668"/>
      <c r="AP145" s="669">
        <f>IF(OR('0.Work Content Judge'!$F$130=0,AND($CP145=99,COUNTIF('0.Work Content Judge'!$AM$160:$AO$160,2)=0),AND($CQ145=99,COUNTIF('0.Work Content Judge'!$AM$160:$AO$160,2)&gt;0),AND($CT145=99,'0.Work Content Judge'!$AC$160=1),AND($K$27="N/A",$H145=$BD$46),AND($K$28="N/A",$H145=$BE$46),AND($K$29="N/A",$H145=$BF$46),AND($K$30="N/A",$H145=$BG$46),AND($K$31="N/A",$H145=$BH$46),AND($K$32="N/A",$H145=$BI$46)),0,1)</f>
        <v>0</v>
      </c>
      <c r="AQ145" s="670">
        <f t="shared" si="26"/>
        <v>1</v>
      </c>
      <c r="AR145" s="669">
        <f>IF(OR('0.Work Content Judge'!$F$131=0,AND($CP145=99,COUNTIF('0.Work Content Judge'!$AM$161:$AO$161,2)=0),AND($CQ145=99,COUNTIF('0.Work Content Judge'!$AM$161:$AO$161,2)&gt;0),AND($CT145=99,'0.Work Content Judge'!$AC$161=1),AND($R$27="N/A",$H145=$BD$46),AND($R$28="N/A",$H145=$BE$46),AND($R$29="N/A",$H145=$BF$46),AND($R$30="N/A",$H145=$BG$46),AND($R$31="N/A",$H145=$BH$46),AND($R$32="N/A",$H145=$BI$46)),0,1)</f>
        <v>0</v>
      </c>
      <c r="AS145" s="670">
        <f t="shared" si="27"/>
        <v>1</v>
      </c>
      <c r="AT145" s="669">
        <f>IF(OR('0.Work Content Judge'!$F$132=0,AND($CP145=99,COUNTIF('0.Work Content Judge'!$AM$162:$AO$162,2)=0),AND($CQ145=99,COUNTIF('0.Work Content Judge'!$AM$162:$AO$162,2)&gt;0),AND($CT145=99,'0.Work Content Judge'!$AC$162=1),AND($X$27="N/A",$H145=$BD$46),AND($X$28="N/A",$H145=$BE$46),AND($X$29="N/A",$H145=$BF$46),AND($X$30="N/A",$H145=$BG$46),AND($X$31="N/A",$H145=$BH$46),AND($X$32="N/A",$H145=$BI$46)),0,1)</f>
        <v>0</v>
      </c>
      <c r="AU145" s="670">
        <f t="shared" si="28"/>
        <v>1</v>
      </c>
      <c r="AV145" s="669">
        <f>IF(OR('0.Work Content Judge'!$F$133=0,AND($CP145=99,COUNTIF('0.Work Content Judge'!$AM$163:$AO$163,2)=0),AND($CQ145=99,COUNTIF('0.Work Content Judge'!$AM$163:$AO$163,2)&gt;0),AND($CT145=99,'0.Work Content Judge'!$AC$163=1),AND($AD$27="N/A",$H145=$BD$46),AND($AD$28="N/A",$H145=$BE$46),AND($AD$29="N/A",$H145=$BF$46),AND($AD$30="N/A",$H145=$BG$46),AND($AD$31="N/A",$H145=$BH$46),AND($AD$32="N/A",$H145=$BI$46)),0,1)</f>
        <v>0</v>
      </c>
      <c r="AW145" s="670">
        <f t="shared" si="29"/>
        <v>1</v>
      </c>
      <c r="AX145" s="669">
        <f>IF(OR('0.Work Content Judge'!$F$134=0,AND($CP145=99,COUNTIF('0.Work Content Judge'!$AM$164:$AO$164,2)=0),AND($CQ145=99,COUNTIF('0.Work Content Judge'!$AM$164:$AO$164,2)&gt;0),AND($CT145=99,'0.Work Content Judge'!$AC$164=1),AND($AJ$27="N/A",$H145=$BD$46),AND($AJ$28="N/A",$H145=$BE$46),AND($AJ$29="N/A",$H145=$BF$46),AND($AJ$30="N/A",$H145=$BG$46),AND($AJ$31="N/A",$H145=$BH$46),AND($AJ$32="N/A",$H145=$BI$46)),0,1)</f>
        <v>0</v>
      </c>
      <c r="AY145" s="670">
        <f t="shared" si="30"/>
        <v>1</v>
      </c>
      <c r="AZ145" s="683">
        <f t="shared" si="31"/>
        <v>1</v>
      </c>
      <c r="BA145" s="684">
        <v>1</v>
      </c>
      <c r="BB145" s="685">
        <v>0</v>
      </c>
      <c r="BC145" s="685" t="s">
        <v>749</v>
      </c>
      <c r="BD145" s="685" t="s">
        <v>749</v>
      </c>
      <c r="BE145" s="685">
        <v>1</v>
      </c>
      <c r="BF145" s="685" t="s">
        <v>749</v>
      </c>
      <c r="BG145" s="685" t="s">
        <v>749</v>
      </c>
      <c r="BH145" s="685" t="s">
        <v>749</v>
      </c>
      <c r="BI145" s="685" t="s">
        <v>749</v>
      </c>
      <c r="BJ145" s="685" t="e">
        <v>#N/A</v>
      </c>
      <c r="BK145" s="685" t="e">
        <v>#N/A</v>
      </c>
      <c r="BL145" s="685" t="e">
        <v>#N/A</v>
      </c>
      <c r="BM145" s="685" t="e">
        <v>#N/A</v>
      </c>
      <c r="BN145" s="685" t="e">
        <v>#N/A</v>
      </c>
      <c r="BO145" s="685" t="e">
        <v>#N/A</v>
      </c>
      <c r="BP145" s="685" t="e">
        <v>#N/A</v>
      </c>
      <c r="BQ145" s="685" t="s">
        <v>749</v>
      </c>
      <c r="BR145" s="685" t="s">
        <v>749</v>
      </c>
      <c r="BS145" s="685" t="s">
        <v>749</v>
      </c>
      <c r="BT145" s="685" t="s">
        <v>749</v>
      </c>
      <c r="BU145" s="685" t="s">
        <v>749</v>
      </c>
      <c r="BV145" s="685" t="s">
        <v>749</v>
      </c>
      <c r="BW145" s="685" t="s">
        <v>749</v>
      </c>
      <c r="BX145" s="685" t="s">
        <v>749</v>
      </c>
      <c r="BY145" s="685" t="s">
        <v>749</v>
      </c>
      <c r="BZ145" s="685">
        <v>1</v>
      </c>
      <c r="CA145" s="685">
        <v>1</v>
      </c>
      <c r="CB145" s="685">
        <v>1</v>
      </c>
      <c r="CC145" s="685">
        <v>1</v>
      </c>
      <c r="CD145" s="685" t="s">
        <v>749</v>
      </c>
      <c r="CE145" s="685" t="s">
        <v>749</v>
      </c>
      <c r="CF145" s="685" t="s">
        <v>749</v>
      </c>
      <c r="CG145" s="685" t="s">
        <v>749</v>
      </c>
      <c r="CH145" s="685" t="s">
        <v>749</v>
      </c>
      <c r="CI145" s="685" t="s">
        <v>749</v>
      </c>
      <c r="CJ145" s="685" t="s">
        <v>749</v>
      </c>
      <c r="CK145" s="685" t="s">
        <v>749</v>
      </c>
      <c r="CL145" s="685" t="s">
        <v>749</v>
      </c>
      <c r="CM145" s="685" t="s">
        <v>749</v>
      </c>
      <c r="CN145" s="685">
        <v>1</v>
      </c>
      <c r="CO145" s="685" t="s">
        <v>749</v>
      </c>
      <c r="CP145" s="685">
        <v>99</v>
      </c>
      <c r="CQ145" s="685"/>
      <c r="CR145" s="685"/>
      <c r="CS145" s="685"/>
      <c r="CT145" s="685"/>
      <c r="CU145" s="685"/>
      <c r="CV145" s="685"/>
      <c r="CW145" s="718" t="str">
        <f t="shared" si="33"/>
        <v>インターネット接続環境</v>
      </c>
      <c r="CX145" s="718"/>
      <c r="CY145" s="718"/>
    </row>
    <row r="146" s="258" customFormat="1" ht="172.8" spans="2:103">
      <c r="B146" s="448">
        <f t="shared" si="7"/>
        <v>99</v>
      </c>
      <c r="C146" s="455" t="s">
        <v>935</v>
      </c>
      <c r="D146" s="450" t="s">
        <v>743</v>
      </c>
      <c r="E146" s="451" t="s">
        <v>801</v>
      </c>
      <c r="F146" s="598" t="s">
        <v>936</v>
      </c>
      <c r="G146" s="598" t="s">
        <v>937</v>
      </c>
      <c r="H146" s="451" t="str">
        <f t="shared" si="32"/>
        <v>境界対策
Boundary Countermeasure
(e.g., Firewall, IDS, IPS)</v>
      </c>
      <c r="I146" s="451" t="s">
        <v>785</v>
      </c>
      <c r="J146" s="637" t="s">
        <v>786</v>
      </c>
      <c r="K146" s="487" t="str">
        <f t="shared" si="21"/>
        <v>回答不要
Not Applicable</v>
      </c>
      <c r="L146" s="488"/>
      <c r="M146" s="489"/>
      <c r="N146" s="492" t="s">
        <v>287</v>
      </c>
      <c r="O146" s="493"/>
      <c r="P146" s="494"/>
      <c r="Q146" s="648" t="s">
        <v>131</v>
      </c>
      <c r="R146" s="487" t="str">
        <f t="shared" si="22"/>
        <v>回答不要
Not Applicable</v>
      </c>
      <c r="S146" s="488"/>
      <c r="T146" s="489"/>
      <c r="U146" s="649"/>
      <c r="V146" s="494"/>
      <c r="W146" s="649"/>
      <c r="X146" s="487" t="str">
        <f t="shared" si="23"/>
        <v>回答不要
Not Applicable</v>
      </c>
      <c r="Y146" s="488"/>
      <c r="Z146" s="489"/>
      <c r="AA146" s="649"/>
      <c r="AB146" s="494"/>
      <c r="AC146" s="649"/>
      <c r="AD146" s="487" t="str">
        <f t="shared" si="24"/>
        <v>回答不要
Not Applicable</v>
      </c>
      <c r="AE146" s="488"/>
      <c r="AF146" s="489"/>
      <c r="AG146" s="649"/>
      <c r="AH146" s="494"/>
      <c r="AI146" s="649"/>
      <c r="AJ146" s="487" t="str">
        <f t="shared" si="25"/>
        <v>回答不要
Not Applicable</v>
      </c>
      <c r="AK146" s="488"/>
      <c r="AL146" s="489"/>
      <c r="AM146" s="652"/>
      <c r="AN146" s="494"/>
      <c r="AO146" s="668"/>
      <c r="AP146" s="669">
        <f>IF(OR('0.Work Content Judge'!$F$130=0,AND($CP146=99,COUNTIF('0.Work Content Judge'!$AM$160:$AO$160,2)=0),AND($CQ146=99,COUNTIF('0.Work Content Judge'!$AM$160:$AO$160,2)&gt;0),AND($CT146=99,'0.Work Content Judge'!$AC$160=1),AND($K$27="N/A",$H146=$BD$46),AND($K$28="N/A",$H146=$BE$46),AND($K$29="N/A",$H146=$BF$46),AND($K$30="N/A",$H146=$BG$46),AND($K$31="N/A",$H146=$BH$46),AND($K$32="N/A",$H146=$BI$46)),0,1)</f>
        <v>0</v>
      </c>
      <c r="AQ146" s="670">
        <f t="shared" si="26"/>
        <v>1</v>
      </c>
      <c r="AR146" s="669">
        <f>IF(OR('0.Work Content Judge'!$F$131=0,AND($CP146=99,COUNTIF('0.Work Content Judge'!$AM$161:$AO$161,2)=0),AND($CQ146=99,COUNTIF('0.Work Content Judge'!$AM$161:$AO$161,2)&gt;0),AND($CT146=99,'0.Work Content Judge'!$AC$161=1),AND($R$27="N/A",$H146=$BD$46),AND($R$28="N/A",$H146=$BE$46),AND($R$29="N/A",$H146=$BF$46),AND($R$30="N/A",$H146=$BG$46),AND($R$31="N/A",$H146=$BH$46),AND($R$32="N/A",$H146=$BI$46)),0,1)</f>
        <v>0</v>
      </c>
      <c r="AS146" s="670">
        <f t="shared" si="27"/>
        <v>1</v>
      </c>
      <c r="AT146" s="669">
        <f>IF(OR('0.Work Content Judge'!$F$132=0,AND($CP146=99,COUNTIF('0.Work Content Judge'!$AM$162:$AO$162,2)=0),AND($CQ146=99,COUNTIF('0.Work Content Judge'!$AM$162:$AO$162,2)&gt;0),AND($CT146=99,'0.Work Content Judge'!$AC$162=1),AND($X$27="N/A",$H146=$BD$46),AND($X$28="N/A",$H146=$BE$46),AND($X$29="N/A",$H146=$BF$46),AND($X$30="N/A",$H146=$BG$46),AND($X$31="N/A",$H146=$BH$46),AND($X$32="N/A",$H146=$BI$46)),0,1)</f>
        <v>0</v>
      </c>
      <c r="AU146" s="670">
        <f t="shared" si="28"/>
        <v>1</v>
      </c>
      <c r="AV146" s="669">
        <f>IF(OR('0.Work Content Judge'!$F$133=0,AND($CP146=99,COUNTIF('0.Work Content Judge'!$AM$163:$AO$163,2)=0),AND($CQ146=99,COUNTIF('0.Work Content Judge'!$AM$163:$AO$163,2)&gt;0),AND($CT146=99,'0.Work Content Judge'!$AC$163=1),AND($AD$27="N/A",$H146=$BD$46),AND($AD$28="N/A",$H146=$BE$46),AND($AD$29="N/A",$H146=$BF$46),AND($AD$30="N/A",$H146=$BG$46),AND($AD$31="N/A",$H146=$BH$46),AND($AD$32="N/A",$H146=$BI$46)),0,1)</f>
        <v>0</v>
      </c>
      <c r="AW146" s="670">
        <f t="shared" si="29"/>
        <v>1</v>
      </c>
      <c r="AX146" s="669">
        <f>IF(OR('0.Work Content Judge'!$F$134=0,AND($CP146=99,COUNTIF('0.Work Content Judge'!$AM$164:$AO$164,2)=0),AND($CQ146=99,COUNTIF('0.Work Content Judge'!$AM$164:$AO$164,2)&gt;0),AND($CT146=99,'0.Work Content Judge'!$AC$164=1),AND($AJ$27="N/A",$H146=$BD$46),AND($AJ$28="N/A",$H146=$BE$46),AND($AJ$29="N/A",$H146=$BF$46),AND($AJ$30="N/A",$H146=$BG$46),AND($AJ$31="N/A",$H146=$BH$46),AND($AJ$32="N/A",$H146=$BI$46)),0,1)</f>
        <v>0</v>
      </c>
      <c r="AY146" s="670">
        <f t="shared" si="30"/>
        <v>1</v>
      </c>
      <c r="AZ146" s="683">
        <f t="shared" si="31"/>
        <v>1</v>
      </c>
      <c r="BA146" s="684">
        <v>1</v>
      </c>
      <c r="BB146" s="685">
        <v>0</v>
      </c>
      <c r="BC146" s="685" t="s">
        <v>749</v>
      </c>
      <c r="BD146" s="685">
        <v>1</v>
      </c>
      <c r="BE146" s="685" t="s">
        <v>749</v>
      </c>
      <c r="BF146" s="685" t="s">
        <v>749</v>
      </c>
      <c r="BG146" s="685" t="s">
        <v>749</v>
      </c>
      <c r="BH146" s="685" t="s">
        <v>749</v>
      </c>
      <c r="BI146" s="685" t="s">
        <v>749</v>
      </c>
      <c r="BJ146" s="685" t="e">
        <v>#N/A</v>
      </c>
      <c r="BK146" s="685" t="e">
        <v>#N/A</v>
      </c>
      <c r="BL146" s="685" t="e">
        <v>#N/A</v>
      </c>
      <c r="BM146" s="685" t="e">
        <v>#N/A</v>
      </c>
      <c r="BN146" s="685" t="e">
        <v>#N/A</v>
      </c>
      <c r="BO146" s="685" t="e">
        <v>#N/A</v>
      </c>
      <c r="BP146" s="685" t="e">
        <v>#N/A</v>
      </c>
      <c r="BQ146" s="685" t="s">
        <v>749</v>
      </c>
      <c r="BR146" s="685" t="s">
        <v>749</v>
      </c>
      <c r="BS146" s="685" t="s">
        <v>749</v>
      </c>
      <c r="BT146" s="685" t="s">
        <v>749</v>
      </c>
      <c r="BU146" s="685" t="s">
        <v>749</v>
      </c>
      <c r="BV146" s="685" t="s">
        <v>749</v>
      </c>
      <c r="BW146" s="685" t="s">
        <v>749</v>
      </c>
      <c r="BX146" s="685" t="s">
        <v>749</v>
      </c>
      <c r="BY146" s="685" t="s">
        <v>749</v>
      </c>
      <c r="BZ146" s="685">
        <v>1</v>
      </c>
      <c r="CA146" s="685">
        <v>1</v>
      </c>
      <c r="CB146" s="685">
        <v>1</v>
      </c>
      <c r="CC146" s="685">
        <v>1</v>
      </c>
      <c r="CD146" s="685" t="s">
        <v>749</v>
      </c>
      <c r="CE146" s="685" t="s">
        <v>749</v>
      </c>
      <c r="CF146" s="685" t="s">
        <v>749</v>
      </c>
      <c r="CG146" s="685" t="s">
        <v>749</v>
      </c>
      <c r="CH146" s="685" t="s">
        <v>749</v>
      </c>
      <c r="CI146" s="685" t="s">
        <v>749</v>
      </c>
      <c r="CJ146" s="685" t="s">
        <v>749</v>
      </c>
      <c r="CK146" s="685" t="s">
        <v>749</v>
      </c>
      <c r="CL146" s="685" t="s">
        <v>749</v>
      </c>
      <c r="CM146" s="685" t="s">
        <v>749</v>
      </c>
      <c r="CN146" s="685">
        <v>1</v>
      </c>
      <c r="CO146" s="685" t="s">
        <v>749</v>
      </c>
      <c r="CP146" s="685">
        <v>99</v>
      </c>
      <c r="CQ146" s="685"/>
      <c r="CR146" s="685"/>
      <c r="CS146" s="685"/>
      <c r="CT146" s="685"/>
      <c r="CU146" s="685"/>
      <c r="CV146" s="685"/>
      <c r="CW146" s="718" t="str">
        <f t="shared" si="33"/>
        <v>境界対策</v>
      </c>
      <c r="CX146" s="718"/>
      <c r="CY146" s="718"/>
    </row>
    <row r="147" s="258" customFormat="1" ht="172.8" spans="2:103">
      <c r="B147" s="448">
        <f t="shared" si="7"/>
        <v>100</v>
      </c>
      <c r="C147" s="455" t="s">
        <v>938</v>
      </c>
      <c r="D147" s="450" t="s">
        <v>743</v>
      </c>
      <c r="E147" s="451" t="s">
        <v>801</v>
      </c>
      <c r="F147" s="598" t="s">
        <v>939</v>
      </c>
      <c r="G147" s="598" t="s">
        <v>940</v>
      </c>
      <c r="H147" s="451" t="str">
        <f t="shared" si="32"/>
        <v>インターネット接続環境
Internet connection environment
(e.g., Proxy server,etc.)</v>
      </c>
      <c r="I147" s="451" t="s">
        <v>785</v>
      </c>
      <c r="J147" s="637" t="s">
        <v>786</v>
      </c>
      <c r="K147" s="487" t="str">
        <f t="shared" si="21"/>
        <v>回答不要
Not Applicable</v>
      </c>
      <c r="L147" s="488"/>
      <c r="M147" s="489"/>
      <c r="N147" s="492" t="s">
        <v>287</v>
      </c>
      <c r="O147" s="493"/>
      <c r="P147" s="494"/>
      <c r="Q147" s="648" t="s">
        <v>131</v>
      </c>
      <c r="R147" s="487" t="str">
        <f t="shared" si="22"/>
        <v>回答不要
Not Applicable</v>
      </c>
      <c r="S147" s="488"/>
      <c r="T147" s="489"/>
      <c r="U147" s="649"/>
      <c r="V147" s="494"/>
      <c r="W147" s="649"/>
      <c r="X147" s="487" t="str">
        <f t="shared" si="23"/>
        <v>回答不要
Not Applicable</v>
      </c>
      <c r="Y147" s="488"/>
      <c r="Z147" s="489"/>
      <c r="AA147" s="649"/>
      <c r="AB147" s="494"/>
      <c r="AC147" s="649"/>
      <c r="AD147" s="487" t="str">
        <f t="shared" si="24"/>
        <v>回答不要
Not Applicable</v>
      </c>
      <c r="AE147" s="488"/>
      <c r="AF147" s="489"/>
      <c r="AG147" s="649"/>
      <c r="AH147" s="494"/>
      <c r="AI147" s="649"/>
      <c r="AJ147" s="487" t="str">
        <f t="shared" si="25"/>
        <v>回答不要
Not Applicable</v>
      </c>
      <c r="AK147" s="488"/>
      <c r="AL147" s="489"/>
      <c r="AM147" s="652"/>
      <c r="AN147" s="494"/>
      <c r="AO147" s="668"/>
      <c r="AP147" s="669">
        <f>IF(OR('0.Work Content Judge'!$F$130=0,AND($CP147=99,COUNTIF('0.Work Content Judge'!$AM$160:$AO$160,2)=0),AND($CQ147=99,COUNTIF('0.Work Content Judge'!$AM$160:$AO$160,2)&gt;0),AND($CT147=99,'0.Work Content Judge'!$AC$160=1),AND($K$27="N/A",$H147=$BD$46),AND($K$28="N/A",$H147=$BE$46),AND($K$29="N/A",$H147=$BF$46),AND($K$30="N/A",$H147=$BG$46),AND($K$31="N/A",$H147=$BH$46),AND($K$32="N/A",$H147=$BI$46)),0,1)</f>
        <v>0</v>
      </c>
      <c r="AQ147" s="670">
        <f t="shared" si="26"/>
        <v>1</v>
      </c>
      <c r="AR147" s="669">
        <f>IF(OR('0.Work Content Judge'!$F$131=0,AND($CP147=99,COUNTIF('0.Work Content Judge'!$AM$161:$AO$161,2)=0),AND($CQ147=99,COUNTIF('0.Work Content Judge'!$AM$161:$AO$161,2)&gt;0),AND($CT147=99,'0.Work Content Judge'!$AC$161=1),AND($R$27="N/A",$H147=$BD$46),AND($R$28="N/A",$H147=$BE$46),AND($R$29="N/A",$H147=$BF$46),AND($R$30="N/A",$H147=$BG$46),AND($R$31="N/A",$H147=$BH$46),AND($R$32="N/A",$H147=$BI$46)),0,1)</f>
        <v>0</v>
      </c>
      <c r="AS147" s="670">
        <f t="shared" si="27"/>
        <v>1</v>
      </c>
      <c r="AT147" s="669">
        <f>IF(OR('0.Work Content Judge'!$F$132=0,AND($CP147=99,COUNTIF('0.Work Content Judge'!$AM$162:$AO$162,2)=0),AND($CQ147=99,COUNTIF('0.Work Content Judge'!$AM$162:$AO$162,2)&gt;0),AND($CT147=99,'0.Work Content Judge'!$AC$162=1),AND($X$27="N/A",$H147=$BD$46),AND($X$28="N/A",$H147=$BE$46),AND($X$29="N/A",$H147=$BF$46),AND($X$30="N/A",$H147=$BG$46),AND($X$31="N/A",$H147=$BH$46),AND($X$32="N/A",$H147=$BI$46)),0,1)</f>
        <v>0</v>
      </c>
      <c r="AU147" s="670">
        <f t="shared" si="28"/>
        <v>1</v>
      </c>
      <c r="AV147" s="669">
        <f>IF(OR('0.Work Content Judge'!$F$133=0,AND($CP147=99,COUNTIF('0.Work Content Judge'!$AM$163:$AO$163,2)=0),AND($CQ147=99,COUNTIF('0.Work Content Judge'!$AM$163:$AO$163,2)&gt;0),AND($CT147=99,'0.Work Content Judge'!$AC$163=1),AND($AD$27="N/A",$H147=$BD$46),AND($AD$28="N/A",$H147=$BE$46),AND($AD$29="N/A",$H147=$BF$46),AND($AD$30="N/A",$H147=$BG$46),AND($AD$31="N/A",$H147=$BH$46),AND($AD$32="N/A",$H147=$BI$46)),0,1)</f>
        <v>0</v>
      </c>
      <c r="AW147" s="670">
        <f t="shared" si="29"/>
        <v>1</v>
      </c>
      <c r="AX147" s="669">
        <f>IF(OR('0.Work Content Judge'!$F$134=0,AND($CP147=99,COUNTIF('0.Work Content Judge'!$AM$164:$AO$164,2)=0),AND($CQ147=99,COUNTIF('0.Work Content Judge'!$AM$164:$AO$164,2)&gt;0),AND($CT147=99,'0.Work Content Judge'!$AC$164=1),AND($AJ$27="N/A",$H147=$BD$46),AND($AJ$28="N/A",$H147=$BE$46),AND($AJ$29="N/A",$H147=$BF$46),AND($AJ$30="N/A",$H147=$BG$46),AND($AJ$31="N/A",$H147=$BH$46),AND($AJ$32="N/A",$H147=$BI$46)),0,1)</f>
        <v>0</v>
      </c>
      <c r="AY147" s="670">
        <f t="shared" si="30"/>
        <v>1</v>
      </c>
      <c r="AZ147" s="683">
        <f t="shared" si="31"/>
        <v>1</v>
      </c>
      <c r="BA147" s="684">
        <v>1</v>
      </c>
      <c r="BB147" s="685">
        <v>0</v>
      </c>
      <c r="BC147" s="685" t="s">
        <v>749</v>
      </c>
      <c r="BD147" s="685" t="s">
        <v>749</v>
      </c>
      <c r="BE147" s="685">
        <v>1</v>
      </c>
      <c r="BF147" s="685" t="s">
        <v>749</v>
      </c>
      <c r="BG147" s="685" t="s">
        <v>749</v>
      </c>
      <c r="BH147" s="685" t="s">
        <v>749</v>
      </c>
      <c r="BI147" s="685" t="s">
        <v>749</v>
      </c>
      <c r="BJ147" s="685" t="e">
        <v>#N/A</v>
      </c>
      <c r="BK147" s="685" t="e">
        <v>#N/A</v>
      </c>
      <c r="BL147" s="685" t="e">
        <v>#N/A</v>
      </c>
      <c r="BM147" s="685" t="e">
        <v>#N/A</v>
      </c>
      <c r="BN147" s="685" t="e">
        <v>#N/A</v>
      </c>
      <c r="BO147" s="685" t="e">
        <v>#N/A</v>
      </c>
      <c r="BP147" s="685" t="e">
        <v>#N/A</v>
      </c>
      <c r="BQ147" s="685" t="s">
        <v>749</v>
      </c>
      <c r="BR147" s="685" t="s">
        <v>749</v>
      </c>
      <c r="BS147" s="685" t="s">
        <v>749</v>
      </c>
      <c r="BT147" s="685" t="s">
        <v>749</v>
      </c>
      <c r="BU147" s="685" t="s">
        <v>749</v>
      </c>
      <c r="BV147" s="685" t="s">
        <v>749</v>
      </c>
      <c r="BW147" s="685" t="s">
        <v>749</v>
      </c>
      <c r="BX147" s="685" t="s">
        <v>749</v>
      </c>
      <c r="BY147" s="685" t="s">
        <v>749</v>
      </c>
      <c r="BZ147" s="685">
        <v>1</v>
      </c>
      <c r="CA147" s="685">
        <v>1</v>
      </c>
      <c r="CB147" s="685">
        <v>1</v>
      </c>
      <c r="CC147" s="685">
        <v>1</v>
      </c>
      <c r="CD147" s="685" t="s">
        <v>749</v>
      </c>
      <c r="CE147" s="685" t="s">
        <v>749</v>
      </c>
      <c r="CF147" s="685" t="s">
        <v>749</v>
      </c>
      <c r="CG147" s="685" t="s">
        <v>749</v>
      </c>
      <c r="CH147" s="685" t="s">
        <v>749</v>
      </c>
      <c r="CI147" s="685" t="s">
        <v>749</v>
      </c>
      <c r="CJ147" s="685" t="s">
        <v>749</v>
      </c>
      <c r="CK147" s="685" t="s">
        <v>749</v>
      </c>
      <c r="CL147" s="685" t="s">
        <v>749</v>
      </c>
      <c r="CM147" s="685" t="s">
        <v>749</v>
      </c>
      <c r="CN147" s="685">
        <v>1</v>
      </c>
      <c r="CO147" s="685" t="s">
        <v>749</v>
      </c>
      <c r="CP147" s="685">
        <v>99</v>
      </c>
      <c r="CQ147" s="685"/>
      <c r="CR147" s="685"/>
      <c r="CS147" s="685"/>
      <c r="CT147" s="685"/>
      <c r="CU147" s="685"/>
      <c r="CV147" s="685"/>
      <c r="CW147" s="718" t="str">
        <f t="shared" si="33"/>
        <v>インターネット接続環境</v>
      </c>
      <c r="CX147" s="718"/>
      <c r="CY147" s="718"/>
    </row>
    <row r="148" s="258" customFormat="1" ht="360" spans="2:103">
      <c r="B148" s="448">
        <f t="shared" si="7"/>
        <v>101</v>
      </c>
      <c r="C148" s="455" t="s">
        <v>941</v>
      </c>
      <c r="D148" s="450" t="s">
        <v>743</v>
      </c>
      <c r="E148" s="451" t="s">
        <v>801</v>
      </c>
      <c r="F148" s="598" t="s">
        <v>942</v>
      </c>
      <c r="G148" s="598" t="s">
        <v>943</v>
      </c>
      <c r="H148" s="451" t="str">
        <f t="shared" si="32"/>
        <v>システム全体
Entire system</v>
      </c>
      <c r="I148" s="451" t="s">
        <v>785</v>
      </c>
      <c r="J148" s="637" t="s">
        <v>786</v>
      </c>
      <c r="K148" s="487" t="str">
        <f t="shared" si="21"/>
        <v>回答不要
Not Applicable</v>
      </c>
      <c r="L148" s="488"/>
      <c r="M148" s="489"/>
      <c r="N148" s="492" t="s">
        <v>287</v>
      </c>
      <c r="O148" s="493"/>
      <c r="P148" s="494"/>
      <c r="Q148" s="648" t="s">
        <v>131</v>
      </c>
      <c r="R148" s="487" t="str">
        <f t="shared" si="22"/>
        <v>回答不要
Not Applicable</v>
      </c>
      <c r="S148" s="488"/>
      <c r="T148" s="489"/>
      <c r="U148" s="649"/>
      <c r="V148" s="494"/>
      <c r="W148" s="649"/>
      <c r="X148" s="487" t="str">
        <f t="shared" si="23"/>
        <v>回答不要
Not Applicable</v>
      </c>
      <c r="Y148" s="488"/>
      <c r="Z148" s="489"/>
      <c r="AA148" s="649"/>
      <c r="AB148" s="494"/>
      <c r="AC148" s="649"/>
      <c r="AD148" s="487" t="str">
        <f t="shared" si="24"/>
        <v>回答不要
Not Applicable</v>
      </c>
      <c r="AE148" s="488"/>
      <c r="AF148" s="489"/>
      <c r="AG148" s="649"/>
      <c r="AH148" s="494"/>
      <c r="AI148" s="649"/>
      <c r="AJ148" s="487" t="str">
        <f t="shared" si="25"/>
        <v>回答不要
Not Applicable</v>
      </c>
      <c r="AK148" s="488"/>
      <c r="AL148" s="489"/>
      <c r="AM148" s="652"/>
      <c r="AN148" s="494"/>
      <c r="AO148" s="668"/>
      <c r="AP148" s="669">
        <f>IF(OR('0.Work Content Judge'!$F$130=0,AND($CP148=99,COUNTIF('0.Work Content Judge'!$AM$160:$AO$160,2)=0),AND($CQ148=99,COUNTIF('0.Work Content Judge'!$AM$160:$AO$160,2)&gt;0),AND($CT148=99,'0.Work Content Judge'!$AC$160=1),AND($K$27="N/A",$H148=$BD$46),AND($K$28="N/A",$H148=$BE$46),AND($K$29="N/A",$H148=$BF$46),AND($K$30="N/A",$H148=$BG$46),AND($K$31="N/A",$H148=$BH$46),AND($K$32="N/A",$H148=$BI$46)),0,1)</f>
        <v>0</v>
      </c>
      <c r="AQ148" s="670">
        <f t="shared" si="26"/>
        <v>1</v>
      </c>
      <c r="AR148" s="669">
        <f>IF(OR('0.Work Content Judge'!$F$131=0,AND($CP148=99,COUNTIF('0.Work Content Judge'!$AM$161:$AO$161,2)=0),AND($CQ148=99,COUNTIF('0.Work Content Judge'!$AM$161:$AO$161,2)&gt;0),AND($CT148=99,'0.Work Content Judge'!$AC$161=1),AND($R$27="N/A",$H148=$BD$46),AND($R$28="N/A",$H148=$BE$46),AND($R$29="N/A",$H148=$BF$46),AND($R$30="N/A",$H148=$BG$46),AND($R$31="N/A",$H148=$BH$46),AND($R$32="N/A",$H148=$BI$46)),0,1)</f>
        <v>0</v>
      </c>
      <c r="AS148" s="670">
        <f t="shared" si="27"/>
        <v>1</v>
      </c>
      <c r="AT148" s="669">
        <f>IF(OR('0.Work Content Judge'!$F$132=0,AND($CP148=99,COUNTIF('0.Work Content Judge'!$AM$162:$AO$162,2)=0),AND($CQ148=99,COUNTIF('0.Work Content Judge'!$AM$162:$AO$162,2)&gt;0),AND($CT148=99,'0.Work Content Judge'!$AC$162=1),AND($X$27="N/A",$H148=$BD$46),AND($X$28="N/A",$H148=$BE$46),AND($X$29="N/A",$H148=$BF$46),AND($X$30="N/A",$H148=$BG$46),AND($X$31="N/A",$H148=$BH$46),AND($X$32="N/A",$H148=$BI$46)),0,1)</f>
        <v>0</v>
      </c>
      <c r="AU148" s="670">
        <f t="shared" si="28"/>
        <v>1</v>
      </c>
      <c r="AV148" s="669">
        <f>IF(OR('0.Work Content Judge'!$F$133=0,AND($CP148=99,COUNTIF('0.Work Content Judge'!$AM$163:$AO$163,2)=0),AND($CQ148=99,COUNTIF('0.Work Content Judge'!$AM$163:$AO$163,2)&gt;0),AND($CT148=99,'0.Work Content Judge'!$AC$163=1),AND($AD$27="N/A",$H148=$BD$46),AND($AD$28="N/A",$H148=$BE$46),AND($AD$29="N/A",$H148=$BF$46),AND($AD$30="N/A",$H148=$BG$46),AND($AD$31="N/A",$H148=$BH$46),AND($AD$32="N/A",$H148=$BI$46)),0,1)</f>
        <v>0</v>
      </c>
      <c r="AW148" s="670">
        <f t="shared" si="29"/>
        <v>1</v>
      </c>
      <c r="AX148" s="669">
        <f>IF(OR('0.Work Content Judge'!$F$134=0,AND($CP148=99,COUNTIF('0.Work Content Judge'!$AM$164:$AO$164,2)=0),AND($CQ148=99,COUNTIF('0.Work Content Judge'!$AM$164:$AO$164,2)&gt;0),AND($CT148=99,'0.Work Content Judge'!$AC$164=1),AND($AJ$27="N/A",$H148=$BD$46),AND($AJ$28="N/A",$H148=$BE$46),AND($AJ$29="N/A",$H148=$BF$46),AND($AJ$30="N/A",$H148=$BG$46),AND($AJ$31="N/A",$H148=$BH$46),AND($AJ$32="N/A",$H148=$BI$46)),0,1)</f>
        <v>0</v>
      </c>
      <c r="AY148" s="670">
        <f t="shared" si="30"/>
        <v>1</v>
      </c>
      <c r="AZ148" s="683">
        <f t="shared" si="31"/>
        <v>1</v>
      </c>
      <c r="BA148" s="684">
        <v>1</v>
      </c>
      <c r="BB148" s="685">
        <v>0</v>
      </c>
      <c r="BC148" s="685">
        <v>1</v>
      </c>
      <c r="BD148" s="685" t="s">
        <v>749</v>
      </c>
      <c r="BE148" s="685" t="s">
        <v>749</v>
      </c>
      <c r="BF148" s="685" t="s">
        <v>749</v>
      </c>
      <c r="BG148" s="685" t="s">
        <v>749</v>
      </c>
      <c r="BH148" s="685" t="s">
        <v>749</v>
      </c>
      <c r="BI148" s="685" t="s">
        <v>749</v>
      </c>
      <c r="BJ148" s="685" t="e">
        <v>#N/A</v>
      </c>
      <c r="BK148" s="685" t="e">
        <v>#N/A</v>
      </c>
      <c r="BL148" s="685" t="e">
        <v>#N/A</v>
      </c>
      <c r="BM148" s="685" t="e">
        <v>#N/A</v>
      </c>
      <c r="BN148" s="685" t="e">
        <v>#N/A</v>
      </c>
      <c r="BO148" s="685" t="e">
        <v>#N/A</v>
      </c>
      <c r="BP148" s="685" t="e">
        <v>#N/A</v>
      </c>
      <c r="BQ148" s="685" t="s">
        <v>749</v>
      </c>
      <c r="BR148" s="685" t="s">
        <v>749</v>
      </c>
      <c r="BS148" s="685" t="s">
        <v>749</v>
      </c>
      <c r="BT148" s="685" t="s">
        <v>749</v>
      </c>
      <c r="BU148" s="685" t="s">
        <v>749</v>
      </c>
      <c r="BV148" s="685" t="s">
        <v>749</v>
      </c>
      <c r="BW148" s="685" t="s">
        <v>749</v>
      </c>
      <c r="BX148" s="685" t="s">
        <v>749</v>
      </c>
      <c r="BY148" s="685" t="s">
        <v>749</v>
      </c>
      <c r="BZ148" s="685">
        <v>1</v>
      </c>
      <c r="CA148" s="685">
        <v>1</v>
      </c>
      <c r="CB148" s="685">
        <v>1</v>
      </c>
      <c r="CC148" s="685">
        <v>1</v>
      </c>
      <c r="CD148" s="685" t="s">
        <v>749</v>
      </c>
      <c r="CE148" s="685" t="s">
        <v>749</v>
      </c>
      <c r="CF148" s="685" t="s">
        <v>749</v>
      </c>
      <c r="CG148" s="685" t="s">
        <v>749</v>
      </c>
      <c r="CH148" s="685" t="s">
        <v>749</v>
      </c>
      <c r="CI148" s="685" t="s">
        <v>749</v>
      </c>
      <c r="CJ148" s="685" t="s">
        <v>749</v>
      </c>
      <c r="CK148" s="685" t="s">
        <v>749</v>
      </c>
      <c r="CL148" s="685" t="s">
        <v>749</v>
      </c>
      <c r="CM148" s="685" t="s">
        <v>749</v>
      </c>
      <c r="CN148" s="685">
        <v>1</v>
      </c>
      <c r="CO148" s="685" t="s">
        <v>749</v>
      </c>
      <c r="CP148" s="685">
        <v>99</v>
      </c>
      <c r="CQ148" s="685"/>
      <c r="CR148" s="685"/>
      <c r="CS148" s="685"/>
      <c r="CT148" s="685"/>
      <c r="CU148" s="685"/>
      <c r="CV148" s="685"/>
      <c r="CW148" s="718" t="str">
        <f t="shared" si="33"/>
        <v>共通</v>
      </c>
      <c r="CX148" s="718"/>
      <c r="CY148" s="718"/>
    </row>
    <row r="149" s="258" customFormat="1" ht="201.6" spans="2:103">
      <c r="B149" s="448">
        <f t="shared" si="7"/>
        <v>102</v>
      </c>
      <c r="C149" s="455" t="s">
        <v>944</v>
      </c>
      <c r="D149" s="450" t="s">
        <v>743</v>
      </c>
      <c r="E149" s="451" t="s">
        <v>801</v>
      </c>
      <c r="F149" s="598" t="s">
        <v>945</v>
      </c>
      <c r="G149" s="598" t="s">
        <v>946</v>
      </c>
      <c r="H149" s="451" t="str">
        <f t="shared" si="32"/>
        <v>インターネットメール環境
Internet mail environment
(e.g., E-mail server)</v>
      </c>
      <c r="I149" s="451" t="s">
        <v>785</v>
      </c>
      <c r="J149" s="637" t="s">
        <v>786</v>
      </c>
      <c r="K149" s="487" t="str">
        <f t="shared" si="21"/>
        <v>回答不要
Not Applicable</v>
      </c>
      <c r="L149" s="488"/>
      <c r="M149" s="489"/>
      <c r="N149" s="492" t="s">
        <v>287</v>
      </c>
      <c r="O149" s="493"/>
      <c r="P149" s="494"/>
      <c r="Q149" s="648" t="s">
        <v>131</v>
      </c>
      <c r="R149" s="487" t="str">
        <f t="shared" si="22"/>
        <v>回答不要
Not Applicable</v>
      </c>
      <c r="S149" s="488"/>
      <c r="T149" s="489"/>
      <c r="U149" s="649"/>
      <c r="V149" s="494"/>
      <c r="W149" s="649"/>
      <c r="X149" s="487" t="str">
        <f t="shared" si="23"/>
        <v>回答不要
Not Applicable</v>
      </c>
      <c r="Y149" s="488"/>
      <c r="Z149" s="489"/>
      <c r="AA149" s="649"/>
      <c r="AB149" s="494"/>
      <c r="AC149" s="649"/>
      <c r="AD149" s="487" t="str">
        <f t="shared" si="24"/>
        <v>回答不要
Not Applicable</v>
      </c>
      <c r="AE149" s="488"/>
      <c r="AF149" s="489"/>
      <c r="AG149" s="649"/>
      <c r="AH149" s="494"/>
      <c r="AI149" s="649"/>
      <c r="AJ149" s="487" t="str">
        <f t="shared" si="25"/>
        <v>回答不要
Not Applicable</v>
      </c>
      <c r="AK149" s="488"/>
      <c r="AL149" s="489"/>
      <c r="AM149" s="652"/>
      <c r="AN149" s="494"/>
      <c r="AO149" s="668"/>
      <c r="AP149" s="669">
        <f>IF(OR('0.Work Content Judge'!$F$130=0,AND($CP149=99,COUNTIF('0.Work Content Judge'!$AM$160:$AO$160,2)=0),AND($CQ149=99,COUNTIF('0.Work Content Judge'!$AM$160:$AO$160,2)&gt;0),AND($CT149=99,'0.Work Content Judge'!$AC$160=1),AND($K$27="N/A",$H149=$BD$46),AND($K$28="N/A",$H149=$BE$46),AND($K$29="N/A",$H149=$BF$46),AND($K$30="N/A",$H149=$BG$46),AND($K$31="N/A",$H149=$BH$46),AND($K$32="N/A",$H149=$BI$46)),0,1)</f>
        <v>0</v>
      </c>
      <c r="AQ149" s="670">
        <f t="shared" si="26"/>
        <v>1</v>
      </c>
      <c r="AR149" s="669">
        <f>IF(OR('0.Work Content Judge'!$F$131=0,AND($CP149=99,COUNTIF('0.Work Content Judge'!$AM$161:$AO$161,2)=0),AND($CQ149=99,COUNTIF('0.Work Content Judge'!$AM$161:$AO$161,2)&gt;0),AND($CT149=99,'0.Work Content Judge'!$AC$161=1),AND($R$27="N/A",$H149=$BD$46),AND($R$28="N/A",$H149=$BE$46),AND($R$29="N/A",$H149=$BF$46),AND($R$30="N/A",$H149=$BG$46),AND($R$31="N/A",$H149=$BH$46),AND($R$32="N/A",$H149=$BI$46)),0,1)</f>
        <v>0</v>
      </c>
      <c r="AS149" s="670">
        <f t="shared" si="27"/>
        <v>1</v>
      </c>
      <c r="AT149" s="669">
        <f>IF(OR('0.Work Content Judge'!$F$132=0,AND($CP149=99,COUNTIF('0.Work Content Judge'!$AM$162:$AO$162,2)=0),AND($CQ149=99,COUNTIF('0.Work Content Judge'!$AM$162:$AO$162,2)&gt;0),AND($CT149=99,'0.Work Content Judge'!$AC$162=1),AND($X$27="N/A",$H149=$BD$46),AND($X$28="N/A",$H149=$BE$46),AND($X$29="N/A",$H149=$BF$46),AND($X$30="N/A",$H149=$BG$46),AND($X$31="N/A",$H149=$BH$46),AND($X$32="N/A",$H149=$BI$46)),0,1)</f>
        <v>0</v>
      </c>
      <c r="AU149" s="670">
        <f t="shared" si="28"/>
        <v>1</v>
      </c>
      <c r="AV149" s="669">
        <f>IF(OR('0.Work Content Judge'!$F$133=0,AND($CP149=99,COUNTIF('0.Work Content Judge'!$AM$163:$AO$163,2)=0),AND($CQ149=99,COUNTIF('0.Work Content Judge'!$AM$163:$AO$163,2)&gt;0),AND($CT149=99,'0.Work Content Judge'!$AC$163=1),AND($AD$27="N/A",$H149=$BD$46),AND($AD$28="N/A",$H149=$BE$46),AND($AD$29="N/A",$H149=$BF$46),AND($AD$30="N/A",$H149=$BG$46),AND($AD$31="N/A",$H149=$BH$46),AND($AD$32="N/A",$H149=$BI$46)),0,1)</f>
        <v>0</v>
      </c>
      <c r="AW149" s="670">
        <f t="shared" si="29"/>
        <v>1</v>
      </c>
      <c r="AX149" s="669">
        <f>IF(OR('0.Work Content Judge'!$F$134=0,AND($CP149=99,COUNTIF('0.Work Content Judge'!$AM$164:$AO$164,2)=0),AND($CQ149=99,COUNTIF('0.Work Content Judge'!$AM$164:$AO$164,2)&gt;0),AND($CT149=99,'0.Work Content Judge'!$AC$164=1),AND($AJ$27="N/A",$H149=$BD$46),AND($AJ$28="N/A",$H149=$BE$46),AND($AJ$29="N/A",$H149=$BF$46),AND($AJ$30="N/A",$H149=$BG$46),AND($AJ$31="N/A",$H149=$BH$46),AND($AJ$32="N/A",$H149=$BI$46)),0,1)</f>
        <v>0</v>
      </c>
      <c r="AY149" s="670">
        <f t="shared" si="30"/>
        <v>1</v>
      </c>
      <c r="AZ149" s="683">
        <f t="shared" si="31"/>
        <v>1</v>
      </c>
      <c r="BA149" s="684">
        <v>1</v>
      </c>
      <c r="BB149" s="685">
        <v>0</v>
      </c>
      <c r="BC149" s="685" t="s">
        <v>749</v>
      </c>
      <c r="BD149" s="685" t="s">
        <v>749</v>
      </c>
      <c r="BE149" s="685" t="s">
        <v>749</v>
      </c>
      <c r="BF149" s="685">
        <v>1</v>
      </c>
      <c r="BG149" s="685" t="s">
        <v>749</v>
      </c>
      <c r="BH149" s="685" t="s">
        <v>749</v>
      </c>
      <c r="BI149" s="685" t="s">
        <v>749</v>
      </c>
      <c r="BJ149" s="685" t="e">
        <v>#N/A</v>
      </c>
      <c r="BK149" s="685" t="e">
        <v>#N/A</v>
      </c>
      <c r="BL149" s="685" t="e">
        <v>#N/A</v>
      </c>
      <c r="BM149" s="685" t="e">
        <v>#N/A</v>
      </c>
      <c r="BN149" s="685" t="e">
        <v>#N/A</v>
      </c>
      <c r="BO149" s="685" t="e">
        <v>#N/A</v>
      </c>
      <c r="BP149" s="685" t="e">
        <v>#N/A</v>
      </c>
      <c r="BQ149" s="685" t="s">
        <v>749</v>
      </c>
      <c r="BR149" s="685" t="s">
        <v>749</v>
      </c>
      <c r="BS149" s="685" t="s">
        <v>749</v>
      </c>
      <c r="BT149" s="685" t="s">
        <v>749</v>
      </c>
      <c r="BU149" s="685" t="s">
        <v>749</v>
      </c>
      <c r="BV149" s="685" t="s">
        <v>749</v>
      </c>
      <c r="BW149" s="685" t="s">
        <v>749</v>
      </c>
      <c r="BX149" s="685" t="s">
        <v>749</v>
      </c>
      <c r="BY149" s="685" t="s">
        <v>749</v>
      </c>
      <c r="BZ149" s="685">
        <v>1</v>
      </c>
      <c r="CA149" s="685">
        <v>1</v>
      </c>
      <c r="CB149" s="685">
        <v>1</v>
      </c>
      <c r="CC149" s="685">
        <v>1</v>
      </c>
      <c r="CD149" s="685" t="s">
        <v>749</v>
      </c>
      <c r="CE149" s="685" t="s">
        <v>749</v>
      </c>
      <c r="CF149" s="685" t="s">
        <v>749</v>
      </c>
      <c r="CG149" s="685" t="s">
        <v>749</v>
      </c>
      <c r="CH149" s="685" t="s">
        <v>749</v>
      </c>
      <c r="CI149" s="685" t="s">
        <v>749</v>
      </c>
      <c r="CJ149" s="685" t="s">
        <v>749</v>
      </c>
      <c r="CK149" s="685" t="s">
        <v>749</v>
      </c>
      <c r="CL149" s="685" t="s">
        <v>749</v>
      </c>
      <c r="CM149" s="685" t="s">
        <v>749</v>
      </c>
      <c r="CN149" s="685">
        <v>1</v>
      </c>
      <c r="CO149" s="685" t="s">
        <v>749</v>
      </c>
      <c r="CP149" s="685">
        <v>99</v>
      </c>
      <c r="CQ149" s="685"/>
      <c r="CR149" s="685"/>
      <c r="CS149" s="685"/>
      <c r="CT149" s="685"/>
      <c r="CU149" s="685"/>
      <c r="CV149" s="685"/>
      <c r="CW149" s="718" t="str">
        <f t="shared" si="33"/>
        <v>インターネットメール環境</v>
      </c>
      <c r="CX149" s="718"/>
      <c r="CY149" s="718"/>
    </row>
    <row r="150" s="258" customFormat="1" ht="187.2" spans="2:103">
      <c r="B150" s="448">
        <f t="shared" si="7"/>
        <v>103</v>
      </c>
      <c r="C150" s="455" t="s">
        <v>947</v>
      </c>
      <c r="D150" s="450" t="s">
        <v>743</v>
      </c>
      <c r="E150" s="451" t="s">
        <v>801</v>
      </c>
      <c r="F150" s="598" t="s">
        <v>948</v>
      </c>
      <c r="G150" s="598" t="s">
        <v>949</v>
      </c>
      <c r="H150" s="451" t="str">
        <f t="shared" si="32"/>
        <v>端末
Terminal
(e.g., User terminal, operation terminal, etc.)</v>
      </c>
      <c r="I150" s="451" t="s">
        <v>785</v>
      </c>
      <c r="J150" s="637" t="s">
        <v>786</v>
      </c>
      <c r="K150" s="487" t="str">
        <f t="shared" si="21"/>
        <v>回答不要
Not Applicable</v>
      </c>
      <c r="L150" s="488"/>
      <c r="M150" s="489"/>
      <c r="N150" s="492" t="s">
        <v>287</v>
      </c>
      <c r="O150" s="493"/>
      <c r="P150" s="494"/>
      <c r="Q150" s="648" t="s">
        <v>131</v>
      </c>
      <c r="R150" s="487" t="str">
        <f t="shared" si="22"/>
        <v>回答不要
Not Applicable</v>
      </c>
      <c r="S150" s="488"/>
      <c r="T150" s="489"/>
      <c r="U150" s="649"/>
      <c r="V150" s="494"/>
      <c r="W150" s="649"/>
      <c r="X150" s="487" t="str">
        <f t="shared" si="23"/>
        <v>回答不要
Not Applicable</v>
      </c>
      <c r="Y150" s="488"/>
      <c r="Z150" s="489"/>
      <c r="AA150" s="649"/>
      <c r="AB150" s="494"/>
      <c r="AC150" s="649"/>
      <c r="AD150" s="487" t="str">
        <f t="shared" si="24"/>
        <v>回答不要
Not Applicable</v>
      </c>
      <c r="AE150" s="488"/>
      <c r="AF150" s="489"/>
      <c r="AG150" s="649"/>
      <c r="AH150" s="494"/>
      <c r="AI150" s="649"/>
      <c r="AJ150" s="487" t="str">
        <f t="shared" si="25"/>
        <v>回答不要
Not Applicable</v>
      </c>
      <c r="AK150" s="488"/>
      <c r="AL150" s="489"/>
      <c r="AM150" s="652"/>
      <c r="AN150" s="494"/>
      <c r="AO150" s="668"/>
      <c r="AP150" s="669">
        <f>IF(OR('0.Work Content Judge'!$F$130=0,AND($CP150=99,COUNTIF('0.Work Content Judge'!$AM$160:$AO$160,2)=0),AND($CQ150=99,COUNTIF('0.Work Content Judge'!$AM$160:$AO$160,2)&gt;0),AND($CT150=99,'0.Work Content Judge'!$AC$160=1),AND($K$27="N/A",$H150=$BD$46),AND($K$28="N/A",$H150=$BE$46),AND($K$29="N/A",$H150=$BF$46),AND($K$30="N/A",$H150=$BG$46),AND($K$31="N/A",$H150=$BH$46),AND($K$32="N/A",$H150=$BI$46)),0,1)</f>
        <v>0</v>
      </c>
      <c r="AQ150" s="670">
        <f t="shared" si="26"/>
        <v>1</v>
      </c>
      <c r="AR150" s="669">
        <f>IF(OR('0.Work Content Judge'!$F$131=0,AND($CP150=99,COUNTIF('0.Work Content Judge'!$AM$161:$AO$161,2)=0),AND($CQ150=99,COUNTIF('0.Work Content Judge'!$AM$161:$AO$161,2)&gt;0),AND($CT150=99,'0.Work Content Judge'!$AC$161=1),AND($R$27="N/A",$H150=$BD$46),AND($R$28="N/A",$H150=$BE$46),AND($R$29="N/A",$H150=$BF$46),AND($R$30="N/A",$H150=$BG$46),AND($R$31="N/A",$H150=$BH$46),AND($R$32="N/A",$H150=$BI$46)),0,1)</f>
        <v>0</v>
      </c>
      <c r="AS150" s="670">
        <f t="shared" si="27"/>
        <v>1</v>
      </c>
      <c r="AT150" s="669">
        <f>IF(OR('0.Work Content Judge'!$F$132=0,AND($CP150=99,COUNTIF('0.Work Content Judge'!$AM$162:$AO$162,2)=0),AND($CQ150=99,COUNTIF('0.Work Content Judge'!$AM$162:$AO$162,2)&gt;0),AND($CT150=99,'0.Work Content Judge'!$AC$162=1),AND($X$27="N/A",$H150=$BD$46),AND($X$28="N/A",$H150=$BE$46),AND($X$29="N/A",$H150=$BF$46),AND($X$30="N/A",$H150=$BG$46),AND($X$31="N/A",$H150=$BH$46),AND($X$32="N/A",$H150=$BI$46)),0,1)</f>
        <v>0</v>
      </c>
      <c r="AU150" s="670">
        <f t="shared" si="28"/>
        <v>1</v>
      </c>
      <c r="AV150" s="669">
        <f>IF(OR('0.Work Content Judge'!$F$133=0,AND($CP150=99,COUNTIF('0.Work Content Judge'!$AM$163:$AO$163,2)=0),AND($CQ150=99,COUNTIF('0.Work Content Judge'!$AM$163:$AO$163,2)&gt;0),AND($CT150=99,'0.Work Content Judge'!$AC$163=1),AND($AD$27="N/A",$H150=$BD$46),AND($AD$28="N/A",$H150=$BE$46),AND($AD$29="N/A",$H150=$BF$46),AND($AD$30="N/A",$H150=$BG$46),AND($AD$31="N/A",$H150=$BH$46),AND($AD$32="N/A",$H150=$BI$46)),0,1)</f>
        <v>0</v>
      </c>
      <c r="AW150" s="670">
        <f t="shared" si="29"/>
        <v>1</v>
      </c>
      <c r="AX150" s="669">
        <f>IF(OR('0.Work Content Judge'!$F$134=0,AND($CP150=99,COUNTIF('0.Work Content Judge'!$AM$164:$AO$164,2)=0),AND($CQ150=99,COUNTIF('0.Work Content Judge'!$AM$164:$AO$164,2)&gt;0),AND($CT150=99,'0.Work Content Judge'!$AC$164=1),AND($AJ$27="N/A",$H150=$BD$46),AND($AJ$28="N/A",$H150=$BE$46),AND($AJ$29="N/A",$H150=$BF$46),AND($AJ$30="N/A",$H150=$BG$46),AND($AJ$31="N/A",$H150=$BH$46),AND($AJ$32="N/A",$H150=$BI$46)),0,1)</f>
        <v>0</v>
      </c>
      <c r="AY150" s="670">
        <f t="shared" si="30"/>
        <v>1</v>
      </c>
      <c r="AZ150" s="683">
        <f t="shared" si="31"/>
        <v>1</v>
      </c>
      <c r="BA150" s="684">
        <v>1</v>
      </c>
      <c r="BB150" s="685">
        <v>0</v>
      </c>
      <c r="BC150" s="685" t="s">
        <v>749</v>
      </c>
      <c r="BD150" s="685" t="s">
        <v>749</v>
      </c>
      <c r="BE150" s="685" t="s">
        <v>749</v>
      </c>
      <c r="BF150" s="685" t="s">
        <v>749</v>
      </c>
      <c r="BG150" s="685">
        <v>1</v>
      </c>
      <c r="BH150" s="685" t="s">
        <v>749</v>
      </c>
      <c r="BI150" s="685" t="s">
        <v>749</v>
      </c>
      <c r="BJ150" s="685" t="e">
        <v>#N/A</v>
      </c>
      <c r="BK150" s="685" t="e">
        <v>#N/A</v>
      </c>
      <c r="BL150" s="685" t="e">
        <v>#N/A</v>
      </c>
      <c r="BM150" s="685" t="e">
        <v>#N/A</v>
      </c>
      <c r="BN150" s="685" t="e">
        <v>#N/A</v>
      </c>
      <c r="BO150" s="685" t="e">
        <v>#N/A</v>
      </c>
      <c r="BP150" s="685" t="e">
        <v>#N/A</v>
      </c>
      <c r="BQ150" s="685" t="s">
        <v>749</v>
      </c>
      <c r="BR150" s="685" t="s">
        <v>749</v>
      </c>
      <c r="BS150" s="685" t="s">
        <v>749</v>
      </c>
      <c r="BT150" s="685" t="s">
        <v>749</v>
      </c>
      <c r="BU150" s="685" t="s">
        <v>749</v>
      </c>
      <c r="BV150" s="685" t="s">
        <v>749</v>
      </c>
      <c r="BW150" s="685" t="s">
        <v>749</v>
      </c>
      <c r="BX150" s="685" t="s">
        <v>749</v>
      </c>
      <c r="BY150" s="685" t="s">
        <v>749</v>
      </c>
      <c r="BZ150" s="685">
        <v>1</v>
      </c>
      <c r="CA150" s="685">
        <v>1</v>
      </c>
      <c r="CB150" s="685">
        <v>1</v>
      </c>
      <c r="CC150" s="685">
        <v>1</v>
      </c>
      <c r="CD150" s="685" t="s">
        <v>749</v>
      </c>
      <c r="CE150" s="685" t="s">
        <v>749</v>
      </c>
      <c r="CF150" s="685" t="s">
        <v>749</v>
      </c>
      <c r="CG150" s="685" t="s">
        <v>749</v>
      </c>
      <c r="CH150" s="685" t="s">
        <v>749</v>
      </c>
      <c r="CI150" s="685" t="s">
        <v>749</v>
      </c>
      <c r="CJ150" s="685" t="s">
        <v>749</v>
      </c>
      <c r="CK150" s="685" t="s">
        <v>749</v>
      </c>
      <c r="CL150" s="685" t="s">
        <v>749</v>
      </c>
      <c r="CM150" s="685" t="s">
        <v>749</v>
      </c>
      <c r="CN150" s="685">
        <v>1</v>
      </c>
      <c r="CO150" s="685" t="s">
        <v>749</v>
      </c>
      <c r="CP150" s="685">
        <v>99</v>
      </c>
      <c r="CQ150" s="685"/>
      <c r="CR150" s="685"/>
      <c r="CS150" s="685"/>
      <c r="CT150" s="685"/>
      <c r="CU150" s="685"/>
      <c r="CV150" s="685"/>
      <c r="CW150" s="718" t="str">
        <f t="shared" si="33"/>
        <v>ユーザ端末・ネットワーク</v>
      </c>
      <c r="CX150" s="718"/>
      <c r="CY150" s="718"/>
    </row>
    <row r="151" s="258" customFormat="1" ht="172.8" spans="2:103">
      <c r="B151" s="448">
        <f t="shared" si="7"/>
        <v>104</v>
      </c>
      <c r="C151" s="455" t="s">
        <v>950</v>
      </c>
      <c r="D151" s="450" t="s">
        <v>743</v>
      </c>
      <c r="E151" s="451" t="s">
        <v>801</v>
      </c>
      <c r="F151" s="598" t="s">
        <v>951</v>
      </c>
      <c r="G151" s="598" t="s">
        <v>952</v>
      </c>
      <c r="H151" s="451" t="str">
        <f t="shared" si="32"/>
        <v>インターネット接続環境
Internet connection environment
(e.g., Proxy server,etc.)</v>
      </c>
      <c r="I151" s="451" t="s">
        <v>785</v>
      </c>
      <c r="J151" s="637" t="s">
        <v>786</v>
      </c>
      <c r="K151" s="487" t="str">
        <f t="shared" si="21"/>
        <v>回答不要
Not Applicable</v>
      </c>
      <c r="L151" s="488"/>
      <c r="M151" s="489"/>
      <c r="N151" s="492" t="s">
        <v>287</v>
      </c>
      <c r="O151" s="493"/>
      <c r="P151" s="494"/>
      <c r="Q151" s="648" t="s">
        <v>131</v>
      </c>
      <c r="R151" s="487" t="str">
        <f t="shared" si="22"/>
        <v>回答不要
Not Applicable</v>
      </c>
      <c r="S151" s="488"/>
      <c r="T151" s="489"/>
      <c r="U151" s="649"/>
      <c r="V151" s="494"/>
      <c r="W151" s="649"/>
      <c r="X151" s="487" t="str">
        <f t="shared" si="23"/>
        <v>回答不要
Not Applicable</v>
      </c>
      <c r="Y151" s="488"/>
      <c r="Z151" s="489"/>
      <c r="AA151" s="649"/>
      <c r="AB151" s="494"/>
      <c r="AC151" s="649"/>
      <c r="AD151" s="487" t="str">
        <f t="shared" si="24"/>
        <v>回答不要
Not Applicable</v>
      </c>
      <c r="AE151" s="488"/>
      <c r="AF151" s="489"/>
      <c r="AG151" s="649"/>
      <c r="AH151" s="494"/>
      <c r="AI151" s="649"/>
      <c r="AJ151" s="487" t="str">
        <f t="shared" si="25"/>
        <v>回答不要
Not Applicable</v>
      </c>
      <c r="AK151" s="488"/>
      <c r="AL151" s="489"/>
      <c r="AM151" s="652"/>
      <c r="AN151" s="494"/>
      <c r="AO151" s="668"/>
      <c r="AP151" s="669">
        <f>IF(OR('0.Work Content Judge'!$F$130=0,AND($CP151=99,COUNTIF('0.Work Content Judge'!$AM$160:$AO$160,2)=0),AND($CQ151=99,COUNTIF('0.Work Content Judge'!$AM$160:$AO$160,2)&gt;0),AND($CT151=99,'0.Work Content Judge'!$AC$160=1),AND($K$27="N/A",$H151=$BD$46),AND($K$28="N/A",$H151=$BE$46),AND($K$29="N/A",$H151=$BF$46),AND($K$30="N/A",$H151=$BG$46),AND($K$31="N/A",$H151=$BH$46),AND($K$32="N/A",$H151=$BI$46)),0,1)</f>
        <v>0</v>
      </c>
      <c r="AQ151" s="670">
        <f t="shared" si="26"/>
        <v>1</v>
      </c>
      <c r="AR151" s="669">
        <f>IF(OR('0.Work Content Judge'!$F$131=0,AND($CP151=99,COUNTIF('0.Work Content Judge'!$AM$161:$AO$161,2)=0),AND($CQ151=99,COUNTIF('0.Work Content Judge'!$AM$161:$AO$161,2)&gt;0),AND($CT151=99,'0.Work Content Judge'!$AC$161=1),AND($R$27="N/A",$H151=$BD$46),AND($R$28="N/A",$H151=$BE$46),AND($R$29="N/A",$H151=$BF$46),AND($R$30="N/A",$H151=$BG$46),AND($R$31="N/A",$H151=$BH$46),AND($R$32="N/A",$H151=$BI$46)),0,1)</f>
        <v>0</v>
      </c>
      <c r="AS151" s="670">
        <f t="shared" si="27"/>
        <v>1</v>
      </c>
      <c r="AT151" s="669">
        <f>IF(OR('0.Work Content Judge'!$F$132=0,AND($CP151=99,COUNTIF('0.Work Content Judge'!$AM$162:$AO$162,2)=0),AND($CQ151=99,COUNTIF('0.Work Content Judge'!$AM$162:$AO$162,2)&gt;0),AND($CT151=99,'0.Work Content Judge'!$AC$162=1),AND($X$27="N/A",$H151=$BD$46),AND($X$28="N/A",$H151=$BE$46),AND($X$29="N/A",$H151=$BF$46),AND($X$30="N/A",$H151=$BG$46),AND($X$31="N/A",$H151=$BH$46),AND($X$32="N/A",$H151=$BI$46)),0,1)</f>
        <v>0</v>
      </c>
      <c r="AU151" s="670">
        <f t="shared" si="28"/>
        <v>1</v>
      </c>
      <c r="AV151" s="669">
        <f>IF(OR('0.Work Content Judge'!$F$133=0,AND($CP151=99,COUNTIF('0.Work Content Judge'!$AM$163:$AO$163,2)=0),AND($CQ151=99,COUNTIF('0.Work Content Judge'!$AM$163:$AO$163,2)&gt;0),AND($CT151=99,'0.Work Content Judge'!$AC$163=1),AND($AD$27="N/A",$H151=$BD$46),AND($AD$28="N/A",$H151=$BE$46),AND($AD$29="N/A",$H151=$BF$46),AND($AD$30="N/A",$H151=$BG$46),AND($AD$31="N/A",$H151=$BH$46),AND($AD$32="N/A",$H151=$BI$46)),0,1)</f>
        <v>0</v>
      </c>
      <c r="AW151" s="670">
        <f t="shared" si="29"/>
        <v>1</v>
      </c>
      <c r="AX151" s="669">
        <f>IF(OR('0.Work Content Judge'!$F$134=0,AND($CP151=99,COUNTIF('0.Work Content Judge'!$AM$164:$AO$164,2)=0),AND($CQ151=99,COUNTIF('0.Work Content Judge'!$AM$164:$AO$164,2)&gt;0),AND($CT151=99,'0.Work Content Judge'!$AC$164=1),AND($AJ$27="N/A",$H151=$BD$46),AND($AJ$28="N/A",$H151=$BE$46),AND($AJ$29="N/A",$H151=$BF$46),AND($AJ$30="N/A",$H151=$BG$46),AND($AJ$31="N/A",$H151=$BH$46),AND($AJ$32="N/A",$H151=$BI$46)),0,1)</f>
        <v>0</v>
      </c>
      <c r="AY151" s="670">
        <f t="shared" si="30"/>
        <v>1</v>
      </c>
      <c r="AZ151" s="683">
        <f t="shared" si="31"/>
        <v>5</v>
      </c>
      <c r="BA151" s="684">
        <v>1</v>
      </c>
      <c r="BB151" s="685">
        <v>0</v>
      </c>
      <c r="BC151" s="685" t="s">
        <v>749</v>
      </c>
      <c r="BD151" s="685" t="s">
        <v>749</v>
      </c>
      <c r="BE151" s="685">
        <v>1</v>
      </c>
      <c r="BF151" s="685">
        <v>1</v>
      </c>
      <c r="BG151" s="685">
        <v>1</v>
      </c>
      <c r="BH151" s="685">
        <v>1</v>
      </c>
      <c r="BI151" s="685">
        <v>1</v>
      </c>
      <c r="BJ151" s="685" t="e">
        <v>#N/A</v>
      </c>
      <c r="BK151" s="685" t="e">
        <v>#N/A</v>
      </c>
      <c r="BL151" s="685" t="e">
        <v>#N/A</v>
      </c>
      <c r="BM151" s="685" t="e">
        <v>#N/A</v>
      </c>
      <c r="BN151" s="685" t="e">
        <v>#N/A</v>
      </c>
      <c r="BO151" s="685" t="e">
        <v>#N/A</v>
      </c>
      <c r="BP151" s="685" t="e">
        <v>#N/A</v>
      </c>
      <c r="BQ151" s="685" t="s">
        <v>749</v>
      </c>
      <c r="BR151" s="685" t="s">
        <v>749</v>
      </c>
      <c r="BS151" s="685" t="s">
        <v>749</v>
      </c>
      <c r="BT151" s="685" t="s">
        <v>749</v>
      </c>
      <c r="BU151" s="685" t="s">
        <v>749</v>
      </c>
      <c r="BV151" s="685" t="s">
        <v>749</v>
      </c>
      <c r="BW151" s="685" t="s">
        <v>749</v>
      </c>
      <c r="BX151" s="685" t="s">
        <v>749</v>
      </c>
      <c r="BY151" s="685" t="s">
        <v>749</v>
      </c>
      <c r="BZ151" s="685">
        <v>1</v>
      </c>
      <c r="CA151" s="685">
        <v>1</v>
      </c>
      <c r="CB151" s="685">
        <v>1</v>
      </c>
      <c r="CC151" s="685">
        <v>1</v>
      </c>
      <c r="CD151" s="685" t="s">
        <v>749</v>
      </c>
      <c r="CE151" s="685" t="s">
        <v>749</v>
      </c>
      <c r="CF151" s="685" t="s">
        <v>749</v>
      </c>
      <c r="CG151" s="685" t="s">
        <v>749</v>
      </c>
      <c r="CH151" s="685" t="s">
        <v>749</v>
      </c>
      <c r="CI151" s="685" t="s">
        <v>749</v>
      </c>
      <c r="CJ151" s="685" t="s">
        <v>749</v>
      </c>
      <c r="CK151" s="685" t="s">
        <v>749</v>
      </c>
      <c r="CL151" s="685" t="s">
        <v>749</v>
      </c>
      <c r="CM151" s="685" t="s">
        <v>749</v>
      </c>
      <c r="CN151" s="685">
        <v>1</v>
      </c>
      <c r="CO151" s="685" t="s">
        <v>749</v>
      </c>
      <c r="CP151" s="685">
        <v>99</v>
      </c>
      <c r="CQ151" s="685"/>
      <c r="CR151" s="685"/>
      <c r="CS151" s="685"/>
      <c r="CT151" s="685"/>
      <c r="CU151" s="685"/>
      <c r="CV151" s="685"/>
      <c r="CW151" s="718" t="str">
        <f t="shared" si="33"/>
        <v>インターネット接続環境</v>
      </c>
      <c r="CX151" s="718"/>
      <c r="CY151" s="718"/>
    </row>
    <row r="152" s="258" customFormat="1" ht="172.8" spans="2:103">
      <c r="B152" s="448">
        <f t="shared" si="7"/>
        <v>105</v>
      </c>
      <c r="C152" s="455" t="s">
        <v>950</v>
      </c>
      <c r="D152" s="450" t="s">
        <v>743</v>
      </c>
      <c r="E152" s="451" t="s">
        <v>801</v>
      </c>
      <c r="F152" s="598" t="s">
        <v>951</v>
      </c>
      <c r="G152" s="598" t="s">
        <v>952</v>
      </c>
      <c r="H152" s="454" t="str">
        <f t="shared" si="32"/>
        <v>インターネットメール環境
Internet mail environment
(e.g., E-mail server)</v>
      </c>
      <c r="I152" s="451" t="s">
        <v>785</v>
      </c>
      <c r="J152" s="637" t="s">
        <v>786</v>
      </c>
      <c r="K152" s="487" t="str">
        <f t="shared" si="21"/>
        <v>回答不要
Not Applicable</v>
      </c>
      <c r="L152" s="488"/>
      <c r="M152" s="489"/>
      <c r="N152" s="492" t="s">
        <v>287</v>
      </c>
      <c r="O152" s="493"/>
      <c r="P152" s="494"/>
      <c r="Q152" s="648" t="s">
        <v>131</v>
      </c>
      <c r="R152" s="487" t="str">
        <f t="shared" si="22"/>
        <v>回答不要
Not Applicable</v>
      </c>
      <c r="S152" s="488"/>
      <c r="T152" s="489"/>
      <c r="U152" s="649"/>
      <c r="V152" s="494"/>
      <c r="W152" s="649"/>
      <c r="X152" s="487" t="str">
        <f t="shared" si="23"/>
        <v>回答不要
Not Applicable</v>
      </c>
      <c r="Y152" s="488"/>
      <c r="Z152" s="489"/>
      <c r="AA152" s="649"/>
      <c r="AB152" s="494"/>
      <c r="AC152" s="649"/>
      <c r="AD152" s="487" t="str">
        <f t="shared" si="24"/>
        <v>回答不要
Not Applicable</v>
      </c>
      <c r="AE152" s="488"/>
      <c r="AF152" s="489"/>
      <c r="AG152" s="649"/>
      <c r="AH152" s="494"/>
      <c r="AI152" s="649"/>
      <c r="AJ152" s="487" t="str">
        <f t="shared" si="25"/>
        <v>回答不要
Not Applicable</v>
      </c>
      <c r="AK152" s="488"/>
      <c r="AL152" s="489"/>
      <c r="AM152" s="652"/>
      <c r="AN152" s="494"/>
      <c r="AO152" s="668"/>
      <c r="AP152" s="669">
        <f>IF(OR('0.Work Content Judge'!$F$130=0,AND($CP152=99,COUNTIF('0.Work Content Judge'!$AM$160:$AO$160,2)=0),AND($CQ152=99,COUNTIF('0.Work Content Judge'!$AM$160:$AO$160,2)&gt;0),AND($CT152=99,'0.Work Content Judge'!$AC$160=1),AND($K$27="N/A",$H152=$BD$46),AND($K$28="N/A",$H152=$BE$46),AND($K$29="N/A",$H152=$BF$46),AND($K$30="N/A",$H152=$BG$46),AND($K$31="N/A",$H152=$BH$46),AND($K$32="N/A",$H152=$BI$46)),0,1)</f>
        <v>0</v>
      </c>
      <c r="AQ152" s="670">
        <f t="shared" si="26"/>
        <v>1</v>
      </c>
      <c r="AR152" s="669">
        <f>IF(OR('0.Work Content Judge'!$F$131=0,AND($CP152=99,COUNTIF('0.Work Content Judge'!$AM$161:$AO$161,2)=0),AND($CQ152=99,COUNTIF('0.Work Content Judge'!$AM$161:$AO$161,2)&gt;0),AND($CT152=99,'0.Work Content Judge'!$AC$161=1),AND($R$27="N/A",$H152=$BD$46),AND($R$28="N/A",$H152=$BE$46),AND($R$29="N/A",$H152=$BF$46),AND($R$30="N/A",$H152=$BG$46),AND($R$31="N/A",$H152=$BH$46),AND($R$32="N/A",$H152=$BI$46)),0,1)</f>
        <v>0</v>
      </c>
      <c r="AS152" s="670">
        <f t="shared" si="27"/>
        <v>1</v>
      </c>
      <c r="AT152" s="669">
        <f>IF(OR('0.Work Content Judge'!$F$132=0,AND($CP152=99,COUNTIF('0.Work Content Judge'!$AM$162:$AO$162,2)=0),AND($CQ152=99,COUNTIF('0.Work Content Judge'!$AM$162:$AO$162,2)&gt;0),AND($CT152=99,'0.Work Content Judge'!$AC$162=1),AND($X$27="N/A",$H152=$BD$46),AND($X$28="N/A",$H152=$BE$46),AND($X$29="N/A",$H152=$BF$46),AND($X$30="N/A",$H152=$BG$46),AND($X$31="N/A",$H152=$BH$46),AND($X$32="N/A",$H152=$BI$46)),0,1)</f>
        <v>0</v>
      </c>
      <c r="AU152" s="670">
        <f t="shared" si="28"/>
        <v>1</v>
      </c>
      <c r="AV152" s="669">
        <f>IF(OR('0.Work Content Judge'!$F$133=0,AND($CP152=99,COUNTIF('0.Work Content Judge'!$AM$163:$AO$163,2)=0),AND($CQ152=99,COUNTIF('0.Work Content Judge'!$AM$163:$AO$163,2)&gt;0),AND($CT152=99,'0.Work Content Judge'!$AC$163=1),AND($AD$27="N/A",$H152=$BD$46),AND($AD$28="N/A",$H152=$BE$46),AND($AD$29="N/A",$H152=$BF$46),AND($AD$30="N/A",$H152=$BG$46),AND($AD$31="N/A",$H152=$BH$46),AND($AD$32="N/A",$H152=$BI$46)),0,1)</f>
        <v>0</v>
      </c>
      <c r="AW152" s="670">
        <f t="shared" si="29"/>
        <v>1</v>
      </c>
      <c r="AX152" s="669">
        <f>IF(OR('0.Work Content Judge'!$F$134=0,AND($CP152=99,COUNTIF('0.Work Content Judge'!$AM$164:$AO$164,2)=0),AND($CQ152=99,COUNTIF('0.Work Content Judge'!$AM$164:$AO$164,2)&gt;0),AND($CT152=99,'0.Work Content Judge'!$AC$164=1),AND($AJ$27="N/A",$H152=$BD$46),AND($AJ$28="N/A",$H152=$BE$46),AND($AJ$29="N/A",$H152=$BF$46),AND($AJ$30="N/A",$H152=$BG$46),AND($AJ$31="N/A",$H152=$BH$46),AND($AJ$32="N/A",$H152=$BI$46)),0,1)</f>
        <v>0</v>
      </c>
      <c r="AY152" s="670">
        <f t="shared" si="30"/>
        <v>1</v>
      </c>
      <c r="AZ152" s="683">
        <f t="shared" si="31"/>
        <v>4</v>
      </c>
      <c r="BA152" s="684">
        <v>1</v>
      </c>
      <c r="BB152" s="685">
        <v>0</v>
      </c>
      <c r="BC152" s="685" t="s">
        <v>749</v>
      </c>
      <c r="BD152" s="685" t="s">
        <v>749</v>
      </c>
      <c r="BE152" s="685"/>
      <c r="BF152" s="685">
        <v>1</v>
      </c>
      <c r="BG152" s="685">
        <v>1</v>
      </c>
      <c r="BH152" s="685">
        <v>1</v>
      </c>
      <c r="BI152" s="685">
        <v>1</v>
      </c>
      <c r="BJ152" s="685" t="e">
        <v>#N/A</v>
      </c>
      <c r="BK152" s="685" t="e">
        <v>#N/A</v>
      </c>
      <c r="BL152" s="685" t="e">
        <v>#N/A</v>
      </c>
      <c r="BM152" s="685" t="e">
        <v>#N/A</v>
      </c>
      <c r="BN152" s="685" t="e">
        <v>#N/A</v>
      </c>
      <c r="BO152" s="685" t="e">
        <v>#N/A</v>
      </c>
      <c r="BP152" s="685" t="e">
        <v>#N/A</v>
      </c>
      <c r="BQ152" s="685" t="s">
        <v>749</v>
      </c>
      <c r="BR152" s="685" t="s">
        <v>749</v>
      </c>
      <c r="BS152" s="685" t="s">
        <v>749</v>
      </c>
      <c r="BT152" s="685" t="s">
        <v>749</v>
      </c>
      <c r="BU152" s="685" t="s">
        <v>749</v>
      </c>
      <c r="BV152" s="685" t="s">
        <v>749</v>
      </c>
      <c r="BW152" s="685" t="s">
        <v>749</v>
      </c>
      <c r="BX152" s="685" t="s">
        <v>749</v>
      </c>
      <c r="BY152" s="685" t="s">
        <v>749</v>
      </c>
      <c r="BZ152" s="685">
        <v>1</v>
      </c>
      <c r="CA152" s="685">
        <v>1</v>
      </c>
      <c r="CB152" s="685">
        <v>1</v>
      </c>
      <c r="CC152" s="685">
        <v>1</v>
      </c>
      <c r="CD152" s="685" t="s">
        <v>749</v>
      </c>
      <c r="CE152" s="685" t="s">
        <v>749</v>
      </c>
      <c r="CF152" s="685" t="s">
        <v>749</v>
      </c>
      <c r="CG152" s="685" t="s">
        <v>749</v>
      </c>
      <c r="CH152" s="685" t="s">
        <v>749</v>
      </c>
      <c r="CI152" s="685" t="s">
        <v>749</v>
      </c>
      <c r="CJ152" s="685" t="s">
        <v>749</v>
      </c>
      <c r="CK152" s="685" t="s">
        <v>749</v>
      </c>
      <c r="CL152" s="685" t="s">
        <v>749</v>
      </c>
      <c r="CM152" s="685" t="s">
        <v>749</v>
      </c>
      <c r="CN152" s="685">
        <v>1</v>
      </c>
      <c r="CO152" s="685" t="s">
        <v>749</v>
      </c>
      <c r="CP152" s="685">
        <v>99</v>
      </c>
      <c r="CQ152" s="685"/>
      <c r="CR152" s="685"/>
      <c r="CS152" s="685"/>
      <c r="CT152" s="685"/>
      <c r="CU152" s="685"/>
      <c r="CV152" s="685"/>
      <c r="CW152" s="718" t="str">
        <f t="shared" si="33"/>
        <v>インターネットメール環境</v>
      </c>
      <c r="CX152" s="718"/>
      <c r="CY152" s="718"/>
    </row>
    <row r="153" s="258" customFormat="1" ht="172.8" spans="2:103">
      <c r="B153" s="448">
        <f t="shared" si="7"/>
        <v>106</v>
      </c>
      <c r="C153" s="455" t="s">
        <v>950</v>
      </c>
      <c r="D153" s="450" t="s">
        <v>743</v>
      </c>
      <c r="E153" s="451" t="s">
        <v>801</v>
      </c>
      <c r="F153" s="598" t="s">
        <v>951</v>
      </c>
      <c r="G153" s="598" t="s">
        <v>952</v>
      </c>
      <c r="H153" s="454" t="str">
        <f t="shared" si="32"/>
        <v>端末
Terminal
(e.g., User terminal, operation terminal, etc.)</v>
      </c>
      <c r="I153" s="451" t="s">
        <v>785</v>
      </c>
      <c r="J153" s="637" t="s">
        <v>786</v>
      </c>
      <c r="K153" s="487" t="str">
        <f t="shared" si="21"/>
        <v>回答不要
Not Applicable</v>
      </c>
      <c r="L153" s="488"/>
      <c r="M153" s="489"/>
      <c r="N153" s="492" t="s">
        <v>287</v>
      </c>
      <c r="O153" s="493"/>
      <c r="P153" s="494"/>
      <c r="Q153" s="648" t="s">
        <v>131</v>
      </c>
      <c r="R153" s="487" t="str">
        <f t="shared" si="22"/>
        <v>回答不要
Not Applicable</v>
      </c>
      <c r="S153" s="488"/>
      <c r="T153" s="489"/>
      <c r="U153" s="649"/>
      <c r="V153" s="494"/>
      <c r="W153" s="649"/>
      <c r="X153" s="487" t="str">
        <f t="shared" si="23"/>
        <v>回答不要
Not Applicable</v>
      </c>
      <c r="Y153" s="488"/>
      <c r="Z153" s="489"/>
      <c r="AA153" s="649"/>
      <c r="AB153" s="494"/>
      <c r="AC153" s="649"/>
      <c r="AD153" s="487" t="str">
        <f t="shared" si="24"/>
        <v>回答不要
Not Applicable</v>
      </c>
      <c r="AE153" s="488"/>
      <c r="AF153" s="489"/>
      <c r="AG153" s="649"/>
      <c r="AH153" s="494"/>
      <c r="AI153" s="649"/>
      <c r="AJ153" s="487" t="str">
        <f t="shared" si="25"/>
        <v>回答不要
Not Applicable</v>
      </c>
      <c r="AK153" s="488"/>
      <c r="AL153" s="489"/>
      <c r="AM153" s="652"/>
      <c r="AN153" s="494"/>
      <c r="AO153" s="668"/>
      <c r="AP153" s="669">
        <f>IF(OR('0.Work Content Judge'!$F$130=0,AND($CP153=99,COUNTIF('0.Work Content Judge'!$AM$160:$AO$160,2)=0),AND($CQ153=99,COUNTIF('0.Work Content Judge'!$AM$160:$AO$160,2)&gt;0),AND($CT153=99,'0.Work Content Judge'!$AC$160=1),AND($K$27="N/A",$H153=$BD$46),AND($K$28="N/A",$H153=$BE$46),AND($K$29="N/A",$H153=$BF$46),AND($K$30="N/A",$H153=$BG$46),AND($K$31="N/A",$H153=$BH$46),AND($K$32="N/A",$H153=$BI$46)),0,1)</f>
        <v>0</v>
      </c>
      <c r="AQ153" s="670">
        <f t="shared" si="26"/>
        <v>1</v>
      </c>
      <c r="AR153" s="669">
        <f>IF(OR('0.Work Content Judge'!$F$131=0,AND($CP153=99,COUNTIF('0.Work Content Judge'!$AM$161:$AO$161,2)=0),AND($CQ153=99,COUNTIF('0.Work Content Judge'!$AM$161:$AO$161,2)&gt;0),AND($CT153=99,'0.Work Content Judge'!$AC$161=1),AND($R$27="N/A",$H153=$BD$46),AND($R$28="N/A",$H153=$BE$46),AND($R$29="N/A",$H153=$BF$46),AND($R$30="N/A",$H153=$BG$46),AND($R$31="N/A",$H153=$BH$46),AND($R$32="N/A",$H153=$BI$46)),0,1)</f>
        <v>0</v>
      </c>
      <c r="AS153" s="670">
        <f t="shared" si="27"/>
        <v>1</v>
      </c>
      <c r="AT153" s="669">
        <f>IF(OR('0.Work Content Judge'!$F$132=0,AND($CP153=99,COUNTIF('0.Work Content Judge'!$AM$162:$AO$162,2)=0),AND($CQ153=99,COUNTIF('0.Work Content Judge'!$AM$162:$AO$162,2)&gt;0),AND($CT153=99,'0.Work Content Judge'!$AC$162=1),AND($X$27="N/A",$H153=$BD$46),AND($X$28="N/A",$H153=$BE$46),AND($X$29="N/A",$H153=$BF$46),AND($X$30="N/A",$H153=$BG$46),AND($X$31="N/A",$H153=$BH$46),AND($X$32="N/A",$H153=$BI$46)),0,1)</f>
        <v>0</v>
      </c>
      <c r="AU153" s="670">
        <f t="shared" si="28"/>
        <v>1</v>
      </c>
      <c r="AV153" s="669">
        <f>IF(OR('0.Work Content Judge'!$F$133=0,AND($CP153=99,COUNTIF('0.Work Content Judge'!$AM$163:$AO$163,2)=0),AND($CQ153=99,COUNTIF('0.Work Content Judge'!$AM$163:$AO$163,2)&gt;0),AND($CT153=99,'0.Work Content Judge'!$AC$163=1),AND($AD$27="N/A",$H153=$BD$46),AND($AD$28="N/A",$H153=$BE$46),AND($AD$29="N/A",$H153=$BF$46),AND($AD$30="N/A",$H153=$BG$46),AND($AD$31="N/A",$H153=$BH$46),AND($AD$32="N/A",$H153=$BI$46)),0,1)</f>
        <v>0</v>
      </c>
      <c r="AW153" s="670">
        <f t="shared" si="29"/>
        <v>1</v>
      </c>
      <c r="AX153" s="669">
        <f>IF(OR('0.Work Content Judge'!$F$134=0,AND($CP153=99,COUNTIF('0.Work Content Judge'!$AM$164:$AO$164,2)=0),AND($CQ153=99,COUNTIF('0.Work Content Judge'!$AM$164:$AO$164,2)&gt;0),AND($CT153=99,'0.Work Content Judge'!$AC$164=1),AND($AJ$27="N/A",$H153=$BD$46),AND($AJ$28="N/A",$H153=$BE$46),AND($AJ$29="N/A",$H153=$BF$46),AND($AJ$30="N/A",$H153=$BG$46),AND($AJ$31="N/A",$H153=$BH$46),AND($AJ$32="N/A",$H153=$BI$46)),0,1)</f>
        <v>0</v>
      </c>
      <c r="AY153" s="670">
        <f t="shared" si="30"/>
        <v>1</v>
      </c>
      <c r="AZ153" s="683">
        <f t="shared" si="31"/>
        <v>3</v>
      </c>
      <c r="BA153" s="684">
        <v>1</v>
      </c>
      <c r="BB153" s="685">
        <v>0</v>
      </c>
      <c r="BC153" s="685" t="s">
        <v>749</v>
      </c>
      <c r="BD153" s="685" t="s">
        <v>749</v>
      </c>
      <c r="BE153" s="685"/>
      <c r="BF153" s="685"/>
      <c r="BG153" s="685">
        <v>1</v>
      </c>
      <c r="BH153" s="685">
        <v>1</v>
      </c>
      <c r="BI153" s="685">
        <v>1</v>
      </c>
      <c r="BJ153" s="685" t="e">
        <v>#N/A</v>
      </c>
      <c r="BK153" s="685" t="e">
        <v>#N/A</v>
      </c>
      <c r="BL153" s="685" t="e">
        <v>#N/A</v>
      </c>
      <c r="BM153" s="685" t="e">
        <v>#N/A</v>
      </c>
      <c r="BN153" s="685" t="e">
        <v>#N/A</v>
      </c>
      <c r="BO153" s="685" t="e">
        <v>#N/A</v>
      </c>
      <c r="BP153" s="685" t="e">
        <v>#N/A</v>
      </c>
      <c r="BQ153" s="685" t="s">
        <v>749</v>
      </c>
      <c r="BR153" s="685" t="s">
        <v>749</v>
      </c>
      <c r="BS153" s="685" t="s">
        <v>749</v>
      </c>
      <c r="BT153" s="685" t="s">
        <v>749</v>
      </c>
      <c r="BU153" s="685" t="s">
        <v>749</v>
      </c>
      <c r="BV153" s="685" t="s">
        <v>749</v>
      </c>
      <c r="BW153" s="685" t="s">
        <v>749</v>
      </c>
      <c r="BX153" s="685" t="s">
        <v>749</v>
      </c>
      <c r="BY153" s="685" t="s">
        <v>749</v>
      </c>
      <c r="BZ153" s="685">
        <v>1</v>
      </c>
      <c r="CA153" s="685">
        <v>1</v>
      </c>
      <c r="CB153" s="685">
        <v>1</v>
      </c>
      <c r="CC153" s="685">
        <v>1</v>
      </c>
      <c r="CD153" s="685" t="s">
        <v>749</v>
      </c>
      <c r="CE153" s="685" t="s">
        <v>749</v>
      </c>
      <c r="CF153" s="685" t="s">
        <v>749</v>
      </c>
      <c r="CG153" s="685" t="s">
        <v>749</v>
      </c>
      <c r="CH153" s="685" t="s">
        <v>749</v>
      </c>
      <c r="CI153" s="685" t="s">
        <v>749</v>
      </c>
      <c r="CJ153" s="685" t="s">
        <v>749</v>
      </c>
      <c r="CK153" s="685" t="s">
        <v>749</v>
      </c>
      <c r="CL153" s="685" t="s">
        <v>749</v>
      </c>
      <c r="CM153" s="685" t="s">
        <v>749</v>
      </c>
      <c r="CN153" s="685">
        <v>1</v>
      </c>
      <c r="CO153" s="685" t="s">
        <v>749</v>
      </c>
      <c r="CP153" s="685">
        <v>99</v>
      </c>
      <c r="CQ153" s="685"/>
      <c r="CR153" s="685"/>
      <c r="CS153" s="685"/>
      <c r="CT153" s="685"/>
      <c r="CU153" s="685"/>
      <c r="CV153" s="685"/>
      <c r="CW153" s="718" t="str">
        <f t="shared" si="33"/>
        <v>ユーザ端末・ネットワーク</v>
      </c>
      <c r="CX153" s="718"/>
      <c r="CY153" s="718"/>
    </row>
    <row r="154" s="258" customFormat="1" ht="172.8" spans="2:103">
      <c r="B154" s="448">
        <f t="shared" si="7"/>
        <v>107</v>
      </c>
      <c r="C154" s="455" t="s">
        <v>950</v>
      </c>
      <c r="D154" s="450" t="s">
        <v>743</v>
      </c>
      <c r="E154" s="451" t="s">
        <v>801</v>
      </c>
      <c r="F154" s="598" t="s">
        <v>951</v>
      </c>
      <c r="G154" s="598" t="s">
        <v>952</v>
      </c>
      <c r="H154" s="454" t="str">
        <f t="shared" si="32"/>
        <v>端末管理サーバ
Terminal management server
(e.g., Active Directory server)</v>
      </c>
      <c r="I154" s="451" t="s">
        <v>785</v>
      </c>
      <c r="J154" s="637" t="s">
        <v>786</v>
      </c>
      <c r="K154" s="487" t="str">
        <f t="shared" si="21"/>
        <v>回答不要
Not Applicable</v>
      </c>
      <c r="L154" s="488"/>
      <c r="M154" s="489"/>
      <c r="N154" s="492" t="s">
        <v>287</v>
      </c>
      <c r="O154" s="493"/>
      <c r="P154" s="494"/>
      <c r="Q154" s="648" t="s">
        <v>131</v>
      </c>
      <c r="R154" s="487" t="str">
        <f t="shared" si="22"/>
        <v>回答不要
Not Applicable</v>
      </c>
      <c r="S154" s="488"/>
      <c r="T154" s="489"/>
      <c r="U154" s="649"/>
      <c r="V154" s="494"/>
      <c r="W154" s="649"/>
      <c r="X154" s="487" t="str">
        <f t="shared" si="23"/>
        <v>回答不要
Not Applicable</v>
      </c>
      <c r="Y154" s="488"/>
      <c r="Z154" s="489"/>
      <c r="AA154" s="649"/>
      <c r="AB154" s="494"/>
      <c r="AC154" s="649"/>
      <c r="AD154" s="487" t="str">
        <f t="shared" si="24"/>
        <v>回答不要
Not Applicable</v>
      </c>
      <c r="AE154" s="488"/>
      <c r="AF154" s="489"/>
      <c r="AG154" s="649"/>
      <c r="AH154" s="494"/>
      <c r="AI154" s="649"/>
      <c r="AJ154" s="487" t="str">
        <f t="shared" si="25"/>
        <v>回答不要
Not Applicable</v>
      </c>
      <c r="AK154" s="488"/>
      <c r="AL154" s="489"/>
      <c r="AM154" s="652"/>
      <c r="AN154" s="494"/>
      <c r="AO154" s="668"/>
      <c r="AP154" s="669">
        <f>IF(OR('0.Work Content Judge'!$F$130=0,AND($CP154=99,COUNTIF('0.Work Content Judge'!$AM$160:$AO$160,2)=0),AND($CQ154=99,COUNTIF('0.Work Content Judge'!$AM$160:$AO$160,2)&gt;0),AND($CT154=99,'0.Work Content Judge'!$AC$160=1),AND($K$27="N/A",$H154=$BD$46),AND($K$28="N/A",$H154=$BE$46),AND($K$29="N/A",$H154=$BF$46),AND($K$30="N/A",$H154=$BG$46),AND($K$31="N/A",$H154=$BH$46),AND($K$32="N/A",$H154=$BI$46)),0,1)</f>
        <v>0</v>
      </c>
      <c r="AQ154" s="670">
        <f t="shared" si="26"/>
        <v>1</v>
      </c>
      <c r="AR154" s="669">
        <f>IF(OR('0.Work Content Judge'!$F$131=0,AND($CP154=99,COUNTIF('0.Work Content Judge'!$AM$161:$AO$161,2)=0),AND($CQ154=99,COUNTIF('0.Work Content Judge'!$AM$161:$AO$161,2)&gt;0),AND($CT154=99,'0.Work Content Judge'!$AC$161=1),AND($R$27="N/A",$H154=$BD$46),AND($R$28="N/A",$H154=$BE$46),AND($R$29="N/A",$H154=$BF$46),AND($R$30="N/A",$H154=$BG$46),AND($R$31="N/A",$H154=$BH$46),AND($R$32="N/A",$H154=$BI$46)),0,1)</f>
        <v>0</v>
      </c>
      <c r="AS154" s="670">
        <f t="shared" si="27"/>
        <v>1</v>
      </c>
      <c r="AT154" s="669">
        <f>IF(OR('0.Work Content Judge'!$F$132=0,AND($CP154=99,COUNTIF('0.Work Content Judge'!$AM$162:$AO$162,2)=0),AND($CQ154=99,COUNTIF('0.Work Content Judge'!$AM$162:$AO$162,2)&gt;0),AND($CT154=99,'0.Work Content Judge'!$AC$162=1),AND($X$27="N/A",$H154=$BD$46),AND($X$28="N/A",$H154=$BE$46),AND($X$29="N/A",$H154=$BF$46),AND($X$30="N/A",$H154=$BG$46),AND($X$31="N/A",$H154=$BH$46),AND($X$32="N/A",$H154=$BI$46)),0,1)</f>
        <v>0</v>
      </c>
      <c r="AU154" s="670">
        <f t="shared" si="28"/>
        <v>1</v>
      </c>
      <c r="AV154" s="669">
        <f>IF(OR('0.Work Content Judge'!$F$133=0,AND($CP154=99,COUNTIF('0.Work Content Judge'!$AM$163:$AO$163,2)=0),AND($CQ154=99,COUNTIF('0.Work Content Judge'!$AM$163:$AO$163,2)&gt;0),AND($CT154=99,'0.Work Content Judge'!$AC$163=1),AND($AD$27="N/A",$H154=$BD$46),AND($AD$28="N/A",$H154=$BE$46),AND($AD$29="N/A",$H154=$BF$46),AND($AD$30="N/A",$H154=$BG$46),AND($AD$31="N/A",$H154=$BH$46),AND($AD$32="N/A",$H154=$BI$46)),0,1)</f>
        <v>0</v>
      </c>
      <c r="AW154" s="670">
        <f t="shared" si="29"/>
        <v>1</v>
      </c>
      <c r="AX154" s="669">
        <f>IF(OR('0.Work Content Judge'!$F$134=0,AND($CP154=99,COUNTIF('0.Work Content Judge'!$AM$164:$AO$164,2)=0),AND($CQ154=99,COUNTIF('0.Work Content Judge'!$AM$164:$AO$164,2)&gt;0),AND($CT154=99,'0.Work Content Judge'!$AC$164=1),AND($AJ$27="N/A",$H154=$BD$46),AND($AJ$28="N/A",$H154=$BE$46),AND($AJ$29="N/A",$H154=$BF$46),AND($AJ$30="N/A",$H154=$BG$46),AND($AJ$31="N/A",$H154=$BH$46),AND($AJ$32="N/A",$H154=$BI$46)),0,1)</f>
        <v>0</v>
      </c>
      <c r="AY154" s="670">
        <f t="shared" si="30"/>
        <v>1</v>
      </c>
      <c r="AZ154" s="683">
        <f t="shared" si="31"/>
        <v>2</v>
      </c>
      <c r="BA154" s="684">
        <v>1</v>
      </c>
      <c r="BB154" s="685">
        <v>0</v>
      </c>
      <c r="BC154" s="685" t="s">
        <v>749</v>
      </c>
      <c r="BD154" s="685" t="s">
        <v>749</v>
      </c>
      <c r="BE154" s="685"/>
      <c r="BF154" s="685"/>
      <c r="BG154" s="685"/>
      <c r="BH154" s="685">
        <v>1</v>
      </c>
      <c r="BI154" s="685">
        <v>1</v>
      </c>
      <c r="BJ154" s="685" t="e">
        <v>#N/A</v>
      </c>
      <c r="BK154" s="685" t="e">
        <v>#N/A</v>
      </c>
      <c r="BL154" s="685" t="e">
        <v>#N/A</v>
      </c>
      <c r="BM154" s="685" t="e">
        <v>#N/A</v>
      </c>
      <c r="BN154" s="685" t="e">
        <v>#N/A</v>
      </c>
      <c r="BO154" s="685" t="e">
        <v>#N/A</v>
      </c>
      <c r="BP154" s="685" t="e">
        <v>#N/A</v>
      </c>
      <c r="BQ154" s="685" t="s">
        <v>749</v>
      </c>
      <c r="BR154" s="685" t="s">
        <v>749</v>
      </c>
      <c r="BS154" s="685" t="s">
        <v>749</v>
      </c>
      <c r="BT154" s="685" t="s">
        <v>749</v>
      </c>
      <c r="BU154" s="685" t="s">
        <v>749</v>
      </c>
      <c r="BV154" s="685" t="s">
        <v>749</v>
      </c>
      <c r="BW154" s="685" t="s">
        <v>749</v>
      </c>
      <c r="BX154" s="685" t="s">
        <v>749</v>
      </c>
      <c r="BY154" s="685" t="s">
        <v>749</v>
      </c>
      <c r="BZ154" s="685">
        <v>1</v>
      </c>
      <c r="CA154" s="685">
        <v>1</v>
      </c>
      <c r="CB154" s="685">
        <v>1</v>
      </c>
      <c r="CC154" s="685">
        <v>1</v>
      </c>
      <c r="CD154" s="685" t="s">
        <v>749</v>
      </c>
      <c r="CE154" s="685" t="s">
        <v>749</v>
      </c>
      <c r="CF154" s="685" t="s">
        <v>749</v>
      </c>
      <c r="CG154" s="685" t="s">
        <v>749</v>
      </c>
      <c r="CH154" s="685" t="s">
        <v>749</v>
      </c>
      <c r="CI154" s="685" t="s">
        <v>749</v>
      </c>
      <c r="CJ154" s="685" t="s">
        <v>749</v>
      </c>
      <c r="CK154" s="685" t="s">
        <v>749</v>
      </c>
      <c r="CL154" s="685" t="s">
        <v>749</v>
      </c>
      <c r="CM154" s="685" t="s">
        <v>749</v>
      </c>
      <c r="CN154" s="685">
        <v>1</v>
      </c>
      <c r="CO154" s="685" t="s">
        <v>749</v>
      </c>
      <c r="CP154" s="685">
        <v>99</v>
      </c>
      <c r="CQ154" s="685"/>
      <c r="CR154" s="685"/>
      <c r="CS154" s="685"/>
      <c r="CT154" s="685"/>
      <c r="CU154" s="685"/>
      <c r="CV154" s="685"/>
      <c r="CW154" s="718" t="str">
        <f t="shared" si="33"/>
        <v>端末管理サーバ(Active Directory)</v>
      </c>
      <c r="CX154" s="718"/>
      <c r="CY154" s="718"/>
    </row>
    <row r="155" s="258" customFormat="1" ht="172.8" spans="2:103">
      <c r="B155" s="448">
        <f t="shared" si="7"/>
        <v>108</v>
      </c>
      <c r="C155" s="455" t="s">
        <v>950</v>
      </c>
      <c r="D155" s="450" t="s">
        <v>743</v>
      </c>
      <c r="E155" s="451" t="s">
        <v>801</v>
      </c>
      <c r="F155" s="598" t="s">
        <v>951</v>
      </c>
      <c r="G155" s="598" t="s">
        <v>952</v>
      </c>
      <c r="H155" s="454" t="str">
        <f t="shared" si="32"/>
        <v>ファイル共有システム(ファイルサーバ)
File sharing system
(e.g., File server)</v>
      </c>
      <c r="I155" s="451" t="s">
        <v>785</v>
      </c>
      <c r="J155" s="637" t="s">
        <v>786</v>
      </c>
      <c r="K155" s="487" t="str">
        <f t="shared" si="21"/>
        <v>回答不要
Not Applicable</v>
      </c>
      <c r="L155" s="488"/>
      <c r="M155" s="489"/>
      <c r="N155" s="492" t="s">
        <v>287</v>
      </c>
      <c r="O155" s="493"/>
      <c r="P155" s="494"/>
      <c r="Q155" s="648" t="s">
        <v>131</v>
      </c>
      <c r="R155" s="487" t="str">
        <f t="shared" si="22"/>
        <v>回答不要
Not Applicable</v>
      </c>
      <c r="S155" s="488"/>
      <c r="T155" s="489"/>
      <c r="U155" s="649"/>
      <c r="V155" s="494"/>
      <c r="W155" s="649"/>
      <c r="X155" s="487" t="str">
        <f t="shared" si="23"/>
        <v>回答不要
Not Applicable</v>
      </c>
      <c r="Y155" s="488"/>
      <c r="Z155" s="489"/>
      <c r="AA155" s="649"/>
      <c r="AB155" s="494"/>
      <c r="AC155" s="649"/>
      <c r="AD155" s="487" t="str">
        <f t="shared" si="24"/>
        <v>回答不要
Not Applicable</v>
      </c>
      <c r="AE155" s="488"/>
      <c r="AF155" s="489"/>
      <c r="AG155" s="649"/>
      <c r="AH155" s="494"/>
      <c r="AI155" s="649"/>
      <c r="AJ155" s="487" t="str">
        <f t="shared" si="25"/>
        <v>回答不要
Not Applicable</v>
      </c>
      <c r="AK155" s="488"/>
      <c r="AL155" s="489"/>
      <c r="AM155" s="652"/>
      <c r="AN155" s="494"/>
      <c r="AO155" s="668"/>
      <c r="AP155" s="669">
        <f>IF(OR('0.Work Content Judge'!$F$130=0,AND($CP155=99,COUNTIF('0.Work Content Judge'!$AM$160:$AO$160,2)=0),AND($CQ155=99,COUNTIF('0.Work Content Judge'!$AM$160:$AO$160,2)&gt;0),AND($CT155=99,'0.Work Content Judge'!$AC$160=1),AND($K$27="N/A",$H155=$BD$46),AND($K$28="N/A",$H155=$BE$46),AND($K$29="N/A",$H155=$BF$46),AND($K$30="N/A",$H155=$BG$46),AND($K$31="N/A",$H155=$BH$46),AND($K$32="N/A",$H155=$BI$46)),0,1)</f>
        <v>0</v>
      </c>
      <c r="AQ155" s="670">
        <f t="shared" si="26"/>
        <v>1</v>
      </c>
      <c r="AR155" s="669">
        <f>IF(OR('0.Work Content Judge'!$F$131=0,AND($CP155=99,COUNTIF('0.Work Content Judge'!$AM$161:$AO$161,2)=0),AND($CQ155=99,COUNTIF('0.Work Content Judge'!$AM$161:$AO$161,2)&gt;0),AND($CT155=99,'0.Work Content Judge'!$AC$161=1),AND($R$27="N/A",$H155=$BD$46),AND($R$28="N/A",$H155=$BE$46),AND($R$29="N/A",$H155=$BF$46),AND($R$30="N/A",$H155=$BG$46),AND($R$31="N/A",$H155=$BH$46),AND($R$32="N/A",$H155=$BI$46)),0,1)</f>
        <v>0</v>
      </c>
      <c r="AS155" s="670">
        <f t="shared" si="27"/>
        <v>1</v>
      </c>
      <c r="AT155" s="669">
        <f>IF(OR('0.Work Content Judge'!$F$132=0,AND($CP155=99,COUNTIF('0.Work Content Judge'!$AM$162:$AO$162,2)=0),AND($CQ155=99,COUNTIF('0.Work Content Judge'!$AM$162:$AO$162,2)&gt;0),AND($CT155=99,'0.Work Content Judge'!$AC$162=1),AND($X$27="N/A",$H155=$BD$46),AND($X$28="N/A",$H155=$BE$46),AND($X$29="N/A",$H155=$BF$46),AND($X$30="N/A",$H155=$BG$46),AND($X$31="N/A",$H155=$BH$46),AND($X$32="N/A",$H155=$BI$46)),0,1)</f>
        <v>0</v>
      </c>
      <c r="AU155" s="670">
        <f t="shared" si="28"/>
        <v>1</v>
      </c>
      <c r="AV155" s="669">
        <f>IF(OR('0.Work Content Judge'!$F$133=0,AND($CP155=99,COUNTIF('0.Work Content Judge'!$AM$163:$AO$163,2)=0),AND($CQ155=99,COUNTIF('0.Work Content Judge'!$AM$163:$AO$163,2)&gt;0),AND($CT155=99,'0.Work Content Judge'!$AC$163=1),AND($AD$27="N/A",$H155=$BD$46),AND($AD$28="N/A",$H155=$BE$46),AND($AD$29="N/A",$H155=$BF$46),AND($AD$30="N/A",$H155=$BG$46),AND($AD$31="N/A",$H155=$BH$46),AND($AD$32="N/A",$H155=$BI$46)),0,1)</f>
        <v>0</v>
      </c>
      <c r="AW155" s="670">
        <f t="shared" si="29"/>
        <v>1</v>
      </c>
      <c r="AX155" s="669">
        <f>IF(OR('0.Work Content Judge'!$F$134=0,AND($CP155=99,COUNTIF('0.Work Content Judge'!$AM$164:$AO$164,2)=0),AND($CQ155=99,COUNTIF('0.Work Content Judge'!$AM$164:$AO$164,2)&gt;0),AND($CT155=99,'0.Work Content Judge'!$AC$164=1),AND($AJ$27="N/A",$H155=$BD$46),AND($AJ$28="N/A",$H155=$BE$46),AND($AJ$29="N/A",$H155=$BF$46),AND($AJ$30="N/A",$H155=$BG$46),AND($AJ$31="N/A",$H155=$BH$46),AND($AJ$32="N/A",$H155=$BI$46)),0,1)</f>
        <v>0</v>
      </c>
      <c r="AY155" s="670">
        <f t="shared" si="30"/>
        <v>1</v>
      </c>
      <c r="AZ155" s="683">
        <f t="shared" si="31"/>
        <v>1</v>
      </c>
      <c r="BA155" s="684">
        <v>1</v>
      </c>
      <c r="BB155" s="685">
        <v>0</v>
      </c>
      <c r="BC155" s="685" t="s">
        <v>749</v>
      </c>
      <c r="BD155" s="685" t="s">
        <v>749</v>
      </c>
      <c r="BE155" s="685"/>
      <c r="BF155" s="685"/>
      <c r="BG155" s="685"/>
      <c r="BH155" s="685"/>
      <c r="BI155" s="685">
        <v>1</v>
      </c>
      <c r="BJ155" s="685" t="e">
        <v>#N/A</v>
      </c>
      <c r="BK155" s="685" t="e">
        <v>#N/A</v>
      </c>
      <c r="BL155" s="685" t="e">
        <v>#N/A</v>
      </c>
      <c r="BM155" s="685" t="e">
        <v>#N/A</v>
      </c>
      <c r="BN155" s="685" t="e">
        <v>#N/A</v>
      </c>
      <c r="BO155" s="685" t="e">
        <v>#N/A</v>
      </c>
      <c r="BP155" s="685" t="e">
        <v>#N/A</v>
      </c>
      <c r="BQ155" s="685" t="s">
        <v>749</v>
      </c>
      <c r="BR155" s="685" t="s">
        <v>749</v>
      </c>
      <c r="BS155" s="685" t="s">
        <v>749</v>
      </c>
      <c r="BT155" s="685" t="s">
        <v>749</v>
      </c>
      <c r="BU155" s="685" t="s">
        <v>749</v>
      </c>
      <c r="BV155" s="685" t="s">
        <v>749</v>
      </c>
      <c r="BW155" s="685" t="s">
        <v>749</v>
      </c>
      <c r="BX155" s="685" t="s">
        <v>749</v>
      </c>
      <c r="BY155" s="685" t="s">
        <v>749</v>
      </c>
      <c r="BZ155" s="685">
        <v>1</v>
      </c>
      <c r="CA155" s="685">
        <v>1</v>
      </c>
      <c r="CB155" s="685">
        <v>1</v>
      </c>
      <c r="CC155" s="685">
        <v>1</v>
      </c>
      <c r="CD155" s="685" t="s">
        <v>749</v>
      </c>
      <c r="CE155" s="685" t="s">
        <v>749</v>
      </c>
      <c r="CF155" s="685" t="s">
        <v>749</v>
      </c>
      <c r="CG155" s="685" t="s">
        <v>749</v>
      </c>
      <c r="CH155" s="685" t="s">
        <v>749</v>
      </c>
      <c r="CI155" s="685" t="s">
        <v>749</v>
      </c>
      <c r="CJ155" s="685" t="s">
        <v>749</v>
      </c>
      <c r="CK155" s="685" t="s">
        <v>749</v>
      </c>
      <c r="CL155" s="685" t="s">
        <v>749</v>
      </c>
      <c r="CM155" s="685" t="s">
        <v>749</v>
      </c>
      <c r="CN155" s="685">
        <v>1</v>
      </c>
      <c r="CO155" s="685" t="s">
        <v>749</v>
      </c>
      <c r="CP155" s="685">
        <v>99</v>
      </c>
      <c r="CQ155" s="685"/>
      <c r="CR155" s="685"/>
      <c r="CS155" s="685"/>
      <c r="CT155" s="685"/>
      <c r="CU155" s="685"/>
      <c r="CV155" s="685"/>
      <c r="CW155" s="718" t="str">
        <f t="shared" si="33"/>
        <v>ファイル共有システム(ファイルサーバ)</v>
      </c>
      <c r="CX155" s="718"/>
      <c r="CY155" s="718"/>
    </row>
    <row r="156" s="258" customFormat="1" ht="172.8" spans="2:103">
      <c r="B156" s="448">
        <f t="shared" si="7"/>
        <v>109</v>
      </c>
      <c r="C156" s="449" t="s">
        <v>953</v>
      </c>
      <c r="D156" s="450" t="s">
        <v>743</v>
      </c>
      <c r="E156" s="451" t="s">
        <v>801</v>
      </c>
      <c r="F156" s="598" t="s">
        <v>954</v>
      </c>
      <c r="G156" s="598" t="s">
        <v>955</v>
      </c>
      <c r="H156" s="451" t="str">
        <f t="shared" si="32"/>
        <v>インターネット接続環境
Internet connection environment
(e.g., Proxy server,etc.)</v>
      </c>
      <c r="I156" s="451" t="s">
        <v>785</v>
      </c>
      <c r="J156" s="637" t="s">
        <v>786</v>
      </c>
      <c r="K156" s="487" t="str">
        <f t="shared" si="21"/>
        <v>回答不要
Not Applicable</v>
      </c>
      <c r="L156" s="488"/>
      <c r="M156" s="489"/>
      <c r="N156" s="492" t="s">
        <v>287</v>
      </c>
      <c r="O156" s="493"/>
      <c r="P156" s="494"/>
      <c r="Q156" s="648" t="s">
        <v>131</v>
      </c>
      <c r="R156" s="487" t="str">
        <f t="shared" si="22"/>
        <v>回答不要
Not Applicable</v>
      </c>
      <c r="S156" s="488"/>
      <c r="T156" s="489"/>
      <c r="U156" s="649"/>
      <c r="V156" s="494"/>
      <c r="W156" s="649"/>
      <c r="X156" s="487" t="str">
        <f t="shared" si="23"/>
        <v>回答不要
Not Applicable</v>
      </c>
      <c r="Y156" s="488"/>
      <c r="Z156" s="489"/>
      <c r="AA156" s="649"/>
      <c r="AB156" s="494"/>
      <c r="AC156" s="649"/>
      <c r="AD156" s="487" t="str">
        <f t="shared" si="24"/>
        <v>回答不要
Not Applicable</v>
      </c>
      <c r="AE156" s="488"/>
      <c r="AF156" s="489"/>
      <c r="AG156" s="649"/>
      <c r="AH156" s="494"/>
      <c r="AI156" s="649"/>
      <c r="AJ156" s="487" t="str">
        <f t="shared" si="25"/>
        <v>回答不要
Not Applicable</v>
      </c>
      <c r="AK156" s="488"/>
      <c r="AL156" s="489"/>
      <c r="AM156" s="652"/>
      <c r="AN156" s="494"/>
      <c r="AO156" s="668"/>
      <c r="AP156" s="669">
        <f>IF(OR('0.Work Content Judge'!$F$130=0,AND($CP156=99,COUNTIF('0.Work Content Judge'!$AM$160:$AO$160,2)=0),AND($CQ156=99,COUNTIF('0.Work Content Judge'!$AM$160:$AO$160,2)&gt;0),AND($CT156=99,'0.Work Content Judge'!$AC$160=1),AND($K$27="N/A",$H156=$BD$46),AND($K$28="N/A",$H156=$BE$46),AND($K$29="N/A",$H156=$BF$46),AND($K$30="N/A",$H156=$BG$46),AND($K$31="N/A",$H156=$BH$46),AND($K$32="N/A",$H156=$BI$46)),0,1)</f>
        <v>0</v>
      </c>
      <c r="AQ156" s="670">
        <f t="shared" si="26"/>
        <v>1</v>
      </c>
      <c r="AR156" s="669">
        <f>IF(OR('0.Work Content Judge'!$F$131=0,AND($CP156=99,COUNTIF('0.Work Content Judge'!$AM$161:$AO$161,2)=0),AND($CQ156=99,COUNTIF('0.Work Content Judge'!$AM$161:$AO$161,2)&gt;0),AND($CT156=99,'0.Work Content Judge'!$AC$161=1),AND($R$27="N/A",$H156=$BD$46),AND($R$28="N/A",$H156=$BE$46),AND($R$29="N/A",$H156=$BF$46),AND($R$30="N/A",$H156=$BG$46),AND($R$31="N/A",$H156=$BH$46),AND($R$32="N/A",$H156=$BI$46)),0,1)</f>
        <v>0</v>
      </c>
      <c r="AS156" s="670">
        <f t="shared" si="27"/>
        <v>1</v>
      </c>
      <c r="AT156" s="669">
        <f>IF(OR('0.Work Content Judge'!$F$132=0,AND($CP156=99,COUNTIF('0.Work Content Judge'!$AM$162:$AO$162,2)=0),AND($CQ156=99,COUNTIF('0.Work Content Judge'!$AM$162:$AO$162,2)&gt;0),AND($CT156=99,'0.Work Content Judge'!$AC$162=1),AND($X$27="N/A",$H156=$BD$46),AND($X$28="N/A",$H156=$BE$46),AND($X$29="N/A",$H156=$BF$46),AND($X$30="N/A",$H156=$BG$46),AND($X$31="N/A",$H156=$BH$46),AND($X$32="N/A",$H156=$BI$46)),0,1)</f>
        <v>0</v>
      </c>
      <c r="AU156" s="670">
        <f t="shared" si="28"/>
        <v>1</v>
      </c>
      <c r="AV156" s="669">
        <f>IF(OR('0.Work Content Judge'!$F$133=0,AND($CP156=99,COUNTIF('0.Work Content Judge'!$AM$163:$AO$163,2)=0),AND($CQ156=99,COUNTIF('0.Work Content Judge'!$AM$163:$AO$163,2)&gt;0),AND($CT156=99,'0.Work Content Judge'!$AC$163=1),AND($AD$27="N/A",$H156=$BD$46),AND($AD$28="N/A",$H156=$BE$46),AND($AD$29="N/A",$H156=$BF$46),AND($AD$30="N/A",$H156=$BG$46),AND($AD$31="N/A",$H156=$BH$46),AND($AD$32="N/A",$H156=$BI$46)),0,1)</f>
        <v>0</v>
      </c>
      <c r="AW156" s="670">
        <f t="shared" si="29"/>
        <v>1</v>
      </c>
      <c r="AX156" s="669">
        <f>IF(OR('0.Work Content Judge'!$F$134=0,AND($CP156=99,COUNTIF('0.Work Content Judge'!$AM$164:$AO$164,2)=0),AND($CQ156=99,COUNTIF('0.Work Content Judge'!$AM$164:$AO$164,2)&gt;0),AND($CT156=99,'0.Work Content Judge'!$AC$164=1),AND($AJ$27="N/A",$H156=$BD$46),AND($AJ$28="N/A",$H156=$BE$46),AND($AJ$29="N/A",$H156=$BF$46),AND($AJ$30="N/A",$H156=$BG$46),AND($AJ$31="N/A",$H156=$BH$46),AND($AJ$32="N/A",$H156=$BI$46)),0,1)</f>
        <v>0</v>
      </c>
      <c r="AY156" s="670">
        <f t="shared" si="30"/>
        <v>1</v>
      </c>
      <c r="AZ156" s="683">
        <f t="shared" si="31"/>
        <v>1</v>
      </c>
      <c r="BA156" s="684">
        <v>1</v>
      </c>
      <c r="BB156" s="685">
        <v>0</v>
      </c>
      <c r="BC156" s="685" t="s">
        <v>749</v>
      </c>
      <c r="BD156" s="685" t="s">
        <v>749</v>
      </c>
      <c r="BE156" s="685">
        <v>1</v>
      </c>
      <c r="BF156" s="685" t="s">
        <v>749</v>
      </c>
      <c r="BG156" s="685" t="s">
        <v>749</v>
      </c>
      <c r="BH156" s="685" t="s">
        <v>749</v>
      </c>
      <c r="BI156" s="685" t="s">
        <v>749</v>
      </c>
      <c r="BJ156" s="685" t="e">
        <v>#N/A</v>
      </c>
      <c r="BK156" s="685" t="e">
        <v>#N/A</v>
      </c>
      <c r="BL156" s="685" t="e">
        <v>#N/A</v>
      </c>
      <c r="BM156" s="685" t="e">
        <v>#N/A</v>
      </c>
      <c r="BN156" s="685" t="e">
        <v>#N/A</v>
      </c>
      <c r="BO156" s="685" t="e">
        <v>#N/A</v>
      </c>
      <c r="BP156" s="685" t="e">
        <v>#N/A</v>
      </c>
      <c r="BQ156" s="685" t="s">
        <v>749</v>
      </c>
      <c r="BR156" s="685" t="s">
        <v>749</v>
      </c>
      <c r="BS156" s="685" t="s">
        <v>749</v>
      </c>
      <c r="BT156" s="685" t="s">
        <v>749</v>
      </c>
      <c r="BU156" s="685" t="s">
        <v>749</v>
      </c>
      <c r="BV156" s="685" t="s">
        <v>749</v>
      </c>
      <c r="BW156" s="685" t="s">
        <v>749</v>
      </c>
      <c r="BX156" s="685" t="s">
        <v>749</v>
      </c>
      <c r="BY156" s="685" t="s">
        <v>749</v>
      </c>
      <c r="BZ156" s="685">
        <v>1</v>
      </c>
      <c r="CA156" s="685">
        <v>1</v>
      </c>
      <c r="CB156" s="685">
        <v>1</v>
      </c>
      <c r="CC156" s="685">
        <v>1</v>
      </c>
      <c r="CD156" s="685" t="s">
        <v>749</v>
      </c>
      <c r="CE156" s="685" t="s">
        <v>749</v>
      </c>
      <c r="CF156" s="685" t="s">
        <v>749</v>
      </c>
      <c r="CG156" s="685" t="s">
        <v>749</v>
      </c>
      <c r="CH156" s="685" t="s">
        <v>749</v>
      </c>
      <c r="CI156" s="685" t="s">
        <v>749</v>
      </c>
      <c r="CJ156" s="685" t="s">
        <v>749</v>
      </c>
      <c r="CK156" s="685" t="s">
        <v>749</v>
      </c>
      <c r="CL156" s="685" t="s">
        <v>749</v>
      </c>
      <c r="CM156" s="685" t="s">
        <v>749</v>
      </c>
      <c r="CN156" s="685">
        <v>1</v>
      </c>
      <c r="CO156" s="685" t="s">
        <v>749</v>
      </c>
      <c r="CP156" s="685"/>
      <c r="CQ156" s="685">
        <v>99</v>
      </c>
      <c r="CR156" s="685"/>
      <c r="CS156" s="685"/>
      <c r="CT156" s="685"/>
      <c r="CU156" s="685"/>
      <c r="CV156" s="685"/>
      <c r="CW156" s="718" t="str">
        <f t="shared" si="33"/>
        <v>インターネット接続環境</v>
      </c>
      <c r="CX156" s="718"/>
      <c r="CY156" s="718"/>
    </row>
    <row r="157" s="258" customFormat="1" ht="172.8" spans="2:103">
      <c r="B157" s="448">
        <f t="shared" si="7"/>
        <v>110</v>
      </c>
      <c r="C157" s="449" t="s">
        <v>956</v>
      </c>
      <c r="D157" s="450" t="s">
        <v>743</v>
      </c>
      <c r="E157" s="451" t="s">
        <v>801</v>
      </c>
      <c r="F157" s="598" t="s">
        <v>957</v>
      </c>
      <c r="G157" s="598" t="s">
        <v>958</v>
      </c>
      <c r="H157" s="451" t="str">
        <f t="shared" si="32"/>
        <v>境界対策
Boundary Countermeasure
(e.g., Firewall, IDS, IPS)</v>
      </c>
      <c r="I157" s="451" t="s">
        <v>785</v>
      </c>
      <c r="J157" s="637" t="s">
        <v>786</v>
      </c>
      <c r="K157" s="487" t="str">
        <f t="shared" si="21"/>
        <v>回答不要
Not Applicable</v>
      </c>
      <c r="L157" s="488"/>
      <c r="M157" s="489"/>
      <c r="N157" s="492" t="s">
        <v>287</v>
      </c>
      <c r="O157" s="493"/>
      <c r="P157" s="494"/>
      <c r="Q157" s="648" t="s">
        <v>131</v>
      </c>
      <c r="R157" s="487" t="str">
        <f t="shared" si="22"/>
        <v>回答不要
Not Applicable</v>
      </c>
      <c r="S157" s="488"/>
      <c r="T157" s="489"/>
      <c r="U157" s="649"/>
      <c r="V157" s="494"/>
      <c r="W157" s="649"/>
      <c r="X157" s="487" t="str">
        <f t="shared" si="23"/>
        <v>回答不要
Not Applicable</v>
      </c>
      <c r="Y157" s="488"/>
      <c r="Z157" s="489"/>
      <c r="AA157" s="649"/>
      <c r="AB157" s="494"/>
      <c r="AC157" s="649"/>
      <c r="AD157" s="487" t="str">
        <f t="shared" si="24"/>
        <v>回答不要
Not Applicable</v>
      </c>
      <c r="AE157" s="488"/>
      <c r="AF157" s="489"/>
      <c r="AG157" s="649"/>
      <c r="AH157" s="494"/>
      <c r="AI157" s="649"/>
      <c r="AJ157" s="487" t="str">
        <f t="shared" si="25"/>
        <v>回答不要
Not Applicable</v>
      </c>
      <c r="AK157" s="488"/>
      <c r="AL157" s="489"/>
      <c r="AM157" s="652"/>
      <c r="AN157" s="494"/>
      <c r="AO157" s="668"/>
      <c r="AP157" s="669">
        <f>IF(OR('0.Work Content Judge'!$F$130=0,AND($CP157=99,COUNTIF('0.Work Content Judge'!$AM$160:$AO$160,2)=0),AND($CQ157=99,COUNTIF('0.Work Content Judge'!$AM$160:$AO$160,2)&gt;0),AND($CT157=99,'0.Work Content Judge'!$AC$160=1),AND($K$27="N/A",$H157=$BD$46),AND($K$28="N/A",$H157=$BE$46),AND($K$29="N/A",$H157=$BF$46),AND($K$30="N/A",$H157=$BG$46),AND($K$31="N/A",$H157=$BH$46),AND($K$32="N/A",$H157=$BI$46)),0,1)</f>
        <v>0</v>
      </c>
      <c r="AQ157" s="670">
        <f t="shared" si="26"/>
        <v>1</v>
      </c>
      <c r="AR157" s="669">
        <f>IF(OR('0.Work Content Judge'!$F$131=0,AND($CP157=99,COUNTIF('0.Work Content Judge'!$AM$161:$AO$161,2)=0),AND($CQ157=99,COUNTIF('0.Work Content Judge'!$AM$161:$AO$161,2)&gt;0),AND($CT157=99,'0.Work Content Judge'!$AC$161=1),AND($R$27="N/A",$H157=$BD$46),AND($R$28="N/A",$H157=$BE$46),AND($R$29="N/A",$H157=$BF$46),AND($R$30="N/A",$H157=$BG$46),AND($R$31="N/A",$H157=$BH$46),AND($R$32="N/A",$H157=$BI$46)),0,1)</f>
        <v>0</v>
      </c>
      <c r="AS157" s="670">
        <f t="shared" si="27"/>
        <v>1</v>
      </c>
      <c r="AT157" s="669">
        <f>IF(OR('0.Work Content Judge'!$F$132=0,AND($CP157=99,COUNTIF('0.Work Content Judge'!$AM$162:$AO$162,2)=0),AND($CQ157=99,COUNTIF('0.Work Content Judge'!$AM$162:$AO$162,2)&gt;0),AND($CT157=99,'0.Work Content Judge'!$AC$162=1),AND($X$27="N/A",$H157=$BD$46),AND($X$28="N/A",$H157=$BE$46),AND($X$29="N/A",$H157=$BF$46),AND($X$30="N/A",$H157=$BG$46),AND($X$31="N/A",$H157=$BH$46),AND($X$32="N/A",$H157=$BI$46)),0,1)</f>
        <v>0</v>
      </c>
      <c r="AU157" s="670">
        <f t="shared" si="28"/>
        <v>1</v>
      </c>
      <c r="AV157" s="669">
        <f>IF(OR('0.Work Content Judge'!$F$133=0,AND($CP157=99,COUNTIF('0.Work Content Judge'!$AM$163:$AO$163,2)=0),AND($CQ157=99,COUNTIF('0.Work Content Judge'!$AM$163:$AO$163,2)&gt;0),AND($CT157=99,'0.Work Content Judge'!$AC$163=1),AND($AD$27="N/A",$H157=$BD$46),AND($AD$28="N/A",$H157=$BE$46),AND($AD$29="N/A",$H157=$BF$46),AND($AD$30="N/A",$H157=$BG$46),AND($AD$31="N/A",$H157=$BH$46),AND($AD$32="N/A",$H157=$BI$46)),0,1)</f>
        <v>0</v>
      </c>
      <c r="AW157" s="670">
        <f t="shared" si="29"/>
        <v>1</v>
      </c>
      <c r="AX157" s="669">
        <f>IF(OR('0.Work Content Judge'!$F$134=0,AND($CP157=99,COUNTIF('0.Work Content Judge'!$AM$164:$AO$164,2)=0),AND($CQ157=99,COUNTIF('0.Work Content Judge'!$AM$164:$AO$164,2)&gt;0),AND($CT157=99,'0.Work Content Judge'!$AC$164=1),AND($AJ$27="N/A",$H157=$BD$46),AND($AJ$28="N/A",$H157=$BE$46),AND($AJ$29="N/A",$H157=$BF$46),AND($AJ$30="N/A",$H157=$BG$46),AND($AJ$31="N/A",$H157=$BH$46),AND($AJ$32="N/A",$H157=$BI$46)),0,1)</f>
        <v>0</v>
      </c>
      <c r="AY157" s="670">
        <f t="shared" si="30"/>
        <v>1</v>
      </c>
      <c r="AZ157" s="683">
        <f t="shared" si="31"/>
        <v>1</v>
      </c>
      <c r="BA157" s="684">
        <v>1</v>
      </c>
      <c r="BB157" s="685">
        <v>0</v>
      </c>
      <c r="BC157" s="685" t="s">
        <v>749</v>
      </c>
      <c r="BD157" s="685">
        <v>1</v>
      </c>
      <c r="BE157" s="685" t="s">
        <v>749</v>
      </c>
      <c r="BF157" s="685" t="s">
        <v>749</v>
      </c>
      <c r="BG157" s="685" t="s">
        <v>749</v>
      </c>
      <c r="BH157" s="685" t="s">
        <v>749</v>
      </c>
      <c r="BI157" s="685" t="s">
        <v>749</v>
      </c>
      <c r="BJ157" s="685" t="e">
        <v>#N/A</v>
      </c>
      <c r="BK157" s="685" t="e">
        <v>#N/A</v>
      </c>
      <c r="BL157" s="685" t="e">
        <v>#N/A</v>
      </c>
      <c r="BM157" s="685" t="e">
        <v>#N/A</v>
      </c>
      <c r="BN157" s="685" t="e">
        <v>#N/A</v>
      </c>
      <c r="BO157" s="685" t="e">
        <v>#N/A</v>
      </c>
      <c r="BP157" s="685" t="e">
        <v>#N/A</v>
      </c>
      <c r="BQ157" s="685" t="s">
        <v>749</v>
      </c>
      <c r="BR157" s="685" t="s">
        <v>749</v>
      </c>
      <c r="BS157" s="685" t="s">
        <v>749</v>
      </c>
      <c r="BT157" s="685" t="s">
        <v>749</v>
      </c>
      <c r="BU157" s="685" t="s">
        <v>749</v>
      </c>
      <c r="BV157" s="685" t="s">
        <v>749</v>
      </c>
      <c r="BW157" s="685" t="s">
        <v>749</v>
      </c>
      <c r="BX157" s="685" t="s">
        <v>749</v>
      </c>
      <c r="BY157" s="685" t="s">
        <v>749</v>
      </c>
      <c r="BZ157" s="685">
        <v>1</v>
      </c>
      <c r="CA157" s="685">
        <v>1</v>
      </c>
      <c r="CB157" s="685">
        <v>1</v>
      </c>
      <c r="CC157" s="685">
        <v>1</v>
      </c>
      <c r="CD157" s="685" t="s">
        <v>749</v>
      </c>
      <c r="CE157" s="685" t="s">
        <v>749</v>
      </c>
      <c r="CF157" s="685" t="s">
        <v>749</v>
      </c>
      <c r="CG157" s="685" t="s">
        <v>749</v>
      </c>
      <c r="CH157" s="685" t="s">
        <v>749</v>
      </c>
      <c r="CI157" s="685" t="s">
        <v>749</v>
      </c>
      <c r="CJ157" s="685" t="s">
        <v>749</v>
      </c>
      <c r="CK157" s="685" t="s">
        <v>749</v>
      </c>
      <c r="CL157" s="685" t="s">
        <v>749</v>
      </c>
      <c r="CM157" s="685" t="s">
        <v>749</v>
      </c>
      <c r="CN157" s="685">
        <v>1</v>
      </c>
      <c r="CO157" s="685" t="s">
        <v>749</v>
      </c>
      <c r="CP157" s="685"/>
      <c r="CQ157" s="685">
        <v>99</v>
      </c>
      <c r="CR157" s="685"/>
      <c r="CS157" s="685"/>
      <c r="CT157" s="685"/>
      <c r="CU157" s="685"/>
      <c r="CV157" s="685"/>
      <c r="CW157" s="718" t="str">
        <f t="shared" si="33"/>
        <v>境界対策</v>
      </c>
      <c r="CX157" s="718"/>
      <c r="CY157" s="718"/>
    </row>
    <row r="158" s="258" customFormat="1" ht="201.6" spans="2:103">
      <c r="B158" s="448">
        <f t="shared" si="7"/>
        <v>111</v>
      </c>
      <c r="C158" s="449" t="s">
        <v>959</v>
      </c>
      <c r="D158" s="450" t="s">
        <v>743</v>
      </c>
      <c r="E158" s="451" t="s">
        <v>801</v>
      </c>
      <c r="F158" s="598" t="s">
        <v>960</v>
      </c>
      <c r="G158" s="598" t="s">
        <v>961</v>
      </c>
      <c r="H158" s="451" t="str">
        <f t="shared" si="32"/>
        <v>インターネットメール環境
Internet mail environment
(e.g., E-mail server)</v>
      </c>
      <c r="I158" s="451" t="s">
        <v>785</v>
      </c>
      <c r="J158" s="637" t="s">
        <v>786</v>
      </c>
      <c r="K158" s="487" t="str">
        <f t="shared" si="21"/>
        <v>回答不要
Not Applicable</v>
      </c>
      <c r="L158" s="488"/>
      <c r="M158" s="489"/>
      <c r="N158" s="492" t="s">
        <v>287</v>
      </c>
      <c r="O158" s="493"/>
      <c r="P158" s="494"/>
      <c r="Q158" s="648" t="s">
        <v>131</v>
      </c>
      <c r="R158" s="487" t="str">
        <f t="shared" si="22"/>
        <v>回答不要
Not Applicable</v>
      </c>
      <c r="S158" s="488"/>
      <c r="T158" s="489"/>
      <c r="U158" s="649"/>
      <c r="V158" s="494"/>
      <c r="W158" s="649"/>
      <c r="X158" s="487" t="str">
        <f t="shared" si="23"/>
        <v>回答不要
Not Applicable</v>
      </c>
      <c r="Y158" s="488"/>
      <c r="Z158" s="489"/>
      <c r="AA158" s="649"/>
      <c r="AB158" s="494"/>
      <c r="AC158" s="649"/>
      <c r="AD158" s="487" t="str">
        <f t="shared" si="24"/>
        <v>回答不要
Not Applicable</v>
      </c>
      <c r="AE158" s="488"/>
      <c r="AF158" s="489"/>
      <c r="AG158" s="649"/>
      <c r="AH158" s="494"/>
      <c r="AI158" s="649"/>
      <c r="AJ158" s="487" t="str">
        <f t="shared" si="25"/>
        <v>回答不要
Not Applicable</v>
      </c>
      <c r="AK158" s="488"/>
      <c r="AL158" s="489"/>
      <c r="AM158" s="652"/>
      <c r="AN158" s="494"/>
      <c r="AO158" s="668"/>
      <c r="AP158" s="669">
        <f>IF(OR('0.Work Content Judge'!$F$130=0,AND($CP158=99,COUNTIF('0.Work Content Judge'!$AM$160:$AO$160,2)=0),AND($CQ158=99,COUNTIF('0.Work Content Judge'!$AM$160:$AO$160,2)&gt;0),AND($CT158=99,'0.Work Content Judge'!$AC$160=1),AND($K$27="N/A",$H158=$BD$46),AND($K$28="N/A",$H158=$BE$46),AND($K$29="N/A",$H158=$BF$46),AND($K$30="N/A",$H158=$BG$46),AND($K$31="N/A",$H158=$BH$46),AND($K$32="N/A",$H158=$BI$46)),0,1)</f>
        <v>0</v>
      </c>
      <c r="AQ158" s="670">
        <f t="shared" si="26"/>
        <v>1</v>
      </c>
      <c r="AR158" s="669">
        <f>IF(OR('0.Work Content Judge'!$F$131=0,AND($CP158=99,COUNTIF('0.Work Content Judge'!$AM$161:$AO$161,2)=0),AND($CQ158=99,COUNTIF('0.Work Content Judge'!$AM$161:$AO$161,2)&gt;0),AND($CT158=99,'0.Work Content Judge'!$AC$161=1),AND($R$27="N/A",$H158=$BD$46),AND($R$28="N/A",$H158=$BE$46),AND($R$29="N/A",$H158=$BF$46),AND($R$30="N/A",$H158=$BG$46),AND($R$31="N/A",$H158=$BH$46),AND($R$32="N/A",$H158=$BI$46)),0,1)</f>
        <v>0</v>
      </c>
      <c r="AS158" s="670">
        <f t="shared" si="27"/>
        <v>1</v>
      </c>
      <c r="AT158" s="669">
        <f>IF(OR('0.Work Content Judge'!$F$132=0,AND($CP158=99,COUNTIF('0.Work Content Judge'!$AM$162:$AO$162,2)=0),AND($CQ158=99,COUNTIF('0.Work Content Judge'!$AM$162:$AO$162,2)&gt;0),AND($CT158=99,'0.Work Content Judge'!$AC$162=1),AND($X$27="N/A",$H158=$BD$46),AND($X$28="N/A",$H158=$BE$46),AND($X$29="N/A",$H158=$BF$46),AND($X$30="N/A",$H158=$BG$46),AND($X$31="N/A",$H158=$BH$46),AND($X$32="N/A",$H158=$BI$46)),0,1)</f>
        <v>0</v>
      </c>
      <c r="AU158" s="670">
        <f t="shared" si="28"/>
        <v>1</v>
      </c>
      <c r="AV158" s="669">
        <f>IF(OR('0.Work Content Judge'!$F$133=0,AND($CP158=99,COUNTIF('0.Work Content Judge'!$AM$163:$AO$163,2)=0),AND($CQ158=99,COUNTIF('0.Work Content Judge'!$AM$163:$AO$163,2)&gt;0),AND($CT158=99,'0.Work Content Judge'!$AC$163=1),AND($AD$27="N/A",$H158=$BD$46),AND($AD$28="N/A",$H158=$BE$46),AND($AD$29="N/A",$H158=$BF$46),AND($AD$30="N/A",$H158=$BG$46),AND($AD$31="N/A",$H158=$BH$46),AND($AD$32="N/A",$H158=$BI$46)),0,1)</f>
        <v>0</v>
      </c>
      <c r="AW158" s="670">
        <f t="shared" si="29"/>
        <v>1</v>
      </c>
      <c r="AX158" s="669">
        <f>IF(OR('0.Work Content Judge'!$F$134=0,AND($CP158=99,COUNTIF('0.Work Content Judge'!$AM$164:$AO$164,2)=0),AND($CQ158=99,COUNTIF('0.Work Content Judge'!$AM$164:$AO$164,2)&gt;0),AND($CT158=99,'0.Work Content Judge'!$AC$164=1),AND($AJ$27="N/A",$H158=$BD$46),AND($AJ$28="N/A",$H158=$BE$46),AND($AJ$29="N/A",$H158=$BF$46),AND($AJ$30="N/A",$H158=$BG$46),AND($AJ$31="N/A",$H158=$BH$46),AND($AJ$32="N/A",$H158=$BI$46)),0,1)</f>
        <v>0</v>
      </c>
      <c r="AY158" s="670">
        <f t="shared" si="30"/>
        <v>1</v>
      </c>
      <c r="AZ158" s="683">
        <f t="shared" si="31"/>
        <v>1</v>
      </c>
      <c r="BA158" s="684">
        <v>1</v>
      </c>
      <c r="BB158" s="685">
        <v>0</v>
      </c>
      <c r="BC158" s="685" t="s">
        <v>749</v>
      </c>
      <c r="BD158" s="685" t="s">
        <v>749</v>
      </c>
      <c r="BE158" s="685" t="s">
        <v>749</v>
      </c>
      <c r="BF158" s="685">
        <v>1</v>
      </c>
      <c r="BG158" s="685" t="s">
        <v>749</v>
      </c>
      <c r="BH158" s="685" t="s">
        <v>749</v>
      </c>
      <c r="BI158" s="685" t="s">
        <v>749</v>
      </c>
      <c r="BJ158" s="685" t="e">
        <v>#N/A</v>
      </c>
      <c r="BK158" s="685" t="e">
        <v>#N/A</v>
      </c>
      <c r="BL158" s="685" t="e">
        <v>#N/A</v>
      </c>
      <c r="BM158" s="685" t="e">
        <v>#N/A</v>
      </c>
      <c r="BN158" s="685" t="e">
        <v>#N/A</v>
      </c>
      <c r="BO158" s="685" t="e">
        <v>#N/A</v>
      </c>
      <c r="BP158" s="685" t="e">
        <v>#N/A</v>
      </c>
      <c r="BQ158" s="685" t="s">
        <v>749</v>
      </c>
      <c r="BR158" s="685" t="s">
        <v>749</v>
      </c>
      <c r="BS158" s="685" t="s">
        <v>749</v>
      </c>
      <c r="BT158" s="685" t="s">
        <v>749</v>
      </c>
      <c r="BU158" s="685" t="s">
        <v>749</v>
      </c>
      <c r="BV158" s="685" t="s">
        <v>749</v>
      </c>
      <c r="BW158" s="685" t="s">
        <v>749</v>
      </c>
      <c r="BX158" s="685" t="s">
        <v>749</v>
      </c>
      <c r="BY158" s="685" t="s">
        <v>749</v>
      </c>
      <c r="BZ158" s="685">
        <v>1</v>
      </c>
      <c r="CA158" s="685">
        <v>1</v>
      </c>
      <c r="CB158" s="685">
        <v>1</v>
      </c>
      <c r="CC158" s="685">
        <v>1</v>
      </c>
      <c r="CD158" s="685" t="s">
        <v>749</v>
      </c>
      <c r="CE158" s="685" t="s">
        <v>749</v>
      </c>
      <c r="CF158" s="685" t="s">
        <v>749</v>
      </c>
      <c r="CG158" s="685" t="s">
        <v>749</v>
      </c>
      <c r="CH158" s="685" t="s">
        <v>749</v>
      </c>
      <c r="CI158" s="685" t="s">
        <v>749</v>
      </c>
      <c r="CJ158" s="685" t="s">
        <v>749</v>
      </c>
      <c r="CK158" s="685" t="s">
        <v>749</v>
      </c>
      <c r="CL158" s="685" t="s">
        <v>749</v>
      </c>
      <c r="CM158" s="685" t="s">
        <v>749</v>
      </c>
      <c r="CN158" s="685">
        <v>1</v>
      </c>
      <c r="CO158" s="685" t="s">
        <v>749</v>
      </c>
      <c r="CP158" s="685"/>
      <c r="CQ158" s="685">
        <v>99</v>
      </c>
      <c r="CR158" s="685"/>
      <c r="CS158" s="685"/>
      <c r="CT158" s="685"/>
      <c r="CU158" s="685"/>
      <c r="CV158" s="685"/>
      <c r="CW158" s="718" t="str">
        <f t="shared" si="33"/>
        <v>インターネットメール環境</v>
      </c>
      <c r="CX158" s="718"/>
      <c r="CY158" s="718"/>
    </row>
    <row r="159" s="258" customFormat="1" ht="187.2" spans="2:103">
      <c r="B159" s="448">
        <f t="shared" si="7"/>
        <v>112</v>
      </c>
      <c r="C159" s="449" t="s">
        <v>962</v>
      </c>
      <c r="D159" s="450" t="s">
        <v>743</v>
      </c>
      <c r="E159" s="451" t="s">
        <v>801</v>
      </c>
      <c r="F159" s="598" t="s">
        <v>963</v>
      </c>
      <c r="G159" s="598" t="s">
        <v>964</v>
      </c>
      <c r="H159" s="451" t="str">
        <f t="shared" si="32"/>
        <v>インターネット接続環境
Internet connection environment
(e.g., Proxy server,etc.)</v>
      </c>
      <c r="I159" s="451" t="s">
        <v>785</v>
      </c>
      <c r="J159" s="637" t="s">
        <v>786</v>
      </c>
      <c r="K159" s="487" t="str">
        <f t="shared" si="21"/>
        <v>回答不要
Not Applicable</v>
      </c>
      <c r="L159" s="488"/>
      <c r="M159" s="489"/>
      <c r="N159" s="492" t="s">
        <v>287</v>
      </c>
      <c r="O159" s="493"/>
      <c r="P159" s="494"/>
      <c r="Q159" s="648" t="s">
        <v>131</v>
      </c>
      <c r="R159" s="487" t="str">
        <f t="shared" si="22"/>
        <v>回答不要
Not Applicable</v>
      </c>
      <c r="S159" s="488"/>
      <c r="T159" s="489"/>
      <c r="U159" s="649"/>
      <c r="V159" s="494"/>
      <c r="W159" s="649"/>
      <c r="X159" s="487" t="str">
        <f t="shared" si="23"/>
        <v>回答不要
Not Applicable</v>
      </c>
      <c r="Y159" s="488"/>
      <c r="Z159" s="489"/>
      <c r="AA159" s="649"/>
      <c r="AB159" s="494"/>
      <c r="AC159" s="649"/>
      <c r="AD159" s="487" t="str">
        <f t="shared" si="24"/>
        <v>回答不要
Not Applicable</v>
      </c>
      <c r="AE159" s="488"/>
      <c r="AF159" s="489"/>
      <c r="AG159" s="649"/>
      <c r="AH159" s="494"/>
      <c r="AI159" s="649"/>
      <c r="AJ159" s="487" t="str">
        <f t="shared" si="25"/>
        <v>回答不要
Not Applicable</v>
      </c>
      <c r="AK159" s="488"/>
      <c r="AL159" s="489"/>
      <c r="AM159" s="652"/>
      <c r="AN159" s="494"/>
      <c r="AO159" s="668"/>
      <c r="AP159" s="669">
        <f>IF(OR('0.Work Content Judge'!$F$130=0,AND($CP159=99,COUNTIF('0.Work Content Judge'!$AM$160:$AO$160,2)=0),AND($CQ159=99,COUNTIF('0.Work Content Judge'!$AM$160:$AO$160,2)&gt;0),AND($CT159=99,'0.Work Content Judge'!$AC$160=1),AND($K$27="N/A",$H159=$BD$46),AND($K$28="N/A",$H159=$BE$46),AND($K$29="N/A",$H159=$BF$46),AND($K$30="N/A",$H159=$BG$46),AND($K$31="N/A",$H159=$BH$46),AND($K$32="N/A",$H159=$BI$46)),0,1)</f>
        <v>0</v>
      </c>
      <c r="AQ159" s="670">
        <f t="shared" si="26"/>
        <v>1</v>
      </c>
      <c r="AR159" s="669">
        <f>IF(OR('0.Work Content Judge'!$F$131=0,AND($CP159=99,COUNTIF('0.Work Content Judge'!$AM$161:$AO$161,2)=0),AND($CQ159=99,COUNTIF('0.Work Content Judge'!$AM$161:$AO$161,2)&gt;0),AND($CT159=99,'0.Work Content Judge'!$AC$161=1),AND($R$27="N/A",$H159=$BD$46),AND($R$28="N/A",$H159=$BE$46),AND($R$29="N/A",$H159=$BF$46),AND($R$30="N/A",$H159=$BG$46),AND($R$31="N/A",$H159=$BH$46),AND($R$32="N/A",$H159=$BI$46)),0,1)</f>
        <v>0</v>
      </c>
      <c r="AS159" s="670">
        <f t="shared" si="27"/>
        <v>1</v>
      </c>
      <c r="AT159" s="669">
        <f>IF(OR('0.Work Content Judge'!$F$132=0,AND($CP159=99,COUNTIF('0.Work Content Judge'!$AM$162:$AO$162,2)=0),AND($CQ159=99,COUNTIF('0.Work Content Judge'!$AM$162:$AO$162,2)&gt;0),AND($CT159=99,'0.Work Content Judge'!$AC$162=1),AND($X$27="N/A",$H159=$BD$46),AND($X$28="N/A",$H159=$BE$46),AND($X$29="N/A",$H159=$BF$46),AND($X$30="N/A",$H159=$BG$46),AND($X$31="N/A",$H159=$BH$46),AND($X$32="N/A",$H159=$BI$46)),0,1)</f>
        <v>0</v>
      </c>
      <c r="AU159" s="670">
        <f t="shared" si="28"/>
        <v>1</v>
      </c>
      <c r="AV159" s="669">
        <f>IF(OR('0.Work Content Judge'!$F$133=0,AND($CP159=99,COUNTIF('0.Work Content Judge'!$AM$163:$AO$163,2)=0),AND($CQ159=99,COUNTIF('0.Work Content Judge'!$AM$163:$AO$163,2)&gt;0),AND($CT159=99,'0.Work Content Judge'!$AC$163=1),AND($AD$27="N/A",$H159=$BD$46),AND($AD$28="N/A",$H159=$BE$46),AND($AD$29="N/A",$H159=$BF$46),AND($AD$30="N/A",$H159=$BG$46),AND($AD$31="N/A",$H159=$BH$46),AND($AD$32="N/A",$H159=$BI$46)),0,1)</f>
        <v>0</v>
      </c>
      <c r="AW159" s="670">
        <f t="shared" si="29"/>
        <v>1</v>
      </c>
      <c r="AX159" s="669">
        <f>IF(OR('0.Work Content Judge'!$F$134=0,AND($CP159=99,COUNTIF('0.Work Content Judge'!$AM$164:$AO$164,2)=0),AND($CQ159=99,COUNTIF('0.Work Content Judge'!$AM$164:$AO$164,2)&gt;0),AND($CT159=99,'0.Work Content Judge'!$AC$164=1),AND($AJ$27="N/A",$H159=$BD$46),AND($AJ$28="N/A",$H159=$BE$46),AND($AJ$29="N/A",$H159=$BF$46),AND($AJ$30="N/A",$H159=$BG$46),AND($AJ$31="N/A",$H159=$BH$46),AND($AJ$32="N/A",$H159=$BI$46)),0,1)</f>
        <v>0</v>
      </c>
      <c r="AY159" s="670">
        <f t="shared" si="30"/>
        <v>1</v>
      </c>
      <c r="AZ159" s="683">
        <f t="shared" si="31"/>
        <v>5</v>
      </c>
      <c r="BA159" s="684">
        <v>1</v>
      </c>
      <c r="BB159" s="685">
        <v>0</v>
      </c>
      <c r="BC159" s="685" t="s">
        <v>749</v>
      </c>
      <c r="BD159" s="685" t="s">
        <v>749</v>
      </c>
      <c r="BE159" s="685">
        <v>1</v>
      </c>
      <c r="BF159" s="685">
        <v>1</v>
      </c>
      <c r="BG159" s="685">
        <v>1</v>
      </c>
      <c r="BH159" s="685">
        <v>1</v>
      </c>
      <c r="BI159" s="685">
        <v>1</v>
      </c>
      <c r="BJ159" s="685" t="e">
        <v>#N/A</v>
      </c>
      <c r="BK159" s="685" t="e">
        <v>#N/A</v>
      </c>
      <c r="BL159" s="685" t="e">
        <v>#N/A</v>
      </c>
      <c r="BM159" s="685" t="e">
        <v>#N/A</v>
      </c>
      <c r="BN159" s="685" t="e">
        <v>#N/A</v>
      </c>
      <c r="BO159" s="685" t="e">
        <v>#N/A</v>
      </c>
      <c r="BP159" s="685" t="e">
        <v>#N/A</v>
      </c>
      <c r="BQ159" s="685" t="s">
        <v>749</v>
      </c>
      <c r="BR159" s="685" t="s">
        <v>749</v>
      </c>
      <c r="BS159" s="685" t="s">
        <v>749</v>
      </c>
      <c r="BT159" s="685" t="s">
        <v>749</v>
      </c>
      <c r="BU159" s="685" t="s">
        <v>749</v>
      </c>
      <c r="BV159" s="685" t="s">
        <v>749</v>
      </c>
      <c r="BW159" s="685" t="s">
        <v>749</v>
      </c>
      <c r="BX159" s="685" t="s">
        <v>749</v>
      </c>
      <c r="BY159" s="685" t="s">
        <v>749</v>
      </c>
      <c r="BZ159" s="685">
        <v>1</v>
      </c>
      <c r="CA159" s="685">
        <v>1</v>
      </c>
      <c r="CB159" s="685">
        <v>1</v>
      </c>
      <c r="CC159" s="685">
        <v>1</v>
      </c>
      <c r="CD159" s="685" t="s">
        <v>749</v>
      </c>
      <c r="CE159" s="685" t="s">
        <v>749</v>
      </c>
      <c r="CF159" s="685" t="s">
        <v>749</v>
      </c>
      <c r="CG159" s="685" t="s">
        <v>749</v>
      </c>
      <c r="CH159" s="685" t="s">
        <v>749</v>
      </c>
      <c r="CI159" s="685" t="s">
        <v>749</v>
      </c>
      <c r="CJ159" s="685" t="s">
        <v>749</v>
      </c>
      <c r="CK159" s="685" t="s">
        <v>749</v>
      </c>
      <c r="CL159" s="685" t="s">
        <v>749</v>
      </c>
      <c r="CM159" s="685" t="s">
        <v>749</v>
      </c>
      <c r="CN159" s="685">
        <v>1</v>
      </c>
      <c r="CO159" s="685" t="s">
        <v>749</v>
      </c>
      <c r="CP159" s="685"/>
      <c r="CQ159" s="685">
        <v>99</v>
      </c>
      <c r="CR159" s="685"/>
      <c r="CS159" s="685"/>
      <c r="CT159" s="685"/>
      <c r="CU159" s="685"/>
      <c r="CV159" s="685"/>
      <c r="CW159" s="718" t="str">
        <f t="shared" si="33"/>
        <v>インターネット接続環境</v>
      </c>
      <c r="CX159" s="718"/>
      <c r="CY159" s="718"/>
    </row>
    <row r="160" s="258" customFormat="1" ht="187.2" spans="2:103">
      <c r="B160" s="448">
        <f t="shared" si="7"/>
        <v>113</v>
      </c>
      <c r="C160" s="449" t="s">
        <v>962</v>
      </c>
      <c r="D160" s="450" t="s">
        <v>743</v>
      </c>
      <c r="E160" s="451" t="s">
        <v>801</v>
      </c>
      <c r="F160" s="598" t="s">
        <v>963</v>
      </c>
      <c r="G160" s="598" t="s">
        <v>964</v>
      </c>
      <c r="H160" s="454" t="str">
        <f t="shared" si="32"/>
        <v>インターネットメール環境
Internet mail environment
(e.g., E-mail server)</v>
      </c>
      <c r="I160" s="451" t="s">
        <v>785</v>
      </c>
      <c r="J160" s="637" t="s">
        <v>786</v>
      </c>
      <c r="K160" s="487" t="str">
        <f t="shared" si="21"/>
        <v>回答不要
Not Applicable</v>
      </c>
      <c r="L160" s="488"/>
      <c r="M160" s="489"/>
      <c r="N160" s="492" t="s">
        <v>287</v>
      </c>
      <c r="O160" s="493"/>
      <c r="P160" s="494"/>
      <c r="Q160" s="648" t="s">
        <v>131</v>
      </c>
      <c r="R160" s="487" t="str">
        <f t="shared" si="22"/>
        <v>回答不要
Not Applicable</v>
      </c>
      <c r="S160" s="488"/>
      <c r="T160" s="489"/>
      <c r="U160" s="649"/>
      <c r="V160" s="494"/>
      <c r="W160" s="649"/>
      <c r="X160" s="487" t="str">
        <f t="shared" si="23"/>
        <v>回答不要
Not Applicable</v>
      </c>
      <c r="Y160" s="488"/>
      <c r="Z160" s="489"/>
      <c r="AA160" s="649"/>
      <c r="AB160" s="494"/>
      <c r="AC160" s="649"/>
      <c r="AD160" s="487" t="str">
        <f t="shared" si="24"/>
        <v>回答不要
Not Applicable</v>
      </c>
      <c r="AE160" s="488"/>
      <c r="AF160" s="489"/>
      <c r="AG160" s="649"/>
      <c r="AH160" s="494"/>
      <c r="AI160" s="649"/>
      <c r="AJ160" s="487" t="str">
        <f t="shared" si="25"/>
        <v>回答不要
Not Applicable</v>
      </c>
      <c r="AK160" s="488"/>
      <c r="AL160" s="489"/>
      <c r="AM160" s="652"/>
      <c r="AN160" s="494"/>
      <c r="AO160" s="668"/>
      <c r="AP160" s="669">
        <f>IF(OR('0.Work Content Judge'!$F$130=0,AND($CP160=99,COUNTIF('0.Work Content Judge'!$AM$160:$AO$160,2)=0),AND($CQ160=99,COUNTIF('0.Work Content Judge'!$AM$160:$AO$160,2)&gt;0),AND($CT160=99,'0.Work Content Judge'!$AC$160=1),AND($K$27="N/A",$H160=$BD$46),AND($K$28="N/A",$H160=$BE$46),AND($K$29="N/A",$H160=$BF$46),AND($K$30="N/A",$H160=$BG$46),AND($K$31="N/A",$H160=$BH$46),AND($K$32="N/A",$H160=$BI$46)),0,1)</f>
        <v>0</v>
      </c>
      <c r="AQ160" s="670">
        <f t="shared" si="26"/>
        <v>1</v>
      </c>
      <c r="AR160" s="669">
        <f>IF(OR('0.Work Content Judge'!$F$131=0,AND($CP160=99,COUNTIF('0.Work Content Judge'!$AM$161:$AO$161,2)=0),AND($CQ160=99,COUNTIF('0.Work Content Judge'!$AM$161:$AO$161,2)&gt;0),AND($CT160=99,'0.Work Content Judge'!$AC$161=1),AND($R$27="N/A",$H160=$BD$46),AND($R$28="N/A",$H160=$BE$46),AND($R$29="N/A",$H160=$BF$46),AND($R$30="N/A",$H160=$BG$46),AND($R$31="N/A",$H160=$BH$46),AND($R$32="N/A",$H160=$BI$46)),0,1)</f>
        <v>0</v>
      </c>
      <c r="AS160" s="670">
        <f t="shared" si="27"/>
        <v>1</v>
      </c>
      <c r="AT160" s="669">
        <f>IF(OR('0.Work Content Judge'!$F$132=0,AND($CP160=99,COUNTIF('0.Work Content Judge'!$AM$162:$AO$162,2)=0),AND($CQ160=99,COUNTIF('0.Work Content Judge'!$AM$162:$AO$162,2)&gt;0),AND($CT160=99,'0.Work Content Judge'!$AC$162=1),AND($X$27="N/A",$H160=$BD$46),AND($X$28="N/A",$H160=$BE$46),AND($X$29="N/A",$H160=$BF$46),AND($X$30="N/A",$H160=$BG$46),AND($X$31="N/A",$H160=$BH$46),AND($X$32="N/A",$H160=$BI$46)),0,1)</f>
        <v>0</v>
      </c>
      <c r="AU160" s="670">
        <f t="shared" si="28"/>
        <v>1</v>
      </c>
      <c r="AV160" s="669">
        <f>IF(OR('0.Work Content Judge'!$F$133=0,AND($CP160=99,COUNTIF('0.Work Content Judge'!$AM$163:$AO$163,2)=0),AND($CQ160=99,COUNTIF('0.Work Content Judge'!$AM$163:$AO$163,2)&gt;0),AND($CT160=99,'0.Work Content Judge'!$AC$163=1),AND($AD$27="N/A",$H160=$BD$46),AND($AD$28="N/A",$H160=$BE$46),AND($AD$29="N/A",$H160=$BF$46),AND($AD$30="N/A",$H160=$BG$46),AND($AD$31="N/A",$H160=$BH$46),AND($AD$32="N/A",$H160=$BI$46)),0,1)</f>
        <v>0</v>
      </c>
      <c r="AW160" s="670">
        <f t="shared" si="29"/>
        <v>1</v>
      </c>
      <c r="AX160" s="669">
        <f>IF(OR('0.Work Content Judge'!$F$134=0,AND($CP160=99,COUNTIF('0.Work Content Judge'!$AM$164:$AO$164,2)=0),AND($CQ160=99,COUNTIF('0.Work Content Judge'!$AM$164:$AO$164,2)&gt;0),AND($CT160=99,'0.Work Content Judge'!$AC$164=1),AND($AJ$27="N/A",$H160=$BD$46),AND($AJ$28="N/A",$H160=$BE$46),AND($AJ$29="N/A",$H160=$BF$46),AND($AJ$30="N/A",$H160=$BG$46),AND($AJ$31="N/A",$H160=$BH$46),AND($AJ$32="N/A",$H160=$BI$46)),0,1)</f>
        <v>0</v>
      </c>
      <c r="AY160" s="670">
        <f t="shared" si="30"/>
        <v>1</v>
      </c>
      <c r="AZ160" s="683">
        <f t="shared" si="31"/>
        <v>4</v>
      </c>
      <c r="BA160" s="684">
        <v>1</v>
      </c>
      <c r="BB160" s="685">
        <v>0</v>
      </c>
      <c r="BC160" s="685" t="s">
        <v>749</v>
      </c>
      <c r="BD160" s="685" t="s">
        <v>749</v>
      </c>
      <c r="BE160" s="685"/>
      <c r="BF160" s="685">
        <v>1</v>
      </c>
      <c r="BG160" s="685">
        <v>1</v>
      </c>
      <c r="BH160" s="685">
        <v>1</v>
      </c>
      <c r="BI160" s="685">
        <v>1</v>
      </c>
      <c r="BJ160" s="685" t="e">
        <v>#N/A</v>
      </c>
      <c r="BK160" s="685" t="e">
        <v>#N/A</v>
      </c>
      <c r="BL160" s="685" t="e">
        <v>#N/A</v>
      </c>
      <c r="BM160" s="685" t="e">
        <v>#N/A</v>
      </c>
      <c r="BN160" s="685" t="e">
        <v>#N/A</v>
      </c>
      <c r="BO160" s="685" t="e">
        <v>#N/A</v>
      </c>
      <c r="BP160" s="685" t="e">
        <v>#N/A</v>
      </c>
      <c r="BQ160" s="685" t="s">
        <v>749</v>
      </c>
      <c r="BR160" s="685" t="s">
        <v>749</v>
      </c>
      <c r="BS160" s="685" t="s">
        <v>749</v>
      </c>
      <c r="BT160" s="685" t="s">
        <v>749</v>
      </c>
      <c r="BU160" s="685" t="s">
        <v>749</v>
      </c>
      <c r="BV160" s="685" t="s">
        <v>749</v>
      </c>
      <c r="BW160" s="685" t="s">
        <v>749</v>
      </c>
      <c r="BX160" s="685" t="s">
        <v>749</v>
      </c>
      <c r="BY160" s="685" t="s">
        <v>749</v>
      </c>
      <c r="BZ160" s="685">
        <v>1</v>
      </c>
      <c r="CA160" s="685">
        <v>1</v>
      </c>
      <c r="CB160" s="685">
        <v>1</v>
      </c>
      <c r="CC160" s="685">
        <v>1</v>
      </c>
      <c r="CD160" s="685" t="s">
        <v>749</v>
      </c>
      <c r="CE160" s="685" t="s">
        <v>749</v>
      </c>
      <c r="CF160" s="685" t="s">
        <v>749</v>
      </c>
      <c r="CG160" s="685" t="s">
        <v>749</v>
      </c>
      <c r="CH160" s="685" t="s">
        <v>749</v>
      </c>
      <c r="CI160" s="685" t="s">
        <v>749</v>
      </c>
      <c r="CJ160" s="685" t="s">
        <v>749</v>
      </c>
      <c r="CK160" s="685" t="s">
        <v>749</v>
      </c>
      <c r="CL160" s="685" t="s">
        <v>749</v>
      </c>
      <c r="CM160" s="685" t="s">
        <v>749</v>
      </c>
      <c r="CN160" s="685">
        <v>1</v>
      </c>
      <c r="CO160" s="685" t="s">
        <v>749</v>
      </c>
      <c r="CP160" s="685"/>
      <c r="CQ160" s="685">
        <v>99</v>
      </c>
      <c r="CR160" s="685"/>
      <c r="CS160" s="685"/>
      <c r="CT160" s="685"/>
      <c r="CU160" s="685"/>
      <c r="CV160" s="685"/>
      <c r="CW160" s="718" t="str">
        <f t="shared" si="33"/>
        <v>インターネットメール環境</v>
      </c>
      <c r="CX160" s="718"/>
      <c r="CY160" s="718"/>
    </row>
    <row r="161" s="258" customFormat="1" ht="187.2" spans="2:103">
      <c r="B161" s="448">
        <f t="shared" si="7"/>
        <v>114</v>
      </c>
      <c r="C161" s="449" t="s">
        <v>962</v>
      </c>
      <c r="D161" s="450" t="s">
        <v>743</v>
      </c>
      <c r="E161" s="451" t="s">
        <v>801</v>
      </c>
      <c r="F161" s="598" t="s">
        <v>963</v>
      </c>
      <c r="G161" s="598" t="s">
        <v>964</v>
      </c>
      <c r="H161" s="454" t="str">
        <f t="shared" si="32"/>
        <v>端末
Terminal
(e.g., User terminal, operation terminal, etc.)</v>
      </c>
      <c r="I161" s="451" t="s">
        <v>785</v>
      </c>
      <c r="J161" s="637" t="s">
        <v>786</v>
      </c>
      <c r="K161" s="487" t="str">
        <f t="shared" si="21"/>
        <v>回答不要
Not Applicable</v>
      </c>
      <c r="L161" s="488"/>
      <c r="M161" s="489"/>
      <c r="N161" s="492" t="s">
        <v>287</v>
      </c>
      <c r="O161" s="493"/>
      <c r="P161" s="494"/>
      <c r="Q161" s="648" t="s">
        <v>131</v>
      </c>
      <c r="R161" s="487" t="str">
        <f t="shared" si="22"/>
        <v>回答不要
Not Applicable</v>
      </c>
      <c r="S161" s="488"/>
      <c r="T161" s="489"/>
      <c r="U161" s="649"/>
      <c r="V161" s="494"/>
      <c r="W161" s="649"/>
      <c r="X161" s="487" t="str">
        <f t="shared" si="23"/>
        <v>回答不要
Not Applicable</v>
      </c>
      <c r="Y161" s="488"/>
      <c r="Z161" s="489"/>
      <c r="AA161" s="649"/>
      <c r="AB161" s="494"/>
      <c r="AC161" s="649"/>
      <c r="AD161" s="487" t="str">
        <f t="shared" si="24"/>
        <v>回答不要
Not Applicable</v>
      </c>
      <c r="AE161" s="488"/>
      <c r="AF161" s="489"/>
      <c r="AG161" s="649"/>
      <c r="AH161" s="494"/>
      <c r="AI161" s="649"/>
      <c r="AJ161" s="487" t="str">
        <f t="shared" si="25"/>
        <v>回答不要
Not Applicable</v>
      </c>
      <c r="AK161" s="488"/>
      <c r="AL161" s="489"/>
      <c r="AM161" s="652"/>
      <c r="AN161" s="494"/>
      <c r="AO161" s="668"/>
      <c r="AP161" s="669">
        <f>IF(OR('0.Work Content Judge'!$F$130=0,AND($CP161=99,COUNTIF('0.Work Content Judge'!$AM$160:$AO$160,2)=0),AND($CQ161=99,COUNTIF('0.Work Content Judge'!$AM$160:$AO$160,2)&gt;0),AND($CT161=99,'0.Work Content Judge'!$AC$160=1),AND($K$27="N/A",$H161=$BD$46),AND($K$28="N/A",$H161=$BE$46),AND($K$29="N/A",$H161=$BF$46),AND($K$30="N/A",$H161=$BG$46),AND($K$31="N/A",$H161=$BH$46),AND($K$32="N/A",$H161=$BI$46)),0,1)</f>
        <v>0</v>
      </c>
      <c r="AQ161" s="670">
        <f t="shared" si="26"/>
        <v>1</v>
      </c>
      <c r="AR161" s="669">
        <f>IF(OR('0.Work Content Judge'!$F$131=0,AND($CP161=99,COUNTIF('0.Work Content Judge'!$AM$161:$AO$161,2)=0),AND($CQ161=99,COUNTIF('0.Work Content Judge'!$AM$161:$AO$161,2)&gt;0),AND($CT161=99,'0.Work Content Judge'!$AC$161=1),AND($R$27="N/A",$H161=$BD$46),AND($R$28="N/A",$H161=$BE$46),AND($R$29="N/A",$H161=$BF$46),AND($R$30="N/A",$H161=$BG$46),AND($R$31="N/A",$H161=$BH$46),AND($R$32="N/A",$H161=$BI$46)),0,1)</f>
        <v>0</v>
      </c>
      <c r="AS161" s="670">
        <f t="shared" si="27"/>
        <v>1</v>
      </c>
      <c r="AT161" s="669">
        <f>IF(OR('0.Work Content Judge'!$F$132=0,AND($CP161=99,COUNTIF('0.Work Content Judge'!$AM$162:$AO$162,2)=0),AND($CQ161=99,COUNTIF('0.Work Content Judge'!$AM$162:$AO$162,2)&gt;0),AND($CT161=99,'0.Work Content Judge'!$AC$162=1),AND($X$27="N/A",$H161=$BD$46),AND($X$28="N/A",$H161=$BE$46),AND($X$29="N/A",$H161=$BF$46),AND($X$30="N/A",$H161=$BG$46),AND($X$31="N/A",$H161=$BH$46),AND($X$32="N/A",$H161=$BI$46)),0,1)</f>
        <v>0</v>
      </c>
      <c r="AU161" s="670">
        <f t="shared" si="28"/>
        <v>1</v>
      </c>
      <c r="AV161" s="669">
        <f>IF(OR('0.Work Content Judge'!$F$133=0,AND($CP161=99,COUNTIF('0.Work Content Judge'!$AM$163:$AO$163,2)=0),AND($CQ161=99,COUNTIF('0.Work Content Judge'!$AM$163:$AO$163,2)&gt;0),AND($CT161=99,'0.Work Content Judge'!$AC$163=1),AND($AD$27="N/A",$H161=$BD$46),AND($AD$28="N/A",$H161=$BE$46),AND($AD$29="N/A",$H161=$BF$46),AND($AD$30="N/A",$H161=$BG$46),AND($AD$31="N/A",$H161=$BH$46),AND($AD$32="N/A",$H161=$BI$46)),0,1)</f>
        <v>0</v>
      </c>
      <c r="AW161" s="670">
        <f t="shared" si="29"/>
        <v>1</v>
      </c>
      <c r="AX161" s="669">
        <f>IF(OR('0.Work Content Judge'!$F$134=0,AND($CP161=99,COUNTIF('0.Work Content Judge'!$AM$164:$AO$164,2)=0),AND($CQ161=99,COUNTIF('0.Work Content Judge'!$AM$164:$AO$164,2)&gt;0),AND($CT161=99,'0.Work Content Judge'!$AC$164=1),AND($AJ$27="N/A",$H161=$BD$46),AND($AJ$28="N/A",$H161=$BE$46),AND($AJ$29="N/A",$H161=$BF$46),AND($AJ$30="N/A",$H161=$BG$46),AND($AJ$31="N/A",$H161=$BH$46),AND($AJ$32="N/A",$H161=$BI$46)),0,1)</f>
        <v>0</v>
      </c>
      <c r="AY161" s="670">
        <f t="shared" si="30"/>
        <v>1</v>
      </c>
      <c r="AZ161" s="683">
        <f t="shared" si="31"/>
        <v>3</v>
      </c>
      <c r="BA161" s="684">
        <v>1</v>
      </c>
      <c r="BB161" s="685">
        <v>0</v>
      </c>
      <c r="BC161" s="685" t="s">
        <v>749</v>
      </c>
      <c r="BD161" s="685" t="s">
        <v>749</v>
      </c>
      <c r="BE161" s="685"/>
      <c r="BF161" s="685"/>
      <c r="BG161" s="685">
        <v>1</v>
      </c>
      <c r="BH161" s="685">
        <v>1</v>
      </c>
      <c r="BI161" s="685">
        <v>1</v>
      </c>
      <c r="BJ161" s="685" t="e">
        <v>#N/A</v>
      </c>
      <c r="BK161" s="685" t="e">
        <v>#N/A</v>
      </c>
      <c r="BL161" s="685" t="e">
        <v>#N/A</v>
      </c>
      <c r="BM161" s="685" t="e">
        <v>#N/A</v>
      </c>
      <c r="BN161" s="685" t="e">
        <v>#N/A</v>
      </c>
      <c r="BO161" s="685" t="e">
        <v>#N/A</v>
      </c>
      <c r="BP161" s="685" t="e">
        <v>#N/A</v>
      </c>
      <c r="BQ161" s="685" t="s">
        <v>749</v>
      </c>
      <c r="BR161" s="685" t="s">
        <v>749</v>
      </c>
      <c r="BS161" s="685" t="s">
        <v>749</v>
      </c>
      <c r="BT161" s="685" t="s">
        <v>749</v>
      </c>
      <c r="BU161" s="685" t="s">
        <v>749</v>
      </c>
      <c r="BV161" s="685" t="s">
        <v>749</v>
      </c>
      <c r="BW161" s="685" t="s">
        <v>749</v>
      </c>
      <c r="BX161" s="685" t="s">
        <v>749</v>
      </c>
      <c r="BY161" s="685" t="s">
        <v>749</v>
      </c>
      <c r="BZ161" s="685">
        <v>1</v>
      </c>
      <c r="CA161" s="685">
        <v>1</v>
      </c>
      <c r="CB161" s="685">
        <v>1</v>
      </c>
      <c r="CC161" s="685">
        <v>1</v>
      </c>
      <c r="CD161" s="685" t="s">
        <v>749</v>
      </c>
      <c r="CE161" s="685" t="s">
        <v>749</v>
      </c>
      <c r="CF161" s="685" t="s">
        <v>749</v>
      </c>
      <c r="CG161" s="685" t="s">
        <v>749</v>
      </c>
      <c r="CH161" s="685" t="s">
        <v>749</v>
      </c>
      <c r="CI161" s="685" t="s">
        <v>749</v>
      </c>
      <c r="CJ161" s="685" t="s">
        <v>749</v>
      </c>
      <c r="CK161" s="685" t="s">
        <v>749</v>
      </c>
      <c r="CL161" s="685" t="s">
        <v>749</v>
      </c>
      <c r="CM161" s="685" t="s">
        <v>749</v>
      </c>
      <c r="CN161" s="685">
        <v>1</v>
      </c>
      <c r="CO161" s="685" t="s">
        <v>749</v>
      </c>
      <c r="CP161" s="685"/>
      <c r="CQ161" s="685">
        <v>99</v>
      </c>
      <c r="CR161" s="685"/>
      <c r="CS161" s="685"/>
      <c r="CT161" s="685"/>
      <c r="CU161" s="685"/>
      <c r="CV161" s="685"/>
      <c r="CW161" s="718" t="str">
        <f t="shared" si="33"/>
        <v>ユーザ端末・ネットワーク</v>
      </c>
      <c r="CX161" s="718"/>
      <c r="CY161" s="718"/>
    </row>
    <row r="162" s="258" customFormat="1" ht="187.2" spans="2:103">
      <c r="B162" s="448">
        <f t="shared" si="7"/>
        <v>115</v>
      </c>
      <c r="C162" s="449" t="s">
        <v>962</v>
      </c>
      <c r="D162" s="450" t="s">
        <v>743</v>
      </c>
      <c r="E162" s="451" t="s">
        <v>801</v>
      </c>
      <c r="F162" s="598" t="s">
        <v>963</v>
      </c>
      <c r="G162" s="598" t="s">
        <v>964</v>
      </c>
      <c r="H162" s="454" t="str">
        <f t="shared" si="32"/>
        <v>端末管理サーバ
Terminal management server
(e.g., Active Directory server)</v>
      </c>
      <c r="I162" s="451" t="s">
        <v>785</v>
      </c>
      <c r="J162" s="637" t="s">
        <v>786</v>
      </c>
      <c r="K162" s="487" t="str">
        <f t="shared" si="21"/>
        <v>回答不要
Not Applicable</v>
      </c>
      <c r="L162" s="488"/>
      <c r="M162" s="489"/>
      <c r="N162" s="492" t="s">
        <v>287</v>
      </c>
      <c r="O162" s="493"/>
      <c r="P162" s="494"/>
      <c r="Q162" s="648" t="s">
        <v>131</v>
      </c>
      <c r="R162" s="487" t="str">
        <f t="shared" si="22"/>
        <v>回答不要
Not Applicable</v>
      </c>
      <c r="S162" s="488"/>
      <c r="T162" s="489"/>
      <c r="U162" s="649"/>
      <c r="V162" s="494"/>
      <c r="W162" s="649"/>
      <c r="X162" s="487" t="str">
        <f t="shared" si="23"/>
        <v>回答不要
Not Applicable</v>
      </c>
      <c r="Y162" s="488"/>
      <c r="Z162" s="489"/>
      <c r="AA162" s="649"/>
      <c r="AB162" s="494"/>
      <c r="AC162" s="649"/>
      <c r="AD162" s="487" t="str">
        <f t="shared" si="24"/>
        <v>回答不要
Not Applicable</v>
      </c>
      <c r="AE162" s="488"/>
      <c r="AF162" s="489"/>
      <c r="AG162" s="649"/>
      <c r="AH162" s="494"/>
      <c r="AI162" s="649"/>
      <c r="AJ162" s="487" t="str">
        <f t="shared" si="25"/>
        <v>回答不要
Not Applicable</v>
      </c>
      <c r="AK162" s="488"/>
      <c r="AL162" s="489"/>
      <c r="AM162" s="652"/>
      <c r="AN162" s="494"/>
      <c r="AO162" s="668"/>
      <c r="AP162" s="669">
        <f>IF(OR('0.Work Content Judge'!$F$130=0,AND($CP162=99,COUNTIF('0.Work Content Judge'!$AM$160:$AO$160,2)=0),AND($CQ162=99,COUNTIF('0.Work Content Judge'!$AM$160:$AO$160,2)&gt;0),AND($CT162=99,'0.Work Content Judge'!$AC$160=1),AND($K$27="N/A",$H162=$BD$46),AND($K$28="N/A",$H162=$BE$46),AND($K$29="N/A",$H162=$BF$46),AND($K$30="N/A",$H162=$BG$46),AND($K$31="N/A",$H162=$BH$46),AND($K$32="N/A",$H162=$BI$46)),0,1)</f>
        <v>0</v>
      </c>
      <c r="AQ162" s="670">
        <f t="shared" si="26"/>
        <v>1</v>
      </c>
      <c r="AR162" s="669">
        <f>IF(OR('0.Work Content Judge'!$F$131=0,AND($CP162=99,COUNTIF('0.Work Content Judge'!$AM$161:$AO$161,2)=0),AND($CQ162=99,COUNTIF('0.Work Content Judge'!$AM$161:$AO$161,2)&gt;0),AND($CT162=99,'0.Work Content Judge'!$AC$161=1),AND($R$27="N/A",$H162=$BD$46),AND($R$28="N/A",$H162=$BE$46),AND($R$29="N/A",$H162=$BF$46),AND($R$30="N/A",$H162=$BG$46),AND($R$31="N/A",$H162=$BH$46),AND($R$32="N/A",$H162=$BI$46)),0,1)</f>
        <v>0</v>
      </c>
      <c r="AS162" s="670">
        <f t="shared" si="27"/>
        <v>1</v>
      </c>
      <c r="AT162" s="669">
        <f>IF(OR('0.Work Content Judge'!$F$132=0,AND($CP162=99,COUNTIF('0.Work Content Judge'!$AM$162:$AO$162,2)=0),AND($CQ162=99,COUNTIF('0.Work Content Judge'!$AM$162:$AO$162,2)&gt;0),AND($CT162=99,'0.Work Content Judge'!$AC$162=1),AND($X$27="N/A",$H162=$BD$46),AND($X$28="N/A",$H162=$BE$46),AND($X$29="N/A",$H162=$BF$46),AND($X$30="N/A",$H162=$BG$46),AND($X$31="N/A",$H162=$BH$46),AND($X$32="N/A",$H162=$BI$46)),0,1)</f>
        <v>0</v>
      </c>
      <c r="AU162" s="670">
        <f t="shared" si="28"/>
        <v>1</v>
      </c>
      <c r="AV162" s="669">
        <f>IF(OR('0.Work Content Judge'!$F$133=0,AND($CP162=99,COUNTIF('0.Work Content Judge'!$AM$163:$AO$163,2)=0),AND($CQ162=99,COUNTIF('0.Work Content Judge'!$AM$163:$AO$163,2)&gt;0),AND($CT162=99,'0.Work Content Judge'!$AC$163=1),AND($AD$27="N/A",$H162=$BD$46),AND($AD$28="N/A",$H162=$BE$46),AND($AD$29="N/A",$H162=$BF$46),AND($AD$30="N/A",$H162=$BG$46),AND($AD$31="N/A",$H162=$BH$46),AND($AD$32="N/A",$H162=$BI$46)),0,1)</f>
        <v>0</v>
      </c>
      <c r="AW162" s="670">
        <f t="shared" si="29"/>
        <v>1</v>
      </c>
      <c r="AX162" s="669">
        <f>IF(OR('0.Work Content Judge'!$F$134=0,AND($CP162=99,COUNTIF('0.Work Content Judge'!$AM$164:$AO$164,2)=0),AND($CQ162=99,COUNTIF('0.Work Content Judge'!$AM$164:$AO$164,2)&gt;0),AND($CT162=99,'0.Work Content Judge'!$AC$164=1),AND($AJ$27="N/A",$H162=$BD$46),AND($AJ$28="N/A",$H162=$BE$46),AND($AJ$29="N/A",$H162=$BF$46),AND($AJ$30="N/A",$H162=$BG$46),AND($AJ$31="N/A",$H162=$BH$46),AND($AJ$32="N/A",$H162=$BI$46)),0,1)</f>
        <v>0</v>
      </c>
      <c r="AY162" s="670">
        <f t="shared" si="30"/>
        <v>1</v>
      </c>
      <c r="AZ162" s="683">
        <f t="shared" si="31"/>
        <v>2</v>
      </c>
      <c r="BA162" s="684">
        <v>1</v>
      </c>
      <c r="BB162" s="685">
        <v>0</v>
      </c>
      <c r="BC162" s="685" t="s">
        <v>749</v>
      </c>
      <c r="BD162" s="685" t="s">
        <v>749</v>
      </c>
      <c r="BE162" s="685"/>
      <c r="BF162" s="685"/>
      <c r="BG162" s="685"/>
      <c r="BH162" s="685">
        <v>1</v>
      </c>
      <c r="BI162" s="685">
        <v>1</v>
      </c>
      <c r="BJ162" s="685" t="e">
        <v>#N/A</v>
      </c>
      <c r="BK162" s="685" t="e">
        <v>#N/A</v>
      </c>
      <c r="BL162" s="685" t="e">
        <v>#N/A</v>
      </c>
      <c r="BM162" s="685" t="e">
        <v>#N/A</v>
      </c>
      <c r="BN162" s="685" t="e">
        <v>#N/A</v>
      </c>
      <c r="BO162" s="685" t="e">
        <v>#N/A</v>
      </c>
      <c r="BP162" s="685" t="e">
        <v>#N/A</v>
      </c>
      <c r="BQ162" s="685" t="s">
        <v>749</v>
      </c>
      <c r="BR162" s="685" t="s">
        <v>749</v>
      </c>
      <c r="BS162" s="685" t="s">
        <v>749</v>
      </c>
      <c r="BT162" s="685" t="s">
        <v>749</v>
      </c>
      <c r="BU162" s="685" t="s">
        <v>749</v>
      </c>
      <c r="BV162" s="685" t="s">
        <v>749</v>
      </c>
      <c r="BW162" s="685" t="s">
        <v>749</v>
      </c>
      <c r="BX162" s="685" t="s">
        <v>749</v>
      </c>
      <c r="BY162" s="685" t="s">
        <v>749</v>
      </c>
      <c r="BZ162" s="685">
        <v>1</v>
      </c>
      <c r="CA162" s="685">
        <v>1</v>
      </c>
      <c r="CB162" s="685">
        <v>1</v>
      </c>
      <c r="CC162" s="685">
        <v>1</v>
      </c>
      <c r="CD162" s="685" t="s">
        <v>749</v>
      </c>
      <c r="CE162" s="685" t="s">
        <v>749</v>
      </c>
      <c r="CF162" s="685" t="s">
        <v>749</v>
      </c>
      <c r="CG162" s="685" t="s">
        <v>749</v>
      </c>
      <c r="CH162" s="685" t="s">
        <v>749</v>
      </c>
      <c r="CI162" s="685" t="s">
        <v>749</v>
      </c>
      <c r="CJ162" s="685" t="s">
        <v>749</v>
      </c>
      <c r="CK162" s="685" t="s">
        <v>749</v>
      </c>
      <c r="CL162" s="685" t="s">
        <v>749</v>
      </c>
      <c r="CM162" s="685" t="s">
        <v>749</v>
      </c>
      <c r="CN162" s="685">
        <v>1</v>
      </c>
      <c r="CO162" s="685" t="s">
        <v>749</v>
      </c>
      <c r="CP162" s="685"/>
      <c r="CQ162" s="685">
        <v>99</v>
      </c>
      <c r="CR162" s="685"/>
      <c r="CS162" s="685"/>
      <c r="CT162" s="685"/>
      <c r="CU162" s="685"/>
      <c r="CV162" s="685"/>
      <c r="CW162" s="718" t="str">
        <f t="shared" si="33"/>
        <v>端末管理サーバ(Active Directory)</v>
      </c>
      <c r="CX162" s="718"/>
      <c r="CY162" s="718"/>
    </row>
    <row r="163" s="258" customFormat="1" ht="187.2" spans="2:103">
      <c r="B163" s="448">
        <f t="shared" si="7"/>
        <v>116</v>
      </c>
      <c r="C163" s="449" t="s">
        <v>962</v>
      </c>
      <c r="D163" s="450" t="s">
        <v>743</v>
      </c>
      <c r="E163" s="451" t="s">
        <v>801</v>
      </c>
      <c r="F163" s="598" t="s">
        <v>963</v>
      </c>
      <c r="G163" s="598" t="s">
        <v>964</v>
      </c>
      <c r="H163" s="454" t="str">
        <f t="shared" si="32"/>
        <v>ファイル共有システム(ファイルサーバ)
File sharing system
(e.g., File server)</v>
      </c>
      <c r="I163" s="451" t="s">
        <v>785</v>
      </c>
      <c r="J163" s="637" t="s">
        <v>786</v>
      </c>
      <c r="K163" s="487" t="str">
        <f t="shared" si="21"/>
        <v>回答不要
Not Applicable</v>
      </c>
      <c r="L163" s="488"/>
      <c r="M163" s="489"/>
      <c r="N163" s="492" t="s">
        <v>287</v>
      </c>
      <c r="O163" s="493"/>
      <c r="P163" s="494"/>
      <c r="Q163" s="648" t="s">
        <v>131</v>
      </c>
      <c r="R163" s="487" t="str">
        <f t="shared" si="22"/>
        <v>回答不要
Not Applicable</v>
      </c>
      <c r="S163" s="488"/>
      <c r="T163" s="489"/>
      <c r="U163" s="649"/>
      <c r="V163" s="494"/>
      <c r="W163" s="649"/>
      <c r="X163" s="487" t="str">
        <f t="shared" si="23"/>
        <v>回答不要
Not Applicable</v>
      </c>
      <c r="Y163" s="488"/>
      <c r="Z163" s="489"/>
      <c r="AA163" s="649"/>
      <c r="AB163" s="494"/>
      <c r="AC163" s="649"/>
      <c r="AD163" s="487" t="str">
        <f t="shared" si="24"/>
        <v>回答不要
Not Applicable</v>
      </c>
      <c r="AE163" s="488"/>
      <c r="AF163" s="489"/>
      <c r="AG163" s="649"/>
      <c r="AH163" s="494"/>
      <c r="AI163" s="649"/>
      <c r="AJ163" s="487" t="str">
        <f t="shared" si="25"/>
        <v>回答不要
Not Applicable</v>
      </c>
      <c r="AK163" s="488"/>
      <c r="AL163" s="489"/>
      <c r="AM163" s="652"/>
      <c r="AN163" s="494"/>
      <c r="AO163" s="668"/>
      <c r="AP163" s="669">
        <f>IF(OR('0.Work Content Judge'!$F$130=0,AND($CP163=99,COUNTIF('0.Work Content Judge'!$AM$160:$AO$160,2)=0),AND($CQ163=99,COUNTIF('0.Work Content Judge'!$AM$160:$AO$160,2)&gt;0),AND($CT163=99,'0.Work Content Judge'!$AC$160=1),AND($K$27="N/A",$H163=$BD$46),AND($K$28="N/A",$H163=$BE$46),AND($K$29="N/A",$H163=$BF$46),AND($K$30="N/A",$H163=$BG$46),AND($K$31="N/A",$H163=$BH$46),AND($K$32="N/A",$H163=$BI$46)),0,1)</f>
        <v>0</v>
      </c>
      <c r="AQ163" s="670">
        <f t="shared" si="26"/>
        <v>1</v>
      </c>
      <c r="AR163" s="669">
        <f>IF(OR('0.Work Content Judge'!$F$131=0,AND($CP163=99,COUNTIF('0.Work Content Judge'!$AM$161:$AO$161,2)=0),AND($CQ163=99,COUNTIF('0.Work Content Judge'!$AM$161:$AO$161,2)&gt;0),AND($CT163=99,'0.Work Content Judge'!$AC$161=1),AND($R$27="N/A",$H163=$BD$46),AND($R$28="N/A",$H163=$BE$46),AND($R$29="N/A",$H163=$BF$46),AND($R$30="N/A",$H163=$BG$46),AND($R$31="N/A",$H163=$BH$46),AND($R$32="N/A",$H163=$BI$46)),0,1)</f>
        <v>0</v>
      </c>
      <c r="AS163" s="670">
        <f t="shared" si="27"/>
        <v>1</v>
      </c>
      <c r="AT163" s="669">
        <f>IF(OR('0.Work Content Judge'!$F$132=0,AND($CP163=99,COUNTIF('0.Work Content Judge'!$AM$162:$AO$162,2)=0),AND($CQ163=99,COUNTIF('0.Work Content Judge'!$AM$162:$AO$162,2)&gt;0),AND($CT163=99,'0.Work Content Judge'!$AC$162=1),AND($X$27="N/A",$H163=$BD$46),AND($X$28="N/A",$H163=$BE$46),AND($X$29="N/A",$H163=$BF$46),AND($X$30="N/A",$H163=$BG$46),AND($X$31="N/A",$H163=$BH$46),AND($X$32="N/A",$H163=$BI$46)),0,1)</f>
        <v>0</v>
      </c>
      <c r="AU163" s="670">
        <f t="shared" si="28"/>
        <v>1</v>
      </c>
      <c r="AV163" s="669">
        <f>IF(OR('0.Work Content Judge'!$F$133=0,AND($CP163=99,COUNTIF('0.Work Content Judge'!$AM$163:$AO$163,2)=0),AND($CQ163=99,COUNTIF('0.Work Content Judge'!$AM$163:$AO$163,2)&gt;0),AND($CT163=99,'0.Work Content Judge'!$AC$163=1),AND($AD$27="N/A",$H163=$BD$46),AND($AD$28="N/A",$H163=$BE$46),AND($AD$29="N/A",$H163=$BF$46),AND($AD$30="N/A",$H163=$BG$46),AND($AD$31="N/A",$H163=$BH$46),AND($AD$32="N/A",$H163=$BI$46)),0,1)</f>
        <v>0</v>
      </c>
      <c r="AW163" s="670">
        <f t="shared" si="29"/>
        <v>1</v>
      </c>
      <c r="AX163" s="669">
        <f>IF(OR('0.Work Content Judge'!$F$134=0,AND($CP163=99,COUNTIF('0.Work Content Judge'!$AM$164:$AO$164,2)=0),AND($CQ163=99,COUNTIF('0.Work Content Judge'!$AM$164:$AO$164,2)&gt;0),AND($CT163=99,'0.Work Content Judge'!$AC$164=1),AND($AJ$27="N/A",$H163=$BD$46),AND($AJ$28="N/A",$H163=$BE$46),AND($AJ$29="N/A",$H163=$BF$46),AND($AJ$30="N/A",$H163=$BG$46),AND($AJ$31="N/A",$H163=$BH$46),AND($AJ$32="N/A",$H163=$BI$46)),0,1)</f>
        <v>0</v>
      </c>
      <c r="AY163" s="670">
        <f t="shared" si="30"/>
        <v>1</v>
      </c>
      <c r="AZ163" s="683">
        <f t="shared" si="31"/>
        <v>1</v>
      </c>
      <c r="BA163" s="684">
        <v>1</v>
      </c>
      <c r="BB163" s="685">
        <v>0</v>
      </c>
      <c r="BC163" s="685" t="s">
        <v>749</v>
      </c>
      <c r="BD163" s="685" t="s">
        <v>749</v>
      </c>
      <c r="BE163" s="685"/>
      <c r="BF163" s="685"/>
      <c r="BG163" s="685"/>
      <c r="BH163" s="685"/>
      <c r="BI163" s="685">
        <v>1</v>
      </c>
      <c r="BJ163" s="685" t="e">
        <v>#N/A</v>
      </c>
      <c r="BK163" s="685" t="e">
        <v>#N/A</v>
      </c>
      <c r="BL163" s="685" t="e">
        <v>#N/A</v>
      </c>
      <c r="BM163" s="685" t="e">
        <v>#N/A</v>
      </c>
      <c r="BN163" s="685" t="e">
        <v>#N/A</v>
      </c>
      <c r="BO163" s="685" t="e">
        <v>#N/A</v>
      </c>
      <c r="BP163" s="685" t="e">
        <v>#N/A</v>
      </c>
      <c r="BQ163" s="685" t="s">
        <v>749</v>
      </c>
      <c r="BR163" s="685" t="s">
        <v>749</v>
      </c>
      <c r="BS163" s="685" t="s">
        <v>749</v>
      </c>
      <c r="BT163" s="685" t="s">
        <v>749</v>
      </c>
      <c r="BU163" s="685" t="s">
        <v>749</v>
      </c>
      <c r="BV163" s="685" t="s">
        <v>749</v>
      </c>
      <c r="BW163" s="685" t="s">
        <v>749</v>
      </c>
      <c r="BX163" s="685" t="s">
        <v>749</v>
      </c>
      <c r="BY163" s="685" t="s">
        <v>749</v>
      </c>
      <c r="BZ163" s="685">
        <v>1</v>
      </c>
      <c r="CA163" s="685">
        <v>1</v>
      </c>
      <c r="CB163" s="685">
        <v>1</v>
      </c>
      <c r="CC163" s="685">
        <v>1</v>
      </c>
      <c r="CD163" s="685" t="s">
        <v>749</v>
      </c>
      <c r="CE163" s="685" t="s">
        <v>749</v>
      </c>
      <c r="CF163" s="685" t="s">
        <v>749</v>
      </c>
      <c r="CG163" s="685" t="s">
        <v>749</v>
      </c>
      <c r="CH163" s="685" t="s">
        <v>749</v>
      </c>
      <c r="CI163" s="685" t="s">
        <v>749</v>
      </c>
      <c r="CJ163" s="685" t="s">
        <v>749</v>
      </c>
      <c r="CK163" s="685" t="s">
        <v>749</v>
      </c>
      <c r="CL163" s="685" t="s">
        <v>749</v>
      </c>
      <c r="CM163" s="685" t="s">
        <v>749</v>
      </c>
      <c r="CN163" s="685">
        <v>1</v>
      </c>
      <c r="CO163" s="685" t="s">
        <v>749</v>
      </c>
      <c r="CP163" s="685"/>
      <c r="CQ163" s="685">
        <v>99</v>
      </c>
      <c r="CR163" s="685"/>
      <c r="CS163" s="685"/>
      <c r="CT163" s="685"/>
      <c r="CU163" s="685"/>
      <c r="CV163" s="685"/>
      <c r="CW163" s="718" t="str">
        <f t="shared" si="33"/>
        <v>ファイル共有システム(ファイルサーバ)</v>
      </c>
      <c r="CX163" s="718"/>
      <c r="CY163" s="718"/>
    </row>
    <row r="164" s="258" customFormat="1" ht="144" spans="2:103">
      <c r="B164" s="448">
        <f t="shared" si="7"/>
        <v>117</v>
      </c>
      <c r="C164" s="449" t="s">
        <v>965</v>
      </c>
      <c r="D164" s="450" t="s">
        <v>743</v>
      </c>
      <c r="E164" s="451" t="s">
        <v>801</v>
      </c>
      <c r="F164" s="598" t="s">
        <v>966</v>
      </c>
      <c r="G164" s="598" t="s">
        <v>967</v>
      </c>
      <c r="H164" s="454" t="str">
        <f t="shared" si="32"/>
        <v>システム全体
Entire system</v>
      </c>
      <c r="I164" s="451" t="s">
        <v>785</v>
      </c>
      <c r="J164" s="637" t="s">
        <v>786</v>
      </c>
      <c r="K164" s="487" t="str">
        <f t="shared" si="21"/>
        <v>回答不要
Not Applicable</v>
      </c>
      <c r="L164" s="488"/>
      <c r="M164" s="489"/>
      <c r="N164" s="492" t="s">
        <v>287</v>
      </c>
      <c r="O164" s="493"/>
      <c r="P164" s="494"/>
      <c r="Q164" s="648" t="s">
        <v>131</v>
      </c>
      <c r="R164" s="487" t="str">
        <f t="shared" si="22"/>
        <v>回答不要
Not Applicable</v>
      </c>
      <c r="S164" s="488"/>
      <c r="T164" s="489"/>
      <c r="U164" s="649"/>
      <c r="V164" s="494"/>
      <c r="W164" s="649"/>
      <c r="X164" s="487" t="str">
        <f t="shared" si="23"/>
        <v>回答不要
Not Applicable</v>
      </c>
      <c r="Y164" s="488"/>
      <c r="Z164" s="489"/>
      <c r="AA164" s="649"/>
      <c r="AB164" s="494"/>
      <c r="AC164" s="649"/>
      <c r="AD164" s="487" t="str">
        <f t="shared" si="24"/>
        <v>回答不要
Not Applicable</v>
      </c>
      <c r="AE164" s="488"/>
      <c r="AF164" s="489"/>
      <c r="AG164" s="649"/>
      <c r="AH164" s="494"/>
      <c r="AI164" s="649"/>
      <c r="AJ164" s="487" t="str">
        <f t="shared" si="25"/>
        <v>回答不要
Not Applicable</v>
      </c>
      <c r="AK164" s="488"/>
      <c r="AL164" s="489"/>
      <c r="AM164" s="652"/>
      <c r="AN164" s="494"/>
      <c r="AO164" s="668"/>
      <c r="AP164" s="669">
        <f>IF(OR('0.Work Content Judge'!$F$130=0,AND($CP164=99,COUNTIF('0.Work Content Judge'!$AM$160:$AO$160,2)=0),AND($CQ164=99,COUNTIF('0.Work Content Judge'!$AM$160:$AO$160,2)&gt;0),AND($CT164=99,'0.Work Content Judge'!$AC$160=1),AND($K$27="N/A",$H164=$BD$46),AND($K$28="N/A",$H164=$BE$46),AND($K$29="N/A",$H164=$BF$46),AND($K$30="N/A",$H164=$BG$46),AND($K$31="N/A",$H164=$BH$46),AND($K$32="N/A",$H164=$BI$46)),0,1)</f>
        <v>0</v>
      </c>
      <c r="AQ164" s="670">
        <f t="shared" si="26"/>
        <v>1</v>
      </c>
      <c r="AR164" s="669">
        <f>IF(OR('0.Work Content Judge'!$F$131=0,AND($CP164=99,COUNTIF('0.Work Content Judge'!$AM$161:$AO$161,2)=0),AND($CQ164=99,COUNTIF('0.Work Content Judge'!$AM$161:$AO$161,2)&gt;0),AND($CT164=99,'0.Work Content Judge'!$AC$161=1),AND($R$27="N/A",$H164=$BD$46),AND($R$28="N/A",$H164=$BE$46),AND($R$29="N/A",$H164=$BF$46),AND($R$30="N/A",$H164=$BG$46),AND($R$31="N/A",$H164=$BH$46),AND($R$32="N/A",$H164=$BI$46)),0,1)</f>
        <v>0</v>
      </c>
      <c r="AS164" s="670">
        <f t="shared" si="27"/>
        <v>1</v>
      </c>
      <c r="AT164" s="669">
        <f>IF(OR('0.Work Content Judge'!$F$132=0,AND($CP164=99,COUNTIF('0.Work Content Judge'!$AM$162:$AO$162,2)=0),AND($CQ164=99,COUNTIF('0.Work Content Judge'!$AM$162:$AO$162,2)&gt;0),AND($CT164=99,'0.Work Content Judge'!$AC$162=1),AND($X$27="N/A",$H164=$BD$46),AND($X$28="N/A",$H164=$BE$46),AND($X$29="N/A",$H164=$BF$46),AND($X$30="N/A",$H164=$BG$46),AND($X$31="N/A",$H164=$BH$46),AND($X$32="N/A",$H164=$BI$46)),0,1)</f>
        <v>0</v>
      </c>
      <c r="AU164" s="670">
        <f t="shared" si="28"/>
        <v>1</v>
      </c>
      <c r="AV164" s="669">
        <f>IF(OR('0.Work Content Judge'!$F$133=0,AND($CP164=99,COUNTIF('0.Work Content Judge'!$AM$163:$AO$163,2)=0),AND($CQ164=99,COUNTIF('0.Work Content Judge'!$AM$163:$AO$163,2)&gt;0),AND($CT164=99,'0.Work Content Judge'!$AC$163=1),AND($AD$27="N/A",$H164=$BD$46),AND($AD$28="N/A",$H164=$BE$46),AND($AD$29="N/A",$H164=$BF$46),AND($AD$30="N/A",$H164=$BG$46),AND($AD$31="N/A",$H164=$BH$46),AND($AD$32="N/A",$H164=$BI$46)),0,1)</f>
        <v>0</v>
      </c>
      <c r="AW164" s="670">
        <f t="shared" si="29"/>
        <v>1</v>
      </c>
      <c r="AX164" s="669">
        <f>IF(OR('0.Work Content Judge'!$F$134=0,AND($CP164=99,COUNTIF('0.Work Content Judge'!$AM$164:$AO$164,2)=0),AND($CQ164=99,COUNTIF('0.Work Content Judge'!$AM$164:$AO$164,2)&gt;0),AND($CT164=99,'0.Work Content Judge'!$AC$164=1),AND($AJ$27="N/A",$H164=$BD$46),AND($AJ$28="N/A",$H164=$BE$46),AND($AJ$29="N/A",$H164=$BF$46),AND($AJ$30="N/A",$H164=$BG$46),AND($AJ$31="N/A",$H164=$BH$46),AND($AJ$32="N/A",$H164=$BI$46)),0,1)</f>
        <v>0</v>
      </c>
      <c r="AY164" s="670">
        <f t="shared" si="30"/>
        <v>1</v>
      </c>
      <c r="AZ164" s="683">
        <f t="shared" si="31"/>
        <v>1</v>
      </c>
      <c r="BA164" s="684">
        <v>1</v>
      </c>
      <c r="BB164" s="685">
        <v>0</v>
      </c>
      <c r="BC164" s="685">
        <v>1</v>
      </c>
      <c r="BD164" s="685" t="s">
        <v>749</v>
      </c>
      <c r="BE164" s="685" t="s">
        <v>749</v>
      </c>
      <c r="BF164" s="685" t="s">
        <v>749</v>
      </c>
      <c r="BG164" s="685" t="s">
        <v>749</v>
      </c>
      <c r="BH164" s="685" t="s">
        <v>749</v>
      </c>
      <c r="BI164" s="685" t="s">
        <v>749</v>
      </c>
      <c r="BJ164" s="685" t="e">
        <v>#N/A</v>
      </c>
      <c r="BK164" s="685" t="e">
        <v>#N/A</v>
      </c>
      <c r="BL164" s="685" t="e">
        <v>#N/A</v>
      </c>
      <c r="BM164" s="685" t="e">
        <v>#N/A</v>
      </c>
      <c r="BN164" s="685" t="e">
        <v>#N/A</v>
      </c>
      <c r="BO164" s="685" t="e">
        <v>#N/A</v>
      </c>
      <c r="BP164" s="685" t="e">
        <v>#N/A</v>
      </c>
      <c r="BQ164" s="685">
        <v>1</v>
      </c>
      <c r="BR164" s="685" t="s">
        <v>749</v>
      </c>
      <c r="BS164" s="685" t="s">
        <v>749</v>
      </c>
      <c r="BT164" s="685" t="s">
        <v>749</v>
      </c>
      <c r="BU164" s="685" t="s">
        <v>749</v>
      </c>
      <c r="BV164" s="685" t="s">
        <v>749</v>
      </c>
      <c r="BW164" s="685" t="s">
        <v>749</v>
      </c>
      <c r="BX164" s="685" t="s">
        <v>749</v>
      </c>
      <c r="BY164" s="685">
        <v>1</v>
      </c>
      <c r="BZ164" s="685">
        <v>1</v>
      </c>
      <c r="CA164" s="685">
        <v>1</v>
      </c>
      <c r="CB164" s="685">
        <v>1</v>
      </c>
      <c r="CC164" s="685">
        <v>1</v>
      </c>
      <c r="CD164" s="685">
        <v>1</v>
      </c>
      <c r="CE164" s="685">
        <v>1</v>
      </c>
      <c r="CF164" s="685">
        <v>1</v>
      </c>
      <c r="CG164" s="685">
        <v>1</v>
      </c>
      <c r="CH164" s="685">
        <v>1</v>
      </c>
      <c r="CI164" s="685" t="s">
        <v>749</v>
      </c>
      <c r="CJ164" s="685" t="s">
        <v>749</v>
      </c>
      <c r="CK164" s="685" t="s">
        <v>749</v>
      </c>
      <c r="CL164" s="685">
        <v>1</v>
      </c>
      <c r="CM164" s="685" t="s">
        <v>749</v>
      </c>
      <c r="CN164" s="685">
        <v>1</v>
      </c>
      <c r="CO164" s="685">
        <v>1</v>
      </c>
      <c r="CP164" s="685">
        <v>99</v>
      </c>
      <c r="CQ164" s="685"/>
      <c r="CR164" s="685"/>
      <c r="CS164" s="685"/>
      <c r="CT164" s="685"/>
      <c r="CU164" s="685"/>
      <c r="CV164" s="685"/>
      <c r="CW164" s="718" t="str">
        <f t="shared" si="33"/>
        <v>共通</v>
      </c>
      <c r="CX164" s="718"/>
      <c r="CY164" s="718"/>
    </row>
    <row r="165" s="258" customFormat="1" ht="144" spans="2:103">
      <c r="B165" s="448">
        <f t="shared" si="7"/>
        <v>118</v>
      </c>
      <c r="C165" s="449" t="s">
        <v>968</v>
      </c>
      <c r="D165" s="450" t="s">
        <v>743</v>
      </c>
      <c r="E165" s="451" t="s">
        <v>801</v>
      </c>
      <c r="F165" s="598" t="s">
        <v>969</v>
      </c>
      <c r="G165" s="598" t="s">
        <v>970</v>
      </c>
      <c r="H165" s="454" t="str">
        <f t="shared" si="32"/>
        <v>システム全体
Entire system</v>
      </c>
      <c r="I165" s="451" t="s">
        <v>785</v>
      </c>
      <c r="J165" s="637" t="s">
        <v>786</v>
      </c>
      <c r="K165" s="487" t="str">
        <f t="shared" si="21"/>
        <v>回答不要
Not Applicable</v>
      </c>
      <c r="L165" s="488"/>
      <c r="M165" s="489"/>
      <c r="N165" s="492" t="s">
        <v>287</v>
      </c>
      <c r="O165" s="493"/>
      <c r="P165" s="494"/>
      <c r="Q165" s="648" t="s">
        <v>131</v>
      </c>
      <c r="R165" s="487" t="str">
        <f t="shared" si="22"/>
        <v>回答不要
Not Applicable</v>
      </c>
      <c r="S165" s="488"/>
      <c r="T165" s="489"/>
      <c r="U165" s="649"/>
      <c r="V165" s="494"/>
      <c r="W165" s="649"/>
      <c r="X165" s="487" t="str">
        <f t="shared" si="23"/>
        <v>回答不要
Not Applicable</v>
      </c>
      <c r="Y165" s="488"/>
      <c r="Z165" s="489"/>
      <c r="AA165" s="649"/>
      <c r="AB165" s="494"/>
      <c r="AC165" s="649"/>
      <c r="AD165" s="487" t="str">
        <f t="shared" si="24"/>
        <v>回答不要
Not Applicable</v>
      </c>
      <c r="AE165" s="488"/>
      <c r="AF165" s="489"/>
      <c r="AG165" s="649"/>
      <c r="AH165" s="494"/>
      <c r="AI165" s="649"/>
      <c r="AJ165" s="487" t="str">
        <f t="shared" si="25"/>
        <v>回答不要
Not Applicable</v>
      </c>
      <c r="AK165" s="488"/>
      <c r="AL165" s="489"/>
      <c r="AM165" s="652"/>
      <c r="AN165" s="494"/>
      <c r="AO165" s="668"/>
      <c r="AP165" s="669">
        <f>IF(OR('0.Work Content Judge'!$F$130=0,AND($CP165=99,COUNTIF('0.Work Content Judge'!$AM$160:$AO$160,2)=0),AND($CQ165=99,COUNTIF('0.Work Content Judge'!$AM$160:$AO$160,2)&gt;0),AND($CT165=99,'0.Work Content Judge'!$AC$160=1),AND($K$27="N/A",$H165=$BD$46),AND($K$28="N/A",$H165=$BE$46),AND($K$29="N/A",$H165=$BF$46),AND($K$30="N/A",$H165=$BG$46),AND($K$31="N/A",$H165=$BH$46),AND($K$32="N/A",$H165=$BI$46)),0,1)</f>
        <v>0</v>
      </c>
      <c r="AQ165" s="670">
        <f t="shared" si="26"/>
        <v>1</v>
      </c>
      <c r="AR165" s="669">
        <f>IF(OR('0.Work Content Judge'!$F$131=0,AND($CP165=99,COUNTIF('0.Work Content Judge'!$AM$161:$AO$161,2)=0),AND($CQ165=99,COUNTIF('0.Work Content Judge'!$AM$161:$AO$161,2)&gt;0),AND($CT165=99,'0.Work Content Judge'!$AC$161=1),AND($R$27="N/A",$H165=$BD$46),AND($R$28="N/A",$H165=$BE$46),AND($R$29="N/A",$H165=$BF$46),AND($R$30="N/A",$H165=$BG$46),AND($R$31="N/A",$H165=$BH$46),AND($R$32="N/A",$H165=$BI$46)),0,1)</f>
        <v>0</v>
      </c>
      <c r="AS165" s="670">
        <f t="shared" si="27"/>
        <v>1</v>
      </c>
      <c r="AT165" s="669">
        <f>IF(OR('0.Work Content Judge'!$F$132=0,AND($CP165=99,COUNTIF('0.Work Content Judge'!$AM$162:$AO$162,2)=0),AND($CQ165=99,COUNTIF('0.Work Content Judge'!$AM$162:$AO$162,2)&gt;0),AND($CT165=99,'0.Work Content Judge'!$AC$162=1),AND($X$27="N/A",$H165=$BD$46),AND($X$28="N/A",$H165=$BE$46),AND($X$29="N/A",$H165=$BF$46),AND($X$30="N/A",$H165=$BG$46),AND($X$31="N/A",$H165=$BH$46),AND($X$32="N/A",$H165=$BI$46)),0,1)</f>
        <v>0</v>
      </c>
      <c r="AU165" s="670">
        <f t="shared" si="28"/>
        <v>1</v>
      </c>
      <c r="AV165" s="669">
        <f>IF(OR('0.Work Content Judge'!$F$133=0,AND($CP165=99,COUNTIF('0.Work Content Judge'!$AM$163:$AO$163,2)=0),AND($CQ165=99,COUNTIF('0.Work Content Judge'!$AM$163:$AO$163,2)&gt;0),AND($CT165=99,'0.Work Content Judge'!$AC$163=1),AND($AD$27="N/A",$H165=$BD$46),AND($AD$28="N/A",$H165=$BE$46),AND($AD$29="N/A",$H165=$BF$46),AND($AD$30="N/A",$H165=$BG$46),AND($AD$31="N/A",$H165=$BH$46),AND($AD$32="N/A",$H165=$BI$46)),0,1)</f>
        <v>0</v>
      </c>
      <c r="AW165" s="670">
        <f t="shared" si="29"/>
        <v>1</v>
      </c>
      <c r="AX165" s="669">
        <f>IF(OR('0.Work Content Judge'!$F$134=0,AND($CP165=99,COUNTIF('0.Work Content Judge'!$AM$164:$AO$164,2)=0),AND($CQ165=99,COUNTIF('0.Work Content Judge'!$AM$164:$AO$164,2)&gt;0),AND($CT165=99,'0.Work Content Judge'!$AC$164=1),AND($AJ$27="N/A",$H165=$BD$46),AND($AJ$28="N/A",$H165=$BE$46),AND($AJ$29="N/A",$H165=$BF$46),AND($AJ$30="N/A",$H165=$BG$46),AND($AJ$31="N/A",$H165=$BH$46),AND($AJ$32="N/A",$H165=$BI$46)),0,1)</f>
        <v>0</v>
      </c>
      <c r="AY165" s="670">
        <f t="shared" si="30"/>
        <v>1</v>
      </c>
      <c r="AZ165" s="683">
        <f t="shared" si="31"/>
        <v>1</v>
      </c>
      <c r="BA165" s="684">
        <v>1</v>
      </c>
      <c r="BB165" s="685">
        <v>0</v>
      </c>
      <c r="BC165" s="685">
        <v>1</v>
      </c>
      <c r="BD165" s="685" t="s">
        <v>749</v>
      </c>
      <c r="BE165" s="685" t="s">
        <v>749</v>
      </c>
      <c r="BF165" s="685" t="s">
        <v>749</v>
      </c>
      <c r="BG165" s="685" t="s">
        <v>749</v>
      </c>
      <c r="BH165" s="685" t="s">
        <v>749</v>
      </c>
      <c r="BI165" s="685" t="s">
        <v>749</v>
      </c>
      <c r="BJ165" s="685" t="e">
        <v>#N/A</v>
      </c>
      <c r="BK165" s="685" t="e">
        <v>#N/A</v>
      </c>
      <c r="BL165" s="685" t="e">
        <v>#N/A</v>
      </c>
      <c r="BM165" s="685" t="e">
        <v>#N/A</v>
      </c>
      <c r="BN165" s="685" t="e">
        <v>#N/A</v>
      </c>
      <c r="BO165" s="685" t="e">
        <v>#N/A</v>
      </c>
      <c r="BP165" s="685" t="e">
        <v>#N/A</v>
      </c>
      <c r="BQ165" s="685">
        <v>1</v>
      </c>
      <c r="BR165" s="685" t="s">
        <v>749</v>
      </c>
      <c r="BS165" s="685" t="s">
        <v>749</v>
      </c>
      <c r="BT165" s="685" t="s">
        <v>749</v>
      </c>
      <c r="BU165" s="685" t="s">
        <v>749</v>
      </c>
      <c r="BV165" s="685" t="s">
        <v>749</v>
      </c>
      <c r="BW165" s="685" t="s">
        <v>749</v>
      </c>
      <c r="BX165" s="685" t="s">
        <v>749</v>
      </c>
      <c r="BY165" s="685">
        <v>1</v>
      </c>
      <c r="BZ165" s="685">
        <v>1</v>
      </c>
      <c r="CA165" s="685">
        <v>1</v>
      </c>
      <c r="CB165" s="685">
        <v>1</v>
      </c>
      <c r="CC165" s="685">
        <v>1</v>
      </c>
      <c r="CD165" s="685">
        <v>1</v>
      </c>
      <c r="CE165" s="685">
        <v>1</v>
      </c>
      <c r="CF165" s="685">
        <v>1</v>
      </c>
      <c r="CG165" s="685">
        <v>1</v>
      </c>
      <c r="CH165" s="685">
        <v>1</v>
      </c>
      <c r="CI165" s="685" t="s">
        <v>749</v>
      </c>
      <c r="CJ165" s="685" t="s">
        <v>749</v>
      </c>
      <c r="CK165" s="685" t="s">
        <v>749</v>
      </c>
      <c r="CL165" s="685">
        <v>1</v>
      </c>
      <c r="CM165" s="685" t="s">
        <v>749</v>
      </c>
      <c r="CN165" s="685">
        <v>1</v>
      </c>
      <c r="CO165" s="685">
        <v>1</v>
      </c>
      <c r="CP165" s="685"/>
      <c r="CQ165" s="685">
        <v>99</v>
      </c>
      <c r="CR165" s="685"/>
      <c r="CS165" s="685"/>
      <c r="CT165" s="685"/>
      <c r="CU165" s="685"/>
      <c r="CV165" s="685"/>
      <c r="CW165" s="718" t="str">
        <f t="shared" si="33"/>
        <v>共通</v>
      </c>
      <c r="CX165" s="718"/>
      <c r="CY165" s="718"/>
    </row>
    <row r="166" s="258" customFormat="1" ht="145.2" spans="2:103">
      <c r="B166" s="448">
        <f t="shared" si="7"/>
        <v>119</v>
      </c>
      <c r="C166" s="449" t="s">
        <v>971</v>
      </c>
      <c r="D166" s="450" t="s">
        <v>743</v>
      </c>
      <c r="E166" s="451" t="s">
        <v>744</v>
      </c>
      <c r="F166" s="598" t="s">
        <v>972</v>
      </c>
      <c r="G166" s="598" t="s">
        <v>973</v>
      </c>
      <c r="H166" s="451" t="str">
        <f t="shared" si="32"/>
        <v>インターネット接続環境
Internet connection environment
(e.g., Proxy server,etc.)</v>
      </c>
      <c r="I166" s="451" t="s">
        <v>785</v>
      </c>
      <c r="J166" s="637" t="s">
        <v>786</v>
      </c>
      <c r="K166" s="487" t="str">
        <f t="shared" si="21"/>
        <v>回答不要
Not Applicable</v>
      </c>
      <c r="L166" s="488"/>
      <c r="M166" s="489"/>
      <c r="N166" s="492" t="s">
        <v>287</v>
      </c>
      <c r="O166" s="491"/>
      <c r="P166" s="322"/>
      <c r="Q166" s="648" t="s">
        <v>131</v>
      </c>
      <c r="R166" s="487" t="str">
        <f t="shared" si="22"/>
        <v>回答不要
Not Applicable</v>
      </c>
      <c r="S166" s="488"/>
      <c r="T166" s="489"/>
      <c r="U166" s="649"/>
      <c r="V166" s="494"/>
      <c r="W166" s="649"/>
      <c r="X166" s="487" t="str">
        <f t="shared" si="23"/>
        <v>回答不要
Not Applicable</v>
      </c>
      <c r="Y166" s="488"/>
      <c r="Z166" s="489"/>
      <c r="AA166" s="649"/>
      <c r="AB166" s="494"/>
      <c r="AC166" s="649"/>
      <c r="AD166" s="487" t="str">
        <f t="shared" si="24"/>
        <v>回答不要
Not Applicable</v>
      </c>
      <c r="AE166" s="488"/>
      <c r="AF166" s="489"/>
      <c r="AG166" s="649"/>
      <c r="AH166" s="494"/>
      <c r="AI166" s="649"/>
      <c r="AJ166" s="487" t="str">
        <f t="shared" si="25"/>
        <v>回答不要
Not Applicable</v>
      </c>
      <c r="AK166" s="488"/>
      <c r="AL166" s="489"/>
      <c r="AM166" s="652"/>
      <c r="AN166" s="494"/>
      <c r="AO166" s="668"/>
      <c r="AP166" s="669">
        <f>IF(OR('0.Work Content Judge'!$F$130=0,AND($CP166=99,COUNTIF('0.Work Content Judge'!$AM$160:$AO$160,2)=0),AND($CQ166=99,COUNTIF('0.Work Content Judge'!$AM$160:$AO$160,2)&gt;0),AND($CT166=99,'0.Work Content Judge'!$AC$160=1),AND($K$27="N/A",$H166=$BD$46),AND($K$28="N/A",$H166=$BE$46),AND($K$29="N/A",$H166=$BF$46),AND($K$30="N/A",$H166=$BG$46),AND($K$31="N/A",$H166=$BH$46),AND($K$32="N/A",$H166=$BI$46)),0,1)</f>
        <v>0</v>
      </c>
      <c r="AQ166" s="670">
        <f t="shared" si="26"/>
        <v>1</v>
      </c>
      <c r="AR166" s="669">
        <f>IF(OR('0.Work Content Judge'!$F$131=0,AND($CP166=99,COUNTIF('0.Work Content Judge'!$AM$161:$AO$161,2)=0),AND($CQ166=99,COUNTIF('0.Work Content Judge'!$AM$161:$AO$161,2)&gt;0),AND($CT166=99,'0.Work Content Judge'!$AC$161=1),AND($R$27="N/A",$H166=$BD$46),AND($R$28="N/A",$H166=$BE$46),AND($R$29="N/A",$H166=$BF$46),AND($R$30="N/A",$H166=$BG$46),AND($R$31="N/A",$H166=$BH$46),AND($R$32="N/A",$H166=$BI$46)),0,1)</f>
        <v>0</v>
      </c>
      <c r="AS166" s="670">
        <f t="shared" si="27"/>
        <v>1</v>
      </c>
      <c r="AT166" s="669">
        <f>IF(OR('0.Work Content Judge'!$F$132=0,AND($CP166=99,COUNTIF('0.Work Content Judge'!$AM$162:$AO$162,2)=0),AND($CQ166=99,COUNTIF('0.Work Content Judge'!$AM$162:$AO$162,2)&gt;0),AND($CT166=99,'0.Work Content Judge'!$AC$162=1),AND($X$27="N/A",$H166=$BD$46),AND($X$28="N/A",$H166=$BE$46),AND($X$29="N/A",$H166=$BF$46),AND($X$30="N/A",$H166=$BG$46),AND($X$31="N/A",$H166=$BH$46),AND($X$32="N/A",$H166=$BI$46)),0,1)</f>
        <v>0</v>
      </c>
      <c r="AU166" s="670">
        <f t="shared" si="28"/>
        <v>1</v>
      </c>
      <c r="AV166" s="669">
        <f>IF(OR('0.Work Content Judge'!$F$133=0,AND($CP166=99,COUNTIF('0.Work Content Judge'!$AM$163:$AO$163,2)=0),AND($CQ166=99,COUNTIF('0.Work Content Judge'!$AM$163:$AO$163,2)&gt;0),AND($CT166=99,'0.Work Content Judge'!$AC$163=1),AND($AD$27="N/A",$H166=$BD$46),AND($AD$28="N/A",$H166=$BE$46),AND($AD$29="N/A",$H166=$BF$46),AND($AD$30="N/A",$H166=$BG$46),AND($AD$31="N/A",$H166=$BH$46),AND($AD$32="N/A",$H166=$BI$46)),0,1)</f>
        <v>0</v>
      </c>
      <c r="AW166" s="670">
        <f t="shared" si="29"/>
        <v>1</v>
      </c>
      <c r="AX166" s="669">
        <f>IF(OR('0.Work Content Judge'!$F$134=0,AND($CP166=99,COUNTIF('0.Work Content Judge'!$AM$164:$AO$164,2)=0),AND($CQ166=99,COUNTIF('0.Work Content Judge'!$AM$164:$AO$164,2)&gt;0),AND($CT166=99,'0.Work Content Judge'!$AC$164=1),AND($AJ$27="N/A",$H166=$BD$46),AND($AJ$28="N/A",$H166=$BE$46),AND($AJ$29="N/A",$H166=$BF$46),AND($AJ$30="N/A",$H166=$BG$46),AND($AJ$31="N/A",$H166=$BH$46),AND($AJ$32="N/A",$H166=$BI$46)),0,1)</f>
        <v>0</v>
      </c>
      <c r="AY166" s="670">
        <f t="shared" si="30"/>
        <v>1</v>
      </c>
      <c r="AZ166" s="683">
        <f t="shared" si="31"/>
        <v>1</v>
      </c>
      <c r="BA166" s="684">
        <v>1</v>
      </c>
      <c r="BB166" s="685">
        <v>1</v>
      </c>
      <c r="BC166" s="685" t="s">
        <v>749</v>
      </c>
      <c r="BD166" s="685" t="s">
        <v>749</v>
      </c>
      <c r="BE166" s="685">
        <v>1</v>
      </c>
      <c r="BF166" s="685" t="s">
        <v>749</v>
      </c>
      <c r="BG166" s="685" t="s">
        <v>749</v>
      </c>
      <c r="BH166" s="685" t="s">
        <v>749</v>
      </c>
      <c r="BI166" s="685" t="s">
        <v>749</v>
      </c>
      <c r="BJ166" s="685">
        <v>1</v>
      </c>
      <c r="BK166" s="685" t="s">
        <v>749</v>
      </c>
      <c r="BL166" s="685" t="s">
        <v>749</v>
      </c>
      <c r="BM166" s="685" t="s">
        <v>749</v>
      </c>
      <c r="BN166" s="685" t="s">
        <v>749</v>
      </c>
      <c r="BO166" s="685" t="s">
        <v>749</v>
      </c>
      <c r="BP166" s="685" t="s">
        <v>749</v>
      </c>
      <c r="BQ166" s="685" t="s">
        <v>749</v>
      </c>
      <c r="BR166" s="685" t="s">
        <v>749</v>
      </c>
      <c r="BS166" s="685" t="s">
        <v>749</v>
      </c>
      <c r="BT166" s="685" t="s">
        <v>749</v>
      </c>
      <c r="BU166" s="685" t="s">
        <v>749</v>
      </c>
      <c r="BV166" s="685" t="s">
        <v>749</v>
      </c>
      <c r="BW166" s="685" t="s">
        <v>749</v>
      </c>
      <c r="BX166" s="685" t="s">
        <v>749</v>
      </c>
      <c r="BY166" s="685">
        <v>1</v>
      </c>
      <c r="BZ166" s="685">
        <v>1</v>
      </c>
      <c r="CA166" s="685">
        <v>1</v>
      </c>
      <c r="CB166" s="685">
        <v>1</v>
      </c>
      <c r="CC166" s="685">
        <v>1</v>
      </c>
      <c r="CD166" s="685">
        <v>1</v>
      </c>
      <c r="CE166" s="685" t="s">
        <v>749</v>
      </c>
      <c r="CF166" s="685" t="s">
        <v>749</v>
      </c>
      <c r="CG166" s="685" t="s">
        <v>749</v>
      </c>
      <c r="CH166" s="685" t="s">
        <v>749</v>
      </c>
      <c r="CI166" s="685" t="s">
        <v>749</v>
      </c>
      <c r="CJ166" s="685" t="s">
        <v>749</v>
      </c>
      <c r="CK166" s="685" t="s">
        <v>749</v>
      </c>
      <c r="CL166" s="685">
        <v>1</v>
      </c>
      <c r="CM166" s="685" t="s">
        <v>749</v>
      </c>
      <c r="CN166" s="685">
        <v>1</v>
      </c>
      <c r="CO166" s="685">
        <v>1</v>
      </c>
      <c r="CP166" s="685"/>
      <c r="CQ166" s="685"/>
      <c r="CR166" s="685"/>
      <c r="CS166" s="685"/>
      <c r="CT166" s="685"/>
      <c r="CU166" s="685"/>
      <c r="CV166" s="685"/>
      <c r="CW166" s="718" t="str">
        <f t="shared" si="33"/>
        <v>インターネット接続環境</v>
      </c>
      <c r="CX166" s="718"/>
      <c r="CY166" s="718"/>
    </row>
    <row r="167" s="258" customFormat="1" ht="144" spans="2:103">
      <c r="B167" s="448">
        <f t="shared" si="7"/>
        <v>120</v>
      </c>
      <c r="C167" s="449" t="s">
        <v>974</v>
      </c>
      <c r="D167" s="450" t="s">
        <v>743</v>
      </c>
      <c r="E167" s="451" t="s">
        <v>744</v>
      </c>
      <c r="F167" s="598" t="s">
        <v>975</v>
      </c>
      <c r="G167" s="598" t="s">
        <v>976</v>
      </c>
      <c r="H167" s="451" t="str">
        <f t="shared" si="32"/>
        <v>インターネット接続環境
Internet connection environment
(e.g., Proxy server,etc.)</v>
      </c>
      <c r="I167" s="451" t="s">
        <v>785</v>
      </c>
      <c r="J167" s="637" t="s">
        <v>786</v>
      </c>
      <c r="K167" s="487" t="str">
        <f t="shared" si="21"/>
        <v>回答不要
Not Applicable</v>
      </c>
      <c r="L167" s="488"/>
      <c r="M167" s="489"/>
      <c r="N167" s="492" t="s">
        <v>287</v>
      </c>
      <c r="O167" s="491"/>
      <c r="P167" s="322"/>
      <c r="Q167" s="648" t="s">
        <v>131</v>
      </c>
      <c r="R167" s="487" t="str">
        <f t="shared" si="22"/>
        <v>回答不要
Not Applicable</v>
      </c>
      <c r="S167" s="488"/>
      <c r="T167" s="489"/>
      <c r="U167" s="649"/>
      <c r="V167" s="494"/>
      <c r="W167" s="649"/>
      <c r="X167" s="487" t="str">
        <f t="shared" si="23"/>
        <v>回答不要
Not Applicable</v>
      </c>
      <c r="Y167" s="488"/>
      <c r="Z167" s="489"/>
      <c r="AA167" s="649"/>
      <c r="AB167" s="494"/>
      <c r="AC167" s="649"/>
      <c r="AD167" s="487" t="str">
        <f t="shared" si="24"/>
        <v>回答不要
Not Applicable</v>
      </c>
      <c r="AE167" s="488"/>
      <c r="AF167" s="489"/>
      <c r="AG167" s="649"/>
      <c r="AH167" s="494"/>
      <c r="AI167" s="649"/>
      <c r="AJ167" s="487" t="str">
        <f t="shared" si="25"/>
        <v>回答不要
Not Applicable</v>
      </c>
      <c r="AK167" s="488"/>
      <c r="AL167" s="489"/>
      <c r="AM167" s="652"/>
      <c r="AN167" s="494"/>
      <c r="AO167" s="668"/>
      <c r="AP167" s="669">
        <f>IF(OR('0.Work Content Judge'!$F$130=0,AND($CP167=99,COUNTIF('0.Work Content Judge'!$AM$160:$AO$160,2)=0),AND($CQ167=99,COUNTIF('0.Work Content Judge'!$AM$160:$AO$160,2)&gt;0),AND($CT167=99,'0.Work Content Judge'!$AC$160=1),AND($K$27="N/A",$H167=$BD$46),AND($K$28="N/A",$H167=$BE$46),AND($K$29="N/A",$H167=$BF$46),AND($K$30="N/A",$H167=$BG$46),AND($K$31="N/A",$H167=$BH$46),AND($K$32="N/A",$H167=$BI$46)),0,1)</f>
        <v>0</v>
      </c>
      <c r="AQ167" s="670">
        <f t="shared" si="26"/>
        <v>1</v>
      </c>
      <c r="AR167" s="669">
        <f>IF(OR('0.Work Content Judge'!$F$131=0,AND($CP167=99,COUNTIF('0.Work Content Judge'!$AM$161:$AO$161,2)=0),AND($CQ167=99,COUNTIF('0.Work Content Judge'!$AM$161:$AO$161,2)&gt;0),AND($CT167=99,'0.Work Content Judge'!$AC$161=1),AND($R$27="N/A",$H167=$BD$46),AND($R$28="N/A",$H167=$BE$46),AND($R$29="N/A",$H167=$BF$46),AND($R$30="N/A",$H167=$BG$46),AND($R$31="N/A",$H167=$BH$46),AND($R$32="N/A",$H167=$BI$46)),0,1)</f>
        <v>0</v>
      </c>
      <c r="AS167" s="670">
        <f t="shared" si="27"/>
        <v>1</v>
      </c>
      <c r="AT167" s="669">
        <f>IF(OR('0.Work Content Judge'!$F$132=0,AND($CP167=99,COUNTIF('0.Work Content Judge'!$AM$162:$AO$162,2)=0),AND($CQ167=99,COUNTIF('0.Work Content Judge'!$AM$162:$AO$162,2)&gt;0),AND($CT167=99,'0.Work Content Judge'!$AC$162=1),AND($X$27="N/A",$H167=$BD$46),AND($X$28="N/A",$H167=$BE$46),AND($X$29="N/A",$H167=$BF$46),AND($X$30="N/A",$H167=$BG$46),AND($X$31="N/A",$H167=$BH$46),AND($X$32="N/A",$H167=$BI$46)),0,1)</f>
        <v>0</v>
      </c>
      <c r="AU167" s="670">
        <f t="shared" si="28"/>
        <v>1</v>
      </c>
      <c r="AV167" s="669">
        <f>IF(OR('0.Work Content Judge'!$F$133=0,AND($CP167=99,COUNTIF('0.Work Content Judge'!$AM$163:$AO$163,2)=0),AND($CQ167=99,COUNTIF('0.Work Content Judge'!$AM$163:$AO$163,2)&gt;0),AND($CT167=99,'0.Work Content Judge'!$AC$163=1),AND($AD$27="N/A",$H167=$BD$46),AND($AD$28="N/A",$H167=$BE$46),AND($AD$29="N/A",$H167=$BF$46),AND($AD$30="N/A",$H167=$BG$46),AND($AD$31="N/A",$H167=$BH$46),AND($AD$32="N/A",$H167=$BI$46)),0,1)</f>
        <v>0</v>
      </c>
      <c r="AW167" s="670">
        <f t="shared" si="29"/>
        <v>1</v>
      </c>
      <c r="AX167" s="669">
        <f>IF(OR('0.Work Content Judge'!$F$134=0,AND($CP167=99,COUNTIF('0.Work Content Judge'!$AM$164:$AO$164,2)=0),AND($CQ167=99,COUNTIF('0.Work Content Judge'!$AM$164:$AO$164,2)&gt;0),AND($CT167=99,'0.Work Content Judge'!$AC$164=1),AND($AJ$27="N/A",$H167=$BD$46),AND($AJ$28="N/A",$H167=$BE$46),AND($AJ$29="N/A",$H167=$BF$46),AND($AJ$30="N/A",$H167=$BG$46),AND($AJ$31="N/A",$H167=$BH$46),AND($AJ$32="N/A",$H167=$BI$46)),0,1)</f>
        <v>0</v>
      </c>
      <c r="AY167" s="670">
        <f t="shared" si="30"/>
        <v>1</v>
      </c>
      <c r="AZ167" s="683">
        <f t="shared" si="31"/>
        <v>1</v>
      </c>
      <c r="BA167" s="684">
        <v>1</v>
      </c>
      <c r="BB167" s="685">
        <v>1</v>
      </c>
      <c r="BC167" s="685" t="s">
        <v>749</v>
      </c>
      <c r="BD167" s="685" t="s">
        <v>749</v>
      </c>
      <c r="BE167" s="685">
        <v>1</v>
      </c>
      <c r="BF167" s="685" t="s">
        <v>749</v>
      </c>
      <c r="BG167" s="685" t="s">
        <v>749</v>
      </c>
      <c r="BH167" s="685" t="s">
        <v>749</v>
      </c>
      <c r="BI167" s="685" t="s">
        <v>749</v>
      </c>
      <c r="BJ167" s="685">
        <v>1</v>
      </c>
      <c r="BK167" s="685" t="s">
        <v>749</v>
      </c>
      <c r="BL167" s="685" t="s">
        <v>749</v>
      </c>
      <c r="BM167" s="685" t="s">
        <v>749</v>
      </c>
      <c r="BN167" s="685" t="s">
        <v>749</v>
      </c>
      <c r="BO167" s="685" t="s">
        <v>749</v>
      </c>
      <c r="BP167" s="685" t="s">
        <v>749</v>
      </c>
      <c r="BQ167" s="685" t="s">
        <v>749</v>
      </c>
      <c r="BR167" s="685" t="s">
        <v>749</v>
      </c>
      <c r="BS167" s="685" t="s">
        <v>749</v>
      </c>
      <c r="BT167" s="685" t="s">
        <v>749</v>
      </c>
      <c r="BU167" s="685" t="s">
        <v>749</v>
      </c>
      <c r="BV167" s="685" t="s">
        <v>749</v>
      </c>
      <c r="BW167" s="685" t="s">
        <v>749</v>
      </c>
      <c r="BX167" s="685" t="s">
        <v>749</v>
      </c>
      <c r="BY167" s="685">
        <v>1</v>
      </c>
      <c r="BZ167" s="685">
        <v>1</v>
      </c>
      <c r="CA167" s="685">
        <v>1</v>
      </c>
      <c r="CB167" s="685">
        <v>1</v>
      </c>
      <c r="CC167" s="685">
        <v>1</v>
      </c>
      <c r="CD167" s="685">
        <v>1</v>
      </c>
      <c r="CE167" s="685" t="s">
        <v>749</v>
      </c>
      <c r="CF167" s="685" t="s">
        <v>749</v>
      </c>
      <c r="CG167" s="685" t="s">
        <v>749</v>
      </c>
      <c r="CH167" s="685" t="s">
        <v>749</v>
      </c>
      <c r="CI167" s="685" t="s">
        <v>749</v>
      </c>
      <c r="CJ167" s="685" t="s">
        <v>749</v>
      </c>
      <c r="CK167" s="685" t="s">
        <v>749</v>
      </c>
      <c r="CL167" s="685" t="s">
        <v>749</v>
      </c>
      <c r="CM167" s="685" t="s">
        <v>749</v>
      </c>
      <c r="CN167" s="685">
        <v>1</v>
      </c>
      <c r="CO167" s="685">
        <v>1</v>
      </c>
      <c r="CP167" s="685"/>
      <c r="CQ167" s="685"/>
      <c r="CR167" s="685"/>
      <c r="CS167" s="685"/>
      <c r="CT167" s="685"/>
      <c r="CU167" s="685"/>
      <c r="CV167" s="685"/>
      <c r="CW167" s="718" t="str">
        <f t="shared" si="33"/>
        <v>インターネット接続環境</v>
      </c>
      <c r="CX167" s="718"/>
      <c r="CY167" s="718"/>
    </row>
    <row r="168" s="258" customFormat="1" ht="144" spans="2:103">
      <c r="B168" s="448">
        <f t="shared" si="7"/>
        <v>121</v>
      </c>
      <c r="C168" s="449" t="s">
        <v>977</v>
      </c>
      <c r="D168" s="450" t="s">
        <v>743</v>
      </c>
      <c r="E168" s="451" t="s">
        <v>744</v>
      </c>
      <c r="F168" s="598" t="s">
        <v>978</v>
      </c>
      <c r="G168" s="598" t="s">
        <v>979</v>
      </c>
      <c r="H168" s="451" t="str">
        <f t="shared" si="32"/>
        <v>インターネット接続環境
Internet connection environment
(e.g., Proxy server,etc.)</v>
      </c>
      <c r="I168" s="451" t="s">
        <v>785</v>
      </c>
      <c r="J168" s="637" t="s">
        <v>786</v>
      </c>
      <c r="K168" s="487" t="str">
        <f t="shared" si="21"/>
        <v>回答不要
Not Applicable</v>
      </c>
      <c r="L168" s="488"/>
      <c r="M168" s="489"/>
      <c r="N168" s="490" t="s">
        <v>977</v>
      </c>
      <c r="O168" s="491"/>
      <c r="P168" s="322"/>
      <c r="Q168" s="648" t="s">
        <v>131</v>
      </c>
      <c r="R168" s="487" t="str">
        <f t="shared" si="22"/>
        <v>回答不要
Not Applicable</v>
      </c>
      <c r="S168" s="488"/>
      <c r="T168" s="489"/>
      <c r="U168" s="649"/>
      <c r="V168" s="494"/>
      <c r="W168" s="649"/>
      <c r="X168" s="487" t="str">
        <f t="shared" si="23"/>
        <v>回答不要
Not Applicable</v>
      </c>
      <c r="Y168" s="488"/>
      <c r="Z168" s="489"/>
      <c r="AA168" s="649"/>
      <c r="AB168" s="494"/>
      <c r="AC168" s="649"/>
      <c r="AD168" s="487" t="str">
        <f t="shared" si="24"/>
        <v>回答不要
Not Applicable</v>
      </c>
      <c r="AE168" s="488"/>
      <c r="AF168" s="489"/>
      <c r="AG168" s="649"/>
      <c r="AH168" s="494"/>
      <c r="AI168" s="649"/>
      <c r="AJ168" s="487" t="str">
        <f t="shared" si="25"/>
        <v>回答不要
Not Applicable</v>
      </c>
      <c r="AK168" s="488"/>
      <c r="AL168" s="489"/>
      <c r="AM168" s="652"/>
      <c r="AN168" s="494"/>
      <c r="AO168" s="668"/>
      <c r="AP168" s="669">
        <f>IF(OR('0.Work Content Judge'!$F$130=0,AND($CP168=99,COUNTIF('0.Work Content Judge'!$AM$160:$AO$160,2)=0),AND($CQ168=99,COUNTIF('0.Work Content Judge'!$AM$160:$AO$160,2)&gt;0),AND($CT168=99,'0.Work Content Judge'!$AC$160=1),AND($K$27="N/A",$H168=$BD$46),AND($K$28="N/A",$H168=$BE$46),AND($K$29="N/A",$H168=$BF$46),AND($K$30="N/A",$H168=$BG$46),AND($K$31="N/A",$H168=$BH$46),AND($K$32="N/A",$H168=$BI$46)),0,1)</f>
        <v>0</v>
      </c>
      <c r="AQ168" s="670">
        <f t="shared" si="26"/>
        <v>1</v>
      </c>
      <c r="AR168" s="669">
        <f>IF(OR('0.Work Content Judge'!$F$131=0,AND($CP168=99,COUNTIF('0.Work Content Judge'!$AM$161:$AO$161,2)=0),AND($CQ168=99,COUNTIF('0.Work Content Judge'!$AM$161:$AO$161,2)&gt;0),AND($CT168=99,'0.Work Content Judge'!$AC$161=1),AND($R$27="N/A",$H168=$BD$46),AND($R$28="N/A",$H168=$BE$46),AND($R$29="N/A",$H168=$BF$46),AND($R$30="N/A",$H168=$BG$46),AND($R$31="N/A",$H168=$BH$46),AND($R$32="N/A",$H168=$BI$46)),0,1)</f>
        <v>0</v>
      </c>
      <c r="AS168" s="670">
        <f t="shared" si="27"/>
        <v>1</v>
      </c>
      <c r="AT168" s="669">
        <f>IF(OR('0.Work Content Judge'!$F$132=0,AND($CP168=99,COUNTIF('0.Work Content Judge'!$AM$162:$AO$162,2)=0),AND($CQ168=99,COUNTIF('0.Work Content Judge'!$AM$162:$AO$162,2)&gt;0),AND($CT168=99,'0.Work Content Judge'!$AC$162=1),AND($X$27="N/A",$H168=$BD$46),AND($X$28="N/A",$H168=$BE$46),AND($X$29="N/A",$H168=$BF$46),AND($X$30="N/A",$H168=$BG$46),AND($X$31="N/A",$H168=$BH$46),AND($X$32="N/A",$H168=$BI$46)),0,1)</f>
        <v>0</v>
      </c>
      <c r="AU168" s="670">
        <f t="shared" si="28"/>
        <v>1</v>
      </c>
      <c r="AV168" s="669">
        <f>IF(OR('0.Work Content Judge'!$F$133=0,AND($CP168=99,COUNTIF('0.Work Content Judge'!$AM$163:$AO$163,2)=0),AND($CQ168=99,COUNTIF('0.Work Content Judge'!$AM$163:$AO$163,2)&gt;0),AND($CT168=99,'0.Work Content Judge'!$AC$163=1),AND($AD$27="N/A",$H168=$BD$46),AND($AD$28="N/A",$H168=$BE$46),AND($AD$29="N/A",$H168=$BF$46),AND($AD$30="N/A",$H168=$BG$46),AND($AD$31="N/A",$H168=$BH$46),AND($AD$32="N/A",$H168=$BI$46)),0,1)</f>
        <v>0</v>
      </c>
      <c r="AW168" s="670">
        <f t="shared" si="29"/>
        <v>1</v>
      </c>
      <c r="AX168" s="669">
        <f>IF(OR('0.Work Content Judge'!$F$134=0,AND($CP168=99,COUNTIF('0.Work Content Judge'!$AM$164:$AO$164,2)=0),AND($CQ168=99,COUNTIF('0.Work Content Judge'!$AM$164:$AO$164,2)&gt;0),AND($CT168=99,'0.Work Content Judge'!$AC$164=1),AND($AJ$27="N/A",$H168=$BD$46),AND($AJ$28="N/A",$H168=$BE$46),AND($AJ$29="N/A",$H168=$BF$46),AND($AJ$30="N/A",$H168=$BG$46),AND($AJ$31="N/A",$H168=$BH$46),AND($AJ$32="N/A",$H168=$BI$46)),0,1)</f>
        <v>0</v>
      </c>
      <c r="AY168" s="670">
        <f t="shared" si="30"/>
        <v>1</v>
      </c>
      <c r="AZ168" s="683">
        <f t="shared" si="31"/>
        <v>1</v>
      </c>
      <c r="BA168" s="684">
        <v>1</v>
      </c>
      <c r="BB168" s="685">
        <v>1</v>
      </c>
      <c r="BC168" s="685" t="s">
        <v>749</v>
      </c>
      <c r="BD168" s="685" t="s">
        <v>749</v>
      </c>
      <c r="BE168" s="685">
        <v>1</v>
      </c>
      <c r="BF168" s="685" t="s">
        <v>749</v>
      </c>
      <c r="BG168" s="685" t="s">
        <v>749</v>
      </c>
      <c r="BH168" s="685" t="s">
        <v>749</v>
      </c>
      <c r="BI168" s="685" t="s">
        <v>749</v>
      </c>
      <c r="BJ168" s="685">
        <v>0</v>
      </c>
      <c r="BK168" s="685" t="s">
        <v>749</v>
      </c>
      <c r="BL168" s="685">
        <v>1</v>
      </c>
      <c r="BM168" s="685" t="s">
        <v>749</v>
      </c>
      <c r="BN168" s="685" t="s">
        <v>749</v>
      </c>
      <c r="BO168" s="685" t="s">
        <v>749</v>
      </c>
      <c r="BP168" s="685" t="s">
        <v>749</v>
      </c>
      <c r="BQ168" s="685" t="s">
        <v>749</v>
      </c>
      <c r="BR168" s="685" t="s">
        <v>749</v>
      </c>
      <c r="BS168" s="685" t="s">
        <v>749</v>
      </c>
      <c r="BT168" s="685" t="s">
        <v>749</v>
      </c>
      <c r="BU168" s="685" t="s">
        <v>749</v>
      </c>
      <c r="BV168" s="685" t="s">
        <v>749</v>
      </c>
      <c r="BW168" s="685" t="s">
        <v>749</v>
      </c>
      <c r="BX168" s="685" t="s">
        <v>749</v>
      </c>
      <c r="BY168" s="685" t="s">
        <v>749</v>
      </c>
      <c r="BZ168" s="685">
        <v>1</v>
      </c>
      <c r="CA168" s="685">
        <v>1</v>
      </c>
      <c r="CB168" s="685">
        <v>1</v>
      </c>
      <c r="CC168" s="685">
        <v>1</v>
      </c>
      <c r="CD168" s="685" t="s">
        <v>749</v>
      </c>
      <c r="CE168" s="685" t="s">
        <v>749</v>
      </c>
      <c r="CF168" s="685" t="s">
        <v>749</v>
      </c>
      <c r="CG168" s="685" t="s">
        <v>749</v>
      </c>
      <c r="CH168" s="685" t="s">
        <v>749</v>
      </c>
      <c r="CI168" s="685" t="s">
        <v>749</v>
      </c>
      <c r="CJ168" s="685" t="s">
        <v>749</v>
      </c>
      <c r="CK168" s="685" t="s">
        <v>749</v>
      </c>
      <c r="CL168" s="685" t="s">
        <v>749</v>
      </c>
      <c r="CM168" s="685" t="s">
        <v>749</v>
      </c>
      <c r="CN168" s="685">
        <v>1</v>
      </c>
      <c r="CO168" s="685" t="s">
        <v>749</v>
      </c>
      <c r="CP168" s="685"/>
      <c r="CQ168" s="685"/>
      <c r="CR168" s="685"/>
      <c r="CS168" s="685"/>
      <c r="CT168" s="685"/>
      <c r="CU168" s="685"/>
      <c r="CV168" s="685"/>
      <c r="CW168" s="718" t="str">
        <f t="shared" si="33"/>
        <v>インターネット接続環境</v>
      </c>
      <c r="CX168" s="718"/>
      <c r="CY168" s="718"/>
    </row>
    <row r="169" s="258" customFormat="1" ht="316.8" spans="2:103">
      <c r="B169" s="448">
        <f t="shared" si="7"/>
        <v>122</v>
      </c>
      <c r="C169" s="449" t="s">
        <v>980</v>
      </c>
      <c r="D169" s="450" t="s">
        <v>743</v>
      </c>
      <c r="E169" s="451" t="s">
        <v>744</v>
      </c>
      <c r="F169" s="598" t="s">
        <v>981</v>
      </c>
      <c r="G169" s="598" t="s">
        <v>982</v>
      </c>
      <c r="H169" s="451" t="str">
        <f t="shared" si="32"/>
        <v>インターネット接続環境
Internet connection environment
(e.g., Proxy server,etc.)</v>
      </c>
      <c r="I169" s="451" t="s">
        <v>775</v>
      </c>
      <c r="J169" s="637" t="s">
        <v>776</v>
      </c>
      <c r="K169" s="487" t="str">
        <f t="shared" si="21"/>
        <v>回答不要
Not Applicable</v>
      </c>
      <c r="L169" s="488"/>
      <c r="M169" s="489"/>
      <c r="N169" s="492" t="s">
        <v>287</v>
      </c>
      <c r="O169" s="491"/>
      <c r="P169" s="322"/>
      <c r="Q169" s="648" t="s">
        <v>131</v>
      </c>
      <c r="R169" s="487" t="str">
        <f t="shared" si="22"/>
        <v>回答不要
Not Applicable</v>
      </c>
      <c r="S169" s="488"/>
      <c r="T169" s="489"/>
      <c r="U169" s="649"/>
      <c r="V169" s="494"/>
      <c r="W169" s="649"/>
      <c r="X169" s="487" t="str">
        <f t="shared" si="23"/>
        <v>回答不要
Not Applicable</v>
      </c>
      <c r="Y169" s="488"/>
      <c r="Z169" s="489"/>
      <c r="AA169" s="649"/>
      <c r="AB169" s="494"/>
      <c r="AC169" s="649"/>
      <c r="AD169" s="487" t="str">
        <f t="shared" si="24"/>
        <v>回答不要
Not Applicable</v>
      </c>
      <c r="AE169" s="488"/>
      <c r="AF169" s="489"/>
      <c r="AG169" s="649"/>
      <c r="AH169" s="494"/>
      <c r="AI169" s="649"/>
      <c r="AJ169" s="487" t="str">
        <f t="shared" si="25"/>
        <v>回答不要
Not Applicable</v>
      </c>
      <c r="AK169" s="488"/>
      <c r="AL169" s="489"/>
      <c r="AM169" s="652"/>
      <c r="AN169" s="494"/>
      <c r="AO169" s="668"/>
      <c r="AP169" s="669">
        <f>IF(OR('0.Work Content Judge'!$F$130=0,AND($CP169=99,COUNTIF('0.Work Content Judge'!$AM$160:$AO$160,2)=0),AND($CQ169=99,COUNTIF('0.Work Content Judge'!$AM$160:$AO$160,2)&gt;0),AND($CT169=99,'0.Work Content Judge'!$AC$160=1),AND($K$27="N/A",$H169=$BD$46),AND($K$28="N/A",$H169=$BE$46),AND($K$29="N/A",$H169=$BF$46),AND($K$30="N/A",$H169=$BG$46),AND($K$31="N/A",$H169=$BH$46),AND($K$32="N/A",$H169=$BI$46)),0,1)</f>
        <v>0</v>
      </c>
      <c r="AQ169" s="670">
        <f t="shared" si="26"/>
        <v>1</v>
      </c>
      <c r="AR169" s="669">
        <f>IF(OR('0.Work Content Judge'!$F$131=0,AND($CP169=99,COUNTIF('0.Work Content Judge'!$AM$161:$AO$161,2)=0),AND($CQ169=99,COUNTIF('0.Work Content Judge'!$AM$161:$AO$161,2)&gt;0),AND($CT169=99,'0.Work Content Judge'!$AC$161=1),AND($R$27="N/A",$H169=$BD$46),AND($R$28="N/A",$H169=$BE$46),AND($R$29="N/A",$H169=$BF$46),AND($R$30="N/A",$H169=$BG$46),AND($R$31="N/A",$H169=$BH$46),AND($R$32="N/A",$H169=$BI$46)),0,1)</f>
        <v>0</v>
      </c>
      <c r="AS169" s="670">
        <f t="shared" si="27"/>
        <v>1</v>
      </c>
      <c r="AT169" s="669">
        <f>IF(OR('0.Work Content Judge'!$F$132=0,AND($CP169=99,COUNTIF('0.Work Content Judge'!$AM$162:$AO$162,2)=0),AND($CQ169=99,COUNTIF('0.Work Content Judge'!$AM$162:$AO$162,2)&gt;0),AND($CT169=99,'0.Work Content Judge'!$AC$162=1),AND($X$27="N/A",$H169=$BD$46),AND($X$28="N/A",$H169=$BE$46),AND($X$29="N/A",$H169=$BF$46),AND($X$30="N/A",$H169=$BG$46),AND($X$31="N/A",$H169=$BH$46),AND($X$32="N/A",$H169=$BI$46)),0,1)</f>
        <v>0</v>
      </c>
      <c r="AU169" s="670">
        <f t="shared" si="28"/>
        <v>1</v>
      </c>
      <c r="AV169" s="669">
        <f>IF(OR('0.Work Content Judge'!$F$133=0,AND($CP169=99,COUNTIF('0.Work Content Judge'!$AM$163:$AO$163,2)=0),AND($CQ169=99,COUNTIF('0.Work Content Judge'!$AM$163:$AO$163,2)&gt;0),AND($CT169=99,'0.Work Content Judge'!$AC$163=1),AND($AD$27="N/A",$H169=$BD$46),AND($AD$28="N/A",$H169=$BE$46),AND($AD$29="N/A",$H169=$BF$46),AND($AD$30="N/A",$H169=$BG$46),AND($AD$31="N/A",$H169=$BH$46),AND($AD$32="N/A",$H169=$BI$46)),0,1)</f>
        <v>0</v>
      </c>
      <c r="AW169" s="670">
        <f t="shared" si="29"/>
        <v>1</v>
      </c>
      <c r="AX169" s="669">
        <f>IF(OR('0.Work Content Judge'!$F$134=0,AND($CP169=99,COUNTIF('0.Work Content Judge'!$AM$164:$AO$164,2)=0),AND($CQ169=99,COUNTIF('0.Work Content Judge'!$AM$164:$AO$164,2)&gt;0),AND($CT169=99,'0.Work Content Judge'!$AC$164=1),AND($AJ$27="N/A",$H169=$BD$46),AND($AJ$28="N/A",$H169=$BE$46),AND($AJ$29="N/A",$H169=$BF$46),AND($AJ$30="N/A",$H169=$BG$46),AND($AJ$31="N/A",$H169=$BH$46),AND($AJ$32="N/A",$H169=$BI$46)),0,1)</f>
        <v>0</v>
      </c>
      <c r="AY169" s="670">
        <f t="shared" si="30"/>
        <v>1</v>
      </c>
      <c r="AZ169" s="683">
        <f t="shared" si="31"/>
        <v>4</v>
      </c>
      <c r="BA169" s="684">
        <v>1</v>
      </c>
      <c r="BB169" s="685">
        <v>1</v>
      </c>
      <c r="BC169" s="685" t="s">
        <v>749</v>
      </c>
      <c r="BD169" s="685" t="s">
        <v>749</v>
      </c>
      <c r="BE169" s="685">
        <v>1</v>
      </c>
      <c r="BF169" s="685">
        <v>1</v>
      </c>
      <c r="BG169" s="685" t="s">
        <v>749</v>
      </c>
      <c r="BH169" s="685">
        <v>1</v>
      </c>
      <c r="BI169" s="685">
        <v>1</v>
      </c>
      <c r="BJ169" s="685">
        <v>1</v>
      </c>
      <c r="BK169" s="685" t="s">
        <v>749</v>
      </c>
      <c r="BL169" s="685" t="s">
        <v>749</v>
      </c>
      <c r="BM169" s="685" t="s">
        <v>749</v>
      </c>
      <c r="BN169" s="685" t="s">
        <v>749</v>
      </c>
      <c r="BO169" s="685" t="s">
        <v>749</v>
      </c>
      <c r="BP169" s="685" t="s">
        <v>749</v>
      </c>
      <c r="BQ169" s="685">
        <v>1</v>
      </c>
      <c r="BR169" s="685" t="s">
        <v>749</v>
      </c>
      <c r="BS169" s="685" t="s">
        <v>749</v>
      </c>
      <c r="BT169" s="685" t="s">
        <v>749</v>
      </c>
      <c r="BU169" s="685" t="s">
        <v>749</v>
      </c>
      <c r="BV169" s="685" t="s">
        <v>749</v>
      </c>
      <c r="BW169" s="685" t="s">
        <v>749</v>
      </c>
      <c r="BX169" s="685" t="s">
        <v>749</v>
      </c>
      <c r="BY169" s="685" t="s">
        <v>749</v>
      </c>
      <c r="BZ169" s="685">
        <v>1</v>
      </c>
      <c r="CA169" s="685">
        <v>1</v>
      </c>
      <c r="CB169" s="685">
        <v>1</v>
      </c>
      <c r="CC169" s="685">
        <v>1</v>
      </c>
      <c r="CD169" s="685">
        <v>1</v>
      </c>
      <c r="CE169" s="685" t="s">
        <v>749</v>
      </c>
      <c r="CF169" s="685" t="s">
        <v>749</v>
      </c>
      <c r="CG169" s="685" t="s">
        <v>749</v>
      </c>
      <c r="CH169" s="685" t="s">
        <v>749</v>
      </c>
      <c r="CI169" s="685" t="s">
        <v>749</v>
      </c>
      <c r="CJ169" s="685" t="s">
        <v>749</v>
      </c>
      <c r="CK169" s="685" t="s">
        <v>749</v>
      </c>
      <c r="CL169" s="685" t="s">
        <v>749</v>
      </c>
      <c r="CM169" s="685" t="s">
        <v>749</v>
      </c>
      <c r="CN169" s="685">
        <v>1</v>
      </c>
      <c r="CO169" s="685">
        <v>1</v>
      </c>
      <c r="CP169" s="685"/>
      <c r="CQ169" s="685"/>
      <c r="CR169" s="685"/>
      <c r="CS169" s="685"/>
      <c r="CT169" s="685"/>
      <c r="CU169" s="685"/>
      <c r="CV169" s="685"/>
      <c r="CW169" s="718" t="str">
        <f t="shared" si="33"/>
        <v>インターネット接続環境</v>
      </c>
      <c r="CX169" s="718"/>
      <c r="CY169" s="718"/>
    </row>
    <row r="170" s="258" customFormat="1" ht="316.8" spans="2:103">
      <c r="B170" s="448">
        <f t="shared" si="7"/>
        <v>123</v>
      </c>
      <c r="C170" s="449" t="s">
        <v>980</v>
      </c>
      <c r="D170" s="450" t="s">
        <v>743</v>
      </c>
      <c r="E170" s="451" t="s">
        <v>744</v>
      </c>
      <c r="F170" s="598" t="s">
        <v>981</v>
      </c>
      <c r="G170" s="598" t="s">
        <v>982</v>
      </c>
      <c r="H170" s="454" t="str">
        <f t="shared" si="32"/>
        <v>インターネットメール環境
Internet mail environment
(e.g., E-mail server)</v>
      </c>
      <c r="I170" s="451" t="s">
        <v>775</v>
      </c>
      <c r="J170" s="637" t="s">
        <v>776</v>
      </c>
      <c r="K170" s="487" t="str">
        <f t="shared" si="21"/>
        <v>回答不要
Not Applicable</v>
      </c>
      <c r="L170" s="488"/>
      <c r="M170" s="489"/>
      <c r="N170" s="492" t="s">
        <v>287</v>
      </c>
      <c r="O170" s="491"/>
      <c r="P170" s="322"/>
      <c r="Q170" s="648" t="s">
        <v>131</v>
      </c>
      <c r="R170" s="487" t="str">
        <f t="shared" si="22"/>
        <v>回答不要
Not Applicable</v>
      </c>
      <c r="S170" s="488"/>
      <c r="T170" s="489"/>
      <c r="U170" s="649"/>
      <c r="V170" s="494"/>
      <c r="W170" s="649"/>
      <c r="X170" s="487" t="str">
        <f t="shared" si="23"/>
        <v>回答不要
Not Applicable</v>
      </c>
      <c r="Y170" s="488"/>
      <c r="Z170" s="489"/>
      <c r="AA170" s="649"/>
      <c r="AB170" s="494"/>
      <c r="AC170" s="649"/>
      <c r="AD170" s="487" t="str">
        <f t="shared" si="24"/>
        <v>回答不要
Not Applicable</v>
      </c>
      <c r="AE170" s="488"/>
      <c r="AF170" s="489"/>
      <c r="AG170" s="649"/>
      <c r="AH170" s="494"/>
      <c r="AI170" s="649"/>
      <c r="AJ170" s="487" t="str">
        <f t="shared" si="25"/>
        <v>回答不要
Not Applicable</v>
      </c>
      <c r="AK170" s="488"/>
      <c r="AL170" s="489"/>
      <c r="AM170" s="652"/>
      <c r="AN170" s="494"/>
      <c r="AO170" s="668"/>
      <c r="AP170" s="669">
        <f>IF(OR('0.Work Content Judge'!$F$130=0,AND($CP170=99,COUNTIF('0.Work Content Judge'!$AM$160:$AO$160,2)=0),AND($CQ170=99,COUNTIF('0.Work Content Judge'!$AM$160:$AO$160,2)&gt;0),AND($CT170=99,'0.Work Content Judge'!$AC$160=1),AND($K$27="N/A",$H170=$BD$46),AND($K$28="N/A",$H170=$BE$46),AND($K$29="N/A",$H170=$BF$46),AND($K$30="N/A",$H170=$BG$46),AND($K$31="N/A",$H170=$BH$46),AND($K$32="N/A",$H170=$BI$46)),0,1)</f>
        <v>0</v>
      </c>
      <c r="AQ170" s="670">
        <f t="shared" si="26"/>
        <v>1</v>
      </c>
      <c r="AR170" s="669">
        <f>IF(OR('0.Work Content Judge'!$F$131=0,AND($CP170=99,COUNTIF('0.Work Content Judge'!$AM$161:$AO$161,2)=0),AND($CQ170=99,COUNTIF('0.Work Content Judge'!$AM$161:$AO$161,2)&gt;0),AND($CT170=99,'0.Work Content Judge'!$AC$161=1),AND($R$27="N/A",$H170=$BD$46),AND($R$28="N/A",$H170=$BE$46),AND($R$29="N/A",$H170=$BF$46),AND($R$30="N/A",$H170=$BG$46),AND($R$31="N/A",$H170=$BH$46),AND($R$32="N/A",$H170=$BI$46)),0,1)</f>
        <v>0</v>
      </c>
      <c r="AS170" s="670">
        <f t="shared" si="27"/>
        <v>1</v>
      </c>
      <c r="AT170" s="669">
        <f>IF(OR('0.Work Content Judge'!$F$132=0,AND($CP170=99,COUNTIF('0.Work Content Judge'!$AM$162:$AO$162,2)=0),AND($CQ170=99,COUNTIF('0.Work Content Judge'!$AM$162:$AO$162,2)&gt;0),AND($CT170=99,'0.Work Content Judge'!$AC$162=1),AND($X$27="N/A",$H170=$BD$46),AND($X$28="N/A",$H170=$BE$46),AND($X$29="N/A",$H170=$BF$46),AND($X$30="N/A",$H170=$BG$46),AND($X$31="N/A",$H170=$BH$46),AND($X$32="N/A",$H170=$BI$46)),0,1)</f>
        <v>0</v>
      </c>
      <c r="AU170" s="670">
        <f t="shared" si="28"/>
        <v>1</v>
      </c>
      <c r="AV170" s="669">
        <f>IF(OR('0.Work Content Judge'!$F$133=0,AND($CP170=99,COUNTIF('0.Work Content Judge'!$AM$163:$AO$163,2)=0),AND($CQ170=99,COUNTIF('0.Work Content Judge'!$AM$163:$AO$163,2)&gt;0),AND($CT170=99,'0.Work Content Judge'!$AC$163=1),AND($AD$27="N/A",$H170=$BD$46),AND($AD$28="N/A",$H170=$BE$46),AND($AD$29="N/A",$H170=$BF$46),AND($AD$30="N/A",$H170=$BG$46),AND($AD$31="N/A",$H170=$BH$46),AND($AD$32="N/A",$H170=$BI$46)),0,1)</f>
        <v>0</v>
      </c>
      <c r="AW170" s="670">
        <f t="shared" si="29"/>
        <v>1</v>
      </c>
      <c r="AX170" s="669">
        <f>IF(OR('0.Work Content Judge'!$F$134=0,AND($CP170=99,COUNTIF('0.Work Content Judge'!$AM$164:$AO$164,2)=0),AND($CQ170=99,COUNTIF('0.Work Content Judge'!$AM$164:$AO$164,2)&gt;0),AND($CT170=99,'0.Work Content Judge'!$AC$164=1),AND($AJ$27="N/A",$H170=$BD$46),AND($AJ$28="N/A",$H170=$BE$46),AND($AJ$29="N/A",$H170=$BF$46),AND($AJ$30="N/A",$H170=$BG$46),AND($AJ$31="N/A",$H170=$BH$46),AND($AJ$32="N/A",$H170=$BI$46)),0,1)</f>
        <v>0</v>
      </c>
      <c r="AY170" s="670">
        <f t="shared" si="30"/>
        <v>1</v>
      </c>
      <c r="AZ170" s="683">
        <f t="shared" si="31"/>
        <v>3</v>
      </c>
      <c r="BA170" s="684">
        <v>1</v>
      </c>
      <c r="BB170" s="685">
        <v>1</v>
      </c>
      <c r="BC170" s="685" t="s">
        <v>749</v>
      </c>
      <c r="BD170" s="685" t="s">
        <v>749</v>
      </c>
      <c r="BE170" s="685"/>
      <c r="BF170" s="685">
        <v>1</v>
      </c>
      <c r="BG170" s="685" t="s">
        <v>749</v>
      </c>
      <c r="BH170" s="685">
        <v>1</v>
      </c>
      <c r="BI170" s="685">
        <v>1</v>
      </c>
      <c r="BJ170" s="685">
        <v>1</v>
      </c>
      <c r="BK170" s="685" t="s">
        <v>749</v>
      </c>
      <c r="BL170" s="685" t="s">
        <v>749</v>
      </c>
      <c r="BM170" s="685" t="s">
        <v>749</v>
      </c>
      <c r="BN170" s="685" t="s">
        <v>749</v>
      </c>
      <c r="BO170" s="685" t="s">
        <v>749</v>
      </c>
      <c r="BP170" s="685" t="s">
        <v>749</v>
      </c>
      <c r="BQ170" s="685">
        <v>1</v>
      </c>
      <c r="BR170" s="685" t="s">
        <v>749</v>
      </c>
      <c r="BS170" s="685" t="s">
        <v>749</v>
      </c>
      <c r="BT170" s="685" t="s">
        <v>749</v>
      </c>
      <c r="BU170" s="685" t="s">
        <v>749</v>
      </c>
      <c r="BV170" s="685" t="s">
        <v>749</v>
      </c>
      <c r="BW170" s="685" t="s">
        <v>749</v>
      </c>
      <c r="BX170" s="685" t="s">
        <v>749</v>
      </c>
      <c r="BY170" s="685" t="s">
        <v>749</v>
      </c>
      <c r="BZ170" s="685">
        <v>1</v>
      </c>
      <c r="CA170" s="685">
        <v>1</v>
      </c>
      <c r="CB170" s="685">
        <v>1</v>
      </c>
      <c r="CC170" s="685">
        <v>1</v>
      </c>
      <c r="CD170" s="685">
        <v>1</v>
      </c>
      <c r="CE170" s="685" t="s">
        <v>749</v>
      </c>
      <c r="CF170" s="685" t="s">
        <v>749</v>
      </c>
      <c r="CG170" s="685" t="s">
        <v>749</v>
      </c>
      <c r="CH170" s="685" t="s">
        <v>749</v>
      </c>
      <c r="CI170" s="685" t="s">
        <v>749</v>
      </c>
      <c r="CJ170" s="685" t="s">
        <v>749</v>
      </c>
      <c r="CK170" s="685" t="s">
        <v>749</v>
      </c>
      <c r="CL170" s="685" t="s">
        <v>749</v>
      </c>
      <c r="CM170" s="685" t="s">
        <v>749</v>
      </c>
      <c r="CN170" s="685">
        <v>1</v>
      </c>
      <c r="CO170" s="685">
        <v>1</v>
      </c>
      <c r="CP170" s="685"/>
      <c r="CQ170" s="685"/>
      <c r="CR170" s="685"/>
      <c r="CS170" s="685"/>
      <c r="CT170" s="685"/>
      <c r="CU170" s="685"/>
      <c r="CV170" s="685"/>
      <c r="CW170" s="718" t="str">
        <f t="shared" si="33"/>
        <v>インターネットメール環境</v>
      </c>
      <c r="CX170" s="718"/>
      <c r="CY170" s="718"/>
    </row>
    <row r="171" s="258" customFormat="1" ht="316.8" spans="2:103">
      <c r="B171" s="448">
        <f t="shared" si="7"/>
        <v>124</v>
      </c>
      <c r="C171" s="449" t="s">
        <v>980</v>
      </c>
      <c r="D171" s="450" t="s">
        <v>743</v>
      </c>
      <c r="E171" s="451" t="s">
        <v>744</v>
      </c>
      <c r="F171" s="598" t="s">
        <v>981</v>
      </c>
      <c r="G171" s="598" t="s">
        <v>982</v>
      </c>
      <c r="H171" s="454" t="str">
        <f t="shared" si="32"/>
        <v>端末管理サーバ
Terminal management server
(e.g., Active Directory server)</v>
      </c>
      <c r="I171" s="451" t="s">
        <v>775</v>
      </c>
      <c r="J171" s="637" t="s">
        <v>776</v>
      </c>
      <c r="K171" s="487" t="str">
        <f t="shared" si="21"/>
        <v>回答不要
Not Applicable</v>
      </c>
      <c r="L171" s="488"/>
      <c r="M171" s="489"/>
      <c r="N171" s="492" t="s">
        <v>287</v>
      </c>
      <c r="O171" s="491"/>
      <c r="P171" s="322"/>
      <c r="Q171" s="648" t="s">
        <v>131</v>
      </c>
      <c r="R171" s="487" t="str">
        <f t="shared" si="22"/>
        <v>回答不要
Not Applicable</v>
      </c>
      <c r="S171" s="488"/>
      <c r="T171" s="489"/>
      <c r="U171" s="649"/>
      <c r="V171" s="494"/>
      <c r="W171" s="649"/>
      <c r="X171" s="487" t="str">
        <f t="shared" si="23"/>
        <v>回答不要
Not Applicable</v>
      </c>
      <c r="Y171" s="488"/>
      <c r="Z171" s="489"/>
      <c r="AA171" s="649"/>
      <c r="AB171" s="494"/>
      <c r="AC171" s="649"/>
      <c r="AD171" s="487" t="str">
        <f t="shared" si="24"/>
        <v>回答不要
Not Applicable</v>
      </c>
      <c r="AE171" s="488"/>
      <c r="AF171" s="489"/>
      <c r="AG171" s="649"/>
      <c r="AH171" s="494"/>
      <c r="AI171" s="649"/>
      <c r="AJ171" s="487" t="str">
        <f t="shared" si="25"/>
        <v>回答不要
Not Applicable</v>
      </c>
      <c r="AK171" s="488"/>
      <c r="AL171" s="489"/>
      <c r="AM171" s="652"/>
      <c r="AN171" s="494"/>
      <c r="AO171" s="668"/>
      <c r="AP171" s="669">
        <f>IF(OR('0.Work Content Judge'!$F$130=0,AND($CP171=99,COUNTIF('0.Work Content Judge'!$AM$160:$AO$160,2)=0),AND($CQ171=99,COUNTIF('0.Work Content Judge'!$AM$160:$AO$160,2)&gt;0),AND($CT171=99,'0.Work Content Judge'!$AC$160=1),AND($K$27="N/A",$H171=$BD$46),AND($K$28="N/A",$H171=$BE$46),AND($K$29="N/A",$H171=$BF$46),AND($K$30="N/A",$H171=$BG$46),AND($K$31="N/A",$H171=$BH$46),AND($K$32="N/A",$H171=$BI$46)),0,1)</f>
        <v>0</v>
      </c>
      <c r="AQ171" s="670">
        <f t="shared" si="26"/>
        <v>1</v>
      </c>
      <c r="AR171" s="669">
        <f>IF(OR('0.Work Content Judge'!$F$131=0,AND($CP171=99,COUNTIF('0.Work Content Judge'!$AM$161:$AO$161,2)=0),AND($CQ171=99,COUNTIF('0.Work Content Judge'!$AM$161:$AO$161,2)&gt;0),AND($CT171=99,'0.Work Content Judge'!$AC$161=1),AND($R$27="N/A",$H171=$BD$46),AND($R$28="N/A",$H171=$BE$46),AND($R$29="N/A",$H171=$BF$46),AND($R$30="N/A",$H171=$BG$46),AND($R$31="N/A",$H171=$BH$46),AND($R$32="N/A",$H171=$BI$46)),0,1)</f>
        <v>0</v>
      </c>
      <c r="AS171" s="670">
        <f t="shared" si="27"/>
        <v>1</v>
      </c>
      <c r="AT171" s="669">
        <f>IF(OR('0.Work Content Judge'!$F$132=0,AND($CP171=99,COUNTIF('0.Work Content Judge'!$AM$162:$AO$162,2)=0),AND($CQ171=99,COUNTIF('0.Work Content Judge'!$AM$162:$AO$162,2)&gt;0),AND($CT171=99,'0.Work Content Judge'!$AC$162=1),AND($X$27="N/A",$H171=$BD$46),AND($X$28="N/A",$H171=$BE$46),AND($X$29="N/A",$H171=$BF$46),AND($X$30="N/A",$H171=$BG$46),AND($X$31="N/A",$H171=$BH$46),AND($X$32="N/A",$H171=$BI$46)),0,1)</f>
        <v>0</v>
      </c>
      <c r="AU171" s="670">
        <f t="shared" si="28"/>
        <v>1</v>
      </c>
      <c r="AV171" s="669">
        <f>IF(OR('0.Work Content Judge'!$F$133=0,AND($CP171=99,COUNTIF('0.Work Content Judge'!$AM$163:$AO$163,2)=0),AND($CQ171=99,COUNTIF('0.Work Content Judge'!$AM$163:$AO$163,2)&gt;0),AND($CT171=99,'0.Work Content Judge'!$AC$163=1),AND($AD$27="N/A",$H171=$BD$46),AND($AD$28="N/A",$H171=$BE$46),AND($AD$29="N/A",$H171=$BF$46),AND($AD$30="N/A",$H171=$BG$46),AND($AD$31="N/A",$H171=$BH$46),AND($AD$32="N/A",$H171=$BI$46)),0,1)</f>
        <v>0</v>
      </c>
      <c r="AW171" s="670">
        <f t="shared" si="29"/>
        <v>1</v>
      </c>
      <c r="AX171" s="669">
        <f>IF(OR('0.Work Content Judge'!$F$134=0,AND($CP171=99,COUNTIF('0.Work Content Judge'!$AM$164:$AO$164,2)=0),AND($CQ171=99,COUNTIF('0.Work Content Judge'!$AM$164:$AO$164,2)&gt;0),AND($CT171=99,'0.Work Content Judge'!$AC$164=1),AND($AJ$27="N/A",$H171=$BD$46),AND($AJ$28="N/A",$H171=$BE$46),AND($AJ$29="N/A",$H171=$BF$46),AND($AJ$30="N/A",$H171=$BG$46),AND($AJ$31="N/A",$H171=$BH$46),AND($AJ$32="N/A",$H171=$BI$46)),0,1)</f>
        <v>0</v>
      </c>
      <c r="AY171" s="670">
        <f t="shared" si="30"/>
        <v>1</v>
      </c>
      <c r="AZ171" s="683">
        <f t="shared" si="31"/>
        <v>2</v>
      </c>
      <c r="BA171" s="684">
        <v>1</v>
      </c>
      <c r="BB171" s="685">
        <v>1</v>
      </c>
      <c r="BC171" s="685" t="s">
        <v>749</v>
      </c>
      <c r="BD171" s="685" t="s">
        <v>749</v>
      </c>
      <c r="BE171" s="685"/>
      <c r="BF171" s="685"/>
      <c r="BG171" s="685" t="s">
        <v>749</v>
      </c>
      <c r="BH171" s="685">
        <v>1</v>
      </c>
      <c r="BI171" s="685">
        <v>1</v>
      </c>
      <c r="BJ171" s="685">
        <v>1</v>
      </c>
      <c r="BK171" s="685" t="s">
        <v>749</v>
      </c>
      <c r="BL171" s="685" t="s">
        <v>749</v>
      </c>
      <c r="BM171" s="685" t="s">
        <v>749</v>
      </c>
      <c r="BN171" s="685" t="s">
        <v>749</v>
      </c>
      <c r="BO171" s="685" t="s">
        <v>749</v>
      </c>
      <c r="BP171" s="685" t="s">
        <v>749</v>
      </c>
      <c r="BQ171" s="685">
        <v>1</v>
      </c>
      <c r="BR171" s="685" t="s">
        <v>749</v>
      </c>
      <c r="BS171" s="685" t="s">
        <v>749</v>
      </c>
      <c r="BT171" s="685" t="s">
        <v>749</v>
      </c>
      <c r="BU171" s="685" t="s">
        <v>749</v>
      </c>
      <c r="BV171" s="685" t="s">
        <v>749</v>
      </c>
      <c r="BW171" s="685" t="s">
        <v>749</v>
      </c>
      <c r="BX171" s="685" t="s">
        <v>749</v>
      </c>
      <c r="BY171" s="685" t="s">
        <v>749</v>
      </c>
      <c r="BZ171" s="685">
        <v>1</v>
      </c>
      <c r="CA171" s="685">
        <v>1</v>
      </c>
      <c r="CB171" s="685">
        <v>1</v>
      </c>
      <c r="CC171" s="685">
        <v>1</v>
      </c>
      <c r="CD171" s="685">
        <v>1</v>
      </c>
      <c r="CE171" s="685" t="s">
        <v>749</v>
      </c>
      <c r="CF171" s="685" t="s">
        <v>749</v>
      </c>
      <c r="CG171" s="685" t="s">
        <v>749</v>
      </c>
      <c r="CH171" s="685" t="s">
        <v>749</v>
      </c>
      <c r="CI171" s="685" t="s">
        <v>749</v>
      </c>
      <c r="CJ171" s="685" t="s">
        <v>749</v>
      </c>
      <c r="CK171" s="685" t="s">
        <v>749</v>
      </c>
      <c r="CL171" s="685" t="s">
        <v>749</v>
      </c>
      <c r="CM171" s="685" t="s">
        <v>749</v>
      </c>
      <c r="CN171" s="685">
        <v>1</v>
      </c>
      <c r="CO171" s="685">
        <v>1</v>
      </c>
      <c r="CP171" s="685"/>
      <c r="CQ171" s="685"/>
      <c r="CR171" s="685"/>
      <c r="CS171" s="685"/>
      <c r="CT171" s="685"/>
      <c r="CU171" s="685"/>
      <c r="CV171" s="685"/>
      <c r="CW171" s="718" t="str">
        <f t="shared" si="33"/>
        <v>端末管理サーバ(Active Directory)</v>
      </c>
      <c r="CX171" s="718"/>
      <c r="CY171" s="718"/>
    </row>
    <row r="172" s="258" customFormat="1" ht="316.8" spans="2:103">
      <c r="B172" s="448">
        <f t="shared" si="7"/>
        <v>125</v>
      </c>
      <c r="C172" s="449" t="s">
        <v>980</v>
      </c>
      <c r="D172" s="450" t="s">
        <v>743</v>
      </c>
      <c r="E172" s="451" t="s">
        <v>744</v>
      </c>
      <c r="F172" s="598" t="s">
        <v>981</v>
      </c>
      <c r="G172" s="598" t="s">
        <v>982</v>
      </c>
      <c r="H172" s="454" t="str">
        <f t="shared" si="32"/>
        <v>ファイル共有システム(ファイルサーバ)
File sharing system
(e.g., File server)</v>
      </c>
      <c r="I172" s="451" t="s">
        <v>775</v>
      </c>
      <c r="J172" s="637" t="s">
        <v>776</v>
      </c>
      <c r="K172" s="487" t="str">
        <f t="shared" si="21"/>
        <v>回答不要
Not Applicable</v>
      </c>
      <c r="L172" s="488"/>
      <c r="M172" s="489"/>
      <c r="N172" s="492" t="s">
        <v>287</v>
      </c>
      <c r="O172" s="491"/>
      <c r="P172" s="322"/>
      <c r="Q172" s="648" t="s">
        <v>131</v>
      </c>
      <c r="R172" s="487" t="str">
        <f t="shared" si="22"/>
        <v>回答不要
Not Applicable</v>
      </c>
      <c r="S172" s="488"/>
      <c r="T172" s="489"/>
      <c r="U172" s="649"/>
      <c r="V172" s="494"/>
      <c r="W172" s="649"/>
      <c r="X172" s="487" t="str">
        <f t="shared" si="23"/>
        <v>回答不要
Not Applicable</v>
      </c>
      <c r="Y172" s="488"/>
      <c r="Z172" s="489"/>
      <c r="AA172" s="649"/>
      <c r="AB172" s="494"/>
      <c r="AC172" s="649"/>
      <c r="AD172" s="487" t="str">
        <f t="shared" si="24"/>
        <v>回答不要
Not Applicable</v>
      </c>
      <c r="AE172" s="488"/>
      <c r="AF172" s="489"/>
      <c r="AG172" s="649"/>
      <c r="AH172" s="494"/>
      <c r="AI172" s="649"/>
      <c r="AJ172" s="487" t="str">
        <f t="shared" si="25"/>
        <v>回答不要
Not Applicable</v>
      </c>
      <c r="AK172" s="488"/>
      <c r="AL172" s="489"/>
      <c r="AM172" s="652"/>
      <c r="AN172" s="494"/>
      <c r="AO172" s="668"/>
      <c r="AP172" s="669">
        <f>IF(OR('0.Work Content Judge'!$F$130=0,AND($CP172=99,COUNTIF('0.Work Content Judge'!$AM$160:$AO$160,2)=0),AND($CQ172=99,COUNTIF('0.Work Content Judge'!$AM$160:$AO$160,2)&gt;0),AND($CT172=99,'0.Work Content Judge'!$AC$160=1),AND($K$27="N/A",$H172=$BD$46),AND($K$28="N/A",$H172=$BE$46),AND($K$29="N/A",$H172=$BF$46),AND($K$30="N/A",$H172=$BG$46),AND($K$31="N/A",$H172=$BH$46),AND($K$32="N/A",$H172=$BI$46)),0,1)</f>
        <v>0</v>
      </c>
      <c r="AQ172" s="670">
        <f t="shared" si="26"/>
        <v>1</v>
      </c>
      <c r="AR172" s="669">
        <f>IF(OR('0.Work Content Judge'!$F$131=0,AND($CP172=99,COUNTIF('0.Work Content Judge'!$AM$161:$AO$161,2)=0),AND($CQ172=99,COUNTIF('0.Work Content Judge'!$AM$161:$AO$161,2)&gt;0),AND($CT172=99,'0.Work Content Judge'!$AC$161=1),AND($R$27="N/A",$H172=$BD$46),AND($R$28="N/A",$H172=$BE$46),AND($R$29="N/A",$H172=$BF$46),AND($R$30="N/A",$H172=$BG$46),AND($R$31="N/A",$H172=$BH$46),AND($R$32="N/A",$H172=$BI$46)),0,1)</f>
        <v>0</v>
      </c>
      <c r="AS172" s="670">
        <f t="shared" si="27"/>
        <v>1</v>
      </c>
      <c r="AT172" s="669">
        <f>IF(OR('0.Work Content Judge'!$F$132=0,AND($CP172=99,COUNTIF('0.Work Content Judge'!$AM$162:$AO$162,2)=0),AND($CQ172=99,COUNTIF('0.Work Content Judge'!$AM$162:$AO$162,2)&gt;0),AND($CT172=99,'0.Work Content Judge'!$AC$162=1),AND($X$27="N/A",$H172=$BD$46),AND($X$28="N/A",$H172=$BE$46),AND($X$29="N/A",$H172=$BF$46),AND($X$30="N/A",$H172=$BG$46),AND($X$31="N/A",$H172=$BH$46),AND($X$32="N/A",$H172=$BI$46)),0,1)</f>
        <v>0</v>
      </c>
      <c r="AU172" s="670">
        <f t="shared" si="28"/>
        <v>1</v>
      </c>
      <c r="AV172" s="669">
        <f>IF(OR('0.Work Content Judge'!$F$133=0,AND($CP172=99,COUNTIF('0.Work Content Judge'!$AM$163:$AO$163,2)=0),AND($CQ172=99,COUNTIF('0.Work Content Judge'!$AM$163:$AO$163,2)&gt;0),AND($CT172=99,'0.Work Content Judge'!$AC$163=1),AND($AD$27="N/A",$H172=$BD$46),AND($AD$28="N/A",$H172=$BE$46),AND($AD$29="N/A",$H172=$BF$46),AND($AD$30="N/A",$H172=$BG$46),AND($AD$31="N/A",$H172=$BH$46),AND($AD$32="N/A",$H172=$BI$46)),0,1)</f>
        <v>0</v>
      </c>
      <c r="AW172" s="670">
        <f t="shared" si="29"/>
        <v>1</v>
      </c>
      <c r="AX172" s="669">
        <f>IF(OR('0.Work Content Judge'!$F$134=0,AND($CP172=99,COUNTIF('0.Work Content Judge'!$AM$164:$AO$164,2)=0),AND($CQ172=99,COUNTIF('0.Work Content Judge'!$AM$164:$AO$164,2)&gt;0),AND($CT172=99,'0.Work Content Judge'!$AC$164=1),AND($AJ$27="N/A",$H172=$BD$46),AND($AJ$28="N/A",$H172=$BE$46),AND($AJ$29="N/A",$H172=$BF$46),AND($AJ$30="N/A",$H172=$BG$46),AND($AJ$31="N/A",$H172=$BH$46),AND($AJ$32="N/A",$H172=$BI$46)),0,1)</f>
        <v>0</v>
      </c>
      <c r="AY172" s="670">
        <f t="shared" si="30"/>
        <v>1</v>
      </c>
      <c r="AZ172" s="683">
        <f t="shared" si="31"/>
        <v>1</v>
      </c>
      <c r="BA172" s="684">
        <v>1</v>
      </c>
      <c r="BB172" s="685">
        <v>1</v>
      </c>
      <c r="BC172" s="685" t="s">
        <v>749</v>
      </c>
      <c r="BD172" s="685" t="s">
        <v>749</v>
      </c>
      <c r="BE172" s="685"/>
      <c r="BF172" s="685"/>
      <c r="BG172" s="685" t="s">
        <v>749</v>
      </c>
      <c r="BH172" s="685"/>
      <c r="BI172" s="685">
        <v>1</v>
      </c>
      <c r="BJ172" s="685">
        <v>1</v>
      </c>
      <c r="BK172" s="685" t="s">
        <v>749</v>
      </c>
      <c r="BL172" s="685" t="s">
        <v>749</v>
      </c>
      <c r="BM172" s="685" t="s">
        <v>749</v>
      </c>
      <c r="BN172" s="685" t="s">
        <v>749</v>
      </c>
      <c r="BO172" s="685" t="s">
        <v>749</v>
      </c>
      <c r="BP172" s="685" t="s">
        <v>749</v>
      </c>
      <c r="BQ172" s="685">
        <v>1</v>
      </c>
      <c r="BR172" s="685" t="s">
        <v>749</v>
      </c>
      <c r="BS172" s="685" t="s">
        <v>749</v>
      </c>
      <c r="BT172" s="685" t="s">
        <v>749</v>
      </c>
      <c r="BU172" s="685" t="s">
        <v>749</v>
      </c>
      <c r="BV172" s="685" t="s">
        <v>749</v>
      </c>
      <c r="BW172" s="685" t="s">
        <v>749</v>
      </c>
      <c r="BX172" s="685" t="s">
        <v>749</v>
      </c>
      <c r="BY172" s="685" t="s">
        <v>749</v>
      </c>
      <c r="BZ172" s="685">
        <v>1</v>
      </c>
      <c r="CA172" s="685">
        <v>1</v>
      </c>
      <c r="CB172" s="685">
        <v>1</v>
      </c>
      <c r="CC172" s="685">
        <v>1</v>
      </c>
      <c r="CD172" s="685">
        <v>1</v>
      </c>
      <c r="CE172" s="685" t="s">
        <v>749</v>
      </c>
      <c r="CF172" s="685" t="s">
        <v>749</v>
      </c>
      <c r="CG172" s="685" t="s">
        <v>749</v>
      </c>
      <c r="CH172" s="685" t="s">
        <v>749</v>
      </c>
      <c r="CI172" s="685" t="s">
        <v>749</v>
      </c>
      <c r="CJ172" s="685" t="s">
        <v>749</v>
      </c>
      <c r="CK172" s="685" t="s">
        <v>749</v>
      </c>
      <c r="CL172" s="685" t="s">
        <v>749</v>
      </c>
      <c r="CM172" s="685" t="s">
        <v>749</v>
      </c>
      <c r="CN172" s="685">
        <v>1</v>
      </c>
      <c r="CO172" s="685">
        <v>1</v>
      </c>
      <c r="CP172" s="685"/>
      <c r="CQ172" s="685"/>
      <c r="CR172" s="685"/>
      <c r="CS172" s="685"/>
      <c r="CT172" s="685"/>
      <c r="CU172" s="685"/>
      <c r="CV172" s="685"/>
      <c r="CW172" s="718" t="str">
        <f t="shared" si="33"/>
        <v>ファイル共有システム(ファイルサーバ)</v>
      </c>
      <c r="CX172" s="718"/>
      <c r="CY172" s="718"/>
    </row>
    <row r="173" s="258" customFormat="1" ht="144" spans="2:103">
      <c r="B173" s="448">
        <f t="shared" si="7"/>
        <v>126</v>
      </c>
      <c r="C173" s="449" t="s">
        <v>983</v>
      </c>
      <c r="D173" s="450" t="s">
        <v>743</v>
      </c>
      <c r="E173" s="451" t="s">
        <v>801</v>
      </c>
      <c r="F173" s="598" t="s">
        <v>984</v>
      </c>
      <c r="G173" s="598" t="s">
        <v>985</v>
      </c>
      <c r="H173" s="451" t="str">
        <f t="shared" si="32"/>
        <v>システム全体
Entire system</v>
      </c>
      <c r="I173" s="451" t="s">
        <v>785</v>
      </c>
      <c r="J173" s="637" t="s">
        <v>786</v>
      </c>
      <c r="K173" s="487" t="str">
        <f t="shared" si="21"/>
        <v>回答不要
Not Applicable</v>
      </c>
      <c r="L173" s="488"/>
      <c r="M173" s="489"/>
      <c r="N173" s="490" t="s">
        <v>983</v>
      </c>
      <c r="O173" s="491"/>
      <c r="P173" s="322"/>
      <c r="Q173" s="648" t="s">
        <v>131</v>
      </c>
      <c r="R173" s="487" t="str">
        <f t="shared" si="22"/>
        <v>回答不要
Not Applicable</v>
      </c>
      <c r="S173" s="488"/>
      <c r="T173" s="489"/>
      <c r="U173" s="649"/>
      <c r="V173" s="494"/>
      <c r="W173" s="649"/>
      <c r="X173" s="487" t="str">
        <f t="shared" si="23"/>
        <v>回答不要
Not Applicable</v>
      </c>
      <c r="Y173" s="488"/>
      <c r="Z173" s="489"/>
      <c r="AA173" s="649"/>
      <c r="AB173" s="494"/>
      <c r="AC173" s="649"/>
      <c r="AD173" s="487" t="str">
        <f t="shared" si="24"/>
        <v>回答不要
Not Applicable</v>
      </c>
      <c r="AE173" s="488"/>
      <c r="AF173" s="489"/>
      <c r="AG173" s="649"/>
      <c r="AH173" s="494"/>
      <c r="AI173" s="649"/>
      <c r="AJ173" s="487" t="str">
        <f t="shared" si="25"/>
        <v>回答不要
Not Applicable</v>
      </c>
      <c r="AK173" s="488"/>
      <c r="AL173" s="489"/>
      <c r="AM173" s="652"/>
      <c r="AN173" s="494"/>
      <c r="AO173" s="668"/>
      <c r="AP173" s="669">
        <f>IF(OR('0.Work Content Judge'!$F$130=0,AND($CP173=99,COUNTIF('0.Work Content Judge'!$AM$160:$AO$160,2)=0),AND($CQ173=99,COUNTIF('0.Work Content Judge'!$AM$160:$AO$160,2)&gt;0),AND($CT173=99,'0.Work Content Judge'!$AC$160=1),AND($K$27="N/A",$H173=$BD$46),AND($K$28="N/A",$H173=$BE$46),AND($K$29="N/A",$H173=$BF$46),AND($K$30="N/A",$H173=$BG$46),AND($K$31="N/A",$H173=$BH$46),AND($K$32="N/A",$H173=$BI$46)),0,1)</f>
        <v>0</v>
      </c>
      <c r="AQ173" s="670">
        <f t="shared" si="26"/>
        <v>1</v>
      </c>
      <c r="AR173" s="669">
        <f>IF(OR('0.Work Content Judge'!$F$131=0,AND($CP173=99,COUNTIF('0.Work Content Judge'!$AM$161:$AO$161,2)=0),AND($CQ173=99,COUNTIF('0.Work Content Judge'!$AM$161:$AO$161,2)&gt;0),AND($CT173=99,'0.Work Content Judge'!$AC$161=1),AND($R$27="N/A",$H173=$BD$46),AND($R$28="N/A",$H173=$BE$46),AND($R$29="N/A",$H173=$BF$46),AND($R$30="N/A",$H173=$BG$46),AND($R$31="N/A",$H173=$BH$46),AND($R$32="N/A",$H173=$BI$46)),0,1)</f>
        <v>0</v>
      </c>
      <c r="AS173" s="670">
        <f t="shared" si="27"/>
        <v>1</v>
      </c>
      <c r="AT173" s="669">
        <f>IF(OR('0.Work Content Judge'!$F$132=0,AND($CP173=99,COUNTIF('0.Work Content Judge'!$AM$162:$AO$162,2)=0),AND($CQ173=99,COUNTIF('0.Work Content Judge'!$AM$162:$AO$162,2)&gt;0),AND($CT173=99,'0.Work Content Judge'!$AC$162=1),AND($X$27="N/A",$H173=$BD$46),AND($X$28="N/A",$H173=$BE$46),AND($X$29="N/A",$H173=$BF$46),AND($X$30="N/A",$H173=$BG$46),AND($X$31="N/A",$H173=$BH$46),AND($X$32="N/A",$H173=$BI$46)),0,1)</f>
        <v>0</v>
      </c>
      <c r="AU173" s="670">
        <f t="shared" si="28"/>
        <v>1</v>
      </c>
      <c r="AV173" s="669">
        <f>IF(OR('0.Work Content Judge'!$F$133=0,AND($CP173=99,COUNTIF('0.Work Content Judge'!$AM$163:$AO$163,2)=0),AND($CQ173=99,COUNTIF('0.Work Content Judge'!$AM$163:$AO$163,2)&gt;0),AND($CT173=99,'0.Work Content Judge'!$AC$163=1),AND($AD$27="N/A",$H173=$BD$46),AND($AD$28="N/A",$H173=$BE$46),AND($AD$29="N/A",$H173=$BF$46),AND($AD$30="N/A",$H173=$BG$46),AND($AD$31="N/A",$H173=$BH$46),AND($AD$32="N/A",$H173=$BI$46)),0,1)</f>
        <v>0</v>
      </c>
      <c r="AW173" s="670">
        <f t="shared" si="29"/>
        <v>1</v>
      </c>
      <c r="AX173" s="669">
        <f>IF(OR('0.Work Content Judge'!$F$134=0,AND($CP173=99,COUNTIF('0.Work Content Judge'!$AM$164:$AO$164,2)=0),AND($CQ173=99,COUNTIF('0.Work Content Judge'!$AM$164:$AO$164,2)&gt;0),AND($CT173=99,'0.Work Content Judge'!$AC$164=1),AND($AJ$27="N/A",$H173=$BD$46),AND($AJ$28="N/A",$H173=$BE$46),AND($AJ$29="N/A",$H173=$BF$46),AND($AJ$30="N/A",$H173=$BG$46),AND($AJ$31="N/A",$H173=$BH$46),AND($AJ$32="N/A",$H173=$BI$46)),0,1)</f>
        <v>0</v>
      </c>
      <c r="AY173" s="670">
        <f t="shared" si="30"/>
        <v>1</v>
      </c>
      <c r="AZ173" s="683">
        <f t="shared" si="31"/>
        <v>1</v>
      </c>
      <c r="BA173" s="684">
        <v>1</v>
      </c>
      <c r="BB173" s="685">
        <v>1</v>
      </c>
      <c r="BC173" s="685">
        <v>1</v>
      </c>
      <c r="BD173" s="685" t="s">
        <v>749</v>
      </c>
      <c r="BE173" s="685" t="s">
        <v>749</v>
      </c>
      <c r="BF173" s="685" t="s">
        <v>749</v>
      </c>
      <c r="BG173" s="685" t="s">
        <v>749</v>
      </c>
      <c r="BH173" s="685" t="s">
        <v>749</v>
      </c>
      <c r="BI173" s="685" t="s">
        <v>749</v>
      </c>
      <c r="BJ173" s="685">
        <v>0</v>
      </c>
      <c r="BK173" s="685" t="s">
        <v>749</v>
      </c>
      <c r="BL173" s="685" t="s">
        <v>749</v>
      </c>
      <c r="BM173" s="685" t="s">
        <v>749</v>
      </c>
      <c r="BN173" s="685" t="s">
        <v>749</v>
      </c>
      <c r="BO173" s="685" t="s">
        <v>749</v>
      </c>
      <c r="BP173" s="685" t="s">
        <v>749</v>
      </c>
      <c r="BQ173" s="685">
        <v>1</v>
      </c>
      <c r="BR173" s="685" t="s">
        <v>749</v>
      </c>
      <c r="BS173" s="685" t="s">
        <v>749</v>
      </c>
      <c r="BT173" s="685" t="s">
        <v>749</v>
      </c>
      <c r="BU173" s="685" t="s">
        <v>749</v>
      </c>
      <c r="BV173" s="685" t="s">
        <v>749</v>
      </c>
      <c r="BW173" s="685" t="s">
        <v>749</v>
      </c>
      <c r="BX173" s="685" t="s">
        <v>749</v>
      </c>
      <c r="BY173" s="685" t="s">
        <v>749</v>
      </c>
      <c r="BZ173" s="685">
        <v>1</v>
      </c>
      <c r="CA173" s="685">
        <v>1</v>
      </c>
      <c r="CB173" s="685">
        <v>1</v>
      </c>
      <c r="CC173" s="685">
        <v>1</v>
      </c>
      <c r="CD173" s="685">
        <v>1</v>
      </c>
      <c r="CE173" s="685" t="s">
        <v>749</v>
      </c>
      <c r="CF173" s="685">
        <v>1</v>
      </c>
      <c r="CG173" s="685" t="s">
        <v>749</v>
      </c>
      <c r="CH173" s="685">
        <v>1</v>
      </c>
      <c r="CI173" s="685" t="s">
        <v>749</v>
      </c>
      <c r="CJ173" s="685" t="s">
        <v>749</v>
      </c>
      <c r="CK173" s="685" t="s">
        <v>749</v>
      </c>
      <c r="CL173" s="685" t="s">
        <v>749</v>
      </c>
      <c r="CM173" s="685" t="s">
        <v>749</v>
      </c>
      <c r="CN173" s="685">
        <v>1</v>
      </c>
      <c r="CO173" s="685">
        <v>1</v>
      </c>
      <c r="CP173" s="685"/>
      <c r="CQ173" s="685"/>
      <c r="CR173" s="685"/>
      <c r="CS173" s="685"/>
      <c r="CT173" s="685"/>
      <c r="CU173" s="685"/>
      <c r="CV173" s="685"/>
      <c r="CW173" s="718" t="str">
        <f t="shared" si="33"/>
        <v>共通</v>
      </c>
      <c r="CX173" s="718"/>
      <c r="CY173" s="718"/>
    </row>
    <row r="174" s="258" customFormat="1" ht="158.4" spans="2:103">
      <c r="B174" s="448">
        <f t="shared" si="7"/>
        <v>127</v>
      </c>
      <c r="C174" s="449" t="s">
        <v>986</v>
      </c>
      <c r="D174" s="450" t="s">
        <v>743</v>
      </c>
      <c r="E174" s="451" t="s">
        <v>744</v>
      </c>
      <c r="F174" s="598" t="s">
        <v>987</v>
      </c>
      <c r="G174" s="598" t="s">
        <v>988</v>
      </c>
      <c r="H174" s="451" t="str">
        <f t="shared" si="32"/>
        <v>インターネットメール環境
Internet mail environment
(e.g., E-mail server)</v>
      </c>
      <c r="I174" s="451" t="s">
        <v>989</v>
      </c>
      <c r="J174" s="637" t="s">
        <v>990</v>
      </c>
      <c r="K174" s="487" t="str">
        <f t="shared" si="21"/>
        <v>回答不要
Not Applicable</v>
      </c>
      <c r="L174" s="488"/>
      <c r="M174" s="489"/>
      <c r="N174" s="490" t="s">
        <v>986</v>
      </c>
      <c r="O174" s="491"/>
      <c r="P174" s="322"/>
      <c r="Q174" s="648" t="s">
        <v>131</v>
      </c>
      <c r="R174" s="487" t="str">
        <f t="shared" si="22"/>
        <v>回答不要
Not Applicable</v>
      </c>
      <c r="S174" s="488"/>
      <c r="T174" s="489"/>
      <c r="U174" s="649"/>
      <c r="V174" s="494"/>
      <c r="W174" s="649"/>
      <c r="X174" s="487" t="str">
        <f t="shared" si="23"/>
        <v>回答不要
Not Applicable</v>
      </c>
      <c r="Y174" s="488"/>
      <c r="Z174" s="489"/>
      <c r="AA174" s="649"/>
      <c r="AB174" s="494"/>
      <c r="AC174" s="649"/>
      <c r="AD174" s="487" t="str">
        <f t="shared" si="24"/>
        <v>回答不要
Not Applicable</v>
      </c>
      <c r="AE174" s="488"/>
      <c r="AF174" s="489"/>
      <c r="AG174" s="649"/>
      <c r="AH174" s="494"/>
      <c r="AI174" s="649"/>
      <c r="AJ174" s="487" t="str">
        <f t="shared" si="25"/>
        <v>回答不要
Not Applicable</v>
      </c>
      <c r="AK174" s="488"/>
      <c r="AL174" s="489"/>
      <c r="AM174" s="652"/>
      <c r="AN174" s="494"/>
      <c r="AO174" s="668"/>
      <c r="AP174" s="669">
        <f>IF(OR('0.Work Content Judge'!$F$130=0,AND($CP174=99,COUNTIF('0.Work Content Judge'!$AM$160:$AO$160,2)=0),AND($CQ174=99,COUNTIF('0.Work Content Judge'!$AM$160:$AO$160,2)&gt;0),AND($CT174=99,'0.Work Content Judge'!$AC$160=1),AND($K$27="N/A",$H174=$BD$46),AND($K$28="N/A",$H174=$BE$46),AND($K$29="N/A",$H174=$BF$46),AND($K$30="N/A",$H174=$BG$46),AND($K$31="N/A",$H174=$BH$46),AND($K$32="N/A",$H174=$BI$46)),0,1)</f>
        <v>0</v>
      </c>
      <c r="AQ174" s="670">
        <f t="shared" si="26"/>
        <v>1</v>
      </c>
      <c r="AR174" s="669">
        <f>IF(OR('0.Work Content Judge'!$F$131=0,AND($CP174=99,COUNTIF('0.Work Content Judge'!$AM$161:$AO$161,2)=0),AND($CQ174=99,COUNTIF('0.Work Content Judge'!$AM$161:$AO$161,2)&gt;0),AND($CT174=99,'0.Work Content Judge'!$AC$161=1),AND($R$27="N/A",$H174=$BD$46),AND($R$28="N/A",$H174=$BE$46),AND($R$29="N/A",$H174=$BF$46),AND($R$30="N/A",$H174=$BG$46),AND($R$31="N/A",$H174=$BH$46),AND($R$32="N/A",$H174=$BI$46)),0,1)</f>
        <v>0</v>
      </c>
      <c r="AS174" s="670">
        <f t="shared" si="27"/>
        <v>1</v>
      </c>
      <c r="AT174" s="669">
        <f>IF(OR('0.Work Content Judge'!$F$132=0,AND($CP174=99,COUNTIF('0.Work Content Judge'!$AM$162:$AO$162,2)=0),AND($CQ174=99,COUNTIF('0.Work Content Judge'!$AM$162:$AO$162,2)&gt;0),AND($CT174=99,'0.Work Content Judge'!$AC$162=1),AND($X$27="N/A",$H174=$BD$46),AND($X$28="N/A",$H174=$BE$46),AND($X$29="N/A",$H174=$BF$46),AND($X$30="N/A",$H174=$BG$46),AND($X$31="N/A",$H174=$BH$46),AND($X$32="N/A",$H174=$BI$46)),0,1)</f>
        <v>0</v>
      </c>
      <c r="AU174" s="670">
        <f t="shared" si="28"/>
        <v>1</v>
      </c>
      <c r="AV174" s="669">
        <f>IF(OR('0.Work Content Judge'!$F$133=0,AND($CP174=99,COUNTIF('0.Work Content Judge'!$AM$163:$AO$163,2)=0),AND($CQ174=99,COUNTIF('0.Work Content Judge'!$AM$163:$AO$163,2)&gt;0),AND($CT174=99,'0.Work Content Judge'!$AC$163=1),AND($AD$27="N/A",$H174=$BD$46),AND($AD$28="N/A",$H174=$BE$46),AND($AD$29="N/A",$H174=$BF$46),AND($AD$30="N/A",$H174=$BG$46),AND($AD$31="N/A",$H174=$BH$46),AND($AD$32="N/A",$H174=$BI$46)),0,1)</f>
        <v>0</v>
      </c>
      <c r="AW174" s="670">
        <f t="shared" si="29"/>
        <v>1</v>
      </c>
      <c r="AX174" s="669">
        <f>IF(OR('0.Work Content Judge'!$F$134=0,AND($CP174=99,COUNTIF('0.Work Content Judge'!$AM$164:$AO$164,2)=0),AND($CQ174=99,COUNTIF('0.Work Content Judge'!$AM$164:$AO$164,2)&gt;0),AND($CT174=99,'0.Work Content Judge'!$AC$164=1),AND($AJ$27="N/A",$H174=$BD$46),AND($AJ$28="N/A",$H174=$BE$46),AND($AJ$29="N/A",$H174=$BF$46),AND($AJ$30="N/A",$H174=$BG$46),AND($AJ$31="N/A",$H174=$BH$46),AND($AJ$32="N/A",$H174=$BI$46)),0,1)</f>
        <v>0</v>
      </c>
      <c r="AY174" s="670">
        <f t="shared" si="30"/>
        <v>1</v>
      </c>
      <c r="AZ174" s="683">
        <f t="shared" si="31"/>
        <v>1</v>
      </c>
      <c r="BA174" s="684">
        <v>1</v>
      </c>
      <c r="BB174" s="685">
        <v>1</v>
      </c>
      <c r="BC174" s="685" t="s">
        <v>749</v>
      </c>
      <c r="BD174" s="685" t="s">
        <v>749</v>
      </c>
      <c r="BE174" s="685" t="s">
        <v>749</v>
      </c>
      <c r="BF174" s="685">
        <v>1</v>
      </c>
      <c r="BG174" s="685" t="s">
        <v>749</v>
      </c>
      <c r="BH174" s="685" t="s">
        <v>749</v>
      </c>
      <c r="BI174" s="685" t="s">
        <v>749</v>
      </c>
      <c r="BJ174" s="685">
        <v>0</v>
      </c>
      <c r="BK174" s="685" t="s">
        <v>749</v>
      </c>
      <c r="BL174" s="685" t="s">
        <v>749</v>
      </c>
      <c r="BM174" s="685">
        <v>1</v>
      </c>
      <c r="BN174" s="685" t="s">
        <v>749</v>
      </c>
      <c r="BO174" s="685" t="s">
        <v>749</v>
      </c>
      <c r="BP174" s="685" t="s">
        <v>749</v>
      </c>
      <c r="BQ174" s="685" t="s">
        <v>749</v>
      </c>
      <c r="BR174" s="685" t="s">
        <v>749</v>
      </c>
      <c r="BS174" s="685" t="s">
        <v>749</v>
      </c>
      <c r="BT174" s="685" t="s">
        <v>749</v>
      </c>
      <c r="BU174" s="685" t="s">
        <v>749</v>
      </c>
      <c r="BV174" s="685" t="s">
        <v>749</v>
      </c>
      <c r="BW174" s="685" t="s">
        <v>749</v>
      </c>
      <c r="BX174" s="685" t="s">
        <v>749</v>
      </c>
      <c r="BY174" s="685" t="s">
        <v>749</v>
      </c>
      <c r="BZ174" s="685">
        <v>1</v>
      </c>
      <c r="CA174" s="685">
        <v>1</v>
      </c>
      <c r="CB174" s="685">
        <v>1</v>
      </c>
      <c r="CC174" s="685">
        <v>1</v>
      </c>
      <c r="CD174" s="685" t="s">
        <v>749</v>
      </c>
      <c r="CE174" s="685" t="s">
        <v>749</v>
      </c>
      <c r="CF174" s="685" t="s">
        <v>749</v>
      </c>
      <c r="CG174" s="685" t="s">
        <v>749</v>
      </c>
      <c r="CH174" s="685" t="s">
        <v>749</v>
      </c>
      <c r="CI174" s="685" t="s">
        <v>749</v>
      </c>
      <c r="CJ174" s="685" t="s">
        <v>749</v>
      </c>
      <c r="CK174" s="685" t="s">
        <v>749</v>
      </c>
      <c r="CL174" s="685" t="s">
        <v>749</v>
      </c>
      <c r="CM174" s="685" t="s">
        <v>749</v>
      </c>
      <c r="CN174" s="685">
        <v>1</v>
      </c>
      <c r="CO174" s="685" t="s">
        <v>749</v>
      </c>
      <c r="CP174" s="685"/>
      <c r="CQ174" s="685"/>
      <c r="CR174" s="685"/>
      <c r="CS174" s="685"/>
      <c r="CT174" s="685"/>
      <c r="CU174" s="685"/>
      <c r="CV174" s="685"/>
      <c r="CW174" s="718" t="str">
        <f t="shared" si="33"/>
        <v>インターネットメール環境</v>
      </c>
      <c r="CX174" s="718"/>
      <c r="CY174" s="718"/>
    </row>
    <row r="175" s="258" customFormat="1" ht="158.4" spans="2:103">
      <c r="B175" s="448">
        <f t="shared" si="7"/>
        <v>128</v>
      </c>
      <c r="C175" s="449" t="s">
        <v>991</v>
      </c>
      <c r="D175" s="450" t="s">
        <v>743</v>
      </c>
      <c r="E175" s="451" t="s">
        <v>744</v>
      </c>
      <c r="F175" s="598" t="s">
        <v>992</v>
      </c>
      <c r="G175" s="598" t="s">
        <v>993</v>
      </c>
      <c r="H175" s="451" t="str">
        <f t="shared" si="32"/>
        <v>インターネットメール環境
Internet mail environment
(e.g., E-mail server)</v>
      </c>
      <c r="I175" s="451" t="s">
        <v>989</v>
      </c>
      <c r="J175" s="637" t="s">
        <v>990</v>
      </c>
      <c r="K175" s="487" t="str">
        <f t="shared" si="21"/>
        <v>回答不要
Not Applicable</v>
      </c>
      <c r="L175" s="488"/>
      <c r="M175" s="489"/>
      <c r="N175" s="490" t="s">
        <v>991</v>
      </c>
      <c r="O175" s="491"/>
      <c r="P175" s="322"/>
      <c r="Q175" s="648" t="s">
        <v>131</v>
      </c>
      <c r="R175" s="487" t="str">
        <f t="shared" si="22"/>
        <v>回答不要
Not Applicable</v>
      </c>
      <c r="S175" s="488"/>
      <c r="T175" s="489"/>
      <c r="U175" s="649"/>
      <c r="V175" s="494"/>
      <c r="W175" s="649"/>
      <c r="X175" s="487" t="str">
        <f t="shared" si="23"/>
        <v>回答不要
Not Applicable</v>
      </c>
      <c r="Y175" s="488"/>
      <c r="Z175" s="489"/>
      <c r="AA175" s="649"/>
      <c r="AB175" s="494"/>
      <c r="AC175" s="649"/>
      <c r="AD175" s="487" t="str">
        <f t="shared" si="24"/>
        <v>回答不要
Not Applicable</v>
      </c>
      <c r="AE175" s="488"/>
      <c r="AF175" s="489"/>
      <c r="AG175" s="649"/>
      <c r="AH175" s="494"/>
      <c r="AI175" s="649"/>
      <c r="AJ175" s="487" t="str">
        <f t="shared" si="25"/>
        <v>回答不要
Not Applicable</v>
      </c>
      <c r="AK175" s="488"/>
      <c r="AL175" s="489"/>
      <c r="AM175" s="652"/>
      <c r="AN175" s="494"/>
      <c r="AO175" s="668"/>
      <c r="AP175" s="669">
        <f>IF(OR('0.Work Content Judge'!$F$130=0,AND($CP175=99,COUNTIF('0.Work Content Judge'!$AM$160:$AO$160,2)=0),AND($CQ175=99,COUNTIF('0.Work Content Judge'!$AM$160:$AO$160,2)&gt;0),AND($CT175=99,'0.Work Content Judge'!$AC$160=1),AND($K$27="N/A",$H175=$BD$46),AND($K$28="N/A",$H175=$BE$46),AND($K$29="N/A",$H175=$BF$46),AND($K$30="N/A",$H175=$BG$46),AND($K$31="N/A",$H175=$BH$46),AND($K$32="N/A",$H175=$BI$46)),0,1)</f>
        <v>0</v>
      </c>
      <c r="AQ175" s="670">
        <f t="shared" si="26"/>
        <v>1</v>
      </c>
      <c r="AR175" s="669">
        <f>IF(OR('0.Work Content Judge'!$F$131=0,AND($CP175=99,COUNTIF('0.Work Content Judge'!$AM$161:$AO$161,2)=0),AND($CQ175=99,COUNTIF('0.Work Content Judge'!$AM$161:$AO$161,2)&gt;0),AND($CT175=99,'0.Work Content Judge'!$AC$161=1),AND($R$27="N/A",$H175=$BD$46),AND($R$28="N/A",$H175=$BE$46),AND($R$29="N/A",$H175=$BF$46),AND($R$30="N/A",$H175=$BG$46),AND($R$31="N/A",$H175=$BH$46),AND($R$32="N/A",$H175=$BI$46)),0,1)</f>
        <v>0</v>
      </c>
      <c r="AS175" s="670">
        <f t="shared" si="27"/>
        <v>1</v>
      </c>
      <c r="AT175" s="669">
        <f>IF(OR('0.Work Content Judge'!$F$132=0,AND($CP175=99,COUNTIF('0.Work Content Judge'!$AM$162:$AO$162,2)=0),AND($CQ175=99,COUNTIF('0.Work Content Judge'!$AM$162:$AO$162,2)&gt;0),AND($CT175=99,'0.Work Content Judge'!$AC$162=1),AND($X$27="N/A",$H175=$BD$46),AND($X$28="N/A",$H175=$BE$46),AND($X$29="N/A",$H175=$BF$46),AND($X$30="N/A",$H175=$BG$46),AND($X$31="N/A",$H175=$BH$46),AND($X$32="N/A",$H175=$BI$46)),0,1)</f>
        <v>0</v>
      </c>
      <c r="AU175" s="670">
        <f t="shared" si="28"/>
        <v>1</v>
      </c>
      <c r="AV175" s="669">
        <f>IF(OR('0.Work Content Judge'!$F$133=0,AND($CP175=99,COUNTIF('0.Work Content Judge'!$AM$163:$AO$163,2)=0),AND($CQ175=99,COUNTIF('0.Work Content Judge'!$AM$163:$AO$163,2)&gt;0),AND($CT175=99,'0.Work Content Judge'!$AC$163=1),AND($AD$27="N/A",$H175=$BD$46),AND($AD$28="N/A",$H175=$BE$46),AND($AD$29="N/A",$H175=$BF$46),AND($AD$30="N/A",$H175=$BG$46),AND($AD$31="N/A",$H175=$BH$46),AND($AD$32="N/A",$H175=$BI$46)),0,1)</f>
        <v>0</v>
      </c>
      <c r="AW175" s="670">
        <f t="shared" si="29"/>
        <v>1</v>
      </c>
      <c r="AX175" s="669">
        <f>IF(OR('0.Work Content Judge'!$F$134=0,AND($CP175=99,COUNTIF('0.Work Content Judge'!$AM$164:$AO$164,2)=0),AND($CQ175=99,COUNTIF('0.Work Content Judge'!$AM$164:$AO$164,2)&gt;0),AND($CT175=99,'0.Work Content Judge'!$AC$164=1),AND($AJ$27="N/A",$H175=$BD$46),AND($AJ$28="N/A",$H175=$BE$46),AND($AJ$29="N/A",$H175=$BF$46),AND($AJ$30="N/A",$H175=$BG$46),AND($AJ$31="N/A",$H175=$BH$46),AND($AJ$32="N/A",$H175=$BI$46)),0,1)</f>
        <v>0</v>
      </c>
      <c r="AY175" s="670">
        <f t="shared" si="30"/>
        <v>1</v>
      </c>
      <c r="AZ175" s="683">
        <f t="shared" si="31"/>
        <v>1</v>
      </c>
      <c r="BA175" s="684">
        <v>1</v>
      </c>
      <c r="BB175" s="685">
        <v>1</v>
      </c>
      <c r="BC175" s="685" t="s">
        <v>749</v>
      </c>
      <c r="BD175" s="685" t="s">
        <v>749</v>
      </c>
      <c r="BE175" s="685" t="s">
        <v>749</v>
      </c>
      <c r="BF175" s="685">
        <v>1</v>
      </c>
      <c r="BG175" s="685" t="s">
        <v>749</v>
      </c>
      <c r="BH175" s="685" t="s">
        <v>749</v>
      </c>
      <c r="BI175" s="685" t="s">
        <v>749</v>
      </c>
      <c r="BJ175" s="685">
        <v>0</v>
      </c>
      <c r="BK175" s="685" t="s">
        <v>749</v>
      </c>
      <c r="BL175" s="685" t="s">
        <v>749</v>
      </c>
      <c r="BM175" s="685">
        <v>1</v>
      </c>
      <c r="BN175" s="685" t="s">
        <v>749</v>
      </c>
      <c r="BO175" s="685" t="s">
        <v>749</v>
      </c>
      <c r="BP175" s="685" t="s">
        <v>749</v>
      </c>
      <c r="BQ175" s="685" t="s">
        <v>749</v>
      </c>
      <c r="BR175" s="685" t="s">
        <v>749</v>
      </c>
      <c r="BS175" s="685" t="s">
        <v>749</v>
      </c>
      <c r="BT175" s="685" t="s">
        <v>749</v>
      </c>
      <c r="BU175" s="685" t="s">
        <v>749</v>
      </c>
      <c r="BV175" s="685" t="s">
        <v>749</v>
      </c>
      <c r="BW175" s="685" t="s">
        <v>749</v>
      </c>
      <c r="BX175" s="685" t="s">
        <v>749</v>
      </c>
      <c r="BY175" s="685" t="s">
        <v>749</v>
      </c>
      <c r="BZ175" s="685">
        <v>1</v>
      </c>
      <c r="CA175" s="685">
        <v>1</v>
      </c>
      <c r="CB175" s="685">
        <v>1</v>
      </c>
      <c r="CC175" s="685">
        <v>1</v>
      </c>
      <c r="CD175" s="685" t="s">
        <v>749</v>
      </c>
      <c r="CE175" s="685" t="s">
        <v>749</v>
      </c>
      <c r="CF175" s="685" t="s">
        <v>749</v>
      </c>
      <c r="CG175" s="685" t="s">
        <v>749</v>
      </c>
      <c r="CH175" s="685" t="s">
        <v>749</v>
      </c>
      <c r="CI175" s="685" t="s">
        <v>749</v>
      </c>
      <c r="CJ175" s="685" t="s">
        <v>749</v>
      </c>
      <c r="CK175" s="685" t="s">
        <v>749</v>
      </c>
      <c r="CL175" s="685" t="s">
        <v>749</v>
      </c>
      <c r="CM175" s="685" t="s">
        <v>749</v>
      </c>
      <c r="CN175" s="685">
        <v>1</v>
      </c>
      <c r="CO175" s="685" t="s">
        <v>749</v>
      </c>
      <c r="CP175" s="685"/>
      <c r="CQ175" s="685"/>
      <c r="CR175" s="685"/>
      <c r="CS175" s="685"/>
      <c r="CT175" s="685"/>
      <c r="CU175" s="685"/>
      <c r="CV175" s="685"/>
      <c r="CW175" s="718" t="str">
        <f t="shared" si="33"/>
        <v>インターネットメール環境</v>
      </c>
      <c r="CX175" s="718"/>
      <c r="CY175" s="718"/>
    </row>
    <row r="176" s="258" customFormat="1" ht="187.2" spans="2:103">
      <c r="B176" s="448">
        <f t="shared" si="7"/>
        <v>129</v>
      </c>
      <c r="C176" s="449" t="s">
        <v>994</v>
      </c>
      <c r="D176" s="450" t="s">
        <v>743</v>
      </c>
      <c r="E176" s="451" t="s">
        <v>744</v>
      </c>
      <c r="F176" s="598" t="s">
        <v>995</v>
      </c>
      <c r="G176" s="598" t="s">
        <v>996</v>
      </c>
      <c r="H176" s="451" t="str">
        <f t="shared" si="32"/>
        <v>インターネットメール環境
Internet mail environment
(e.g., E-mail server)</v>
      </c>
      <c r="I176" s="451" t="s">
        <v>997</v>
      </c>
      <c r="J176" s="637" t="s">
        <v>998</v>
      </c>
      <c r="K176" s="487" t="str">
        <f t="shared" si="21"/>
        <v>回答不要
Not Applicable</v>
      </c>
      <c r="L176" s="488"/>
      <c r="M176" s="489"/>
      <c r="N176" s="490" t="s">
        <v>994</v>
      </c>
      <c r="O176" s="491"/>
      <c r="P176" s="322"/>
      <c r="Q176" s="648" t="s">
        <v>131</v>
      </c>
      <c r="R176" s="487" t="str">
        <f t="shared" si="22"/>
        <v>回答不要
Not Applicable</v>
      </c>
      <c r="S176" s="488"/>
      <c r="T176" s="489"/>
      <c r="U176" s="649"/>
      <c r="V176" s="494"/>
      <c r="W176" s="649"/>
      <c r="X176" s="487" t="str">
        <f t="shared" si="23"/>
        <v>回答不要
Not Applicable</v>
      </c>
      <c r="Y176" s="488"/>
      <c r="Z176" s="489"/>
      <c r="AA176" s="649"/>
      <c r="AB176" s="494"/>
      <c r="AC176" s="649"/>
      <c r="AD176" s="487" t="str">
        <f t="shared" si="24"/>
        <v>回答不要
Not Applicable</v>
      </c>
      <c r="AE176" s="488"/>
      <c r="AF176" s="489"/>
      <c r="AG176" s="649"/>
      <c r="AH176" s="494"/>
      <c r="AI176" s="649"/>
      <c r="AJ176" s="487" t="str">
        <f t="shared" si="25"/>
        <v>回答不要
Not Applicable</v>
      </c>
      <c r="AK176" s="488"/>
      <c r="AL176" s="489"/>
      <c r="AM176" s="652"/>
      <c r="AN176" s="494"/>
      <c r="AO176" s="668"/>
      <c r="AP176" s="669">
        <f>IF(OR('0.Work Content Judge'!$F$130=0,AND($CP176=99,COUNTIF('0.Work Content Judge'!$AM$160:$AO$160,2)=0),AND($CQ176=99,COUNTIF('0.Work Content Judge'!$AM$160:$AO$160,2)&gt;0),AND($CT176=99,'0.Work Content Judge'!$AC$160=1),AND($K$27="N/A",$H176=$BD$46),AND($K$28="N/A",$H176=$BE$46),AND($K$29="N/A",$H176=$BF$46),AND($K$30="N/A",$H176=$BG$46),AND($K$31="N/A",$H176=$BH$46),AND($K$32="N/A",$H176=$BI$46)),0,1)</f>
        <v>0</v>
      </c>
      <c r="AQ176" s="670">
        <f t="shared" si="26"/>
        <v>1</v>
      </c>
      <c r="AR176" s="669">
        <f>IF(OR('0.Work Content Judge'!$F$131=0,AND($CP176=99,COUNTIF('0.Work Content Judge'!$AM$161:$AO$161,2)=0),AND($CQ176=99,COUNTIF('0.Work Content Judge'!$AM$161:$AO$161,2)&gt;0),AND($CT176=99,'0.Work Content Judge'!$AC$161=1),AND($R$27="N/A",$H176=$BD$46),AND($R$28="N/A",$H176=$BE$46),AND($R$29="N/A",$H176=$BF$46),AND($R$30="N/A",$H176=$BG$46),AND($R$31="N/A",$H176=$BH$46),AND($R$32="N/A",$H176=$BI$46)),0,1)</f>
        <v>0</v>
      </c>
      <c r="AS176" s="670">
        <f t="shared" si="27"/>
        <v>1</v>
      </c>
      <c r="AT176" s="669">
        <f>IF(OR('0.Work Content Judge'!$F$132=0,AND($CP176=99,COUNTIF('0.Work Content Judge'!$AM$162:$AO$162,2)=0),AND($CQ176=99,COUNTIF('0.Work Content Judge'!$AM$162:$AO$162,2)&gt;0),AND($CT176=99,'0.Work Content Judge'!$AC$162=1),AND($X$27="N/A",$H176=$BD$46),AND($X$28="N/A",$H176=$BE$46),AND($X$29="N/A",$H176=$BF$46),AND($X$30="N/A",$H176=$BG$46),AND($X$31="N/A",$H176=$BH$46),AND($X$32="N/A",$H176=$BI$46)),0,1)</f>
        <v>0</v>
      </c>
      <c r="AU176" s="670">
        <f t="shared" si="28"/>
        <v>1</v>
      </c>
      <c r="AV176" s="669">
        <f>IF(OR('0.Work Content Judge'!$F$133=0,AND($CP176=99,COUNTIF('0.Work Content Judge'!$AM$163:$AO$163,2)=0),AND($CQ176=99,COUNTIF('0.Work Content Judge'!$AM$163:$AO$163,2)&gt;0),AND($CT176=99,'0.Work Content Judge'!$AC$163=1),AND($AD$27="N/A",$H176=$BD$46),AND($AD$28="N/A",$H176=$BE$46),AND($AD$29="N/A",$H176=$BF$46),AND($AD$30="N/A",$H176=$BG$46),AND($AD$31="N/A",$H176=$BH$46),AND($AD$32="N/A",$H176=$BI$46)),0,1)</f>
        <v>0</v>
      </c>
      <c r="AW176" s="670">
        <f t="shared" si="29"/>
        <v>1</v>
      </c>
      <c r="AX176" s="669">
        <f>IF(OR('0.Work Content Judge'!$F$134=0,AND($CP176=99,COUNTIF('0.Work Content Judge'!$AM$164:$AO$164,2)=0),AND($CQ176=99,COUNTIF('0.Work Content Judge'!$AM$164:$AO$164,2)&gt;0),AND($CT176=99,'0.Work Content Judge'!$AC$164=1),AND($AJ$27="N/A",$H176=$BD$46),AND($AJ$28="N/A",$H176=$BE$46),AND($AJ$29="N/A",$H176=$BF$46),AND($AJ$30="N/A",$H176=$BG$46),AND($AJ$31="N/A",$H176=$BH$46),AND($AJ$32="N/A",$H176=$BI$46)),0,1)</f>
        <v>0</v>
      </c>
      <c r="AY176" s="670">
        <f t="shared" si="30"/>
        <v>1</v>
      </c>
      <c r="AZ176" s="683">
        <f t="shared" si="31"/>
        <v>1</v>
      </c>
      <c r="BA176" s="684">
        <v>1</v>
      </c>
      <c r="BB176" s="685">
        <v>1</v>
      </c>
      <c r="BC176" s="685" t="s">
        <v>749</v>
      </c>
      <c r="BD176" s="685" t="s">
        <v>749</v>
      </c>
      <c r="BE176" s="685" t="s">
        <v>749</v>
      </c>
      <c r="BF176" s="685">
        <v>1</v>
      </c>
      <c r="BG176" s="685" t="s">
        <v>749</v>
      </c>
      <c r="BH176" s="685" t="s">
        <v>749</v>
      </c>
      <c r="BI176" s="685" t="s">
        <v>749</v>
      </c>
      <c r="BJ176" s="685">
        <v>0</v>
      </c>
      <c r="BK176" s="685" t="s">
        <v>749</v>
      </c>
      <c r="BL176" s="685" t="s">
        <v>749</v>
      </c>
      <c r="BM176" s="685">
        <v>1</v>
      </c>
      <c r="BN176" s="685" t="s">
        <v>749</v>
      </c>
      <c r="BO176" s="685" t="s">
        <v>749</v>
      </c>
      <c r="BP176" s="685" t="s">
        <v>749</v>
      </c>
      <c r="BQ176" s="685" t="s">
        <v>749</v>
      </c>
      <c r="BR176" s="685" t="s">
        <v>749</v>
      </c>
      <c r="BS176" s="685" t="s">
        <v>749</v>
      </c>
      <c r="BT176" s="685" t="s">
        <v>749</v>
      </c>
      <c r="BU176" s="685" t="s">
        <v>749</v>
      </c>
      <c r="BV176" s="685" t="s">
        <v>749</v>
      </c>
      <c r="BW176" s="685" t="s">
        <v>749</v>
      </c>
      <c r="BX176" s="685" t="s">
        <v>749</v>
      </c>
      <c r="BY176" s="685" t="s">
        <v>749</v>
      </c>
      <c r="BZ176" s="685">
        <v>1</v>
      </c>
      <c r="CA176" s="685">
        <v>1</v>
      </c>
      <c r="CB176" s="685">
        <v>1</v>
      </c>
      <c r="CC176" s="685">
        <v>1</v>
      </c>
      <c r="CD176" s="685" t="s">
        <v>749</v>
      </c>
      <c r="CE176" s="685" t="s">
        <v>749</v>
      </c>
      <c r="CF176" s="685" t="s">
        <v>749</v>
      </c>
      <c r="CG176" s="685" t="s">
        <v>749</v>
      </c>
      <c r="CH176" s="685" t="s">
        <v>749</v>
      </c>
      <c r="CI176" s="685" t="s">
        <v>749</v>
      </c>
      <c r="CJ176" s="685" t="s">
        <v>749</v>
      </c>
      <c r="CK176" s="685" t="s">
        <v>749</v>
      </c>
      <c r="CL176" s="685" t="s">
        <v>749</v>
      </c>
      <c r="CM176" s="685" t="s">
        <v>749</v>
      </c>
      <c r="CN176" s="685">
        <v>1</v>
      </c>
      <c r="CO176" s="685" t="s">
        <v>749</v>
      </c>
      <c r="CP176" s="685"/>
      <c r="CQ176" s="685"/>
      <c r="CR176" s="685"/>
      <c r="CS176" s="685"/>
      <c r="CT176" s="685"/>
      <c r="CU176" s="685"/>
      <c r="CV176" s="685"/>
      <c r="CW176" s="718" t="str">
        <f t="shared" ref="CW176:CW207" si="34">VLOOKUP($H176,$CX$41:$CY$47,2,FALSE)</f>
        <v>インターネットメール環境</v>
      </c>
      <c r="CX176" s="718"/>
      <c r="CY176" s="718"/>
    </row>
    <row r="177" s="258" customFormat="1" ht="158.4" spans="2:103">
      <c r="B177" s="448">
        <f t="shared" si="7"/>
        <v>130</v>
      </c>
      <c r="C177" s="449" t="s">
        <v>999</v>
      </c>
      <c r="D177" s="450" t="s">
        <v>743</v>
      </c>
      <c r="E177" s="451" t="s">
        <v>744</v>
      </c>
      <c r="F177" s="598" t="s">
        <v>1000</v>
      </c>
      <c r="G177" s="598" t="s">
        <v>1001</v>
      </c>
      <c r="H177" s="451" t="str">
        <f t="shared" si="32"/>
        <v>端末
Terminal
(e.g., User terminal, operation terminal, etc.)</v>
      </c>
      <c r="I177" s="451" t="s">
        <v>1002</v>
      </c>
      <c r="J177" s="637" t="s">
        <v>1003</v>
      </c>
      <c r="K177" s="487" t="str">
        <f t="shared" ref="K177:K231" si="35">IF($AP177=1,"回答要"&amp;CHAR(10)&amp;"Answer Required","回答不要"&amp;CHAR(10)&amp;"Not Applicable")</f>
        <v>回答不要
Not Applicable</v>
      </c>
      <c r="L177" s="488"/>
      <c r="M177" s="489"/>
      <c r="N177" s="490" t="s">
        <v>999</v>
      </c>
      <c r="O177" s="491"/>
      <c r="P177" s="322"/>
      <c r="Q177" s="648" t="s">
        <v>131</v>
      </c>
      <c r="R177" s="487" t="str">
        <f t="shared" ref="R177:R231" si="36">IF($AR177=1,"回答要"&amp;CHAR(10)&amp;"Answer Required","回答不要"&amp;CHAR(10)&amp;"Not Applicable")</f>
        <v>回答不要
Not Applicable</v>
      </c>
      <c r="S177" s="488"/>
      <c r="T177" s="489"/>
      <c r="U177" s="649"/>
      <c r="V177" s="494"/>
      <c r="W177" s="649"/>
      <c r="X177" s="487" t="str">
        <f t="shared" ref="X177:X231" si="37">IF($AT177=1,"回答要"&amp;CHAR(10)&amp;"Answer Required","回答不要"&amp;CHAR(10)&amp;"Not Applicable")</f>
        <v>回答不要
Not Applicable</v>
      </c>
      <c r="Y177" s="488"/>
      <c r="Z177" s="489"/>
      <c r="AA177" s="649"/>
      <c r="AB177" s="494"/>
      <c r="AC177" s="649"/>
      <c r="AD177" s="487" t="str">
        <f t="shared" ref="AD177:AD231" si="38">IF($AT177=1,"回答要"&amp;CHAR(10)&amp;"Answer Required","回答不要"&amp;CHAR(10)&amp;"Not Applicable")</f>
        <v>回答不要
Not Applicable</v>
      </c>
      <c r="AE177" s="488"/>
      <c r="AF177" s="489"/>
      <c r="AG177" s="649"/>
      <c r="AH177" s="494"/>
      <c r="AI177" s="649"/>
      <c r="AJ177" s="487" t="str">
        <f t="shared" ref="AJ177:AJ231" si="39">IF($AT177=1,"回答要"&amp;CHAR(10)&amp;"Answer Required","回答不要"&amp;CHAR(10)&amp;"Not Applicable")</f>
        <v>回答不要
Not Applicable</v>
      </c>
      <c r="AK177" s="488"/>
      <c r="AL177" s="489"/>
      <c r="AM177" s="652"/>
      <c r="AN177" s="494"/>
      <c r="AO177" s="668"/>
      <c r="AP177" s="669">
        <f>IF(OR('0.Work Content Judge'!$F$130=0,AND($CP177=99,COUNTIF('0.Work Content Judge'!$AM$160:$AO$160,2)=0),AND($CQ177=99,COUNTIF('0.Work Content Judge'!$AM$160:$AO$160,2)&gt;0),AND($CT177=99,'0.Work Content Judge'!$AC$160=1),AND($K$27="N/A",$H177=$BD$46),AND($K$28="N/A",$H177=$BE$46),AND($K$29="N/A",$H177=$BF$46),AND($K$30="N/A",$H177=$BG$46),AND($K$31="N/A",$H177=$BH$46),AND($K$32="N/A",$H177=$BI$46)),0,1)</f>
        <v>0</v>
      </c>
      <c r="AQ177" s="670">
        <f t="shared" ref="AQ177:AQ231" si="40">IF(AND($AP177=1,$L177=""),0,1)</f>
        <v>1</v>
      </c>
      <c r="AR177" s="669">
        <f>IF(OR('0.Work Content Judge'!$F$131=0,AND($CP177=99,COUNTIF('0.Work Content Judge'!$AM$161:$AO$161,2)=0),AND($CQ177=99,COUNTIF('0.Work Content Judge'!$AM$161:$AO$161,2)&gt;0),AND($CT177=99,'0.Work Content Judge'!$AC$161=1),AND($R$27="N/A",$H177=$BD$46),AND($R$28="N/A",$H177=$BE$46),AND($R$29="N/A",$H177=$BF$46),AND($R$30="N/A",$H177=$BG$46),AND($R$31="N/A",$H177=$BH$46),AND($R$32="N/A",$H177=$BI$46)),0,1)</f>
        <v>0</v>
      </c>
      <c r="AS177" s="670">
        <f t="shared" ref="AS177:AS231" si="41">IF(AND($AR177=1,$S177=""),0,1)</f>
        <v>1</v>
      </c>
      <c r="AT177" s="669">
        <f>IF(OR('0.Work Content Judge'!$F$132=0,AND($CP177=99,COUNTIF('0.Work Content Judge'!$AM$162:$AO$162,2)=0),AND($CQ177=99,COUNTIF('0.Work Content Judge'!$AM$162:$AO$162,2)&gt;0),AND($CT177=99,'0.Work Content Judge'!$AC$162=1),AND($X$27="N/A",$H177=$BD$46),AND($X$28="N/A",$H177=$BE$46),AND($X$29="N/A",$H177=$BF$46),AND($X$30="N/A",$H177=$BG$46),AND($X$31="N/A",$H177=$BH$46),AND($X$32="N/A",$H177=$BI$46)),0,1)</f>
        <v>0</v>
      </c>
      <c r="AU177" s="670">
        <f t="shared" ref="AU177:AU231" si="42">IF(AND($AT177=1,$Y177=""),0,1)</f>
        <v>1</v>
      </c>
      <c r="AV177" s="669">
        <f>IF(OR('0.Work Content Judge'!$F$133=0,AND($CP177=99,COUNTIF('0.Work Content Judge'!$AM$163:$AO$163,2)=0),AND($CQ177=99,COUNTIF('0.Work Content Judge'!$AM$163:$AO$163,2)&gt;0),AND($CT177=99,'0.Work Content Judge'!$AC$163=1),AND($AD$27="N/A",$H177=$BD$46),AND($AD$28="N/A",$H177=$BE$46),AND($AD$29="N/A",$H177=$BF$46),AND($AD$30="N/A",$H177=$BG$46),AND($AD$31="N/A",$H177=$BH$46),AND($AD$32="N/A",$H177=$BI$46)),0,1)</f>
        <v>0</v>
      </c>
      <c r="AW177" s="670">
        <f t="shared" ref="AW177:AW231" si="43">IF(AND($AV177=1,$AE177=""),0,1)</f>
        <v>1</v>
      </c>
      <c r="AX177" s="669">
        <f>IF(OR('0.Work Content Judge'!$F$134=0,AND($CP177=99,COUNTIF('0.Work Content Judge'!$AM$164:$AO$164,2)=0),AND($CQ177=99,COUNTIF('0.Work Content Judge'!$AM$164:$AO$164,2)&gt;0),AND($CT177=99,'0.Work Content Judge'!$AC$164=1),AND($AJ$27="N/A",$H177=$BD$46),AND($AJ$28="N/A",$H177=$BE$46),AND($AJ$29="N/A",$H177=$BF$46),AND($AJ$30="N/A",$H177=$BG$46),AND($AJ$31="N/A",$H177=$BH$46),AND($AJ$32="N/A",$H177=$BI$46)),0,1)</f>
        <v>0</v>
      </c>
      <c r="AY177" s="670">
        <f t="shared" ref="AY177:AY231" si="44">IF(AND($AX177=1,$AK177=""),0,1)</f>
        <v>1</v>
      </c>
      <c r="AZ177" s="683">
        <f t="shared" si="31"/>
        <v>1</v>
      </c>
      <c r="BA177" s="684">
        <v>1</v>
      </c>
      <c r="BB177" s="685">
        <v>1</v>
      </c>
      <c r="BC177" s="685" t="s">
        <v>749</v>
      </c>
      <c r="BD177" s="685" t="s">
        <v>749</v>
      </c>
      <c r="BE177" s="685" t="s">
        <v>749</v>
      </c>
      <c r="BF177" s="685" t="s">
        <v>749</v>
      </c>
      <c r="BG177" s="685">
        <v>1</v>
      </c>
      <c r="BH177" s="685" t="s">
        <v>749</v>
      </c>
      <c r="BI177" s="685" t="s">
        <v>749</v>
      </c>
      <c r="BJ177" s="685">
        <v>0</v>
      </c>
      <c r="BK177" s="685" t="s">
        <v>749</v>
      </c>
      <c r="BL177" s="685" t="s">
        <v>749</v>
      </c>
      <c r="BM177" s="685" t="s">
        <v>749</v>
      </c>
      <c r="BN177" s="685">
        <v>1</v>
      </c>
      <c r="BO177" s="685" t="s">
        <v>749</v>
      </c>
      <c r="BP177" s="685" t="s">
        <v>749</v>
      </c>
      <c r="BQ177" s="685" t="s">
        <v>749</v>
      </c>
      <c r="BR177" s="685" t="s">
        <v>749</v>
      </c>
      <c r="BS177" s="685" t="s">
        <v>749</v>
      </c>
      <c r="BT177" s="685" t="s">
        <v>749</v>
      </c>
      <c r="BU177" s="685" t="s">
        <v>749</v>
      </c>
      <c r="BV177" s="685" t="s">
        <v>749</v>
      </c>
      <c r="BW177" s="685" t="s">
        <v>749</v>
      </c>
      <c r="BX177" s="685" t="s">
        <v>749</v>
      </c>
      <c r="BY177" s="685" t="s">
        <v>749</v>
      </c>
      <c r="BZ177" s="685">
        <v>1</v>
      </c>
      <c r="CA177" s="685">
        <v>1</v>
      </c>
      <c r="CB177" s="685">
        <v>1</v>
      </c>
      <c r="CC177" s="685">
        <v>1</v>
      </c>
      <c r="CD177" s="685" t="s">
        <v>749</v>
      </c>
      <c r="CE177" s="685" t="s">
        <v>749</v>
      </c>
      <c r="CF177" s="685" t="s">
        <v>749</v>
      </c>
      <c r="CG177" s="685" t="s">
        <v>749</v>
      </c>
      <c r="CH177" s="685" t="s">
        <v>749</v>
      </c>
      <c r="CI177" s="685" t="s">
        <v>749</v>
      </c>
      <c r="CJ177" s="685" t="s">
        <v>749</v>
      </c>
      <c r="CK177" s="685" t="s">
        <v>749</v>
      </c>
      <c r="CL177" s="685" t="s">
        <v>749</v>
      </c>
      <c r="CM177" s="685" t="s">
        <v>749</v>
      </c>
      <c r="CN177" s="685">
        <v>1</v>
      </c>
      <c r="CO177" s="685" t="s">
        <v>749</v>
      </c>
      <c r="CP177" s="685"/>
      <c r="CQ177" s="685"/>
      <c r="CR177" s="685"/>
      <c r="CS177" s="685"/>
      <c r="CT177" s="685"/>
      <c r="CU177" s="685"/>
      <c r="CV177" s="685"/>
      <c r="CW177" s="718" t="str">
        <f t="shared" si="34"/>
        <v>ユーザ端末・ネットワーク</v>
      </c>
      <c r="CX177" s="718"/>
      <c r="CY177" s="718"/>
    </row>
    <row r="178" s="258" customFormat="1" ht="158.4" spans="2:103">
      <c r="B178" s="448">
        <f t="shared" si="7"/>
        <v>131</v>
      </c>
      <c r="C178" s="449" t="s">
        <v>1004</v>
      </c>
      <c r="D178" s="450" t="s">
        <v>743</v>
      </c>
      <c r="E178" s="451" t="s">
        <v>744</v>
      </c>
      <c r="F178" s="598" t="s">
        <v>1005</v>
      </c>
      <c r="G178" s="598" t="s">
        <v>1006</v>
      </c>
      <c r="H178" s="451" t="str">
        <f t="shared" si="32"/>
        <v>端末
Terminal
(e.g., User terminal, operation terminal, etc.)</v>
      </c>
      <c r="I178" s="451" t="s">
        <v>1002</v>
      </c>
      <c r="J178" s="637" t="s">
        <v>1003</v>
      </c>
      <c r="K178" s="487" t="str">
        <f t="shared" si="35"/>
        <v>回答不要
Not Applicable</v>
      </c>
      <c r="L178" s="488"/>
      <c r="M178" s="489"/>
      <c r="N178" s="492" t="s">
        <v>287</v>
      </c>
      <c r="O178" s="493"/>
      <c r="P178" s="494"/>
      <c r="Q178" s="648" t="s">
        <v>131</v>
      </c>
      <c r="R178" s="487" t="str">
        <f t="shared" si="36"/>
        <v>回答不要
Not Applicable</v>
      </c>
      <c r="S178" s="488"/>
      <c r="T178" s="489"/>
      <c r="U178" s="649"/>
      <c r="V178" s="494"/>
      <c r="W178" s="649"/>
      <c r="X178" s="487" t="str">
        <f t="shared" si="37"/>
        <v>回答不要
Not Applicable</v>
      </c>
      <c r="Y178" s="488"/>
      <c r="Z178" s="489"/>
      <c r="AA178" s="649"/>
      <c r="AB178" s="494"/>
      <c r="AC178" s="649"/>
      <c r="AD178" s="487" t="str">
        <f t="shared" si="38"/>
        <v>回答不要
Not Applicable</v>
      </c>
      <c r="AE178" s="488"/>
      <c r="AF178" s="489"/>
      <c r="AG178" s="649"/>
      <c r="AH178" s="494"/>
      <c r="AI178" s="649"/>
      <c r="AJ178" s="487" t="str">
        <f t="shared" si="39"/>
        <v>回答不要
Not Applicable</v>
      </c>
      <c r="AK178" s="488"/>
      <c r="AL178" s="489"/>
      <c r="AM178" s="652"/>
      <c r="AN178" s="494"/>
      <c r="AO178" s="668"/>
      <c r="AP178" s="669">
        <f>IF(OR('0.Work Content Judge'!$F$130=0,AND($CP178=99,COUNTIF('0.Work Content Judge'!$AM$160:$AO$160,2)=0),AND($CQ178=99,COUNTIF('0.Work Content Judge'!$AM$160:$AO$160,2)&gt;0),AND($CT178=99,'0.Work Content Judge'!$AC$160=1),AND($K$27="N/A",$H178=$BD$46),AND($K$28="N/A",$H178=$BE$46),AND($K$29="N/A",$H178=$BF$46),AND($K$30="N/A",$H178=$BG$46),AND($K$31="N/A",$H178=$BH$46),AND($K$32="N/A",$H178=$BI$46)),0,1)</f>
        <v>0</v>
      </c>
      <c r="AQ178" s="670">
        <f t="shared" si="40"/>
        <v>1</v>
      </c>
      <c r="AR178" s="669">
        <f>IF(OR('0.Work Content Judge'!$F$131=0,AND($CP178=99,COUNTIF('0.Work Content Judge'!$AM$161:$AO$161,2)=0),AND($CQ178=99,COUNTIF('0.Work Content Judge'!$AM$161:$AO$161,2)&gt;0),AND($CT178=99,'0.Work Content Judge'!$AC$161=1),AND($R$27="N/A",$H178=$BD$46),AND($R$28="N/A",$H178=$BE$46),AND($R$29="N/A",$H178=$BF$46),AND($R$30="N/A",$H178=$BG$46),AND($R$31="N/A",$H178=$BH$46),AND($R$32="N/A",$H178=$BI$46)),0,1)</f>
        <v>0</v>
      </c>
      <c r="AS178" s="670">
        <f t="shared" si="41"/>
        <v>1</v>
      </c>
      <c r="AT178" s="669">
        <f>IF(OR('0.Work Content Judge'!$F$132=0,AND($CP178=99,COUNTIF('0.Work Content Judge'!$AM$162:$AO$162,2)=0),AND($CQ178=99,COUNTIF('0.Work Content Judge'!$AM$162:$AO$162,2)&gt;0),AND($CT178=99,'0.Work Content Judge'!$AC$162=1),AND($X$27="N/A",$H178=$BD$46),AND($X$28="N/A",$H178=$BE$46),AND($X$29="N/A",$H178=$BF$46),AND($X$30="N/A",$H178=$BG$46),AND($X$31="N/A",$H178=$BH$46),AND($X$32="N/A",$H178=$BI$46)),0,1)</f>
        <v>0</v>
      </c>
      <c r="AU178" s="670">
        <f t="shared" si="42"/>
        <v>1</v>
      </c>
      <c r="AV178" s="669">
        <f>IF(OR('0.Work Content Judge'!$F$133=0,AND($CP178=99,COUNTIF('0.Work Content Judge'!$AM$163:$AO$163,2)=0),AND($CQ178=99,COUNTIF('0.Work Content Judge'!$AM$163:$AO$163,2)&gt;0),AND($CT178=99,'0.Work Content Judge'!$AC$163=1),AND($AD$27="N/A",$H178=$BD$46),AND($AD$28="N/A",$H178=$BE$46),AND($AD$29="N/A",$H178=$BF$46),AND($AD$30="N/A",$H178=$BG$46),AND($AD$31="N/A",$H178=$BH$46),AND($AD$32="N/A",$H178=$BI$46)),0,1)</f>
        <v>0</v>
      </c>
      <c r="AW178" s="670">
        <f t="shared" si="43"/>
        <v>1</v>
      </c>
      <c r="AX178" s="669">
        <f>IF(OR('0.Work Content Judge'!$F$134=0,AND($CP178=99,COUNTIF('0.Work Content Judge'!$AM$164:$AO$164,2)=0),AND($CQ178=99,COUNTIF('0.Work Content Judge'!$AM$164:$AO$164,2)&gt;0),AND($CT178=99,'0.Work Content Judge'!$AC$164=1),AND($AJ$27="N/A",$H178=$BD$46),AND($AJ$28="N/A",$H178=$BE$46),AND($AJ$29="N/A",$H178=$BF$46),AND($AJ$30="N/A",$H178=$BG$46),AND($AJ$31="N/A",$H178=$BH$46),AND($AJ$32="N/A",$H178=$BI$46)),0,1)</f>
        <v>0</v>
      </c>
      <c r="AY178" s="670">
        <f t="shared" si="44"/>
        <v>1</v>
      </c>
      <c r="AZ178" s="683">
        <f t="shared" si="31"/>
        <v>1</v>
      </c>
      <c r="BA178" s="684">
        <v>1</v>
      </c>
      <c r="BB178" s="685">
        <v>1</v>
      </c>
      <c r="BC178" s="685" t="s">
        <v>749</v>
      </c>
      <c r="BD178" s="685" t="s">
        <v>749</v>
      </c>
      <c r="BE178" s="685" t="s">
        <v>749</v>
      </c>
      <c r="BF178" s="685" t="s">
        <v>749</v>
      </c>
      <c r="BG178" s="685">
        <v>1</v>
      </c>
      <c r="BH178" s="685" t="s">
        <v>749</v>
      </c>
      <c r="BI178" s="685" t="s">
        <v>749</v>
      </c>
      <c r="BJ178" s="685"/>
      <c r="BK178" s="685"/>
      <c r="BL178" s="685"/>
      <c r="BM178" s="685" t="s">
        <v>749</v>
      </c>
      <c r="BN178" s="685" t="s">
        <v>749</v>
      </c>
      <c r="BO178" s="685" t="s">
        <v>749</v>
      </c>
      <c r="BP178" s="685" t="s">
        <v>749</v>
      </c>
      <c r="BQ178" s="685" t="s">
        <v>749</v>
      </c>
      <c r="BR178" s="685" t="s">
        <v>749</v>
      </c>
      <c r="BS178" s="685" t="s">
        <v>749</v>
      </c>
      <c r="BT178" s="685" t="s">
        <v>749</v>
      </c>
      <c r="BU178" s="685" t="s">
        <v>749</v>
      </c>
      <c r="BV178" s="685" t="s">
        <v>749</v>
      </c>
      <c r="BW178" s="685" t="s">
        <v>749</v>
      </c>
      <c r="BX178" s="685" t="s">
        <v>749</v>
      </c>
      <c r="BY178" s="685" t="s">
        <v>749</v>
      </c>
      <c r="BZ178" s="685">
        <v>1</v>
      </c>
      <c r="CA178" s="685">
        <v>1</v>
      </c>
      <c r="CB178" s="685">
        <v>1</v>
      </c>
      <c r="CC178" s="685">
        <v>1</v>
      </c>
      <c r="CD178" s="685" t="s">
        <v>749</v>
      </c>
      <c r="CE178" s="685" t="s">
        <v>749</v>
      </c>
      <c r="CF178" s="685" t="s">
        <v>749</v>
      </c>
      <c r="CG178" s="685" t="s">
        <v>749</v>
      </c>
      <c r="CH178" s="685" t="s">
        <v>749</v>
      </c>
      <c r="CI178" s="685" t="s">
        <v>749</v>
      </c>
      <c r="CJ178" s="685" t="s">
        <v>749</v>
      </c>
      <c r="CK178" s="685" t="s">
        <v>749</v>
      </c>
      <c r="CL178" s="685" t="s">
        <v>749</v>
      </c>
      <c r="CM178" s="685" t="s">
        <v>749</v>
      </c>
      <c r="CN178" s="685">
        <v>1</v>
      </c>
      <c r="CO178" s="685" t="s">
        <v>749</v>
      </c>
      <c r="CP178" s="685"/>
      <c r="CQ178" s="685"/>
      <c r="CR178" s="685"/>
      <c r="CS178" s="685"/>
      <c r="CT178" s="685"/>
      <c r="CU178" s="685"/>
      <c r="CV178" s="685"/>
      <c r="CW178" s="718" t="str">
        <f t="shared" si="34"/>
        <v>ユーザ端末・ネットワーク</v>
      </c>
      <c r="CX178" s="718"/>
      <c r="CY178" s="718"/>
    </row>
    <row r="179" s="258" customFormat="1" ht="144" spans="2:103">
      <c r="B179" s="448">
        <f t="shared" si="7"/>
        <v>132</v>
      </c>
      <c r="C179" s="449" t="s">
        <v>1007</v>
      </c>
      <c r="D179" s="450" t="s">
        <v>743</v>
      </c>
      <c r="E179" s="451" t="s">
        <v>744</v>
      </c>
      <c r="F179" s="598" t="s">
        <v>1008</v>
      </c>
      <c r="G179" s="598" t="s">
        <v>1009</v>
      </c>
      <c r="H179" s="451" t="str">
        <f t="shared" si="32"/>
        <v>境界対策
Boundary Countermeasure
(e.g., Firewall, IDS, IPS)</v>
      </c>
      <c r="I179" s="451" t="s">
        <v>785</v>
      </c>
      <c r="J179" s="637" t="s">
        <v>786</v>
      </c>
      <c r="K179" s="487" t="str">
        <f t="shared" si="35"/>
        <v>回答不要
Not Applicable</v>
      </c>
      <c r="L179" s="488"/>
      <c r="M179" s="489"/>
      <c r="N179" s="492" t="s">
        <v>287</v>
      </c>
      <c r="O179" s="493"/>
      <c r="P179" s="494"/>
      <c r="Q179" s="648" t="s">
        <v>131</v>
      </c>
      <c r="R179" s="487" t="str">
        <f t="shared" si="36"/>
        <v>回答不要
Not Applicable</v>
      </c>
      <c r="S179" s="488"/>
      <c r="T179" s="489"/>
      <c r="U179" s="649"/>
      <c r="V179" s="494"/>
      <c r="W179" s="649"/>
      <c r="X179" s="487" t="str">
        <f t="shared" si="37"/>
        <v>回答不要
Not Applicable</v>
      </c>
      <c r="Y179" s="488"/>
      <c r="Z179" s="489"/>
      <c r="AA179" s="649"/>
      <c r="AB179" s="494"/>
      <c r="AC179" s="649"/>
      <c r="AD179" s="487" t="str">
        <f t="shared" si="38"/>
        <v>回答不要
Not Applicable</v>
      </c>
      <c r="AE179" s="488"/>
      <c r="AF179" s="489"/>
      <c r="AG179" s="649"/>
      <c r="AH179" s="494"/>
      <c r="AI179" s="649"/>
      <c r="AJ179" s="487" t="str">
        <f t="shared" si="39"/>
        <v>回答不要
Not Applicable</v>
      </c>
      <c r="AK179" s="488"/>
      <c r="AL179" s="489"/>
      <c r="AM179" s="652"/>
      <c r="AN179" s="494"/>
      <c r="AO179" s="668"/>
      <c r="AP179" s="669">
        <f>IF(OR('0.Work Content Judge'!$F$130=0,AND($CP179=99,COUNTIF('0.Work Content Judge'!$AM$160:$AO$160,2)=0),AND($CQ179=99,COUNTIF('0.Work Content Judge'!$AM$160:$AO$160,2)&gt;0),AND($CT179=99,'0.Work Content Judge'!$AC$160=1),AND($K$27="N/A",$H179=$BD$46),AND($K$28="N/A",$H179=$BE$46),AND($K$29="N/A",$H179=$BF$46),AND($K$30="N/A",$H179=$BG$46),AND($K$31="N/A",$H179=$BH$46),AND($K$32="N/A",$H179=$BI$46)),0,1)</f>
        <v>0</v>
      </c>
      <c r="AQ179" s="670">
        <f t="shared" si="40"/>
        <v>1</v>
      </c>
      <c r="AR179" s="669">
        <f>IF(OR('0.Work Content Judge'!$F$131=0,AND($CP179=99,COUNTIF('0.Work Content Judge'!$AM$161:$AO$161,2)=0),AND($CQ179=99,COUNTIF('0.Work Content Judge'!$AM$161:$AO$161,2)&gt;0),AND($CT179=99,'0.Work Content Judge'!$AC$161=1),AND($R$27="N/A",$H179=$BD$46),AND($R$28="N/A",$H179=$BE$46),AND($R$29="N/A",$H179=$BF$46),AND($R$30="N/A",$H179=$BG$46),AND($R$31="N/A",$H179=$BH$46),AND($R$32="N/A",$H179=$BI$46)),0,1)</f>
        <v>0</v>
      </c>
      <c r="AS179" s="670">
        <f t="shared" si="41"/>
        <v>1</v>
      </c>
      <c r="AT179" s="669">
        <f>IF(OR('0.Work Content Judge'!$F$132=0,AND($CP179=99,COUNTIF('0.Work Content Judge'!$AM$162:$AO$162,2)=0),AND($CQ179=99,COUNTIF('0.Work Content Judge'!$AM$162:$AO$162,2)&gt;0),AND($CT179=99,'0.Work Content Judge'!$AC$162=1),AND($X$27="N/A",$H179=$BD$46),AND($X$28="N/A",$H179=$BE$46),AND($X$29="N/A",$H179=$BF$46),AND($X$30="N/A",$H179=$BG$46),AND($X$31="N/A",$H179=$BH$46),AND($X$32="N/A",$H179=$BI$46)),0,1)</f>
        <v>0</v>
      </c>
      <c r="AU179" s="670">
        <f t="shared" si="42"/>
        <v>1</v>
      </c>
      <c r="AV179" s="669">
        <f>IF(OR('0.Work Content Judge'!$F$133=0,AND($CP179=99,COUNTIF('0.Work Content Judge'!$AM$163:$AO$163,2)=0),AND($CQ179=99,COUNTIF('0.Work Content Judge'!$AM$163:$AO$163,2)&gt;0),AND($CT179=99,'0.Work Content Judge'!$AC$163=1),AND($AD$27="N/A",$H179=$BD$46),AND($AD$28="N/A",$H179=$BE$46),AND($AD$29="N/A",$H179=$BF$46),AND($AD$30="N/A",$H179=$BG$46),AND($AD$31="N/A",$H179=$BH$46),AND($AD$32="N/A",$H179=$BI$46)),0,1)</f>
        <v>0</v>
      </c>
      <c r="AW179" s="670">
        <f t="shared" si="43"/>
        <v>1</v>
      </c>
      <c r="AX179" s="669">
        <f>IF(OR('0.Work Content Judge'!$F$134=0,AND($CP179=99,COUNTIF('0.Work Content Judge'!$AM$164:$AO$164,2)=0),AND($CQ179=99,COUNTIF('0.Work Content Judge'!$AM$164:$AO$164,2)&gt;0),AND($CT179=99,'0.Work Content Judge'!$AC$164=1),AND($AJ$27="N/A",$H179=$BD$46),AND($AJ$28="N/A",$H179=$BE$46),AND($AJ$29="N/A",$H179=$BF$46),AND($AJ$30="N/A",$H179=$BG$46),AND($AJ$31="N/A",$H179=$BH$46),AND($AJ$32="N/A",$H179=$BI$46)),0,1)</f>
        <v>0</v>
      </c>
      <c r="AY179" s="670">
        <f t="shared" si="44"/>
        <v>1</v>
      </c>
      <c r="AZ179" s="683">
        <f t="shared" si="31"/>
        <v>1</v>
      </c>
      <c r="BA179" s="684">
        <v>1</v>
      </c>
      <c r="BB179" s="685">
        <v>1</v>
      </c>
      <c r="BC179" s="685" t="s">
        <v>749</v>
      </c>
      <c r="BD179" s="685">
        <v>1</v>
      </c>
      <c r="BE179" s="685" t="s">
        <v>749</v>
      </c>
      <c r="BF179" s="685" t="s">
        <v>749</v>
      </c>
      <c r="BG179" s="685" t="s">
        <v>749</v>
      </c>
      <c r="BH179" s="685" t="s">
        <v>749</v>
      </c>
      <c r="BI179" s="685" t="s">
        <v>749</v>
      </c>
      <c r="BJ179" s="685" t="e">
        <v>#N/A</v>
      </c>
      <c r="BK179" s="685" t="e">
        <v>#N/A</v>
      </c>
      <c r="BL179" s="685" t="e">
        <v>#N/A</v>
      </c>
      <c r="BM179" s="685" t="e">
        <v>#N/A</v>
      </c>
      <c r="BN179" s="685" t="e">
        <v>#N/A</v>
      </c>
      <c r="BO179" s="685" t="e">
        <v>#N/A</v>
      </c>
      <c r="BP179" s="685" t="e">
        <v>#N/A</v>
      </c>
      <c r="BQ179" s="685" t="s">
        <v>749</v>
      </c>
      <c r="BR179" s="685" t="s">
        <v>749</v>
      </c>
      <c r="BS179" s="685" t="s">
        <v>749</v>
      </c>
      <c r="BT179" s="685" t="s">
        <v>749</v>
      </c>
      <c r="BU179" s="685" t="s">
        <v>749</v>
      </c>
      <c r="BV179" s="685" t="s">
        <v>749</v>
      </c>
      <c r="BW179" s="685" t="s">
        <v>749</v>
      </c>
      <c r="BX179" s="685" t="s">
        <v>749</v>
      </c>
      <c r="BY179" s="685">
        <v>1</v>
      </c>
      <c r="BZ179" s="685">
        <v>1</v>
      </c>
      <c r="CA179" s="685">
        <v>1</v>
      </c>
      <c r="CB179" s="685">
        <v>1</v>
      </c>
      <c r="CC179" s="685">
        <v>1</v>
      </c>
      <c r="CD179" s="685">
        <v>1</v>
      </c>
      <c r="CE179" s="685" t="s">
        <v>749</v>
      </c>
      <c r="CF179" s="685" t="s">
        <v>749</v>
      </c>
      <c r="CG179" s="685">
        <v>1</v>
      </c>
      <c r="CH179" s="685" t="s">
        <v>749</v>
      </c>
      <c r="CI179" s="685" t="s">
        <v>749</v>
      </c>
      <c r="CJ179" s="685" t="s">
        <v>749</v>
      </c>
      <c r="CK179" s="685" t="s">
        <v>749</v>
      </c>
      <c r="CL179" s="685" t="s">
        <v>749</v>
      </c>
      <c r="CM179" s="685" t="s">
        <v>749</v>
      </c>
      <c r="CN179" s="685">
        <v>1</v>
      </c>
      <c r="CO179" s="685">
        <v>1</v>
      </c>
      <c r="CP179" s="685"/>
      <c r="CQ179" s="685"/>
      <c r="CR179" s="685"/>
      <c r="CS179" s="685"/>
      <c r="CT179" s="685"/>
      <c r="CU179" s="685"/>
      <c r="CV179" s="685"/>
      <c r="CW179" s="718" t="str">
        <f t="shared" si="34"/>
        <v>境界対策</v>
      </c>
      <c r="CX179" s="718"/>
      <c r="CY179" s="718"/>
    </row>
    <row r="180" s="258" customFormat="1" ht="172.8" spans="2:103">
      <c r="B180" s="448">
        <f t="shared" si="7"/>
        <v>133</v>
      </c>
      <c r="C180" s="449" t="s">
        <v>1010</v>
      </c>
      <c r="D180" s="450" t="s">
        <v>743</v>
      </c>
      <c r="E180" s="451" t="s">
        <v>744</v>
      </c>
      <c r="F180" s="598" t="s">
        <v>1011</v>
      </c>
      <c r="G180" s="598" t="s">
        <v>1012</v>
      </c>
      <c r="H180" s="451" t="str">
        <f t="shared" si="32"/>
        <v>インターネット接続環境
Internet connection environment
(e.g., Proxy server,etc.)</v>
      </c>
      <c r="I180" s="451" t="s">
        <v>1013</v>
      </c>
      <c r="J180" s="637" t="s">
        <v>912</v>
      </c>
      <c r="K180" s="487" t="str">
        <f t="shared" si="35"/>
        <v>回答不要
Not Applicable</v>
      </c>
      <c r="L180" s="488"/>
      <c r="M180" s="489"/>
      <c r="N180" s="492" t="s">
        <v>287</v>
      </c>
      <c r="O180" s="493"/>
      <c r="P180" s="494"/>
      <c r="Q180" s="648" t="s">
        <v>131</v>
      </c>
      <c r="R180" s="487" t="str">
        <f t="shared" si="36"/>
        <v>回答不要
Not Applicable</v>
      </c>
      <c r="S180" s="488"/>
      <c r="T180" s="489"/>
      <c r="U180" s="649"/>
      <c r="V180" s="494"/>
      <c r="W180" s="649"/>
      <c r="X180" s="487" t="str">
        <f t="shared" si="37"/>
        <v>回答不要
Not Applicable</v>
      </c>
      <c r="Y180" s="488"/>
      <c r="Z180" s="489"/>
      <c r="AA180" s="649"/>
      <c r="AB180" s="494"/>
      <c r="AC180" s="649"/>
      <c r="AD180" s="487" t="str">
        <f t="shared" si="38"/>
        <v>回答不要
Not Applicable</v>
      </c>
      <c r="AE180" s="488"/>
      <c r="AF180" s="489"/>
      <c r="AG180" s="649"/>
      <c r="AH180" s="494"/>
      <c r="AI180" s="649"/>
      <c r="AJ180" s="487" t="str">
        <f t="shared" si="39"/>
        <v>回答不要
Not Applicable</v>
      </c>
      <c r="AK180" s="488"/>
      <c r="AL180" s="489"/>
      <c r="AM180" s="652"/>
      <c r="AN180" s="494"/>
      <c r="AO180" s="668"/>
      <c r="AP180" s="669">
        <f>IF(OR('0.Work Content Judge'!$F$130=0,AND($CP180=99,COUNTIF('0.Work Content Judge'!$AM$160:$AO$160,2)=0),AND($CQ180=99,COUNTIF('0.Work Content Judge'!$AM$160:$AO$160,2)&gt;0),AND($CT180=99,'0.Work Content Judge'!$AC$160=1),AND($K$27="N/A",$H180=$BD$46),AND($K$28="N/A",$H180=$BE$46),AND($K$29="N/A",$H180=$BF$46),AND($K$30="N/A",$H180=$BG$46),AND($K$31="N/A",$H180=$BH$46),AND($K$32="N/A",$H180=$BI$46)),0,1)</f>
        <v>0</v>
      </c>
      <c r="AQ180" s="670">
        <f t="shared" si="40"/>
        <v>1</v>
      </c>
      <c r="AR180" s="669">
        <f>IF(OR('0.Work Content Judge'!$F$131=0,AND($CP180=99,COUNTIF('0.Work Content Judge'!$AM$161:$AO$161,2)=0),AND($CQ180=99,COUNTIF('0.Work Content Judge'!$AM$161:$AO$161,2)&gt;0),AND($CT180=99,'0.Work Content Judge'!$AC$161=1),AND($R$27="N/A",$H180=$BD$46),AND($R$28="N/A",$H180=$BE$46),AND($R$29="N/A",$H180=$BF$46),AND($R$30="N/A",$H180=$BG$46),AND($R$31="N/A",$H180=$BH$46),AND($R$32="N/A",$H180=$BI$46)),0,1)</f>
        <v>0</v>
      </c>
      <c r="AS180" s="670">
        <f t="shared" si="41"/>
        <v>1</v>
      </c>
      <c r="AT180" s="669">
        <f>IF(OR('0.Work Content Judge'!$F$132=0,AND($CP180=99,COUNTIF('0.Work Content Judge'!$AM$162:$AO$162,2)=0),AND($CQ180=99,COUNTIF('0.Work Content Judge'!$AM$162:$AO$162,2)&gt;0),AND($CT180=99,'0.Work Content Judge'!$AC$162=1),AND($X$27="N/A",$H180=$BD$46),AND($X$28="N/A",$H180=$BE$46),AND($X$29="N/A",$H180=$BF$46),AND($X$30="N/A",$H180=$BG$46),AND($X$31="N/A",$H180=$BH$46),AND($X$32="N/A",$H180=$BI$46)),0,1)</f>
        <v>0</v>
      </c>
      <c r="AU180" s="670">
        <f t="shared" si="42"/>
        <v>1</v>
      </c>
      <c r="AV180" s="669">
        <f>IF(OR('0.Work Content Judge'!$F$133=0,AND($CP180=99,COUNTIF('0.Work Content Judge'!$AM$163:$AO$163,2)=0),AND($CQ180=99,COUNTIF('0.Work Content Judge'!$AM$163:$AO$163,2)&gt;0),AND($CT180=99,'0.Work Content Judge'!$AC$163=1),AND($AD$27="N/A",$H180=$BD$46),AND($AD$28="N/A",$H180=$BE$46),AND($AD$29="N/A",$H180=$BF$46),AND($AD$30="N/A",$H180=$BG$46),AND($AD$31="N/A",$H180=$BH$46),AND($AD$32="N/A",$H180=$BI$46)),0,1)</f>
        <v>0</v>
      </c>
      <c r="AW180" s="670">
        <f t="shared" si="43"/>
        <v>1</v>
      </c>
      <c r="AX180" s="669">
        <f>IF(OR('0.Work Content Judge'!$F$134=0,AND($CP180=99,COUNTIF('0.Work Content Judge'!$AM$164:$AO$164,2)=0),AND($CQ180=99,COUNTIF('0.Work Content Judge'!$AM$164:$AO$164,2)&gt;0),AND($CT180=99,'0.Work Content Judge'!$AC$164=1),AND($AJ$27="N/A",$H180=$BD$46),AND($AJ$28="N/A",$H180=$BE$46),AND($AJ$29="N/A",$H180=$BF$46),AND($AJ$30="N/A",$H180=$BG$46),AND($AJ$31="N/A",$H180=$BH$46),AND($AJ$32="N/A",$H180=$BI$46)),0,1)</f>
        <v>0</v>
      </c>
      <c r="AY180" s="670">
        <f t="shared" si="44"/>
        <v>1</v>
      </c>
      <c r="AZ180" s="683">
        <f t="shared" si="31"/>
        <v>1</v>
      </c>
      <c r="BA180" s="684">
        <v>1</v>
      </c>
      <c r="BB180" s="685">
        <v>1</v>
      </c>
      <c r="BC180" s="685" t="s">
        <v>749</v>
      </c>
      <c r="BD180" s="685" t="s">
        <v>749</v>
      </c>
      <c r="BE180" s="685">
        <v>1</v>
      </c>
      <c r="BF180" s="685" t="s">
        <v>749</v>
      </c>
      <c r="BG180" s="685" t="s">
        <v>749</v>
      </c>
      <c r="BH180" s="685" t="s">
        <v>749</v>
      </c>
      <c r="BI180" s="685" t="s">
        <v>749</v>
      </c>
      <c r="BJ180" s="685" t="e">
        <v>#N/A</v>
      </c>
      <c r="BK180" s="685" t="e">
        <v>#N/A</v>
      </c>
      <c r="BL180" s="685" t="e">
        <v>#N/A</v>
      </c>
      <c r="BM180" s="685" t="e">
        <v>#N/A</v>
      </c>
      <c r="BN180" s="685" t="e">
        <v>#N/A</v>
      </c>
      <c r="BO180" s="685" t="e">
        <v>#N/A</v>
      </c>
      <c r="BP180" s="685" t="e">
        <v>#N/A</v>
      </c>
      <c r="BQ180" s="685" t="s">
        <v>749</v>
      </c>
      <c r="BR180" s="685" t="s">
        <v>749</v>
      </c>
      <c r="BS180" s="685" t="s">
        <v>749</v>
      </c>
      <c r="BT180" s="685" t="s">
        <v>749</v>
      </c>
      <c r="BU180" s="685" t="s">
        <v>749</v>
      </c>
      <c r="BV180" s="685" t="s">
        <v>749</v>
      </c>
      <c r="BW180" s="685" t="s">
        <v>749</v>
      </c>
      <c r="BX180" s="685" t="s">
        <v>749</v>
      </c>
      <c r="BY180" s="685" t="s">
        <v>749</v>
      </c>
      <c r="BZ180" s="685">
        <v>1</v>
      </c>
      <c r="CA180" s="685">
        <v>1</v>
      </c>
      <c r="CB180" s="685">
        <v>1</v>
      </c>
      <c r="CC180" s="685">
        <v>1</v>
      </c>
      <c r="CD180" s="685" t="s">
        <v>749</v>
      </c>
      <c r="CE180" s="685" t="s">
        <v>749</v>
      </c>
      <c r="CF180" s="685" t="s">
        <v>749</v>
      </c>
      <c r="CG180" s="685" t="s">
        <v>749</v>
      </c>
      <c r="CH180" s="685" t="s">
        <v>749</v>
      </c>
      <c r="CI180" s="685" t="s">
        <v>749</v>
      </c>
      <c r="CJ180" s="685" t="s">
        <v>749</v>
      </c>
      <c r="CK180" s="685" t="s">
        <v>749</v>
      </c>
      <c r="CL180" s="685" t="s">
        <v>749</v>
      </c>
      <c r="CM180" s="685" t="s">
        <v>749</v>
      </c>
      <c r="CN180" s="685">
        <v>1</v>
      </c>
      <c r="CO180" s="685" t="s">
        <v>749</v>
      </c>
      <c r="CP180" s="685"/>
      <c r="CQ180" s="685"/>
      <c r="CR180" s="685"/>
      <c r="CS180" s="685"/>
      <c r="CT180" s="685"/>
      <c r="CU180" s="685"/>
      <c r="CV180" s="685"/>
      <c r="CW180" s="718" t="str">
        <f t="shared" si="34"/>
        <v>インターネット接続環境</v>
      </c>
      <c r="CX180" s="718"/>
      <c r="CY180" s="718"/>
    </row>
    <row r="181" s="258" customFormat="1" ht="129.6" spans="2:103">
      <c r="B181" s="448">
        <f t="shared" si="7"/>
        <v>134</v>
      </c>
      <c r="C181" s="449" t="s">
        <v>1014</v>
      </c>
      <c r="D181" s="450" t="s">
        <v>1015</v>
      </c>
      <c r="E181" s="451" t="s">
        <v>744</v>
      </c>
      <c r="F181" s="598" t="s">
        <v>1016</v>
      </c>
      <c r="G181" s="598" t="s">
        <v>1017</v>
      </c>
      <c r="H181" s="451" t="str">
        <f t="shared" si="32"/>
        <v>インターネットメール環境
Internet mail environment
(e.g., E-mail server)</v>
      </c>
      <c r="I181" s="451" t="s">
        <v>1018</v>
      </c>
      <c r="J181" s="637" t="s">
        <v>1019</v>
      </c>
      <c r="K181" s="487" t="str">
        <f t="shared" si="35"/>
        <v>回答不要
Not Applicable</v>
      </c>
      <c r="L181" s="488"/>
      <c r="M181" s="489"/>
      <c r="N181" s="490" t="s">
        <v>1014</v>
      </c>
      <c r="O181" s="491"/>
      <c r="P181" s="322"/>
      <c r="Q181" s="648" t="s">
        <v>131</v>
      </c>
      <c r="R181" s="487" t="str">
        <f t="shared" si="36"/>
        <v>回答不要
Not Applicable</v>
      </c>
      <c r="S181" s="488"/>
      <c r="T181" s="489"/>
      <c r="U181" s="649"/>
      <c r="V181" s="494"/>
      <c r="W181" s="649"/>
      <c r="X181" s="487" t="str">
        <f t="shared" si="37"/>
        <v>回答不要
Not Applicable</v>
      </c>
      <c r="Y181" s="488"/>
      <c r="Z181" s="489"/>
      <c r="AA181" s="649"/>
      <c r="AB181" s="494"/>
      <c r="AC181" s="649"/>
      <c r="AD181" s="487" t="str">
        <f t="shared" si="38"/>
        <v>回答不要
Not Applicable</v>
      </c>
      <c r="AE181" s="488"/>
      <c r="AF181" s="489"/>
      <c r="AG181" s="649"/>
      <c r="AH181" s="494"/>
      <c r="AI181" s="649"/>
      <c r="AJ181" s="487" t="str">
        <f t="shared" si="39"/>
        <v>回答不要
Not Applicable</v>
      </c>
      <c r="AK181" s="488"/>
      <c r="AL181" s="489"/>
      <c r="AM181" s="652"/>
      <c r="AN181" s="494"/>
      <c r="AO181" s="668"/>
      <c r="AP181" s="669">
        <f>IF(OR('0.Work Content Judge'!$F$130=0,AND($CP181=99,COUNTIF('0.Work Content Judge'!$AM$160:$AO$160,2)=0),AND($CQ181=99,COUNTIF('0.Work Content Judge'!$AM$160:$AO$160,2)&gt;0),AND($CT181=99,'0.Work Content Judge'!$AC$160=1),AND($K$27="N/A",$H181=$BD$46),AND($K$28="N/A",$H181=$BE$46),AND($K$29="N/A",$H181=$BF$46),AND($K$30="N/A",$H181=$BG$46),AND($K$31="N/A",$H181=$BH$46),AND($K$32="N/A",$H181=$BI$46)),0,1)</f>
        <v>0</v>
      </c>
      <c r="AQ181" s="670">
        <f t="shared" si="40"/>
        <v>1</v>
      </c>
      <c r="AR181" s="669">
        <f>IF(OR('0.Work Content Judge'!$F$131=0,AND($CP181=99,COUNTIF('0.Work Content Judge'!$AM$161:$AO$161,2)=0),AND($CQ181=99,COUNTIF('0.Work Content Judge'!$AM$161:$AO$161,2)&gt;0),AND($CT181=99,'0.Work Content Judge'!$AC$161=1),AND($R$27="N/A",$H181=$BD$46),AND($R$28="N/A",$H181=$BE$46),AND($R$29="N/A",$H181=$BF$46),AND($R$30="N/A",$H181=$BG$46),AND($R$31="N/A",$H181=$BH$46),AND($R$32="N/A",$H181=$BI$46)),0,1)</f>
        <v>0</v>
      </c>
      <c r="AS181" s="670">
        <f t="shared" si="41"/>
        <v>1</v>
      </c>
      <c r="AT181" s="669">
        <f>IF(OR('0.Work Content Judge'!$F$132=0,AND($CP181=99,COUNTIF('0.Work Content Judge'!$AM$162:$AO$162,2)=0),AND($CQ181=99,COUNTIF('0.Work Content Judge'!$AM$162:$AO$162,2)&gt;0),AND($CT181=99,'0.Work Content Judge'!$AC$162=1),AND($X$27="N/A",$H181=$BD$46),AND($X$28="N/A",$H181=$BE$46),AND($X$29="N/A",$H181=$BF$46),AND($X$30="N/A",$H181=$BG$46),AND($X$31="N/A",$H181=$BH$46),AND($X$32="N/A",$H181=$BI$46)),0,1)</f>
        <v>0</v>
      </c>
      <c r="AU181" s="670">
        <f t="shared" si="42"/>
        <v>1</v>
      </c>
      <c r="AV181" s="669">
        <f>IF(OR('0.Work Content Judge'!$F$133=0,AND($CP181=99,COUNTIF('0.Work Content Judge'!$AM$163:$AO$163,2)=0),AND($CQ181=99,COUNTIF('0.Work Content Judge'!$AM$163:$AO$163,2)&gt;0),AND($CT181=99,'0.Work Content Judge'!$AC$163=1),AND($AD$27="N/A",$H181=$BD$46),AND($AD$28="N/A",$H181=$BE$46),AND($AD$29="N/A",$H181=$BF$46),AND($AD$30="N/A",$H181=$BG$46),AND($AD$31="N/A",$H181=$BH$46),AND($AD$32="N/A",$H181=$BI$46)),0,1)</f>
        <v>0</v>
      </c>
      <c r="AW181" s="670">
        <f t="shared" si="43"/>
        <v>1</v>
      </c>
      <c r="AX181" s="669">
        <f>IF(OR('0.Work Content Judge'!$F$134=0,AND($CP181=99,COUNTIF('0.Work Content Judge'!$AM$164:$AO$164,2)=0),AND($CQ181=99,COUNTIF('0.Work Content Judge'!$AM$164:$AO$164,2)&gt;0),AND($CT181=99,'0.Work Content Judge'!$AC$164=1),AND($AJ$27="N/A",$H181=$BD$46),AND($AJ$28="N/A",$H181=$BE$46),AND($AJ$29="N/A",$H181=$BF$46),AND($AJ$30="N/A",$H181=$BG$46),AND($AJ$31="N/A",$H181=$BH$46),AND($AJ$32="N/A",$H181=$BI$46)),0,1)</f>
        <v>0</v>
      </c>
      <c r="AY181" s="670">
        <f t="shared" si="44"/>
        <v>1</v>
      </c>
      <c r="AZ181" s="683">
        <f t="shared" si="31"/>
        <v>1</v>
      </c>
      <c r="BA181" s="684">
        <v>1</v>
      </c>
      <c r="BB181" s="685">
        <v>1</v>
      </c>
      <c r="BC181" s="685" t="s">
        <v>749</v>
      </c>
      <c r="BD181" s="685" t="s">
        <v>749</v>
      </c>
      <c r="BE181" s="685" t="s">
        <v>749</v>
      </c>
      <c r="BF181" s="685">
        <v>1</v>
      </c>
      <c r="BG181" s="685" t="s">
        <v>749</v>
      </c>
      <c r="BH181" s="685" t="s">
        <v>749</v>
      </c>
      <c r="BI181" s="685" t="s">
        <v>749</v>
      </c>
      <c r="BJ181" s="685">
        <v>0</v>
      </c>
      <c r="BK181" s="685"/>
      <c r="BL181" s="685"/>
      <c r="BM181" s="685"/>
      <c r="BN181" s="685"/>
      <c r="BO181" s="685"/>
      <c r="BP181" s="685"/>
      <c r="BQ181" s="685" t="s">
        <v>749</v>
      </c>
      <c r="BR181" s="685" t="s">
        <v>749</v>
      </c>
      <c r="BS181" s="685" t="s">
        <v>749</v>
      </c>
      <c r="BT181" s="685" t="s">
        <v>749</v>
      </c>
      <c r="BU181" s="685" t="s">
        <v>749</v>
      </c>
      <c r="BV181" s="685" t="s">
        <v>749</v>
      </c>
      <c r="BW181" s="685" t="s">
        <v>749</v>
      </c>
      <c r="BX181" s="685" t="s">
        <v>749</v>
      </c>
      <c r="BY181" s="685" t="s">
        <v>749</v>
      </c>
      <c r="BZ181" s="685">
        <v>1</v>
      </c>
      <c r="CA181" s="685">
        <v>1</v>
      </c>
      <c r="CB181" s="685">
        <v>1</v>
      </c>
      <c r="CC181" s="685">
        <v>1</v>
      </c>
      <c r="CD181" s="685" t="s">
        <v>749</v>
      </c>
      <c r="CE181" s="685" t="s">
        <v>749</v>
      </c>
      <c r="CF181" s="685" t="s">
        <v>749</v>
      </c>
      <c r="CG181" s="685" t="s">
        <v>749</v>
      </c>
      <c r="CH181" s="685" t="s">
        <v>749</v>
      </c>
      <c r="CI181" s="685" t="s">
        <v>749</v>
      </c>
      <c r="CJ181" s="685" t="s">
        <v>749</v>
      </c>
      <c r="CK181" s="685" t="s">
        <v>749</v>
      </c>
      <c r="CL181" s="685" t="s">
        <v>749</v>
      </c>
      <c r="CM181" s="685" t="s">
        <v>749</v>
      </c>
      <c r="CN181" s="685">
        <v>1</v>
      </c>
      <c r="CO181" s="685" t="s">
        <v>749</v>
      </c>
      <c r="CP181" s="685"/>
      <c r="CQ181" s="685"/>
      <c r="CR181" s="685"/>
      <c r="CS181" s="685"/>
      <c r="CT181" s="685"/>
      <c r="CU181" s="685"/>
      <c r="CV181" s="685"/>
      <c r="CW181" s="718" t="str">
        <f t="shared" si="34"/>
        <v>インターネットメール環境</v>
      </c>
      <c r="CX181" s="718"/>
      <c r="CY181" s="718"/>
    </row>
    <row r="182" s="258" customFormat="1" ht="129.6" spans="2:103">
      <c r="B182" s="448">
        <f t="shared" si="7"/>
        <v>135</v>
      </c>
      <c r="C182" s="449" t="s">
        <v>1020</v>
      </c>
      <c r="D182" s="450" t="s">
        <v>1015</v>
      </c>
      <c r="E182" s="451" t="s">
        <v>744</v>
      </c>
      <c r="F182" s="598" t="s">
        <v>1021</v>
      </c>
      <c r="G182" s="598" t="s">
        <v>1022</v>
      </c>
      <c r="H182" s="451" t="str">
        <f t="shared" si="32"/>
        <v>インターネットメール環境
Internet mail environment
(e.g., E-mail server)</v>
      </c>
      <c r="I182" s="451" t="s">
        <v>1018</v>
      </c>
      <c r="J182" s="637" t="s">
        <v>1019</v>
      </c>
      <c r="K182" s="487" t="str">
        <f t="shared" si="35"/>
        <v>回答不要
Not Applicable</v>
      </c>
      <c r="L182" s="488"/>
      <c r="M182" s="489"/>
      <c r="N182" s="490" t="s">
        <v>1020</v>
      </c>
      <c r="O182" s="491"/>
      <c r="P182" s="322"/>
      <c r="Q182" s="648" t="s">
        <v>131</v>
      </c>
      <c r="R182" s="487" t="str">
        <f t="shared" si="36"/>
        <v>回答不要
Not Applicable</v>
      </c>
      <c r="S182" s="488"/>
      <c r="T182" s="489"/>
      <c r="U182" s="649"/>
      <c r="V182" s="494"/>
      <c r="W182" s="649"/>
      <c r="X182" s="487" t="str">
        <f t="shared" si="37"/>
        <v>回答不要
Not Applicable</v>
      </c>
      <c r="Y182" s="488"/>
      <c r="Z182" s="489"/>
      <c r="AA182" s="649"/>
      <c r="AB182" s="494"/>
      <c r="AC182" s="649"/>
      <c r="AD182" s="487" t="str">
        <f t="shared" si="38"/>
        <v>回答不要
Not Applicable</v>
      </c>
      <c r="AE182" s="488"/>
      <c r="AF182" s="489"/>
      <c r="AG182" s="649"/>
      <c r="AH182" s="494"/>
      <c r="AI182" s="649"/>
      <c r="AJ182" s="487" t="str">
        <f t="shared" si="39"/>
        <v>回答不要
Not Applicable</v>
      </c>
      <c r="AK182" s="488"/>
      <c r="AL182" s="489"/>
      <c r="AM182" s="652"/>
      <c r="AN182" s="494"/>
      <c r="AO182" s="668"/>
      <c r="AP182" s="669">
        <f>IF(OR('0.Work Content Judge'!$F$130=0,AND($CP182=99,COUNTIF('0.Work Content Judge'!$AM$160:$AO$160,2)=0),AND($CQ182=99,COUNTIF('0.Work Content Judge'!$AM$160:$AO$160,2)&gt;0),AND($CT182=99,'0.Work Content Judge'!$AC$160=1),AND($K$27="N/A",$H182=$BD$46),AND($K$28="N/A",$H182=$BE$46),AND($K$29="N/A",$H182=$BF$46),AND($K$30="N/A",$H182=$BG$46),AND($K$31="N/A",$H182=$BH$46),AND($K$32="N/A",$H182=$BI$46)),0,1)</f>
        <v>0</v>
      </c>
      <c r="AQ182" s="670">
        <f t="shared" si="40"/>
        <v>1</v>
      </c>
      <c r="AR182" s="669">
        <f>IF(OR('0.Work Content Judge'!$F$131=0,AND($CP182=99,COUNTIF('0.Work Content Judge'!$AM$161:$AO$161,2)=0),AND($CQ182=99,COUNTIF('0.Work Content Judge'!$AM$161:$AO$161,2)&gt;0),AND($CT182=99,'0.Work Content Judge'!$AC$161=1),AND($R$27="N/A",$H182=$BD$46),AND($R$28="N/A",$H182=$BE$46),AND($R$29="N/A",$H182=$BF$46),AND($R$30="N/A",$H182=$BG$46),AND($R$31="N/A",$H182=$BH$46),AND($R$32="N/A",$H182=$BI$46)),0,1)</f>
        <v>0</v>
      </c>
      <c r="AS182" s="670">
        <f t="shared" si="41"/>
        <v>1</v>
      </c>
      <c r="AT182" s="669">
        <f>IF(OR('0.Work Content Judge'!$F$132=0,AND($CP182=99,COUNTIF('0.Work Content Judge'!$AM$162:$AO$162,2)=0),AND($CQ182=99,COUNTIF('0.Work Content Judge'!$AM$162:$AO$162,2)&gt;0),AND($CT182=99,'0.Work Content Judge'!$AC$162=1),AND($X$27="N/A",$H182=$BD$46),AND($X$28="N/A",$H182=$BE$46),AND($X$29="N/A",$H182=$BF$46),AND($X$30="N/A",$H182=$BG$46),AND($X$31="N/A",$H182=$BH$46),AND($X$32="N/A",$H182=$BI$46)),0,1)</f>
        <v>0</v>
      </c>
      <c r="AU182" s="670">
        <f t="shared" si="42"/>
        <v>1</v>
      </c>
      <c r="AV182" s="669">
        <f>IF(OR('0.Work Content Judge'!$F$133=0,AND($CP182=99,COUNTIF('0.Work Content Judge'!$AM$163:$AO$163,2)=0),AND($CQ182=99,COUNTIF('0.Work Content Judge'!$AM$163:$AO$163,2)&gt;0),AND($CT182=99,'0.Work Content Judge'!$AC$163=1),AND($AD$27="N/A",$H182=$BD$46),AND($AD$28="N/A",$H182=$BE$46),AND($AD$29="N/A",$H182=$BF$46),AND($AD$30="N/A",$H182=$BG$46),AND($AD$31="N/A",$H182=$BH$46),AND($AD$32="N/A",$H182=$BI$46)),0,1)</f>
        <v>0</v>
      </c>
      <c r="AW182" s="670">
        <f t="shared" si="43"/>
        <v>1</v>
      </c>
      <c r="AX182" s="669">
        <f>IF(OR('0.Work Content Judge'!$F$134=0,AND($CP182=99,COUNTIF('0.Work Content Judge'!$AM$164:$AO$164,2)=0),AND($CQ182=99,COUNTIF('0.Work Content Judge'!$AM$164:$AO$164,2)&gt;0),AND($CT182=99,'0.Work Content Judge'!$AC$164=1),AND($AJ$27="N/A",$H182=$BD$46),AND($AJ$28="N/A",$H182=$BE$46),AND($AJ$29="N/A",$H182=$BF$46),AND($AJ$30="N/A",$H182=$BG$46),AND($AJ$31="N/A",$H182=$BH$46),AND($AJ$32="N/A",$H182=$BI$46)),0,1)</f>
        <v>0</v>
      </c>
      <c r="AY182" s="670">
        <f t="shared" si="44"/>
        <v>1</v>
      </c>
      <c r="AZ182" s="683">
        <f t="shared" si="31"/>
        <v>1</v>
      </c>
      <c r="BA182" s="684">
        <v>1</v>
      </c>
      <c r="BB182" s="685">
        <v>1</v>
      </c>
      <c r="BC182" s="685" t="s">
        <v>749</v>
      </c>
      <c r="BD182" s="685" t="s">
        <v>749</v>
      </c>
      <c r="BE182" s="685" t="s">
        <v>749</v>
      </c>
      <c r="BF182" s="685">
        <v>1</v>
      </c>
      <c r="BG182" s="685" t="s">
        <v>749</v>
      </c>
      <c r="BH182" s="685" t="s">
        <v>749</v>
      </c>
      <c r="BI182" s="685" t="s">
        <v>749</v>
      </c>
      <c r="BJ182" s="685">
        <v>0</v>
      </c>
      <c r="BK182" s="685"/>
      <c r="BL182" s="685"/>
      <c r="BM182" s="685"/>
      <c r="BN182" s="685"/>
      <c r="BO182" s="685"/>
      <c r="BP182" s="685"/>
      <c r="BQ182" s="685" t="s">
        <v>749</v>
      </c>
      <c r="BR182" s="685" t="s">
        <v>749</v>
      </c>
      <c r="BS182" s="685" t="s">
        <v>749</v>
      </c>
      <c r="BT182" s="685" t="s">
        <v>749</v>
      </c>
      <c r="BU182" s="685" t="s">
        <v>749</v>
      </c>
      <c r="BV182" s="685" t="s">
        <v>749</v>
      </c>
      <c r="BW182" s="685" t="s">
        <v>749</v>
      </c>
      <c r="BX182" s="685" t="s">
        <v>749</v>
      </c>
      <c r="BY182" s="685" t="s">
        <v>749</v>
      </c>
      <c r="BZ182" s="685">
        <v>1</v>
      </c>
      <c r="CA182" s="685">
        <v>1</v>
      </c>
      <c r="CB182" s="685">
        <v>1</v>
      </c>
      <c r="CC182" s="685">
        <v>1</v>
      </c>
      <c r="CD182" s="685" t="s">
        <v>749</v>
      </c>
      <c r="CE182" s="685" t="s">
        <v>749</v>
      </c>
      <c r="CF182" s="685" t="s">
        <v>749</v>
      </c>
      <c r="CG182" s="685" t="s">
        <v>749</v>
      </c>
      <c r="CH182" s="685" t="s">
        <v>749</v>
      </c>
      <c r="CI182" s="685" t="s">
        <v>749</v>
      </c>
      <c r="CJ182" s="685" t="s">
        <v>749</v>
      </c>
      <c r="CK182" s="685" t="s">
        <v>749</v>
      </c>
      <c r="CL182" s="685" t="s">
        <v>749</v>
      </c>
      <c r="CM182" s="685" t="s">
        <v>749</v>
      </c>
      <c r="CN182" s="685">
        <v>1</v>
      </c>
      <c r="CO182" s="685" t="s">
        <v>749</v>
      </c>
      <c r="CP182" s="685"/>
      <c r="CQ182" s="685"/>
      <c r="CR182" s="685"/>
      <c r="CS182" s="685"/>
      <c r="CT182" s="685"/>
      <c r="CU182" s="685"/>
      <c r="CV182" s="685"/>
      <c r="CW182" s="718" t="str">
        <f t="shared" si="34"/>
        <v>インターネットメール環境</v>
      </c>
      <c r="CX182" s="718"/>
      <c r="CY182" s="718"/>
    </row>
    <row r="183" s="258" customFormat="1" ht="129.6" spans="2:103">
      <c r="B183" s="448">
        <f t="shared" si="7"/>
        <v>136</v>
      </c>
      <c r="C183" s="449" t="s">
        <v>1023</v>
      </c>
      <c r="D183" s="450" t="s">
        <v>1015</v>
      </c>
      <c r="E183" s="451" t="s">
        <v>744</v>
      </c>
      <c r="F183" s="598" t="s">
        <v>1024</v>
      </c>
      <c r="G183" s="598" t="s">
        <v>1025</v>
      </c>
      <c r="H183" s="451" t="str">
        <f t="shared" si="32"/>
        <v>インターネットメール環境
Internet mail environment
(e.g., E-mail server)</v>
      </c>
      <c r="I183" s="451" t="s">
        <v>1018</v>
      </c>
      <c r="J183" s="637" t="s">
        <v>1019</v>
      </c>
      <c r="K183" s="487" t="str">
        <f t="shared" si="35"/>
        <v>回答不要
Not Applicable</v>
      </c>
      <c r="L183" s="488"/>
      <c r="M183" s="489"/>
      <c r="N183" s="490" t="s">
        <v>1023</v>
      </c>
      <c r="O183" s="491"/>
      <c r="P183" s="322"/>
      <c r="Q183" s="648" t="s">
        <v>131</v>
      </c>
      <c r="R183" s="487" t="str">
        <f t="shared" si="36"/>
        <v>回答不要
Not Applicable</v>
      </c>
      <c r="S183" s="488"/>
      <c r="T183" s="489"/>
      <c r="U183" s="649"/>
      <c r="V183" s="494"/>
      <c r="W183" s="649"/>
      <c r="X183" s="487" t="str">
        <f t="shared" si="37"/>
        <v>回答不要
Not Applicable</v>
      </c>
      <c r="Y183" s="488"/>
      <c r="Z183" s="489"/>
      <c r="AA183" s="649"/>
      <c r="AB183" s="494"/>
      <c r="AC183" s="649"/>
      <c r="AD183" s="487" t="str">
        <f t="shared" si="38"/>
        <v>回答不要
Not Applicable</v>
      </c>
      <c r="AE183" s="488"/>
      <c r="AF183" s="489"/>
      <c r="AG183" s="649"/>
      <c r="AH183" s="494"/>
      <c r="AI183" s="649"/>
      <c r="AJ183" s="487" t="str">
        <f t="shared" si="39"/>
        <v>回答不要
Not Applicable</v>
      </c>
      <c r="AK183" s="488"/>
      <c r="AL183" s="489"/>
      <c r="AM183" s="652"/>
      <c r="AN183" s="494"/>
      <c r="AO183" s="668"/>
      <c r="AP183" s="669">
        <f>IF(OR('0.Work Content Judge'!$F$130=0,AND($CP183=99,COUNTIF('0.Work Content Judge'!$AM$160:$AO$160,2)=0),AND($CQ183=99,COUNTIF('0.Work Content Judge'!$AM$160:$AO$160,2)&gt;0),AND($CT183=99,'0.Work Content Judge'!$AC$160=1),AND($K$27="N/A",$H183=$BD$46),AND($K$28="N/A",$H183=$BE$46),AND($K$29="N/A",$H183=$BF$46),AND($K$30="N/A",$H183=$BG$46),AND($K$31="N/A",$H183=$BH$46),AND($K$32="N/A",$H183=$BI$46)),0,1)</f>
        <v>0</v>
      </c>
      <c r="AQ183" s="670">
        <f t="shared" si="40"/>
        <v>1</v>
      </c>
      <c r="AR183" s="669">
        <f>IF(OR('0.Work Content Judge'!$F$131=0,AND($CP183=99,COUNTIF('0.Work Content Judge'!$AM$161:$AO$161,2)=0),AND($CQ183=99,COUNTIF('0.Work Content Judge'!$AM$161:$AO$161,2)&gt;0),AND($CT183=99,'0.Work Content Judge'!$AC$161=1),AND($R$27="N/A",$H183=$BD$46),AND($R$28="N/A",$H183=$BE$46),AND($R$29="N/A",$H183=$BF$46),AND($R$30="N/A",$H183=$BG$46),AND($R$31="N/A",$H183=$BH$46),AND($R$32="N/A",$H183=$BI$46)),0,1)</f>
        <v>0</v>
      </c>
      <c r="AS183" s="670">
        <f t="shared" si="41"/>
        <v>1</v>
      </c>
      <c r="AT183" s="669">
        <f>IF(OR('0.Work Content Judge'!$F$132=0,AND($CP183=99,COUNTIF('0.Work Content Judge'!$AM$162:$AO$162,2)=0),AND($CQ183=99,COUNTIF('0.Work Content Judge'!$AM$162:$AO$162,2)&gt;0),AND($CT183=99,'0.Work Content Judge'!$AC$162=1),AND($X$27="N/A",$H183=$BD$46),AND($X$28="N/A",$H183=$BE$46),AND($X$29="N/A",$H183=$BF$46),AND($X$30="N/A",$H183=$BG$46),AND($X$31="N/A",$H183=$BH$46),AND($X$32="N/A",$H183=$BI$46)),0,1)</f>
        <v>0</v>
      </c>
      <c r="AU183" s="670">
        <f t="shared" si="42"/>
        <v>1</v>
      </c>
      <c r="AV183" s="669">
        <f>IF(OR('0.Work Content Judge'!$F$133=0,AND($CP183=99,COUNTIF('0.Work Content Judge'!$AM$163:$AO$163,2)=0),AND($CQ183=99,COUNTIF('0.Work Content Judge'!$AM$163:$AO$163,2)&gt;0),AND($CT183=99,'0.Work Content Judge'!$AC$163=1),AND($AD$27="N/A",$H183=$BD$46),AND($AD$28="N/A",$H183=$BE$46),AND($AD$29="N/A",$H183=$BF$46),AND($AD$30="N/A",$H183=$BG$46),AND($AD$31="N/A",$H183=$BH$46),AND($AD$32="N/A",$H183=$BI$46)),0,1)</f>
        <v>0</v>
      </c>
      <c r="AW183" s="670">
        <f t="shared" si="43"/>
        <v>1</v>
      </c>
      <c r="AX183" s="669">
        <f>IF(OR('0.Work Content Judge'!$F$134=0,AND($CP183=99,COUNTIF('0.Work Content Judge'!$AM$164:$AO$164,2)=0),AND($CQ183=99,COUNTIF('0.Work Content Judge'!$AM$164:$AO$164,2)&gt;0),AND($CT183=99,'0.Work Content Judge'!$AC$164=1),AND($AJ$27="N/A",$H183=$BD$46),AND($AJ$28="N/A",$H183=$BE$46),AND($AJ$29="N/A",$H183=$BF$46),AND($AJ$30="N/A",$H183=$BG$46),AND($AJ$31="N/A",$H183=$BH$46),AND($AJ$32="N/A",$H183=$BI$46)),0,1)</f>
        <v>0</v>
      </c>
      <c r="AY183" s="670">
        <f t="shared" si="44"/>
        <v>1</v>
      </c>
      <c r="AZ183" s="683">
        <f t="shared" si="31"/>
        <v>1</v>
      </c>
      <c r="BA183" s="684">
        <v>1</v>
      </c>
      <c r="BB183" s="685">
        <v>1</v>
      </c>
      <c r="BC183" s="685" t="s">
        <v>749</v>
      </c>
      <c r="BD183" s="685" t="s">
        <v>749</v>
      </c>
      <c r="BE183" s="685" t="s">
        <v>749</v>
      </c>
      <c r="BF183" s="685">
        <v>1</v>
      </c>
      <c r="BG183" s="685" t="s">
        <v>749</v>
      </c>
      <c r="BH183" s="685" t="s">
        <v>749</v>
      </c>
      <c r="BI183" s="685" t="s">
        <v>749</v>
      </c>
      <c r="BJ183" s="685">
        <v>0</v>
      </c>
      <c r="BK183" s="685"/>
      <c r="BL183" s="685"/>
      <c r="BM183" s="685"/>
      <c r="BN183" s="685"/>
      <c r="BO183" s="685"/>
      <c r="BP183" s="685"/>
      <c r="BQ183" s="685" t="s">
        <v>749</v>
      </c>
      <c r="BR183" s="685" t="s">
        <v>749</v>
      </c>
      <c r="BS183" s="685" t="s">
        <v>749</v>
      </c>
      <c r="BT183" s="685" t="s">
        <v>749</v>
      </c>
      <c r="BU183" s="685" t="s">
        <v>749</v>
      </c>
      <c r="BV183" s="685" t="s">
        <v>749</v>
      </c>
      <c r="BW183" s="685" t="s">
        <v>749</v>
      </c>
      <c r="BX183" s="685" t="s">
        <v>749</v>
      </c>
      <c r="BY183" s="685" t="s">
        <v>749</v>
      </c>
      <c r="BZ183" s="685">
        <v>1</v>
      </c>
      <c r="CA183" s="685"/>
      <c r="CB183" s="685"/>
      <c r="CC183" s="685">
        <v>1</v>
      </c>
      <c r="CD183" s="685" t="s">
        <v>749</v>
      </c>
      <c r="CE183" s="685" t="s">
        <v>749</v>
      </c>
      <c r="CF183" s="685" t="s">
        <v>749</v>
      </c>
      <c r="CG183" s="685" t="s">
        <v>749</v>
      </c>
      <c r="CH183" s="685" t="s">
        <v>749</v>
      </c>
      <c r="CI183" s="685" t="s">
        <v>749</v>
      </c>
      <c r="CJ183" s="685" t="s">
        <v>749</v>
      </c>
      <c r="CK183" s="685" t="s">
        <v>749</v>
      </c>
      <c r="CL183" s="685" t="s">
        <v>749</v>
      </c>
      <c r="CM183" s="685" t="s">
        <v>749</v>
      </c>
      <c r="CN183" s="685">
        <v>1</v>
      </c>
      <c r="CO183" s="685" t="s">
        <v>749</v>
      </c>
      <c r="CP183" s="685"/>
      <c r="CQ183" s="685"/>
      <c r="CR183" s="685"/>
      <c r="CS183" s="685"/>
      <c r="CT183" s="685"/>
      <c r="CU183" s="685"/>
      <c r="CV183" s="685"/>
      <c r="CW183" s="718" t="str">
        <f t="shared" si="34"/>
        <v>インターネットメール環境</v>
      </c>
      <c r="CX183" s="718"/>
      <c r="CY183" s="718"/>
    </row>
    <row r="184" s="258" customFormat="1" ht="201.6" spans="2:103">
      <c r="B184" s="448">
        <f t="shared" si="7"/>
        <v>137</v>
      </c>
      <c r="C184" s="449" t="s">
        <v>1026</v>
      </c>
      <c r="D184" s="450" t="s">
        <v>1015</v>
      </c>
      <c r="E184" s="451" t="s">
        <v>744</v>
      </c>
      <c r="F184" s="598" t="s">
        <v>1027</v>
      </c>
      <c r="G184" s="598" t="s">
        <v>1028</v>
      </c>
      <c r="H184" s="451" t="str">
        <f t="shared" si="32"/>
        <v>インターネットメール環境
Internet mail environment
(e.g., E-mail server)</v>
      </c>
      <c r="I184" s="451" t="s">
        <v>1018</v>
      </c>
      <c r="J184" s="637" t="s">
        <v>1019</v>
      </c>
      <c r="K184" s="487" t="str">
        <f t="shared" si="35"/>
        <v>回答不要
Not Applicable</v>
      </c>
      <c r="L184" s="488"/>
      <c r="M184" s="489"/>
      <c r="N184" s="490" t="s">
        <v>1026</v>
      </c>
      <c r="O184" s="491"/>
      <c r="P184" s="322"/>
      <c r="Q184" s="648" t="s">
        <v>131</v>
      </c>
      <c r="R184" s="487" t="str">
        <f t="shared" si="36"/>
        <v>回答不要
Not Applicable</v>
      </c>
      <c r="S184" s="488"/>
      <c r="T184" s="489"/>
      <c r="U184" s="649"/>
      <c r="V184" s="494"/>
      <c r="W184" s="649"/>
      <c r="X184" s="487" t="str">
        <f t="shared" si="37"/>
        <v>回答不要
Not Applicable</v>
      </c>
      <c r="Y184" s="488"/>
      <c r="Z184" s="489"/>
      <c r="AA184" s="649"/>
      <c r="AB184" s="494"/>
      <c r="AC184" s="649"/>
      <c r="AD184" s="487" t="str">
        <f t="shared" si="38"/>
        <v>回答不要
Not Applicable</v>
      </c>
      <c r="AE184" s="488"/>
      <c r="AF184" s="489"/>
      <c r="AG184" s="649"/>
      <c r="AH184" s="494"/>
      <c r="AI184" s="649"/>
      <c r="AJ184" s="487" t="str">
        <f t="shared" si="39"/>
        <v>回答不要
Not Applicable</v>
      </c>
      <c r="AK184" s="488"/>
      <c r="AL184" s="489"/>
      <c r="AM184" s="652"/>
      <c r="AN184" s="494"/>
      <c r="AO184" s="668"/>
      <c r="AP184" s="669">
        <f>IF(OR('0.Work Content Judge'!$F$130=0,AND($CP184=99,COUNTIF('0.Work Content Judge'!$AM$160:$AO$160,2)=0),AND($CQ184=99,COUNTIF('0.Work Content Judge'!$AM$160:$AO$160,2)&gt;0),AND($CT184=99,'0.Work Content Judge'!$AC$160=1),AND($K$27="N/A",$H184=$BD$46),AND($K$28="N/A",$H184=$BE$46),AND($K$29="N/A",$H184=$BF$46),AND($K$30="N/A",$H184=$BG$46),AND($K$31="N/A",$H184=$BH$46),AND($K$32="N/A",$H184=$BI$46)),0,1)</f>
        <v>0</v>
      </c>
      <c r="AQ184" s="670">
        <f t="shared" si="40"/>
        <v>1</v>
      </c>
      <c r="AR184" s="669">
        <f>IF(OR('0.Work Content Judge'!$F$131=0,AND($CP184=99,COUNTIF('0.Work Content Judge'!$AM$161:$AO$161,2)=0),AND($CQ184=99,COUNTIF('0.Work Content Judge'!$AM$161:$AO$161,2)&gt;0),AND($CT184=99,'0.Work Content Judge'!$AC$161=1),AND($R$27="N/A",$H184=$BD$46),AND($R$28="N/A",$H184=$BE$46),AND($R$29="N/A",$H184=$BF$46),AND($R$30="N/A",$H184=$BG$46),AND($R$31="N/A",$H184=$BH$46),AND($R$32="N/A",$H184=$BI$46)),0,1)</f>
        <v>0</v>
      </c>
      <c r="AS184" s="670">
        <f t="shared" si="41"/>
        <v>1</v>
      </c>
      <c r="AT184" s="669">
        <f>IF(OR('0.Work Content Judge'!$F$132=0,AND($CP184=99,COUNTIF('0.Work Content Judge'!$AM$162:$AO$162,2)=0),AND($CQ184=99,COUNTIF('0.Work Content Judge'!$AM$162:$AO$162,2)&gt;0),AND($CT184=99,'0.Work Content Judge'!$AC$162=1),AND($X$27="N/A",$H184=$BD$46),AND($X$28="N/A",$H184=$BE$46),AND($X$29="N/A",$H184=$BF$46),AND($X$30="N/A",$H184=$BG$46),AND($X$31="N/A",$H184=$BH$46),AND($X$32="N/A",$H184=$BI$46)),0,1)</f>
        <v>0</v>
      </c>
      <c r="AU184" s="670">
        <f t="shared" si="42"/>
        <v>1</v>
      </c>
      <c r="AV184" s="669">
        <f>IF(OR('0.Work Content Judge'!$F$133=0,AND($CP184=99,COUNTIF('0.Work Content Judge'!$AM$163:$AO$163,2)=0),AND($CQ184=99,COUNTIF('0.Work Content Judge'!$AM$163:$AO$163,2)&gt;0),AND($CT184=99,'0.Work Content Judge'!$AC$163=1),AND($AD$27="N/A",$H184=$BD$46),AND($AD$28="N/A",$H184=$BE$46),AND($AD$29="N/A",$H184=$BF$46),AND($AD$30="N/A",$H184=$BG$46),AND($AD$31="N/A",$H184=$BH$46),AND($AD$32="N/A",$H184=$BI$46)),0,1)</f>
        <v>0</v>
      </c>
      <c r="AW184" s="670">
        <f t="shared" si="43"/>
        <v>1</v>
      </c>
      <c r="AX184" s="669">
        <f>IF(OR('0.Work Content Judge'!$F$134=0,AND($CP184=99,COUNTIF('0.Work Content Judge'!$AM$164:$AO$164,2)=0),AND($CQ184=99,COUNTIF('0.Work Content Judge'!$AM$164:$AO$164,2)&gt;0),AND($CT184=99,'0.Work Content Judge'!$AC$164=1),AND($AJ$27="N/A",$H184=$BD$46),AND($AJ$28="N/A",$H184=$BE$46),AND($AJ$29="N/A",$H184=$BF$46),AND($AJ$30="N/A",$H184=$BG$46),AND($AJ$31="N/A",$H184=$BH$46),AND($AJ$32="N/A",$H184=$BI$46)),0,1)</f>
        <v>0</v>
      </c>
      <c r="AY184" s="670">
        <f t="shared" si="44"/>
        <v>1</v>
      </c>
      <c r="AZ184" s="683">
        <f t="shared" si="31"/>
        <v>1</v>
      </c>
      <c r="BA184" s="684">
        <v>1</v>
      </c>
      <c r="BB184" s="685">
        <v>1</v>
      </c>
      <c r="BC184" s="685" t="s">
        <v>749</v>
      </c>
      <c r="BD184" s="685" t="s">
        <v>749</v>
      </c>
      <c r="BE184" s="685" t="s">
        <v>749</v>
      </c>
      <c r="BF184" s="685">
        <v>1</v>
      </c>
      <c r="BG184" s="685" t="s">
        <v>749</v>
      </c>
      <c r="BH184" s="685" t="s">
        <v>749</v>
      </c>
      <c r="BI184" s="685" t="s">
        <v>749</v>
      </c>
      <c r="BJ184" s="685">
        <v>0</v>
      </c>
      <c r="BK184" s="685"/>
      <c r="BL184" s="685"/>
      <c r="BM184" s="685"/>
      <c r="BN184" s="685"/>
      <c r="BO184" s="685"/>
      <c r="BP184" s="685"/>
      <c r="BQ184" s="685" t="s">
        <v>749</v>
      </c>
      <c r="BR184" s="685" t="s">
        <v>749</v>
      </c>
      <c r="BS184" s="685" t="s">
        <v>749</v>
      </c>
      <c r="BT184" s="685" t="s">
        <v>749</v>
      </c>
      <c r="BU184" s="685" t="s">
        <v>749</v>
      </c>
      <c r="BV184" s="685" t="s">
        <v>749</v>
      </c>
      <c r="BW184" s="685" t="s">
        <v>749</v>
      </c>
      <c r="BX184" s="685" t="s">
        <v>749</v>
      </c>
      <c r="BY184" s="685" t="s">
        <v>749</v>
      </c>
      <c r="BZ184" s="685">
        <v>1</v>
      </c>
      <c r="CA184" s="685">
        <v>1</v>
      </c>
      <c r="CB184" s="685">
        <v>1</v>
      </c>
      <c r="CC184" s="685">
        <v>1</v>
      </c>
      <c r="CD184" s="685" t="s">
        <v>749</v>
      </c>
      <c r="CE184" s="685" t="s">
        <v>749</v>
      </c>
      <c r="CF184" s="685" t="s">
        <v>749</v>
      </c>
      <c r="CG184" s="685" t="s">
        <v>749</v>
      </c>
      <c r="CH184" s="685" t="s">
        <v>749</v>
      </c>
      <c r="CI184" s="685" t="s">
        <v>749</v>
      </c>
      <c r="CJ184" s="685" t="s">
        <v>749</v>
      </c>
      <c r="CK184" s="685" t="s">
        <v>749</v>
      </c>
      <c r="CL184" s="685" t="s">
        <v>749</v>
      </c>
      <c r="CM184" s="685" t="s">
        <v>749</v>
      </c>
      <c r="CN184" s="685">
        <v>1</v>
      </c>
      <c r="CO184" s="685" t="s">
        <v>749</v>
      </c>
      <c r="CP184" s="685"/>
      <c r="CQ184" s="685"/>
      <c r="CR184" s="685"/>
      <c r="CS184" s="685"/>
      <c r="CT184" s="685"/>
      <c r="CU184" s="685"/>
      <c r="CV184" s="685"/>
      <c r="CW184" s="718" t="str">
        <f t="shared" si="34"/>
        <v>インターネットメール環境</v>
      </c>
      <c r="CX184" s="718"/>
      <c r="CY184" s="718"/>
    </row>
    <row r="185" s="258" customFormat="1" ht="129.6" spans="2:103">
      <c r="B185" s="448">
        <f t="shared" si="7"/>
        <v>138</v>
      </c>
      <c r="C185" s="449" t="s">
        <v>1029</v>
      </c>
      <c r="D185" s="450" t="s">
        <v>1015</v>
      </c>
      <c r="E185" s="451" t="s">
        <v>744</v>
      </c>
      <c r="F185" s="598" t="s">
        <v>1030</v>
      </c>
      <c r="G185" s="598" t="s">
        <v>1031</v>
      </c>
      <c r="H185" s="451" t="str">
        <f t="shared" si="32"/>
        <v>インターネット接続環境
Internet connection environment
(e.g., Proxy server,etc.)</v>
      </c>
      <c r="I185" s="451" t="s">
        <v>1018</v>
      </c>
      <c r="J185" s="637" t="s">
        <v>1019</v>
      </c>
      <c r="K185" s="487" t="str">
        <f t="shared" si="35"/>
        <v>回答不要
Not Applicable</v>
      </c>
      <c r="L185" s="488"/>
      <c r="M185" s="489"/>
      <c r="N185" s="490" t="s">
        <v>1029</v>
      </c>
      <c r="O185" s="491"/>
      <c r="P185" s="322"/>
      <c r="Q185" s="648" t="s">
        <v>131</v>
      </c>
      <c r="R185" s="487" t="str">
        <f t="shared" si="36"/>
        <v>回答不要
Not Applicable</v>
      </c>
      <c r="S185" s="488"/>
      <c r="T185" s="489"/>
      <c r="U185" s="649"/>
      <c r="V185" s="494"/>
      <c r="W185" s="649"/>
      <c r="X185" s="487" t="str">
        <f t="shared" si="37"/>
        <v>回答不要
Not Applicable</v>
      </c>
      <c r="Y185" s="488"/>
      <c r="Z185" s="489"/>
      <c r="AA185" s="649"/>
      <c r="AB185" s="494"/>
      <c r="AC185" s="649"/>
      <c r="AD185" s="487" t="str">
        <f t="shared" si="38"/>
        <v>回答不要
Not Applicable</v>
      </c>
      <c r="AE185" s="488"/>
      <c r="AF185" s="489"/>
      <c r="AG185" s="649"/>
      <c r="AH185" s="494"/>
      <c r="AI185" s="649"/>
      <c r="AJ185" s="487" t="str">
        <f t="shared" si="39"/>
        <v>回答不要
Not Applicable</v>
      </c>
      <c r="AK185" s="488"/>
      <c r="AL185" s="489"/>
      <c r="AM185" s="652"/>
      <c r="AN185" s="494"/>
      <c r="AO185" s="668"/>
      <c r="AP185" s="669">
        <f>IF(OR('0.Work Content Judge'!$F$130=0,AND($CP185=99,COUNTIF('0.Work Content Judge'!$AM$160:$AO$160,2)=0),AND($CQ185=99,COUNTIF('0.Work Content Judge'!$AM$160:$AO$160,2)&gt;0),AND($CT185=99,'0.Work Content Judge'!$AC$160=1),AND($K$27="N/A",$H185=$BD$46),AND($K$28="N/A",$H185=$BE$46),AND($K$29="N/A",$H185=$BF$46),AND($K$30="N/A",$H185=$BG$46),AND($K$31="N/A",$H185=$BH$46),AND($K$32="N/A",$H185=$BI$46)),0,1)</f>
        <v>0</v>
      </c>
      <c r="AQ185" s="670">
        <f t="shared" si="40"/>
        <v>1</v>
      </c>
      <c r="AR185" s="669">
        <f>IF(OR('0.Work Content Judge'!$F$131=0,AND($CP185=99,COUNTIF('0.Work Content Judge'!$AM$161:$AO$161,2)=0),AND($CQ185=99,COUNTIF('0.Work Content Judge'!$AM$161:$AO$161,2)&gt;0),AND($CT185=99,'0.Work Content Judge'!$AC$161=1),AND($R$27="N/A",$H185=$BD$46),AND($R$28="N/A",$H185=$BE$46),AND($R$29="N/A",$H185=$BF$46),AND($R$30="N/A",$H185=$BG$46),AND($R$31="N/A",$H185=$BH$46),AND($R$32="N/A",$H185=$BI$46)),0,1)</f>
        <v>0</v>
      </c>
      <c r="AS185" s="670">
        <f t="shared" si="41"/>
        <v>1</v>
      </c>
      <c r="AT185" s="669">
        <f>IF(OR('0.Work Content Judge'!$F$132=0,AND($CP185=99,COUNTIF('0.Work Content Judge'!$AM$162:$AO$162,2)=0),AND($CQ185=99,COUNTIF('0.Work Content Judge'!$AM$162:$AO$162,2)&gt;0),AND($CT185=99,'0.Work Content Judge'!$AC$162=1),AND($X$27="N/A",$H185=$BD$46),AND($X$28="N/A",$H185=$BE$46),AND($X$29="N/A",$H185=$BF$46),AND($X$30="N/A",$H185=$BG$46),AND($X$31="N/A",$H185=$BH$46),AND($X$32="N/A",$H185=$BI$46)),0,1)</f>
        <v>0</v>
      </c>
      <c r="AU185" s="670">
        <f t="shared" si="42"/>
        <v>1</v>
      </c>
      <c r="AV185" s="669">
        <f>IF(OR('0.Work Content Judge'!$F$133=0,AND($CP185=99,COUNTIF('0.Work Content Judge'!$AM$163:$AO$163,2)=0),AND($CQ185=99,COUNTIF('0.Work Content Judge'!$AM$163:$AO$163,2)&gt;0),AND($CT185=99,'0.Work Content Judge'!$AC$163=1),AND($AD$27="N/A",$H185=$BD$46),AND($AD$28="N/A",$H185=$BE$46),AND($AD$29="N/A",$H185=$BF$46),AND($AD$30="N/A",$H185=$BG$46),AND($AD$31="N/A",$H185=$BH$46),AND($AD$32="N/A",$H185=$BI$46)),0,1)</f>
        <v>0</v>
      </c>
      <c r="AW185" s="670">
        <f t="shared" si="43"/>
        <v>1</v>
      </c>
      <c r="AX185" s="669">
        <f>IF(OR('0.Work Content Judge'!$F$134=0,AND($CP185=99,COUNTIF('0.Work Content Judge'!$AM$164:$AO$164,2)=0),AND($CQ185=99,COUNTIF('0.Work Content Judge'!$AM$164:$AO$164,2)&gt;0),AND($CT185=99,'0.Work Content Judge'!$AC$164=1),AND($AJ$27="N/A",$H185=$BD$46),AND($AJ$28="N/A",$H185=$BE$46),AND($AJ$29="N/A",$H185=$BF$46),AND($AJ$30="N/A",$H185=$BG$46),AND($AJ$31="N/A",$H185=$BH$46),AND($AJ$32="N/A",$H185=$BI$46)),0,1)</f>
        <v>0</v>
      </c>
      <c r="AY185" s="670">
        <f t="shared" si="44"/>
        <v>1</v>
      </c>
      <c r="AZ185" s="683">
        <f t="shared" si="31"/>
        <v>2</v>
      </c>
      <c r="BA185" s="684">
        <v>1</v>
      </c>
      <c r="BB185" s="685">
        <v>1</v>
      </c>
      <c r="BC185" s="685" t="s">
        <v>749</v>
      </c>
      <c r="BD185" s="685" t="s">
        <v>749</v>
      </c>
      <c r="BE185" s="685">
        <v>1</v>
      </c>
      <c r="BF185" s="685">
        <v>1</v>
      </c>
      <c r="BG185" s="685" t="s">
        <v>749</v>
      </c>
      <c r="BH185" s="685" t="s">
        <v>749</v>
      </c>
      <c r="BI185" s="685" t="s">
        <v>749</v>
      </c>
      <c r="BJ185" s="685">
        <v>0</v>
      </c>
      <c r="BK185" s="685"/>
      <c r="BL185" s="685"/>
      <c r="BM185" s="685"/>
      <c r="BN185" s="685"/>
      <c r="BO185" s="685"/>
      <c r="BP185" s="685"/>
      <c r="BQ185" s="685" t="s">
        <v>749</v>
      </c>
      <c r="BR185" s="685" t="s">
        <v>749</v>
      </c>
      <c r="BS185" s="685" t="s">
        <v>749</v>
      </c>
      <c r="BT185" s="685" t="s">
        <v>749</v>
      </c>
      <c r="BU185" s="685" t="s">
        <v>749</v>
      </c>
      <c r="BV185" s="685" t="s">
        <v>749</v>
      </c>
      <c r="BW185" s="685" t="s">
        <v>749</v>
      </c>
      <c r="BX185" s="685" t="s">
        <v>749</v>
      </c>
      <c r="BY185" s="685" t="s">
        <v>749</v>
      </c>
      <c r="BZ185" s="685">
        <v>1</v>
      </c>
      <c r="CA185" s="685">
        <v>1</v>
      </c>
      <c r="CB185" s="685">
        <v>1</v>
      </c>
      <c r="CC185" s="685">
        <v>1</v>
      </c>
      <c r="CD185" s="685" t="s">
        <v>749</v>
      </c>
      <c r="CE185" s="685" t="s">
        <v>749</v>
      </c>
      <c r="CF185" s="685" t="s">
        <v>749</v>
      </c>
      <c r="CG185" s="685" t="s">
        <v>749</v>
      </c>
      <c r="CH185" s="685" t="s">
        <v>749</v>
      </c>
      <c r="CI185" s="685" t="s">
        <v>749</v>
      </c>
      <c r="CJ185" s="685" t="s">
        <v>749</v>
      </c>
      <c r="CK185" s="685" t="s">
        <v>749</v>
      </c>
      <c r="CL185" s="685" t="s">
        <v>749</v>
      </c>
      <c r="CM185" s="685" t="s">
        <v>749</v>
      </c>
      <c r="CN185" s="685">
        <v>1</v>
      </c>
      <c r="CO185" s="685" t="s">
        <v>749</v>
      </c>
      <c r="CP185" s="685"/>
      <c r="CQ185" s="685"/>
      <c r="CR185" s="685"/>
      <c r="CS185" s="685"/>
      <c r="CT185" s="685"/>
      <c r="CU185" s="685"/>
      <c r="CV185" s="685"/>
      <c r="CW185" s="718" t="str">
        <f t="shared" si="34"/>
        <v>インターネット接続環境</v>
      </c>
      <c r="CX185" s="718"/>
      <c r="CY185" s="718"/>
    </row>
    <row r="186" s="258" customFormat="1" ht="129.6" spans="2:103">
      <c r="B186" s="448">
        <f t="shared" si="7"/>
        <v>139</v>
      </c>
      <c r="C186" s="449" t="s">
        <v>1029</v>
      </c>
      <c r="D186" s="450" t="s">
        <v>1015</v>
      </c>
      <c r="E186" s="451" t="s">
        <v>744</v>
      </c>
      <c r="F186" s="598" t="s">
        <v>1030</v>
      </c>
      <c r="G186" s="598" t="s">
        <v>1031</v>
      </c>
      <c r="H186" s="454" t="str">
        <f t="shared" si="32"/>
        <v>インターネットメール環境
Internet mail environment
(e.g., E-mail server)</v>
      </c>
      <c r="I186" s="451" t="s">
        <v>1018</v>
      </c>
      <c r="J186" s="637" t="s">
        <v>1019</v>
      </c>
      <c r="K186" s="487" t="str">
        <f t="shared" si="35"/>
        <v>回答不要
Not Applicable</v>
      </c>
      <c r="L186" s="488"/>
      <c r="M186" s="489"/>
      <c r="N186" s="490" t="s">
        <v>1029</v>
      </c>
      <c r="O186" s="491"/>
      <c r="P186" s="322"/>
      <c r="Q186" s="648" t="s">
        <v>131</v>
      </c>
      <c r="R186" s="487" t="str">
        <f t="shared" si="36"/>
        <v>回答不要
Not Applicable</v>
      </c>
      <c r="S186" s="488"/>
      <c r="T186" s="489"/>
      <c r="U186" s="649"/>
      <c r="V186" s="494"/>
      <c r="W186" s="649"/>
      <c r="X186" s="487" t="str">
        <f t="shared" si="37"/>
        <v>回答不要
Not Applicable</v>
      </c>
      <c r="Y186" s="488"/>
      <c r="Z186" s="489"/>
      <c r="AA186" s="649"/>
      <c r="AB186" s="494"/>
      <c r="AC186" s="649"/>
      <c r="AD186" s="487" t="str">
        <f t="shared" si="38"/>
        <v>回答不要
Not Applicable</v>
      </c>
      <c r="AE186" s="488"/>
      <c r="AF186" s="489"/>
      <c r="AG186" s="649"/>
      <c r="AH186" s="494"/>
      <c r="AI186" s="649"/>
      <c r="AJ186" s="487" t="str">
        <f t="shared" si="39"/>
        <v>回答不要
Not Applicable</v>
      </c>
      <c r="AK186" s="488"/>
      <c r="AL186" s="489"/>
      <c r="AM186" s="652"/>
      <c r="AN186" s="494"/>
      <c r="AO186" s="668"/>
      <c r="AP186" s="669">
        <f>IF(OR('0.Work Content Judge'!$F$130=0,AND($CP186=99,COUNTIF('0.Work Content Judge'!$AM$160:$AO$160,2)=0),AND($CQ186=99,COUNTIF('0.Work Content Judge'!$AM$160:$AO$160,2)&gt;0),AND($CT186=99,'0.Work Content Judge'!$AC$160=1),AND($K$27="N/A",$H186=$BD$46),AND($K$28="N/A",$H186=$BE$46),AND($K$29="N/A",$H186=$BF$46),AND($K$30="N/A",$H186=$BG$46),AND($K$31="N/A",$H186=$BH$46),AND($K$32="N/A",$H186=$BI$46)),0,1)</f>
        <v>0</v>
      </c>
      <c r="AQ186" s="670">
        <f t="shared" si="40"/>
        <v>1</v>
      </c>
      <c r="AR186" s="669">
        <f>IF(OR('0.Work Content Judge'!$F$131=0,AND($CP186=99,COUNTIF('0.Work Content Judge'!$AM$161:$AO$161,2)=0),AND($CQ186=99,COUNTIF('0.Work Content Judge'!$AM$161:$AO$161,2)&gt;0),AND($CT186=99,'0.Work Content Judge'!$AC$161=1),AND($R$27="N/A",$H186=$BD$46),AND($R$28="N/A",$H186=$BE$46),AND($R$29="N/A",$H186=$BF$46),AND($R$30="N/A",$H186=$BG$46),AND($R$31="N/A",$H186=$BH$46),AND($R$32="N/A",$H186=$BI$46)),0,1)</f>
        <v>0</v>
      </c>
      <c r="AS186" s="670">
        <f t="shared" si="41"/>
        <v>1</v>
      </c>
      <c r="AT186" s="669">
        <f>IF(OR('0.Work Content Judge'!$F$132=0,AND($CP186=99,COUNTIF('0.Work Content Judge'!$AM$162:$AO$162,2)=0),AND($CQ186=99,COUNTIF('0.Work Content Judge'!$AM$162:$AO$162,2)&gt;0),AND($CT186=99,'0.Work Content Judge'!$AC$162=1),AND($X$27="N/A",$H186=$BD$46),AND($X$28="N/A",$H186=$BE$46),AND($X$29="N/A",$H186=$BF$46),AND($X$30="N/A",$H186=$BG$46),AND($X$31="N/A",$H186=$BH$46),AND($X$32="N/A",$H186=$BI$46)),0,1)</f>
        <v>0</v>
      </c>
      <c r="AU186" s="670">
        <f t="shared" si="42"/>
        <v>1</v>
      </c>
      <c r="AV186" s="669">
        <f>IF(OR('0.Work Content Judge'!$F$133=0,AND($CP186=99,COUNTIF('0.Work Content Judge'!$AM$163:$AO$163,2)=0),AND($CQ186=99,COUNTIF('0.Work Content Judge'!$AM$163:$AO$163,2)&gt;0),AND($CT186=99,'0.Work Content Judge'!$AC$163=1),AND($AD$27="N/A",$H186=$BD$46),AND($AD$28="N/A",$H186=$BE$46),AND($AD$29="N/A",$H186=$BF$46),AND($AD$30="N/A",$H186=$BG$46),AND($AD$31="N/A",$H186=$BH$46),AND($AD$32="N/A",$H186=$BI$46)),0,1)</f>
        <v>0</v>
      </c>
      <c r="AW186" s="670">
        <f t="shared" si="43"/>
        <v>1</v>
      </c>
      <c r="AX186" s="669">
        <f>IF(OR('0.Work Content Judge'!$F$134=0,AND($CP186=99,COUNTIF('0.Work Content Judge'!$AM$164:$AO$164,2)=0),AND($CQ186=99,COUNTIF('0.Work Content Judge'!$AM$164:$AO$164,2)&gt;0),AND($CT186=99,'0.Work Content Judge'!$AC$164=1),AND($AJ$27="N/A",$H186=$BD$46),AND($AJ$28="N/A",$H186=$BE$46),AND($AJ$29="N/A",$H186=$BF$46),AND($AJ$30="N/A",$H186=$BG$46),AND($AJ$31="N/A",$H186=$BH$46),AND($AJ$32="N/A",$H186=$BI$46)),0,1)</f>
        <v>0</v>
      </c>
      <c r="AY186" s="670">
        <f t="shared" si="44"/>
        <v>1</v>
      </c>
      <c r="AZ186" s="683">
        <f t="shared" si="31"/>
        <v>1</v>
      </c>
      <c r="BA186" s="684">
        <v>1</v>
      </c>
      <c r="BB186" s="685">
        <v>1</v>
      </c>
      <c r="BC186" s="685" t="s">
        <v>749</v>
      </c>
      <c r="BD186" s="685" t="s">
        <v>749</v>
      </c>
      <c r="BE186" s="685"/>
      <c r="BF186" s="685">
        <v>1</v>
      </c>
      <c r="BG186" s="685" t="s">
        <v>749</v>
      </c>
      <c r="BH186" s="685" t="s">
        <v>749</v>
      </c>
      <c r="BI186" s="685" t="s">
        <v>749</v>
      </c>
      <c r="BJ186" s="685">
        <v>0</v>
      </c>
      <c r="BK186" s="685"/>
      <c r="BL186" s="685"/>
      <c r="BM186" s="685"/>
      <c r="BN186" s="685"/>
      <c r="BO186" s="685"/>
      <c r="BP186" s="685"/>
      <c r="BQ186" s="685" t="s">
        <v>749</v>
      </c>
      <c r="BR186" s="685" t="s">
        <v>749</v>
      </c>
      <c r="BS186" s="685" t="s">
        <v>749</v>
      </c>
      <c r="BT186" s="685" t="s">
        <v>749</v>
      </c>
      <c r="BU186" s="685" t="s">
        <v>749</v>
      </c>
      <c r="BV186" s="685" t="s">
        <v>749</v>
      </c>
      <c r="BW186" s="685" t="s">
        <v>749</v>
      </c>
      <c r="BX186" s="685" t="s">
        <v>749</v>
      </c>
      <c r="BY186" s="685" t="s">
        <v>749</v>
      </c>
      <c r="BZ186" s="685">
        <v>1</v>
      </c>
      <c r="CA186" s="685">
        <v>1</v>
      </c>
      <c r="CB186" s="685">
        <v>1</v>
      </c>
      <c r="CC186" s="685">
        <v>1</v>
      </c>
      <c r="CD186" s="685" t="s">
        <v>749</v>
      </c>
      <c r="CE186" s="685" t="s">
        <v>749</v>
      </c>
      <c r="CF186" s="685" t="s">
        <v>749</v>
      </c>
      <c r="CG186" s="685" t="s">
        <v>749</v>
      </c>
      <c r="CH186" s="685" t="s">
        <v>749</v>
      </c>
      <c r="CI186" s="685" t="s">
        <v>749</v>
      </c>
      <c r="CJ186" s="685" t="s">
        <v>749</v>
      </c>
      <c r="CK186" s="685" t="s">
        <v>749</v>
      </c>
      <c r="CL186" s="685" t="s">
        <v>749</v>
      </c>
      <c r="CM186" s="685" t="s">
        <v>749</v>
      </c>
      <c r="CN186" s="685">
        <v>1</v>
      </c>
      <c r="CO186" s="685" t="s">
        <v>749</v>
      </c>
      <c r="CP186" s="685"/>
      <c r="CQ186" s="685"/>
      <c r="CR186" s="685"/>
      <c r="CS186" s="685"/>
      <c r="CT186" s="685"/>
      <c r="CU186" s="685"/>
      <c r="CV186" s="685"/>
      <c r="CW186" s="718" t="str">
        <f t="shared" si="34"/>
        <v>インターネットメール環境</v>
      </c>
      <c r="CX186" s="718"/>
      <c r="CY186" s="718"/>
    </row>
    <row r="187" s="258" customFormat="1" ht="129.6" spans="2:103">
      <c r="B187" s="448">
        <f t="shared" si="7"/>
        <v>140</v>
      </c>
      <c r="C187" s="449" t="s">
        <v>1032</v>
      </c>
      <c r="D187" s="450" t="s">
        <v>1015</v>
      </c>
      <c r="E187" s="451" t="s">
        <v>744</v>
      </c>
      <c r="F187" s="598" t="s">
        <v>1033</v>
      </c>
      <c r="G187" s="598" t="s">
        <v>1034</v>
      </c>
      <c r="H187" s="451" t="str">
        <f t="shared" si="32"/>
        <v>端末
Terminal
(e.g., User terminal, operation terminal, etc.)</v>
      </c>
      <c r="I187" s="451" t="s">
        <v>1018</v>
      </c>
      <c r="J187" s="637" t="s">
        <v>1019</v>
      </c>
      <c r="K187" s="487" t="str">
        <f t="shared" si="35"/>
        <v>回答不要
Not Applicable</v>
      </c>
      <c r="L187" s="488"/>
      <c r="M187" s="489"/>
      <c r="N187" s="490" t="s">
        <v>1032</v>
      </c>
      <c r="O187" s="491"/>
      <c r="P187" s="322"/>
      <c r="Q187" s="648" t="s">
        <v>131</v>
      </c>
      <c r="R187" s="487" t="str">
        <f t="shared" si="36"/>
        <v>回答不要
Not Applicable</v>
      </c>
      <c r="S187" s="488"/>
      <c r="T187" s="489"/>
      <c r="U187" s="649"/>
      <c r="V187" s="494"/>
      <c r="W187" s="649"/>
      <c r="X187" s="487" t="str">
        <f t="shared" si="37"/>
        <v>回答不要
Not Applicable</v>
      </c>
      <c r="Y187" s="488"/>
      <c r="Z187" s="489"/>
      <c r="AA187" s="649"/>
      <c r="AB187" s="494"/>
      <c r="AC187" s="649"/>
      <c r="AD187" s="487" t="str">
        <f t="shared" si="38"/>
        <v>回答不要
Not Applicable</v>
      </c>
      <c r="AE187" s="488"/>
      <c r="AF187" s="489"/>
      <c r="AG187" s="649"/>
      <c r="AH187" s="494"/>
      <c r="AI187" s="649"/>
      <c r="AJ187" s="487" t="str">
        <f t="shared" si="39"/>
        <v>回答不要
Not Applicable</v>
      </c>
      <c r="AK187" s="488"/>
      <c r="AL187" s="489"/>
      <c r="AM187" s="652"/>
      <c r="AN187" s="494"/>
      <c r="AO187" s="668"/>
      <c r="AP187" s="669">
        <f>IF(OR('0.Work Content Judge'!$F$130=0,AND($CP187=99,COUNTIF('0.Work Content Judge'!$AM$160:$AO$160,2)=0),AND($CQ187=99,COUNTIF('0.Work Content Judge'!$AM$160:$AO$160,2)&gt;0),AND($CT187=99,'0.Work Content Judge'!$AC$160=1),AND($K$27="N/A",$H187=$BD$46),AND($K$28="N/A",$H187=$BE$46),AND($K$29="N/A",$H187=$BF$46),AND($K$30="N/A",$H187=$BG$46),AND($K$31="N/A",$H187=$BH$46),AND($K$32="N/A",$H187=$BI$46)),0,1)</f>
        <v>0</v>
      </c>
      <c r="AQ187" s="670">
        <f t="shared" si="40"/>
        <v>1</v>
      </c>
      <c r="AR187" s="669">
        <f>IF(OR('0.Work Content Judge'!$F$131=0,AND($CP187=99,COUNTIF('0.Work Content Judge'!$AM$161:$AO$161,2)=0),AND($CQ187=99,COUNTIF('0.Work Content Judge'!$AM$161:$AO$161,2)&gt;0),AND($CT187=99,'0.Work Content Judge'!$AC$161=1),AND($R$27="N/A",$H187=$BD$46),AND($R$28="N/A",$H187=$BE$46),AND($R$29="N/A",$H187=$BF$46),AND($R$30="N/A",$H187=$BG$46),AND($R$31="N/A",$H187=$BH$46),AND($R$32="N/A",$H187=$BI$46)),0,1)</f>
        <v>0</v>
      </c>
      <c r="AS187" s="670">
        <f t="shared" si="41"/>
        <v>1</v>
      </c>
      <c r="AT187" s="669">
        <f>IF(OR('0.Work Content Judge'!$F$132=0,AND($CP187=99,COUNTIF('0.Work Content Judge'!$AM$162:$AO$162,2)=0),AND($CQ187=99,COUNTIF('0.Work Content Judge'!$AM$162:$AO$162,2)&gt;0),AND($CT187=99,'0.Work Content Judge'!$AC$162=1),AND($X$27="N/A",$H187=$BD$46),AND($X$28="N/A",$H187=$BE$46),AND($X$29="N/A",$H187=$BF$46),AND($X$30="N/A",$H187=$BG$46),AND($X$31="N/A",$H187=$BH$46),AND($X$32="N/A",$H187=$BI$46)),0,1)</f>
        <v>0</v>
      </c>
      <c r="AU187" s="670">
        <f t="shared" si="42"/>
        <v>1</v>
      </c>
      <c r="AV187" s="669">
        <f>IF(OR('0.Work Content Judge'!$F$133=0,AND($CP187=99,COUNTIF('0.Work Content Judge'!$AM$163:$AO$163,2)=0),AND($CQ187=99,COUNTIF('0.Work Content Judge'!$AM$163:$AO$163,2)&gt;0),AND($CT187=99,'0.Work Content Judge'!$AC$163=1),AND($AD$27="N/A",$H187=$BD$46),AND($AD$28="N/A",$H187=$BE$46),AND($AD$29="N/A",$H187=$BF$46),AND($AD$30="N/A",$H187=$BG$46),AND($AD$31="N/A",$H187=$BH$46),AND($AD$32="N/A",$H187=$BI$46)),0,1)</f>
        <v>0</v>
      </c>
      <c r="AW187" s="670">
        <f t="shared" si="43"/>
        <v>1</v>
      </c>
      <c r="AX187" s="669">
        <f>IF(OR('0.Work Content Judge'!$F$134=0,AND($CP187=99,COUNTIF('0.Work Content Judge'!$AM$164:$AO$164,2)=0),AND($CQ187=99,COUNTIF('0.Work Content Judge'!$AM$164:$AO$164,2)&gt;0),AND($CT187=99,'0.Work Content Judge'!$AC$164=1),AND($AJ$27="N/A",$H187=$BD$46),AND($AJ$28="N/A",$H187=$BE$46),AND($AJ$29="N/A",$H187=$BF$46),AND($AJ$30="N/A",$H187=$BG$46),AND($AJ$31="N/A",$H187=$BH$46),AND($AJ$32="N/A",$H187=$BI$46)),0,1)</f>
        <v>0</v>
      </c>
      <c r="AY187" s="670">
        <f t="shared" si="44"/>
        <v>1</v>
      </c>
      <c r="AZ187" s="683">
        <f t="shared" si="31"/>
        <v>1</v>
      </c>
      <c r="BA187" s="684">
        <v>1</v>
      </c>
      <c r="BB187" s="685">
        <v>1</v>
      </c>
      <c r="BC187" s="685" t="s">
        <v>749</v>
      </c>
      <c r="BD187" s="685" t="s">
        <v>749</v>
      </c>
      <c r="BE187" s="685" t="s">
        <v>749</v>
      </c>
      <c r="BF187" s="685" t="s">
        <v>749</v>
      </c>
      <c r="BG187" s="685">
        <v>1</v>
      </c>
      <c r="BH187" s="685" t="s">
        <v>749</v>
      </c>
      <c r="BI187" s="685" t="s">
        <v>749</v>
      </c>
      <c r="BJ187" s="685">
        <v>0</v>
      </c>
      <c r="BK187" s="685"/>
      <c r="BL187" s="685"/>
      <c r="BM187" s="685"/>
      <c r="BN187" s="685"/>
      <c r="BO187" s="685"/>
      <c r="BP187" s="685"/>
      <c r="BQ187" s="685" t="s">
        <v>749</v>
      </c>
      <c r="BR187" s="685" t="s">
        <v>749</v>
      </c>
      <c r="BS187" s="685" t="s">
        <v>749</v>
      </c>
      <c r="BT187" s="685" t="s">
        <v>749</v>
      </c>
      <c r="BU187" s="685" t="s">
        <v>749</v>
      </c>
      <c r="BV187" s="685" t="s">
        <v>749</v>
      </c>
      <c r="BW187" s="685" t="s">
        <v>749</v>
      </c>
      <c r="BX187" s="685" t="s">
        <v>749</v>
      </c>
      <c r="BY187" s="685" t="s">
        <v>749</v>
      </c>
      <c r="BZ187" s="685"/>
      <c r="CA187" s="685"/>
      <c r="CB187" s="685">
        <v>1</v>
      </c>
      <c r="CC187" s="685">
        <v>1</v>
      </c>
      <c r="CD187" s="685" t="s">
        <v>749</v>
      </c>
      <c r="CE187" s="685" t="s">
        <v>749</v>
      </c>
      <c r="CF187" s="685" t="s">
        <v>749</v>
      </c>
      <c r="CG187" s="685" t="s">
        <v>749</v>
      </c>
      <c r="CH187" s="685" t="s">
        <v>749</v>
      </c>
      <c r="CI187" s="685" t="s">
        <v>749</v>
      </c>
      <c r="CJ187" s="685" t="s">
        <v>749</v>
      </c>
      <c r="CK187" s="685" t="s">
        <v>749</v>
      </c>
      <c r="CL187" s="685" t="s">
        <v>749</v>
      </c>
      <c r="CM187" s="685" t="s">
        <v>749</v>
      </c>
      <c r="CN187" s="685">
        <v>1</v>
      </c>
      <c r="CO187" s="685" t="s">
        <v>749</v>
      </c>
      <c r="CP187" s="685"/>
      <c r="CQ187" s="685"/>
      <c r="CR187" s="685"/>
      <c r="CS187" s="685"/>
      <c r="CT187" s="685"/>
      <c r="CU187" s="685"/>
      <c r="CV187" s="685"/>
      <c r="CW187" s="718" t="str">
        <f t="shared" si="34"/>
        <v>ユーザ端末・ネットワーク</v>
      </c>
      <c r="CX187" s="718"/>
      <c r="CY187" s="718"/>
    </row>
    <row r="188" s="258" customFormat="1" ht="129.6" spans="2:103">
      <c r="B188" s="448">
        <f t="shared" si="7"/>
        <v>141</v>
      </c>
      <c r="C188" s="449" t="s">
        <v>1035</v>
      </c>
      <c r="D188" s="450" t="s">
        <v>1015</v>
      </c>
      <c r="E188" s="451" t="s">
        <v>744</v>
      </c>
      <c r="F188" s="598" t="s">
        <v>1036</v>
      </c>
      <c r="G188" s="598" t="s">
        <v>1037</v>
      </c>
      <c r="H188" s="451" t="str">
        <f t="shared" si="32"/>
        <v>ファイル共有システム(ファイルサーバ)
File sharing system
(e.g., File server)</v>
      </c>
      <c r="I188" s="451" t="s">
        <v>1018</v>
      </c>
      <c r="J188" s="637" t="s">
        <v>1019</v>
      </c>
      <c r="K188" s="487" t="str">
        <f t="shared" si="35"/>
        <v>回答不要
Not Applicable</v>
      </c>
      <c r="L188" s="488"/>
      <c r="M188" s="489"/>
      <c r="N188" s="490" t="s">
        <v>1035</v>
      </c>
      <c r="O188" s="491"/>
      <c r="P188" s="322"/>
      <c r="Q188" s="648" t="s">
        <v>131</v>
      </c>
      <c r="R188" s="487" t="str">
        <f t="shared" si="36"/>
        <v>回答不要
Not Applicable</v>
      </c>
      <c r="S188" s="488"/>
      <c r="T188" s="489"/>
      <c r="U188" s="649"/>
      <c r="V188" s="494"/>
      <c r="W188" s="649"/>
      <c r="X188" s="487" t="str">
        <f t="shared" si="37"/>
        <v>回答不要
Not Applicable</v>
      </c>
      <c r="Y188" s="488"/>
      <c r="Z188" s="489"/>
      <c r="AA188" s="649"/>
      <c r="AB188" s="494"/>
      <c r="AC188" s="649"/>
      <c r="AD188" s="487" t="str">
        <f t="shared" si="38"/>
        <v>回答不要
Not Applicable</v>
      </c>
      <c r="AE188" s="488"/>
      <c r="AF188" s="489"/>
      <c r="AG188" s="649"/>
      <c r="AH188" s="494"/>
      <c r="AI188" s="649"/>
      <c r="AJ188" s="487" t="str">
        <f t="shared" si="39"/>
        <v>回答不要
Not Applicable</v>
      </c>
      <c r="AK188" s="488"/>
      <c r="AL188" s="489"/>
      <c r="AM188" s="652"/>
      <c r="AN188" s="494"/>
      <c r="AO188" s="668"/>
      <c r="AP188" s="669">
        <f>IF(OR('0.Work Content Judge'!$F$130=0,AND($CP188=99,COUNTIF('0.Work Content Judge'!$AM$160:$AO$160,2)=0),AND($CQ188=99,COUNTIF('0.Work Content Judge'!$AM$160:$AO$160,2)&gt;0),AND($CT188=99,'0.Work Content Judge'!$AC$160=1),AND($K$27="N/A",$H188=$BD$46),AND($K$28="N/A",$H188=$BE$46),AND($K$29="N/A",$H188=$BF$46),AND($K$30="N/A",$H188=$BG$46),AND($K$31="N/A",$H188=$BH$46),AND($K$32="N/A",$H188=$BI$46)),0,1)</f>
        <v>0</v>
      </c>
      <c r="AQ188" s="670">
        <f t="shared" si="40"/>
        <v>1</v>
      </c>
      <c r="AR188" s="669">
        <f>IF(OR('0.Work Content Judge'!$F$131=0,AND($CP188=99,COUNTIF('0.Work Content Judge'!$AM$161:$AO$161,2)=0),AND($CQ188=99,COUNTIF('0.Work Content Judge'!$AM$161:$AO$161,2)&gt;0),AND($CT188=99,'0.Work Content Judge'!$AC$161=1),AND($R$27="N/A",$H188=$BD$46),AND($R$28="N/A",$H188=$BE$46),AND($R$29="N/A",$H188=$BF$46),AND($R$30="N/A",$H188=$BG$46),AND($R$31="N/A",$H188=$BH$46),AND($R$32="N/A",$H188=$BI$46)),0,1)</f>
        <v>0</v>
      </c>
      <c r="AS188" s="670">
        <f t="shared" si="41"/>
        <v>1</v>
      </c>
      <c r="AT188" s="669">
        <f>IF(OR('0.Work Content Judge'!$F$132=0,AND($CP188=99,COUNTIF('0.Work Content Judge'!$AM$162:$AO$162,2)=0),AND($CQ188=99,COUNTIF('0.Work Content Judge'!$AM$162:$AO$162,2)&gt;0),AND($CT188=99,'0.Work Content Judge'!$AC$162=1),AND($X$27="N/A",$H188=$BD$46),AND($X$28="N/A",$H188=$BE$46),AND($X$29="N/A",$H188=$BF$46),AND($X$30="N/A",$H188=$BG$46),AND($X$31="N/A",$H188=$BH$46),AND($X$32="N/A",$H188=$BI$46)),0,1)</f>
        <v>0</v>
      </c>
      <c r="AU188" s="670">
        <f t="shared" si="42"/>
        <v>1</v>
      </c>
      <c r="AV188" s="669">
        <f>IF(OR('0.Work Content Judge'!$F$133=0,AND($CP188=99,COUNTIF('0.Work Content Judge'!$AM$163:$AO$163,2)=0),AND($CQ188=99,COUNTIF('0.Work Content Judge'!$AM$163:$AO$163,2)&gt;0),AND($CT188=99,'0.Work Content Judge'!$AC$163=1),AND($AD$27="N/A",$H188=$BD$46),AND($AD$28="N/A",$H188=$BE$46),AND($AD$29="N/A",$H188=$BF$46),AND($AD$30="N/A",$H188=$BG$46),AND($AD$31="N/A",$H188=$BH$46),AND($AD$32="N/A",$H188=$BI$46)),0,1)</f>
        <v>0</v>
      </c>
      <c r="AW188" s="670">
        <f t="shared" si="43"/>
        <v>1</v>
      </c>
      <c r="AX188" s="669">
        <f>IF(OR('0.Work Content Judge'!$F$134=0,AND($CP188=99,COUNTIF('0.Work Content Judge'!$AM$164:$AO$164,2)=0),AND($CQ188=99,COUNTIF('0.Work Content Judge'!$AM$164:$AO$164,2)&gt;0),AND($CT188=99,'0.Work Content Judge'!$AC$164=1),AND($AJ$27="N/A",$H188=$BD$46),AND($AJ$28="N/A",$H188=$BE$46),AND($AJ$29="N/A",$H188=$BF$46),AND($AJ$30="N/A",$H188=$BG$46),AND($AJ$31="N/A",$H188=$BH$46),AND($AJ$32="N/A",$H188=$BI$46)),0,1)</f>
        <v>0</v>
      </c>
      <c r="AY188" s="670">
        <f t="shared" si="44"/>
        <v>1</v>
      </c>
      <c r="AZ188" s="683">
        <f t="shared" si="31"/>
        <v>1</v>
      </c>
      <c r="BA188" s="684">
        <v>1</v>
      </c>
      <c r="BB188" s="685">
        <v>1</v>
      </c>
      <c r="BC188" s="685" t="s">
        <v>749</v>
      </c>
      <c r="BD188" s="685" t="s">
        <v>749</v>
      </c>
      <c r="BE188" s="685" t="s">
        <v>749</v>
      </c>
      <c r="BF188" s="685" t="s">
        <v>749</v>
      </c>
      <c r="BG188" s="685" t="s">
        <v>749</v>
      </c>
      <c r="BH188" s="685" t="s">
        <v>749</v>
      </c>
      <c r="BI188" s="685">
        <v>1</v>
      </c>
      <c r="BJ188" s="685">
        <v>0</v>
      </c>
      <c r="BK188" s="685"/>
      <c r="BL188" s="685"/>
      <c r="BM188" s="685"/>
      <c r="BN188" s="685"/>
      <c r="BO188" s="685"/>
      <c r="BP188" s="685"/>
      <c r="BQ188" s="685" t="s">
        <v>749</v>
      </c>
      <c r="BR188" s="685" t="s">
        <v>749</v>
      </c>
      <c r="BS188" s="685" t="s">
        <v>749</v>
      </c>
      <c r="BT188" s="685" t="s">
        <v>749</v>
      </c>
      <c r="BU188" s="685" t="s">
        <v>749</v>
      </c>
      <c r="BV188" s="685" t="s">
        <v>749</v>
      </c>
      <c r="BW188" s="685" t="s">
        <v>749</v>
      </c>
      <c r="BX188" s="685" t="s">
        <v>749</v>
      </c>
      <c r="BY188" s="685" t="s">
        <v>749</v>
      </c>
      <c r="BZ188" s="685"/>
      <c r="CA188" s="685"/>
      <c r="CB188" s="685">
        <v>1</v>
      </c>
      <c r="CC188" s="685">
        <v>1</v>
      </c>
      <c r="CD188" s="685" t="s">
        <v>749</v>
      </c>
      <c r="CE188" s="685" t="s">
        <v>749</v>
      </c>
      <c r="CF188" s="685" t="s">
        <v>749</v>
      </c>
      <c r="CG188" s="685" t="s">
        <v>749</v>
      </c>
      <c r="CH188" s="685" t="s">
        <v>749</v>
      </c>
      <c r="CI188" s="685" t="s">
        <v>749</v>
      </c>
      <c r="CJ188" s="685" t="s">
        <v>749</v>
      </c>
      <c r="CK188" s="685" t="s">
        <v>749</v>
      </c>
      <c r="CL188" s="685" t="s">
        <v>749</v>
      </c>
      <c r="CM188" s="685" t="s">
        <v>749</v>
      </c>
      <c r="CN188" s="685">
        <v>1</v>
      </c>
      <c r="CO188" s="685" t="s">
        <v>749</v>
      </c>
      <c r="CP188" s="685"/>
      <c r="CQ188" s="685"/>
      <c r="CR188" s="685"/>
      <c r="CS188" s="685"/>
      <c r="CT188" s="685"/>
      <c r="CU188" s="685"/>
      <c r="CV188" s="685"/>
      <c r="CW188" s="718" t="str">
        <f t="shared" si="34"/>
        <v>ファイル共有システム(ファイルサーバ)</v>
      </c>
      <c r="CX188" s="718"/>
      <c r="CY188" s="718"/>
    </row>
    <row r="189" s="258" customFormat="1" ht="158.4" spans="2:103">
      <c r="B189" s="448">
        <f t="shared" si="7"/>
        <v>142</v>
      </c>
      <c r="C189" s="449" t="s">
        <v>1038</v>
      </c>
      <c r="D189" s="450" t="s">
        <v>1015</v>
      </c>
      <c r="E189" s="451" t="s">
        <v>744</v>
      </c>
      <c r="F189" s="598" t="s">
        <v>1039</v>
      </c>
      <c r="G189" s="598" t="s">
        <v>1040</v>
      </c>
      <c r="H189" s="451" t="str">
        <f t="shared" si="32"/>
        <v>端末
Terminal
(e.g., User terminal, operation terminal, etc.)</v>
      </c>
      <c r="I189" s="451" t="s">
        <v>1018</v>
      </c>
      <c r="J189" s="637" t="s">
        <v>1019</v>
      </c>
      <c r="K189" s="487" t="str">
        <f t="shared" si="35"/>
        <v>回答不要
Not Applicable</v>
      </c>
      <c r="L189" s="488"/>
      <c r="M189" s="489"/>
      <c r="N189" s="490" t="s">
        <v>1038</v>
      </c>
      <c r="O189" s="491"/>
      <c r="P189" s="322"/>
      <c r="Q189" s="648" t="s">
        <v>131</v>
      </c>
      <c r="R189" s="487" t="str">
        <f t="shared" si="36"/>
        <v>回答不要
Not Applicable</v>
      </c>
      <c r="S189" s="488"/>
      <c r="T189" s="489"/>
      <c r="U189" s="649"/>
      <c r="V189" s="494"/>
      <c r="W189" s="649"/>
      <c r="X189" s="487" t="str">
        <f t="shared" si="37"/>
        <v>回答不要
Not Applicable</v>
      </c>
      <c r="Y189" s="488"/>
      <c r="Z189" s="489"/>
      <c r="AA189" s="649"/>
      <c r="AB189" s="494"/>
      <c r="AC189" s="649"/>
      <c r="AD189" s="487" t="str">
        <f t="shared" si="38"/>
        <v>回答不要
Not Applicable</v>
      </c>
      <c r="AE189" s="488"/>
      <c r="AF189" s="489"/>
      <c r="AG189" s="649"/>
      <c r="AH189" s="494"/>
      <c r="AI189" s="649"/>
      <c r="AJ189" s="487" t="str">
        <f t="shared" si="39"/>
        <v>回答不要
Not Applicable</v>
      </c>
      <c r="AK189" s="488"/>
      <c r="AL189" s="489"/>
      <c r="AM189" s="652"/>
      <c r="AN189" s="494"/>
      <c r="AO189" s="668"/>
      <c r="AP189" s="669">
        <f>IF(OR('0.Work Content Judge'!$F$130=0,AND($CP189=99,COUNTIF('0.Work Content Judge'!$AM$160:$AO$160,2)=0),AND($CQ189=99,COUNTIF('0.Work Content Judge'!$AM$160:$AO$160,2)&gt;0),AND($CT189=99,'0.Work Content Judge'!$AC$160=1),AND($K$27="N/A",$H189=$BD$46),AND($K$28="N/A",$H189=$BE$46),AND($K$29="N/A",$H189=$BF$46),AND($K$30="N/A",$H189=$BG$46),AND($K$31="N/A",$H189=$BH$46),AND($K$32="N/A",$H189=$BI$46)),0,1)</f>
        <v>0</v>
      </c>
      <c r="AQ189" s="670">
        <f t="shared" si="40"/>
        <v>1</v>
      </c>
      <c r="AR189" s="669">
        <f>IF(OR('0.Work Content Judge'!$F$131=0,AND($CP189=99,COUNTIF('0.Work Content Judge'!$AM$161:$AO$161,2)=0),AND($CQ189=99,COUNTIF('0.Work Content Judge'!$AM$161:$AO$161,2)&gt;0),AND($CT189=99,'0.Work Content Judge'!$AC$161=1),AND($R$27="N/A",$H189=$BD$46),AND($R$28="N/A",$H189=$BE$46),AND($R$29="N/A",$H189=$BF$46),AND($R$30="N/A",$H189=$BG$46),AND($R$31="N/A",$H189=$BH$46),AND($R$32="N/A",$H189=$BI$46)),0,1)</f>
        <v>0</v>
      </c>
      <c r="AS189" s="670">
        <f t="shared" si="41"/>
        <v>1</v>
      </c>
      <c r="AT189" s="669">
        <f>IF(OR('0.Work Content Judge'!$F$132=0,AND($CP189=99,COUNTIF('0.Work Content Judge'!$AM$162:$AO$162,2)=0),AND($CQ189=99,COUNTIF('0.Work Content Judge'!$AM$162:$AO$162,2)&gt;0),AND($CT189=99,'0.Work Content Judge'!$AC$162=1),AND($X$27="N/A",$H189=$BD$46),AND($X$28="N/A",$H189=$BE$46),AND($X$29="N/A",$H189=$BF$46),AND($X$30="N/A",$H189=$BG$46),AND($X$31="N/A",$H189=$BH$46),AND($X$32="N/A",$H189=$BI$46)),0,1)</f>
        <v>0</v>
      </c>
      <c r="AU189" s="670">
        <f t="shared" si="42"/>
        <v>1</v>
      </c>
      <c r="AV189" s="669">
        <f>IF(OR('0.Work Content Judge'!$F$133=0,AND($CP189=99,COUNTIF('0.Work Content Judge'!$AM$163:$AO$163,2)=0),AND($CQ189=99,COUNTIF('0.Work Content Judge'!$AM$163:$AO$163,2)&gt;0),AND($CT189=99,'0.Work Content Judge'!$AC$163=1),AND($AD$27="N/A",$H189=$BD$46),AND($AD$28="N/A",$H189=$BE$46),AND($AD$29="N/A",$H189=$BF$46),AND($AD$30="N/A",$H189=$BG$46),AND($AD$31="N/A",$H189=$BH$46),AND($AD$32="N/A",$H189=$BI$46)),0,1)</f>
        <v>0</v>
      </c>
      <c r="AW189" s="670">
        <f t="shared" si="43"/>
        <v>1</v>
      </c>
      <c r="AX189" s="669">
        <f>IF(OR('0.Work Content Judge'!$F$134=0,AND($CP189=99,COUNTIF('0.Work Content Judge'!$AM$164:$AO$164,2)=0),AND($CQ189=99,COUNTIF('0.Work Content Judge'!$AM$164:$AO$164,2)&gt;0),AND($CT189=99,'0.Work Content Judge'!$AC$164=1),AND($AJ$27="N/A",$H189=$BD$46),AND($AJ$28="N/A",$H189=$BE$46),AND($AJ$29="N/A",$H189=$BF$46),AND($AJ$30="N/A",$H189=$BG$46),AND($AJ$31="N/A",$H189=$BH$46),AND($AJ$32="N/A",$H189=$BI$46)),0,1)</f>
        <v>0</v>
      </c>
      <c r="AY189" s="670">
        <f t="shared" si="44"/>
        <v>1</v>
      </c>
      <c r="AZ189" s="683">
        <f t="shared" si="31"/>
        <v>1</v>
      </c>
      <c r="BA189" s="684">
        <v>1</v>
      </c>
      <c r="BB189" s="685">
        <v>1</v>
      </c>
      <c r="BC189" s="685" t="s">
        <v>749</v>
      </c>
      <c r="BD189" s="685" t="s">
        <v>749</v>
      </c>
      <c r="BE189" s="685" t="s">
        <v>749</v>
      </c>
      <c r="BF189" s="685" t="s">
        <v>749</v>
      </c>
      <c r="BG189" s="685">
        <v>1</v>
      </c>
      <c r="BH189" s="685" t="s">
        <v>749</v>
      </c>
      <c r="BI189" s="685" t="s">
        <v>749</v>
      </c>
      <c r="BJ189" s="685">
        <v>0</v>
      </c>
      <c r="BK189" s="685"/>
      <c r="BL189" s="685"/>
      <c r="BM189" s="685"/>
      <c r="BN189" s="685"/>
      <c r="BO189" s="685"/>
      <c r="BP189" s="685"/>
      <c r="BQ189" s="685" t="s">
        <v>749</v>
      </c>
      <c r="BR189" s="685" t="s">
        <v>749</v>
      </c>
      <c r="BS189" s="685" t="s">
        <v>749</v>
      </c>
      <c r="BT189" s="685" t="s">
        <v>749</v>
      </c>
      <c r="BU189" s="685" t="s">
        <v>749</v>
      </c>
      <c r="BV189" s="685" t="s">
        <v>749</v>
      </c>
      <c r="BW189" s="685" t="s">
        <v>749</v>
      </c>
      <c r="BX189" s="685" t="s">
        <v>749</v>
      </c>
      <c r="BY189" s="685" t="s">
        <v>749</v>
      </c>
      <c r="BZ189" s="685">
        <v>1</v>
      </c>
      <c r="CA189" s="685">
        <v>1</v>
      </c>
      <c r="CB189" s="685">
        <v>1</v>
      </c>
      <c r="CC189" s="685">
        <v>1</v>
      </c>
      <c r="CD189" s="685" t="s">
        <v>749</v>
      </c>
      <c r="CE189" s="685" t="s">
        <v>749</v>
      </c>
      <c r="CF189" s="685" t="s">
        <v>749</v>
      </c>
      <c r="CG189" s="685" t="s">
        <v>749</v>
      </c>
      <c r="CH189" s="685" t="s">
        <v>749</v>
      </c>
      <c r="CI189" s="685" t="s">
        <v>749</v>
      </c>
      <c r="CJ189" s="685" t="s">
        <v>749</v>
      </c>
      <c r="CK189" s="685" t="s">
        <v>749</v>
      </c>
      <c r="CL189" s="685" t="s">
        <v>749</v>
      </c>
      <c r="CM189" s="685" t="s">
        <v>749</v>
      </c>
      <c r="CN189" s="685">
        <v>1</v>
      </c>
      <c r="CO189" s="685" t="s">
        <v>749</v>
      </c>
      <c r="CP189" s="685"/>
      <c r="CQ189" s="685"/>
      <c r="CR189" s="685"/>
      <c r="CS189" s="685"/>
      <c r="CT189" s="685"/>
      <c r="CU189" s="685"/>
      <c r="CV189" s="685"/>
      <c r="CW189" s="718" t="str">
        <f t="shared" si="34"/>
        <v>ユーザ端末・ネットワーク</v>
      </c>
      <c r="CX189" s="718"/>
      <c r="CY189" s="718"/>
    </row>
    <row r="190" s="258" customFormat="1" ht="187.2" spans="2:103">
      <c r="B190" s="448">
        <f t="shared" ref="B190:B231" si="45">ROW(B190)-47</f>
        <v>143</v>
      </c>
      <c r="C190" s="449" t="s">
        <v>1041</v>
      </c>
      <c r="D190" s="450" t="s">
        <v>1015</v>
      </c>
      <c r="E190" s="451" t="s">
        <v>744</v>
      </c>
      <c r="F190" s="598" t="s">
        <v>1042</v>
      </c>
      <c r="G190" s="598" t="s">
        <v>1043</v>
      </c>
      <c r="H190" s="451" t="str">
        <f t="shared" si="32"/>
        <v>端末管理サーバ
Terminal management server
(e.g., Active Directory server)</v>
      </c>
      <c r="I190" s="451" t="s">
        <v>1018</v>
      </c>
      <c r="J190" s="637" t="s">
        <v>1019</v>
      </c>
      <c r="K190" s="487" t="str">
        <f t="shared" si="35"/>
        <v>回答不要
Not Applicable</v>
      </c>
      <c r="L190" s="488"/>
      <c r="M190" s="489"/>
      <c r="N190" s="490" t="s">
        <v>1041</v>
      </c>
      <c r="O190" s="491"/>
      <c r="P190" s="322"/>
      <c r="Q190" s="648" t="s">
        <v>131</v>
      </c>
      <c r="R190" s="487" t="str">
        <f t="shared" si="36"/>
        <v>回答不要
Not Applicable</v>
      </c>
      <c r="S190" s="488"/>
      <c r="T190" s="489"/>
      <c r="U190" s="649"/>
      <c r="V190" s="494"/>
      <c r="W190" s="649"/>
      <c r="X190" s="487" t="str">
        <f t="shared" si="37"/>
        <v>回答不要
Not Applicable</v>
      </c>
      <c r="Y190" s="488"/>
      <c r="Z190" s="489"/>
      <c r="AA190" s="649"/>
      <c r="AB190" s="494"/>
      <c r="AC190" s="649"/>
      <c r="AD190" s="487" t="str">
        <f t="shared" si="38"/>
        <v>回答不要
Not Applicable</v>
      </c>
      <c r="AE190" s="488"/>
      <c r="AF190" s="489"/>
      <c r="AG190" s="649"/>
      <c r="AH190" s="494"/>
      <c r="AI190" s="649"/>
      <c r="AJ190" s="487" t="str">
        <f t="shared" si="39"/>
        <v>回答不要
Not Applicable</v>
      </c>
      <c r="AK190" s="488"/>
      <c r="AL190" s="489"/>
      <c r="AM190" s="652"/>
      <c r="AN190" s="494"/>
      <c r="AO190" s="668"/>
      <c r="AP190" s="669">
        <f>IF(OR('0.Work Content Judge'!$F$130=0,AND($CP190=99,COUNTIF('0.Work Content Judge'!$AM$160:$AO$160,2)=0),AND($CQ190=99,COUNTIF('0.Work Content Judge'!$AM$160:$AO$160,2)&gt;0),AND($CT190=99,'0.Work Content Judge'!$AC$160=1),AND($K$27="N/A",$H190=$BD$46),AND($K$28="N/A",$H190=$BE$46),AND($K$29="N/A",$H190=$BF$46),AND($K$30="N/A",$H190=$BG$46),AND($K$31="N/A",$H190=$BH$46),AND($K$32="N/A",$H190=$BI$46)),0,1)</f>
        <v>0</v>
      </c>
      <c r="AQ190" s="670">
        <f t="shared" si="40"/>
        <v>1</v>
      </c>
      <c r="AR190" s="669">
        <f>IF(OR('0.Work Content Judge'!$F$131=0,AND($CP190=99,COUNTIF('0.Work Content Judge'!$AM$161:$AO$161,2)=0),AND($CQ190=99,COUNTIF('0.Work Content Judge'!$AM$161:$AO$161,2)&gt;0),AND($CT190=99,'0.Work Content Judge'!$AC$161=1),AND($R$27="N/A",$H190=$BD$46),AND($R$28="N/A",$H190=$BE$46),AND($R$29="N/A",$H190=$BF$46),AND($R$30="N/A",$H190=$BG$46),AND($R$31="N/A",$H190=$BH$46),AND($R$32="N/A",$H190=$BI$46)),0,1)</f>
        <v>0</v>
      </c>
      <c r="AS190" s="670">
        <f t="shared" si="41"/>
        <v>1</v>
      </c>
      <c r="AT190" s="669">
        <f>IF(OR('0.Work Content Judge'!$F$132=0,AND($CP190=99,COUNTIF('0.Work Content Judge'!$AM$162:$AO$162,2)=0),AND($CQ190=99,COUNTIF('0.Work Content Judge'!$AM$162:$AO$162,2)&gt;0),AND($CT190=99,'0.Work Content Judge'!$AC$162=1),AND($X$27="N/A",$H190=$BD$46),AND($X$28="N/A",$H190=$BE$46),AND($X$29="N/A",$H190=$BF$46),AND($X$30="N/A",$H190=$BG$46),AND($X$31="N/A",$H190=$BH$46),AND($X$32="N/A",$H190=$BI$46)),0,1)</f>
        <v>0</v>
      </c>
      <c r="AU190" s="670">
        <f t="shared" si="42"/>
        <v>1</v>
      </c>
      <c r="AV190" s="669">
        <f>IF(OR('0.Work Content Judge'!$F$133=0,AND($CP190=99,COUNTIF('0.Work Content Judge'!$AM$163:$AO$163,2)=0),AND($CQ190=99,COUNTIF('0.Work Content Judge'!$AM$163:$AO$163,2)&gt;0),AND($CT190=99,'0.Work Content Judge'!$AC$163=1),AND($AD$27="N/A",$H190=$BD$46),AND($AD$28="N/A",$H190=$BE$46),AND($AD$29="N/A",$H190=$BF$46),AND($AD$30="N/A",$H190=$BG$46),AND($AD$31="N/A",$H190=$BH$46),AND($AD$32="N/A",$H190=$BI$46)),0,1)</f>
        <v>0</v>
      </c>
      <c r="AW190" s="670">
        <f t="shared" si="43"/>
        <v>1</v>
      </c>
      <c r="AX190" s="669">
        <f>IF(OR('0.Work Content Judge'!$F$134=0,AND($CP190=99,COUNTIF('0.Work Content Judge'!$AM$164:$AO$164,2)=0),AND($CQ190=99,COUNTIF('0.Work Content Judge'!$AM$164:$AO$164,2)&gt;0),AND($CT190=99,'0.Work Content Judge'!$AC$164=1),AND($AJ$27="N/A",$H190=$BD$46),AND($AJ$28="N/A",$H190=$BE$46),AND($AJ$29="N/A",$H190=$BF$46),AND($AJ$30="N/A",$H190=$BG$46),AND($AJ$31="N/A",$H190=$BH$46),AND($AJ$32="N/A",$H190=$BI$46)),0,1)</f>
        <v>0</v>
      </c>
      <c r="AY190" s="670">
        <f t="shared" si="44"/>
        <v>1</v>
      </c>
      <c r="AZ190" s="683">
        <f t="shared" si="31"/>
        <v>1</v>
      </c>
      <c r="BA190" s="684">
        <v>1</v>
      </c>
      <c r="BB190" s="685">
        <v>1</v>
      </c>
      <c r="BC190" s="685" t="s">
        <v>749</v>
      </c>
      <c r="BD190" s="685" t="s">
        <v>749</v>
      </c>
      <c r="BE190" s="685" t="s">
        <v>749</v>
      </c>
      <c r="BF190" s="685" t="s">
        <v>749</v>
      </c>
      <c r="BG190" s="685" t="s">
        <v>749</v>
      </c>
      <c r="BH190" s="685">
        <v>1</v>
      </c>
      <c r="BI190" s="685" t="s">
        <v>749</v>
      </c>
      <c r="BJ190" s="685">
        <v>0</v>
      </c>
      <c r="BK190" s="685"/>
      <c r="BL190" s="685"/>
      <c r="BM190" s="685"/>
      <c r="BN190" s="685"/>
      <c r="BO190" s="685"/>
      <c r="BP190" s="685"/>
      <c r="BQ190" s="685" t="s">
        <v>749</v>
      </c>
      <c r="BR190" s="685" t="s">
        <v>749</v>
      </c>
      <c r="BS190" s="685" t="s">
        <v>749</v>
      </c>
      <c r="BT190" s="685" t="s">
        <v>749</v>
      </c>
      <c r="BU190" s="685" t="s">
        <v>749</v>
      </c>
      <c r="BV190" s="685" t="s">
        <v>749</v>
      </c>
      <c r="BW190" s="685" t="s">
        <v>749</v>
      </c>
      <c r="BX190" s="685" t="s">
        <v>749</v>
      </c>
      <c r="BY190" s="685" t="s">
        <v>749</v>
      </c>
      <c r="BZ190" s="685">
        <v>1</v>
      </c>
      <c r="CA190" s="685">
        <v>1</v>
      </c>
      <c r="CB190" s="685">
        <v>1</v>
      </c>
      <c r="CC190" s="685">
        <v>1</v>
      </c>
      <c r="CD190" s="685" t="s">
        <v>749</v>
      </c>
      <c r="CE190" s="685" t="s">
        <v>749</v>
      </c>
      <c r="CF190" s="685" t="s">
        <v>749</v>
      </c>
      <c r="CG190" s="685" t="s">
        <v>749</v>
      </c>
      <c r="CH190" s="685" t="s">
        <v>749</v>
      </c>
      <c r="CI190" s="685" t="s">
        <v>749</v>
      </c>
      <c r="CJ190" s="685" t="s">
        <v>749</v>
      </c>
      <c r="CK190" s="685" t="s">
        <v>749</v>
      </c>
      <c r="CL190" s="685" t="s">
        <v>749</v>
      </c>
      <c r="CM190" s="685" t="s">
        <v>749</v>
      </c>
      <c r="CN190" s="685">
        <v>1</v>
      </c>
      <c r="CO190" s="685" t="s">
        <v>749</v>
      </c>
      <c r="CP190" s="685"/>
      <c r="CQ190" s="685"/>
      <c r="CR190" s="685"/>
      <c r="CS190" s="685"/>
      <c r="CT190" s="685"/>
      <c r="CU190" s="685"/>
      <c r="CV190" s="685"/>
      <c r="CW190" s="718" t="str">
        <f t="shared" si="34"/>
        <v>端末管理サーバ(Active Directory)</v>
      </c>
      <c r="CX190" s="718"/>
      <c r="CY190" s="718"/>
    </row>
    <row r="191" s="258" customFormat="1" ht="144" spans="2:103">
      <c r="B191" s="448">
        <f t="shared" si="45"/>
        <v>144</v>
      </c>
      <c r="C191" s="449" t="s">
        <v>1044</v>
      </c>
      <c r="D191" s="450" t="s">
        <v>1015</v>
      </c>
      <c r="E191" s="451" t="s">
        <v>744</v>
      </c>
      <c r="F191" s="598" t="s">
        <v>1045</v>
      </c>
      <c r="G191" s="598" t="s">
        <v>1046</v>
      </c>
      <c r="H191" s="451" t="str">
        <f t="shared" si="32"/>
        <v>境界対策
Boundary Countermeasure
(e.g., Firewall, IDS, IPS)</v>
      </c>
      <c r="I191" s="451" t="s">
        <v>1018</v>
      </c>
      <c r="J191" s="637" t="s">
        <v>1019</v>
      </c>
      <c r="K191" s="487" t="str">
        <f t="shared" si="35"/>
        <v>回答不要
Not Applicable</v>
      </c>
      <c r="L191" s="488"/>
      <c r="M191" s="489"/>
      <c r="N191" s="490" t="s">
        <v>1047</v>
      </c>
      <c r="O191" s="491"/>
      <c r="P191" s="322"/>
      <c r="Q191" s="648" t="s">
        <v>131</v>
      </c>
      <c r="R191" s="487" t="str">
        <f t="shared" si="36"/>
        <v>回答不要
Not Applicable</v>
      </c>
      <c r="S191" s="488"/>
      <c r="T191" s="489"/>
      <c r="U191" s="649"/>
      <c r="V191" s="494"/>
      <c r="W191" s="649"/>
      <c r="X191" s="487" t="str">
        <f t="shared" si="37"/>
        <v>回答不要
Not Applicable</v>
      </c>
      <c r="Y191" s="488"/>
      <c r="Z191" s="489"/>
      <c r="AA191" s="649"/>
      <c r="AB191" s="494"/>
      <c r="AC191" s="649"/>
      <c r="AD191" s="487" t="str">
        <f t="shared" si="38"/>
        <v>回答不要
Not Applicable</v>
      </c>
      <c r="AE191" s="488"/>
      <c r="AF191" s="489"/>
      <c r="AG191" s="649"/>
      <c r="AH191" s="494"/>
      <c r="AI191" s="649"/>
      <c r="AJ191" s="487" t="str">
        <f t="shared" si="39"/>
        <v>回答不要
Not Applicable</v>
      </c>
      <c r="AK191" s="488"/>
      <c r="AL191" s="489"/>
      <c r="AM191" s="652"/>
      <c r="AN191" s="494"/>
      <c r="AO191" s="668"/>
      <c r="AP191" s="669">
        <f>IF(OR('0.Work Content Judge'!$F$130=0,AND($CP191=99,COUNTIF('0.Work Content Judge'!$AM$160:$AO$160,2)=0),AND($CQ191=99,COUNTIF('0.Work Content Judge'!$AM$160:$AO$160,2)&gt;0),AND($CT191=99,'0.Work Content Judge'!$AC$160=1),AND($K$27="N/A",$H191=$BD$46),AND($K$28="N/A",$H191=$BE$46),AND($K$29="N/A",$H191=$BF$46),AND($K$30="N/A",$H191=$BG$46),AND($K$31="N/A",$H191=$BH$46),AND($K$32="N/A",$H191=$BI$46)),0,1)</f>
        <v>0</v>
      </c>
      <c r="AQ191" s="670">
        <f t="shared" si="40"/>
        <v>1</v>
      </c>
      <c r="AR191" s="669">
        <f>IF(OR('0.Work Content Judge'!$F$131=0,AND($CP191=99,COUNTIF('0.Work Content Judge'!$AM$161:$AO$161,2)=0),AND($CQ191=99,COUNTIF('0.Work Content Judge'!$AM$161:$AO$161,2)&gt;0),AND($CT191=99,'0.Work Content Judge'!$AC$161=1),AND($R$27="N/A",$H191=$BD$46),AND($R$28="N/A",$H191=$BE$46),AND($R$29="N/A",$H191=$BF$46),AND($R$30="N/A",$H191=$BG$46),AND($R$31="N/A",$H191=$BH$46),AND($R$32="N/A",$H191=$BI$46)),0,1)</f>
        <v>0</v>
      </c>
      <c r="AS191" s="670">
        <f t="shared" si="41"/>
        <v>1</v>
      </c>
      <c r="AT191" s="669">
        <f>IF(OR('0.Work Content Judge'!$F$132=0,AND($CP191=99,COUNTIF('0.Work Content Judge'!$AM$162:$AO$162,2)=0),AND($CQ191=99,COUNTIF('0.Work Content Judge'!$AM$162:$AO$162,2)&gt;0),AND($CT191=99,'0.Work Content Judge'!$AC$162=1),AND($X$27="N/A",$H191=$BD$46),AND($X$28="N/A",$H191=$BE$46),AND($X$29="N/A",$H191=$BF$46),AND($X$30="N/A",$H191=$BG$46),AND($X$31="N/A",$H191=$BH$46),AND($X$32="N/A",$H191=$BI$46)),0,1)</f>
        <v>0</v>
      </c>
      <c r="AU191" s="670">
        <f t="shared" si="42"/>
        <v>1</v>
      </c>
      <c r="AV191" s="669">
        <f>IF(OR('0.Work Content Judge'!$F$133=0,AND($CP191=99,COUNTIF('0.Work Content Judge'!$AM$163:$AO$163,2)=0),AND($CQ191=99,COUNTIF('0.Work Content Judge'!$AM$163:$AO$163,2)&gt;0),AND($CT191=99,'0.Work Content Judge'!$AC$163=1),AND($AD$27="N/A",$H191=$BD$46),AND($AD$28="N/A",$H191=$BE$46),AND($AD$29="N/A",$H191=$BF$46),AND($AD$30="N/A",$H191=$BG$46),AND($AD$31="N/A",$H191=$BH$46),AND($AD$32="N/A",$H191=$BI$46)),0,1)</f>
        <v>0</v>
      </c>
      <c r="AW191" s="670">
        <f t="shared" si="43"/>
        <v>1</v>
      </c>
      <c r="AX191" s="669">
        <f>IF(OR('0.Work Content Judge'!$F$134=0,AND($CP191=99,COUNTIF('0.Work Content Judge'!$AM$164:$AO$164,2)=0),AND($CQ191=99,COUNTIF('0.Work Content Judge'!$AM$164:$AO$164,2)&gt;0),AND($CT191=99,'0.Work Content Judge'!$AC$164=1),AND($AJ$27="N/A",$H191=$BD$46),AND($AJ$28="N/A",$H191=$BE$46),AND($AJ$29="N/A",$H191=$BF$46),AND($AJ$30="N/A",$H191=$BG$46),AND($AJ$31="N/A",$H191=$BH$46),AND($AJ$32="N/A",$H191=$BI$46)),0,1)</f>
        <v>0</v>
      </c>
      <c r="AY191" s="670">
        <f t="shared" si="44"/>
        <v>1</v>
      </c>
      <c r="AZ191" s="683">
        <f t="shared" si="31"/>
        <v>1</v>
      </c>
      <c r="BA191" s="684">
        <v>1</v>
      </c>
      <c r="BB191" s="685">
        <v>1</v>
      </c>
      <c r="BC191" s="685" t="s">
        <v>749</v>
      </c>
      <c r="BD191" s="685">
        <v>1</v>
      </c>
      <c r="BE191" s="685" t="s">
        <v>749</v>
      </c>
      <c r="BF191" s="685" t="s">
        <v>749</v>
      </c>
      <c r="BG191" s="685" t="s">
        <v>749</v>
      </c>
      <c r="BH191" s="685" t="s">
        <v>749</v>
      </c>
      <c r="BI191" s="685" t="s">
        <v>749</v>
      </c>
      <c r="BJ191" s="685">
        <v>0</v>
      </c>
      <c r="BK191" s="685"/>
      <c r="BL191" s="685"/>
      <c r="BM191" s="685"/>
      <c r="BN191" s="685"/>
      <c r="BO191" s="685"/>
      <c r="BP191" s="685"/>
      <c r="BQ191" s="685" t="s">
        <v>749</v>
      </c>
      <c r="BR191" s="685" t="s">
        <v>749</v>
      </c>
      <c r="BS191" s="685" t="s">
        <v>749</v>
      </c>
      <c r="BT191" s="685" t="s">
        <v>749</v>
      </c>
      <c r="BU191" s="685" t="s">
        <v>749</v>
      </c>
      <c r="BV191" s="685" t="s">
        <v>749</v>
      </c>
      <c r="BW191" s="685" t="s">
        <v>749</v>
      </c>
      <c r="BX191" s="685" t="s">
        <v>749</v>
      </c>
      <c r="BY191" s="685" t="s">
        <v>749</v>
      </c>
      <c r="BZ191" s="685">
        <v>1</v>
      </c>
      <c r="CA191" s="685">
        <v>1</v>
      </c>
      <c r="CB191" s="685">
        <v>1</v>
      </c>
      <c r="CC191" s="685">
        <v>1</v>
      </c>
      <c r="CD191" s="685" t="s">
        <v>749</v>
      </c>
      <c r="CE191" s="685" t="s">
        <v>749</v>
      </c>
      <c r="CF191" s="685" t="s">
        <v>749</v>
      </c>
      <c r="CG191" s="685" t="s">
        <v>749</v>
      </c>
      <c r="CH191" s="685" t="s">
        <v>749</v>
      </c>
      <c r="CI191" s="685" t="s">
        <v>749</v>
      </c>
      <c r="CJ191" s="685" t="s">
        <v>749</v>
      </c>
      <c r="CK191" s="685" t="s">
        <v>749</v>
      </c>
      <c r="CL191" s="685" t="s">
        <v>749</v>
      </c>
      <c r="CM191" s="685" t="s">
        <v>749</v>
      </c>
      <c r="CN191" s="685">
        <v>1</v>
      </c>
      <c r="CO191" s="685" t="s">
        <v>749</v>
      </c>
      <c r="CP191" s="685"/>
      <c r="CQ191" s="685"/>
      <c r="CR191" s="685"/>
      <c r="CS191" s="685"/>
      <c r="CT191" s="685"/>
      <c r="CU191" s="685"/>
      <c r="CV191" s="685"/>
      <c r="CW191" s="718" t="str">
        <f t="shared" si="34"/>
        <v>境界対策</v>
      </c>
      <c r="CX191" s="718"/>
      <c r="CY191" s="718"/>
    </row>
    <row r="192" s="258" customFormat="1" ht="144" spans="2:103">
      <c r="B192" s="448">
        <f t="shared" si="45"/>
        <v>145</v>
      </c>
      <c r="C192" s="449" t="s">
        <v>1048</v>
      </c>
      <c r="D192" s="450" t="s">
        <v>1015</v>
      </c>
      <c r="E192" s="451" t="s">
        <v>744</v>
      </c>
      <c r="F192" s="598" t="s">
        <v>1049</v>
      </c>
      <c r="G192" s="598" t="s">
        <v>1050</v>
      </c>
      <c r="H192" s="451" t="str">
        <f t="shared" si="32"/>
        <v>インターネット接続環境
Internet connection environment
(e.g., Proxy server,etc.)</v>
      </c>
      <c r="I192" s="451" t="s">
        <v>1018</v>
      </c>
      <c r="J192" s="637" t="s">
        <v>1019</v>
      </c>
      <c r="K192" s="487" t="str">
        <f t="shared" si="35"/>
        <v>回答不要
Not Applicable</v>
      </c>
      <c r="L192" s="488"/>
      <c r="M192" s="489"/>
      <c r="N192" s="490" t="s">
        <v>1051</v>
      </c>
      <c r="O192" s="491"/>
      <c r="P192" s="322"/>
      <c r="Q192" s="648" t="s">
        <v>131</v>
      </c>
      <c r="R192" s="487" t="str">
        <f t="shared" si="36"/>
        <v>回答不要
Not Applicable</v>
      </c>
      <c r="S192" s="488"/>
      <c r="T192" s="489"/>
      <c r="U192" s="649"/>
      <c r="V192" s="494"/>
      <c r="W192" s="649"/>
      <c r="X192" s="487" t="str">
        <f t="shared" si="37"/>
        <v>回答不要
Not Applicable</v>
      </c>
      <c r="Y192" s="488"/>
      <c r="Z192" s="489"/>
      <c r="AA192" s="649"/>
      <c r="AB192" s="494"/>
      <c r="AC192" s="649"/>
      <c r="AD192" s="487" t="str">
        <f t="shared" si="38"/>
        <v>回答不要
Not Applicable</v>
      </c>
      <c r="AE192" s="488"/>
      <c r="AF192" s="489"/>
      <c r="AG192" s="649"/>
      <c r="AH192" s="494"/>
      <c r="AI192" s="649"/>
      <c r="AJ192" s="487" t="str">
        <f t="shared" si="39"/>
        <v>回答不要
Not Applicable</v>
      </c>
      <c r="AK192" s="488"/>
      <c r="AL192" s="489"/>
      <c r="AM192" s="652"/>
      <c r="AN192" s="494"/>
      <c r="AO192" s="668"/>
      <c r="AP192" s="669">
        <f>IF(OR('0.Work Content Judge'!$F$130=0,AND($CP192=99,COUNTIF('0.Work Content Judge'!$AM$160:$AO$160,2)=0),AND($CQ192=99,COUNTIF('0.Work Content Judge'!$AM$160:$AO$160,2)&gt;0),AND($CT192=99,'0.Work Content Judge'!$AC$160=1),AND($K$27="N/A",$H192=$BD$46),AND($K$28="N/A",$H192=$BE$46),AND($K$29="N/A",$H192=$BF$46),AND($K$30="N/A",$H192=$BG$46),AND($K$31="N/A",$H192=$BH$46),AND($K$32="N/A",$H192=$BI$46)),0,1)</f>
        <v>0</v>
      </c>
      <c r="AQ192" s="670">
        <f t="shared" si="40"/>
        <v>1</v>
      </c>
      <c r="AR192" s="669">
        <f>IF(OR('0.Work Content Judge'!$F$131=0,AND($CP192=99,COUNTIF('0.Work Content Judge'!$AM$161:$AO$161,2)=0),AND($CQ192=99,COUNTIF('0.Work Content Judge'!$AM$161:$AO$161,2)&gt;0),AND($CT192=99,'0.Work Content Judge'!$AC$161=1),AND($R$27="N/A",$H192=$BD$46),AND($R$28="N/A",$H192=$BE$46),AND($R$29="N/A",$H192=$BF$46),AND($R$30="N/A",$H192=$BG$46),AND($R$31="N/A",$H192=$BH$46),AND($R$32="N/A",$H192=$BI$46)),0,1)</f>
        <v>0</v>
      </c>
      <c r="AS192" s="670">
        <f t="shared" si="41"/>
        <v>1</v>
      </c>
      <c r="AT192" s="669">
        <f>IF(OR('0.Work Content Judge'!$F$132=0,AND($CP192=99,COUNTIF('0.Work Content Judge'!$AM$162:$AO$162,2)=0),AND($CQ192=99,COUNTIF('0.Work Content Judge'!$AM$162:$AO$162,2)&gt;0),AND($CT192=99,'0.Work Content Judge'!$AC$162=1),AND($X$27="N/A",$H192=$BD$46),AND($X$28="N/A",$H192=$BE$46),AND($X$29="N/A",$H192=$BF$46),AND($X$30="N/A",$H192=$BG$46),AND($X$31="N/A",$H192=$BH$46),AND($X$32="N/A",$H192=$BI$46)),0,1)</f>
        <v>0</v>
      </c>
      <c r="AU192" s="670">
        <f t="shared" si="42"/>
        <v>1</v>
      </c>
      <c r="AV192" s="669">
        <f>IF(OR('0.Work Content Judge'!$F$133=0,AND($CP192=99,COUNTIF('0.Work Content Judge'!$AM$163:$AO$163,2)=0),AND($CQ192=99,COUNTIF('0.Work Content Judge'!$AM$163:$AO$163,2)&gt;0),AND($CT192=99,'0.Work Content Judge'!$AC$163=1),AND($AD$27="N/A",$H192=$BD$46),AND($AD$28="N/A",$H192=$BE$46),AND($AD$29="N/A",$H192=$BF$46),AND($AD$30="N/A",$H192=$BG$46),AND($AD$31="N/A",$H192=$BH$46),AND($AD$32="N/A",$H192=$BI$46)),0,1)</f>
        <v>0</v>
      </c>
      <c r="AW192" s="670">
        <f t="shared" si="43"/>
        <v>1</v>
      </c>
      <c r="AX192" s="669">
        <f>IF(OR('0.Work Content Judge'!$F$134=0,AND($CP192=99,COUNTIF('0.Work Content Judge'!$AM$164:$AO$164,2)=0),AND($CQ192=99,COUNTIF('0.Work Content Judge'!$AM$164:$AO$164,2)&gt;0),AND($CT192=99,'0.Work Content Judge'!$AC$164=1),AND($AJ$27="N/A",$H192=$BD$46),AND($AJ$28="N/A",$H192=$BE$46),AND($AJ$29="N/A",$H192=$BF$46),AND($AJ$30="N/A",$H192=$BG$46),AND($AJ$31="N/A",$H192=$BH$46),AND($AJ$32="N/A",$H192=$BI$46)),0,1)</f>
        <v>0</v>
      </c>
      <c r="AY192" s="670">
        <f t="shared" si="44"/>
        <v>1</v>
      </c>
      <c r="AZ192" s="683">
        <f t="shared" si="31"/>
        <v>1</v>
      </c>
      <c r="BA192" s="684">
        <v>1</v>
      </c>
      <c r="BB192" s="685">
        <v>1</v>
      </c>
      <c r="BC192" s="685" t="s">
        <v>749</v>
      </c>
      <c r="BD192" s="685" t="s">
        <v>749</v>
      </c>
      <c r="BE192" s="685">
        <v>1</v>
      </c>
      <c r="BF192" s="685" t="s">
        <v>749</v>
      </c>
      <c r="BG192" s="685" t="s">
        <v>749</v>
      </c>
      <c r="BH192" s="685" t="s">
        <v>749</v>
      </c>
      <c r="BI192" s="685" t="s">
        <v>749</v>
      </c>
      <c r="BJ192" s="685">
        <v>0</v>
      </c>
      <c r="BK192" s="685"/>
      <c r="BL192" s="685"/>
      <c r="BM192" s="685"/>
      <c r="BN192" s="685"/>
      <c r="BO192" s="685"/>
      <c r="BP192" s="685"/>
      <c r="BQ192" s="685" t="s">
        <v>749</v>
      </c>
      <c r="BR192" s="685" t="s">
        <v>749</v>
      </c>
      <c r="BS192" s="685" t="s">
        <v>749</v>
      </c>
      <c r="BT192" s="685" t="s">
        <v>749</v>
      </c>
      <c r="BU192" s="685" t="s">
        <v>749</v>
      </c>
      <c r="BV192" s="685" t="s">
        <v>749</v>
      </c>
      <c r="BW192" s="685" t="s">
        <v>749</v>
      </c>
      <c r="BX192" s="685" t="s">
        <v>749</v>
      </c>
      <c r="BY192" s="685" t="s">
        <v>749</v>
      </c>
      <c r="BZ192" s="685">
        <v>1</v>
      </c>
      <c r="CA192" s="685">
        <v>1</v>
      </c>
      <c r="CB192" s="685">
        <v>1</v>
      </c>
      <c r="CC192" s="685">
        <v>1</v>
      </c>
      <c r="CD192" s="685" t="s">
        <v>749</v>
      </c>
      <c r="CE192" s="685" t="s">
        <v>749</v>
      </c>
      <c r="CF192" s="685" t="s">
        <v>749</v>
      </c>
      <c r="CG192" s="685" t="s">
        <v>749</v>
      </c>
      <c r="CH192" s="685" t="s">
        <v>749</v>
      </c>
      <c r="CI192" s="685" t="s">
        <v>749</v>
      </c>
      <c r="CJ192" s="685" t="s">
        <v>749</v>
      </c>
      <c r="CK192" s="685" t="s">
        <v>749</v>
      </c>
      <c r="CL192" s="685" t="s">
        <v>749</v>
      </c>
      <c r="CM192" s="685" t="s">
        <v>749</v>
      </c>
      <c r="CN192" s="685">
        <v>1</v>
      </c>
      <c r="CO192" s="685" t="s">
        <v>749</v>
      </c>
      <c r="CP192" s="685"/>
      <c r="CQ192" s="685"/>
      <c r="CR192" s="685"/>
      <c r="CS192" s="685"/>
      <c r="CT192" s="685"/>
      <c r="CU192" s="685"/>
      <c r="CV192" s="685"/>
      <c r="CW192" s="718" t="str">
        <f t="shared" si="34"/>
        <v>インターネット接続環境</v>
      </c>
      <c r="CX192" s="718"/>
      <c r="CY192" s="718"/>
    </row>
    <row r="193" s="258" customFormat="1" ht="129.6" spans="2:103">
      <c r="B193" s="448">
        <f t="shared" si="45"/>
        <v>146</v>
      </c>
      <c r="C193" s="449" t="s">
        <v>1052</v>
      </c>
      <c r="D193" s="450" t="s">
        <v>1015</v>
      </c>
      <c r="E193" s="451" t="s">
        <v>744</v>
      </c>
      <c r="F193" s="598" t="s">
        <v>1053</v>
      </c>
      <c r="G193" s="598" t="s">
        <v>1054</v>
      </c>
      <c r="H193" s="451" t="str">
        <f t="shared" si="32"/>
        <v>インターネット接続環境
Internet connection environment
(e.g., Proxy server,etc.)</v>
      </c>
      <c r="I193" s="451" t="s">
        <v>1018</v>
      </c>
      <c r="J193" s="637" t="s">
        <v>1019</v>
      </c>
      <c r="K193" s="487" t="str">
        <f t="shared" si="35"/>
        <v>回答不要
Not Applicable</v>
      </c>
      <c r="L193" s="488"/>
      <c r="M193" s="489"/>
      <c r="N193" s="490" t="s">
        <v>1055</v>
      </c>
      <c r="O193" s="491"/>
      <c r="P193" s="322"/>
      <c r="Q193" s="648" t="s">
        <v>131</v>
      </c>
      <c r="R193" s="487" t="str">
        <f t="shared" si="36"/>
        <v>回答不要
Not Applicable</v>
      </c>
      <c r="S193" s="488"/>
      <c r="T193" s="489"/>
      <c r="U193" s="649"/>
      <c r="V193" s="494"/>
      <c r="W193" s="649"/>
      <c r="X193" s="487" t="str">
        <f t="shared" si="37"/>
        <v>回答不要
Not Applicable</v>
      </c>
      <c r="Y193" s="488"/>
      <c r="Z193" s="489"/>
      <c r="AA193" s="649"/>
      <c r="AB193" s="494"/>
      <c r="AC193" s="649"/>
      <c r="AD193" s="487" t="str">
        <f t="shared" si="38"/>
        <v>回答不要
Not Applicable</v>
      </c>
      <c r="AE193" s="488"/>
      <c r="AF193" s="489"/>
      <c r="AG193" s="649"/>
      <c r="AH193" s="494"/>
      <c r="AI193" s="649"/>
      <c r="AJ193" s="487" t="str">
        <f t="shared" si="39"/>
        <v>回答不要
Not Applicable</v>
      </c>
      <c r="AK193" s="488"/>
      <c r="AL193" s="489"/>
      <c r="AM193" s="652"/>
      <c r="AN193" s="494"/>
      <c r="AO193" s="668"/>
      <c r="AP193" s="669">
        <f>IF(OR('0.Work Content Judge'!$F$130=0,AND($CP193=99,COUNTIF('0.Work Content Judge'!$AM$160:$AO$160,2)=0),AND($CQ193=99,COUNTIF('0.Work Content Judge'!$AM$160:$AO$160,2)&gt;0),AND($CT193=99,'0.Work Content Judge'!$AC$160=1),AND($K$27="N/A",$H193=$BD$46),AND($K$28="N/A",$H193=$BE$46),AND($K$29="N/A",$H193=$BF$46),AND($K$30="N/A",$H193=$BG$46),AND($K$31="N/A",$H193=$BH$46),AND($K$32="N/A",$H193=$BI$46)),0,1)</f>
        <v>0</v>
      </c>
      <c r="AQ193" s="670">
        <f t="shared" si="40"/>
        <v>1</v>
      </c>
      <c r="AR193" s="669">
        <f>IF(OR('0.Work Content Judge'!$F$131=0,AND($CP193=99,COUNTIF('0.Work Content Judge'!$AM$161:$AO$161,2)=0),AND($CQ193=99,COUNTIF('0.Work Content Judge'!$AM$161:$AO$161,2)&gt;0),AND($CT193=99,'0.Work Content Judge'!$AC$161=1),AND($R$27="N/A",$H193=$BD$46),AND($R$28="N/A",$H193=$BE$46),AND($R$29="N/A",$H193=$BF$46),AND($R$30="N/A",$H193=$BG$46),AND($R$31="N/A",$H193=$BH$46),AND($R$32="N/A",$H193=$BI$46)),0,1)</f>
        <v>0</v>
      </c>
      <c r="AS193" s="670">
        <f t="shared" si="41"/>
        <v>1</v>
      </c>
      <c r="AT193" s="669">
        <f>IF(OR('0.Work Content Judge'!$F$132=0,AND($CP193=99,COUNTIF('0.Work Content Judge'!$AM$162:$AO$162,2)=0),AND($CQ193=99,COUNTIF('0.Work Content Judge'!$AM$162:$AO$162,2)&gt;0),AND($CT193=99,'0.Work Content Judge'!$AC$162=1),AND($X$27="N/A",$H193=$BD$46),AND($X$28="N/A",$H193=$BE$46),AND($X$29="N/A",$H193=$BF$46),AND($X$30="N/A",$H193=$BG$46),AND($X$31="N/A",$H193=$BH$46),AND($X$32="N/A",$H193=$BI$46)),0,1)</f>
        <v>0</v>
      </c>
      <c r="AU193" s="670">
        <f t="shared" si="42"/>
        <v>1</v>
      </c>
      <c r="AV193" s="669">
        <f>IF(OR('0.Work Content Judge'!$F$133=0,AND($CP193=99,COUNTIF('0.Work Content Judge'!$AM$163:$AO$163,2)=0),AND($CQ193=99,COUNTIF('0.Work Content Judge'!$AM$163:$AO$163,2)&gt;0),AND($CT193=99,'0.Work Content Judge'!$AC$163=1),AND($AD$27="N/A",$H193=$BD$46),AND($AD$28="N/A",$H193=$BE$46),AND($AD$29="N/A",$H193=$BF$46),AND($AD$30="N/A",$H193=$BG$46),AND($AD$31="N/A",$H193=$BH$46),AND($AD$32="N/A",$H193=$BI$46)),0,1)</f>
        <v>0</v>
      </c>
      <c r="AW193" s="670">
        <f t="shared" si="43"/>
        <v>1</v>
      </c>
      <c r="AX193" s="669">
        <f>IF(OR('0.Work Content Judge'!$F$134=0,AND($CP193=99,COUNTIF('0.Work Content Judge'!$AM$164:$AO$164,2)=0),AND($CQ193=99,COUNTIF('0.Work Content Judge'!$AM$164:$AO$164,2)&gt;0),AND($CT193=99,'0.Work Content Judge'!$AC$164=1),AND($AJ$27="N/A",$H193=$BD$46),AND($AJ$28="N/A",$H193=$BE$46),AND($AJ$29="N/A",$H193=$BF$46),AND($AJ$30="N/A",$H193=$BG$46),AND($AJ$31="N/A",$H193=$BH$46),AND($AJ$32="N/A",$H193=$BI$46)),0,1)</f>
        <v>0</v>
      </c>
      <c r="AY193" s="670">
        <f t="shared" si="44"/>
        <v>1</v>
      </c>
      <c r="AZ193" s="683">
        <f t="shared" si="31"/>
        <v>1</v>
      </c>
      <c r="BA193" s="684">
        <v>1</v>
      </c>
      <c r="BB193" s="685">
        <v>1</v>
      </c>
      <c r="BC193" s="685" t="s">
        <v>749</v>
      </c>
      <c r="BD193" s="685" t="s">
        <v>749</v>
      </c>
      <c r="BE193" s="685">
        <v>1</v>
      </c>
      <c r="BF193" s="685" t="s">
        <v>749</v>
      </c>
      <c r="BG193" s="685" t="s">
        <v>749</v>
      </c>
      <c r="BH193" s="685" t="s">
        <v>749</v>
      </c>
      <c r="BI193" s="685" t="s">
        <v>749</v>
      </c>
      <c r="BJ193" s="685">
        <v>0</v>
      </c>
      <c r="BK193" s="685"/>
      <c r="BL193" s="685"/>
      <c r="BM193" s="685"/>
      <c r="BN193" s="685"/>
      <c r="BO193" s="685"/>
      <c r="BP193" s="685"/>
      <c r="BQ193" s="685" t="s">
        <v>749</v>
      </c>
      <c r="BR193" s="685" t="s">
        <v>749</v>
      </c>
      <c r="BS193" s="685" t="s">
        <v>749</v>
      </c>
      <c r="BT193" s="685" t="s">
        <v>749</v>
      </c>
      <c r="BU193" s="685" t="s">
        <v>749</v>
      </c>
      <c r="BV193" s="685" t="s">
        <v>749</v>
      </c>
      <c r="BW193" s="685" t="s">
        <v>749</v>
      </c>
      <c r="BX193" s="685" t="s">
        <v>749</v>
      </c>
      <c r="BY193" s="685" t="s">
        <v>749</v>
      </c>
      <c r="BZ193" s="685">
        <v>1</v>
      </c>
      <c r="CA193" s="685">
        <v>1</v>
      </c>
      <c r="CB193" s="685">
        <v>1</v>
      </c>
      <c r="CC193" s="685">
        <v>1</v>
      </c>
      <c r="CD193" s="685" t="s">
        <v>749</v>
      </c>
      <c r="CE193" s="685" t="s">
        <v>749</v>
      </c>
      <c r="CF193" s="685" t="s">
        <v>749</v>
      </c>
      <c r="CG193" s="685" t="s">
        <v>749</v>
      </c>
      <c r="CH193" s="685" t="s">
        <v>749</v>
      </c>
      <c r="CI193" s="685" t="s">
        <v>749</v>
      </c>
      <c r="CJ193" s="685" t="s">
        <v>749</v>
      </c>
      <c r="CK193" s="685" t="s">
        <v>749</v>
      </c>
      <c r="CL193" s="685" t="s">
        <v>749</v>
      </c>
      <c r="CM193" s="685" t="s">
        <v>749</v>
      </c>
      <c r="CN193" s="685">
        <v>1</v>
      </c>
      <c r="CO193" s="685" t="s">
        <v>749</v>
      </c>
      <c r="CP193" s="685"/>
      <c r="CQ193" s="685"/>
      <c r="CR193" s="685"/>
      <c r="CS193" s="685"/>
      <c r="CT193" s="685"/>
      <c r="CU193" s="685"/>
      <c r="CV193" s="685"/>
      <c r="CW193" s="718" t="str">
        <f t="shared" si="34"/>
        <v>インターネット接続環境</v>
      </c>
      <c r="CX193" s="718"/>
      <c r="CY193" s="718"/>
    </row>
    <row r="194" s="258" customFormat="1" ht="129.6" spans="2:103">
      <c r="B194" s="448">
        <f t="shared" si="45"/>
        <v>147</v>
      </c>
      <c r="C194" s="449" t="s">
        <v>1056</v>
      </c>
      <c r="D194" s="450" t="s">
        <v>1015</v>
      </c>
      <c r="E194" s="451" t="s">
        <v>744</v>
      </c>
      <c r="F194" s="598" t="s">
        <v>1057</v>
      </c>
      <c r="G194" s="598" t="s">
        <v>1058</v>
      </c>
      <c r="H194" s="451" t="str">
        <f t="shared" si="32"/>
        <v>インターネット接続環境
Internet connection environment
(e.g., Proxy server,etc.)</v>
      </c>
      <c r="I194" s="451" t="s">
        <v>1018</v>
      </c>
      <c r="J194" s="637" t="s">
        <v>1019</v>
      </c>
      <c r="K194" s="487" t="str">
        <f t="shared" si="35"/>
        <v>回答不要
Not Applicable</v>
      </c>
      <c r="L194" s="488"/>
      <c r="M194" s="489"/>
      <c r="N194" s="490" t="s">
        <v>1056</v>
      </c>
      <c r="O194" s="491"/>
      <c r="P194" s="322"/>
      <c r="Q194" s="648" t="s">
        <v>131</v>
      </c>
      <c r="R194" s="487" t="str">
        <f t="shared" si="36"/>
        <v>回答不要
Not Applicable</v>
      </c>
      <c r="S194" s="488"/>
      <c r="T194" s="489"/>
      <c r="U194" s="649"/>
      <c r="V194" s="494"/>
      <c r="W194" s="649"/>
      <c r="X194" s="487" t="str">
        <f t="shared" si="37"/>
        <v>回答不要
Not Applicable</v>
      </c>
      <c r="Y194" s="488"/>
      <c r="Z194" s="489"/>
      <c r="AA194" s="649"/>
      <c r="AB194" s="494"/>
      <c r="AC194" s="649"/>
      <c r="AD194" s="487" t="str">
        <f t="shared" si="38"/>
        <v>回答不要
Not Applicable</v>
      </c>
      <c r="AE194" s="488"/>
      <c r="AF194" s="489"/>
      <c r="AG194" s="649"/>
      <c r="AH194" s="494"/>
      <c r="AI194" s="649"/>
      <c r="AJ194" s="487" t="str">
        <f t="shared" si="39"/>
        <v>回答不要
Not Applicable</v>
      </c>
      <c r="AK194" s="488"/>
      <c r="AL194" s="489"/>
      <c r="AM194" s="652"/>
      <c r="AN194" s="494"/>
      <c r="AO194" s="668"/>
      <c r="AP194" s="669">
        <f>IF(OR('0.Work Content Judge'!$F$130=0,AND($CP194=99,COUNTIF('0.Work Content Judge'!$AM$160:$AO$160,2)=0),AND($CQ194=99,COUNTIF('0.Work Content Judge'!$AM$160:$AO$160,2)&gt;0),AND($CT194=99,'0.Work Content Judge'!$AC$160=1),AND($K$27="N/A",$H194=$BD$46),AND($K$28="N/A",$H194=$BE$46),AND($K$29="N/A",$H194=$BF$46),AND($K$30="N/A",$H194=$BG$46),AND($K$31="N/A",$H194=$BH$46),AND($K$32="N/A",$H194=$BI$46)),0,1)</f>
        <v>0</v>
      </c>
      <c r="AQ194" s="670">
        <f t="shared" si="40"/>
        <v>1</v>
      </c>
      <c r="AR194" s="669">
        <f>IF(OR('0.Work Content Judge'!$F$131=0,AND($CP194=99,COUNTIF('0.Work Content Judge'!$AM$161:$AO$161,2)=0),AND($CQ194=99,COUNTIF('0.Work Content Judge'!$AM$161:$AO$161,2)&gt;0),AND($CT194=99,'0.Work Content Judge'!$AC$161=1),AND($R$27="N/A",$H194=$BD$46),AND($R$28="N/A",$H194=$BE$46),AND($R$29="N/A",$H194=$BF$46),AND($R$30="N/A",$H194=$BG$46),AND($R$31="N/A",$H194=$BH$46),AND($R$32="N/A",$H194=$BI$46)),0,1)</f>
        <v>0</v>
      </c>
      <c r="AS194" s="670">
        <f t="shared" si="41"/>
        <v>1</v>
      </c>
      <c r="AT194" s="669">
        <f>IF(OR('0.Work Content Judge'!$F$132=0,AND($CP194=99,COUNTIF('0.Work Content Judge'!$AM$162:$AO$162,2)=0),AND($CQ194=99,COUNTIF('0.Work Content Judge'!$AM$162:$AO$162,2)&gt;0),AND($CT194=99,'0.Work Content Judge'!$AC$162=1),AND($X$27="N/A",$H194=$BD$46),AND($X$28="N/A",$H194=$BE$46),AND($X$29="N/A",$H194=$BF$46),AND($X$30="N/A",$H194=$BG$46),AND($X$31="N/A",$H194=$BH$46),AND($X$32="N/A",$H194=$BI$46)),0,1)</f>
        <v>0</v>
      </c>
      <c r="AU194" s="670">
        <f t="shared" si="42"/>
        <v>1</v>
      </c>
      <c r="AV194" s="669">
        <f>IF(OR('0.Work Content Judge'!$F$133=0,AND($CP194=99,COUNTIF('0.Work Content Judge'!$AM$163:$AO$163,2)=0),AND($CQ194=99,COUNTIF('0.Work Content Judge'!$AM$163:$AO$163,2)&gt;0),AND($CT194=99,'0.Work Content Judge'!$AC$163=1),AND($AD$27="N/A",$H194=$BD$46),AND($AD$28="N/A",$H194=$BE$46),AND($AD$29="N/A",$H194=$BF$46),AND($AD$30="N/A",$H194=$BG$46),AND($AD$31="N/A",$H194=$BH$46),AND($AD$32="N/A",$H194=$BI$46)),0,1)</f>
        <v>0</v>
      </c>
      <c r="AW194" s="670">
        <f t="shared" si="43"/>
        <v>1</v>
      </c>
      <c r="AX194" s="669">
        <f>IF(OR('0.Work Content Judge'!$F$134=0,AND($CP194=99,COUNTIF('0.Work Content Judge'!$AM$164:$AO$164,2)=0),AND($CQ194=99,COUNTIF('0.Work Content Judge'!$AM$164:$AO$164,2)&gt;0),AND($CT194=99,'0.Work Content Judge'!$AC$164=1),AND($AJ$27="N/A",$H194=$BD$46),AND($AJ$28="N/A",$H194=$BE$46),AND($AJ$29="N/A",$H194=$BF$46),AND($AJ$30="N/A",$H194=$BG$46),AND($AJ$31="N/A",$H194=$BH$46),AND($AJ$32="N/A",$H194=$BI$46)),0,1)</f>
        <v>0</v>
      </c>
      <c r="AY194" s="670">
        <f t="shared" si="44"/>
        <v>1</v>
      </c>
      <c r="AZ194" s="683">
        <f t="shared" si="31"/>
        <v>1</v>
      </c>
      <c r="BA194" s="684">
        <v>1</v>
      </c>
      <c r="BB194" s="685">
        <v>1</v>
      </c>
      <c r="BC194" s="685" t="s">
        <v>749</v>
      </c>
      <c r="BD194" s="685" t="s">
        <v>749</v>
      </c>
      <c r="BE194" s="685">
        <v>1</v>
      </c>
      <c r="BF194" s="685" t="s">
        <v>749</v>
      </c>
      <c r="BG194" s="685" t="s">
        <v>749</v>
      </c>
      <c r="BH194" s="685" t="s">
        <v>749</v>
      </c>
      <c r="BI194" s="685" t="s">
        <v>749</v>
      </c>
      <c r="BJ194" s="685">
        <v>0</v>
      </c>
      <c r="BK194" s="685"/>
      <c r="BL194" s="685"/>
      <c r="BM194" s="685"/>
      <c r="BN194" s="685"/>
      <c r="BO194" s="685"/>
      <c r="BP194" s="685"/>
      <c r="BQ194" s="685" t="s">
        <v>749</v>
      </c>
      <c r="BR194" s="685" t="s">
        <v>749</v>
      </c>
      <c r="BS194" s="685" t="s">
        <v>749</v>
      </c>
      <c r="BT194" s="685" t="s">
        <v>749</v>
      </c>
      <c r="BU194" s="685" t="s">
        <v>749</v>
      </c>
      <c r="BV194" s="685" t="s">
        <v>749</v>
      </c>
      <c r="BW194" s="685" t="s">
        <v>749</v>
      </c>
      <c r="BX194" s="685" t="s">
        <v>749</v>
      </c>
      <c r="BY194" s="685" t="s">
        <v>749</v>
      </c>
      <c r="BZ194" s="685">
        <v>1</v>
      </c>
      <c r="CA194" s="685">
        <v>1</v>
      </c>
      <c r="CB194" s="685">
        <v>1</v>
      </c>
      <c r="CC194" s="685">
        <v>1</v>
      </c>
      <c r="CD194" s="685" t="s">
        <v>749</v>
      </c>
      <c r="CE194" s="685" t="s">
        <v>749</v>
      </c>
      <c r="CF194" s="685" t="s">
        <v>749</v>
      </c>
      <c r="CG194" s="685" t="s">
        <v>749</v>
      </c>
      <c r="CH194" s="685" t="s">
        <v>749</v>
      </c>
      <c r="CI194" s="685" t="s">
        <v>749</v>
      </c>
      <c r="CJ194" s="685" t="s">
        <v>749</v>
      </c>
      <c r="CK194" s="685" t="s">
        <v>749</v>
      </c>
      <c r="CL194" s="685" t="s">
        <v>749</v>
      </c>
      <c r="CM194" s="685" t="s">
        <v>749</v>
      </c>
      <c r="CN194" s="685">
        <v>1</v>
      </c>
      <c r="CO194" s="685" t="s">
        <v>749</v>
      </c>
      <c r="CP194" s="685"/>
      <c r="CQ194" s="685"/>
      <c r="CR194" s="685"/>
      <c r="CS194" s="685"/>
      <c r="CT194" s="685"/>
      <c r="CU194" s="685"/>
      <c r="CV194" s="685"/>
      <c r="CW194" s="718" t="str">
        <f t="shared" si="34"/>
        <v>インターネット接続環境</v>
      </c>
      <c r="CX194" s="718"/>
      <c r="CY194" s="718"/>
    </row>
    <row r="195" s="258" customFormat="1" ht="129.6" spans="2:103">
      <c r="B195" s="448">
        <f t="shared" si="45"/>
        <v>148</v>
      </c>
      <c r="C195" s="449" t="s">
        <v>1059</v>
      </c>
      <c r="D195" s="450" t="s">
        <v>1015</v>
      </c>
      <c r="E195" s="451" t="s">
        <v>744</v>
      </c>
      <c r="F195" s="598" t="s">
        <v>1060</v>
      </c>
      <c r="G195" s="598" t="s">
        <v>1061</v>
      </c>
      <c r="H195" s="451" t="str">
        <f t="shared" si="32"/>
        <v>インターネット接続環境
Internet connection environment
(e.g., Proxy server,etc.)</v>
      </c>
      <c r="I195" s="451" t="s">
        <v>1018</v>
      </c>
      <c r="J195" s="637" t="s">
        <v>1019</v>
      </c>
      <c r="K195" s="487" t="str">
        <f t="shared" si="35"/>
        <v>回答不要
Not Applicable</v>
      </c>
      <c r="L195" s="488"/>
      <c r="M195" s="489"/>
      <c r="N195" s="490" t="s">
        <v>1059</v>
      </c>
      <c r="O195" s="491"/>
      <c r="P195" s="322"/>
      <c r="Q195" s="648" t="s">
        <v>131</v>
      </c>
      <c r="R195" s="487" t="str">
        <f t="shared" si="36"/>
        <v>回答不要
Not Applicable</v>
      </c>
      <c r="S195" s="488"/>
      <c r="T195" s="489"/>
      <c r="U195" s="649"/>
      <c r="V195" s="494"/>
      <c r="W195" s="649"/>
      <c r="X195" s="487" t="str">
        <f t="shared" si="37"/>
        <v>回答不要
Not Applicable</v>
      </c>
      <c r="Y195" s="488"/>
      <c r="Z195" s="489"/>
      <c r="AA195" s="649"/>
      <c r="AB195" s="494"/>
      <c r="AC195" s="649"/>
      <c r="AD195" s="487" t="str">
        <f t="shared" si="38"/>
        <v>回答不要
Not Applicable</v>
      </c>
      <c r="AE195" s="488"/>
      <c r="AF195" s="489"/>
      <c r="AG195" s="649"/>
      <c r="AH195" s="494"/>
      <c r="AI195" s="649"/>
      <c r="AJ195" s="487" t="str">
        <f t="shared" si="39"/>
        <v>回答不要
Not Applicable</v>
      </c>
      <c r="AK195" s="488"/>
      <c r="AL195" s="489"/>
      <c r="AM195" s="652"/>
      <c r="AN195" s="494"/>
      <c r="AO195" s="668"/>
      <c r="AP195" s="669">
        <f>IF(OR('0.Work Content Judge'!$F$130=0,AND($CP195=99,COUNTIF('0.Work Content Judge'!$AM$160:$AO$160,2)=0),AND($CQ195=99,COUNTIF('0.Work Content Judge'!$AM$160:$AO$160,2)&gt;0),AND($CT195=99,'0.Work Content Judge'!$AC$160=1),AND($K$27="N/A",$H195=$BD$46),AND($K$28="N/A",$H195=$BE$46),AND($K$29="N/A",$H195=$BF$46),AND($K$30="N/A",$H195=$BG$46),AND($K$31="N/A",$H195=$BH$46),AND($K$32="N/A",$H195=$BI$46)),0,1)</f>
        <v>0</v>
      </c>
      <c r="AQ195" s="670">
        <f t="shared" si="40"/>
        <v>1</v>
      </c>
      <c r="AR195" s="669">
        <f>IF(OR('0.Work Content Judge'!$F$131=0,AND($CP195=99,COUNTIF('0.Work Content Judge'!$AM$161:$AO$161,2)=0),AND($CQ195=99,COUNTIF('0.Work Content Judge'!$AM$161:$AO$161,2)&gt;0),AND($CT195=99,'0.Work Content Judge'!$AC$161=1),AND($R$27="N/A",$H195=$BD$46),AND($R$28="N/A",$H195=$BE$46),AND($R$29="N/A",$H195=$BF$46),AND($R$30="N/A",$H195=$BG$46),AND($R$31="N/A",$H195=$BH$46),AND($R$32="N/A",$H195=$BI$46)),0,1)</f>
        <v>0</v>
      </c>
      <c r="AS195" s="670">
        <f t="shared" si="41"/>
        <v>1</v>
      </c>
      <c r="AT195" s="669">
        <f>IF(OR('0.Work Content Judge'!$F$132=0,AND($CP195=99,COUNTIF('0.Work Content Judge'!$AM$162:$AO$162,2)=0),AND($CQ195=99,COUNTIF('0.Work Content Judge'!$AM$162:$AO$162,2)&gt;0),AND($CT195=99,'0.Work Content Judge'!$AC$162=1),AND($X$27="N/A",$H195=$BD$46),AND($X$28="N/A",$H195=$BE$46),AND($X$29="N/A",$H195=$BF$46),AND($X$30="N/A",$H195=$BG$46),AND($X$31="N/A",$H195=$BH$46),AND($X$32="N/A",$H195=$BI$46)),0,1)</f>
        <v>0</v>
      </c>
      <c r="AU195" s="670">
        <f t="shared" si="42"/>
        <v>1</v>
      </c>
      <c r="AV195" s="669">
        <f>IF(OR('0.Work Content Judge'!$F$133=0,AND($CP195=99,COUNTIF('0.Work Content Judge'!$AM$163:$AO$163,2)=0),AND($CQ195=99,COUNTIF('0.Work Content Judge'!$AM$163:$AO$163,2)&gt;0),AND($CT195=99,'0.Work Content Judge'!$AC$163=1),AND($AD$27="N/A",$H195=$BD$46),AND($AD$28="N/A",$H195=$BE$46),AND($AD$29="N/A",$H195=$BF$46),AND($AD$30="N/A",$H195=$BG$46),AND($AD$31="N/A",$H195=$BH$46),AND($AD$32="N/A",$H195=$BI$46)),0,1)</f>
        <v>0</v>
      </c>
      <c r="AW195" s="670">
        <f t="shared" si="43"/>
        <v>1</v>
      </c>
      <c r="AX195" s="669">
        <f>IF(OR('0.Work Content Judge'!$F$134=0,AND($CP195=99,COUNTIF('0.Work Content Judge'!$AM$164:$AO$164,2)=0),AND($CQ195=99,COUNTIF('0.Work Content Judge'!$AM$164:$AO$164,2)&gt;0),AND($CT195=99,'0.Work Content Judge'!$AC$164=1),AND($AJ$27="N/A",$H195=$BD$46),AND($AJ$28="N/A",$H195=$BE$46),AND($AJ$29="N/A",$H195=$BF$46),AND($AJ$30="N/A",$H195=$BG$46),AND($AJ$31="N/A",$H195=$BH$46),AND($AJ$32="N/A",$H195=$BI$46)),0,1)</f>
        <v>0</v>
      </c>
      <c r="AY195" s="670">
        <f t="shared" si="44"/>
        <v>1</v>
      </c>
      <c r="AZ195" s="683">
        <f t="shared" si="31"/>
        <v>1</v>
      </c>
      <c r="BA195" s="684">
        <v>1</v>
      </c>
      <c r="BB195" s="685">
        <v>1</v>
      </c>
      <c r="BC195" s="685" t="s">
        <v>749</v>
      </c>
      <c r="BD195" s="685" t="s">
        <v>749</v>
      </c>
      <c r="BE195" s="685">
        <v>1</v>
      </c>
      <c r="BF195" s="685" t="s">
        <v>749</v>
      </c>
      <c r="BG195" s="685" t="s">
        <v>749</v>
      </c>
      <c r="BH195" s="685" t="s">
        <v>749</v>
      </c>
      <c r="BI195" s="685" t="s">
        <v>749</v>
      </c>
      <c r="BJ195" s="685">
        <v>0</v>
      </c>
      <c r="BK195" s="685"/>
      <c r="BL195" s="685"/>
      <c r="BM195" s="685"/>
      <c r="BN195" s="685"/>
      <c r="BO195" s="685"/>
      <c r="BP195" s="685"/>
      <c r="BQ195" s="685" t="s">
        <v>749</v>
      </c>
      <c r="BR195" s="685" t="s">
        <v>749</v>
      </c>
      <c r="BS195" s="685" t="s">
        <v>749</v>
      </c>
      <c r="BT195" s="685" t="s">
        <v>749</v>
      </c>
      <c r="BU195" s="685" t="s">
        <v>749</v>
      </c>
      <c r="BV195" s="685" t="s">
        <v>749</v>
      </c>
      <c r="BW195" s="685" t="s">
        <v>749</v>
      </c>
      <c r="BX195" s="685" t="s">
        <v>749</v>
      </c>
      <c r="BY195" s="685" t="s">
        <v>749</v>
      </c>
      <c r="BZ195" s="685">
        <v>1</v>
      </c>
      <c r="CA195" s="685"/>
      <c r="CB195" s="685"/>
      <c r="CC195" s="685">
        <v>1</v>
      </c>
      <c r="CD195" s="685" t="s">
        <v>749</v>
      </c>
      <c r="CE195" s="685" t="s">
        <v>749</v>
      </c>
      <c r="CF195" s="685" t="s">
        <v>749</v>
      </c>
      <c r="CG195" s="685" t="s">
        <v>749</v>
      </c>
      <c r="CH195" s="685" t="s">
        <v>749</v>
      </c>
      <c r="CI195" s="685" t="s">
        <v>749</v>
      </c>
      <c r="CJ195" s="685" t="s">
        <v>749</v>
      </c>
      <c r="CK195" s="685" t="s">
        <v>749</v>
      </c>
      <c r="CL195" s="685" t="s">
        <v>749</v>
      </c>
      <c r="CM195" s="685" t="s">
        <v>749</v>
      </c>
      <c r="CN195" s="685">
        <v>1</v>
      </c>
      <c r="CO195" s="685" t="s">
        <v>749</v>
      </c>
      <c r="CP195" s="685"/>
      <c r="CQ195" s="685"/>
      <c r="CR195" s="685"/>
      <c r="CS195" s="685"/>
      <c r="CT195" s="685"/>
      <c r="CU195" s="685"/>
      <c r="CV195" s="685"/>
      <c r="CW195" s="718" t="str">
        <f t="shared" si="34"/>
        <v>インターネット接続環境</v>
      </c>
      <c r="CX195" s="718"/>
      <c r="CY195" s="718"/>
    </row>
    <row r="196" s="258" customFormat="1" ht="129.6" spans="2:103">
      <c r="B196" s="448">
        <f t="shared" si="45"/>
        <v>149</v>
      </c>
      <c r="C196" s="449" t="s">
        <v>1062</v>
      </c>
      <c r="D196" s="450" t="s">
        <v>1015</v>
      </c>
      <c r="E196" s="451" t="s">
        <v>744</v>
      </c>
      <c r="F196" s="598" t="s">
        <v>1063</v>
      </c>
      <c r="G196" s="598" t="s">
        <v>1064</v>
      </c>
      <c r="H196" s="451" t="str">
        <f t="shared" si="32"/>
        <v>インターネット接続環境
Internet connection environment
(e.g., Proxy server,etc.)</v>
      </c>
      <c r="I196" s="451" t="s">
        <v>1018</v>
      </c>
      <c r="J196" s="637" t="s">
        <v>1019</v>
      </c>
      <c r="K196" s="487" t="str">
        <f t="shared" si="35"/>
        <v>回答不要
Not Applicable</v>
      </c>
      <c r="L196" s="488"/>
      <c r="M196" s="489"/>
      <c r="N196" s="490" t="s">
        <v>1062</v>
      </c>
      <c r="O196" s="491"/>
      <c r="P196" s="322"/>
      <c r="Q196" s="648" t="s">
        <v>131</v>
      </c>
      <c r="R196" s="487" t="str">
        <f t="shared" si="36"/>
        <v>回答不要
Not Applicable</v>
      </c>
      <c r="S196" s="488"/>
      <c r="T196" s="489"/>
      <c r="U196" s="649"/>
      <c r="V196" s="494"/>
      <c r="W196" s="649"/>
      <c r="X196" s="487" t="str">
        <f t="shared" si="37"/>
        <v>回答不要
Not Applicable</v>
      </c>
      <c r="Y196" s="488"/>
      <c r="Z196" s="489"/>
      <c r="AA196" s="649"/>
      <c r="AB196" s="494"/>
      <c r="AC196" s="649"/>
      <c r="AD196" s="487" t="str">
        <f t="shared" si="38"/>
        <v>回答不要
Not Applicable</v>
      </c>
      <c r="AE196" s="488"/>
      <c r="AF196" s="489"/>
      <c r="AG196" s="649"/>
      <c r="AH196" s="494"/>
      <c r="AI196" s="649"/>
      <c r="AJ196" s="487" t="str">
        <f t="shared" si="39"/>
        <v>回答不要
Not Applicable</v>
      </c>
      <c r="AK196" s="488"/>
      <c r="AL196" s="489"/>
      <c r="AM196" s="652"/>
      <c r="AN196" s="494"/>
      <c r="AO196" s="668"/>
      <c r="AP196" s="669">
        <f>IF(OR('0.Work Content Judge'!$F$130=0,AND($CP196=99,COUNTIF('0.Work Content Judge'!$AM$160:$AO$160,2)=0),AND($CQ196=99,COUNTIF('0.Work Content Judge'!$AM$160:$AO$160,2)&gt;0),AND($CT196=99,'0.Work Content Judge'!$AC$160=1),AND($K$27="N/A",$H196=$BD$46),AND($K$28="N/A",$H196=$BE$46),AND($K$29="N/A",$H196=$BF$46),AND($K$30="N/A",$H196=$BG$46),AND($K$31="N/A",$H196=$BH$46),AND($K$32="N/A",$H196=$BI$46)),0,1)</f>
        <v>0</v>
      </c>
      <c r="AQ196" s="670">
        <f t="shared" si="40"/>
        <v>1</v>
      </c>
      <c r="AR196" s="669">
        <f>IF(OR('0.Work Content Judge'!$F$131=0,AND($CP196=99,COUNTIF('0.Work Content Judge'!$AM$161:$AO$161,2)=0),AND($CQ196=99,COUNTIF('0.Work Content Judge'!$AM$161:$AO$161,2)&gt;0),AND($CT196=99,'0.Work Content Judge'!$AC$161=1),AND($R$27="N/A",$H196=$BD$46),AND($R$28="N/A",$H196=$BE$46),AND($R$29="N/A",$H196=$BF$46),AND($R$30="N/A",$H196=$BG$46),AND($R$31="N/A",$H196=$BH$46),AND($R$32="N/A",$H196=$BI$46)),0,1)</f>
        <v>0</v>
      </c>
      <c r="AS196" s="670">
        <f t="shared" si="41"/>
        <v>1</v>
      </c>
      <c r="AT196" s="669">
        <f>IF(OR('0.Work Content Judge'!$F$132=0,AND($CP196=99,COUNTIF('0.Work Content Judge'!$AM$162:$AO$162,2)=0),AND($CQ196=99,COUNTIF('0.Work Content Judge'!$AM$162:$AO$162,2)&gt;0),AND($CT196=99,'0.Work Content Judge'!$AC$162=1),AND($X$27="N/A",$H196=$BD$46),AND($X$28="N/A",$H196=$BE$46),AND($X$29="N/A",$H196=$BF$46),AND($X$30="N/A",$H196=$BG$46),AND($X$31="N/A",$H196=$BH$46),AND($X$32="N/A",$H196=$BI$46)),0,1)</f>
        <v>0</v>
      </c>
      <c r="AU196" s="670">
        <f t="shared" si="42"/>
        <v>1</v>
      </c>
      <c r="AV196" s="669">
        <f>IF(OR('0.Work Content Judge'!$F$133=0,AND($CP196=99,COUNTIF('0.Work Content Judge'!$AM$163:$AO$163,2)=0),AND($CQ196=99,COUNTIF('0.Work Content Judge'!$AM$163:$AO$163,2)&gt;0),AND($CT196=99,'0.Work Content Judge'!$AC$163=1),AND($AD$27="N/A",$H196=$BD$46),AND($AD$28="N/A",$H196=$BE$46),AND($AD$29="N/A",$H196=$BF$46),AND($AD$30="N/A",$H196=$BG$46),AND($AD$31="N/A",$H196=$BH$46),AND($AD$32="N/A",$H196=$BI$46)),0,1)</f>
        <v>0</v>
      </c>
      <c r="AW196" s="670">
        <f t="shared" si="43"/>
        <v>1</v>
      </c>
      <c r="AX196" s="669">
        <f>IF(OR('0.Work Content Judge'!$F$134=0,AND($CP196=99,COUNTIF('0.Work Content Judge'!$AM$164:$AO$164,2)=0),AND($CQ196=99,COUNTIF('0.Work Content Judge'!$AM$164:$AO$164,2)&gt;0),AND($CT196=99,'0.Work Content Judge'!$AC$164=1),AND($AJ$27="N/A",$H196=$BD$46),AND($AJ$28="N/A",$H196=$BE$46),AND($AJ$29="N/A",$H196=$BF$46),AND($AJ$30="N/A",$H196=$BG$46),AND($AJ$31="N/A",$H196=$BH$46),AND($AJ$32="N/A",$H196=$BI$46)),0,1)</f>
        <v>0</v>
      </c>
      <c r="AY196" s="670">
        <f t="shared" si="44"/>
        <v>1</v>
      </c>
      <c r="AZ196" s="683">
        <f t="shared" si="31"/>
        <v>1</v>
      </c>
      <c r="BA196" s="684">
        <v>1</v>
      </c>
      <c r="BB196" s="685">
        <v>1</v>
      </c>
      <c r="BC196" s="685" t="s">
        <v>749</v>
      </c>
      <c r="BD196" s="685" t="s">
        <v>749</v>
      </c>
      <c r="BE196" s="685">
        <v>1</v>
      </c>
      <c r="BF196" s="685" t="s">
        <v>749</v>
      </c>
      <c r="BG196" s="685" t="s">
        <v>749</v>
      </c>
      <c r="BH196" s="685" t="s">
        <v>749</v>
      </c>
      <c r="BI196" s="685" t="s">
        <v>749</v>
      </c>
      <c r="BJ196" s="685">
        <v>0</v>
      </c>
      <c r="BK196" s="685"/>
      <c r="BL196" s="685"/>
      <c r="BM196" s="685"/>
      <c r="BN196" s="685"/>
      <c r="BO196" s="685"/>
      <c r="BP196" s="685"/>
      <c r="BQ196" s="685" t="s">
        <v>749</v>
      </c>
      <c r="BR196" s="685" t="s">
        <v>749</v>
      </c>
      <c r="BS196" s="685" t="s">
        <v>749</v>
      </c>
      <c r="BT196" s="685" t="s">
        <v>749</v>
      </c>
      <c r="BU196" s="685" t="s">
        <v>749</v>
      </c>
      <c r="BV196" s="685" t="s">
        <v>749</v>
      </c>
      <c r="BW196" s="685" t="s">
        <v>749</v>
      </c>
      <c r="BX196" s="685" t="s">
        <v>749</v>
      </c>
      <c r="BY196" s="685" t="s">
        <v>749</v>
      </c>
      <c r="BZ196" s="685">
        <v>1</v>
      </c>
      <c r="CA196" s="685">
        <v>1</v>
      </c>
      <c r="CB196" s="685">
        <v>1</v>
      </c>
      <c r="CC196" s="685">
        <v>1</v>
      </c>
      <c r="CD196" s="685" t="s">
        <v>749</v>
      </c>
      <c r="CE196" s="685" t="s">
        <v>749</v>
      </c>
      <c r="CF196" s="685" t="s">
        <v>749</v>
      </c>
      <c r="CG196" s="685" t="s">
        <v>749</v>
      </c>
      <c r="CH196" s="685" t="s">
        <v>749</v>
      </c>
      <c r="CI196" s="685" t="s">
        <v>749</v>
      </c>
      <c r="CJ196" s="685" t="s">
        <v>749</v>
      </c>
      <c r="CK196" s="685" t="s">
        <v>749</v>
      </c>
      <c r="CL196" s="685" t="s">
        <v>749</v>
      </c>
      <c r="CM196" s="685" t="s">
        <v>749</v>
      </c>
      <c r="CN196" s="685">
        <v>1</v>
      </c>
      <c r="CO196" s="685" t="s">
        <v>749</v>
      </c>
      <c r="CP196" s="685"/>
      <c r="CQ196" s="685"/>
      <c r="CR196" s="685"/>
      <c r="CS196" s="685"/>
      <c r="CT196" s="685"/>
      <c r="CU196" s="685"/>
      <c r="CV196" s="685"/>
      <c r="CW196" s="718" t="str">
        <f t="shared" si="34"/>
        <v>インターネット接続環境</v>
      </c>
      <c r="CX196" s="718"/>
      <c r="CY196" s="718"/>
    </row>
    <row r="197" s="258" customFormat="1" ht="129.6" spans="2:103">
      <c r="B197" s="448">
        <f t="shared" si="45"/>
        <v>150</v>
      </c>
      <c r="C197" s="449" t="s">
        <v>1065</v>
      </c>
      <c r="D197" s="450" t="s">
        <v>1015</v>
      </c>
      <c r="E197" s="451" t="s">
        <v>744</v>
      </c>
      <c r="F197" s="598" t="s">
        <v>1066</v>
      </c>
      <c r="G197" s="598" t="s">
        <v>1067</v>
      </c>
      <c r="H197" s="451" t="str">
        <f t="shared" si="32"/>
        <v>端末管理サーバ
Terminal management server
(e.g., Active Directory server)</v>
      </c>
      <c r="I197" s="451" t="s">
        <v>1018</v>
      </c>
      <c r="J197" s="637" t="s">
        <v>1019</v>
      </c>
      <c r="K197" s="487" t="str">
        <f t="shared" si="35"/>
        <v>回答不要
Not Applicable</v>
      </c>
      <c r="L197" s="488"/>
      <c r="M197" s="489"/>
      <c r="N197" s="490" t="s">
        <v>1065</v>
      </c>
      <c r="O197" s="491"/>
      <c r="P197" s="322"/>
      <c r="Q197" s="648" t="s">
        <v>131</v>
      </c>
      <c r="R197" s="487" t="str">
        <f t="shared" si="36"/>
        <v>回答不要
Not Applicable</v>
      </c>
      <c r="S197" s="488"/>
      <c r="T197" s="489"/>
      <c r="U197" s="649"/>
      <c r="V197" s="494"/>
      <c r="W197" s="649"/>
      <c r="X197" s="487" t="str">
        <f t="shared" si="37"/>
        <v>回答不要
Not Applicable</v>
      </c>
      <c r="Y197" s="488"/>
      <c r="Z197" s="489"/>
      <c r="AA197" s="649"/>
      <c r="AB197" s="494"/>
      <c r="AC197" s="649"/>
      <c r="AD197" s="487" t="str">
        <f t="shared" si="38"/>
        <v>回答不要
Not Applicable</v>
      </c>
      <c r="AE197" s="488"/>
      <c r="AF197" s="489"/>
      <c r="AG197" s="649"/>
      <c r="AH197" s="494"/>
      <c r="AI197" s="649"/>
      <c r="AJ197" s="487" t="str">
        <f t="shared" si="39"/>
        <v>回答不要
Not Applicable</v>
      </c>
      <c r="AK197" s="488"/>
      <c r="AL197" s="489"/>
      <c r="AM197" s="652"/>
      <c r="AN197" s="494"/>
      <c r="AO197" s="668"/>
      <c r="AP197" s="669">
        <f>IF(OR('0.Work Content Judge'!$F$130=0,AND($CP197=99,COUNTIF('0.Work Content Judge'!$AM$160:$AO$160,2)=0),AND($CQ197=99,COUNTIF('0.Work Content Judge'!$AM$160:$AO$160,2)&gt;0),AND($CT197=99,'0.Work Content Judge'!$AC$160=1),AND($K$27="N/A",$H197=$BD$46),AND($K$28="N/A",$H197=$BE$46),AND($K$29="N/A",$H197=$BF$46),AND($K$30="N/A",$H197=$BG$46),AND($K$31="N/A",$H197=$BH$46),AND($K$32="N/A",$H197=$BI$46)),0,1)</f>
        <v>0</v>
      </c>
      <c r="AQ197" s="670">
        <f t="shared" si="40"/>
        <v>1</v>
      </c>
      <c r="AR197" s="669">
        <f>IF(OR('0.Work Content Judge'!$F$131=0,AND($CP197=99,COUNTIF('0.Work Content Judge'!$AM$161:$AO$161,2)=0),AND($CQ197=99,COUNTIF('0.Work Content Judge'!$AM$161:$AO$161,2)&gt;0),AND($CT197=99,'0.Work Content Judge'!$AC$161=1),AND($R$27="N/A",$H197=$BD$46),AND($R$28="N/A",$H197=$BE$46),AND($R$29="N/A",$H197=$BF$46),AND($R$30="N/A",$H197=$BG$46),AND($R$31="N/A",$H197=$BH$46),AND($R$32="N/A",$H197=$BI$46)),0,1)</f>
        <v>0</v>
      </c>
      <c r="AS197" s="670">
        <f t="shared" si="41"/>
        <v>1</v>
      </c>
      <c r="AT197" s="669">
        <f>IF(OR('0.Work Content Judge'!$F$132=0,AND($CP197=99,COUNTIF('0.Work Content Judge'!$AM$162:$AO$162,2)=0),AND($CQ197=99,COUNTIF('0.Work Content Judge'!$AM$162:$AO$162,2)&gt;0),AND($CT197=99,'0.Work Content Judge'!$AC$162=1),AND($X$27="N/A",$H197=$BD$46),AND($X$28="N/A",$H197=$BE$46),AND($X$29="N/A",$H197=$BF$46),AND($X$30="N/A",$H197=$BG$46),AND($X$31="N/A",$H197=$BH$46),AND($X$32="N/A",$H197=$BI$46)),0,1)</f>
        <v>0</v>
      </c>
      <c r="AU197" s="670">
        <f t="shared" si="42"/>
        <v>1</v>
      </c>
      <c r="AV197" s="669">
        <f>IF(OR('0.Work Content Judge'!$F$133=0,AND($CP197=99,COUNTIF('0.Work Content Judge'!$AM$163:$AO$163,2)=0),AND($CQ197=99,COUNTIF('0.Work Content Judge'!$AM$163:$AO$163,2)&gt;0),AND($CT197=99,'0.Work Content Judge'!$AC$163=1),AND($AD$27="N/A",$H197=$BD$46),AND($AD$28="N/A",$H197=$BE$46),AND($AD$29="N/A",$H197=$BF$46),AND($AD$30="N/A",$H197=$BG$46),AND($AD$31="N/A",$H197=$BH$46),AND($AD$32="N/A",$H197=$BI$46)),0,1)</f>
        <v>0</v>
      </c>
      <c r="AW197" s="670">
        <f t="shared" si="43"/>
        <v>1</v>
      </c>
      <c r="AX197" s="669">
        <f>IF(OR('0.Work Content Judge'!$F$134=0,AND($CP197=99,COUNTIF('0.Work Content Judge'!$AM$164:$AO$164,2)=0),AND($CQ197=99,COUNTIF('0.Work Content Judge'!$AM$164:$AO$164,2)&gt;0),AND($CT197=99,'0.Work Content Judge'!$AC$164=1),AND($AJ$27="N/A",$H197=$BD$46),AND($AJ$28="N/A",$H197=$BE$46),AND($AJ$29="N/A",$H197=$BF$46),AND($AJ$30="N/A",$H197=$BG$46),AND($AJ$31="N/A",$H197=$BH$46),AND($AJ$32="N/A",$H197=$BI$46)),0,1)</f>
        <v>0</v>
      </c>
      <c r="AY197" s="670">
        <f t="shared" si="44"/>
        <v>1</v>
      </c>
      <c r="AZ197" s="683">
        <f t="shared" si="31"/>
        <v>1</v>
      </c>
      <c r="BA197" s="684">
        <v>1</v>
      </c>
      <c r="BB197" s="685">
        <v>1</v>
      </c>
      <c r="BC197" s="685" t="s">
        <v>749</v>
      </c>
      <c r="BD197" s="685" t="s">
        <v>749</v>
      </c>
      <c r="BE197" s="685" t="s">
        <v>749</v>
      </c>
      <c r="BF197" s="685" t="s">
        <v>749</v>
      </c>
      <c r="BG197" s="685" t="s">
        <v>749</v>
      </c>
      <c r="BH197" s="685">
        <v>1</v>
      </c>
      <c r="BI197" s="685" t="s">
        <v>749</v>
      </c>
      <c r="BJ197" s="685">
        <v>0</v>
      </c>
      <c r="BK197" s="685"/>
      <c r="BL197" s="685"/>
      <c r="BM197" s="685"/>
      <c r="BN197" s="685"/>
      <c r="BO197" s="685"/>
      <c r="BP197" s="685"/>
      <c r="BQ197" s="685" t="s">
        <v>749</v>
      </c>
      <c r="BR197" s="685" t="s">
        <v>749</v>
      </c>
      <c r="BS197" s="685" t="s">
        <v>749</v>
      </c>
      <c r="BT197" s="685" t="s">
        <v>749</v>
      </c>
      <c r="BU197" s="685" t="s">
        <v>749</v>
      </c>
      <c r="BV197" s="685" t="s">
        <v>749</v>
      </c>
      <c r="BW197" s="685" t="s">
        <v>749</v>
      </c>
      <c r="BX197" s="685" t="s">
        <v>749</v>
      </c>
      <c r="BY197" s="685" t="s">
        <v>749</v>
      </c>
      <c r="BZ197" s="685">
        <v>1</v>
      </c>
      <c r="CA197" s="685">
        <v>1</v>
      </c>
      <c r="CB197" s="685">
        <v>1</v>
      </c>
      <c r="CC197" s="685">
        <v>1</v>
      </c>
      <c r="CD197" s="685" t="s">
        <v>749</v>
      </c>
      <c r="CE197" s="685" t="s">
        <v>749</v>
      </c>
      <c r="CF197" s="685" t="s">
        <v>749</v>
      </c>
      <c r="CG197" s="685" t="s">
        <v>749</v>
      </c>
      <c r="CH197" s="685" t="s">
        <v>749</v>
      </c>
      <c r="CI197" s="685" t="s">
        <v>749</v>
      </c>
      <c r="CJ197" s="685" t="s">
        <v>749</v>
      </c>
      <c r="CK197" s="685" t="s">
        <v>749</v>
      </c>
      <c r="CL197" s="685" t="s">
        <v>749</v>
      </c>
      <c r="CM197" s="685" t="s">
        <v>749</v>
      </c>
      <c r="CN197" s="685">
        <v>1</v>
      </c>
      <c r="CO197" s="685" t="s">
        <v>749</v>
      </c>
      <c r="CP197" s="685"/>
      <c r="CQ197" s="685"/>
      <c r="CR197" s="685"/>
      <c r="CS197" s="685"/>
      <c r="CT197" s="685"/>
      <c r="CU197" s="685"/>
      <c r="CV197" s="685"/>
      <c r="CW197" s="718" t="str">
        <f t="shared" si="34"/>
        <v>端末管理サーバ(Active Directory)</v>
      </c>
      <c r="CX197" s="718"/>
      <c r="CY197" s="718"/>
    </row>
    <row r="198" s="258" customFormat="1" ht="129.6" spans="2:103">
      <c r="B198" s="448">
        <f t="shared" si="45"/>
        <v>151</v>
      </c>
      <c r="C198" s="449" t="s">
        <v>1068</v>
      </c>
      <c r="D198" s="450" t="s">
        <v>1015</v>
      </c>
      <c r="E198" s="451" t="s">
        <v>744</v>
      </c>
      <c r="F198" s="598" t="s">
        <v>1069</v>
      </c>
      <c r="G198" s="598" t="s">
        <v>1070</v>
      </c>
      <c r="H198" s="451" t="str">
        <f t="shared" si="32"/>
        <v>境界対策
Boundary Countermeasure
(e.g., Firewall, IDS, IPS)</v>
      </c>
      <c r="I198" s="451" t="s">
        <v>1018</v>
      </c>
      <c r="J198" s="637" t="s">
        <v>1019</v>
      </c>
      <c r="K198" s="487" t="str">
        <f t="shared" si="35"/>
        <v>回答不要
Not Applicable</v>
      </c>
      <c r="L198" s="488"/>
      <c r="M198" s="489"/>
      <c r="N198" s="490" t="s">
        <v>1068</v>
      </c>
      <c r="O198" s="491"/>
      <c r="P198" s="322"/>
      <c r="Q198" s="648" t="s">
        <v>131</v>
      </c>
      <c r="R198" s="487" t="str">
        <f t="shared" si="36"/>
        <v>回答不要
Not Applicable</v>
      </c>
      <c r="S198" s="488"/>
      <c r="T198" s="489"/>
      <c r="U198" s="649"/>
      <c r="V198" s="494"/>
      <c r="W198" s="649"/>
      <c r="X198" s="487" t="str">
        <f t="shared" si="37"/>
        <v>回答不要
Not Applicable</v>
      </c>
      <c r="Y198" s="488"/>
      <c r="Z198" s="489"/>
      <c r="AA198" s="649"/>
      <c r="AB198" s="494"/>
      <c r="AC198" s="649"/>
      <c r="AD198" s="487" t="str">
        <f t="shared" si="38"/>
        <v>回答不要
Not Applicable</v>
      </c>
      <c r="AE198" s="488"/>
      <c r="AF198" s="489"/>
      <c r="AG198" s="649"/>
      <c r="AH198" s="494"/>
      <c r="AI198" s="649"/>
      <c r="AJ198" s="487" t="str">
        <f t="shared" si="39"/>
        <v>回答不要
Not Applicable</v>
      </c>
      <c r="AK198" s="488"/>
      <c r="AL198" s="489"/>
      <c r="AM198" s="652"/>
      <c r="AN198" s="494"/>
      <c r="AO198" s="668"/>
      <c r="AP198" s="669">
        <f>IF(OR('0.Work Content Judge'!$F$130=0,AND($CP198=99,COUNTIF('0.Work Content Judge'!$AM$160:$AO$160,2)=0),AND($CQ198=99,COUNTIF('0.Work Content Judge'!$AM$160:$AO$160,2)&gt;0),AND($CT198=99,'0.Work Content Judge'!$AC$160=1),AND($K$27="N/A",$H198=$BD$46),AND($K$28="N/A",$H198=$BE$46),AND($K$29="N/A",$H198=$BF$46),AND($K$30="N/A",$H198=$BG$46),AND($K$31="N/A",$H198=$BH$46),AND($K$32="N/A",$H198=$BI$46)),0,1)</f>
        <v>0</v>
      </c>
      <c r="AQ198" s="670">
        <f t="shared" si="40"/>
        <v>1</v>
      </c>
      <c r="AR198" s="669">
        <f>IF(OR('0.Work Content Judge'!$F$131=0,AND($CP198=99,COUNTIF('0.Work Content Judge'!$AM$161:$AO$161,2)=0),AND($CQ198=99,COUNTIF('0.Work Content Judge'!$AM$161:$AO$161,2)&gt;0),AND($CT198=99,'0.Work Content Judge'!$AC$161=1),AND($R$27="N/A",$H198=$BD$46),AND($R$28="N/A",$H198=$BE$46),AND($R$29="N/A",$H198=$BF$46),AND($R$30="N/A",$H198=$BG$46),AND($R$31="N/A",$H198=$BH$46),AND($R$32="N/A",$H198=$BI$46)),0,1)</f>
        <v>0</v>
      </c>
      <c r="AS198" s="670">
        <f t="shared" si="41"/>
        <v>1</v>
      </c>
      <c r="AT198" s="669">
        <f>IF(OR('0.Work Content Judge'!$F$132=0,AND($CP198=99,COUNTIF('0.Work Content Judge'!$AM$162:$AO$162,2)=0),AND($CQ198=99,COUNTIF('0.Work Content Judge'!$AM$162:$AO$162,2)&gt;0),AND($CT198=99,'0.Work Content Judge'!$AC$162=1),AND($X$27="N/A",$H198=$BD$46),AND($X$28="N/A",$H198=$BE$46),AND($X$29="N/A",$H198=$BF$46),AND($X$30="N/A",$H198=$BG$46),AND($X$31="N/A",$H198=$BH$46),AND($X$32="N/A",$H198=$BI$46)),0,1)</f>
        <v>0</v>
      </c>
      <c r="AU198" s="670">
        <f t="shared" si="42"/>
        <v>1</v>
      </c>
      <c r="AV198" s="669">
        <f>IF(OR('0.Work Content Judge'!$F$133=0,AND($CP198=99,COUNTIF('0.Work Content Judge'!$AM$163:$AO$163,2)=0),AND($CQ198=99,COUNTIF('0.Work Content Judge'!$AM$163:$AO$163,2)&gt;0),AND($CT198=99,'0.Work Content Judge'!$AC$163=1),AND($AD$27="N/A",$H198=$BD$46),AND($AD$28="N/A",$H198=$BE$46),AND($AD$29="N/A",$H198=$BF$46),AND($AD$30="N/A",$H198=$BG$46),AND($AD$31="N/A",$H198=$BH$46),AND($AD$32="N/A",$H198=$BI$46)),0,1)</f>
        <v>0</v>
      </c>
      <c r="AW198" s="670">
        <f t="shared" si="43"/>
        <v>1</v>
      </c>
      <c r="AX198" s="669">
        <f>IF(OR('0.Work Content Judge'!$F$134=0,AND($CP198=99,COUNTIF('0.Work Content Judge'!$AM$164:$AO$164,2)=0),AND($CQ198=99,COUNTIF('0.Work Content Judge'!$AM$164:$AO$164,2)&gt;0),AND($CT198=99,'0.Work Content Judge'!$AC$164=1),AND($AJ$27="N/A",$H198=$BD$46),AND($AJ$28="N/A",$H198=$BE$46),AND($AJ$29="N/A",$H198=$BF$46),AND($AJ$30="N/A",$H198=$BG$46),AND($AJ$31="N/A",$H198=$BH$46),AND($AJ$32="N/A",$H198=$BI$46)),0,1)</f>
        <v>0</v>
      </c>
      <c r="AY198" s="670">
        <f t="shared" si="44"/>
        <v>1</v>
      </c>
      <c r="AZ198" s="683">
        <f t="shared" si="31"/>
        <v>1</v>
      </c>
      <c r="BA198" s="684">
        <v>1</v>
      </c>
      <c r="BB198" s="685">
        <v>1</v>
      </c>
      <c r="BC198" s="685" t="s">
        <v>749</v>
      </c>
      <c r="BD198" s="685">
        <v>1</v>
      </c>
      <c r="BE198" s="685" t="s">
        <v>749</v>
      </c>
      <c r="BF198" s="685" t="s">
        <v>749</v>
      </c>
      <c r="BG198" s="685" t="s">
        <v>749</v>
      </c>
      <c r="BH198" s="685" t="s">
        <v>749</v>
      </c>
      <c r="BI198" s="685" t="s">
        <v>749</v>
      </c>
      <c r="BJ198" s="685">
        <v>0</v>
      </c>
      <c r="BK198" s="685"/>
      <c r="BL198" s="685"/>
      <c r="BM198" s="685"/>
      <c r="BN198" s="685"/>
      <c r="BO198" s="685"/>
      <c r="BP198" s="685"/>
      <c r="BQ198" s="685" t="s">
        <v>749</v>
      </c>
      <c r="BR198" s="685" t="s">
        <v>749</v>
      </c>
      <c r="BS198" s="685" t="s">
        <v>749</v>
      </c>
      <c r="BT198" s="685" t="s">
        <v>749</v>
      </c>
      <c r="BU198" s="685" t="s">
        <v>749</v>
      </c>
      <c r="BV198" s="685" t="s">
        <v>749</v>
      </c>
      <c r="BW198" s="685" t="s">
        <v>749</v>
      </c>
      <c r="BX198" s="685" t="s">
        <v>749</v>
      </c>
      <c r="BY198" s="685" t="s">
        <v>749</v>
      </c>
      <c r="BZ198" s="685">
        <v>1</v>
      </c>
      <c r="CA198" s="685">
        <v>1</v>
      </c>
      <c r="CB198" s="685">
        <v>1</v>
      </c>
      <c r="CC198" s="685">
        <v>1</v>
      </c>
      <c r="CD198" s="685" t="s">
        <v>749</v>
      </c>
      <c r="CE198" s="685" t="s">
        <v>749</v>
      </c>
      <c r="CF198" s="685" t="s">
        <v>749</v>
      </c>
      <c r="CG198" s="685" t="s">
        <v>749</v>
      </c>
      <c r="CH198" s="685" t="s">
        <v>749</v>
      </c>
      <c r="CI198" s="685" t="s">
        <v>749</v>
      </c>
      <c r="CJ198" s="685" t="s">
        <v>749</v>
      </c>
      <c r="CK198" s="685" t="s">
        <v>749</v>
      </c>
      <c r="CL198" s="685" t="s">
        <v>749</v>
      </c>
      <c r="CM198" s="685" t="s">
        <v>749</v>
      </c>
      <c r="CN198" s="685">
        <v>1</v>
      </c>
      <c r="CO198" s="685" t="s">
        <v>749</v>
      </c>
      <c r="CP198" s="685"/>
      <c r="CQ198" s="685"/>
      <c r="CR198" s="685"/>
      <c r="CS198" s="685"/>
      <c r="CT198" s="685"/>
      <c r="CU198" s="685"/>
      <c r="CV198" s="685"/>
      <c r="CW198" s="718" t="str">
        <f t="shared" si="34"/>
        <v>境界対策</v>
      </c>
      <c r="CX198" s="718"/>
      <c r="CY198" s="718"/>
    </row>
    <row r="199" s="258" customFormat="1" ht="187.2" spans="2:103">
      <c r="B199" s="448">
        <f t="shared" si="45"/>
        <v>152</v>
      </c>
      <c r="C199" s="449" t="s">
        <v>1071</v>
      </c>
      <c r="D199" s="450" t="s">
        <v>1072</v>
      </c>
      <c r="E199" s="451" t="s">
        <v>744</v>
      </c>
      <c r="F199" s="598" t="s">
        <v>1073</v>
      </c>
      <c r="G199" s="598" t="s">
        <v>1074</v>
      </c>
      <c r="H199" s="451" t="str">
        <f t="shared" si="32"/>
        <v>端末
Terminal
(e.g., User terminal, operation terminal, etc.)</v>
      </c>
      <c r="I199" s="451" t="s">
        <v>1018</v>
      </c>
      <c r="J199" s="637" t="s">
        <v>1019</v>
      </c>
      <c r="K199" s="487" t="str">
        <f t="shared" si="35"/>
        <v>回答不要
Not Applicable</v>
      </c>
      <c r="L199" s="488"/>
      <c r="M199" s="489"/>
      <c r="N199" s="490" t="s">
        <v>1071</v>
      </c>
      <c r="O199" s="491"/>
      <c r="P199" s="322"/>
      <c r="Q199" s="648" t="s">
        <v>131</v>
      </c>
      <c r="R199" s="487" t="str">
        <f t="shared" si="36"/>
        <v>回答不要
Not Applicable</v>
      </c>
      <c r="S199" s="488"/>
      <c r="T199" s="489"/>
      <c r="U199" s="649"/>
      <c r="V199" s="494"/>
      <c r="W199" s="649"/>
      <c r="X199" s="487" t="str">
        <f t="shared" si="37"/>
        <v>回答不要
Not Applicable</v>
      </c>
      <c r="Y199" s="488"/>
      <c r="Z199" s="489"/>
      <c r="AA199" s="649"/>
      <c r="AB199" s="494"/>
      <c r="AC199" s="649"/>
      <c r="AD199" s="487" t="str">
        <f t="shared" si="38"/>
        <v>回答不要
Not Applicable</v>
      </c>
      <c r="AE199" s="488"/>
      <c r="AF199" s="489"/>
      <c r="AG199" s="649"/>
      <c r="AH199" s="494"/>
      <c r="AI199" s="649"/>
      <c r="AJ199" s="487" t="str">
        <f t="shared" si="39"/>
        <v>回答不要
Not Applicable</v>
      </c>
      <c r="AK199" s="488"/>
      <c r="AL199" s="489"/>
      <c r="AM199" s="652"/>
      <c r="AN199" s="494"/>
      <c r="AO199" s="668"/>
      <c r="AP199" s="669">
        <f>IF(OR('0.Work Content Judge'!$F$130=0,AND($CP199=99,COUNTIF('0.Work Content Judge'!$AM$160:$AO$160,2)=0),AND($CQ199=99,COUNTIF('0.Work Content Judge'!$AM$160:$AO$160,2)&gt;0),AND($CT199=99,'0.Work Content Judge'!$AC$160=1),AND($K$27="N/A",$H199=$BD$46),AND($K$28="N/A",$H199=$BE$46),AND($K$29="N/A",$H199=$BF$46),AND($K$30="N/A",$H199=$BG$46),AND($K$31="N/A",$H199=$BH$46),AND($K$32="N/A",$H199=$BI$46)),0,1)</f>
        <v>0</v>
      </c>
      <c r="AQ199" s="670">
        <f t="shared" si="40"/>
        <v>1</v>
      </c>
      <c r="AR199" s="669">
        <f>IF(OR('0.Work Content Judge'!$F$131=0,AND($CP199=99,COUNTIF('0.Work Content Judge'!$AM$161:$AO$161,2)=0),AND($CQ199=99,COUNTIF('0.Work Content Judge'!$AM$161:$AO$161,2)&gt;0),AND($CT199=99,'0.Work Content Judge'!$AC$161=1),AND($R$27="N/A",$H199=$BD$46),AND($R$28="N/A",$H199=$BE$46),AND($R$29="N/A",$H199=$BF$46),AND($R$30="N/A",$H199=$BG$46),AND($R$31="N/A",$H199=$BH$46),AND($R$32="N/A",$H199=$BI$46)),0,1)</f>
        <v>0</v>
      </c>
      <c r="AS199" s="670">
        <f t="shared" si="41"/>
        <v>1</v>
      </c>
      <c r="AT199" s="669">
        <f>IF(OR('0.Work Content Judge'!$F$132=0,AND($CP199=99,COUNTIF('0.Work Content Judge'!$AM$162:$AO$162,2)=0),AND($CQ199=99,COUNTIF('0.Work Content Judge'!$AM$162:$AO$162,2)&gt;0),AND($CT199=99,'0.Work Content Judge'!$AC$162=1),AND($X$27="N/A",$H199=$BD$46),AND($X$28="N/A",$H199=$BE$46),AND($X$29="N/A",$H199=$BF$46),AND($X$30="N/A",$H199=$BG$46),AND($X$31="N/A",$H199=$BH$46),AND($X$32="N/A",$H199=$BI$46)),0,1)</f>
        <v>0</v>
      </c>
      <c r="AU199" s="670">
        <f t="shared" si="42"/>
        <v>1</v>
      </c>
      <c r="AV199" s="669">
        <f>IF(OR('0.Work Content Judge'!$F$133=0,AND($CP199=99,COUNTIF('0.Work Content Judge'!$AM$163:$AO$163,2)=0),AND($CQ199=99,COUNTIF('0.Work Content Judge'!$AM$163:$AO$163,2)&gt;0),AND($CT199=99,'0.Work Content Judge'!$AC$163=1),AND($AD$27="N/A",$H199=$BD$46),AND($AD$28="N/A",$H199=$BE$46),AND($AD$29="N/A",$H199=$BF$46),AND($AD$30="N/A",$H199=$BG$46),AND($AD$31="N/A",$H199=$BH$46),AND($AD$32="N/A",$H199=$BI$46)),0,1)</f>
        <v>0</v>
      </c>
      <c r="AW199" s="670">
        <f t="shared" si="43"/>
        <v>1</v>
      </c>
      <c r="AX199" s="669">
        <f>IF(OR('0.Work Content Judge'!$F$134=0,AND($CP199=99,COUNTIF('0.Work Content Judge'!$AM$164:$AO$164,2)=0),AND($CQ199=99,COUNTIF('0.Work Content Judge'!$AM$164:$AO$164,2)&gt;0),AND($CT199=99,'0.Work Content Judge'!$AC$164=1),AND($AJ$27="N/A",$H199=$BD$46),AND($AJ$28="N/A",$H199=$BE$46),AND($AJ$29="N/A",$H199=$BF$46),AND($AJ$30="N/A",$H199=$BG$46),AND($AJ$31="N/A",$H199=$BH$46),AND($AJ$32="N/A",$H199=$BI$46)),0,1)</f>
        <v>0</v>
      </c>
      <c r="AY199" s="670">
        <f t="shared" si="44"/>
        <v>1</v>
      </c>
      <c r="AZ199" s="683">
        <f t="shared" si="31"/>
        <v>1</v>
      </c>
      <c r="BA199" s="684">
        <v>1</v>
      </c>
      <c r="BB199" s="685">
        <v>1</v>
      </c>
      <c r="BC199" s="685" t="s">
        <v>749</v>
      </c>
      <c r="BD199" s="685" t="s">
        <v>749</v>
      </c>
      <c r="BE199" s="685" t="s">
        <v>749</v>
      </c>
      <c r="BF199" s="685" t="s">
        <v>749</v>
      </c>
      <c r="BG199" s="685">
        <v>1</v>
      </c>
      <c r="BH199" s="685" t="s">
        <v>749</v>
      </c>
      <c r="BI199" s="685" t="s">
        <v>749</v>
      </c>
      <c r="BJ199" s="685">
        <v>0</v>
      </c>
      <c r="BK199" s="685"/>
      <c r="BL199" s="685"/>
      <c r="BM199" s="685"/>
      <c r="BN199" s="685"/>
      <c r="BO199" s="685"/>
      <c r="BP199" s="685"/>
      <c r="BQ199" s="685" t="s">
        <v>749</v>
      </c>
      <c r="BR199" s="685" t="s">
        <v>749</v>
      </c>
      <c r="BS199" s="685" t="s">
        <v>749</v>
      </c>
      <c r="BT199" s="685" t="s">
        <v>749</v>
      </c>
      <c r="BU199" s="685" t="s">
        <v>749</v>
      </c>
      <c r="BV199" s="685" t="s">
        <v>749</v>
      </c>
      <c r="BW199" s="685" t="s">
        <v>749</v>
      </c>
      <c r="BX199" s="685" t="s">
        <v>749</v>
      </c>
      <c r="BY199" s="685" t="s">
        <v>749</v>
      </c>
      <c r="BZ199" s="685">
        <v>1</v>
      </c>
      <c r="CA199" s="685">
        <v>1</v>
      </c>
      <c r="CB199" s="685">
        <v>1</v>
      </c>
      <c r="CC199" s="685">
        <v>1</v>
      </c>
      <c r="CD199" s="685" t="s">
        <v>749</v>
      </c>
      <c r="CE199" s="685" t="s">
        <v>749</v>
      </c>
      <c r="CF199" s="685" t="s">
        <v>749</v>
      </c>
      <c r="CG199" s="685" t="s">
        <v>749</v>
      </c>
      <c r="CH199" s="685" t="s">
        <v>749</v>
      </c>
      <c r="CI199" s="685" t="s">
        <v>749</v>
      </c>
      <c r="CJ199" s="685" t="s">
        <v>749</v>
      </c>
      <c r="CK199" s="685" t="s">
        <v>749</v>
      </c>
      <c r="CL199" s="685" t="s">
        <v>749</v>
      </c>
      <c r="CM199" s="685" t="s">
        <v>749</v>
      </c>
      <c r="CN199" s="685">
        <v>1</v>
      </c>
      <c r="CO199" s="685" t="s">
        <v>749</v>
      </c>
      <c r="CP199" s="685"/>
      <c r="CQ199" s="685"/>
      <c r="CR199" s="685"/>
      <c r="CS199" s="685"/>
      <c r="CT199" s="685">
        <v>99</v>
      </c>
      <c r="CU199" s="685"/>
      <c r="CV199" s="685"/>
      <c r="CW199" s="718" t="str">
        <f t="shared" si="34"/>
        <v>ユーザ端末・ネットワーク</v>
      </c>
      <c r="CX199" s="718"/>
      <c r="CY199" s="718"/>
    </row>
    <row r="200" s="258" customFormat="1" ht="201.6" spans="2:103">
      <c r="B200" s="448">
        <f t="shared" si="45"/>
        <v>153</v>
      </c>
      <c r="C200" s="449" t="s">
        <v>1075</v>
      </c>
      <c r="D200" s="450" t="s">
        <v>1015</v>
      </c>
      <c r="E200" s="451" t="s">
        <v>744</v>
      </c>
      <c r="F200" s="598" t="s">
        <v>1076</v>
      </c>
      <c r="G200" s="598" t="s">
        <v>1077</v>
      </c>
      <c r="H200" s="451" t="str">
        <f t="shared" si="32"/>
        <v>端末
Terminal
(e.g., User terminal, operation terminal, etc.)</v>
      </c>
      <c r="I200" s="451" t="s">
        <v>1018</v>
      </c>
      <c r="J200" s="637" t="s">
        <v>1019</v>
      </c>
      <c r="K200" s="487" t="str">
        <f t="shared" si="35"/>
        <v>回答不要
Not Applicable</v>
      </c>
      <c r="L200" s="488"/>
      <c r="M200" s="489"/>
      <c r="N200" s="490" t="s">
        <v>1075</v>
      </c>
      <c r="O200" s="491"/>
      <c r="P200" s="322"/>
      <c r="Q200" s="648" t="s">
        <v>131</v>
      </c>
      <c r="R200" s="487" t="str">
        <f t="shared" si="36"/>
        <v>回答不要
Not Applicable</v>
      </c>
      <c r="S200" s="488"/>
      <c r="T200" s="489"/>
      <c r="U200" s="649"/>
      <c r="V200" s="494"/>
      <c r="W200" s="649"/>
      <c r="X200" s="487" t="str">
        <f t="shared" si="37"/>
        <v>回答不要
Not Applicable</v>
      </c>
      <c r="Y200" s="488"/>
      <c r="Z200" s="489"/>
      <c r="AA200" s="649"/>
      <c r="AB200" s="494"/>
      <c r="AC200" s="649"/>
      <c r="AD200" s="487" t="str">
        <f t="shared" si="38"/>
        <v>回答不要
Not Applicable</v>
      </c>
      <c r="AE200" s="488"/>
      <c r="AF200" s="489"/>
      <c r="AG200" s="649"/>
      <c r="AH200" s="494"/>
      <c r="AI200" s="649"/>
      <c r="AJ200" s="487" t="str">
        <f t="shared" si="39"/>
        <v>回答不要
Not Applicable</v>
      </c>
      <c r="AK200" s="488"/>
      <c r="AL200" s="489"/>
      <c r="AM200" s="652"/>
      <c r="AN200" s="494"/>
      <c r="AO200" s="668"/>
      <c r="AP200" s="669">
        <f>IF(OR('0.Work Content Judge'!$F$130=0,AND($CP200=99,COUNTIF('0.Work Content Judge'!$AM$160:$AO$160,2)=0),AND($CQ200=99,COUNTIF('0.Work Content Judge'!$AM$160:$AO$160,2)&gt;0),AND($CT200=99,'0.Work Content Judge'!$AC$160=1),AND($K$27="N/A",$H200=$BD$46),AND($K$28="N/A",$H200=$BE$46),AND($K$29="N/A",$H200=$BF$46),AND($K$30="N/A",$H200=$BG$46),AND($K$31="N/A",$H200=$BH$46),AND($K$32="N/A",$H200=$BI$46)),0,1)</f>
        <v>0</v>
      </c>
      <c r="AQ200" s="670">
        <f t="shared" si="40"/>
        <v>1</v>
      </c>
      <c r="AR200" s="669">
        <f>IF(OR('0.Work Content Judge'!$F$131=0,AND($CP200=99,COUNTIF('0.Work Content Judge'!$AM$161:$AO$161,2)=0),AND($CQ200=99,COUNTIF('0.Work Content Judge'!$AM$161:$AO$161,2)&gt;0),AND($CT200=99,'0.Work Content Judge'!$AC$161=1),AND($R$27="N/A",$H200=$BD$46),AND($R$28="N/A",$H200=$BE$46),AND($R$29="N/A",$H200=$BF$46),AND($R$30="N/A",$H200=$BG$46),AND($R$31="N/A",$H200=$BH$46),AND($R$32="N/A",$H200=$BI$46)),0,1)</f>
        <v>0</v>
      </c>
      <c r="AS200" s="670">
        <f t="shared" si="41"/>
        <v>1</v>
      </c>
      <c r="AT200" s="669">
        <f>IF(OR('0.Work Content Judge'!$F$132=0,AND($CP200=99,COUNTIF('0.Work Content Judge'!$AM$162:$AO$162,2)=0),AND($CQ200=99,COUNTIF('0.Work Content Judge'!$AM$162:$AO$162,2)&gt;0),AND($CT200=99,'0.Work Content Judge'!$AC$162=1),AND($X$27="N/A",$H200=$BD$46),AND($X$28="N/A",$H200=$BE$46),AND($X$29="N/A",$H200=$BF$46),AND($X$30="N/A",$H200=$BG$46),AND($X$31="N/A",$H200=$BH$46),AND($X$32="N/A",$H200=$BI$46)),0,1)</f>
        <v>0</v>
      </c>
      <c r="AU200" s="670">
        <f t="shared" si="42"/>
        <v>1</v>
      </c>
      <c r="AV200" s="669">
        <f>IF(OR('0.Work Content Judge'!$F$133=0,AND($CP200=99,COUNTIF('0.Work Content Judge'!$AM$163:$AO$163,2)=0),AND($CQ200=99,COUNTIF('0.Work Content Judge'!$AM$163:$AO$163,2)&gt;0),AND($CT200=99,'0.Work Content Judge'!$AC$163=1),AND($AD$27="N/A",$H200=$BD$46),AND($AD$28="N/A",$H200=$BE$46),AND($AD$29="N/A",$H200=$BF$46),AND($AD$30="N/A",$H200=$BG$46),AND($AD$31="N/A",$H200=$BH$46),AND($AD$32="N/A",$H200=$BI$46)),0,1)</f>
        <v>0</v>
      </c>
      <c r="AW200" s="670">
        <f t="shared" si="43"/>
        <v>1</v>
      </c>
      <c r="AX200" s="669">
        <f>IF(OR('0.Work Content Judge'!$F$134=0,AND($CP200=99,COUNTIF('0.Work Content Judge'!$AM$164:$AO$164,2)=0),AND($CQ200=99,COUNTIF('0.Work Content Judge'!$AM$164:$AO$164,2)&gt;0),AND($CT200=99,'0.Work Content Judge'!$AC$164=1),AND($AJ$27="N/A",$H200=$BD$46),AND($AJ$28="N/A",$H200=$BE$46),AND($AJ$29="N/A",$H200=$BF$46),AND($AJ$30="N/A",$H200=$BG$46),AND($AJ$31="N/A",$H200=$BH$46),AND($AJ$32="N/A",$H200=$BI$46)),0,1)</f>
        <v>0</v>
      </c>
      <c r="AY200" s="670">
        <f t="shared" si="44"/>
        <v>1</v>
      </c>
      <c r="AZ200" s="683">
        <f t="shared" si="31"/>
        <v>1</v>
      </c>
      <c r="BA200" s="684">
        <v>1</v>
      </c>
      <c r="BB200" s="685">
        <v>1</v>
      </c>
      <c r="BC200" s="685" t="s">
        <v>749</v>
      </c>
      <c r="BD200" s="685" t="s">
        <v>749</v>
      </c>
      <c r="BE200" s="685" t="s">
        <v>749</v>
      </c>
      <c r="BF200" s="685" t="s">
        <v>749</v>
      </c>
      <c r="BG200" s="685">
        <v>1</v>
      </c>
      <c r="BH200" s="685" t="s">
        <v>749</v>
      </c>
      <c r="BI200" s="685" t="s">
        <v>749</v>
      </c>
      <c r="BJ200" s="685">
        <v>0</v>
      </c>
      <c r="BK200" s="685"/>
      <c r="BL200" s="685"/>
      <c r="BM200" s="685"/>
      <c r="BN200" s="685"/>
      <c r="BO200" s="685"/>
      <c r="BP200" s="685"/>
      <c r="BQ200" s="685" t="s">
        <v>749</v>
      </c>
      <c r="BR200" s="685" t="s">
        <v>749</v>
      </c>
      <c r="BS200" s="685" t="s">
        <v>749</v>
      </c>
      <c r="BT200" s="685" t="s">
        <v>749</v>
      </c>
      <c r="BU200" s="685" t="s">
        <v>749</v>
      </c>
      <c r="BV200" s="685" t="s">
        <v>749</v>
      </c>
      <c r="BW200" s="685" t="s">
        <v>749</v>
      </c>
      <c r="BX200" s="685" t="s">
        <v>749</v>
      </c>
      <c r="BY200" s="685" t="s">
        <v>749</v>
      </c>
      <c r="BZ200" s="685">
        <v>1</v>
      </c>
      <c r="CA200" s="685">
        <v>1</v>
      </c>
      <c r="CB200" s="685">
        <v>1</v>
      </c>
      <c r="CC200" s="685">
        <v>1</v>
      </c>
      <c r="CD200" s="685" t="s">
        <v>749</v>
      </c>
      <c r="CE200" s="685" t="s">
        <v>749</v>
      </c>
      <c r="CF200" s="685" t="s">
        <v>749</v>
      </c>
      <c r="CG200" s="685" t="s">
        <v>749</v>
      </c>
      <c r="CH200" s="685" t="s">
        <v>749</v>
      </c>
      <c r="CI200" s="685" t="s">
        <v>749</v>
      </c>
      <c r="CJ200" s="685" t="s">
        <v>749</v>
      </c>
      <c r="CK200" s="685" t="s">
        <v>749</v>
      </c>
      <c r="CL200" s="685" t="s">
        <v>749</v>
      </c>
      <c r="CM200" s="685" t="s">
        <v>749</v>
      </c>
      <c r="CN200" s="685">
        <v>1</v>
      </c>
      <c r="CO200" s="685" t="s">
        <v>749</v>
      </c>
      <c r="CP200" s="685"/>
      <c r="CQ200" s="685"/>
      <c r="CR200" s="685"/>
      <c r="CS200" s="685"/>
      <c r="CT200" s="685">
        <v>99</v>
      </c>
      <c r="CU200" s="685"/>
      <c r="CV200" s="685"/>
      <c r="CW200" s="718" t="str">
        <f t="shared" si="34"/>
        <v>ユーザ端末・ネットワーク</v>
      </c>
      <c r="CX200" s="718"/>
      <c r="CY200" s="718"/>
    </row>
    <row r="201" s="258" customFormat="1" ht="129.6" spans="2:103">
      <c r="B201" s="448">
        <f t="shared" si="45"/>
        <v>154</v>
      </c>
      <c r="C201" s="449" t="s">
        <v>1079</v>
      </c>
      <c r="D201" s="450" t="s">
        <v>1015</v>
      </c>
      <c r="E201" s="451" t="s">
        <v>744</v>
      </c>
      <c r="F201" s="598" t="s">
        <v>1080</v>
      </c>
      <c r="G201" s="598" t="s">
        <v>1081</v>
      </c>
      <c r="H201" s="451" t="str">
        <f t="shared" si="32"/>
        <v>インターネット接続環境
Internet connection environment
(e.g., Proxy server,etc.)</v>
      </c>
      <c r="I201" s="451" t="s">
        <v>1018</v>
      </c>
      <c r="J201" s="637" t="s">
        <v>1019</v>
      </c>
      <c r="K201" s="487" t="str">
        <f t="shared" si="35"/>
        <v>回答不要
Not Applicable</v>
      </c>
      <c r="L201" s="488"/>
      <c r="M201" s="489"/>
      <c r="N201" s="490" t="s">
        <v>1079</v>
      </c>
      <c r="O201" s="491"/>
      <c r="P201" s="322"/>
      <c r="Q201" s="648" t="s">
        <v>131</v>
      </c>
      <c r="R201" s="487" t="str">
        <f t="shared" si="36"/>
        <v>回答不要
Not Applicable</v>
      </c>
      <c r="S201" s="488"/>
      <c r="T201" s="489"/>
      <c r="U201" s="649"/>
      <c r="V201" s="494"/>
      <c r="W201" s="649"/>
      <c r="X201" s="487" t="str">
        <f t="shared" si="37"/>
        <v>回答不要
Not Applicable</v>
      </c>
      <c r="Y201" s="488"/>
      <c r="Z201" s="489"/>
      <c r="AA201" s="649"/>
      <c r="AB201" s="494"/>
      <c r="AC201" s="649"/>
      <c r="AD201" s="487" t="str">
        <f t="shared" si="38"/>
        <v>回答不要
Not Applicable</v>
      </c>
      <c r="AE201" s="488"/>
      <c r="AF201" s="489"/>
      <c r="AG201" s="649"/>
      <c r="AH201" s="494"/>
      <c r="AI201" s="649"/>
      <c r="AJ201" s="487" t="str">
        <f t="shared" si="39"/>
        <v>回答不要
Not Applicable</v>
      </c>
      <c r="AK201" s="488"/>
      <c r="AL201" s="489"/>
      <c r="AM201" s="652"/>
      <c r="AN201" s="494"/>
      <c r="AO201" s="668"/>
      <c r="AP201" s="669">
        <f>IF(OR('0.Work Content Judge'!$F$130=0,AND($CP201=99,COUNTIF('0.Work Content Judge'!$AM$160:$AO$160,2)=0),AND($CQ201=99,COUNTIF('0.Work Content Judge'!$AM$160:$AO$160,2)&gt;0),AND($CT201=99,'0.Work Content Judge'!$AC$160=1),AND($K$27="N/A",$H201=$BD$46),AND($K$28="N/A",$H201=$BE$46),AND($K$29="N/A",$H201=$BF$46),AND($K$30="N/A",$H201=$BG$46),AND($K$31="N/A",$H201=$BH$46),AND($K$32="N/A",$H201=$BI$46)),0,1)</f>
        <v>0</v>
      </c>
      <c r="AQ201" s="670">
        <f t="shared" si="40"/>
        <v>1</v>
      </c>
      <c r="AR201" s="669">
        <f>IF(OR('0.Work Content Judge'!$F$131=0,AND($CP201=99,COUNTIF('0.Work Content Judge'!$AM$161:$AO$161,2)=0),AND($CQ201=99,COUNTIF('0.Work Content Judge'!$AM$161:$AO$161,2)&gt;0),AND($CT201=99,'0.Work Content Judge'!$AC$161=1),AND($R$27="N/A",$H201=$BD$46),AND($R$28="N/A",$H201=$BE$46),AND($R$29="N/A",$H201=$BF$46),AND($R$30="N/A",$H201=$BG$46),AND($R$31="N/A",$H201=$BH$46),AND($R$32="N/A",$H201=$BI$46)),0,1)</f>
        <v>0</v>
      </c>
      <c r="AS201" s="670">
        <f t="shared" si="41"/>
        <v>1</v>
      </c>
      <c r="AT201" s="669">
        <f>IF(OR('0.Work Content Judge'!$F$132=0,AND($CP201=99,COUNTIF('0.Work Content Judge'!$AM$162:$AO$162,2)=0),AND($CQ201=99,COUNTIF('0.Work Content Judge'!$AM$162:$AO$162,2)&gt;0),AND($CT201=99,'0.Work Content Judge'!$AC$162=1),AND($X$27="N/A",$H201=$BD$46),AND($X$28="N/A",$H201=$BE$46),AND($X$29="N/A",$H201=$BF$46),AND($X$30="N/A",$H201=$BG$46),AND($X$31="N/A",$H201=$BH$46),AND($X$32="N/A",$H201=$BI$46)),0,1)</f>
        <v>0</v>
      </c>
      <c r="AU201" s="670">
        <f t="shared" si="42"/>
        <v>1</v>
      </c>
      <c r="AV201" s="669">
        <f>IF(OR('0.Work Content Judge'!$F$133=0,AND($CP201=99,COUNTIF('0.Work Content Judge'!$AM$163:$AO$163,2)=0),AND($CQ201=99,COUNTIF('0.Work Content Judge'!$AM$163:$AO$163,2)&gt;0),AND($CT201=99,'0.Work Content Judge'!$AC$163=1),AND($AD$27="N/A",$H201=$BD$46),AND($AD$28="N/A",$H201=$BE$46),AND($AD$29="N/A",$H201=$BF$46),AND($AD$30="N/A",$H201=$BG$46),AND($AD$31="N/A",$H201=$BH$46),AND($AD$32="N/A",$H201=$BI$46)),0,1)</f>
        <v>0</v>
      </c>
      <c r="AW201" s="670">
        <f t="shared" si="43"/>
        <v>1</v>
      </c>
      <c r="AX201" s="669">
        <f>IF(OR('0.Work Content Judge'!$F$134=0,AND($CP201=99,COUNTIF('0.Work Content Judge'!$AM$164:$AO$164,2)=0),AND($CQ201=99,COUNTIF('0.Work Content Judge'!$AM$164:$AO$164,2)&gt;0),AND($CT201=99,'0.Work Content Judge'!$AC$164=1),AND($AJ$27="N/A",$H201=$BD$46),AND($AJ$28="N/A",$H201=$BE$46),AND($AJ$29="N/A",$H201=$BF$46),AND($AJ$30="N/A",$H201=$BG$46),AND($AJ$31="N/A",$H201=$BH$46),AND($AJ$32="N/A",$H201=$BI$46)),0,1)</f>
        <v>0</v>
      </c>
      <c r="AY201" s="670">
        <f t="shared" si="44"/>
        <v>1</v>
      </c>
      <c r="AZ201" s="683">
        <f t="shared" ref="AZ201:AZ231" si="46">IF(SUM($BC201:$BI201)&gt;1,SUM($BC201:$BI201),1)</f>
        <v>1</v>
      </c>
      <c r="BA201" s="684">
        <v>1</v>
      </c>
      <c r="BB201" s="685">
        <v>1</v>
      </c>
      <c r="BC201" s="685" t="s">
        <v>749</v>
      </c>
      <c r="BD201" s="685" t="s">
        <v>749</v>
      </c>
      <c r="BE201" s="685">
        <v>1</v>
      </c>
      <c r="BF201" s="685" t="s">
        <v>749</v>
      </c>
      <c r="BG201" s="685" t="s">
        <v>749</v>
      </c>
      <c r="BH201" s="685" t="s">
        <v>749</v>
      </c>
      <c r="BI201" s="685" t="s">
        <v>749</v>
      </c>
      <c r="BJ201" s="685">
        <v>0</v>
      </c>
      <c r="BK201" s="685"/>
      <c r="BL201" s="685"/>
      <c r="BM201" s="685"/>
      <c r="BN201" s="685"/>
      <c r="BO201" s="685"/>
      <c r="BP201" s="685"/>
      <c r="BQ201" s="685" t="s">
        <v>749</v>
      </c>
      <c r="BR201" s="685" t="s">
        <v>749</v>
      </c>
      <c r="BS201" s="685" t="s">
        <v>749</v>
      </c>
      <c r="BT201" s="685" t="s">
        <v>749</v>
      </c>
      <c r="BU201" s="685" t="s">
        <v>749</v>
      </c>
      <c r="BV201" s="685" t="s">
        <v>749</v>
      </c>
      <c r="BW201" s="685" t="s">
        <v>749</v>
      </c>
      <c r="BX201" s="685" t="s">
        <v>749</v>
      </c>
      <c r="BY201" s="685" t="s">
        <v>749</v>
      </c>
      <c r="BZ201" s="685">
        <v>1</v>
      </c>
      <c r="CA201" s="685"/>
      <c r="CB201" s="685"/>
      <c r="CC201" s="685">
        <v>1</v>
      </c>
      <c r="CD201" s="685" t="s">
        <v>749</v>
      </c>
      <c r="CE201" s="685" t="s">
        <v>749</v>
      </c>
      <c r="CF201" s="685" t="s">
        <v>749</v>
      </c>
      <c r="CG201" s="685" t="s">
        <v>749</v>
      </c>
      <c r="CH201" s="685" t="s">
        <v>749</v>
      </c>
      <c r="CI201" s="685" t="s">
        <v>749</v>
      </c>
      <c r="CJ201" s="685" t="s">
        <v>749</v>
      </c>
      <c r="CK201" s="685" t="s">
        <v>749</v>
      </c>
      <c r="CL201" s="685" t="s">
        <v>749</v>
      </c>
      <c r="CM201" s="685" t="s">
        <v>749</v>
      </c>
      <c r="CN201" s="685">
        <v>1</v>
      </c>
      <c r="CO201" s="685" t="s">
        <v>749</v>
      </c>
      <c r="CP201" s="685"/>
      <c r="CQ201" s="685"/>
      <c r="CR201" s="685"/>
      <c r="CS201" s="685"/>
      <c r="CT201" s="685"/>
      <c r="CU201" s="685"/>
      <c r="CV201" s="685"/>
      <c r="CW201" s="718" t="str">
        <f t="shared" si="34"/>
        <v>インターネット接続環境</v>
      </c>
      <c r="CX201" s="718"/>
      <c r="CY201" s="718"/>
    </row>
    <row r="202" s="258" customFormat="1" ht="129.6" spans="2:103">
      <c r="B202" s="448">
        <f t="shared" si="45"/>
        <v>155</v>
      </c>
      <c r="C202" s="449" t="s">
        <v>1082</v>
      </c>
      <c r="D202" s="450" t="s">
        <v>1015</v>
      </c>
      <c r="E202" s="451" t="s">
        <v>744</v>
      </c>
      <c r="F202" s="598" t="s">
        <v>1083</v>
      </c>
      <c r="G202" s="598" t="s">
        <v>1084</v>
      </c>
      <c r="H202" s="451" t="str">
        <f t="shared" si="32"/>
        <v>端末
Terminal
(e.g., User terminal, operation terminal, etc.)</v>
      </c>
      <c r="I202" s="451" t="s">
        <v>1018</v>
      </c>
      <c r="J202" s="637" t="s">
        <v>1019</v>
      </c>
      <c r="K202" s="487" t="str">
        <f t="shared" si="35"/>
        <v>回答不要
Not Applicable</v>
      </c>
      <c r="L202" s="488"/>
      <c r="M202" s="489"/>
      <c r="N202" s="490" t="s">
        <v>1082</v>
      </c>
      <c r="O202" s="491"/>
      <c r="P202" s="322"/>
      <c r="Q202" s="648" t="s">
        <v>131</v>
      </c>
      <c r="R202" s="487" t="str">
        <f t="shared" si="36"/>
        <v>回答不要
Not Applicable</v>
      </c>
      <c r="S202" s="488"/>
      <c r="T202" s="489"/>
      <c r="U202" s="649"/>
      <c r="V202" s="494"/>
      <c r="W202" s="649"/>
      <c r="X202" s="487" t="str">
        <f t="shared" si="37"/>
        <v>回答不要
Not Applicable</v>
      </c>
      <c r="Y202" s="488"/>
      <c r="Z202" s="489"/>
      <c r="AA202" s="649"/>
      <c r="AB202" s="494"/>
      <c r="AC202" s="649"/>
      <c r="AD202" s="487" t="str">
        <f t="shared" si="38"/>
        <v>回答不要
Not Applicable</v>
      </c>
      <c r="AE202" s="488"/>
      <c r="AF202" s="489"/>
      <c r="AG202" s="649"/>
      <c r="AH202" s="494"/>
      <c r="AI202" s="649"/>
      <c r="AJ202" s="487" t="str">
        <f t="shared" si="39"/>
        <v>回答不要
Not Applicable</v>
      </c>
      <c r="AK202" s="488"/>
      <c r="AL202" s="489"/>
      <c r="AM202" s="652"/>
      <c r="AN202" s="494"/>
      <c r="AO202" s="668"/>
      <c r="AP202" s="669">
        <f>IF(OR('0.Work Content Judge'!$F$130=0,AND($CP202=99,COUNTIF('0.Work Content Judge'!$AM$160:$AO$160,2)=0),AND($CQ202=99,COUNTIF('0.Work Content Judge'!$AM$160:$AO$160,2)&gt;0),AND($CT202=99,'0.Work Content Judge'!$AC$160=1),AND($K$27="N/A",$H202=$BD$46),AND($K$28="N/A",$H202=$BE$46),AND($K$29="N/A",$H202=$BF$46),AND($K$30="N/A",$H202=$BG$46),AND($K$31="N/A",$H202=$BH$46),AND($K$32="N/A",$H202=$BI$46)),0,1)</f>
        <v>0</v>
      </c>
      <c r="AQ202" s="670">
        <f t="shared" si="40"/>
        <v>1</v>
      </c>
      <c r="AR202" s="669">
        <f>IF(OR('0.Work Content Judge'!$F$131=0,AND($CP202=99,COUNTIF('0.Work Content Judge'!$AM$161:$AO$161,2)=0),AND($CQ202=99,COUNTIF('0.Work Content Judge'!$AM$161:$AO$161,2)&gt;0),AND($CT202=99,'0.Work Content Judge'!$AC$161=1),AND($R$27="N/A",$H202=$BD$46),AND($R$28="N/A",$H202=$BE$46),AND($R$29="N/A",$H202=$BF$46),AND($R$30="N/A",$H202=$BG$46),AND($R$31="N/A",$H202=$BH$46),AND($R$32="N/A",$H202=$BI$46)),0,1)</f>
        <v>0</v>
      </c>
      <c r="AS202" s="670">
        <f t="shared" si="41"/>
        <v>1</v>
      </c>
      <c r="AT202" s="669">
        <f>IF(OR('0.Work Content Judge'!$F$132=0,AND($CP202=99,COUNTIF('0.Work Content Judge'!$AM$162:$AO$162,2)=0),AND($CQ202=99,COUNTIF('0.Work Content Judge'!$AM$162:$AO$162,2)&gt;0),AND($CT202=99,'0.Work Content Judge'!$AC$162=1),AND($X$27="N/A",$H202=$BD$46),AND($X$28="N/A",$H202=$BE$46),AND($X$29="N/A",$H202=$BF$46),AND($X$30="N/A",$H202=$BG$46),AND($X$31="N/A",$H202=$BH$46),AND($X$32="N/A",$H202=$BI$46)),0,1)</f>
        <v>0</v>
      </c>
      <c r="AU202" s="670">
        <f t="shared" si="42"/>
        <v>1</v>
      </c>
      <c r="AV202" s="669">
        <f>IF(OR('0.Work Content Judge'!$F$133=0,AND($CP202=99,COUNTIF('0.Work Content Judge'!$AM$163:$AO$163,2)=0),AND($CQ202=99,COUNTIF('0.Work Content Judge'!$AM$163:$AO$163,2)&gt;0),AND($CT202=99,'0.Work Content Judge'!$AC$163=1),AND($AD$27="N/A",$H202=$BD$46),AND($AD$28="N/A",$H202=$BE$46),AND($AD$29="N/A",$H202=$BF$46),AND($AD$30="N/A",$H202=$BG$46),AND($AD$31="N/A",$H202=$BH$46),AND($AD$32="N/A",$H202=$BI$46)),0,1)</f>
        <v>0</v>
      </c>
      <c r="AW202" s="670">
        <f t="shared" si="43"/>
        <v>1</v>
      </c>
      <c r="AX202" s="669">
        <f>IF(OR('0.Work Content Judge'!$F$134=0,AND($CP202=99,COUNTIF('0.Work Content Judge'!$AM$164:$AO$164,2)=0),AND($CQ202=99,COUNTIF('0.Work Content Judge'!$AM$164:$AO$164,2)&gt;0),AND($CT202=99,'0.Work Content Judge'!$AC$164=1),AND($AJ$27="N/A",$H202=$BD$46),AND($AJ$28="N/A",$H202=$BE$46),AND($AJ$29="N/A",$H202=$BF$46),AND($AJ$30="N/A",$H202=$BG$46),AND($AJ$31="N/A",$H202=$BH$46),AND($AJ$32="N/A",$H202=$BI$46)),0,1)</f>
        <v>0</v>
      </c>
      <c r="AY202" s="670">
        <f t="shared" si="44"/>
        <v>1</v>
      </c>
      <c r="AZ202" s="683">
        <f t="shared" si="46"/>
        <v>1</v>
      </c>
      <c r="BA202" s="684">
        <v>1</v>
      </c>
      <c r="BB202" s="685">
        <v>1</v>
      </c>
      <c r="BC202" s="685" t="s">
        <v>749</v>
      </c>
      <c r="BD202" s="685" t="s">
        <v>749</v>
      </c>
      <c r="BE202" s="685" t="s">
        <v>749</v>
      </c>
      <c r="BF202" s="685" t="s">
        <v>749</v>
      </c>
      <c r="BG202" s="685">
        <v>1</v>
      </c>
      <c r="BH202" s="685" t="s">
        <v>749</v>
      </c>
      <c r="BI202" s="685" t="s">
        <v>749</v>
      </c>
      <c r="BJ202" s="685">
        <v>0</v>
      </c>
      <c r="BK202" s="685"/>
      <c r="BL202" s="685"/>
      <c r="BM202" s="685"/>
      <c r="BN202" s="685"/>
      <c r="BO202" s="685"/>
      <c r="BP202" s="685"/>
      <c r="BQ202" s="685" t="s">
        <v>749</v>
      </c>
      <c r="BR202" s="685" t="s">
        <v>749</v>
      </c>
      <c r="BS202" s="685" t="s">
        <v>749</v>
      </c>
      <c r="BT202" s="685" t="s">
        <v>749</v>
      </c>
      <c r="BU202" s="685" t="s">
        <v>749</v>
      </c>
      <c r="BV202" s="685" t="s">
        <v>749</v>
      </c>
      <c r="BW202" s="685" t="s">
        <v>749</v>
      </c>
      <c r="BX202" s="685" t="s">
        <v>749</v>
      </c>
      <c r="BY202" s="685" t="s">
        <v>749</v>
      </c>
      <c r="BZ202" s="685">
        <v>1</v>
      </c>
      <c r="CA202" s="685">
        <v>1</v>
      </c>
      <c r="CB202" s="685">
        <v>1</v>
      </c>
      <c r="CC202" s="685">
        <v>1</v>
      </c>
      <c r="CD202" s="685" t="s">
        <v>749</v>
      </c>
      <c r="CE202" s="685" t="s">
        <v>749</v>
      </c>
      <c r="CF202" s="685" t="s">
        <v>749</v>
      </c>
      <c r="CG202" s="685" t="s">
        <v>749</v>
      </c>
      <c r="CH202" s="685" t="s">
        <v>749</v>
      </c>
      <c r="CI202" s="685" t="s">
        <v>749</v>
      </c>
      <c r="CJ202" s="685" t="s">
        <v>749</v>
      </c>
      <c r="CK202" s="685" t="s">
        <v>749</v>
      </c>
      <c r="CL202" s="685" t="s">
        <v>749</v>
      </c>
      <c r="CM202" s="685" t="s">
        <v>749</v>
      </c>
      <c r="CN202" s="685">
        <v>1</v>
      </c>
      <c r="CO202" s="685" t="s">
        <v>749</v>
      </c>
      <c r="CP202" s="685"/>
      <c r="CQ202" s="685"/>
      <c r="CR202" s="685"/>
      <c r="CS202" s="685"/>
      <c r="CT202" s="685"/>
      <c r="CU202" s="685"/>
      <c r="CV202" s="685"/>
      <c r="CW202" s="718" t="str">
        <f t="shared" si="34"/>
        <v>ユーザ端末・ネットワーク</v>
      </c>
      <c r="CX202" s="718"/>
      <c r="CY202" s="718"/>
    </row>
    <row r="203" s="258" customFormat="1" ht="129.6" spans="2:103">
      <c r="B203" s="448">
        <f t="shared" si="45"/>
        <v>156</v>
      </c>
      <c r="C203" s="449" t="s">
        <v>1085</v>
      </c>
      <c r="D203" s="450" t="s">
        <v>1015</v>
      </c>
      <c r="E203" s="451" t="s">
        <v>744</v>
      </c>
      <c r="F203" s="598" t="s">
        <v>1086</v>
      </c>
      <c r="G203" s="598" t="s">
        <v>1087</v>
      </c>
      <c r="H203" s="451" t="str">
        <f t="shared" ref="H203:H231" si="47">INDEX($BC$46:$BI$46,MATCH(1,$BC203:$BI203,0))</f>
        <v>端末
Terminal
(e.g., User terminal, operation terminal, etc.)</v>
      </c>
      <c r="I203" s="451" t="s">
        <v>1018</v>
      </c>
      <c r="J203" s="637" t="s">
        <v>1019</v>
      </c>
      <c r="K203" s="487" t="str">
        <f t="shared" si="35"/>
        <v>回答不要
Not Applicable</v>
      </c>
      <c r="L203" s="488"/>
      <c r="M203" s="489"/>
      <c r="N203" s="490" t="s">
        <v>1085</v>
      </c>
      <c r="O203" s="491"/>
      <c r="P203" s="322"/>
      <c r="Q203" s="648" t="s">
        <v>131</v>
      </c>
      <c r="R203" s="487" t="str">
        <f t="shared" si="36"/>
        <v>回答不要
Not Applicable</v>
      </c>
      <c r="S203" s="488"/>
      <c r="T203" s="489"/>
      <c r="U203" s="649"/>
      <c r="V203" s="494"/>
      <c r="W203" s="649"/>
      <c r="X203" s="487" t="str">
        <f t="shared" si="37"/>
        <v>回答不要
Not Applicable</v>
      </c>
      <c r="Y203" s="488"/>
      <c r="Z203" s="489"/>
      <c r="AA203" s="649"/>
      <c r="AB203" s="494"/>
      <c r="AC203" s="649"/>
      <c r="AD203" s="487" t="str">
        <f t="shared" si="38"/>
        <v>回答不要
Not Applicable</v>
      </c>
      <c r="AE203" s="488"/>
      <c r="AF203" s="489"/>
      <c r="AG203" s="649"/>
      <c r="AH203" s="494"/>
      <c r="AI203" s="649"/>
      <c r="AJ203" s="487" t="str">
        <f t="shared" si="39"/>
        <v>回答不要
Not Applicable</v>
      </c>
      <c r="AK203" s="488"/>
      <c r="AL203" s="489"/>
      <c r="AM203" s="652"/>
      <c r="AN203" s="494"/>
      <c r="AO203" s="668"/>
      <c r="AP203" s="669">
        <f>IF(OR('0.Work Content Judge'!$F$130=0,AND($CP203=99,COUNTIF('0.Work Content Judge'!$AM$160:$AO$160,2)=0),AND($CQ203=99,COUNTIF('0.Work Content Judge'!$AM$160:$AO$160,2)&gt;0),AND($CT203=99,'0.Work Content Judge'!$AC$160=1),AND($K$27="N/A",$H203=$BD$46),AND($K$28="N/A",$H203=$BE$46),AND($K$29="N/A",$H203=$BF$46),AND($K$30="N/A",$H203=$BG$46),AND($K$31="N/A",$H203=$BH$46),AND($K$32="N/A",$H203=$BI$46)),0,1)</f>
        <v>0</v>
      </c>
      <c r="AQ203" s="670">
        <f t="shared" si="40"/>
        <v>1</v>
      </c>
      <c r="AR203" s="669">
        <f>IF(OR('0.Work Content Judge'!$F$131=0,AND($CP203=99,COUNTIF('0.Work Content Judge'!$AM$161:$AO$161,2)=0),AND($CQ203=99,COUNTIF('0.Work Content Judge'!$AM$161:$AO$161,2)&gt;0),AND($CT203=99,'0.Work Content Judge'!$AC$161=1),AND($R$27="N/A",$H203=$BD$46),AND($R$28="N/A",$H203=$BE$46),AND($R$29="N/A",$H203=$BF$46),AND($R$30="N/A",$H203=$BG$46),AND($R$31="N/A",$H203=$BH$46),AND($R$32="N/A",$H203=$BI$46)),0,1)</f>
        <v>0</v>
      </c>
      <c r="AS203" s="670">
        <f t="shared" si="41"/>
        <v>1</v>
      </c>
      <c r="AT203" s="669">
        <f>IF(OR('0.Work Content Judge'!$F$132=0,AND($CP203=99,COUNTIF('0.Work Content Judge'!$AM$162:$AO$162,2)=0),AND($CQ203=99,COUNTIF('0.Work Content Judge'!$AM$162:$AO$162,2)&gt;0),AND($CT203=99,'0.Work Content Judge'!$AC$162=1),AND($X$27="N/A",$H203=$BD$46),AND($X$28="N/A",$H203=$BE$46),AND($X$29="N/A",$H203=$BF$46),AND($X$30="N/A",$H203=$BG$46),AND($X$31="N/A",$H203=$BH$46),AND($X$32="N/A",$H203=$BI$46)),0,1)</f>
        <v>0</v>
      </c>
      <c r="AU203" s="670">
        <f t="shared" si="42"/>
        <v>1</v>
      </c>
      <c r="AV203" s="669">
        <f>IF(OR('0.Work Content Judge'!$F$133=0,AND($CP203=99,COUNTIF('0.Work Content Judge'!$AM$163:$AO$163,2)=0),AND($CQ203=99,COUNTIF('0.Work Content Judge'!$AM$163:$AO$163,2)&gt;0),AND($CT203=99,'0.Work Content Judge'!$AC$163=1),AND($AD$27="N/A",$H203=$BD$46),AND($AD$28="N/A",$H203=$BE$46),AND($AD$29="N/A",$H203=$BF$46),AND($AD$30="N/A",$H203=$BG$46),AND($AD$31="N/A",$H203=$BH$46),AND($AD$32="N/A",$H203=$BI$46)),0,1)</f>
        <v>0</v>
      </c>
      <c r="AW203" s="670">
        <f t="shared" si="43"/>
        <v>1</v>
      </c>
      <c r="AX203" s="669">
        <f>IF(OR('0.Work Content Judge'!$F$134=0,AND($CP203=99,COUNTIF('0.Work Content Judge'!$AM$164:$AO$164,2)=0),AND($CQ203=99,COUNTIF('0.Work Content Judge'!$AM$164:$AO$164,2)&gt;0),AND($CT203=99,'0.Work Content Judge'!$AC$164=1),AND($AJ$27="N/A",$H203=$BD$46),AND($AJ$28="N/A",$H203=$BE$46),AND($AJ$29="N/A",$H203=$BF$46),AND($AJ$30="N/A",$H203=$BG$46),AND($AJ$31="N/A",$H203=$BH$46),AND($AJ$32="N/A",$H203=$BI$46)),0,1)</f>
        <v>0</v>
      </c>
      <c r="AY203" s="670">
        <f t="shared" si="44"/>
        <v>1</v>
      </c>
      <c r="AZ203" s="683">
        <f t="shared" si="46"/>
        <v>1</v>
      </c>
      <c r="BA203" s="684">
        <v>1</v>
      </c>
      <c r="BB203" s="685">
        <v>1</v>
      </c>
      <c r="BC203" s="685" t="s">
        <v>749</v>
      </c>
      <c r="BD203" s="685" t="s">
        <v>749</v>
      </c>
      <c r="BE203" s="685" t="s">
        <v>749</v>
      </c>
      <c r="BF203" s="685" t="s">
        <v>749</v>
      </c>
      <c r="BG203" s="685">
        <v>1</v>
      </c>
      <c r="BH203" s="685" t="s">
        <v>749</v>
      </c>
      <c r="BI203" s="685" t="s">
        <v>749</v>
      </c>
      <c r="BJ203" s="685">
        <v>0</v>
      </c>
      <c r="BK203" s="685"/>
      <c r="BL203" s="685"/>
      <c r="BM203" s="685"/>
      <c r="BN203" s="685"/>
      <c r="BO203" s="685"/>
      <c r="BP203" s="685"/>
      <c r="BQ203" s="685" t="s">
        <v>749</v>
      </c>
      <c r="BR203" s="685" t="s">
        <v>749</v>
      </c>
      <c r="BS203" s="685" t="s">
        <v>749</v>
      </c>
      <c r="BT203" s="685" t="s">
        <v>749</v>
      </c>
      <c r="BU203" s="685" t="s">
        <v>749</v>
      </c>
      <c r="BV203" s="685" t="s">
        <v>749</v>
      </c>
      <c r="BW203" s="685" t="s">
        <v>749</v>
      </c>
      <c r="BX203" s="685" t="s">
        <v>749</v>
      </c>
      <c r="BY203" s="685" t="s">
        <v>749</v>
      </c>
      <c r="BZ203" s="685">
        <v>1</v>
      </c>
      <c r="CA203" s="685">
        <v>1</v>
      </c>
      <c r="CB203" s="685">
        <v>1</v>
      </c>
      <c r="CC203" s="685">
        <v>1</v>
      </c>
      <c r="CD203" s="685" t="s">
        <v>749</v>
      </c>
      <c r="CE203" s="685" t="s">
        <v>749</v>
      </c>
      <c r="CF203" s="685" t="s">
        <v>749</v>
      </c>
      <c r="CG203" s="685" t="s">
        <v>749</v>
      </c>
      <c r="CH203" s="685" t="s">
        <v>749</v>
      </c>
      <c r="CI203" s="685" t="s">
        <v>749</v>
      </c>
      <c r="CJ203" s="685" t="s">
        <v>749</v>
      </c>
      <c r="CK203" s="685" t="s">
        <v>749</v>
      </c>
      <c r="CL203" s="685" t="s">
        <v>749</v>
      </c>
      <c r="CM203" s="685" t="s">
        <v>749</v>
      </c>
      <c r="CN203" s="685">
        <v>1</v>
      </c>
      <c r="CO203" s="685" t="s">
        <v>749</v>
      </c>
      <c r="CP203" s="685"/>
      <c r="CQ203" s="685"/>
      <c r="CR203" s="685"/>
      <c r="CS203" s="685"/>
      <c r="CT203" s="685"/>
      <c r="CU203" s="685"/>
      <c r="CV203" s="685"/>
      <c r="CW203" s="718" t="str">
        <f t="shared" si="34"/>
        <v>ユーザ端末・ネットワーク</v>
      </c>
      <c r="CX203" s="718"/>
      <c r="CY203" s="718"/>
    </row>
    <row r="204" s="258" customFormat="1" ht="129.6" spans="2:103">
      <c r="B204" s="448">
        <f t="shared" si="45"/>
        <v>157</v>
      </c>
      <c r="C204" s="449" t="s">
        <v>1088</v>
      </c>
      <c r="D204" s="450" t="s">
        <v>1015</v>
      </c>
      <c r="E204" s="451" t="s">
        <v>744</v>
      </c>
      <c r="F204" s="598" t="s">
        <v>1089</v>
      </c>
      <c r="G204" s="598" t="s">
        <v>1090</v>
      </c>
      <c r="H204" s="451" t="str">
        <f t="shared" si="47"/>
        <v>ファイル共有システム(ファイルサーバ)
File sharing system
(e.g., File server)</v>
      </c>
      <c r="I204" s="451" t="s">
        <v>1018</v>
      </c>
      <c r="J204" s="637" t="s">
        <v>1019</v>
      </c>
      <c r="K204" s="487" t="str">
        <f t="shared" si="35"/>
        <v>回答不要
Not Applicable</v>
      </c>
      <c r="L204" s="488"/>
      <c r="M204" s="489"/>
      <c r="N204" s="490" t="s">
        <v>1088</v>
      </c>
      <c r="O204" s="491"/>
      <c r="P204" s="322"/>
      <c r="Q204" s="648" t="s">
        <v>131</v>
      </c>
      <c r="R204" s="487" t="str">
        <f t="shared" si="36"/>
        <v>回答不要
Not Applicable</v>
      </c>
      <c r="S204" s="488"/>
      <c r="T204" s="489"/>
      <c r="U204" s="649"/>
      <c r="V204" s="494"/>
      <c r="W204" s="649"/>
      <c r="X204" s="487" t="str">
        <f t="shared" si="37"/>
        <v>回答不要
Not Applicable</v>
      </c>
      <c r="Y204" s="488"/>
      <c r="Z204" s="489"/>
      <c r="AA204" s="649"/>
      <c r="AB204" s="494"/>
      <c r="AC204" s="649"/>
      <c r="AD204" s="487" t="str">
        <f t="shared" si="38"/>
        <v>回答不要
Not Applicable</v>
      </c>
      <c r="AE204" s="488"/>
      <c r="AF204" s="489"/>
      <c r="AG204" s="649"/>
      <c r="AH204" s="494"/>
      <c r="AI204" s="649"/>
      <c r="AJ204" s="487" t="str">
        <f t="shared" si="39"/>
        <v>回答不要
Not Applicable</v>
      </c>
      <c r="AK204" s="488"/>
      <c r="AL204" s="489"/>
      <c r="AM204" s="652"/>
      <c r="AN204" s="494"/>
      <c r="AO204" s="668"/>
      <c r="AP204" s="669">
        <f>IF(OR('0.Work Content Judge'!$F$130=0,AND($CP204=99,COUNTIF('0.Work Content Judge'!$AM$160:$AO$160,2)=0),AND($CQ204=99,COUNTIF('0.Work Content Judge'!$AM$160:$AO$160,2)&gt;0),AND($CT204=99,'0.Work Content Judge'!$AC$160=1),AND($K$27="N/A",$H204=$BD$46),AND($K$28="N/A",$H204=$BE$46),AND($K$29="N/A",$H204=$BF$46),AND($K$30="N/A",$H204=$BG$46),AND($K$31="N/A",$H204=$BH$46),AND($K$32="N/A",$H204=$BI$46)),0,1)</f>
        <v>0</v>
      </c>
      <c r="AQ204" s="670">
        <f t="shared" si="40"/>
        <v>1</v>
      </c>
      <c r="AR204" s="669">
        <f>IF(OR('0.Work Content Judge'!$F$131=0,AND($CP204=99,COUNTIF('0.Work Content Judge'!$AM$161:$AO$161,2)=0),AND($CQ204=99,COUNTIF('0.Work Content Judge'!$AM$161:$AO$161,2)&gt;0),AND($CT204=99,'0.Work Content Judge'!$AC$161=1),AND($R$27="N/A",$H204=$BD$46),AND($R$28="N/A",$H204=$BE$46),AND($R$29="N/A",$H204=$BF$46),AND($R$30="N/A",$H204=$BG$46),AND($R$31="N/A",$H204=$BH$46),AND($R$32="N/A",$H204=$BI$46)),0,1)</f>
        <v>0</v>
      </c>
      <c r="AS204" s="670">
        <f t="shared" si="41"/>
        <v>1</v>
      </c>
      <c r="AT204" s="669">
        <f>IF(OR('0.Work Content Judge'!$F$132=0,AND($CP204=99,COUNTIF('0.Work Content Judge'!$AM$162:$AO$162,2)=0),AND($CQ204=99,COUNTIF('0.Work Content Judge'!$AM$162:$AO$162,2)&gt;0),AND($CT204=99,'0.Work Content Judge'!$AC$162=1),AND($X$27="N/A",$H204=$BD$46),AND($X$28="N/A",$H204=$BE$46),AND($X$29="N/A",$H204=$BF$46),AND($X$30="N/A",$H204=$BG$46),AND($X$31="N/A",$H204=$BH$46),AND($X$32="N/A",$H204=$BI$46)),0,1)</f>
        <v>0</v>
      </c>
      <c r="AU204" s="670">
        <f t="shared" si="42"/>
        <v>1</v>
      </c>
      <c r="AV204" s="669">
        <f>IF(OR('0.Work Content Judge'!$F$133=0,AND($CP204=99,COUNTIF('0.Work Content Judge'!$AM$163:$AO$163,2)=0),AND($CQ204=99,COUNTIF('0.Work Content Judge'!$AM$163:$AO$163,2)&gt;0),AND($CT204=99,'0.Work Content Judge'!$AC$163=1),AND($AD$27="N/A",$H204=$BD$46),AND($AD$28="N/A",$H204=$BE$46),AND($AD$29="N/A",$H204=$BF$46),AND($AD$30="N/A",$H204=$BG$46),AND($AD$31="N/A",$H204=$BH$46),AND($AD$32="N/A",$H204=$BI$46)),0,1)</f>
        <v>0</v>
      </c>
      <c r="AW204" s="670">
        <f t="shared" si="43"/>
        <v>1</v>
      </c>
      <c r="AX204" s="669">
        <f>IF(OR('0.Work Content Judge'!$F$134=0,AND($CP204=99,COUNTIF('0.Work Content Judge'!$AM$164:$AO$164,2)=0),AND($CQ204=99,COUNTIF('0.Work Content Judge'!$AM$164:$AO$164,2)&gt;0),AND($CT204=99,'0.Work Content Judge'!$AC$164=1),AND($AJ$27="N/A",$H204=$BD$46),AND($AJ$28="N/A",$H204=$BE$46),AND($AJ$29="N/A",$H204=$BF$46),AND($AJ$30="N/A",$H204=$BG$46),AND($AJ$31="N/A",$H204=$BH$46),AND($AJ$32="N/A",$H204=$BI$46)),0,1)</f>
        <v>0</v>
      </c>
      <c r="AY204" s="670">
        <f t="shared" si="44"/>
        <v>1</v>
      </c>
      <c r="AZ204" s="683">
        <f t="shared" si="46"/>
        <v>1</v>
      </c>
      <c r="BA204" s="684">
        <v>1</v>
      </c>
      <c r="BB204" s="685">
        <v>1</v>
      </c>
      <c r="BC204" s="685" t="s">
        <v>749</v>
      </c>
      <c r="BD204" s="685" t="s">
        <v>749</v>
      </c>
      <c r="BE204" s="685" t="s">
        <v>749</v>
      </c>
      <c r="BF204" s="685" t="s">
        <v>749</v>
      </c>
      <c r="BG204" s="685" t="s">
        <v>749</v>
      </c>
      <c r="BH204" s="685" t="s">
        <v>749</v>
      </c>
      <c r="BI204" s="685">
        <v>1</v>
      </c>
      <c r="BJ204" s="685">
        <v>0</v>
      </c>
      <c r="BK204" s="685"/>
      <c r="BL204" s="685"/>
      <c r="BM204" s="685"/>
      <c r="BN204" s="685"/>
      <c r="BO204" s="685"/>
      <c r="BP204" s="685"/>
      <c r="BQ204" s="685" t="s">
        <v>749</v>
      </c>
      <c r="BR204" s="685" t="s">
        <v>749</v>
      </c>
      <c r="BS204" s="685" t="s">
        <v>749</v>
      </c>
      <c r="BT204" s="685" t="s">
        <v>749</v>
      </c>
      <c r="BU204" s="685" t="s">
        <v>749</v>
      </c>
      <c r="BV204" s="685" t="s">
        <v>749</v>
      </c>
      <c r="BW204" s="685" t="s">
        <v>749</v>
      </c>
      <c r="BX204" s="685" t="s">
        <v>749</v>
      </c>
      <c r="BY204" s="685" t="s">
        <v>749</v>
      </c>
      <c r="BZ204" s="685">
        <v>1</v>
      </c>
      <c r="CA204" s="685">
        <v>1</v>
      </c>
      <c r="CB204" s="685">
        <v>1</v>
      </c>
      <c r="CC204" s="685">
        <v>1</v>
      </c>
      <c r="CD204" s="685" t="s">
        <v>749</v>
      </c>
      <c r="CE204" s="685" t="s">
        <v>749</v>
      </c>
      <c r="CF204" s="685" t="s">
        <v>749</v>
      </c>
      <c r="CG204" s="685" t="s">
        <v>749</v>
      </c>
      <c r="CH204" s="685" t="s">
        <v>749</v>
      </c>
      <c r="CI204" s="685" t="s">
        <v>749</v>
      </c>
      <c r="CJ204" s="685" t="s">
        <v>749</v>
      </c>
      <c r="CK204" s="685" t="s">
        <v>749</v>
      </c>
      <c r="CL204" s="685" t="s">
        <v>749</v>
      </c>
      <c r="CM204" s="685" t="s">
        <v>749</v>
      </c>
      <c r="CN204" s="685">
        <v>1</v>
      </c>
      <c r="CO204" s="685" t="s">
        <v>749</v>
      </c>
      <c r="CP204" s="685"/>
      <c r="CQ204" s="685"/>
      <c r="CR204" s="685"/>
      <c r="CS204" s="685"/>
      <c r="CT204" s="685"/>
      <c r="CU204" s="685"/>
      <c r="CV204" s="685"/>
      <c r="CW204" s="718" t="str">
        <f t="shared" si="34"/>
        <v>ファイル共有システム(ファイルサーバ)</v>
      </c>
      <c r="CX204" s="718"/>
      <c r="CY204" s="718"/>
    </row>
    <row r="205" s="258" customFormat="1" ht="129.6" spans="2:103">
      <c r="B205" s="448">
        <f t="shared" si="45"/>
        <v>158</v>
      </c>
      <c r="C205" s="455" t="s">
        <v>1091</v>
      </c>
      <c r="D205" s="450" t="s">
        <v>1015</v>
      </c>
      <c r="E205" s="451" t="s">
        <v>801</v>
      </c>
      <c r="F205" s="598" t="s">
        <v>1092</v>
      </c>
      <c r="G205" s="598" t="s">
        <v>1093</v>
      </c>
      <c r="H205" s="451" t="str">
        <f t="shared" si="47"/>
        <v>境界対策
Boundary Countermeasure
(e.g., Firewall, IDS, IPS)</v>
      </c>
      <c r="I205" s="451" t="s">
        <v>1018</v>
      </c>
      <c r="J205" s="637" t="s">
        <v>1019</v>
      </c>
      <c r="K205" s="487" t="str">
        <f t="shared" si="35"/>
        <v>回答不要
Not Applicable</v>
      </c>
      <c r="L205" s="488"/>
      <c r="M205" s="489"/>
      <c r="N205" s="492" t="s">
        <v>287</v>
      </c>
      <c r="O205" s="491"/>
      <c r="P205" s="322"/>
      <c r="Q205" s="648" t="s">
        <v>131</v>
      </c>
      <c r="R205" s="487" t="str">
        <f t="shared" si="36"/>
        <v>回答不要
Not Applicable</v>
      </c>
      <c r="S205" s="488"/>
      <c r="T205" s="489"/>
      <c r="U205" s="649"/>
      <c r="V205" s="494"/>
      <c r="W205" s="649"/>
      <c r="X205" s="487" t="str">
        <f t="shared" si="37"/>
        <v>回答不要
Not Applicable</v>
      </c>
      <c r="Y205" s="488"/>
      <c r="Z205" s="489"/>
      <c r="AA205" s="649"/>
      <c r="AB205" s="494"/>
      <c r="AC205" s="649"/>
      <c r="AD205" s="487" t="str">
        <f t="shared" si="38"/>
        <v>回答不要
Not Applicable</v>
      </c>
      <c r="AE205" s="488"/>
      <c r="AF205" s="489"/>
      <c r="AG205" s="649"/>
      <c r="AH205" s="494"/>
      <c r="AI205" s="649"/>
      <c r="AJ205" s="487" t="str">
        <f t="shared" si="39"/>
        <v>回答不要
Not Applicable</v>
      </c>
      <c r="AK205" s="488"/>
      <c r="AL205" s="489"/>
      <c r="AM205" s="652"/>
      <c r="AN205" s="494"/>
      <c r="AO205" s="668"/>
      <c r="AP205" s="669">
        <f>IF(OR('0.Work Content Judge'!$F$130=0,AND($CP205=99,COUNTIF('0.Work Content Judge'!$AM$160:$AO$160,2)=0),AND($CQ205=99,COUNTIF('0.Work Content Judge'!$AM$160:$AO$160,2)&gt;0),AND($CT205=99,'0.Work Content Judge'!$AC$160=1),AND($K$27="N/A",$H205=$BD$46),AND($K$28="N/A",$H205=$BE$46),AND($K$29="N/A",$H205=$BF$46),AND($K$30="N/A",$H205=$BG$46),AND($K$31="N/A",$H205=$BH$46),AND($K$32="N/A",$H205=$BI$46)),0,1)</f>
        <v>0</v>
      </c>
      <c r="AQ205" s="670">
        <f t="shared" si="40"/>
        <v>1</v>
      </c>
      <c r="AR205" s="669">
        <f>IF(OR('0.Work Content Judge'!$F$131=0,AND($CP205=99,COUNTIF('0.Work Content Judge'!$AM$161:$AO$161,2)=0),AND($CQ205=99,COUNTIF('0.Work Content Judge'!$AM$161:$AO$161,2)&gt;0),AND($CT205=99,'0.Work Content Judge'!$AC$161=1),AND($R$27="N/A",$H205=$BD$46),AND($R$28="N/A",$H205=$BE$46),AND($R$29="N/A",$H205=$BF$46),AND($R$30="N/A",$H205=$BG$46),AND($R$31="N/A",$H205=$BH$46),AND($R$32="N/A",$H205=$BI$46)),0,1)</f>
        <v>0</v>
      </c>
      <c r="AS205" s="670">
        <f t="shared" si="41"/>
        <v>1</v>
      </c>
      <c r="AT205" s="669">
        <f>IF(OR('0.Work Content Judge'!$F$132=0,AND($CP205=99,COUNTIF('0.Work Content Judge'!$AM$162:$AO$162,2)=0),AND($CQ205=99,COUNTIF('0.Work Content Judge'!$AM$162:$AO$162,2)&gt;0),AND($CT205=99,'0.Work Content Judge'!$AC$162=1),AND($X$27="N/A",$H205=$BD$46),AND($X$28="N/A",$H205=$BE$46),AND($X$29="N/A",$H205=$BF$46),AND($X$30="N/A",$H205=$BG$46),AND($X$31="N/A",$H205=$BH$46),AND($X$32="N/A",$H205=$BI$46)),0,1)</f>
        <v>0</v>
      </c>
      <c r="AU205" s="670">
        <f t="shared" si="42"/>
        <v>1</v>
      </c>
      <c r="AV205" s="669">
        <f>IF(OR('0.Work Content Judge'!$F$133=0,AND($CP205=99,COUNTIF('0.Work Content Judge'!$AM$163:$AO$163,2)=0),AND($CQ205=99,COUNTIF('0.Work Content Judge'!$AM$163:$AO$163,2)&gt;0),AND($CT205=99,'0.Work Content Judge'!$AC$163=1),AND($AD$27="N/A",$H205=$BD$46),AND($AD$28="N/A",$H205=$BE$46),AND($AD$29="N/A",$H205=$BF$46),AND($AD$30="N/A",$H205=$BG$46),AND($AD$31="N/A",$H205=$BH$46),AND($AD$32="N/A",$H205=$BI$46)),0,1)</f>
        <v>0</v>
      </c>
      <c r="AW205" s="670">
        <f t="shared" si="43"/>
        <v>1</v>
      </c>
      <c r="AX205" s="669">
        <f>IF(OR('0.Work Content Judge'!$F$134=0,AND($CP205=99,COUNTIF('0.Work Content Judge'!$AM$164:$AO$164,2)=0),AND($CQ205=99,COUNTIF('0.Work Content Judge'!$AM$164:$AO$164,2)&gt;0),AND($CT205=99,'0.Work Content Judge'!$AC$164=1),AND($AJ$27="N/A",$H205=$BD$46),AND($AJ$28="N/A",$H205=$BE$46),AND($AJ$29="N/A",$H205=$BF$46),AND($AJ$30="N/A",$H205=$BG$46),AND($AJ$31="N/A",$H205=$BH$46),AND($AJ$32="N/A",$H205=$BI$46)),0,1)</f>
        <v>0</v>
      </c>
      <c r="AY205" s="670">
        <f t="shared" si="44"/>
        <v>1</v>
      </c>
      <c r="AZ205" s="683">
        <f t="shared" si="46"/>
        <v>1</v>
      </c>
      <c r="BA205" s="684">
        <v>1</v>
      </c>
      <c r="BB205" s="685">
        <v>1</v>
      </c>
      <c r="BC205" s="685" t="s">
        <v>749</v>
      </c>
      <c r="BD205" s="685">
        <v>1</v>
      </c>
      <c r="BE205" s="685" t="s">
        <v>749</v>
      </c>
      <c r="BF205" s="685" t="s">
        <v>749</v>
      </c>
      <c r="BG205" s="685" t="s">
        <v>749</v>
      </c>
      <c r="BH205" s="685" t="s">
        <v>749</v>
      </c>
      <c r="BI205" s="685" t="s">
        <v>749</v>
      </c>
      <c r="BJ205" s="685">
        <v>0</v>
      </c>
      <c r="BK205" s="685"/>
      <c r="BL205" s="685"/>
      <c r="BM205" s="685"/>
      <c r="BN205" s="685"/>
      <c r="BO205" s="685"/>
      <c r="BP205" s="685"/>
      <c r="BQ205" s="685" t="s">
        <v>749</v>
      </c>
      <c r="BR205" s="685" t="s">
        <v>749</v>
      </c>
      <c r="BS205" s="685" t="s">
        <v>749</v>
      </c>
      <c r="BT205" s="685" t="s">
        <v>749</v>
      </c>
      <c r="BU205" s="685" t="s">
        <v>749</v>
      </c>
      <c r="BV205" s="685" t="s">
        <v>749</v>
      </c>
      <c r="BW205" s="685" t="s">
        <v>749</v>
      </c>
      <c r="BX205" s="685" t="s">
        <v>749</v>
      </c>
      <c r="BY205" s="685">
        <v>1</v>
      </c>
      <c r="BZ205" s="685">
        <v>1</v>
      </c>
      <c r="CA205" s="685">
        <v>1</v>
      </c>
      <c r="CB205" s="685">
        <v>1</v>
      </c>
      <c r="CC205" s="685">
        <v>1</v>
      </c>
      <c r="CD205" s="685">
        <v>1</v>
      </c>
      <c r="CE205" s="685" t="s">
        <v>749</v>
      </c>
      <c r="CF205" s="685">
        <v>1</v>
      </c>
      <c r="CG205" s="685">
        <v>1</v>
      </c>
      <c r="CH205" s="685" t="s">
        <v>749</v>
      </c>
      <c r="CI205" s="685" t="s">
        <v>749</v>
      </c>
      <c r="CJ205" s="685" t="s">
        <v>749</v>
      </c>
      <c r="CK205" s="685" t="s">
        <v>749</v>
      </c>
      <c r="CL205" s="685" t="s">
        <v>749</v>
      </c>
      <c r="CM205" s="685" t="s">
        <v>749</v>
      </c>
      <c r="CN205" s="685">
        <v>1</v>
      </c>
      <c r="CO205" s="685">
        <v>1</v>
      </c>
      <c r="CP205" s="685"/>
      <c r="CQ205" s="685"/>
      <c r="CR205" s="685"/>
      <c r="CS205" s="685"/>
      <c r="CT205" s="685"/>
      <c r="CU205" s="685"/>
      <c r="CV205" s="685"/>
      <c r="CW205" s="718" t="str">
        <f t="shared" si="34"/>
        <v>境界対策</v>
      </c>
      <c r="CX205" s="718"/>
      <c r="CY205" s="718"/>
    </row>
    <row r="206" s="258" customFormat="1" ht="144" spans="2:103">
      <c r="B206" s="448">
        <f t="shared" si="45"/>
        <v>159</v>
      </c>
      <c r="C206" s="449" t="s">
        <v>1094</v>
      </c>
      <c r="D206" s="450" t="s">
        <v>1015</v>
      </c>
      <c r="E206" s="451" t="s">
        <v>744</v>
      </c>
      <c r="F206" s="598" t="s">
        <v>1095</v>
      </c>
      <c r="G206" s="598" t="s">
        <v>1096</v>
      </c>
      <c r="H206" s="451" t="str">
        <f t="shared" si="47"/>
        <v>端末管理サーバ
Terminal management server
(e.g., Active Directory server)</v>
      </c>
      <c r="I206" s="451" t="s">
        <v>1018</v>
      </c>
      <c r="J206" s="637" t="s">
        <v>1019</v>
      </c>
      <c r="K206" s="487" t="str">
        <f t="shared" si="35"/>
        <v>回答不要
Not Applicable</v>
      </c>
      <c r="L206" s="488"/>
      <c r="M206" s="489"/>
      <c r="N206" s="490" t="s">
        <v>1094</v>
      </c>
      <c r="O206" s="491"/>
      <c r="P206" s="322"/>
      <c r="Q206" s="648" t="s">
        <v>131</v>
      </c>
      <c r="R206" s="487" t="str">
        <f t="shared" si="36"/>
        <v>回答不要
Not Applicable</v>
      </c>
      <c r="S206" s="488"/>
      <c r="T206" s="489"/>
      <c r="U206" s="649"/>
      <c r="V206" s="494"/>
      <c r="W206" s="649"/>
      <c r="X206" s="487" t="str">
        <f t="shared" si="37"/>
        <v>回答不要
Not Applicable</v>
      </c>
      <c r="Y206" s="488"/>
      <c r="Z206" s="489"/>
      <c r="AA206" s="649"/>
      <c r="AB206" s="494"/>
      <c r="AC206" s="649"/>
      <c r="AD206" s="487" t="str">
        <f t="shared" si="38"/>
        <v>回答不要
Not Applicable</v>
      </c>
      <c r="AE206" s="488"/>
      <c r="AF206" s="489"/>
      <c r="AG206" s="649"/>
      <c r="AH206" s="494"/>
      <c r="AI206" s="649"/>
      <c r="AJ206" s="487" t="str">
        <f t="shared" si="39"/>
        <v>回答不要
Not Applicable</v>
      </c>
      <c r="AK206" s="488"/>
      <c r="AL206" s="489"/>
      <c r="AM206" s="652"/>
      <c r="AN206" s="494"/>
      <c r="AO206" s="668"/>
      <c r="AP206" s="669">
        <f>IF(OR('0.Work Content Judge'!$F$130=0,AND($CP206=99,COUNTIF('0.Work Content Judge'!$AM$160:$AO$160,2)=0),AND($CQ206=99,COUNTIF('0.Work Content Judge'!$AM$160:$AO$160,2)&gt;0),AND($CT206=99,'0.Work Content Judge'!$AC$160=1),AND($K$27="N/A",$H206=$BD$46),AND($K$28="N/A",$H206=$BE$46),AND($K$29="N/A",$H206=$BF$46),AND($K$30="N/A",$H206=$BG$46),AND($K$31="N/A",$H206=$BH$46),AND($K$32="N/A",$H206=$BI$46)),0,1)</f>
        <v>0</v>
      </c>
      <c r="AQ206" s="670">
        <f t="shared" si="40"/>
        <v>1</v>
      </c>
      <c r="AR206" s="669">
        <f>IF(OR('0.Work Content Judge'!$F$131=0,AND($CP206=99,COUNTIF('0.Work Content Judge'!$AM$161:$AO$161,2)=0),AND($CQ206=99,COUNTIF('0.Work Content Judge'!$AM$161:$AO$161,2)&gt;0),AND($CT206=99,'0.Work Content Judge'!$AC$161=1),AND($R$27="N/A",$H206=$BD$46),AND($R$28="N/A",$H206=$BE$46),AND($R$29="N/A",$H206=$BF$46),AND($R$30="N/A",$H206=$BG$46),AND($R$31="N/A",$H206=$BH$46),AND($R$32="N/A",$H206=$BI$46)),0,1)</f>
        <v>0</v>
      </c>
      <c r="AS206" s="670">
        <f t="shared" si="41"/>
        <v>1</v>
      </c>
      <c r="AT206" s="669">
        <f>IF(OR('0.Work Content Judge'!$F$132=0,AND($CP206=99,COUNTIF('0.Work Content Judge'!$AM$162:$AO$162,2)=0),AND($CQ206=99,COUNTIF('0.Work Content Judge'!$AM$162:$AO$162,2)&gt;0),AND($CT206=99,'0.Work Content Judge'!$AC$162=1),AND($X$27="N/A",$H206=$BD$46),AND($X$28="N/A",$H206=$BE$46),AND($X$29="N/A",$H206=$BF$46),AND($X$30="N/A",$H206=$BG$46),AND($X$31="N/A",$H206=$BH$46),AND($X$32="N/A",$H206=$BI$46)),0,1)</f>
        <v>0</v>
      </c>
      <c r="AU206" s="670">
        <f t="shared" si="42"/>
        <v>1</v>
      </c>
      <c r="AV206" s="669">
        <f>IF(OR('0.Work Content Judge'!$F$133=0,AND($CP206=99,COUNTIF('0.Work Content Judge'!$AM$163:$AO$163,2)=0),AND($CQ206=99,COUNTIF('0.Work Content Judge'!$AM$163:$AO$163,2)&gt;0),AND($CT206=99,'0.Work Content Judge'!$AC$163=1),AND($AD$27="N/A",$H206=$BD$46),AND($AD$28="N/A",$H206=$BE$46),AND($AD$29="N/A",$H206=$BF$46),AND($AD$30="N/A",$H206=$BG$46),AND($AD$31="N/A",$H206=$BH$46),AND($AD$32="N/A",$H206=$BI$46)),0,1)</f>
        <v>0</v>
      </c>
      <c r="AW206" s="670">
        <f t="shared" si="43"/>
        <v>1</v>
      </c>
      <c r="AX206" s="669">
        <f>IF(OR('0.Work Content Judge'!$F$134=0,AND($CP206=99,COUNTIF('0.Work Content Judge'!$AM$164:$AO$164,2)=0),AND($CQ206=99,COUNTIF('0.Work Content Judge'!$AM$164:$AO$164,2)&gt;0),AND($CT206=99,'0.Work Content Judge'!$AC$164=1),AND($AJ$27="N/A",$H206=$BD$46),AND($AJ$28="N/A",$H206=$BE$46),AND($AJ$29="N/A",$H206=$BF$46),AND($AJ$30="N/A",$H206=$BG$46),AND($AJ$31="N/A",$H206=$BH$46),AND($AJ$32="N/A",$H206=$BI$46)),0,1)</f>
        <v>0</v>
      </c>
      <c r="AY206" s="670">
        <f t="shared" si="44"/>
        <v>1</v>
      </c>
      <c r="AZ206" s="683">
        <f t="shared" si="46"/>
        <v>1</v>
      </c>
      <c r="BA206" s="684">
        <v>1</v>
      </c>
      <c r="BB206" s="685">
        <v>1</v>
      </c>
      <c r="BC206" s="685" t="s">
        <v>749</v>
      </c>
      <c r="BD206" s="685" t="s">
        <v>749</v>
      </c>
      <c r="BE206" s="685" t="s">
        <v>749</v>
      </c>
      <c r="BF206" s="685" t="s">
        <v>749</v>
      </c>
      <c r="BG206" s="685" t="s">
        <v>749</v>
      </c>
      <c r="BH206" s="685">
        <v>1</v>
      </c>
      <c r="BI206" s="685" t="s">
        <v>749</v>
      </c>
      <c r="BJ206" s="685">
        <v>0</v>
      </c>
      <c r="BK206" s="685"/>
      <c r="BL206" s="685"/>
      <c r="BM206" s="685"/>
      <c r="BN206" s="685"/>
      <c r="BO206" s="685"/>
      <c r="BP206" s="685"/>
      <c r="BQ206" s="685" t="s">
        <v>749</v>
      </c>
      <c r="BR206" s="685" t="s">
        <v>749</v>
      </c>
      <c r="BS206" s="685" t="s">
        <v>749</v>
      </c>
      <c r="BT206" s="685" t="s">
        <v>749</v>
      </c>
      <c r="BU206" s="685" t="s">
        <v>749</v>
      </c>
      <c r="BV206" s="685" t="s">
        <v>749</v>
      </c>
      <c r="BW206" s="685" t="s">
        <v>749</v>
      </c>
      <c r="BX206" s="685" t="s">
        <v>749</v>
      </c>
      <c r="BY206" s="685" t="s">
        <v>749</v>
      </c>
      <c r="BZ206" s="685">
        <v>1</v>
      </c>
      <c r="CA206" s="685">
        <v>1</v>
      </c>
      <c r="CB206" s="685">
        <v>1</v>
      </c>
      <c r="CC206" s="685">
        <v>1</v>
      </c>
      <c r="CD206" s="685" t="s">
        <v>749</v>
      </c>
      <c r="CE206" s="685" t="s">
        <v>749</v>
      </c>
      <c r="CF206" s="685" t="s">
        <v>749</v>
      </c>
      <c r="CG206" s="685" t="s">
        <v>749</v>
      </c>
      <c r="CH206" s="685" t="s">
        <v>749</v>
      </c>
      <c r="CI206" s="685" t="s">
        <v>749</v>
      </c>
      <c r="CJ206" s="685" t="s">
        <v>749</v>
      </c>
      <c r="CK206" s="685" t="s">
        <v>749</v>
      </c>
      <c r="CL206" s="685" t="s">
        <v>749</v>
      </c>
      <c r="CM206" s="685" t="s">
        <v>749</v>
      </c>
      <c r="CN206" s="685">
        <v>1</v>
      </c>
      <c r="CO206" s="685" t="s">
        <v>749</v>
      </c>
      <c r="CP206" s="685"/>
      <c r="CQ206" s="685"/>
      <c r="CR206" s="685"/>
      <c r="CS206" s="685"/>
      <c r="CT206" s="685"/>
      <c r="CU206" s="685"/>
      <c r="CV206" s="685"/>
      <c r="CW206" s="718" t="str">
        <f t="shared" si="34"/>
        <v>端末管理サーバ(Active Directory)</v>
      </c>
      <c r="CX206" s="718"/>
      <c r="CY206" s="718"/>
    </row>
    <row r="207" s="258" customFormat="1" ht="129.6" spans="2:103">
      <c r="B207" s="448">
        <f t="shared" si="45"/>
        <v>160</v>
      </c>
      <c r="C207" s="449" t="s">
        <v>1097</v>
      </c>
      <c r="D207" s="450" t="s">
        <v>1015</v>
      </c>
      <c r="E207" s="451" t="s">
        <v>744</v>
      </c>
      <c r="F207" s="598" t="s">
        <v>1098</v>
      </c>
      <c r="G207" s="598" t="s">
        <v>1099</v>
      </c>
      <c r="H207" s="451" t="str">
        <f t="shared" si="47"/>
        <v>端末
Terminal
(e.g., User terminal, operation terminal, etc.)</v>
      </c>
      <c r="I207" s="451" t="s">
        <v>1018</v>
      </c>
      <c r="J207" s="637" t="s">
        <v>1019</v>
      </c>
      <c r="K207" s="487" t="str">
        <f t="shared" si="35"/>
        <v>回答不要
Not Applicable</v>
      </c>
      <c r="L207" s="488"/>
      <c r="M207" s="489"/>
      <c r="N207" s="490" t="s">
        <v>1097</v>
      </c>
      <c r="O207" s="491"/>
      <c r="P207" s="322"/>
      <c r="Q207" s="648" t="s">
        <v>131</v>
      </c>
      <c r="R207" s="487" t="str">
        <f t="shared" si="36"/>
        <v>回答不要
Not Applicable</v>
      </c>
      <c r="S207" s="488"/>
      <c r="T207" s="489"/>
      <c r="U207" s="649"/>
      <c r="V207" s="494"/>
      <c r="W207" s="649"/>
      <c r="X207" s="487" t="str">
        <f t="shared" si="37"/>
        <v>回答不要
Not Applicable</v>
      </c>
      <c r="Y207" s="488"/>
      <c r="Z207" s="489"/>
      <c r="AA207" s="649"/>
      <c r="AB207" s="494"/>
      <c r="AC207" s="649"/>
      <c r="AD207" s="487" t="str">
        <f t="shared" si="38"/>
        <v>回答不要
Not Applicable</v>
      </c>
      <c r="AE207" s="488"/>
      <c r="AF207" s="489"/>
      <c r="AG207" s="649"/>
      <c r="AH207" s="494"/>
      <c r="AI207" s="649"/>
      <c r="AJ207" s="487" t="str">
        <f t="shared" si="39"/>
        <v>回答不要
Not Applicable</v>
      </c>
      <c r="AK207" s="488"/>
      <c r="AL207" s="489"/>
      <c r="AM207" s="652"/>
      <c r="AN207" s="494"/>
      <c r="AO207" s="668"/>
      <c r="AP207" s="669">
        <f>IF(OR('0.Work Content Judge'!$F$130=0,AND($CP207=99,COUNTIF('0.Work Content Judge'!$AM$160:$AO$160,2)=0),AND($CQ207=99,COUNTIF('0.Work Content Judge'!$AM$160:$AO$160,2)&gt;0),AND($CT207=99,'0.Work Content Judge'!$AC$160=1),AND($K$27="N/A",$H207=$BD$46),AND($K$28="N/A",$H207=$BE$46),AND($K$29="N/A",$H207=$BF$46),AND($K$30="N/A",$H207=$BG$46),AND($K$31="N/A",$H207=$BH$46),AND($K$32="N/A",$H207=$BI$46)),0,1)</f>
        <v>0</v>
      </c>
      <c r="AQ207" s="670">
        <f t="shared" si="40"/>
        <v>1</v>
      </c>
      <c r="AR207" s="669">
        <f>IF(OR('0.Work Content Judge'!$F$131=0,AND($CP207=99,COUNTIF('0.Work Content Judge'!$AM$161:$AO$161,2)=0),AND($CQ207=99,COUNTIF('0.Work Content Judge'!$AM$161:$AO$161,2)&gt;0),AND($CT207=99,'0.Work Content Judge'!$AC$161=1),AND($R$27="N/A",$H207=$BD$46),AND($R$28="N/A",$H207=$BE$46),AND($R$29="N/A",$H207=$BF$46),AND($R$30="N/A",$H207=$BG$46),AND($R$31="N/A",$H207=$BH$46),AND($R$32="N/A",$H207=$BI$46)),0,1)</f>
        <v>0</v>
      </c>
      <c r="AS207" s="670">
        <f t="shared" si="41"/>
        <v>1</v>
      </c>
      <c r="AT207" s="669">
        <f>IF(OR('0.Work Content Judge'!$F$132=0,AND($CP207=99,COUNTIF('0.Work Content Judge'!$AM$162:$AO$162,2)=0),AND($CQ207=99,COUNTIF('0.Work Content Judge'!$AM$162:$AO$162,2)&gt;0),AND($CT207=99,'0.Work Content Judge'!$AC$162=1),AND($X$27="N/A",$H207=$BD$46),AND($X$28="N/A",$H207=$BE$46),AND($X$29="N/A",$H207=$BF$46),AND($X$30="N/A",$H207=$BG$46),AND($X$31="N/A",$H207=$BH$46),AND($X$32="N/A",$H207=$BI$46)),0,1)</f>
        <v>0</v>
      </c>
      <c r="AU207" s="670">
        <f t="shared" si="42"/>
        <v>1</v>
      </c>
      <c r="AV207" s="669">
        <f>IF(OR('0.Work Content Judge'!$F$133=0,AND($CP207=99,COUNTIF('0.Work Content Judge'!$AM$163:$AO$163,2)=0),AND($CQ207=99,COUNTIF('0.Work Content Judge'!$AM$163:$AO$163,2)&gt;0),AND($CT207=99,'0.Work Content Judge'!$AC$163=1),AND($AD$27="N/A",$H207=$BD$46),AND($AD$28="N/A",$H207=$BE$46),AND($AD$29="N/A",$H207=$BF$46),AND($AD$30="N/A",$H207=$BG$46),AND($AD$31="N/A",$H207=$BH$46),AND($AD$32="N/A",$H207=$BI$46)),0,1)</f>
        <v>0</v>
      </c>
      <c r="AW207" s="670">
        <f t="shared" si="43"/>
        <v>1</v>
      </c>
      <c r="AX207" s="669">
        <f>IF(OR('0.Work Content Judge'!$F$134=0,AND($CP207=99,COUNTIF('0.Work Content Judge'!$AM$164:$AO$164,2)=0),AND($CQ207=99,COUNTIF('0.Work Content Judge'!$AM$164:$AO$164,2)&gt;0),AND($CT207=99,'0.Work Content Judge'!$AC$164=1),AND($AJ$27="N/A",$H207=$BD$46),AND($AJ$28="N/A",$H207=$BE$46),AND($AJ$29="N/A",$H207=$BF$46),AND($AJ$30="N/A",$H207=$BG$46),AND($AJ$31="N/A",$H207=$BH$46),AND($AJ$32="N/A",$H207=$BI$46)),0,1)</f>
        <v>0</v>
      </c>
      <c r="AY207" s="670">
        <f t="shared" si="44"/>
        <v>1</v>
      </c>
      <c r="AZ207" s="683">
        <f t="shared" si="46"/>
        <v>1</v>
      </c>
      <c r="BA207" s="684">
        <v>1</v>
      </c>
      <c r="BB207" s="685">
        <v>1</v>
      </c>
      <c r="BC207" s="685" t="s">
        <v>749</v>
      </c>
      <c r="BD207" s="685" t="s">
        <v>749</v>
      </c>
      <c r="BE207" s="685" t="s">
        <v>749</v>
      </c>
      <c r="BF207" s="685" t="s">
        <v>749</v>
      </c>
      <c r="BG207" s="685">
        <v>1</v>
      </c>
      <c r="BH207" s="685" t="s">
        <v>749</v>
      </c>
      <c r="BI207" s="685" t="s">
        <v>749</v>
      </c>
      <c r="BJ207" s="685">
        <v>0</v>
      </c>
      <c r="BK207" s="685"/>
      <c r="BL207" s="685"/>
      <c r="BM207" s="685"/>
      <c r="BN207" s="685"/>
      <c r="BO207" s="685"/>
      <c r="BP207" s="685"/>
      <c r="BQ207" s="685" t="s">
        <v>749</v>
      </c>
      <c r="BR207" s="685" t="s">
        <v>749</v>
      </c>
      <c r="BS207" s="685" t="s">
        <v>749</v>
      </c>
      <c r="BT207" s="685" t="s">
        <v>749</v>
      </c>
      <c r="BU207" s="685" t="s">
        <v>749</v>
      </c>
      <c r="BV207" s="685" t="s">
        <v>749</v>
      </c>
      <c r="BW207" s="685" t="s">
        <v>749</v>
      </c>
      <c r="BX207" s="685" t="s">
        <v>749</v>
      </c>
      <c r="BY207" s="685" t="s">
        <v>749</v>
      </c>
      <c r="BZ207" s="685">
        <v>1</v>
      </c>
      <c r="CA207" s="685">
        <v>1</v>
      </c>
      <c r="CB207" s="685">
        <v>1</v>
      </c>
      <c r="CC207" s="685">
        <v>1</v>
      </c>
      <c r="CD207" s="685" t="s">
        <v>749</v>
      </c>
      <c r="CE207" s="685" t="s">
        <v>749</v>
      </c>
      <c r="CF207" s="685" t="s">
        <v>749</v>
      </c>
      <c r="CG207" s="685" t="s">
        <v>749</v>
      </c>
      <c r="CH207" s="685" t="s">
        <v>749</v>
      </c>
      <c r="CI207" s="685" t="s">
        <v>749</v>
      </c>
      <c r="CJ207" s="685" t="s">
        <v>749</v>
      </c>
      <c r="CK207" s="685" t="s">
        <v>749</v>
      </c>
      <c r="CL207" s="685" t="s">
        <v>749</v>
      </c>
      <c r="CM207" s="685" t="s">
        <v>749</v>
      </c>
      <c r="CN207" s="685">
        <v>1</v>
      </c>
      <c r="CO207" s="685" t="s">
        <v>749</v>
      </c>
      <c r="CP207" s="685"/>
      <c r="CQ207" s="685"/>
      <c r="CR207" s="685"/>
      <c r="CS207" s="685"/>
      <c r="CT207" s="685"/>
      <c r="CU207" s="685"/>
      <c r="CV207" s="685"/>
      <c r="CW207" s="718" t="str">
        <f t="shared" si="34"/>
        <v>ユーザ端末・ネットワーク</v>
      </c>
      <c r="CX207" s="718"/>
      <c r="CY207" s="718"/>
    </row>
    <row r="208" s="258" customFormat="1" ht="129.6" spans="2:103">
      <c r="B208" s="448">
        <f t="shared" si="45"/>
        <v>161</v>
      </c>
      <c r="C208" s="449" t="s">
        <v>1100</v>
      </c>
      <c r="D208" s="450" t="s">
        <v>1015</v>
      </c>
      <c r="E208" s="451" t="s">
        <v>801</v>
      </c>
      <c r="F208" s="598" t="s">
        <v>1101</v>
      </c>
      <c r="G208" s="598" t="s">
        <v>1102</v>
      </c>
      <c r="H208" s="451" t="str">
        <f t="shared" si="47"/>
        <v>インターネット接続環境
Internet connection environment
(e.g., Proxy server,etc.)</v>
      </c>
      <c r="I208" s="451" t="s">
        <v>1018</v>
      </c>
      <c r="J208" s="637" t="s">
        <v>1019</v>
      </c>
      <c r="K208" s="487" t="str">
        <f t="shared" si="35"/>
        <v>回答不要
Not Applicable</v>
      </c>
      <c r="L208" s="488"/>
      <c r="M208" s="489"/>
      <c r="N208" s="490" t="s">
        <v>1100</v>
      </c>
      <c r="O208" s="491"/>
      <c r="P208" s="322"/>
      <c r="Q208" s="648" t="s">
        <v>131</v>
      </c>
      <c r="R208" s="487" t="str">
        <f t="shared" si="36"/>
        <v>回答不要
Not Applicable</v>
      </c>
      <c r="S208" s="488"/>
      <c r="T208" s="489"/>
      <c r="U208" s="649"/>
      <c r="V208" s="494"/>
      <c r="W208" s="649"/>
      <c r="X208" s="487" t="str">
        <f t="shared" si="37"/>
        <v>回答不要
Not Applicable</v>
      </c>
      <c r="Y208" s="488"/>
      <c r="Z208" s="489"/>
      <c r="AA208" s="649"/>
      <c r="AB208" s="494"/>
      <c r="AC208" s="649"/>
      <c r="AD208" s="487" t="str">
        <f t="shared" si="38"/>
        <v>回答不要
Not Applicable</v>
      </c>
      <c r="AE208" s="488"/>
      <c r="AF208" s="489"/>
      <c r="AG208" s="649"/>
      <c r="AH208" s="494"/>
      <c r="AI208" s="649"/>
      <c r="AJ208" s="487" t="str">
        <f t="shared" si="39"/>
        <v>回答不要
Not Applicable</v>
      </c>
      <c r="AK208" s="488"/>
      <c r="AL208" s="489"/>
      <c r="AM208" s="652"/>
      <c r="AN208" s="494"/>
      <c r="AO208" s="668"/>
      <c r="AP208" s="669">
        <f>IF(OR('0.Work Content Judge'!$F$130=0,AND($CP208=99,COUNTIF('0.Work Content Judge'!$AM$160:$AO$160,2)=0),AND($CQ208=99,COUNTIF('0.Work Content Judge'!$AM$160:$AO$160,2)&gt;0),AND($CT208=99,'0.Work Content Judge'!$AC$160=1),AND($K$27="N/A",$H208=$BD$46),AND($K$28="N/A",$H208=$BE$46),AND($K$29="N/A",$H208=$BF$46),AND($K$30="N/A",$H208=$BG$46),AND($K$31="N/A",$H208=$BH$46),AND($K$32="N/A",$H208=$BI$46)),0,1)</f>
        <v>0</v>
      </c>
      <c r="AQ208" s="670">
        <f t="shared" si="40"/>
        <v>1</v>
      </c>
      <c r="AR208" s="669">
        <f>IF(OR('0.Work Content Judge'!$F$131=0,AND($CP208=99,COUNTIF('0.Work Content Judge'!$AM$161:$AO$161,2)=0),AND($CQ208=99,COUNTIF('0.Work Content Judge'!$AM$161:$AO$161,2)&gt;0),AND($CT208=99,'0.Work Content Judge'!$AC$161=1),AND($R$27="N/A",$H208=$BD$46),AND($R$28="N/A",$H208=$BE$46),AND($R$29="N/A",$H208=$BF$46),AND($R$30="N/A",$H208=$BG$46),AND($R$31="N/A",$H208=$BH$46),AND($R$32="N/A",$H208=$BI$46)),0,1)</f>
        <v>0</v>
      </c>
      <c r="AS208" s="670">
        <f t="shared" si="41"/>
        <v>1</v>
      </c>
      <c r="AT208" s="669">
        <f>IF(OR('0.Work Content Judge'!$F$132=0,AND($CP208=99,COUNTIF('0.Work Content Judge'!$AM$162:$AO$162,2)=0),AND($CQ208=99,COUNTIF('0.Work Content Judge'!$AM$162:$AO$162,2)&gt;0),AND($CT208=99,'0.Work Content Judge'!$AC$162=1),AND($X$27="N/A",$H208=$BD$46),AND($X$28="N/A",$H208=$BE$46),AND($X$29="N/A",$H208=$BF$46),AND($X$30="N/A",$H208=$BG$46),AND($X$31="N/A",$H208=$BH$46),AND($X$32="N/A",$H208=$BI$46)),0,1)</f>
        <v>0</v>
      </c>
      <c r="AU208" s="670">
        <f t="shared" si="42"/>
        <v>1</v>
      </c>
      <c r="AV208" s="669">
        <f>IF(OR('0.Work Content Judge'!$F$133=0,AND($CP208=99,COUNTIF('0.Work Content Judge'!$AM$163:$AO$163,2)=0),AND($CQ208=99,COUNTIF('0.Work Content Judge'!$AM$163:$AO$163,2)&gt;0),AND($CT208=99,'0.Work Content Judge'!$AC$163=1),AND($AD$27="N/A",$H208=$BD$46),AND($AD$28="N/A",$H208=$BE$46),AND($AD$29="N/A",$H208=$BF$46),AND($AD$30="N/A",$H208=$BG$46),AND($AD$31="N/A",$H208=$BH$46),AND($AD$32="N/A",$H208=$BI$46)),0,1)</f>
        <v>0</v>
      </c>
      <c r="AW208" s="670">
        <f t="shared" si="43"/>
        <v>1</v>
      </c>
      <c r="AX208" s="669">
        <f>IF(OR('0.Work Content Judge'!$F$134=0,AND($CP208=99,COUNTIF('0.Work Content Judge'!$AM$164:$AO$164,2)=0),AND($CQ208=99,COUNTIF('0.Work Content Judge'!$AM$164:$AO$164,2)&gt;0),AND($CT208=99,'0.Work Content Judge'!$AC$164=1),AND($AJ$27="N/A",$H208=$BD$46),AND($AJ$28="N/A",$H208=$BE$46),AND($AJ$29="N/A",$H208=$BF$46),AND($AJ$30="N/A",$H208=$BG$46),AND($AJ$31="N/A",$H208=$BH$46),AND($AJ$32="N/A",$H208=$BI$46)),0,1)</f>
        <v>0</v>
      </c>
      <c r="AY208" s="670">
        <f t="shared" si="44"/>
        <v>1</v>
      </c>
      <c r="AZ208" s="683">
        <f t="shared" si="46"/>
        <v>1</v>
      </c>
      <c r="BA208" s="684">
        <v>1</v>
      </c>
      <c r="BB208" s="685">
        <v>1</v>
      </c>
      <c r="BC208" s="685" t="s">
        <v>749</v>
      </c>
      <c r="BD208" s="685" t="s">
        <v>749</v>
      </c>
      <c r="BE208" s="685">
        <v>1</v>
      </c>
      <c r="BF208" s="685" t="s">
        <v>749</v>
      </c>
      <c r="BG208" s="685" t="s">
        <v>749</v>
      </c>
      <c r="BH208" s="685" t="s">
        <v>749</v>
      </c>
      <c r="BI208" s="685" t="s">
        <v>749</v>
      </c>
      <c r="BJ208" s="685">
        <v>0</v>
      </c>
      <c r="BK208" s="685"/>
      <c r="BL208" s="685"/>
      <c r="BM208" s="685"/>
      <c r="BN208" s="685"/>
      <c r="BO208" s="685"/>
      <c r="BP208" s="685"/>
      <c r="BQ208" s="685" t="s">
        <v>749</v>
      </c>
      <c r="BR208" s="685" t="s">
        <v>749</v>
      </c>
      <c r="BS208" s="685" t="s">
        <v>749</v>
      </c>
      <c r="BT208" s="685" t="s">
        <v>749</v>
      </c>
      <c r="BU208" s="685" t="s">
        <v>749</v>
      </c>
      <c r="BV208" s="685" t="s">
        <v>749</v>
      </c>
      <c r="BW208" s="685" t="s">
        <v>749</v>
      </c>
      <c r="BX208" s="685" t="s">
        <v>749</v>
      </c>
      <c r="BY208" s="685" t="s">
        <v>749</v>
      </c>
      <c r="BZ208" s="685">
        <v>1</v>
      </c>
      <c r="CA208" s="685">
        <v>1</v>
      </c>
      <c r="CB208" s="685">
        <v>1</v>
      </c>
      <c r="CC208" s="685">
        <v>1</v>
      </c>
      <c r="CD208" s="685" t="s">
        <v>749</v>
      </c>
      <c r="CE208" s="685" t="s">
        <v>749</v>
      </c>
      <c r="CF208" s="685" t="s">
        <v>749</v>
      </c>
      <c r="CG208" s="685" t="s">
        <v>749</v>
      </c>
      <c r="CH208" s="685" t="s">
        <v>749</v>
      </c>
      <c r="CI208" s="685" t="s">
        <v>749</v>
      </c>
      <c r="CJ208" s="685" t="s">
        <v>749</v>
      </c>
      <c r="CK208" s="685" t="s">
        <v>749</v>
      </c>
      <c r="CL208" s="685" t="s">
        <v>749</v>
      </c>
      <c r="CM208" s="685" t="s">
        <v>749</v>
      </c>
      <c r="CN208" s="685">
        <v>1</v>
      </c>
      <c r="CO208" s="685" t="s">
        <v>749</v>
      </c>
      <c r="CP208" s="685"/>
      <c r="CQ208" s="685"/>
      <c r="CR208" s="685"/>
      <c r="CS208" s="685"/>
      <c r="CT208" s="685"/>
      <c r="CU208" s="685"/>
      <c r="CV208" s="685"/>
      <c r="CW208" s="718" t="str">
        <f t="shared" ref="CW208:CW231" si="48">VLOOKUP($H208,$CX$41:$CY$47,2,FALSE)</f>
        <v>インターネット接続環境</v>
      </c>
      <c r="CX208" s="718"/>
      <c r="CY208" s="718"/>
    </row>
    <row r="209" s="258" customFormat="1" ht="129.6" spans="2:103">
      <c r="B209" s="448">
        <f t="shared" si="45"/>
        <v>162</v>
      </c>
      <c r="C209" s="449" t="s">
        <v>1103</v>
      </c>
      <c r="D209" s="450" t="s">
        <v>1015</v>
      </c>
      <c r="E209" s="451" t="s">
        <v>801</v>
      </c>
      <c r="F209" s="598" t="s">
        <v>1101</v>
      </c>
      <c r="G209" s="598" t="s">
        <v>1104</v>
      </c>
      <c r="H209" s="451" t="str">
        <f t="shared" si="47"/>
        <v>インターネットメール環境
Internet mail environment
(e.g., E-mail server)</v>
      </c>
      <c r="I209" s="451" t="s">
        <v>1018</v>
      </c>
      <c r="J209" s="637" t="s">
        <v>1019</v>
      </c>
      <c r="K209" s="487" t="str">
        <f t="shared" si="35"/>
        <v>回答不要
Not Applicable</v>
      </c>
      <c r="L209" s="488"/>
      <c r="M209" s="489"/>
      <c r="N209" s="490" t="s">
        <v>1103</v>
      </c>
      <c r="O209" s="491"/>
      <c r="P209" s="322"/>
      <c r="Q209" s="648" t="s">
        <v>131</v>
      </c>
      <c r="R209" s="487" t="str">
        <f t="shared" si="36"/>
        <v>回答不要
Not Applicable</v>
      </c>
      <c r="S209" s="488"/>
      <c r="T209" s="489"/>
      <c r="U209" s="649"/>
      <c r="V209" s="494"/>
      <c r="W209" s="649"/>
      <c r="X209" s="487" t="str">
        <f t="shared" si="37"/>
        <v>回答不要
Not Applicable</v>
      </c>
      <c r="Y209" s="488"/>
      <c r="Z209" s="489"/>
      <c r="AA209" s="649"/>
      <c r="AB209" s="494"/>
      <c r="AC209" s="649"/>
      <c r="AD209" s="487" t="str">
        <f t="shared" si="38"/>
        <v>回答不要
Not Applicable</v>
      </c>
      <c r="AE209" s="488"/>
      <c r="AF209" s="489"/>
      <c r="AG209" s="649"/>
      <c r="AH209" s="494"/>
      <c r="AI209" s="649"/>
      <c r="AJ209" s="487" t="str">
        <f t="shared" si="39"/>
        <v>回答不要
Not Applicable</v>
      </c>
      <c r="AK209" s="488"/>
      <c r="AL209" s="489"/>
      <c r="AM209" s="652"/>
      <c r="AN209" s="494"/>
      <c r="AO209" s="668"/>
      <c r="AP209" s="669">
        <f>IF(OR('0.Work Content Judge'!$F$130=0,AND($CP209=99,COUNTIF('0.Work Content Judge'!$AM$160:$AO$160,2)=0),AND($CQ209=99,COUNTIF('0.Work Content Judge'!$AM$160:$AO$160,2)&gt;0),AND($CT209=99,'0.Work Content Judge'!$AC$160=1),AND($K$27="N/A",$H209=$BD$46),AND($K$28="N/A",$H209=$BE$46),AND($K$29="N/A",$H209=$BF$46),AND($K$30="N/A",$H209=$BG$46),AND($K$31="N/A",$H209=$BH$46),AND($K$32="N/A",$H209=$BI$46)),0,1)</f>
        <v>0</v>
      </c>
      <c r="AQ209" s="670">
        <f t="shared" si="40"/>
        <v>1</v>
      </c>
      <c r="AR209" s="669">
        <f>IF(OR('0.Work Content Judge'!$F$131=0,AND($CP209=99,COUNTIF('0.Work Content Judge'!$AM$161:$AO$161,2)=0),AND($CQ209=99,COUNTIF('0.Work Content Judge'!$AM$161:$AO$161,2)&gt;0),AND($CT209=99,'0.Work Content Judge'!$AC$161=1),AND($R$27="N/A",$H209=$BD$46),AND($R$28="N/A",$H209=$BE$46),AND($R$29="N/A",$H209=$BF$46),AND($R$30="N/A",$H209=$BG$46),AND($R$31="N/A",$H209=$BH$46),AND($R$32="N/A",$H209=$BI$46)),0,1)</f>
        <v>0</v>
      </c>
      <c r="AS209" s="670">
        <f t="shared" si="41"/>
        <v>1</v>
      </c>
      <c r="AT209" s="669">
        <f>IF(OR('0.Work Content Judge'!$F$132=0,AND($CP209=99,COUNTIF('0.Work Content Judge'!$AM$162:$AO$162,2)=0),AND($CQ209=99,COUNTIF('0.Work Content Judge'!$AM$162:$AO$162,2)&gt;0),AND($CT209=99,'0.Work Content Judge'!$AC$162=1),AND($X$27="N/A",$H209=$BD$46),AND($X$28="N/A",$H209=$BE$46),AND($X$29="N/A",$H209=$BF$46),AND($X$30="N/A",$H209=$BG$46),AND($X$31="N/A",$H209=$BH$46),AND($X$32="N/A",$H209=$BI$46)),0,1)</f>
        <v>0</v>
      </c>
      <c r="AU209" s="670">
        <f t="shared" si="42"/>
        <v>1</v>
      </c>
      <c r="AV209" s="669">
        <f>IF(OR('0.Work Content Judge'!$F$133=0,AND($CP209=99,COUNTIF('0.Work Content Judge'!$AM$163:$AO$163,2)=0),AND($CQ209=99,COUNTIF('0.Work Content Judge'!$AM$163:$AO$163,2)&gt;0),AND($CT209=99,'0.Work Content Judge'!$AC$163=1),AND($AD$27="N/A",$H209=$BD$46),AND($AD$28="N/A",$H209=$BE$46),AND($AD$29="N/A",$H209=$BF$46),AND($AD$30="N/A",$H209=$BG$46),AND($AD$31="N/A",$H209=$BH$46),AND($AD$32="N/A",$H209=$BI$46)),0,1)</f>
        <v>0</v>
      </c>
      <c r="AW209" s="670">
        <f t="shared" si="43"/>
        <v>1</v>
      </c>
      <c r="AX209" s="669">
        <f>IF(OR('0.Work Content Judge'!$F$134=0,AND($CP209=99,COUNTIF('0.Work Content Judge'!$AM$164:$AO$164,2)=0),AND($CQ209=99,COUNTIF('0.Work Content Judge'!$AM$164:$AO$164,2)&gt;0),AND($CT209=99,'0.Work Content Judge'!$AC$164=1),AND($AJ$27="N/A",$H209=$BD$46),AND($AJ$28="N/A",$H209=$BE$46),AND($AJ$29="N/A",$H209=$BF$46),AND($AJ$30="N/A",$H209=$BG$46),AND($AJ$31="N/A",$H209=$BH$46),AND($AJ$32="N/A",$H209=$BI$46)),0,1)</f>
        <v>0</v>
      </c>
      <c r="AY209" s="670">
        <f t="shared" si="44"/>
        <v>1</v>
      </c>
      <c r="AZ209" s="683">
        <f t="shared" si="46"/>
        <v>1</v>
      </c>
      <c r="BA209" s="684">
        <v>1</v>
      </c>
      <c r="BB209" s="685">
        <v>1</v>
      </c>
      <c r="BC209" s="685" t="s">
        <v>749</v>
      </c>
      <c r="BD209" s="685" t="s">
        <v>749</v>
      </c>
      <c r="BE209" s="685" t="s">
        <v>749</v>
      </c>
      <c r="BF209" s="685">
        <v>1</v>
      </c>
      <c r="BG209" s="685" t="s">
        <v>749</v>
      </c>
      <c r="BH209" s="685" t="s">
        <v>749</v>
      </c>
      <c r="BI209" s="685" t="s">
        <v>749</v>
      </c>
      <c r="BJ209" s="685">
        <v>0</v>
      </c>
      <c r="BK209" s="685"/>
      <c r="BL209" s="685"/>
      <c r="BM209" s="685"/>
      <c r="BN209" s="685"/>
      <c r="BO209" s="685"/>
      <c r="BP209" s="685"/>
      <c r="BQ209" s="685" t="s">
        <v>749</v>
      </c>
      <c r="BR209" s="685" t="s">
        <v>749</v>
      </c>
      <c r="BS209" s="685" t="s">
        <v>749</v>
      </c>
      <c r="BT209" s="685" t="s">
        <v>749</v>
      </c>
      <c r="BU209" s="685" t="s">
        <v>749</v>
      </c>
      <c r="BV209" s="685" t="s">
        <v>749</v>
      </c>
      <c r="BW209" s="685" t="s">
        <v>749</v>
      </c>
      <c r="BX209" s="685" t="s">
        <v>749</v>
      </c>
      <c r="BY209" s="685" t="s">
        <v>749</v>
      </c>
      <c r="BZ209" s="685">
        <v>1</v>
      </c>
      <c r="CA209" s="685">
        <v>1</v>
      </c>
      <c r="CB209" s="685">
        <v>1</v>
      </c>
      <c r="CC209" s="685">
        <v>1</v>
      </c>
      <c r="CD209" s="685" t="s">
        <v>749</v>
      </c>
      <c r="CE209" s="685" t="s">
        <v>749</v>
      </c>
      <c r="CF209" s="685" t="s">
        <v>749</v>
      </c>
      <c r="CG209" s="685" t="s">
        <v>749</v>
      </c>
      <c r="CH209" s="685" t="s">
        <v>749</v>
      </c>
      <c r="CI209" s="685" t="s">
        <v>749</v>
      </c>
      <c r="CJ209" s="685" t="s">
        <v>749</v>
      </c>
      <c r="CK209" s="685" t="s">
        <v>749</v>
      </c>
      <c r="CL209" s="685" t="s">
        <v>749</v>
      </c>
      <c r="CM209" s="685" t="s">
        <v>749</v>
      </c>
      <c r="CN209" s="685">
        <v>1</v>
      </c>
      <c r="CO209" s="685" t="s">
        <v>749</v>
      </c>
      <c r="CP209" s="685"/>
      <c r="CQ209" s="685"/>
      <c r="CR209" s="685"/>
      <c r="CS209" s="685"/>
      <c r="CT209" s="685"/>
      <c r="CU209" s="685"/>
      <c r="CV209" s="685"/>
      <c r="CW209" s="718" t="str">
        <f t="shared" si="48"/>
        <v>インターネットメール環境</v>
      </c>
      <c r="CX209" s="718"/>
      <c r="CY209" s="718"/>
    </row>
    <row r="210" s="258" customFormat="1" ht="144" spans="2:103">
      <c r="B210" s="448">
        <f t="shared" si="45"/>
        <v>163</v>
      </c>
      <c r="C210" s="449" t="s">
        <v>1105</v>
      </c>
      <c r="D210" s="450" t="s">
        <v>1015</v>
      </c>
      <c r="E210" s="451" t="s">
        <v>801</v>
      </c>
      <c r="F210" s="598" t="s">
        <v>1106</v>
      </c>
      <c r="G210" s="598" t="s">
        <v>1107</v>
      </c>
      <c r="H210" s="451" t="str">
        <f t="shared" si="47"/>
        <v>端末
Terminal
(e.g., User terminal, operation terminal, etc.)</v>
      </c>
      <c r="I210" s="451" t="s">
        <v>1018</v>
      </c>
      <c r="J210" s="637" t="s">
        <v>1019</v>
      </c>
      <c r="K210" s="487" t="str">
        <f t="shared" si="35"/>
        <v>回答不要
Not Applicable</v>
      </c>
      <c r="L210" s="488"/>
      <c r="M210" s="489"/>
      <c r="N210" s="490" t="s">
        <v>1105</v>
      </c>
      <c r="O210" s="491"/>
      <c r="P210" s="322"/>
      <c r="Q210" s="648" t="s">
        <v>131</v>
      </c>
      <c r="R210" s="487" t="str">
        <f t="shared" si="36"/>
        <v>回答不要
Not Applicable</v>
      </c>
      <c r="S210" s="488"/>
      <c r="T210" s="489"/>
      <c r="U210" s="649"/>
      <c r="V210" s="494"/>
      <c r="W210" s="649"/>
      <c r="X210" s="487" t="str">
        <f t="shared" si="37"/>
        <v>回答不要
Not Applicable</v>
      </c>
      <c r="Y210" s="488"/>
      <c r="Z210" s="489"/>
      <c r="AA210" s="649"/>
      <c r="AB210" s="494"/>
      <c r="AC210" s="649"/>
      <c r="AD210" s="487" t="str">
        <f t="shared" si="38"/>
        <v>回答不要
Not Applicable</v>
      </c>
      <c r="AE210" s="488"/>
      <c r="AF210" s="489"/>
      <c r="AG210" s="649"/>
      <c r="AH210" s="494"/>
      <c r="AI210" s="649"/>
      <c r="AJ210" s="487" t="str">
        <f t="shared" si="39"/>
        <v>回答不要
Not Applicable</v>
      </c>
      <c r="AK210" s="488"/>
      <c r="AL210" s="489"/>
      <c r="AM210" s="652"/>
      <c r="AN210" s="494"/>
      <c r="AO210" s="668"/>
      <c r="AP210" s="669">
        <f>IF(OR('0.Work Content Judge'!$F$130=0,AND($CP210=99,COUNTIF('0.Work Content Judge'!$AM$160:$AO$160,2)=0),AND($CQ210=99,COUNTIF('0.Work Content Judge'!$AM$160:$AO$160,2)&gt;0),AND($CT210=99,'0.Work Content Judge'!$AC$160=1),AND($K$27="N/A",$H210=$BD$46),AND($K$28="N/A",$H210=$BE$46),AND($K$29="N/A",$H210=$BF$46),AND($K$30="N/A",$H210=$BG$46),AND($K$31="N/A",$H210=$BH$46),AND($K$32="N/A",$H210=$BI$46)),0,1)</f>
        <v>0</v>
      </c>
      <c r="AQ210" s="670">
        <f t="shared" si="40"/>
        <v>1</v>
      </c>
      <c r="AR210" s="669">
        <f>IF(OR('0.Work Content Judge'!$F$131=0,AND($CP210=99,COUNTIF('0.Work Content Judge'!$AM$161:$AO$161,2)=0),AND($CQ210=99,COUNTIF('0.Work Content Judge'!$AM$161:$AO$161,2)&gt;0),AND($CT210=99,'0.Work Content Judge'!$AC$161=1),AND($R$27="N/A",$H210=$BD$46),AND($R$28="N/A",$H210=$BE$46),AND($R$29="N/A",$H210=$BF$46),AND($R$30="N/A",$H210=$BG$46),AND($R$31="N/A",$H210=$BH$46),AND($R$32="N/A",$H210=$BI$46)),0,1)</f>
        <v>0</v>
      </c>
      <c r="AS210" s="670">
        <f t="shared" si="41"/>
        <v>1</v>
      </c>
      <c r="AT210" s="669">
        <f>IF(OR('0.Work Content Judge'!$F$132=0,AND($CP210=99,COUNTIF('0.Work Content Judge'!$AM$162:$AO$162,2)=0),AND($CQ210=99,COUNTIF('0.Work Content Judge'!$AM$162:$AO$162,2)&gt;0),AND($CT210=99,'0.Work Content Judge'!$AC$162=1),AND($X$27="N/A",$H210=$BD$46),AND($X$28="N/A",$H210=$BE$46),AND($X$29="N/A",$H210=$BF$46),AND($X$30="N/A",$H210=$BG$46),AND($X$31="N/A",$H210=$BH$46),AND($X$32="N/A",$H210=$BI$46)),0,1)</f>
        <v>0</v>
      </c>
      <c r="AU210" s="670">
        <f t="shared" si="42"/>
        <v>1</v>
      </c>
      <c r="AV210" s="669">
        <f>IF(OR('0.Work Content Judge'!$F$133=0,AND($CP210=99,COUNTIF('0.Work Content Judge'!$AM$163:$AO$163,2)=0),AND($CQ210=99,COUNTIF('0.Work Content Judge'!$AM$163:$AO$163,2)&gt;0),AND($CT210=99,'0.Work Content Judge'!$AC$163=1),AND($AD$27="N/A",$H210=$BD$46),AND($AD$28="N/A",$H210=$BE$46),AND($AD$29="N/A",$H210=$BF$46),AND($AD$30="N/A",$H210=$BG$46),AND($AD$31="N/A",$H210=$BH$46),AND($AD$32="N/A",$H210=$BI$46)),0,1)</f>
        <v>0</v>
      </c>
      <c r="AW210" s="670">
        <f t="shared" si="43"/>
        <v>1</v>
      </c>
      <c r="AX210" s="669">
        <f>IF(OR('0.Work Content Judge'!$F$134=0,AND($CP210=99,COUNTIF('0.Work Content Judge'!$AM$164:$AO$164,2)=0),AND($CQ210=99,COUNTIF('0.Work Content Judge'!$AM$164:$AO$164,2)&gt;0),AND($CT210=99,'0.Work Content Judge'!$AC$164=1),AND($AJ$27="N/A",$H210=$BD$46),AND($AJ$28="N/A",$H210=$BE$46),AND($AJ$29="N/A",$H210=$BF$46),AND($AJ$30="N/A",$H210=$BG$46),AND($AJ$31="N/A",$H210=$BH$46),AND($AJ$32="N/A",$H210=$BI$46)),0,1)</f>
        <v>0</v>
      </c>
      <c r="AY210" s="670">
        <f t="shared" si="44"/>
        <v>1</v>
      </c>
      <c r="AZ210" s="683">
        <f t="shared" si="46"/>
        <v>1</v>
      </c>
      <c r="BA210" s="684">
        <v>1</v>
      </c>
      <c r="BB210" s="685">
        <v>1</v>
      </c>
      <c r="BC210" s="685" t="s">
        <v>749</v>
      </c>
      <c r="BD210" s="685" t="s">
        <v>749</v>
      </c>
      <c r="BE210" s="685" t="s">
        <v>749</v>
      </c>
      <c r="BF210" s="685" t="s">
        <v>749</v>
      </c>
      <c r="BG210" s="685">
        <v>1</v>
      </c>
      <c r="BH210" s="685" t="s">
        <v>749</v>
      </c>
      <c r="BI210" s="685" t="s">
        <v>749</v>
      </c>
      <c r="BJ210" s="685">
        <v>0</v>
      </c>
      <c r="BK210" s="685"/>
      <c r="BL210" s="685"/>
      <c r="BM210" s="685"/>
      <c r="BN210" s="685"/>
      <c r="BO210" s="685"/>
      <c r="BP210" s="685"/>
      <c r="BQ210" s="685" t="s">
        <v>749</v>
      </c>
      <c r="BR210" s="685" t="s">
        <v>749</v>
      </c>
      <c r="BS210" s="685" t="s">
        <v>749</v>
      </c>
      <c r="BT210" s="685" t="s">
        <v>749</v>
      </c>
      <c r="BU210" s="685" t="s">
        <v>749</v>
      </c>
      <c r="BV210" s="685" t="s">
        <v>749</v>
      </c>
      <c r="BW210" s="685" t="s">
        <v>749</v>
      </c>
      <c r="BX210" s="685" t="s">
        <v>749</v>
      </c>
      <c r="BY210" s="685" t="s">
        <v>749</v>
      </c>
      <c r="BZ210" s="685">
        <v>1</v>
      </c>
      <c r="CA210" s="685">
        <v>1</v>
      </c>
      <c r="CB210" s="685">
        <v>1</v>
      </c>
      <c r="CC210" s="685">
        <v>1</v>
      </c>
      <c r="CD210" s="685" t="s">
        <v>749</v>
      </c>
      <c r="CE210" s="685" t="s">
        <v>749</v>
      </c>
      <c r="CF210" s="685" t="s">
        <v>749</v>
      </c>
      <c r="CG210" s="685" t="s">
        <v>749</v>
      </c>
      <c r="CH210" s="685" t="s">
        <v>749</v>
      </c>
      <c r="CI210" s="685" t="s">
        <v>749</v>
      </c>
      <c r="CJ210" s="685" t="s">
        <v>749</v>
      </c>
      <c r="CK210" s="685" t="s">
        <v>749</v>
      </c>
      <c r="CL210" s="685" t="s">
        <v>749</v>
      </c>
      <c r="CM210" s="685" t="s">
        <v>749</v>
      </c>
      <c r="CN210" s="685">
        <v>1</v>
      </c>
      <c r="CO210" s="685" t="s">
        <v>749</v>
      </c>
      <c r="CP210" s="685"/>
      <c r="CQ210" s="685"/>
      <c r="CR210" s="685"/>
      <c r="CS210" s="685"/>
      <c r="CT210" s="685"/>
      <c r="CU210" s="685"/>
      <c r="CV210" s="685"/>
      <c r="CW210" s="718" t="str">
        <f t="shared" si="48"/>
        <v>ユーザ端末・ネットワーク</v>
      </c>
      <c r="CX210" s="718"/>
      <c r="CY210" s="718"/>
    </row>
    <row r="211" s="258" customFormat="1" ht="129.6" spans="2:103">
      <c r="B211" s="448">
        <f t="shared" si="45"/>
        <v>164</v>
      </c>
      <c r="C211" s="449" t="s">
        <v>1108</v>
      </c>
      <c r="D211" s="450" t="s">
        <v>1015</v>
      </c>
      <c r="E211" s="451" t="s">
        <v>801</v>
      </c>
      <c r="F211" s="598" t="s">
        <v>1109</v>
      </c>
      <c r="G211" s="598" t="s">
        <v>1110</v>
      </c>
      <c r="H211" s="451" t="str">
        <f t="shared" si="47"/>
        <v>端末
Terminal
(e.g., User terminal, operation terminal, etc.)</v>
      </c>
      <c r="I211" s="451" t="s">
        <v>1018</v>
      </c>
      <c r="J211" s="637" t="s">
        <v>1019</v>
      </c>
      <c r="K211" s="487" t="str">
        <f t="shared" si="35"/>
        <v>回答不要
Not Applicable</v>
      </c>
      <c r="L211" s="488"/>
      <c r="M211" s="489"/>
      <c r="N211" s="490" t="s">
        <v>1108</v>
      </c>
      <c r="O211" s="491"/>
      <c r="P211" s="322"/>
      <c r="Q211" s="648" t="s">
        <v>131</v>
      </c>
      <c r="R211" s="487" t="str">
        <f t="shared" si="36"/>
        <v>回答不要
Not Applicable</v>
      </c>
      <c r="S211" s="488"/>
      <c r="T211" s="489"/>
      <c r="U211" s="649"/>
      <c r="V211" s="494"/>
      <c r="W211" s="649"/>
      <c r="X211" s="487" t="str">
        <f t="shared" si="37"/>
        <v>回答不要
Not Applicable</v>
      </c>
      <c r="Y211" s="488"/>
      <c r="Z211" s="489"/>
      <c r="AA211" s="649"/>
      <c r="AB211" s="494"/>
      <c r="AC211" s="649"/>
      <c r="AD211" s="487" t="str">
        <f t="shared" si="38"/>
        <v>回答不要
Not Applicable</v>
      </c>
      <c r="AE211" s="488"/>
      <c r="AF211" s="489"/>
      <c r="AG211" s="649"/>
      <c r="AH211" s="494"/>
      <c r="AI211" s="649"/>
      <c r="AJ211" s="487" t="str">
        <f t="shared" si="39"/>
        <v>回答不要
Not Applicable</v>
      </c>
      <c r="AK211" s="488"/>
      <c r="AL211" s="489"/>
      <c r="AM211" s="652"/>
      <c r="AN211" s="494"/>
      <c r="AO211" s="668"/>
      <c r="AP211" s="669">
        <f>IF(OR('0.Work Content Judge'!$F$130=0,AND($CP211=99,COUNTIF('0.Work Content Judge'!$AM$160:$AO$160,2)=0),AND($CQ211=99,COUNTIF('0.Work Content Judge'!$AM$160:$AO$160,2)&gt;0),AND($CT211=99,'0.Work Content Judge'!$AC$160=1),AND($K$27="N/A",$H211=$BD$46),AND($K$28="N/A",$H211=$BE$46),AND($K$29="N/A",$H211=$BF$46),AND($K$30="N/A",$H211=$BG$46),AND($K$31="N/A",$H211=$BH$46),AND($K$32="N/A",$H211=$BI$46)),0,1)</f>
        <v>0</v>
      </c>
      <c r="AQ211" s="670">
        <f t="shared" si="40"/>
        <v>1</v>
      </c>
      <c r="AR211" s="669">
        <f>IF(OR('0.Work Content Judge'!$F$131=0,AND($CP211=99,COUNTIF('0.Work Content Judge'!$AM$161:$AO$161,2)=0),AND($CQ211=99,COUNTIF('0.Work Content Judge'!$AM$161:$AO$161,2)&gt;0),AND($CT211=99,'0.Work Content Judge'!$AC$161=1),AND($R$27="N/A",$H211=$BD$46),AND($R$28="N/A",$H211=$BE$46),AND($R$29="N/A",$H211=$BF$46),AND($R$30="N/A",$H211=$BG$46),AND($R$31="N/A",$H211=$BH$46),AND($R$32="N/A",$H211=$BI$46)),0,1)</f>
        <v>0</v>
      </c>
      <c r="AS211" s="670">
        <f t="shared" si="41"/>
        <v>1</v>
      </c>
      <c r="AT211" s="669">
        <f>IF(OR('0.Work Content Judge'!$F$132=0,AND($CP211=99,COUNTIF('0.Work Content Judge'!$AM$162:$AO$162,2)=0),AND($CQ211=99,COUNTIF('0.Work Content Judge'!$AM$162:$AO$162,2)&gt;0),AND($CT211=99,'0.Work Content Judge'!$AC$162=1),AND($X$27="N/A",$H211=$BD$46),AND($X$28="N/A",$H211=$BE$46),AND($X$29="N/A",$H211=$BF$46),AND($X$30="N/A",$H211=$BG$46),AND($X$31="N/A",$H211=$BH$46),AND($X$32="N/A",$H211=$BI$46)),0,1)</f>
        <v>0</v>
      </c>
      <c r="AU211" s="670">
        <f t="shared" si="42"/>
        <v>1</v>
      </c>
      <c r="AV211" s="669">
        <f>IF(OR('0.Work Content Judge'!$F$133=0,AND($CP211=99,COUNTIF('0.Work Content Judge'!$AM$163:$AO$163,2)=0),AND($CQ211=99,COUNTIF('0.Work Content Judge'!$AM$163:$AO$163,2)&gt;0),AND($CT211=99,'0.Work Content Judge'!$AC$163=1),AND($AD$27="N/A",$H211=$BD$46),AND($AD$28="N/A",$H211=$BE$46),AND($AD$29="N/A",$H211=$BF$46),AND($AD$30="N/A",$H211=$BG$46),AND($AD$31="N/A",$H211=$BH$46),AND($AD$32="N/A",$H211=$BI$46)),0,1)</f>
        <v>0</v>
      </c>
      <c r="AW211" s="670">
        <f t="shared" si="43"/>
        <v>1</v>
      </c>
      <c r="AX211" s="669">
        <f>IF(OR('0.Work Content Judge'!$F$134=0,AND($CP211=99,COUNTIF('0.Work Content Judge'!$AM$164:$AO$164,2)=0),AND($CQ211=99,COUNTIF('0.Work Content Judge'!$AM$164:$AO$164,2)&gt;0),AND($CT211=99,'0.Work Content Judge'!$AC$164=1),AND($AJ$27="N/A",$H211=$BD$46),AND($AJ$28="N/A",$H211=$BE$46),AND($AJ$29="N/A",$H211=$BF$46),AND($AJ$30="N/A",$H211=$BG$46),AND($AJ$31="N/A",$H211=$BH$46),AND($AJ$32="N/A",$H211=$BI$46)),0,1)</f>
        <v>0</v>
      </c>
      <c r="AY211" s="670">
        <f t="shared" si="44"/>
        <v>1</v>
      </c>
      <c r="AZ211" s="683">
        <f t="shared" si="46"/>
        <v>1</v>
      </c>
      <c r="BA211" s="684">
        <v>1</v>
      </c>
      <c r="BB211" s="685">
        <v>1</v>
      </c>
      <c r="BC211" s="685" t="s">
        <v>749</v>
      </c>
      <c r="BD211" s="685" t="s">
        <v>749</v>
      </c>
      <c r="BE211" s="685" t="s">
        <v>749</v>
      </c>
      <c r="BF211" s="685" t="s">
        <v>749</v>
      </c>
      <c r="BG211" s="685">
        <v>1</v>
      </c>
      <c r="BH211" s="685" t="s">
        <v>749</v>
      </c>
      <c r="BI211" s="685" t="s">
        <v>749</v>
      </c>
      <c r="BJ211" s="685">
        <v>0</v>
      </c>
      <c r="BK211" s="685"/>
      <c r="BL211" s="685"/>
      <c r="BM211" s="685"/>
      <c r="BN211" s="685"/>
      <c r="BO211" s="685"/>
      <c r="BP211" s="685"/>
      <c r="BQ211" s="685" t="s">
        <v>749</v>
      </c>
      <c r="BR211" s="685" t="s">
        <v>749</v>
      </c>
      <c r="BS211" s="685" t="s">
        <v>749</v>
      </c>
      <c r="BT211" s="685" t="s">
        <v>749</v>
      </c>
      <c r="BU211" s="685" t="s">
        <v>749</v>
      </c>
      <c r="BV211" s="685" t="s">
        <v>749</v>
      </c>
      <c r="BW211" s="685" t="s">
        <v>749</v>
      </c>
      <c r="BX211" s="685" t="s">
        <v>749</v>
      </c>
      <c r="BY211" s="685" t="s">
        <v>749</v>
      </c>
      <c r="BZ211" s="685">
        <v>1</v>
      </c>
      <c r="CA211" s="685">
        <v>1</v>
      </c>
      <c r="CB211" s="685">
        <v>1</v>
      </c>
      <c r="CC211" s="685">
        <v>1</v>
      </c>
      <c r="CD211" s="685" t="s">
        <v>749</v>
      </c>
      <c r="CE211" s="685" t="s">
        <v>749</v>
      </c>
      <c r="CF211" s="685" t="s">
        <v>749</v>
      </c>
      <c r="CG211" s="685" t="s">
        <v>749</v>
      </c>
      <c r="CH211" s="685" t="s">
        <v>749</v>
      </c>
      <c r="CI211" s="685" t="s">
        <v>749</v>
      </c>
      <c r="CJ211" s="685" t="s">
        <v>749</v>
      </c>
      <c r="CK211" s="685" t="s">
        <v>749</v>
      </c>
      <c r="CL211" s="685" t="s">
        <v>749</v>
      </c>
      <c r="CM211" s="685" t="s">
        <v>749</v>
      </c>
      <c r="CN211" s="685">
        <v>1</v>
      </c>
      <c r="CO211" s="685" t="s">
        <v>749</v>
      </c>
      <c r="CP211" s="685"/>
      <c r="CQ211" s="685"/>
      <c r="CR211" s="685"/>
      <c r="CS211" s="685"/>
      <c r="CT211" s="685"/>
      <c r="CU211" s="685"/>
      <c r="CV211" s="685"/>
      <c r="CW211" s="718" t="str">
        <f t="shared" si="48"/>
        <v>ユーザ端末・ネットワーク</v>
      </c>
      <c r="CX211" s="718"/>
      <c r="CY211" s="718"/>
    </row>
    <row r="212" s="258" customFormat="1" ht="129.6" spans="2:103">
      <c r="B212" s="448">
        <f t="shared" si="45"/>
        <v>165</v>
      </c>
      <c r="C212" s="449" t="s">
        <v>1111</v>
      </c>
      <c r="D212" s="450" t="s">
        <v>1015</v>
      </c>
      <c r="E212" s="451" t="s">
        <v>801</v>
      </c>
      <c r="F212" s="598" t="s">
        <v>1112</v>
      </c>
      <c r="G212" s="598" t="s">
        <v>1113</v>
      </c>
      <c r="H212" s="451" t="str">
        <f t="shared" si="47"/>
        <v>端末
Terminal
(e.g., User terminal, operation terminal, etc.)</v>
      </c>
      <c r="I212" s="451" t="s">
        <v>1018</v>
      </c>
      <c r="J212" s="637" t="s">
        <v>1019</v>
      </c>
      <c r="K212" s="487" t="str">
        <f t="shared" si="35"/>
        <v>回答不要
Not Applicable</v>
      </c>
      <c r="L212" s="488"/>
      <c r="M212" s="489"/>
      <c r="N212" s="490" t="s">
        <v>1111</v>
      </c>
      <c r="O212" s="491"/>
      <c r="P212" s="322"/>
      <c r="Q212" s="648" t="s">
        <v>131</v>
      </c>
      <c r="R212" s="487" t="str">
        <f t="shared" si="36"/>
        <v>回答不要
Not Applicable</v>
      </c>
      <c r="S212" s="488"/>
      <c r="T212" s="489"/>
      <c r="U212" s="649"/>
      <c r="V212" s="494"/>
      <c r="W212" s="649"/>
      <c r="X212" s="487" t="str">
        <f t="shared" si="37"/>
        <v>回答不要
Not Applicable</v>
      </c>
      <c r="Y212" s="488"/>
      <c r="Z212" s="489"/>
      <c r="AA212" s="649"/>
      <c r="AB212" s="494"/>
      <c r="AC212" s="649"/>
      <c r="AD212" s="487" t="str">
        <f t="shared" si="38"/>
        <v>回答不要
Not Applicable</v>
      </c>
      <c r="AE212" s="488"/>
      <c r="AF212" s="489"/>
      <c r="AG212" s="649"/>
      <c r="AH212" s="494"/>
      <c r="AI212" s="649"/>
      <c r="AJ212" s="487" t="str">
        <f t="shared" si="39"/>
        <v>回答不要
Not Applicable</v>
      </c>
      <c r="AK212" s="488"/>
      <c r="AL212" s="489"/>
      <c r="AM212" s="652"/>
      <c r="AN212" s="494"/>
      <c r="AO212" s="668"/>
      <c r="AP212" s="669">
        <f>IF(OR('0.Work Content Judge'!$F$130=0,AND($CP212=99,COUNTIF('0.Work Content Judge'!$AM$160:$AO$160,2)=0),AND($CQ212=99,COUNTIF('0.Work Content Judge'!$AM$160:$AO$160,2)&gt;0),AND($CT212=99,'0.Work Content Judge'!$AC$160=1),AND($K$27="N/A",$H212=$BD$46),AND($K$28="N/A",$H212=$BE$46),AND($K$29="N/A",$H212=$BF$46),AND($K$30="N/A",$H212=$BG$46),AND($K$31="N/A",$H212=$BH$46),AND($K$32="N/A",$H212=$BI$46)),0,1)</f>
        <v>0</v>
      </c>
      <c r="AQ212" s="670">
        <f t="shared" si="40"/>
        <v>1</v>
      </c>
      <c r="AR212" s="669">
        <f>IF(OR('0.Work Content Judge'!$F$131=0,AND($CP212=99,COUNTIF('0.Work Content Judge'!$AM$161:$AO$161,2)=0),AND($CQ212=99,COUNTIF('0.Work Content Judge'!$AM$161:$AO$161,2)&gt;0),AND($CT212=99,'0.Work Content Judge'!$AC$161=1),AND($R$27="N/A",$H212=$BD$46),AND($R$28="N/A",$H212=$BE$46),AND($R$29="N/A",$H212=$BF$46),AND($R$30="N/A",$H212=$BG$46),AND($R$31="N/A",$H212=$BH$46),AND($R$32="N/A",$H212=$BI$46)),0,1)</f>
        <v>0</v>
      </c>
      <c r="AS212" s="670">
        <f t="shared" si="41"/>
        <v>1</v>
      </c>
      <c r="AT212" s="669">
        <f>IF(OR('0.Work Content Judge'!$F$132=0,AND($CP212=99,COUNTIF('0.Work Content Judge'!$AM$162:$AO$162,2)=0),AND($CQ212=99,COUNTIF('0.Work Content Judge'!$AM$162:$AO$162,2)&gt;0),AND($CT212=99,'0.Work Content Judge'!$AC$162=1),AND($X$27="N/A",$H212=$BD$46),AND($X$28="N/A",$H212=$BE$46),AND($X$29="N/A",$H212=$BF$46),AND($X$30="N/A",$H212=$BG$46),AND($X$31="N/A",$H212=$BH$46),AND($X$32="N/A",$H212=$BI$46)),0,1)</f>
        <v>0</v>
      </c>
      <c r="AU212" s="670">
        <f t="shared" si="42"/>
        <v>1</v>
      </c>
      <c r="AV212" s="669">
        <f>IF(OR('0.Work Content Judge'!$F$133=0,AND($CP212=99,COUNTIF('0.Work Content Judge'!$AM$163:$AO$163,2)=0),AND($CQ212=99,COUNTIF('0.Work Content Judge'!$AM$163:$AO$163,2)&gt;0),AND($CT212=99,'0.Work Content Judge'!$AC$163=1),AND($AD$27="N/A",$H212=$BD$46),AND($AD$28="N/A",$H212=$BE$46),AND($AD$29="N/A",$H212=$BF$46),AND($AD$30="N/A",$H212=$BG$46),AND($AD$31="N/A",$H212=$BH$46),AND($AD$32="N/A",$H212=$BI$46)),0,1)</f>
        <v>0</v>
      </c>
      <c r="AW212" s="670">
        <f t="shared" si="43"/>
        <v>1</v>
      </c>
      <c r="AX212" s="669">
        <f>IF(OR('0.Work Content Judge'!$F$134=0,AND($CP212=99,COUNTIF('0.Work Content Judge'!$AM$164:$AO$164,2)=0),AND($CQ212=99,COUNTIF('0.Work Content Judge'!$AM$164:$AO$164,2)&gt;0),AND($CT212=99,'0.Work Content Judge'!$AC$164=1),AND($AJ$27="N/A",$H212=$BD$46),AND($AJ$28="N/A",$H212=$BE$46),AND($AJ$29="N/A",$H212=$BF$46),AND($AJ$30="N/A",$H212=$BG$46),AND($AJ$31="N/A",$H212=$BH$46),AND($AJ$32="N/A",$H212=$BI$46)),0,1)</f>
        <v>0</v>
      </c>
      <c r="AY212" s="670">
        <f t="shared" si="44"/>
        <v>1</v>
      </c>
      <c r="AZ212" s="683">
        <f t="shared" si="46"/>
        <v>1</v>
      </c>
      <c r="BA212" s="684">
        <v>1</v>
      </c>
      <c r="BB212" s="685">
        <v>1</v>
      </c>
      <c r="BC212" s="685" t="s">
        <v>749</v>
      </c>
      <c r="BD212" s="685" t="s">
        <v>749</v>
      </c>
      <c r="BE212" s="685" t="s">
        <v>749</v>
      </c>
      <c r="BF212" s="685" t="s">
        <v>749</v>
      </c>
      <c r="BG212" s="685">
        <v>1</v>
      </c>
      <c r="BH212" s="685" t="s">
        <v>749</v>
      </c>
      <c r="BI212" s="685" t="s">
        <v>749</v>
      </c>
      <c r="BJ212" s="685">
        <v>0</v>
      </c>
      <c r="BK212" s="685"/>
      <c r="BL212" s="685"/>
      <c r="BM212" s="685"/>
      <c r="BN212" s="685"/>
      <c r="BO212" s="685"/>
      <c r="BP212" s="685"/>
      <c r="BQ212" s="685" t="s">
        <v>749</v>
      </c>
      <c r="BR212" s="685" t="s">
        <v>749</v>
      </c>
      <c r="BS212" s="685" t="s">
        <v>749</v>
      </c>
      <c r="BT212" s="685" t="s">
        <v>749</v>
      </c>
      <c r="BU212" s="685" t="s">
        <v>749</v>
      </c>
      <c r="BV212" s="685" t="s">
        <v>749</v>
      </c>
      <c r="BW212" s="685" t="s">
        <v>749</v>
      </c>
      <c r="BX212" s="685" t="s">
        <v>749</v>
      </c>
      <c r="BY212" s="685" t="s">
        <v>749</v>
      </c>
      <c r="BZ212" s="685">
        <v>1</v>
      </c>
      <c r="CA212" s="685">
        <v>1</v>
      </c>
      <c r="CB212" s="685">
        <v>1</v>
      </c>
      <c r="CC212" s="685">
        <v>1</v>
      </c>
      <c r="CD212" s="685" t="s">
        <v>749</v>
      </c>
      <c r="CE212" s="685" t="s">
        <v>749</v>
      </c>
      <c r="CF212" s="685" t="s">
        <v>749</v>
      </c>
      <c r="CG212" s="685" t="s">
        <v>749</v>
      </c>
      <c r="CH212" s="685" t="s">
        <v>749</v>
      </c>
      <c r="CI212" s="685" t="s">
        <v>749</v>
      </c>
      <c r="CJ212" s="685" t="s">
        <v>749</v>
      </c>
      <c r="CK212" s="685" t="s">
        <v>749</v>
      </c>
      <c r="CL212" s="685" t="s">
        <v>749</v>
      </c>
      <c r="CM212" s="685" t="s">
        <v>749</v>
      </c>
      <c r="CN212" s="685">
        <v>1</v>
      </c>
      <c r="CO212" s="685" t="s">
        <v>749</v>
      </c>
      <c r="CP212" s="685"/>
      <c r="CQ212" s="685"/>
      <c r="CR212" s="685"/>
      <c r="CS212" s="685"/>
      <c r="CT212" s="685"/>
      <c r="CU212" s="685"/>
      <c r="CV212" s="685"/>
      <c r="CW212" s="718" t="str">
        <f t="shared" si="48"/>
        <v>ユーザ端末・ネットワーク</v>
      </c>
      <c r="CX212" s="718"/>
      <c r="CY212" s="718"/>
    </row>
    <row r="213" s="258" customFormat="1" ht="129.6" spans="2:103">
      <c r="B213" s="448">
        <f t="shared" si="45"/>
        <v>166</v>
      </c>
      <c r="C213" s="449" t="s">
        <v>1114</v>
      </c>
      <c r="D213" s="450" t="s">
        <v>1015</v>
      </c>
      <c r="E213" s="451" t="s">
        <v>801</v>
      </c>
      <c r="F213" s="598" t="s">
        <v>1115</v>
      </c>
      <c r="G213" s="598" t="s">
        <v>1116</v>
      </c>
      <c r="H213" s="451" t="str">
        <f t="shared" si="47"/>
        <v>端末
Terminal
(e.g., User terminal, operation terminal, etc.)</v>
      </c>
      <c r="I213" s="451" t="s">
        <v>1018</v>
      </c>
      <c r="J213" s="637" t="s">
        <v>1019</v>
      </c>
      <c r="K213" s="487" t="str">
        <f t="shared" si="35"/>
        <v>回答不要
Not Applicable</v>
      </c>
      <c r="L213" s="488"/>
      <c r="M213" s="489"/>
      <c r="N213" s="490" t="s">
        <v>1114</v>
      </c>
      <c r="O213" s="491"/>
      <c r="P213" s="322"/>
      <c r="Q213" s="648" t="s">
        <v>131</v>
      </c>
      <c r="R213" s="487" t="str">
        <f t="shared" si="36"/>
        <v>回答不要
Not Applicable</v>
      </c>
      <c r="S213" s="488"/>
      <c r="T213" s="489"/>
      <c r="U213" s="649"/>
      <c r="V213" s="494"/>
      <c r="W213" s="649"/>
      <c r="X213" s="487" t="str">
        <f t="shared" si="37"/>
        <v>回答不要
Not Applicable</v>
      </c>
      <c r="Y213" s="488"/>
      <c r="Z213" s="489"/>
      <c r="AA213" s="649"/>
      <c r="AB213" s="494"/>
      <c r="AC213" s="649"/>
      <c r="AD213" s="487" t="str">
        <f t="shared" si="38"/>
        <v>回答不要
Not Applicable</v>
      </c>
      <c r="AE213" s="488"/>
      <c r="AF213" s="489"/>
      <c r="AG213" s="649"/>
      <c r="AH213" s="494"/>
      <c r="AI213" s="649"/>
      <c r="AJ213" s="487" t="str">
        <f t="shared" si="39"/>
        <v>回答不要
Not Applicable</v>
      </c>
      <c r="AK213" s="488"/>
      <c r="AL213" s="489"/>
      <c r="AM213" s="652"/>
      <c r="AN213" s="494"/>
      <c r="AO213" s="668"/>
      <c r="AP213" s="669">
        <f>IF(OR('0.Work Content Judge'!$F$130=0,AND($CP213=99,COUNTIF('0.Work Content Judge'!$AM$160:$AO$160,2)=0),AND($CQ213=99,COUNTIF('0.Work Content Judge'!$AM$160:$AO$160,2)&gt;0),AND($CT213=99,'0.Work Content Judge'!$AC$160=1),AND($K$27="N/A",$H213=$BD$46),AND($K$28="N/A",$H213=$BE$46),AND($K$29="N/A",$H213=$BF$46),AND($K$30="N/A",$H213=$BG$46),AND($K$31="N/A",$H213=$BH$46),AND($K$32="N/A",$H213=$BI$46)),0,1)</f>
        <v>0</v>
      </c>
      <c r="AQ213" s="670">
        <f t="shared" si="40"/>
        <v>1</v>
      </c>
      <c r="AR213" s="669">
        <f>IF(OR('0.Work Content Judge'!$F$131=0,AND($CP213=99,COUNTIF('0.Work Content Judge'!$AM$161:$AO$161,2)=0),AND($CQ213=99,COUNTIF('0.Work Content Judge'!$AM$161:$AO$161,2)&gt;0),AND($CT213=99,'0.Work Content Judge'!$AC$161=1),AND($R$27="N/A",$H213=$BD$46),AND($R$28="N/A",$H213=$BE$46),AND($R$29="N/A",$H213=$BF$46),AND($R$30="N/A",$H213=$BG$46),AND($R$31="N/A",$H213=$BH$46),AND($R$32="N/A",$H213=$BI$46)),0,1)</f>
        <v>0</v>
      </c>
      <c r="AS213" s="670">
        <f t="shared" si="41"/>
        <v>1</v>
      </c>
      <c r="AT213" s="669">
        <f>IF(OR('0.Work Content Judge'!$F$132=0,AND($CP213=99,COUNTIF('0.Work Content Judge'!$AM$162:$AO$162,2)=0),AND($CQ213=99,COUNTIF('0.Work Content Judge'!$AM$162:$AO$162,2)&gt;0),AND($CT213=99,'0.Work Content Judge'!$AC$162=1),AND($X$27="N/A",$H213=$BD$46),AND($X$28="N/A",$H213=$BE$46),AND($X$29="N/A",$H213=$BF$46),AND($X$30="N/A",$H213=$BG$46),AND($X$31="N/A",$H213=$BH$46),AND($X$32="N/A",$H213=$BI$46)),0,1)</f>
        <v>0</v>
      </c>
      <c r="AU213" s="670">
        <f t="shared" si="42"/>
        <v>1</v>
      </c>
      <c r="AV213" s="669">
        <f>IF(OR('0.Work Content Judge'!$F$133=0,AND($CP213=99,COUNTIF('0.Work Content Judge'!$AM$163:$AO$163,2)=0),AND($CQ213=99,COUNTIF('0.Work Content Judge'!$AM$163:$AO$163,2)&gt;0),AND($CT213=99,'0.Work Content Judge'!$AC$163=1),AND($AD$27="N/A",$H213=$BD$46),AND($AD$28="N/A",$H213=$BE$46),AND($AD$29="N/A",$H213=$BF$46),AND($AD$30="N/A",$H213=$BG$46),AND($AD$31="N/A",$H213=$BH$46),AND($AD$32="N/A",$H213=$BI$46)),0,1)</f>
        <v>0</v>
      </c>
      <c r="AW213" s="670">
        <f t="shared" si="43"/>
        <v>1</v>
      </c>
      <c r="AX213" s="669">
        <f>IF(OR('0.Work Content Judge'!$F$134=0,AND($CP213=99,COUNTIF('0.Work Content Judge'!$AM$164:$AO$164,2)=0),AND($CQ213=99,COUNTIF('0.Work Content Judge'!$AM$164:$AO$164,2)&gt;0),AND($CT213=99,'0.Work Content Judge'!$AC$164=1),AND($AJ$27="N/A",$H213=$BD$46),AND($AJ$28="N/A",$H213=$BE$46),AND($AJ$29="N/A",$H213=$BF$46),AND($AJ$30="N/A",$H213=$BG$46),AND($AJ$31="N/A",$H213=$BH$46),AND($AJ$32="N/A",$H213=$BI$46)),0,1)</f>
        <v>0</v>
      </c>
      <c r="AY213" s="670">
        <f t="shared" si="44"/>
        <v>1</v>
      </c>
      <c r="AZ213" s="683">
        <f t="shared" si="46"/>
        <v>1</v>
      </c>
      <c r="BA213" s="684">
        <v>1</v>
      </c>
      <c r="BB213" s="685">
        <v>1</v>
      </c>
      <c r="BC213" s="685" t="s">
        <v>749</v>
      </c>
      <c r="BD213" s="685" t="s">
        <v>749</v>
      </c>
      <c r="BE213" s="685" t="s">
        <v>749</v>
      </c>
      <c r="BF213" s="685" t="s">
        <v>749</v>
      </c>
      <c r="BG213" s="685">
        <v>1</v>
      </c>
      <c r="BH213" s="685" t="s">
        <v>749</v>
      </c>
      <c r="BI213" s="685" t="s">
        <v>749</v>
      </c>
      <c r="BJ213" s="685">
        <v>0</v>
      </c>
      <c r="BK213" s="685"/>
      <c r="BL213" s="685"/>
      <c r="BM213" s="685"/>
      <c r="BN213" s="685"/>
      <c r="BO213" s="685"/>
      <c r="BP213" s="685"/>
      <c r="BQ213" s="685" t="s">
        <v>749</v>
      </c>
      <c r="BR213" s="685" t="s">
        <v>749</v>
      </c>
      <c r="BS213" s="685" t="s">
        <v>749</v>
      </c>
      <c r="BT213" s="685" t="s">
        <v>749</v>
      </c>
      <c r="BU213" s="685" t="s">
        <v>749</v>
      </c>
      <c r="BV213" s="685" t="s">
        <v>749</v>
      </c>
      <c r="BW213" s="685" t="s">
        <v>749</v>
      </c>
      <c r="BX213" s="685" t="s">
        <v>749</v>
      </c>
      <c r="BY213" s="685" t="s">
        <v>749</v>
      </c>
      <c r="BZ213" s="685"/>
      <c r="CA213" s="685"/>
      <c r="CB213" s="685">
        <v>1</v>
      </c>
      <c r="CC213" s="685">
        <v>1</v>
      </c>
      <c r="CD213" s="685" t="s">
        <v>749</v>
      </c>
      <c r="CE213" s="685" t="s">
        <v>749</v>
      </c>
      <c r="CF213" s="685" t="s">
        <v>749</v>
      </c>
      <c r="CG213" s="685" t="s">
        <v>749</v>
      </c>
      <c r="CH213" s="685" t="s">
        <v>749</v>
      </c>
      <c r="CI213" s="685" t="s">
        <v>749</v>
      </c>
      <c r="CJ213" s="685" t="s">
        <v>749</v>
      </c>
      <c r="CK213" s="685" t="s">
        <v>749</v>
      </c>
      <c r="CL213" s="685" t="s">
        <v>749</v>
      </c>
      <c r="CM213" s="685" t="s">
        <v>749</v>
      </c>
      <c r="CN213" s="685">
        <v>1</v>
      </c>
      <c r="CO213" s="685" t="s">
        <v>749</v>
      </c>
      <c r="CP213" s="685"/>
      <c r="CQ213" s="685"/>
      <c r="CR213" s="685"/>
      <c r="CS213" s="685"/>
      <c r="CT213" s="685"/>
      <c r="CU213" s="685"/>
      <c r="CV213" s="685"/>
      <c r="CW213" s="718" t="str">
        <f t="shared" si="48"/>
        <v>ユーザ端末・ネットワーク</v>
      </c>
      <c r="CX213" s="718"/>
      <c r="CY213" s="718"/>
    </row>
    <row r="214" s="258" customFormat="1" ht="129.6" spans="2:103">
      <c r="B214" s="448">
        <f t="shared" si="45"/>
        <v>167</v>
      </c>
      <c r="C214" s="449" t="s">
        <v>1117</v>
      </c>
      <c r="D214" s="450" t="s">
        <v>1015</v>
      </c>
      <c r="E214" s="451" t="s">
        <v>801</v>
      </c>
      <c r="F214" s="598" t="s">
        <v>1118</v>
      </c>
      <c r="G214" s="598" t="s">
        <v>1119</v>
      </c>
      <c r="H214" s="451" t="str">
        <f t="shared" si="47"/>
        <v>インターネット接続環境
Internet connection environment
(e.g., Proxy server,etc.)</v>
      </c>
      <c r="I214" s="451" t="s">
        <v>1018</v>
      </c>
      <c r="J214" s="637" t="s">
        <v>1019</v>
      </c>
      <c r="K214" s="487" t="str">
        <f t="shared" si="35"/>
        <v>回答不要
Not Applicable</v>
      </c>
      <c r="L214" s="488"/>
      <c r="M214" s="489"/>
      <c r="N214" s="490" t="s">
        <v>1117</v>
      </c>
      <c r="O214" s="491"/>
      <c r="P214" s="322"/>
      <c r="Q214" s="648" t="s">
        <v>131</v>
      </c>
      <c r="R214" s="487" t="str">
        <f t="shared" si="36"/>
        <v>回答不要
Not Applicable</v>
      </c>
      <c r="S214" s="488"/>
      <c r="T214" s="489"/>
      <c r="U214" s="649"/>
      <c r="V214" s="494"/>
      <c r="W214" s="649"/>
      <c r="X214" s="487" t="str">
        <f t="shared" si="37"/>
        <v>回答不要
Not Applicable</v>
      </c>
      <c r="Y214" s="488"/>
      <c r="Z214" s="489"/>
      <c r="AA214" s="649"/>
      <c r="AB214" s="494"/>
      <c r="AC214" s="649"/>
      <c r="AD214" s="487" t="str">
        <f t="shared" si="38"/>
        <v>回答不要
Not Applicable</v>
      </c>
      <c r="AE214" s="488"/>
      <c r="AF214" s="489"/>
      <c r="AG214" s="649"/>
      <c r="AH214" s="494"/>
      <c r="AI214" s="649"/>
      <c r="AJ214" s="487" t="str">
        <f t="shared" si="39"/>
        <v>回答不要
Not Applicable</v>
      </c>
      <c r="AK214" s="488"/>
      <c r="AL214" s="489"/>
      <c r="AM214" s="652"/>
      <c r="AN214" s="494"/>
      <c r="AO214" s="668"/>
      <c r="AP214" s="669">
        <f>IF(OR('0.Work Content Judge'!$F$130=0,AND($CP214=99,COUNTIF('0.Work Content Judge'!$AM$160:$AO$160,2)=0),AND($CQ214=99,COUNTIF('0.Work Content Judge'!$AM$160:$AO$160,2)&gt;0),AND($CT214=99,'0.Work Content Judge'!$AC$160=1),AND($K$27="N/A",$H214=$BD$46),AND($K$28="N/A",$H214=$BE$46),AND($K$29="N/A",$H214=$BF$46),AND($K$30="N/A",$H214=$BG$46),AND($K$31="N/A",$H214=$BH$46),AND($K$32="N/A",$H214=$BI$46)),0,1)</f>
        <v>0</v>
      </c>
      <c r="AQ214" s="670">
        <f t="shared" si="40"/>
        <v>1</v>
      </c>
      <c r="AR214" s="669">
        <f>IF(OR('0.Work Content Judge'!$F$131=0,AND($CP214=99,COUNTIF('0.Work Content Judge'!$AM$161:$AO$161,2)=0),AND($CQ214=99,COUNTIF('0.Work Content Judge'!$AM$161:$AO$161,2)&gt;0),AND($CT214=99,'0.Work Content Judge'!$AC$161=1),AND($R$27="N/A",$H214=$BD$46),AND($R$28="N/A",$H214=$BE$46),AND($R$29="N/A",$H214=$BF$46),AND($R$30="N/A",$H214=$BG$46),AND($R$31="N/A",$H214=$BH$46),AND($R$32="N/A",$H214=$BI$46)),0,1)</f>
        <v>0</v>
      </c>
      <c r="AS214" s="670">
        <f t="shared" si="41"/>
        <v>1</v>
      </c>
      <c r="AT214" s="669">
        <f>IF(OR('0.Work Content Judge'!$F$132=0,AND($CP214=99,COUNTIF('0.Work Content Judge'!$AM$162:$AO$162,2)=0),AND($CQ214=99,COUNTIF('0.Work Content Judge'!$AM$162:$AO$162,2)&gt;0),AND($CT214=99,'0.Work Content Judge'!$AC$162=1),AND($X$27="N/A",$H214=$BD$46),AND($X$28="N/A",$H214=$BE$46),AND($X$29="N/A",$H214=$BF$46),AND($X$30="N/A",$H214=$BG$46),AND($X$31="N/A",$H214=$BH$46),AND($X$32="N/A",$H214=$BI$46)),0,1)</f>
        <v>0</v>
      </c>
      <c r="AU214" s="670">
        <f t="shared" si="42"/>
        <v>1</v>
      </c>
      <c r="AV214" s="669">
        <f>IF(OR('0.Work Content Judge'!$F$133=0,AND($CP214=99,COUNTIF('0.Work Content Judge'!$AM$163:$AO$163,2)=0),AND($CQ214=99,COUNTIF('0.Work Content Judge'!$AM$163:$AO$163,2)&gt;0),AND($CT214=99,'0.Work Content Judge'!$AC$163=1),AND($AD$27="N/A",$H214=$BD$46),AND($AD$28="N/A",$H214=$BE$46),AND($AD$29="N/A",$H214=$BF$46),AND($AD$30="N/A",$H214=$BG$46),AND($AD$31="N/A",$H214=$BH$46),AND($AD$32="N/A",$H214=$BI$46)),0,1)</f>
        <v>0</v>
      </c>
      <c r="AW214" s="670">
        <f t="shared" si="43"/>
        <v>1</v>
      </c>
      <c r="AX214" s="669">
        <f>IF(OR('0.Work Content Judge'!$F$134=0,AND($CP214=99,COUNTIF('0.Work Content Judge'!$AM$164:$AO$164,2)=0),AND($CQ214=99,COUNTIF('0.Work Content Judge'!$AM$164:$AO$164,2)&gt;0),AND($CT214=99,'0.Work Content Judge'!$AC$164=1),AND($AJ$27="N/A",$H214=$BD$46),AND($AJ$28="N/A",$H214=$BE$46),AND($AJ$29="N/A",$H214=$BF$46),AND($AJ$30="N/A",$H214=$BG$46),AND($AJ$31="N/A",$H214=$BH$46),AND($AJ$32="N/A",$H214=$BI$46)),0,1)</f>
        <v>0</v>
      </c>
      <c r="AY214" s="670">
        <f t="shared" si="44"/>
        <v>1</v>
      </c>
      <c r="AZ214" s="683">
        <f t="shared" si="46"/>
        <v>1</v>
      </c>
      <c r="BA214" s="684">
        <v>1</v>
      </c>
      <c r="BB214" s="685">
        <v>1</v>
      </c>
      <c r="BC214" s="685" t="s">
        <v>749</v>
      </c>
      <c r="BD214" s="685" t="s">
        <v>749</v>
      </c>
      <c r="BE214" s="685">
        <v>1</v>
      </c>
      <c r="BF214" s="685" t="s">
        <v>749</v>
      </c>
      <c r="BG214" s="685" t="s">
        <v>749</v>
      </c>
      <c r="BH214" s="685" t="s">
        <v>749</v>
      </c>
      <c r="BI214" s="685" t="s">
        <v>749</v>
      </c>
      <c r="BJ214" s="685">
        <v>0</v>
      </c>
      <c r="BK214" s="685"/>
      <c r="BL214" s="685"/>
      <c r="BM214" s="685"/>
      <c r="BN214" s="685"/>
      <c r="BO214" s="685"/>
      <c r="BP214" s="685"/>
      <c r="BQ214" s="685" t="s">
        <v>749</v>
      </c>
      <c r="BR214" s="685" t="s">
        <v>749</v>
      </c>
      <c r="BS214" s="685" t="s">
        <v>749</v>
      </c>
      <c r="BT214" s="685" t="s">
        <v>749</v>
      </c>
      <c r="BU214" s="685" t="s">
        <v>749</v>
      </c>
      <c r="BV214" s="685" t="s">
        <v>749</v>
      </c>
      <c r="BW214" s="685" t="s">
        <v>749</v>
      </c>
      <c r="BX214" s="685" t="s">
        <v>749</v>
      </c>
      <c r="BY214" s="685" t="s">
        <v>749</v>
      </c>
      <c r="BZ214" s="685">
        <v>1</v>
      </c>
      <c r="CA214" s="685"/>
      <c r="CB214" s="685"/>
      <c r="CC214" s="685">
        <v>1</v>
      </c>
      <c r="CD214" s="685" t="s">
        <v>749</v>
      </c>
      <c r="CE214" s="685" t="s">
        <v>749</v>
      </c>
      <c r="CF214" s="685" t="s">
        <v>749</v>
      </c>
      <c r="CG214" s="685" t="s">
        <v>749</v>
      </c>
      <c r="CH214" s="685" t="s">
        <v>749</v>
      </c>
      <c r="CI214" s="685" t="s">
        <v>749</v>
      </c>
      <c r="CJ214" s="685" t="s">
        <v>749</v>
      </c>
      <c r="CK214" s="685" t="s">
        <v>749</v>
      </c>
      <c r="CL214" s="685" t="s">
        <v>749</v>
      </c>
      <c r="CM214" s="685" t="s">
        <v>749</v>
      </c>
      <c r="CN214" s="685">
        <v>1</v>
      </c>
      <c r="CO214" s="685" t="s">
        <v>749</v>
      </c>
      <c r="CP214" s="685"/>
      <c r="CQ214" s="685"/>
      <c r="CR214" s="685"/>
      <c r="CS214" s="685"/>
      <c r="CT214" s="685"/>
      <c r="CU214" s="685"/>
      <c r="CV214" s="685"/>
      <c r="CW214" s="718" t="str">
        <f t="shared" si="48"/>
        <v>インターネット接続環境</v>
      </c>
      <c r="CX214" s="718"/>
      <c r="CY214" s="718"/>
    </row>
    <row r="215" s="258" customFormat="1" ht="158.4" spans="2:103">
      <c r="B215" s="448">
        <f t="shared" si="45"/>
        <v>168</v>
      </c>
      <c r="C215" s="449" t="s">
        <v>1120</v>
      </c>
      <c r="D215" s="450" t="s">
        <v>1015</v>
      </c>
      <c r="E215" s="451" t="s">
        <v>801</v>
      </c>
      <c r="F215" s="598" t="s">
        <v>1121</v>
      </c>
      <c r="G215" s="598" t="s">
        <v>1122</v>
      </c>
      <c r="H215" s="451" t="str">
        <f t="shared" si="47"/>
        <v>ファイル共有システム(ファイルサーバ)
File sharing system
(e.g., File server)</v>
      </c>
      <c r="I215" s="451" t="s">
        <v>1018</v>
      </c>
      <c r="J215" s="637" t="s">
        <v>1019</v>
      </c>
      <c r="K215" s="487" t="str">
        <f t="shared" si="35"/>
        <v>回答不要
Not Applicable</v>
      </c>
      <c r="L215" s="488"/>
      <c r="M215" s="489"/>
      <c r="N215" s="490" t="s">
        <v>1120</v>
      </c>
      <c r="O215" s="491"/>
      <c r="P215" s="322"/>
      <c r="Q215" s="648" t="s">
        <v>131</v>
      </c>
      <c r="R215" s="487" t="str">
        <f t="shared" si="36"/>
        <v>回答不要
Not Applicable</v>
      </c>
      <c r="S215" s="488"/>
      <c r="T215" s="489"/>
      <c r="U215" s="649"/>
      <c r="V215" s="494"/>
      <c r="W215" s="649"/>
      <c r="X215" s="487" t="str">
        <f t="shared" si="37"/>
        <v>回答不要
Not Applicable</v>
      </c>
      <c r="Y215" s="488"/>
      <c r="Z215" s="489"/>
      <c r="AA215" s="649"/>
      <c r="AB215" s="494"/>
      <c r="AC215" s="649"/>
      <c r="AD215" s="487" t="str">
        <f t="shared" si="38"/>
        <v>回答不要
Not Applicable</v>
      </c>
      <c r="AE215" s="488"/>
      <c r="AF215" s="489"/>
      <c r="AG215" s="649"/>
      <c r="AH215" s="494"/>
      <c r="AI215" s="649"/>
      <c r="AJ215" s="487" t="str">
        <f t="shared" si="39"/>
        <v>回答不要
Not Applicable</v>
      </c>
      <c r="AK215" s="488"/>
      <c r="AL215" s="489"/>
      <c r="AM215" s="652"/>
      <c r="AN215" s="494"/>
      <c r="AO215" s="668"/>
      <c r="AP215" s="669">
        <f>IF(OR('0.Work Content Judge'!$F$130=0,AND($CP215=99,COUNTIF('0.Work Content Judge'!$AM$160:$AO$160,2)=0),AND($CQ215=99,COUNTIF('0.Work Content Judge'!$AM$160:$AO$160,2)&gt;0),AND($CT215=99,'0.Work Content Judge'!$AC$160=1),AND($K$27="N/A",$H215=$BD$46),AND($K$28="N/A",$H215=$BE$46),AND($K$29="N/A",$H215=$BF$46),AND($K$30="N/A",$H215=$BG$46),AND($K$31="N/A",$H215=$BH$46),AND($K$32="N/A",$H215=$BI$46)),0,1)</f>
        <v>0</v>
      </c>
      <c r="AQ215" s="670">
        <f t="shared" si="40"/>
        <v>1</v>
      </c>
      <c r="AR215" s="669">
        <f>IF(OR('0.Work Content Judge'!$F$131=0,AND($CP215=99,COUNTIF('0.Work Content Judge'!$AM$161:$AO$161,2)=0),AND($CQ215=99,COUNTIF('0.Work Content Judge'!$AM$161:$AO$161,2)&gt;0),AND($CT215=99,'0.Work Content Judge'!$AC$161=1),AND($R$27="N/A",$H215=$BD$46),AND($R$28="N/A",$H215=$BE$46),AND($R$29="N/A",$H215=$BF$46),AND($R$30="N/A",$H215=$BG$46),AND($R$31="N/A",$H215=$BH$46),AND($R$32="N/A",$H215=$BI$46)),0,1)</f>
        <v>0</v>
      </c>
      <c r="AS215" s="670">
        <f t="shared" si="41"/>
        <v>1</v>
      </c>
      <c r="AT215" s="669">
        <f>IF(OR('0.Work Content Judge'!$F$132=0,AND($CP215=99,COUNTIF('0.Work Content Judge'!$AM$162:$AO$162,2)=0),AND($CQ215=99,COUNTIF('0.Work Content Judge'!$AM$162:$AO$162,2)&gt;0),AND($CT215=99,'0.Work Content Judge'!$AC$162=1),AND($X$27="N/A",$H215=$BD$46),AND($X$28="N/A",$H215=$BE$46),AND($X$29="N/A",$H215=$BF$46),AND($X$30="N/A",$H215=$BG$46),AND($X$31="N/A",$H215=$BH$46),AND($X$32="N/A",$H215=$BI$46)),0,1)</f>
        <v>0</v>
      </c>
      <c r="AU215" s="670">
        <f t="shared" si="42"/>
        <v>1</v>
      </c>
      <c r="AV215" s="669">
        <f>IF(OR('0.Work Content Judge'!$F$133=0,AND($CP215=99,COUNTIF('0.Work Content Judge'!$AM$163:$AO$163,2)=0),AND($CQ215=99,COUNTIF('0.Work Content Judge'!$AM$163:$AO$163,2)&gt;0),AND($CT215=99,'0.Work Content Judge'!$AC$163=1),AND($AD$27="N/A",$H215=$BD$46),AND($AD$28="N/A",$H215=$BE$46),AND($AD$29="N/A",$H215=$BF$46),AND($AD$30="N/A",$H215=$BG$46),AND($AD$31="N/A",$H215=$BH$46),AND($AD$32="N/A",$H215=$BI$46)),0,1)</f>
        <v>0</v>
      </c>
      <c r="AW215" s="670">
        <f t="shared" si="43"/>
        <v>1</v>
      </c>
      <c r="AX215" s="669">
        <f>IF(OR('0.Work Content Judge'!$F$134=0,AND($CP215=99,COUNTIF('0.Work Content Judge'!$AM$164:$AO$164,2)=0),AND($CQ215=99,COUNTIF('0.Work Content Judge'!$AM$164:$AO$164,2)&gt;0),AND($CT215=99,'0.Work Content Judge'!$AC$164=1),AND($AJ$27="N/A",$H215=$BD$46),AND($AJ$28="N/A",$H215=$BE$46),AND($AJ$29="N/A",$H215=$BF$46),AND($AJ$30="N/A",$H215=$BG$46),AND($AJ$31="N/A",$H215=$BH$46),AND($AJ$32="N/A",$H215=$BI$46)),0,1)</f>
        <v>0</v>
      </c>
      <c r="AY215" s="670">
        <f t="shared" si="44"/>
        <v>1</v>
      </c>
      <c r="AZ215" s="683">
        <f t="shared" si="46"/>
        <v>1</v>
      </c>
      <c r="BA215" s="684">
        <v>1</v>
      </c>
      <c r="BB215" s="685">
        <v>1</v>
      </c>
      <c r="BC215" s="685" t="s">
        <v>749</v>
      </c>
      <c r="BD215" s="685" t="s">
        <v>749</v>
      </c>
      <c r="BE215" s="685" t="s">
        <v>749</v>
      </c>
      <c r="BF215" s="685" t="s">
        <v>749</v>
      </c>
      <c r="BG215" s="685" t="s">
        <v>749</v>
      </c>
      <c r="BH215" s="685" t="s">
        <v>749</v>
      </c>
      <c r="BI215" s="685">
        <v>1</v>
      </c>
      <c r="BJ215" s="685">
        <v>0</v>
      </c>
      <c r="BK215" s="685"/>
      <c r="BL215" s="685"/>
      <c r="BM215" s="685"/>
      <c r="BN215" s="685"/>
      <c r="BO215" s="685"/>
      <c r="BP215" s="685"/>
      <c r="BQ215" s="685" t="s">
        <v>749</v>
      </c>
      <c r="BR215" s="685" t="s">
        <v>749</v>
      </c>
      <c r="BS215" s="685" t="s">
        <v>749</v>
      </c>
      <c r="BT215" s="685" t="s">
        <v>749</v>
      </c>
      <c r="BU215" s="685" t="s">
        <v>749</v>
      </c>
      <c r="BV215" s="685" t="s">
        <v>749</v>
      </c>
      <c r="BW215" s="685" t="s">
        <v>749</v>
      </c>
      <c r="BX215" s="685" t="s">
        <v>749</v>
      </c>
      <c r="BY215" s="685" t="s">
        <v>749</v>
      </c>
      <c r="BZ215" s="685">
        <v>1</v>
      </c>
      <c r="CA215" s="685">
        <v>1</v>
      </c>
      <c r="CB215" s="685">
        <v>1</v>
      </c>
      <c r="CC215" s="685">
        <v>1</v>
      </c>
      <c r="CD215" s="685" t="s">
        <v>749</v>
      </c>
      <c r="CE215" s="685" t="s">
        <v>749</v>
      </c>
      <c r="CF215" s="685" t="s">
        <v>749</v>
      </c>
      <c r="CG215" s="685" t="s">
        <v>749</v>
      </c>
      <c r="CH215" s="685" t="s">
        <v>749</v>
      </c>
      <c r="CI215" s="685" t="s">
        <v>749</v>
      </c>
      <c r="CJ215" s="685" t="s">
        <v>749</v>
      </c>
      <c r="CK215" s="685" t="s">
        <v>749</v>
      </c>
      <c r="CL215" s="685" t="s">
        <v>749</v>
      </c>
      <c r="CM215" s="685" t="s">
        <v>749</v>
      </c>
      <c r="CN215" s="685">
        <v>1</v>
      </c>
      <c r="CO215" s="685" t="s">
        <v>749</v>
      </c>
      <c r="CP215" s="685"/>
      <c r="CQ215" s="685"/>
      <c r="CR215" s="685"/>
      <c r="CS215" s="685"/>
      <c r="CT215" s="685"/>
      <c r="CU215" s="685"/>
      <c r="CV215" s="685"/>
      <c r="CW215" s="718" t="str">
        <f t="shared" si="48"/>
        <v>ファイル共有システム(ファイルサーバ)</v>
      </c>
      <c r="CX215" s="718"/>
      <c r="CY215" s="718"/>
    </row>
    <row r="216" s="258" customFormat="1" ht="144" spans="2:103">
      <c r="B216" s="448">
        <f t="shared" si="45"/>
        <v>169</v>
      </c>
      <c r="C216" s="449" t="s">
        <v>1123</v>
      </c>
      <c r="D216" s="450" t="s">
        <v>1015</v>
      </c>
      <c r="E216" s="451" t="s">
        <v>801</v>
      </c>
      <c r="F216" s="598" t="s">
        <v>1124</v>
      </c>
      <c r="G216" s="598" t="s">
        <v>1125</v>
      </c>
      <c r="H216" s="451" t="str">
        <f t="shared" si="47"/>
        <v>ファイル共有システム(ファイルサーバ)
File sharing system
(e.g., File server)</v>
      </c>
      <c r="I216" s="451" t="s">
        <v>1018</v>
      </c>
      <c r="J216" s="637" t="s">
        <v>1019</v>
      </c>
      <c r="K216" s="487" t="str">
        <f t="shared" si="35"/>
        <v>回答不要
Not Applicable</v>
      </c>
      <c r="L216" s="488"/>
      <c r="M216" s="489"/>
      <c r="N216" s="490" t="s">
        <v>1123</v>
      </c>
      <c r="O216" s="491"/>
      <c r="P216" s="322"/>
      <c r="Q216" s="648" t="s">
        <v>131</v>
      </c>
      <c r="R216" s="487" t="str">
        <f t="shared" si="36"/>
        <v>回答不要
Not Applicable</v>
      </c>
      <c r="S216" s="488"/>
      <c r="T216" s="489"/>
      <c r="U216" s="649"/>
      <c r="V216" s="494"/>
      <c r="W216" s="649"/>
      <c r="X216" s="487" t="str">
        <f t="shared" si="37"/>
        <v>回答不要
Not Applicable</v>
      </c>
      <c r="Y216" s="488"/>
      <c r="Z216" s="489"/>
      <c r="AA216" s="649"/>
      <c r="AB216" s="494"/>
      <c r="AC216" s="649"/>
      <c r="AD216" s="487" t="str">
        <f t="shared" si="38"/>
        <v>回答不要
Not Applicable</v>
      </c>
      <c r="AE216" s="488"/>
      <c r="AF216" s="489"/>
      <c r="AG216" s="649"/>
      <c r="AH216" s="494"/>
      <c r="AI216" s="649"/>
      <c r="AJ216" s="487" t="str">
        <f t="shared" si="39"/>
        <v>回答不要
Not Applicable</v>
      </c>
      <c r="AK216" s="488"/>
      <c r="AL216" s="489"/>
      <c r="AM216" s="652"/>
      <c r="AN216" s="494"/>
      <c r="AO216" s="668"/>
      <c r="AP216" s="669">
        <f>IF(OR('0.Work Content Judge'!$F$130=0,AND($CP216=99,COUNTIF('0.Work Content Judge'!$AM$160:$AO$160,2)=0),AND($CQ216=99,COUNTIF('0.Work Content Judge'!$AM$160:$AO$160,2)&gt;0),AND($CT216=99,'0.Work Content Judge'!$AC$160=1),AND($K$27="N/A",$H216=$BD$46),AND($K$28="N/A",$H216=$BE$46),AND($K$29="N/A",$H216=$BF$46),AND($K$30="N/A",$H216=$BG$46),AND($K$31="N/A",$H216=$BH$46),AND($K$32="N/A",$H216=$BI$46)),0,1)</f>
        <v>0</v>
      </c>
      <c r="AQ216" s="670">
        <f t="shared" si="40"/>
        <v>1</v>
      </c>
      <c r="AR216" s="669">
        <f>IF(OR('0.Work Content Judge'!$F$131=0,AND($CP216=99,COUNTIF('0.Work Content Judge'!$AM$161:$AO$161,2)=0),AND($CQ216=99,COUNTIF('0.Work Content Judge'!$AM$161:$AO$161,2)&gt;0),AND($CT216=99,'0.Work Content Judge'!$AC$161=1),AND($R$27="N/A",$H216=$BD$46),AND($R$28="N/A",$H216=$BE$46),AND($R$29="N/A",$H216=$BF$46),AND($R$30="N/A",$H216=$BG$46),AND($R$31="N/A",$H216=$BH$46),AND($R$32="N/A",$H216=$BI$46)),0,1)</f>
        <v>0</v>
      </c>
      <c r="AS216" s="670">
        <f t="shared" si="41"/>
        <v>1</v>
      </c>
      <c r="AT216" s="669">
        <f>IF(OR('0.Work Content Judge'!$F$132=0,AND($CP216=99,COUNTIF('0.Work Content Judge'!$AM$162:$AO$162,2)=0),AND($CQ216=99,COUNTIF('0.Work Content Judge'!$AM$162:$AO$162,2)&gt;0),AND($CT216=99,'0.Work Content Judge'!$AC$162=1),AND($X$27="N/A",$H216=$BD$46),AND($X$28="N/A",$H216=$BE$46),AND($X$29="N/A",$H216=$BF$46),AND($X$30="N/A",$H216=$BG$46),AND($X$31="N/A",$H216=$BH$46),AND($X$32="N/A",$H216=$BI$46)),0,1)</f>
        <v>0</v>
      </c>
      <c r="AU216" s="670">
        <f t="shared" si="42"/>
        <v>1</v>
      </c>
      <c r="AV216" s="669">
        <f>IF(OR('0.Work Content Judge'!$F$133=0,AND($CP216=99,COUNTIF('0.Work Content Judge'!$AM$163:$AO$163,2)=0),AND($CQ216=99,COUNTIF('0.Work Content Judge'!$AM$163:$AO$163,2)&gt;0),AND($CT216=99,'0.Work Content Judge'!$AC$163=1),AND($AD$27="N/A",$H216=$BD$46),AND($AD$28="N/A",$H216=$BE$46),AND($AD$29="N/A",$H216=$BF$46),AND($AD$30="N/A",$H216=$BG$46),AND($AD$31="N/A",$H216=$BH$46),AND($AD$32="N/A",$H216=$BI$46)),0,1)</f>
        <v>0</v>
      </c>
      <c r="AW216" s="670">
        <f t="shared" si="43"/>
        <v>1</v>
      </c>
      <c r="AX216" s="669">
        <f>IF(OR('0.Work Content Judge'!$F$134=0,AND($CP216=99,COUNTIF('0.Work Content Judge'!$AM$164:$AO$164,2)=0),AND($CQ216=99,COUNTIF('0.Work Content Judge'!$AM$164:$AO$164,2)&gt;0),AND($CT216=99,'0.Work Content Judge'!$AC$164=1),AND($AJ$27="N/A",$H216=$BD$46),AND($AJ$28="N/A",$H216=$BE$46),AND($AJ$29="N/A",$H216=$BF$46),AND($AJ$30="N/A",$H216=$BG$46),AND($AJ$31="N/A",$H216=$BH$46),AND($AJ$32="N/A",$H216=$BI$46)),0,1)</f>
        <v>0</v>
      </c>
      <c r="AY216" s="670">
        <f t="shared" si="44"/>
        <v>1</v>
      </c>
      <c r="AZ216" s="683">
        <f t="shared" si="46"/>
        <v>1</v>
      </c>
      <c r="BA216" s="684">
        <v>1</v>
      </c>
      <c r="BB216" s="685">
        <v>1</v>
      </c>
      <c r="BC216" s="685" t="s">
        <v>749</v>
      </c>
      <c r="BD216" s="685" t="s">
        <v>749</v>
      </c>
      <c r="BE216" s="685" t="s">
        <v>749</v>
      </c>
      <c r="BF216" s="685" t="s">
        <v>749</v>
      </c>
      <c r="BG216" s="685" t="s">
        <v>749</v>
      </c>
      <c r="BH216" s="685" t="s">
        <v>749</v>
      </c>
      <c r="BI216" s="685">
        <v>1</v>
      </c>
      <c r="BJ216" s="685">
        <v>0</v>
      </c>
      <c r="BK216" s="685"/>
      <c r="BL216" s="685"/>
      <c r="BM216" s="685"/>
      <c r="BN216" s="685"/>
      <c r="BO216" s="685"/>
      <c r="BP216" s="685"/>
      <c r="BQ216" s="685" t="s">
        <v>749</v>
      </c>
      <c r="BR216" s="685" t="s">
        <v>749</v>
      </c>
      <c r="BS216" s="685" t="s">
        <v>749</v>
      </c>
      <c r="BT216" s="685" t="s">
        <v>749</v>
      </c>
      <c r="BU216" s="685" t="s">
        <v>749</v>
      </c>
      <c r="BV216" s="685" t="s">
        <v>749</v>
      </c>
      <c r="BW216" s="685" t="s">
        <v>749</v>
      </c>
      <c r="BX216" s="685" t="s">
        <v>749</v>
      </c>
      <c r="BY216" s="685" t="s">
        <v>749</v>
      </c>
      <c r="BZ216" s="685">
        <v>1</v>
      </c>
      <c r="CA216" s="685">
        <v>1</v>
      </c>
      <c r="CB216" s="685">
        <v>1</v>
      </c>
      <c r="CC216" s="685">
        <v>1</v>
      </c>
      <c r="CD216" s="685" t="s">
        <v>749</v>
      </c>
      <c r="CE216" s="685" t="s">
        <v>749</v>
      </c>
      <c r="CF216" s="685" t="s">
        <v>749</v>
      </c>
      <c r="CG216" s="685" t="s">
        <v>749</v>
      </c>
      <c r="CH216" s="685" t="s">
        <v>749</v>
      </c>
      <c r="CI216" s="685" t="s">
        <v>749</v>
      </c>
      <c r="CJ216" s="685" t="s">
        <v>749</v>
      </c>
      <c r="CK216" s="685" t="s">
        <v>749</v>
      </c>
      <c r="CL216" s="685" t="s">
        <v>749</v>
      </c>
      <c r="CM216" s="685" t="s">
        <v>749</v>
      </c>
      <c r="CN216" s="685">
        <v>1</v>
      </c>
      <c r="CO216" s="685" t="s">
        <v>749</v>
      </c>
      <c r="CP216" s="685"/>
      <c r="CQ216" s="685"/>
      <c r="CR216" s="685"/>
      <c r="CS216" s="685"/>
      <c r="CT216" s="685"/>
      <c r="CU216" s="685"/>
      <c r="CV216" s="685"/>
      <c r="CW216" s="718" t="str">
        <f t="shared" si="48"/>
        <v>ファイル共有システム(ファイルサーバ)</v>
      </c>
      <c r="CX216" s="718"/>
      <c r="CY216" s="718"/>
    </row>
    <row r="217" s="258" customFormat="1" ht="158.4" spans="2:103">
      <c r="B217" s="448">
        <f t="shared" si="45"/>
        <v>170</v>
      </c>
      <c r="C217" s="449" t="s">
        <v>1126</v>
      </c>
      <c r="D217" s="450" t="s">
        <v>1015</v>
      </c>
      <c r="E217" s="451" t="s">
        <v>801</v>
      </c>
      <c r="F217" s="598" t="s">
        <v>1127</v>
      </c>
      <c r="G217" s="598" t="s">
        <v>1128</v>
      </c>
      <c r="H217" s="451" t="str">
        <f t="shared" si="47"/>
        <v>ファイル共有システム(ファイルサーバ)
File sharing system
(e.g., File server)</v>
      </c>
      <c r="I217" s="451" t="s">
        <v>1018</v>
      </c>
      <c r="J217" s="637" t="s">
        <v>1019</v>
      </c>
      <c r="K217" s="487" t="str">
        <f t="shared" si="35"/>
        <v>回答不要
Not Applicable</v>
      </c>
      <c r="L217" s="488"/>
      <c r="M217" s="489"/>
      <c r="N217" s="490" t="s">
        <v>1126</v>
      </c>
      <c r="O217" s="491"/>
      <c r="P217" s="322"/>
      <c r="Q217" s="648" t="s">
        <v>131</v>
      </c>
      <c r="R217" s="487" t="str">
        <f t="shared" si="36"/>
        <v>回答不要
Not Applicable</v>
      </c>
      <c r="S217" s="488"/>
      <c r="T217" s="489"/>
      <c r="U217" s="649"/>
      <c r="V217" s="494"/>
      <c r="W217" s="649"/>
      <c r="X217" s="487" t="str">
        <f t="shared" si="37"/>
        <v>回答不要
Not Applicable</v>
      </c>
      <c r="Y217" s="488"/>
      <c r="Z217" s="489"/>
      <c r="AA217" s="649"/>
      <c r="AB217" s="494"/>
      <c r="AC217" s="649"/>
      <c r="AD217" s="487" t="str">
        <f t="shared" si="38"/>
        <v>回答不要
Not Applicable</v>
      </c>
      <c r="AE217" s="488"/>
      <c r="AF217" s="489"/>
      <c r="AG217" s="649"/>
      <c r="AH217" s="494"/>
      <c r="AI217" s="649"/>
      <c r="AJ217" s="487" t="str">
        <f t="shared" si="39"/>
        <v>回答不要
Not Applicable</v>
      </c>
      <c r="AK217" s="488"/>
      <c r="AL217" s="489"/>
      <c r="AM217" s="652"/>
      <c r="AN217" s="494"/>
      <c r="AO217" s="668"/>
      <c r="AP217" s="669">
        <f>IF(OR('0.Work Content Judge'!$F$130=0,AND($CP217=99,COUNTIF('0.Work Content Judge'!$AM$160:$AO$160,2)=0),AND($CQ217=99,COUNTIF('0.Work Content Judge'!$AM$160:$AO$160,2)&gt;0),AND($CT217=99,'0.Work Content Judge'!$AC$160=1),AND($K$27="N/A",$H217=$BD$46),AND($K$28="N/A",$H217=$BE$46),AND($K$29="N/A",$H217=$BF$46),AND($K$30="N/A",$H217=$BG$46),AND($K$31="N/A",$H217=$BH$46),AND($K$32="N/A",$H217=$BI$46)),0,1)</f>
        <v>0</v>
      </c>
      <c r="AQ217" s="670">
        <f t="shared" si="40"/>
        <v>1</v>
      </c>
      <c r="AR217" s="669">
        <f>IF(OR('0.Work Content Judge'!$F$131=0,AND($CP217=99,COUNTIF('0.Work Content Judge'!$AM$161:$AO$161,2)=0),AND($CQ217=99,COUNTIF('0.Work Content Judge'!$AM$161:$AO$161,2)&gt;0),AND($CT217=99,'0.Work Content Judge'!$AC$161=1),AND($R$27="N/A",$H217=$BD$46),AND($R$28="N/A",$H217=$BE$46),AND($R$29="N/A",$H217=$BF$46),AND($R$30="N/A",$H217=$BG$46),AND($R$31="N/A",$H217=$BH$46),AND($R$32="N/A",$H217=$BI$46)),0,1)</f>
        <v>0</v>
      </c>
      <c r="AS217" s="670">
        <f t="shared" si="41"/>
        <v>1</v>
      </c>
      <c r="AT217" s="669">
        <f>IF(OR('0.Work Content Judge'!$F$132=0,AND($CP217=99,COUNTIF('0.Work Content Judge'!$AM$162:$AO$162,2)=0),AND($CQ217=99,COUNTIF('0.Work Content Judge'!$AM$162:$AO$162,2)&gt;0),AND($CT217=99,'0.Work Content Judge'!$AC$162=1),AND($X$27="N/A",$H217=$BD$46),AND($X$28="N/A",$H217=$BE$46),AND($X$29="N/A",$H217=$BF$46),AND($X$30="N/A",$H217=$BG$46),AND($X$31="N/A",$H217=$BH$46),AND($X$32="N/A",$H217=$BI$46)),0,1)</f>
        <v>0</v>
      </c>
      <c r="AU217" s="670">
        <f t="shared" si="42"/>
        <v>1</v>
      </c>
      <c r="AV217" s="669">
        <f>IF(OR('0.Work Content Judge'!$F$133=0,AND($CP217=99,COUNTIF('0.Work Content Judge'!$AM$163:$AO$163,2)=0),AND($CQ217=99,COUNTIF('0.Work Content Judge'!$AM$163:$AO$163,2)&gt;0),AND($CT217=99,'0.Work Content Judge'!$AC$163=1),AND($AD$27="N/A",$H217=$BD$46),AND($AD$28="N/A",$H217=$BE$46),AND($AD$29="N/A",$H217=$BF$46),AND($AD$30="N/A",$H217=$BG$46),AND($AD$31="N/A",$H217=$BH$46),AND($AD$32="N/A",$H217=$BI$46)),0,1)</f>
        <v>0</v>
      </c>
      <c r="AW217" s="670">
        <f t="shared" si="43"/>
        <v>1</v>
      </c>
      <c r="AX217" s="669">
        <f>IF(OR('0.Work Content Judge'!$F$134=0,AND($CP217=99,COUNTIF('0.Work Content Judge'!$AM$164:$AO$164,2)=0),AND($CQ217=99,COUNTIF('0.Work Content Judge'!$AM$164:$AO$164,2)&gt;0),AND($CT217=99,'0.Work Content Judge'!$AC$164=1),AND($AJ$27="N/A",$H217=$BD$46),AND($AJ$28="N/A",$H217=$BE$46),AND($AJ$29="N/A",$H217=$BF$46),AND($AJ$30="N/A",$H217=$BG$46),AND($AJ$31="N/A",$H217=$BH$46),AND($AJ$32="N/A",$H217=$BI$46)),0,1)</f>
        <v>0</v>
      </c>
      <c r="AY217" s="670">
        <f t="shared" si="44"/>
        <v>1</v>
      </c>
      <c r="AZ217" s="683">
        <f t="shared" si="46"/>
        <v>1</v>
      </c>
      <c r="BA217" s="684">
        <v>1</v>
      </c>
      <c r="BB217" s="685">
        <v>1</v>
      </c>
      <c r="BC217" s="685" t="s">
        <v>749</v>
      </c>
      <c r="BD217" s="685" t="s">
        <v>749</v>
      </c>
      <c r="BE217" s="685" t="s">
        <v>749</v>
      </c>
      <c r="BF217" s="685" t="s">
        <v>749</v>
      </c>
      <c r="BG217" s="685" t="s">
        <v>749</v>
      </c>
      <c r="BH217" s="685" t="s">
        <v>749</v>
      </c>
      <c r="BI217" s="685">
        <v>1</v>
      </c>
      <c r="BJ217" s="685">
        <v>0</v>
      </c>
      <c r="BK217" s="685"/>
      <c r="BL217" s="685"/>
      <c r="BM217" s="685"/>
      <c r="BN217" s="685"/>
      <c r="BO217" s="685"/>
      <c r="BP217" s="685"/>
      <c r="BQ217" s="685" t="s">
        <v>749</v>
      </c>
      <c r="BR217" s="685" t="s">
        <v>749</v>
      </c>
      <c r="BS217" s="685" t="s">
        <v>749</v>
      </c>
      <c r="BT217" s="685" t="s">
        <v>749</v>
      </c>
      <c r="BU217" s="685" t="s">
        <v>749</v>
      </c>
      <c r="BV217" s="685" t="s">
        <v>749</v>
      </c>
      <c r="BW217" s="685" t="s">
        <v>749</v>
      </c>
      <c r="BX217" s="685" t="s">
        <v>749</v>
      </c>
      <c r="BY217" s="685" t="s">
        <v>749</v>
      </c>
      <c r="BZ217" s="685">
        <v>1</v>
      </c>
      <c r="CA217" s="685">
        <v>1</v>
      </c>
      <c r="CB217" s="685">
        <v>1</v>
      </c>
      <c r="CC217" s="685">
        <v>1</v>
      </c>
      <c r="CD217" s="685" t="s">
        <v>749</v>
      </c>
      <c r="CE217" s="685" t="s">
        <v>749</v>
      </c>
      <c r="CF217" s="685" t="s">
        <v>749</v>
      </c>
      <c r="CG217" s="685" t="s">
        <v>749</v>
      </c>
      <c r="CH217" s="685" t="s">
        <v>749</v>
      </c>
      <c r="CI217" s="685" t="s">
        <v>749</v>
      </c>
      <c r="CJ217" s="685" t="s">
        <v>749</v>
      </c>
      <c r="CK217" s="685" t="s">
        <v>749</v>
      </c>
      <c r="CL217" s="685" t="s">
        <v>749</v>
      </c>
      <c r="CM217" s="685" t="s">
        <v>749</v>
      </c>
      <c r="CN217" s="685">
        <v>1</v>
      </c>
      <c r="CO217" s="685" t="s">
        <v>749</v>
      </c>
      <c r="CP217" s="685"/>
      <c r="CQ217" s="685"/>
      <c r="CR217" s="685"/>
      <c r="CS217" s="685"/>
      <c r="CT217" s="685"/>
      <c r="CU217" s="685"/>
      <c r="CV217" s="685"/>
      <c r="CW217" s="718" t="str">
        <f t="shared" si="48"/>
        <v>ファイル共有システム(ファイルサーバ)</v>
      </c>
      <c r="CX217" s="718"/>
      <c r="CY217" s="718"/>
    </row>
    <row r="218" s="258" customFormat="1" ht="144" spans="2:103">
      <c r="B218" s="448">
        <f t="shared" si="45"/>
        <v>171</v>
      </c>
      <c r="C218" s="449" t="s">
        <v>1129</v>
      </c>
      <c r="D218" s="450" t="s">
        <v>1015</v>
      </c>
      <c r="E218" s="451" t="s">
        <v>801</v>
      </c>
      <c r="F218" s="598" t="s">
        <v>1130</v>
      </c>
      <c r="G218" s="598" t="s">
        <v>1131</v>
      </c>
      <c r="H218" s="451" t="str">
        <f t="shared" si="47"/>
        <v>ファイル共有システム(ファイルサーバ)
File sharing system
(e.g., File server)</v>
      </c>
      <c r="I218" s="451" t="s">
        <v>1018</v>
      </c>
      <c r="J218" s="637" t="s">
        <v>1019</v>
      </c>
      <c r="K218" s="487" t="str">
        <f t="shared" si="35"/>
        <v>回答不要
Not Applicable</v>
      </c>
      <c r="L218" s="488"/>
      <c r="M218" s="489"/>
      <c r="N218" s="490" t="s">
        <v>1129</v>
      </c>
      <c r="O218" s="491"/>
      <c r="P218" s="322"/>
      <c r="Q218" s="648" t="s">
        <v>131</v>
      </c>
      <c r="R218" s="487" t="str">
        <f t="shared" si="36"/>
        <v>回答不要
Not Applicable</v>
      </c>
      <c r="S218" s="488"/>
      <c r="T218" s="489"/>
      <c r="U218" s="649"/>
      <c r="V218" s="494"/>
      <c r="W218" s="649"/>
      <c r="X218" s="487" t="str">
        <f t="shared" si="37"/>
        <v>回答不要
Not Applicable</v>
      </c>
      <c r="Y218" s="488"/>
      <c r="Z218" s="489"/>
      <c r="AA218" s="649"/>
      <c r="AB218" s="494"/>
      <c r="AC218" s="649"/>
      <c r="AD218" s="487" t="str">
        <f t="shared" si="38"/>
        <v>回答不要
Not Applicable</v>
      </c>
      <c r="AE218" s="488"/>
      <c r="AF218" s="489"/>
      <c r="AG218" s="649"/>
      <c r="AH218" s="494"/>
      <c r="AI218" s="649"/>
      <c r="AJ218" s="487" t="str">
        <f t="shared" si="39"/>
        <v>回答不要
Not Applicable</v>
      </c>
      <c r="AK218" s="488"/>
      <c r="AL218" s="489"/>
      <c r="AM218" s="652"/>
      <c r="AN218" s="494"/>
      <c r="AO218" s="668"/>
      <c r="AP218" s="669">
        <f>IF(OR('0.Work Content Judge'!$F$130=0,AND($CP218=99,COUNTIF('0.Work Content Judge'!$AM$160:$AO$160,2)=0),AND($CQ218=99,COUNTIF('0.Work Content Judge'!$AM$160:$AO$160,2)&gt;0),AND($CT218=99,'0.Work Content Judge'!$AC$160=1),AND($K$27="N/A",$H218=$BD$46),AND($K$28="N/A",$H218=$BE$46),AND($K$29="N/A",$H218=$BF$46),AND($K$30="N/A",$H218=$BG$46),AND($K$31="N/A",$H218=$BH$46),AND($K$32="N/A",$H218=$BI$46)),0,1)</f>
        <v>0</v>
      </c>
      <c r="AQ218" s="670">
        <f t="shared" si="40"/>
        <v>1</v>
      </c>
      <c r="AR218" s="669">
        <f>IF(OR('0.Work Content Judge'!$F$131=0,AND($CP218=99,COUNTIF('0.Work Content Judge'!$AM$161:$AO$161,2)=0),AND($CQ218=99,COUNTIF('0.Work Content Judge'!$AM$161:$AO$161,2)&gt;0),AND($CT218=99,'0.Work Content Judge'!$AC$161=1),AND($R$27="N/A",$H218=$BD$46),AND($R$28="N/A",$H218=$BE$46),AND($R$29="N/A",$H218=$BF$46),AND($R$30="N/A",$H218=$BG$46),AND($R$31="N/A",$H218=$BH$46),AND($R$32="N/A",$H218=$BI$46)),0,1)</f>
        <v>0</v>
      </c>
      <c r="AS218" s="670">
        <f t="shared" si="41"/>
        <v>1</v>
      </c>
      <c r="AT218" s="669">
        <f>IF(OR('0.Work Content Judge'!$F$132=0,AND($CP218=99,COUNTIF('0.Work Content Judge'!$AM$162:$AO$162,2)=0),AND($CQ218=99,COUNTIF('0.Work Content Judge'!$AM$162:$AO$162,2)&gt;0),AND($CT218=99,'0.Work Content Judge'!$AC$162=1),AND($X$27="N/A",$H218=$BD$46),AND($X$28="N/A",$H218=$BE$46),AND($X$29="N/A",$H218=$BF$46),AND($X$30="N/A",$H218=$BG$46),AND($X$31="N/A",$H218=$BH$46),AND($X$32="N/A",$H218=$BI$46)),0,1)</f>
        <v>0</v>
      </c>
      <c r="AU218" s="670">
        <f t="shared" si="42"/>
        <v>1</v>
      </c>
      <c r="AV218" s="669">
        <f>IF(OR('0.Work Content Judge'!$F$133=0,AND($CP218=99,COUNTIF('0.Work Content Judge'!$AM$163:$AO$163,2)=0),AND($CQ218=99,COUNTIF('0.Work Content Judge'!$AM$163:$AO$163,2)&gt;0),AND($CT218=99,'0.Work Content Judge'!$AC$163=1),AND($AD$27="N/A",$H218=$BD$46),AND($AD$28="N/A",$H218=$BE$46),AND($AD$29="N/A",$H218=$BF$46),AND($AD$30="N/A",$H218=$BG$46),AND($AD$31="N/A",$H218=$BH$46),AND($AD$32="N/A",$H218=$BI$46)),0,1)</f>
        <v>0</v>
      </c>
      <c r="AW218" s="670">
        <f t="shared" si="43"/>
        <v>1</v>
      </c>
      <c r="AX218" s="669">
        <f>IF(OR('0.Work Content Judge'!$F$134=0,AND($CP218=99,COUNTIF('0.Work Content Judge'!$AM$164:$AO$164,2)=0),AND($CQ218=99,COUNTIF('0.Work Content Judge'!$AM$164:$AO$164,2)&gt;0),AND($CT218=99,'0.Work Content Judge'!$AC$164=1),AND($AJ$27="N/A",$H218=$BD$46),AND($AJ$28="N/A",$H218=$BE$46),AND($AJ$29="N/A",$H218=$BF$46),AND($AJ$30="N/A",$H218=$BG$46),AND($AJ$31="N/A",$H218=$BH$46),AND($AJ$32="N/A",$H218=$BI$46)),0,1)</f>
        <v>0</v>
      </c>
      <c r="AY218" s="670">
        <f t="shared" si="44"/>
        <v>1</v>
      </c>
      <c r="AZ218" s="683">
        <f t="shared" si="46"/>
        <v>1</v>
      </c>
      <c r="BA218" s="684">
        <v>1</v>
      </c>
      <c r="BB218" s="685">
        <v>1</v>
      </c>
      <c r="BC218" s="685" t="s">
        <v>749</v>
      </c>
      <c r="BD218" s="685" t="s">
        <v>749</v>
      </c>
      <c r="BE218" s="685" t="s">
        <v>749</v>
      </c>
      <c r="BF218" s="685" t="s">
        <v>749</v>
      </c>
      <c r="BG218" s="685" t="s">
        <v>749</v>
      </c>
      <c r="BH218" s="685" t="s">
        <v>749</v>
      </c>
      <c r="BI218" s="685">
        <v>1</v>
      </c>
      <c r="BJ218" s="685">
        <v>0</v>
      </c>
      <c r="BK218" s="685"/>
      <c r="BL218" s="685"/>
      <c r="BM218" s="685"/>
      <c r="BN218" s="685"/>
      <c r="BO218" s="685"/>
      <c r="BP218" s="685"/>
      <c r="BQ218" s="685" t="s">
        <v>749</v>
      </c>
      <c r="BR218" s="685" t="s">
        <v>749</v>
      </c>
      <c r="BS218" s="685" t="s">
        <v>749</v>
      </c>
      <c r="BT218" s="685" t="s">
        <v>749</v>
      </c>
      <c r="BU218" s="685" t="s">
        <v>749</v>
      </c>
      <c r="BV218" s="685" t="s">
        <v>749</v>
      </c>
      <c r="BW218" s="685" t="s">
        <v>749</v>
      </c>
      <c r="BX218" s="685" t="s">
        <v>749</v>
      </c>
      <c r="BY218" s="685" t="s">
        <v>749</v>
      </c>
      <c r="BZ218" s="685">
        <v>1</v>
      </c>
      <c r="CA218" s="685">
        <v>1</v>
      </c>
      <c r="CB218" s="685">
        <v>1</v>
      </c>
      <c r="CC218" s="685">
        <v>1</v>
      </c>
      <c r="CD218" s="685" t="s">
        <v>749</v>
      </c>
      <c r="CE218" s="685" t="s">
        <v>749</v>
      </c>
      <c r="CF218" s="685" t="s">
        <v>749</v>
      </c>
      <c r="CG218" s="685" t="s">
        <v>749</v>
      </c>
      <c r="CH218" s="685" t="s">
        <v>749</v>
      </c>
      <c r="CI218" s="685" t="s">
        <v>749</v>
      </c>
      <c r="CJ218" s="685" t="s">
        <v>749</v>
      </c>
      <c r="CK218" s="685" t="s">
        <v>749</v>
      </c>
      <c r="CL218" s="685" t="s">
        <v>749</v>
      </c>
      <c r="CM218" s="685" t="s">
        <v>749</v>
      </c>
      <c r="CN218" s="685">
        <v>1</v>
      </c>
      <c r="CO218" s="685" t="s">
        <v>749</v>
      </c>
      <c r="CP218" s="685"/>
      <c r="CQ218" s="685"/>
      <c r="CR218" s="685"/>
      <c r="CS218" s="685"/>
      <c r="CT218" s="685"/>
      <c r="CU218" s="685"/>
      <c r="CV218" s="685"/>
      <c r="CW218" s="718" t="str">
        <f t="shared" si="48"/>
        <v>ファイル共有システム(ファイルサーバ)</v>
      </c>
      <c r="CX218" s="718"/>
      <c r="CY218" s="718"/>
    </row>
    <row r="219" s="258" customFormat="1" ht="158.4" spans="2:103">
      <c r="B219" s="448">
        <f t="shared" si="45"/>
        <v>172</v>
      </c>
      <c r="C219" s="449" t="s">
        <v>1132</v>
      </c>
      <c r="D219" s="450" t="s">
        <v>1015</v>
      </c>
      <c r="E219" s="451" t="s">
        <v>801</v>
      </c>
      <c r="F219" s="598" t="s">
        <v>1133</v>
      </c>
      <c r="G219" s="598" t="s">
        <v>1134</v>
      </c>
      <c r="H219" s="451" t="str">
        <f t="shared" si="47"/>
        <v>ファイル共有システム(ファイルサーバ)
File sharing system
(e.g., File server)</v>
      </c>
      <c r="I219" s="451" t="s">
        <v>1018</v>
      </c>
      <c r="J219" s="637" t="s">
        <v>1019</v>
      </c>
      <c r="K219" s="487" t="str">
        <f t="shared" si="35"/>
        <v>回答不要
Not Applicable</v>
      </c>
      <c r="L219" s="488"/>
      <c r="M219" s="489"/>
      <c r="N219" s="490" t="s">
        <v>1132</v>
      </c>
      <c r="O219" s="491"/>
      <c r="P219" s="322"/>
      <c r="Q219" s="648" t="s">
        <v>131</v>
      </c>
      <c r="R219" s="487" t="str">
        <f t="shared" si="36"/>
        <v>回答不要
Not Applicable</v>
      </c>
      <c r="S219" s="488"/>
      <c r="T219" s="489"/>
      <c r="U219" s="649"/>
      <c r="V219" s="494"/>
      <c r="W219" s="649"/>
      <c r="X219" s="487" t="str">
        <f t="shared" si="37"/>
        <v>回答不要
Not Applicable</v>
      </c>
      <c r="Y219" s="488"/>
      <c r="Z219" s="489"/>
      <c r="AA219" s="649"/>
      <c r="AB219" s="494"/>
      <c r="AC219" s="649"/>
      <c r="AD219" s="487" t="str">
        <f t="shared" si="38"/>
        <v>回答不要
Not Applicable</v>
      </c>
      <c r="AE219" s="488"/>
      <c r="AF219" s="489"/>
      <c r="AG219" s="649"/>
      <c r="AH219" s="494"/>
      <c r="AI219" s="649"/>
      <c r="AJ219" s="487" t="str">
        <f t="shared" si="39"/>
        <v>回答不要
Not Applicable</v>
      </c>
      <c r="AK219" s="488"/>
      <c r="AL219" s="489"/>
      <c r="AM219" s="652"/>
      <c r="AN219" s="494"/>
      <c r="AO219" s="668"/>
      <c r="AP219" s="669">
        <f>IF(OR('0.Work Content Judge'!$F$130=0,AND($CP219=99,COUNTIF('0.Work Content Judge'!$AM$160:$AO$160,2)=0),AND($CQ219=99,COUNTIF('0.Work Content Judge'!$AM$160:$AO$160,2)&gt;0),AND($CT219=99,'0.Work Content Judge'!$AC$160=1),AND($K$27="N/A",$H219=$BD$46),AND($K$28="N/A",$H219=$BE$46),AND($K$29="N/A",$H219=$BF$46),AND($K$30="N/A",$H219=$BG$46),AND($K$31="N/A",$H219=$BH$46),AND($K$32="N/A",$H219=$BI$46)),0,1)</f>
        <v>0</v>
      </c>
      <c r="AQ219" s="670">
        <f t="shared" si="40"/>
        <v>1</v>
      </c>
      <c r="AR219" s="669">
        <f>IF(OR('0.Work Content Judge'!$F$131=0,AND($CP219=99,COUNTIF('0.Work Content Judge'!$AM$161:$AO$161,2)=0),AND($CQ219=99,COUNTIF('0.Work Content Judge'!$AM$161:$AO$161,2)&gt;0),AND($CT219=99,'0.Work Content Judge'!$AC$161=1),AND($R$27="N/A",$H219=$BD$46),AND($R$28="N/A",$H219=$BE$46),AND($R$29="N/A",$H219=$BF$46),AND($R$30="N/A",$H219=$BG$46),AND($R$31="N/A",$H219=$BH$46),AND($R$32="N/A",$H219=$BI$46)),0,1)</f>
        <v>0</v>
      </c>
      <c r="AS219" s="670">
        <f t="shared" si="41"/>
        <v>1</v>
      </c>
      <c r="AT219" s="669">
        <f>IF(OR('0.Work Content Judge'!$F$132=0,AND($CP219=99,COUNTIF('0.Work Content Judge'!$AM$162:$AO$162,2)=0),AND($CQ219=99,COUNTIF('0.Work Content Judge'!$AM$162:$AO$162,2)&gt;0),AND($CT219=99,'0.Work Content Judge'!$AC$162=1),AND($X$27="N/A",$H219=$BD$46),AND($X$28="N/A",$H219=$BE$46),AND($X$29="N/A",$H219=$BF$46),AND($X$30="N/A",$H219=$BG$46),AND($X$31="N/A",$H219=$BH$46),AND($X$32="N/A",$H219=$BI$46)),0,1)</f>
        <v>0</v>
      </c>
      <c r="AU219" s="670">
        <f t="shared" si="42"/>
        <v>1</v>
      </c>
      <c r="AV219" s="669">
        <f>IF(OR('0.Work Content Judge'!$F$133=0,AND($CP219=99,COUNTIF('0.Work Content Judge'!$AM$163:$AO$163,2)=0),AND($CQ219=99,COUNTIF('0.Work Content Judge'!$AM$163:$AO$163,2)&gt;0),AND($CT219=99,'0.Work Content Judge'!$AC$163=1),AND($AD$27="N/A",$H219=$BD$46),AND($AD$28="N/A",$H219=$BE$46),AND($AD$29="N/A",$H219=$BF$46),AND($AD$30="N/A",$H219=$BG$46),AND($AD$31="N/A",$H219=$BH$46),AND($AD$32="N/A",$H219=$BI$46)),0,1)</f>
        <v>0</v>
      </c>
      <c r="AW219" s="670">
        <f t="shared" si="43"/>
        <v>1</v>
      </c>
      <c r="AX219" s="669">
        <f>IF(OR('0.Work Content Judge'!$F$134=0,AND($CP219=99,COUNTIF('0.Work Content Judge'!$AM$164:$AO$164,2)=0),AND($CQ219=99,COUNTIF('0.Work Content Judge'!$AM$164:$AO$164,2)&gt;0),AND($CT219=99,'0.Work Content Judge'!$AC$164=1),AND($AJ$27="N/A",$H219=$BD$46),AND($AJ$28="N/A",$H219=$BE$46),AND($AJ$29="N/A",$H219=$BF$46),AND($AJ$30="N/A",$H219=$BG$46),AND($AJ$31="N/A",$H219=$BH$46),AND($AJ$32="N/A",$H219=$BI$46)),0,1)</f>
        <v>0</v>
      </c>
      <c r="AY219" s="670">
        <f t="shared" si="44"/>
        <v>1</v>
      </c>
      <c r="AZ219" s="683">
        <f t="shared" si="46"/>
        <v>1</v>
      </c>
      <c r="BA219" s="684">
        <v>1</v>
      </c>
      <c r="BB219" s="685">
        <v>1</v>
      </c>
      <c r="BC219" s="685" t="s">
        <v>749</v>
      </c>
      <c r="BD219" s="685" t="s">
        <v>749</v>
      </c>
      <c r="BE219" s="685" t="s">
        <v>749</v>
      </c>
      <c r="BF219" s="685" t="s">
        <v>749</v>
      </c>
      <c r="BG219" s="685" t="s">
        <v>749</v>
      </c>
      <c r="BH219" s="685" t="s">
        <v>749</v>
      </c>
      <c r="BI219" s="685">
        <v>1</v>
      </c>
      <c r="BJ219" s="685">
        <v>0</v>
      </c>
      <c r="BK219" s="685"/>
      <c r="BL219" s="685"/>
      <c r="BM219" s="685"/>
      <c r="BN219" s="685"/>
      <c r="BO219" s="685"/>
      <c r="BP219" s="685"/>
      <c r="BQ219" s="685" t="s">
        <v>749</v>
      </c>
      <c r="BR219" s="685" t="s">
        <v>749</v>
      </c>
      <c r="BS219" s="685" t="s">
        <v>749</v>
      </c>
      <c r="BT219" s="685" t="s">
        <v>749</v>
      </c>
      <c r="BU219" s="685" t="s">
        <v>749</v>
      </c>
      <c r="BV219" s="685" t="s">
        <v>749</v>
      </c>
      <c r="BW219" s="685" t="s">
        <v>749</v>
      </c>
      <c r="BX219" s="685" t="s">
        <v>749</v>
      </c>
      <c r="BY219" s="685" t="s">
        <v>749</v>
      </c>
      <c r="BZ219" s="685">
        <v>1</v>
      </c>
      <c r="CA219" s="685">
        <v>1</v>
      </c>
      <c r="CB219" s="685">
        <v>1</v>
      </c>
      <c r="CC219" s="685">
        <v>1</v>
      </c>
      <c r="CD219" s="685" t="s">
        <v>749</v>
      </c>
      <c r="CE219" s="685" t="s">
        <v>749</v>
      </c>
      <c r="CF219" s="685" t="s">
        <v>749</v>
      </c>
      <c r="CG219" s="685" t="s">
        <v>749</v>
      </c>
      <c r="CH219" s="685" t="s">
        <v>749</v>
      </c>
      <c r="CI219" s="685" t="s">
        <v>749</v>
      </c>
      <c r="CJ219" s="685" t="s">
        <v>749</v>
      </c>
      <c r="CK219" s="685" t="s">
        <v>749</v>
      </c>
      <c r="CL219" s="685" t="s">
        <v>749</v>
      </c>
      <c r="CM219" s="685" t="s">
        <v>749</v>
      </c>
      <c r="CN219" s="685">
        <v>1</v>
      </c>
      <c r="CO219" s="685" t="s">
        <v>749</v>
      </c>
      <c r="CP219" s="685"/>
      <c r="CQ219" s="685"/>
      <c r="CR219" s="685"/>
      <c r="CS219" s="685"/>
      <c r="CT219" s="685"/>
      <c r="CU219" s="685"/>
      <c r="CV219" s="685"/>
      <c r="CW219" s="718" t="str">
        <f t="shared" si="48"/>
        <v>ファイル共有システム(ファイルサーバ)</v>
      </c>
      <c r="CX219" s="718"/>
      <c r="CY219" s="718"/>
    </row>
    <row r="220" s="258" customFormat="1" ht="158.4" spans="2:103">
      <c r="B220" s="448">
        <f t="shared" si="45"/>
        <v>173</v>
      </c>
      <c r="C220" s="449" t="s">
        <v>1135</v>
      </c>
      <c r="D220" s="450" t="s">
        <v>1015</v>
      </c>
      <c r="E220" s="451" t="s">
        <v>801</v>
      </c>
      <c r="F220" s="598" t="s">
        <v>1136</v>
      </c>
      <c r="G220" s="598" t="s">
        <v>1137</v>
      </c>
      <c r="H220" s="451" t="str">
        <f t="shared" si="47"/>
        <v>ファイル共有システム(ファイルサーバ)
File sharing system
(e.g., File server)</v>
      </c>
      <c r="I220" s="451" t="s">
        <v>1018</v>
      </c>
      <c r="J220" s="637" t="s">
        <v>1019</v>
      </c>
      <c r="K220" s="487" t="str">
        <f t="shared" si="35"/>
        <v>回答不要
Not Applicable</v>
      </c>
      <c r="L220" s="488"/>
      <c r="M220" s="489"/>
      <c r="N220" s="490" t="s">
        <v>1135</v>
      </c>
      <c r="O220" s="491"/>
      <c r="P220" s="322"/>
      <c r="Q220" s="648" t="s">
        <v>131</v>
      </c>
      <c r="R220" s="487" t="str">
        <f t="shared" si="36"/>
        <v>回答不要
Not Applicable</v>
      </c>
      <c r="S220" s="488"/>
      <c r="T220" s="489"/>
      <c r="U220" s="649"/>
      <c r="V220" s="494"/>
      <c r="W220" s="649"/>
      <c r="X220" s="487" t="str">
        <f t="shared" si="37"/>
        <v>回答不要
Not Applicable</v>
      </c>
      <c r="Y220" s="488"/>
      <c r="Z220" s="489"/>
      <c r="AA220" s="649"/>
      <c r="AB220" s="494"/>
      <c r="AC220" s="649"/>
      <c r="AD220" s="487" t="str">
        <f t="shared" si="38"/>
        <v>回答不要
Not Applicable</v>
      </c>
      <c r="AE220" s="488"/>
      <c r="AF220" s="489"/>
      <c r="AG220" s="649"/>
      <c r="AH220" s="494"/>
      <c r="AI220" s="649"/>
      <c r="AJ220" s="487" t="str">
        <f t="shared" si="39"/>
        <v>回答不要
Not Applicable</v>
      </c>
      <c r="AK220" s="488"/>
      <c r="AL220" s="489"/>
      <c r="AM220" s="652"/>
      <c r="AN220" s="494"/>
      <c r="AO220" s="668"/>
      <c r="AP220" s="669">
        <f>IF(OR('0.Work Content Judge'!$F$130=0,AND($CP220=99,COUNTIF('0.Work Content Judge'!$AM$160:$AO$160,2)=0),AND($CQ220=99,COUNTIF('0.Work Content Judge'!$AM$160:$AO$160,2)&gt;0),AND($CT220=99,'0.Work Content Judge'!$AC$160=1),AND($K$27="N/A",$H220=$BD$46),AND($K$28="N/A",$H220=$BE$46),AND($K$29="N/A",$H220=$BF$46),AND($K$30="N/A",$H220=$BG$46),AND($K$31="N/A",$H220=$BH$46),AND($K$32="N/A",$H220=$BI$46)),0,1)</f>
        <v>0</v>
      </c>
      <c r="AQ220" s="670">
        <f t="shared" si="40"/>
        <v>1</v>
      </c>
      <c r="AR220" s="669">
        <f>IF(OR('0.Work Content Judge'!$F$131=0,AND($CP220=99,COUNTIF('0.Work Content Judge'!$AM$161:$AO$161,2)=0),AND($CQ220=99,COUNTIF('0.Work Content Judge'!$AM$161:$AO$161,2)&gt;0),AND($CT220=99,'0.Work Content Judge'!$AC$161=1),AND($R$27="N/A",$H220=$BD$46),AND($R$28="N/A",$H220=$BE$46),AND($R$29="N/A",$H220=$BF$46),AND($R$30="N/A",$H220=$BG$46),AND($R$31="N/A",$H220=$BH$46),AND($R$32="N/A",$H220=$BI$46)),0,1)</f>
        <v>0</v>
      </c>
      <c r="AS220" s="670">
        <f t="shared" si="41"/>
        <v>1</v>
      </c>
      <c r="AT220" s="669">
        <f>IF(OR('0.Work Content Judge'!$F$132=0,AND($CP220=99,COUNTIF('0.Work Content Judge'!$AM$162:$AO$162,2)=0),AND($CQ220=99,COUNTIF('0.Work Content Judge'!$AM$162:$AO$162,2)&gt;0),AND($CT220=99,'0.Work Content Judge'!$AC$162=1),AND($X$27="N/A",$H220=$BD$46),AND($X$28="N/A",$H220=$BE$46),AND($X$29="N/A",$H220=$BF$46),AND($X$30="N/A",$H220=$BG$46),AND($X$31="N/A",$H220=$BH$46),AND($X$32="N/A",$H220=$BI$46)),0,1)</f>
        <v>0</v>
      </c>
      <c r="AU220" s="670">
        <f t="shared" si="42"/>
        <v>1</v>
      </c>
      <c r="AV220" s="669">
        <f>IF(OR('0.Work Content Judge'!$F$133=0,AND($CP220=99,COUNTIF('0.Work Content Judge'!$AM$163:$AO$163,2)=0),AND($CQ220=99,COUNTIF('0.Work Content Judge'!$AM$163:$AO$163,2)&gt;0),AND($CT220=99,'0.Work Content Judge'!$AC$163=1),AND($AD$27="N/A",$H220=$BD$46),AND($AD$28="N/A",$H220=$BE$46),AND($AD$29="N/A",$H220=$BF$46),AND($AD$30="N/A",$H220=$BG$46),AND($AD$31="N/A",$H220=$BH$46),AND($AD$32="N/A",$H220=$BI$46)),0,1)</f>
        <v>0</v>
      </c>
      <c r="AW220" s="670">
        <f t="shared" si="43"/>
        <v>1</v>
      </c>
      <c r="AX220" s="669">
        <f>IF(OR('0.Work Content Judge'!$F$134=0,AND($CP220=99,COUNTIF('0.Work Content Judge'!$AM$164:$AO$164,2)=0),AND($CQ220=99,COUNTIF('0.Work Content Judge'!$AM$164:$AO$164,2)&gt;0),AND($CT220=99,'0.Work Content Judge'!$AC$164=1),AND($AJ$27="N/A",$H220=$BD$46),AND($AJ$28="N/A",$H220=$BE$46),AND($AJ$29="N/A",$H220=$BF$46),AND($AJ$30="N/A",$H220=$BG$46),AND($AJ$31="N/A",$H220=$BH$46),AND($AJ$32="N/A",$H220=$BI$46)),0,1)</f>
        <v>0</v>
      </c>
      <c r="AY220" s="670">
        <f t="shared" si="44"/>
        <v>1</v>
      </c>
      <c r="AZ220" s="683">
        <f t="shared" si="46"/>
        <v>1</v>
      </c>
      <c r="BA220" s="684">
        <v>1</v>
      </c>
      <c r="BB220" s="685">
        <v>1</v>
      </c>
      <c r="BC220" s="685" t="s">
        <v>749</v>
      </c>
      <c r="BD220" s="685" t="s">
        <v>749</v>
      </c>
      <c r="BE220" s="685" t="s">
        <v>749</v>
      </c>
      <c r="BF220" s="685" t="s">
        <v>749</v>
      </c>
      <c r="BG220" s="685" t="s">
        <v>749</v>
      </c>
      <c r="BH220" s="685" t="s">
        <v>749</v>
      </c>
      <c r="BI220" s="685">
        <v>1</v>
      </c>
      <c r="BJ220" s="685">
        <v>0</v>
      </c>
      <c r="BK220" s="685"/>
      <c r="BL220" s="685"/>
      <c r="BM220" s="685"/>
      <c r="BN220" s="685"/>
      <c r="BO220" s="685"/>
      <c r="BP220" s="685"/>
      <c r="BQ220" s="685" t="s">
        <v>749</v>
      </c>
      <c r="BR220" s="685" t="s">
        <v>749</v>
      </c>
      <c r="BS220" s="685" t="s">
        <v>749</v>
      </c>
      <c r="BT220" s="685" t="s">
        <v>749</v>
      </c>
      <c r="BU220" s="685" t="s">
        <v>749</v>
      </c>
      <c r="BV220" s="685" t="s">
        <v>749</v>
      </c>
      <c r="BW220" s="685" t="s">
        <v>749</v>
      </c>
      <c r="BX220" s="685" t="s">
        <v>749</v>
      </c>
      <c r="BY220" s="685" t="s">
        <v>749</v>
      </c>
      <c r="BZ220" s="685">
        <v>1</v>
      </c>
      <c r="CA220" s="685">
        <v>1</v>
      </c>
      <c r="CB220" s="685">
        <v>1</v>
      </c>
      <c r="CC220" s="685">
        <v>1</v>
      </c>
      <c r="CD220" s="685" t="s">
        <v>749</v>
      </c>
      <c r="CE220" s="685" t="s">
        <v>749</v>
      </c>
      <c r="CF220" s="685" t="s">
        <v>749</v>
      </c>
      <c r="CG220" s="685" t="s">
        <v>749</v>
      </c>
      <c r="CH220" s="685" t="s">
        <v>749</v>
      </c>
      <c r="CI220" s="685" t="s">
        <v>749</v>
      </c>
      <c r="CJ220" s="685" t="s">
        <v>749</v>
      </c>
      <c r="CK220" s="685" t="s">
        <v>749</v>
      </c>
      <c r="CL220" s="685" t="s">
        <v>749</v>
      </c>
      <c r="CM220" s="685" t="s">
        <v>749</v>
      </c>
      <c r="CN220" s="685">
        <v>1</v>
      </c>
      <c r="CO220" s="685" t="s">
        <v>749</v>
      </c>
      <c r="CP220" s="685"/>
      <c r="CQ220" s="685"/>
      <c r="CR220" s="685"/>
      <c r="CS220" s="685"/>
      <c r="CT220" s="685"/>
      <c r="CU220" s="685"/>
      <c r="CV220" s="685"/>
      <c r="CW220" s="718" t="str">
        <f t="shared" si="48"/>
        <v>ファイル共有システム(ファイルサーバ)</v>
      </c>
      <c r="CX220" s="718"/>
      <c r="CY220" s="718"/>
    </row>
    <row r="221" s="258" customFormat="1" ht="158.4" spans="2:103">
      <c r="B221" s="448">
        <f t="shared" si="45"/>
        <v>174</v>
      </c>
      <c r="C221" s="449" t="s">
        <v>1138</v>
      </c>
      <c r="D221" s="450" t="s">
        <v>1015</v>
      </c>
      <c r="E221" s="451" t="s">
        <v>801</v>
      </c>
      <c r="F221" s="598" t="s">
        <v>1139</v>
      </c>
      <c r="G221" s="598" t="s">
        <v>1140</v>
      </c>
      <c r="H221" s="451" t="str">
        <f t="shared" si="47"/>
        <v>端末管理サーバ
Terminal management server
(e.g., Active Directory server)</v>
      </c>
      <c r="I221" s="451" t="s">
        <v>1018</v>
      </c>
      <c r="J221" s="637" t="s">
        <v>1019</v>
      </c>
      <c r="K221" s="487" t="str">
        <f t="shared" si="35"/>
        <v>回答不要
Not Applicable</v>
      </c>
      <c r="L221" s="488"/>
      <c r="M221" s="489"/>
      <c r="N221" s="490" t="s">
        <v>1138</v>
      </c>
      <c r="O221" s="491"/>
      <c r="P221" s="322"/>
      <c r="Q221" s="648" t="s">
        <v>131</v>
      </c>
      <c r="R221" s="487" t="str">
        <f t="shared" si="36"/>
        <v>回答不要
Not Applicable</v>
      </c>
      <c r="S221" s="488"/>
      <c r="T221" s="489"/>
      <c r="U221" s="649"/>
      <c r="V221" s="494"/>
      <c r="W221" s="649"/>
      <c r="X221" s="487" t="str">
        <f t="shared" si="37"/>
        <v>回答不要
Not Applicable</v>
      </c>
      <c r="Y221" s="488"/>
      <c r="Z221" s="489"/>
      <c r="AA221" s="649"/>
      <c r="AB221" s="494"/>
      <c r="AC221" s="649"/>
      <c r="AD221" s="487" t="str">
        <f t="shared" si="38"/>
        <v>回答不要
Not Applicable</v>
      </c>
      <c r="AE221" s="488"/>
      <c r="AF221" s="489"/>
      <c r="AG221" s="649"/>
      <c r="AH221" s="494"/>
      <c r="AI221" s="649"/>
      <c r="AJ221" s="487" t="str">
        <f t="shared" si="39"/>
        <v>回答不要
Not Applicable</v>
      </c>
      <c r="AK221" s="488"/>
      <c r="AL221" s="489"/>
      <c r="AM221" s="652"/>
      <c r="AN221" s="494"/>
      <c r="AO221" s="668"/>
      <c r="AP221" s="669">
        <f>IF(OR('0.Work Content Judge'!$F$130=0,AND($CP221=99,COUNTIF('0.Work Content Judge'!$AM$160:$AO$160,2)=0),AND($CQ221=99,COUNTIF('0.Work Content Judge'!$AM$160:$AO$160,2)&gt;0),AND($CT221=99,'0.Work Content Judge'!$AC$160=1),AND($K$27="N/A",$H221=$BD$46),AND($K$28="N/A",$H221=$BE$46),AND($K$29="N/A",$H221=$BF$46),AND($K$30="N/A",$H221=$BG$46),AND($K$31="N/A",$H221=$BH$46),AND($K$32="N/A",$H221=$BI$46)),0,1)</f>
        <v>0</v>
      </c>
      <c r="AQ221" s="670">
        <f t="shared" si="40"/>
        <v>1</v>
      </c>
      <c r="AR221" s="669">
        <f>IF(OR('0.Work Content Judge'!$F$131=0,AND($CP221=99,COUNTIF('0.Work Content Judge'!$AM$161:$AO$161,2)=0),AND($CQ221=99,COUNTIF('0.Work Content Judge'!$AM$161:$AO$161,2)&gt;0),AND($CT221=99,'0.Work Content Judge'!$AC$161=1),AND($R$27="N/A",$H221=$BD$46),AND($R$28="N/A",$H221=$BE$46),AND($R$29="N/A",$H221=$BF$46),AND($R$30="N/A",$H221=$BG$46),AND($R$31="N/A",$H221=$BH$46),AND($R$32="N/A",$H221=$BI$46)),0,1)</f>
        <v>0</v>
      </c>
      <c r="AS221" s="670">
        <f t="shared" si="41"/>
        <v>1</v>
      </c>
      <c r="AT221" s="669">
        <f>IF(OR('0.Work Content Judge'!$F$132=0,AND($CP221=99,COUNTIF('0.Work Content Judge'!$AM$162:$AO$162,2)=0),AND($CQ221=99,COUNTIF('0.Work Content Judge'!$AM$162:$AO$162,2)&gt;0),AND($CT221=99,'0.Work Content Judge'!$AC$162=1),AND($X$27="N/A",$H221=$BD$46),AND($X$28="N/A",$H221=$BE$46),AND($X$29="N/A",$H221=$BF$46),AND($X$30="N/A",$H221=$BG$46),AND($X$31="N/A",$H221=$BH$46),AND($X$32="N/A",$H221=$BI$46)),0,1)</f>
        <v>0</v>
      </c>
      <c r="AU221" s="670">
        <f t="shared" si="42"/>
        <v>1</v>
      </c>
      <c r="AV221" s="669">
        <f>IF(OR('0.Work Content Judge'!$F$133=0,AND($CP221=99,COUNTIF('0.Work Content Judge'!$AM$163:$AO$163,2)=0),AND($CQ221=99,COUNTIF('0.Work Content Judge'!$AM$163:$AO$163,2)&gt;0),AND($CT221=99,'0.Work Content Judge'!$AC$163=1),AND($AD$27="N/A",$H221=$BD$46),AND($AD$28="N/A",$H221=$BE$46),AND($AD$29="N/A",$H221=$BF$46),AND($AD$30="N/A",$H221=$BG$46),AND($AD$31="N/A",$H221=$BH$46),AND($AD$32="N/A",$H221=$BI$46)),0,1)</f>
        <v>0</v>
      </c>
      <c r="AW221" s="670">
        <f t="shared" si="43"/>
        <v>1</v>
      </c>
      <c r="AX221" s="669">
        <f>IF(OR('0.Work Content Judge'!$F$134=0,AND($CP221=99,COUNTIF('0.Work Content Judge'!$AM$164:$AO$164,2)=0),AND($CQ221=99,COUNTIF('0.Work Content Judge'!$AM$164:$AO$164,2)&gt;0),AND($CT221=99,'0.Work Content Judge'!$AC$164=1),AND($AJ$27="N/A",$H221=$BD$46),AND($AJ$28="N/A",$H221=$BE$46),AND($AJ$29="N/A",$H221=$BF$46),AND($AJ$30="N/A",$H221=$BG$46),AND($AJ$31="N/A",$H221=$BH$46),AND($AJ$32="N/A",$H221=$BI$46)),0,1)</f>
        <v>0</v>
      </c>
      <c r="AY221" s="670">
        <f t="shared" si="44"/>
        <v>1</v>
      </c>
      <c r="AZ221" s="683">
        <f t="shared" si="46"/>
        <v>1</v>
      </c>
      <c r="BA221" s="684">
        <v>1</v>
      </c>
      <c r="BB221" s="685">
        <v>1</v>
      </c>
      <c r="BC221" s="685" t="s">
        <v>749</v>
      </c>
      <c r="BD221" s="685" t="s">
        <v>749</v>
      </c>
      <c r="BE221" s="685" t="s">
        <v>749</v>
      </c>
      <c r="BF221" s="685" t="s">
        <v>749</v>
      </c>
      <c r="BG221" s="685" t="s">
        <v>749</v>
      </c>
      <c r="BH221" s="685">
        <v>1</v>
      </c>
      <c r="BI221" s="685" t="s">
        <v>749</v>
      </c>
      <c r="BJ221" s="685">
        <v>0</v>
      </c>
      <c r="BK221" s="685"/>
      <c r="BL221" s="685"/>
      <c r="BM221" s="685"/>
      <c r="BN221" s="685"/>
      <c r="BO221" s="685"/>
      <c r="BP221" s="685"/>
      <c r="BQ221" s="685" t="s">
        <v>749</v>
      </c>
      <c r="BR221" s="685" t="s">
        <v>749</v>
      </c>
      <c r="BS221" s="685" t="s">
        <v>749</v>
      </c>
      <c r="BT221" s="685" t="s">
        <v>749</v>
      </c>
      <c r="BU221" s="685" t="s">
        <v>749</v>
      </c>
      <c r="BV221" s="685" t="s">
        <v>749</v>
      </c>
      <c r="BW221" s="685" t="s">
        <v>749</v>
      </c>
      <c r="BX221" s="685" t="s">
        <v>749</v>
      </c>
      <c r="BY221" s="685" t="s">
        <v>749</v>
      </c>
      <c r="BZ221" s="685">
        <v>1</v>
      </c>
      <c r="CA221" s="685">
        <v>1</v>
      </c>
      <c r="CB221" s="685">
        <v>1</v>
      </c>
      <c r="CC221" s="685">
        <v>1</v>
      </c>
      <c r="CD221" s="685" t="s">
        <v>749</v>
      </c>
      <c r="CE221" s="685" t="s">
        <v>749</v>
      </c>
      <c r="CF221" s="685" t="s">
        <v>749</v>
      </c>
      <c r="CG221" s="685" t="s">
        <v>749</v>
      </c>
      <c r="CH221" s="685" t="s">
        <v>749</v>
      </c>
      <c r="CI221" s="685" t="s">
        <v>749</v>
      </c>
      <c r="CJ221" s="685" t="s">
        <v>749</v>
      </c>
      <c r="CK221" s="685" t="s">
        <v>749</v>
      </c>
      <c r="CL221" s="685" t="s">
        <v>749</v>
      </c>
      <c r="CM221" s="685" t="s">
        <v>749</v>
      </c>
      <c r="CN221" s="685">
        <v>1</v>
      </c>
      <c r="CO221" s="685" t="s">
        <v>749</v>
      </c>
      <c r="CP221" s="685"/>
      <c r="CQ221" s="685"/>
      <c r="CR221" s="685"/>
      <c r="CS221" s="685"/>
      <c r="CT221" s="685"/>
      <c r="CU221" s="685"/>
      <c r="CV221" s="685"/>
      <c r="CW221" s="718" t="str">
        <f t="shared" si="48"/>
        <v>端末管理サーバ(Active Directory)</v>
      </c>
      <c r="CX221" s="718"/>
      <c r="CY221" s="718"/>
    </row>
    <row r="222" s="258" customFormat="1" ht="158.4" spans="2:103">
      <c r="B222" s="448">
        <f t="shared" si="45"/>
        <v>175</v>
      </c>
      <c r="C222" s="449" t="s">
        <v>1141</v>
      </c>
      <c r="D222" s="450" t="s">
        <v>1015</v>
      </c>
      <c r="E222" s="451" t="s">
        <v>801</v>
      </c>
      <c r="F222" s="598" t="s">
        <v>1142</v>
      </c>
      <c r="G222" s="598" t="s">
        <v>1143</v>
      </c>
      <c r="H222" s="451" t="str">
        <f t="shared" si="47"/>
        <v>端末管理サーバ
Terminal management server
(e.g., Active Directory server)</v>
      </c>
      <c r="I222" s="451" t="s">
        <v>1018</v>
      </c>
      <c r="J222" s="637" t="s">
        <v>1019</v>
      </c>
      <c r="K222" s="487" t="str">
        <f t="shared" si="35"/>
        <v>回答不要
Not Applicable</v>
      </c>
      <c r="L222" s="488"/>
      <c r="M222" s="489"/>
      <c r="N222" s="490" t="s">
        <v>1141</v>
      </c>
      <c r="O222" s="491"/>
      <c r="P222" s="322"/>
      <c r="Q222" s="648" t="s">
        <v>131</v>
      </c>
      <c r="R222" s="487" t="str">
        <f t="shared" si="36"/>
        <v>回答不要
Not Applicable</v>
      </c>
      <c r="S222" s="488"/>
      <c r="T222" s="489"/>
      <c r="U222" s="649"/>
      <c r="V222" s="494"/>
      <c r="W222" s="649"/>
      <c r="X222" s="487" t="str">
        <f t="shared" si="37"/>
        <v>回答不要
Not Applicable</v>
      </c>
      <c r="Y222" s="488"/>
      <c r="Z222" s="489"/>
      <c r="AA222" s="649"/>
      <c r="AB222" s="494"/>
      <c r="AC222" s="649"/>
      <c r="AD222" s="487" t="str">
        <f t="shared" si="38"/>
        <v>回答不要
Not Applicable</v>
      </c>
      <c r="AE222" s="488"/>
      <c r="AF222" s="489"/>
      <c r="AG222" s="649"/>
      <c r="AH222" s="494"/>
      <c r="AI222" s="649"/>
      <c r="AJ222" s="487" t="str">
        <f t="shared" si="39"/>
        <v>回答不要
Not Applicable</v>
      </c>
      <c r="AK222" s="488"/>
      <c r="AL222" s="489"/>
      <c r="AM222" s="652"/>
      <c r="AN222" s="494"/>
      <c r="AO222" s="668"/>
      <c r="AP222" s="669">
        <f>IF(OR('0.Work Content Judge'!$F$130=0,AND($CP222=99,COUNTIF('0.Work Content Judge'!$AM$160:$AO$160,2)=0),AND($CQ222=99,COUNTIF('0.Work Content Judge'!$AM$160:$AO$160,2)&gt;0),AND($CT222=99,'0.Work Content Judge'!$AC$160=1),AND($K$27="N/A",$H222=$BD$46),AND($K$28="N/A",$H222=$BE$46),AND($K$29="N/A",$H222=$BF$46),AND($K$30="N/A",$H222=$BG$46),AND($K$31="N/A",$H222=$BH$46),AND($K$32="N/A",$H222=$BI$46)),0,1)</f>
        <v>0</v>
      </c>
      <c r="AQ222" s="670">
        <f t="shared" si="40"/>
        <v>1</v>
      </c>
      <c r="AR222" s="669">
        <f>IF(OR('0.Work Content Judge'!$F$131=0,AND($CP222=99,COUNTIF('0.Work Content Judge'!$AM$161:$AO$161,2)=0),AND($CQ222=99,COUNTIF('0.Work Content Judge'!$AM$161:$AO$161,2)&gt;0),AND($CT222=99,'0.Work Content Judge'!$AC$161=1),AND($R$27="N/A",$H222=$BD$46),AND($R$28="N/A",$H222=$BE$46),AND($R$29="N/A",$H222=$BF$46),AND($R$30="N/A",$H222=$BG$46),AND($R$31="N/A",$H222=$BH$46),AND($R$32="N/A",$H222=$BI$46)),0,1)</f>
        <v>0</v>
      </c>
      <c r="AS222" s="670">
        <f t="shared" si="41"/>
        <v>1</v>
      </c>
      <c r="AT222" s="669">
        <f>IF(OR('0.Work Content Judge'!$F$132=0,AND($CP222=99,COUNTIF('0.Work Content Judge'!$AM$162:$AO$162,2)=0),AND($CQ222=99,COUNTIF('0.Work Content Judge'!$AM$162:$AO$162,2)&gt;0),AND($CT222=99,'0.Work Content Judge'!$AC$162=1),AND($X$27="N/A",$H222=$BD$46),AND($X$28="N/A",$H222=$BE$46),AND($X$29="N/A",$H222=$BF$46),AND($X$30="N/A",$H222=$BG$46),AND($X$31="N/A",$H222=$BH$46),AND($X$32="N/A",$H222=$BI$46)),0,1)</f>
        <v>0</v>
      </c>
      <c r="AU222" s="670">
        <f t="shared" si="42"/>
        <v>1</v>
      </c>
      <c r="AV222" s="669">
        <f>IF(OR('0.Work Content Judge'!$F$133=0,AND($CP222=99,COUNTIF('0.Work Content Judge'!$AM$163:$AO$163,2)=0),AND($CQ222=99,COUNTIF('0.Work Content Judge'!$AM$163:$AO$163,2)&gt;0),AND($CT222=99,'0.Work Content Judge'!$AC$163=1),AND($AD$27="N/A",$H222=$BD$46),AND($AD$28="N/A",$H222=$BE$46),AND($AD$29="N/A",$H222=$BF$46),AND($AD$30="N/A",$H222=$BG$46),AND($AD$31="N/A",$H222=$BH$46),AND($AD$32="N/A",$H222=$BI$46)),0,1)</f>
        <v>0</v>
      </c>
      <c r="AW222" s="670">
        <f t="shared" si="43"/>
        <v>1</v>
      </c>
      <c r="AX222" s="669">
        <f>IF(OR('0.Work Content Judge'!$F$134=0,AND($CP222=99,COUNTIF('0.Work Content Judge'!$AM$164:$AO$164,2)=0),AND($CQ222=99,COUNTIF('0.Work Content Judge'!$AM$164:$AO$164,2)&gt;0),AND($CT222=99,'0.Work Content Judge'!$AC$164=1),AND($AJ$27="N/A",$H222=$BD$46),AND($AJ$28="N/A",$H222=$BE$46),AND($AJ$29="N/A",$H222=$BF$46),AND($AJ$30="N/A",$H222=$BG$46),AND($AJ$31="N/A",$H222=$BH$46),AND($AJ$32="N/A",$H222=$BI$46)),0,1)</f>
        <v>0</v>
      </c>
      <c r="AY222" s="670">
        <f t="shared" si="44"/>
        <v>1</v>
      </c>
      <c r="AZ222" s="683">
        <f t="shared" si="46"/>
        <v>1</v>
      </c>
      <c r="BA222" s="684">
        <v>1</v>
      </c>
      <c r="BB222" s="685">
        <v>1</v>
      </c>
      <c r="BC222" s="685" t="s">
        <v>749</v>
      </c>
      <c r="BD222" s="685" t="s">
        <v>749</v>
      </c>
      <c r="BE222" s="685" t="s">
        <v>749</v>
      </c>
      <c r="BF222" s="685" t="s">
        <v>749</v>
      </c>
      <c r="BG222" s="685" t="s">
        <v>749</v>
      </c>
      <c r="BH222" s="685">
        <v>1</v>
      </c>
      <c r="BI222" s="685" t="s">
        <v>749</v>
      </c>
      <c r="BJ222" s="685">
        <v>0</v>
      </c>
      <c r="BK222" s="685"/>
      <c r="BL222" s="685"/>
      <c r="BM222" s="685"/>
      <c r="BN222" s="685"/>
      <c r="BO222" s="685"/>
      <c r="BP222" s="685"/>
      <c r="BQ222" s="685" t="s">
        <v>749</v>
      </c>
      <c r="BR222" s="685" t="s">
        <v>749</v>
      </c>
      <c r="BS222" s="685" t="s">
        <v>749</v>
      </c>
      <c r="BT222" s="685" t="s">
        <v>749</v>
      </c>
      <c r="BU222" s="685" t="s">
        <v>749</v>
      </c>
      <c r="BV222" s="685" t="s">
        <v>749</v>
      </c>
      <c r="BW222" s="685" t="s">
        <v>749</v>
      </c>
      <c r="BX222" s="685" t="s">
        <v>749</v>
      </c>
      <c r="BY222" s="685" t="s">
        <v>749</v>
      </c>
      <c r="BZ222" s="685">
        <v>1</v>
      </c>
      <c r="CA222" s="685">
        <v>1</v>
      </c>
      <c r="CB222" s="685">
        <v>1</v>
      </c>
      <c r="CC222" s="685">
        <v>1</v>
      </c>
      <c r="CD222" s="685" t="s">
        <v>749</v>
      </c>
      <c r="CE222" s="685" t="s">
        <v>749</v>
      </c>
      <c r="CF222" s="685" t="s">
        <v>749</v>
      </c>
      <c r="CG222" s="685" t="s">
        <v>749</v>
      </c>
      <c r="CH222" s="685" t="s">
        <v>749</v>
      </c>
      <c r="CI222" s="685" t="s">
        <v>749</v>
      </c>
      <c r="CJ222" s="685" t="s">
        <v>749</v>
      </c>
      <c r="CK222" s="685" t="s">
        <v>749</v>
      </c>
      <c r="CL222" s="685" t="s">
        <v>749</v>
      </c>
      <c r="CM222" s="685" t="s">
        <v>749</v>
      </c>
      <c r="CN222" s="685">
        <v>1</v>
      </c>
      <c r="CO222" s="685" t="s">
        <v>749</v>
      </c>
      <c r="CP222" s="685"/>
      <c r="CQ222" s="685"/>
      <c r="CR222" s="685"/>
      <c r="CS222" s="685"/>
      <c r="CT222" s="685"/>
      <c r="CU222" s="685"/>
      <c r="CV222" s="685"/>
      <c r="CW222" s="718" t="str">
        <f t="shared" si="48"/>
        <v>端末管理サーバ(Active Directory)</v>
      </c>
      <c r="CX222" s="718"/>
      <c r="CY222" s="718"/>
    </row>
    <row r="223" s="258" customFormat="1" ht="158.4" spans="2:103">
      <c r="B223" s="448">
        <f t="shared" si="45"/>
        <v>176</v>
      </c>
      <c r="C223" s="449" t="s">
        <v>1144</v>
      </c>
      <c r="D223" s="450" t="s">
        <v>1015</v>
      </c>
      <c r="E223" s="451" t="s">
        <v>801</v>
      </c>
      <c r="F223" s="598" t="s">
        <v>1145</v>
      </c>
      <c r="G223" s="598" t="s">
        <v>1146</v>
      </c>
      <c r="H223" s="451" t="str">
        <f t="shared" si="47"/>
        <v>端末管理サーバ
Terminal management server
(e.g., Active Directory server)</v>
      </c>
      <c r="I223" s="451" t="s">
        <v>1018</v>
      </c>
      <c r="J223" s="637" t="s">
        <v>1019</v>
      </c>
      <c r="K223" s="487" t="str">
        <f t="shared" si="35"/>
        <v>回答不要
Not Applicable</v>
      </c>
      <c r="L223" s="488"/>
      <c r="M223" s="489"/>
      <c r="N223" s="490" t="s">
        <v>1144</v>
      </c>
      <c r="O223" s="491"/>
      <c r="P223" s="322"/>
      <c r="Q223" s="648" t="s">
        <v>131</v>
      </c>
      <c r="R223" s="487" t="str">
        <f t="shared" si="36"/>
        <v>回答不要
Not Applicable</v>
      </c>
      <c r="S223" s="488"/>
      <c r="T223" s="489"/>
      <c r="U223" s="649"/>
      <c r="V223" s="494"/>
      <c r="W223" s="649"/>
      <c r="X223" s="487" t="str">
        <f t="shared" si="37"/>
        <v>回答不要
Not Applicable</v>
      </c>
      <c r="Y223" s="488"/>
      <c r="Z223" s="489"/>
      <c r="AA223" s="649"/>
      <c r="AB223" s="494"/>
      <c r="AC223" s="649"/>
      <c r="AD223" s="487" t="str">
        <f t="shared" si="38"/>
        <v>回答不要
Not Applicable</v>
      </c>
      <c r="AE223" s="488"/>
      <c r="AF223" s="489"/>
      <c r="AG223" s="649"/>
      <c r="AH223" s="494"/>
      <c r="AI223" s="649"/>
      <c r="AJ223" s="487" t="str">
        <f t="shared" si="39"/>
        <v>回答不要
Not Applicable</v>
      </c>
      <c r="AK223" s="488"/>
      <c r="AL223" s="489"/>
      <c r="AM223" s="652"/>
      <c r="AN223" s="494"/>
      <c r="AO223" s="668"/>
      <c r="AP223" s="669">
        <f>IF(OR('0.Work Content Judge'!$F$130=0,AND($CP223=99,COUNTIF('0.Work Content Judge'!$AM$160:$AO$160,2)=0),AND($CQ223=99,COUNTIF('0.Work Content Judge'!$AM$160:$AO$160,2)&gt;0),AND($CT223=99,'0.Work Content Judge'!$AC$160=1),AND($K$27="N/A",$H223=$BD$46),AND($K$28="N/A",$H223=$BE$46),AND($K$29="N/A",$H223=$BF$46),AND($K$30="N/A",$H223=$BG$46),AND($K$31="N/A",$H223=$BH$46),AND($K$32="N/A",$H223=$BI$46)),0,1)</f>
        <v>0</v>
      </c>
      <c r="AQ223" s="670">
        <f t="shared" si="40"/>
        <v>1</v>
      </c>
      <c r="AR223" s="669">
        <f>IF(OR('0.Work Content Judge'!$F$131=0,AND($CP223=99,COUNTIF('0.Work Content Judge'!$AM$161:$AO$161,2)=0),AND($CQ223=99,COUNTIF('0.Work Content Judge'!$AM$161:$AO$161,2)&gt;0),AND($CT223=99,'0.Work Content Judge'!$AC$161=1),AND($R$27="N/A",$H223=$BD$46),AND($R$28="N/A",$H223=$BE$46),AND($R$29="N/A",$H223=$BF$46),AND($R$30="N/A",$H223=$BG$46),AND($R$31="N/A",$H223=$BH$46),AND($R$32="N/A",$H223=$BI$46)),0,1)</f>
        <v>0</v>
      </c>
      <c r="AS223" s="670">
        <f t="shared" si="41"/>
        <v>1</v>
      </c>
      <c r="AT223" s="669">
        <f>IF(OR('0.Work Content Judge'!$F$132=0,AND($CP223=99,COUNTIF('0.Work Content Judge'!$AM$162:$AO$162,2)=0),AND($CQ223=99,COUNTIF('0.Work Content Judge'!$AM$162:$AO$162,2)&gt;0),AND($CT223=99,'0.Work Content Judge'!$AC$162=1),AND($X$27="N/A",$H223=$BD$46),AND($X$28="N/A",$H223=$BE$46),AND($X$29="N/A",$H223=$BF$46),AND($X$30="N/A",$H223=$BG$46),AND($X$31="N/A",$H223=$BH$46),AND($X$32="N/A",$H223=$BI$46)),0,1)</f>
        <v>0</v>
      </c>
      <c r="AU223" s="670">
        <f t="shared" si="42"/>
        <v>1</v>
      </c>
      <c r="AV223" s="669">
        <f>IF(OR('0.Work Content Judge'!$F$133=0,AND($CP223=99,COUNTIF('0.Work Content Judge'!$AM$163:$AO$163,2)=0),AND($CQ223=99,COUNTIF('0.Work Content Judge'!$AM$163:$AO$163,2)&gt;0),AND($CT223=99,'0.Work Content Judge'!$AC$163=1),AND($AD$27="N/A",$H223=$BD$46),AND($AD$28="N/A",$H223=$BE$46),AND($AD$29="N/A",$H223=$BF$46),AND($AD$30="N/A",$H223=$BG$46),AND($AD$31="N/A",$H223=$BH$46),AND($AD$32="N/A",$H223=$BI$46)),0,1)</f>
        <v>0</v>
      </c>
      <c r="AW223" s="670">
        <f t="shared" si="43"/>
        <v>1</v>
      </c>
      <c r="AX223" s="669">
        <f>IF(OR('0.Work Content Judge'!$F$134=0,AND($CP223=99,COUNTIF('0.Work Content Judge'!$AM$164:$AO$164,2)=0),AND($CQ223=99,COUNTIF('0.Work Content Judge'!$AM$164:$AO$164,2)&gt;0),AND($CT223=99,'0.Work Content Judge'!$AC$164=1),AND($AJ$27="N/A",$H223=$BD$46),AND($AJ$28="N/A",$H223=$BE$46),AND($AJ$29="N/A",$H223=$BF$46),AND($AJ$30="N/A",$H223=$BG$46),AND($AJ$31="N/A",$H223=$BH$46),AND($AJ$32="N/A",$H223=$BI$46)),0,1)</f>
        <v>0</v>
      </c>
      <c r="AY223" s="670">
        <f t="shared" si="44"/>
        <v>1</v>
      </c>
      <c r="AZ223" s="683">
        <f t="shared" si="46"/>
        <v>1</v>
      </c>
      <c r="BA223" s="684">
        <v>1</v>
      </c>
      <c r="BB223" s="685">
        <v>1</v>
      </c>
      <c r="BC223" s="685" t="s">
        <v>749</v>
      </c>
      <c r="BD223" s="685" t="s">
        <v>749</v>
      </c>
      <c r="BE223" s="685" t="s">
        <v>749</v>
      </c>
      <c r="BF223" s="685" t="s">
        <v>749</v>
      </c>
      <c r="BG223" s="685" t="s">
        <v>749</v>
      </c>
      <c r="BH223" s="685">
        <v>1</v>
      </c>
      <c r="BI223" s="685" t="s">
        <v>749</v>
      </c>
      <c r="BJ223" s="685">
        <v>0</v>
      </c>
      <c r="BK223" s="685"/>
      <c r="BL223" s="685"/>
      <c r="BM223" s="685"/>
      <c r="BN223" s="685"/>
      <c r="BO223" s="685"/>
      <c r="BP223" s="685"/>
      <c r="BQ223" s="685" t="s">
        <v>749</v>
      </c>
      <c r="BR223" s="685" t="s">
        <v>749</v>
      </c>
      <c r="BS223" s="685" t="s">
        <v>749</v>
      </c>
      <c r="BT223" s="685" t="s">
        <v>749</v>
      </c>
      <c r="BU223" s="685" t="s">
        <v>749</v>
      </c>
      <c r="BV223" s="685" t="s">
        <v>749</v>
      </c>
      <c r="BW223" s="685" t="s">
        <v>749</v>
      </c>
      <c r="BX223" s="685" t="s">
        <v>749</v>
      </c>
      <c r="BY223" s="685" t="s">
        <v>749</v>
      </c>
      <c r="BZ223" s="685">
        <v>1</v>
      </c>
      <c r="CA223" s="685">
        <v>1</v>
      </c>
      <c r="CB223" s="685">
        <v>1</v>
      </c>
      <c r="CC223" s="685">
        <v>1</v>
      </c>
      <c r="CD223" s="685" t="s">
        <v>749</v>
      </c>
      <c r="CE223" s="685" t="s">
        <v>749</v>
      </c>
      <c r="CF223" s="685" t="s">
        <v>749</v>
      </c>
      <c r="CG223" s="685" t="s">
        <v>749</v>
      </c>
      <c r="CH223" s="685" t="s">
        <v>749</v>
      </c>
      <c r="CI223" s="685" t="s">
        <v>749</v>
      </c>
      <c r="CJ223" s="685" t="s">
        <v>749</v>
      </c>
      <c r="CK223" s="685" t="s">
        <v>749</v>
      </c>
      <c r="CL223" s="685" t="s">
        <v>749</v>
      </c>
      <c r="CM223" s="685" t="s">
        <v>749</v>
      </c>
      <c r="CN223" s="685">
        <v>1</v>
      </c>
      <c r="CO223" s="685" t="s">
        <v>749</v>
      </c>
      <c r="CP223" s="685"/>
      <c r="CQ223" s="685"/>
      <c r="CR223" s="685"/>
      <c r="CS223" s="685"/>
      <c r="CT223" s="685"/>
      <c r="CU223" s="685"/>
      <c r="CV223" s="685"/>
      <c r="CW223" s="718" t="str">
        <f t="shared" si="48"/>
        <v>端末管理サーバ(Active Directory)</v>
      </c>
      <c r="CX223" s="718"/>
      <c r="CY223" s="718"/>
    </row>
    <row r="224" s="258" customFormat="1" ht="158.4" spans="2:103">
      <c r="B224" s="448">
        <f t="shared" si="45"/>
        <v>177</v>
      </c>
      <c r="C224" s="449" t="s">
        <v>1147</v>
      </c>
      <c r="D224" s="450" t="s">
        <v>1015</v>
      </c>
      <c r="E224" s="451" t="s">
        <v>801</v>
      </c>
      <c r="F224" s="598" t="s">
        <v>1148</v>
      </c>
      <c r="G224" s="598" t="s">
        <v>1149</v>
      </c>
      <c r="H224" s="451" t="str">
        <f t="shared" si="47"/>
        <v>端末管理サーバ
Terminal management server
(e.g., Active Directory server)</v>
      </c>
      <c r="I224" s="451" t="s">
        <v>1018</v>
      </c>
      <c r="J224" s="637" t="s">
        <v>1019</v>
      </c>
      <c r="K224" s="487" t="str">
        <f t="shared" si="35"/>
        <v>回答不要
Not Applicable</v>
      </c>
      <c r="L224" s="488"/>
      <c r="M224" s="489"/>
      <c r="N224" s="490" t="s">
        <v>1147</v>
      </c>
      <c r="O224" s="491"/>
      <c r="P224" s="322"/>
      <c r="Q224" s="648" t="s">
        <v>131</v>
      </c>
      <c r="R224" s="487" t="str">
        <f t="shared" si="36"/>
        <v>回答不要
Not Applicable</v>
      </c>
      <c r="S224" s="488"/>
      <c r="T224" s="489"/>
      <c r="U224" s="649"/>
      <c r="V224" s="494"/>
      <c r="W224" s="649"/>
      <c r="X224" s="487" t="str">
        <f t="shared" si="37"/>
        <v>回答不要
Not Applicable</v>
      </c>
      <c r="Y224" s="488"/>
      <c r="Z224" s="489"/>
      <c r="AA224" s="649"/>
      <c r="AB224" s="494"/>
      <c r="AC224" s="649"/>
      <c r="AD224" s="487" t="str">
        <f t="shared" si="38"/>
        <v>回答不要
Not Applicable</v>
      </c>
      <c r="AE224" s="488"/>
      <c r="AF224" s="489"/>
      <c r="AG224" s="649"/>
      <c r="AH224" s="494"/>
      <c r="AI224" s="649"/>
      <c r="AJ224" s="487" t="str">
        <f t="shared" si="39"/>
        <v>回答不要
Not Applicable</v>
      </c>
      <c r="AK224" s="488"/>
      <c r="AL224" s="489"/>
      <c r="AM224" s="652"/>
      <c r="AN224" s="494"/>
      <c r="AO224" s="668"/>
      <c r="AP224" s="669">
        <f>IF(OR('0.Work Content Judge'!$F$130=0,AND($CP224=99,COUNTIF('0.Work Content Judge'!$AM$160:$AO$160,2)=0),AND($CQ224=99,COUNTIF('0.Work Content Judge'!$AM$160:$AO$160,2)&gt;0),AND($CT224=99,'0.Work Content Judge'!$AC$160=1),AND($K$27="N/A",$H224=$BD$46),AND($K$28="N/A",$H224=$BE$46),AND($K$29="N/A",$H224=$BF$46),AND($K$30="N/A",$H224=$BG$46),AND($K$31="N/A",$H224=$BH$46),AND($K$32="N/A",$H224=$BI$46)),0,1)</f>
        <v>0</v>
      </c>
      <c r="AQ224" s="670">
        <f t="shared" si="40"/>
        <v>1</v>
      </c>
      <c r="AR224" s="669">
        <f>IF(OR('0.Work Content Judge'!$F$131=0,AND($CP224=99,COUNTIF('0.Work Content Judge'!$AM$161:$AO$161,2)=0),AND($CQ224=99,COUNTIF('0.Work Content Judge'!$AM$161:$AO$161,2)&gt;0),AND($CT224=99,'0.Work Content Judge'!$AC$161=1),AND($R$27="N/A",$H224=$BD$46),AND($R$28="N/A",$H224=$BE$46),AND($R$29="N/A",$H224=$BF$46),AND($R$30="N/A",$H224=$BG$46),AND($R$31="N/A",$H224=$BH$46),AND($R$32="N/A",$H224=$BI$46)),0,1)</f>
        <v>0</v>
      </c>
      <c r="AS224" s="670">
        <f t="shared" si="41"/>
        <v>1</v>
      </c>
      <c r="AT224" s="669">
        <f>IF(OR('0.Work Content Judge'!$F$132=0,AND($CP224=99,COUNTIF('0.Work Content Judge'!$AM$162:$AO$162,2)=0),AND($CQ224=99,COUNTIF('0.Work Content Judge'!$AM$162:$AO$162,2)&gt;0),AND($CT224=99,'0.Work Content Judge'!$AC$162=1),AND($X$27="N/A",$H224=$BD$46),AND($X$28="N/A",$H224=$BE$46),AND($X$29="N/A",$H224=$BF$46),AND($X$30="N/A",$H224=$BG$46),AND($X$31="N/A",$H224=$BH$46),AND($X$32="N/A",$H224=$BI$46)),0,1)</f>
        <v>0</v>
      </c>
      <c r="AU224" s="670">
        <f t="shared" si="42"/>
        <v>1</v>
      </c>
      <c r="AV224" s="669">
        <f>IF(OR('0.Work Content Judge'!$F$133=0,AND($CP224=99,COUNTIF('0.Work Content Judge'!$AM$163:$AO$163,2)=0),AND($CQ224=99,COUNTIF('0.Work Content Judge'!$AM$163:$AO$163,2)&gt;0),AND($CT224=99,'0.Work Content Judge'!$AC$163=1),AND($AD$27="N/A",$H224=$BD$46),AND($AD$28="N/A",$H224=$BE$46),AND($AD$29="N/A",$H224=$BF$46),AND($AD$30="N/A",$H224=$BG$46),AND($AD$31="N/A",$H224=$BH$46),AND($AD$32="N/A",$H224=$BI$46)),0,1)</f>
        <v>0</v>
      </c>
      <c r="AW224" s="670">
        <f t="shared" si="43"/>
        <v>1</v>
      </c>
      <c r="AX224" s="669">
        <f>IF(OR('0.Work Content Judge'!$F$134=0,AND($CP224=99,COUNTIF('0.Work Content Judge'!$AM$164:$AO$164,2)=0),AND($CQ224=99,COUNTIF('0.Work Content Judge'!$AM$164:$AO$164,2)&gt;0),AND($CT224=99,'0.Work Content Judge'!$AC$164=1),AND($AJ$27="N/A",$H224=$BD$46),AND($AJ$28="N/A",$H224=$BE$46),AND($AJ$29="N/A",$H224=$BF$46),AND($AJ$30="N/A",$H224=$BG$46),AND($AJ$31="N/A",$H224=$BH$46),AND($AJ$32="N/A",$H224=$BI$46)),0,1)</f>
        <v>0</v>
      </c>
      <c r="AY224" s="670">
        <f t="shared" si="44"/>
        <v>1</v>
      </c>
      <c r="AZ224" s="683">
        <f t="shared" si="46"/>
        <v>1</v>
      </c>
      <c r="BA224" s="684">
        <v>1</v>
      </c>
      <c r="BB224" s="685">
        <v>1</v>
      </c>
      <c r="BC224" s="685" t="s">
        <v>749</v>
      </c>
      <c r="BD224" s="685" t="s">
        <v>749</v>
      </c>
      <c r="BE224" s="685" t="s">
        <v>749</v>
      </c>
      <c r="BF224" s="685" t="s">
        <v>749</v>
      </c>
      <c r="BG224" s="685" t="s">
        <v>749</v>
      </c>
      <c r="BH224" s="685">
        <v>1</v>
      </c>
      <c r="BI224" s="685" t="s">
        <v>749</v>
      </c>
      <c r="BJ224" s="685">
        <v>0</v>
      </c>
      <c r="BK224" s="685"/>
      <c r="BL224" s="685"/>
      <c r="BM224" s="685"/>
      <c r="BN224" s="685"/>
      <c r="BO224" s="685"/>
      <c r="BP224" s="685"/>
      <c r="BQ224" s="685" t="s">
        <v>749</v>
      </c>
      <c r="BR224" s="685" t="s">
        <v>749</v>
      </c>
      <c r="BS224" s="685" t="s">
        <v>749</v>
      </c>
      <c r="BT224" s="685" t="s">
        <v>749</v>
      </c>
      <c r="BU224" s="685" t="s">
        <v>749</v>
      </c>
      <c r="BV224" s="685" t="s">
        <v>749</v>
      </c>
      <c r="BW224" s="685" t="s">
        <v>749</v>
      </c>
      <c r="BX224" s="685" t="s">
        <v>749</v>
      </c>
      <c r="BY224" s="685" t="s">
        <v>749</v>
      </c>
      <c r="BZ224" s="685">
        <v>1</v>
      </c>
      <c r="CA224" s="685">
        <v>1</v>
      </c>
      <c r="CB224" s="685">
        <v>1</v>
      </c>
      <c r="CC224" s="685">
        <v>1</v>
      </c>
      <c r="CD224" s="685" t="s">
        <v>749</v>
      </c>
      <c r="CE224" s="685" t="s">
        <v>749</v>
      </c>
      <c r="CF224" s="685" t="s">
        <v>749</v>
      </c>
      <c r="CG224" s="685" t="s">
        <v>749</v>
      </c>
      <c r="CH224" s="685" t="s">
        <v>749</v>
      </c>
      <c r="CI224" s="685" t="s">
        <v>749</v>
      </c>
      <c r="CJ224" s="685" t="s">
        <v>749</v>
      </c>
      <c r="CK224" s="685" t="s">
        <v>749</v>
      </c>
      <c r="CL224" s="685" t="s">
        <v>749</v>
      </c>
      <c r="CM224" s="685" t="s">
        <v>749</v>
      </c>
      <c r="CN224" s="685">
        <v>1</v>
      </c>
      <c r="CO224" s="685" t="s">
        <v>749</v>
      </c>
      <c r="CP224" s="685"/>
      <c r="CQ224" s="685"/>
      <c r="CR224" s="685"/>
      <c r="CS224" s="685"/>
      <c r="CT224" s="685"/>
      <c r="CU224" s="685"/>
      <c r="CV224" s="685"/>
      <c r="CW224" s="718" t="str">
        <f t="shared" si="48"/>
        <v>端末管理サーバ(Active Directory)</v>
      </c>
      <c r="CX224" s="718"/>
      <c r="CY224" s="718"/>
    </row>
    <row r="225" s="258" customFormat="1" ht="187.2" spans="2:103">
      <c r="B225" s="448">
        <f t="shared" si="45"/>
        <v>178</v>
      </c>
      <c r="C225" s="449" t="s">
        <v>1150</v>
      </c>
      <c r="D225" s="450" t="s">
        <v>1015</v>
      </c>
      <c r="E225" s="451" t="s">
        <v>801</v>
      </c>
      <c r="F225" s="598" t="s">
        <v>1151</v>
      </c>
      <c r="G225" s="598" t="s">
        <v>1152</v>
      </c>
      <c r="H225" s="451" t="str">
        <f t="shared" si="47"/>
        <v>ファイル共有システム(ファイルサーバ)
File sharing system
(e.g., File server)</v>
      </c>
      <c r="I225" s="451" t="s">
        <v>1018</v>
      </c>
      <c r="J225" s="637" t="s">
        <v>1019</v>
      </c>
      <c r="K225" s="487" t="str">
        <f t="shared" si="35"/>
        <v>回答不要
Not Applicable</v>
      </c>
      <c r="L225" s="488"/>
      <c r="M225" s="489"/>
      <c r="N225" s="490" t="s">
        <v>1150</v>
      </c>
      <c r="O225" s="491"/>
      <c r="P225" s="322"/>
      <c r="Q225" s="648" t="s">
        <v>131</v>
      </c>
      <c r="R225" s="487" t="str">
        <f t="shared" si="36"/>
        <v>回答不要
Not Applicable</v>
      </c>
      <c r="S225" s="488"/>
      <c r="T225" s="489"/>
      <c r="U225" s="649"/>
      <c r="V225" s="494"/>
      <c r="W225" s="649"/>
      <c r="X225" s="487" t="str">
        <f t="shared" si="37"/>
        <v>回答不要
Not Applicable</v>
      </c>
      <c r="Y225" s="488"/>
      <c r="Z225" s="489"/>
      <c r="AA225" s="649"/>
      <c r="AB225" s="494"/>
      <c r="AC225" s="649"/>
      <c r="AD225" s="487" t="str">
        <f t="shared" si="38"/>
        <v>回答不要
Not Applicable</v>
      </c>
      <c r="AE225" s="488"/>
      <c r="AF225" s="489"/>
      <c r="AG225" s="649"/>
      <c r="AH225" s="494"/>
      <c r="AI225" s="649"/>
      <c r="AJ225" s="487" t="str">
        <f t="shared" si="39"/>
        <v>回答不要
Not Applicable</v>
      </c>
      <c r="AK225" s="488"/>
      <c r="AL225" s="489"/>
      <c r="AM225" s="652"/>
      <c r="AN225" s="494"/>
      <c r="AO225" s="668"/>
      <c r="AP225" s="669">
        <f>IF(OR('0.Work Content Judge'!$F$130=0,AND($CP225=99,COUNTIF('0.Work Content Judge'!$AM$160:$AO$160,2)=0),AND($CQ225=99,COUNTIF('0.Work Content Judge'!$AM$160:$AO$160,2)&gt;0),AND($CT225=99,'0.Work Content Judge'!$AC$160=1),AND($K$27="N/A",$H225=$BD$46),AND($K$28="N/A",$H225=$BE$46),AND($K$29="N/A",$H225=$BF$46),AND($K$30="N/A",$H225=$BG$46),AND($K$31="N/A",$H225=$BH$46),AND($K$32="N/A",$H225=$BI$46)),0,1)</f>
        <v>0</v>
      </c>
      <c r="AQ225" s="670">
        <f t="shared" si="40"/>
        <v>1</v>
      </c>
      <c r="AR225" s="669">
        <f>IF(OR('0.Work Content Judge'!$F$131=0,AND($CP225=99,COUNTIF('0.Work Content Judge'!$AM$161:$AO$161,2)=0),AND($CQ225=99,COUNTIF('0.Work Content Judge'!$AM$161:$AO$161,2)&gt;0),AND($CT225=99,'0.Work Content Judge'!$AC$161=1),AND($R$27="N/A",$H225=$BD$46),AND($R$28="N/A",$H225=$BE$46),AND($R$29="N/A",$H225=$BF$46),AND($R$30="N/A",$H225=$BG$46),AND($R$31="N/A",$H225=$BH$46),AND($R$32="N/A",$H225=$BI$46)),0,1)</f>
        <v>0</v>
      </c>
      <c r="AS225" s="670">
        <f t="shared" si="41"/>
        <v>1</v>
      </c>
      <c r="AT225" s="669">
        <f>IF(OR('0.Work Content Judge'!$F$132=0,AND($CP225=99,COUNTIF('0.Work Content Judge'!$AM$162:$AO$162,2)=0),AND($CQ225=99,COUNTIF('0.Work Content Judge'!$AM$162:$AO$162,2)&gt;0),AND($CT225=99,'0.Work Content Judge'!$AC$162=1),AND($X$27="N/A",$H225=$BD$46),AND($X$28="N/A",$H225=$BE$46),AND($X$29="N/A",$H225=$BF$46),AND($X$30="N/A",$H225=$BG$46),AND($X$31="N/A",$H225=$BH$46),AND($X$32="N/A",$H225=$BI$46)),0,1)</f>
        <v>0</v>
      </c>
      <c r="AU225" s="670">
        <f t="shared" si="42"/>
        <v>1</v>
      </c>
      <c r="AV225" s="669">
        <f>IF(OR('0.Work Content Judge'!$F$133=0,AND($CP225=99,COUNTIF('0.Work Content Judge'!$AM$163:$AO$163,2)=0),AND($CQ225=99,COUNTIF('0.Work Content Judge'!$AM$163:$AO$163,2)&gt;0),AND($CT225=99,'0.Work Content Judge'!$AC$163=1),AND($AD$27="N/A",$H225=$BD$46),AND($AD$28="N/A",$H225=$BE$46),AND($AD$29="N/A",$H225=$BF$46),AND($AD$30="N/A",$H225=$BG$46),AND($AD$31="N/A",$H225=$BH$46),AND($AD$32="N/A",$H225=$BI$46)),0,1)</f>
        <v>0</v>
      </c>
      <c r="AW225" s="670">
        <f t="shared" si="43"/>
        <v>1</v>
      </c>
      <c r="AX225" s="669">
        <f>IF(OR('0.Work Content Judge'!$F$134=0,AND($CP225=99,COUNTIF('0.Work Content Judge'!$AM$164:$AO$164,2)=0),AND($CQ225=99,COUNTIF('0.Work Content Judge'!$AM$164:$AO$164,2)&gt;0),AND($CT225=99,'0.Work Content Judge'!$AC$164=1),AND($AJ$27="N/A",$H225=$BD$46),AND($AJ$28="N/A",$H225=$BE$46),AND($AJ$29="N/A",$H225=$BF$46),AND($AJ$30="N/A",$H225=$BG$46),AND($AJ$31="N/A",$H225=$BH$46),AND($AJ$32="N/A",$H225=$BI$46)),0,1)</f>
        <v>0</v>
      </c>
      <c r="AY225" s="670">
        <f t="shared" si="44"/>
        <v>1</v>
      </c>
      <c r="AZ225" s="683">
        <f t="shared" si="46"/>
        <v>1</v>
      </c>
      <c r="BA225" s="684">
        <v>1</v>
      </c>
      <c r="BB225" s="685">
        <v>1</v>
      </c>
      <c r="BC225" s="685" t="s">
        <v>749</v>
      </c>
      <c r="BD225" s="685" t="s">
        <v>749</v>
      </c>
      <c r="BE225" s="685" t="s">
        <v>749</v>
      </c>
      <c r="BF225" s="685" t="s">
        <v>749</v>
      </c>
      <c r="BG225" s="685" t="s">
        <v>749</v>
      </c>
      <c r="BH225" s="685" t="s">
        <v>749</v>
      </c>
      <c r="BI225" s="685">
        <v>1</v>
      </c>
      <c r="BJ225" s="685">
        <v>0</v>
      </c>
      <c r="BK225" s="685"/>
      <c r="BL225" s="685"/>
      <c r="BM225" s="685"/>
      <c r="BN225" s="685"/>
      <c r="BO225" s="685"/>
      <c r="BP225" s="685"/>
      <c r="BQ225" s="685" t="s">
        <v>749</v>
      </c>
      <c r="BR225" s="685" t="s">
        <v>749</v>
      </c>
      <c r="BS225" s="685" t="s">
        <v>749</v>
      </c>
      <c r="BT225" s="685" t="s">
        <v>749</v>
      </c>
      <c r="BU225" s="685" t="s">
        <v>749</v>
      </c>
      <c r="BV225" s="685" t="s">
        <v>749</v>
      </c>
      <c r="BW225" s="685" t="s">
        <v>749</v>
      </c>
      <c r="BX225" s="685" t="s">
        <v>749</v>
      </c>
      <c r="BY225" s="685" t="s">
        <v>749</v>
      </c>
      <c r="BZ225" s="685"/>
      <c r="CA225" s="685"/>
      <c r="CB225" s="685">
        <v>1</v>
      </c>
      <c r="CC225" s="685">
        <v>1</v>
      </c>
      <c r="CD225" s="685" t="s">
        <v>749</v>
      </c>
      <c r="CE225" s="685" t="s">
        <v>749</v>
      </c>
      <c r="CF225" s="685" t="s">
        <v>749</v>
      </c>
      <c r="CG225" s="685" t="s">
        <v>749</v>
      </c>
      <c r="CH225" s="685" t="s">
        <v>749</v>
      </c>
      <c r="CI225" s="685" t="s">
        <v>749</v>
      </c>
      <c r="CJ225" s="685" t="s">
        <v>749</v>
      </c>
      <c r="CK225" s="685" t="s">
        <v>749</v>
      </c>
      <c r="CL225" s="685" t="s">
        <v>749</v>
      </c>
      <c r="CM225" s="685" t="s">
        <v>749</v>
      </c>
      <c r="CN225" s="685">
        <v>1</v>
      </c>
      <c r="CO225" s="685" t="s">
        <v>749</v>
      </c>
      <c r="CP225" s="685"/>
      <c r="CQ225" s="685"/>
      <c r="CR225" s="685"/>
      <c r="CS225" s="685"/>
      <c r="CT225" s="685"/>
      <c r="CU225" s="685"/>
      <c r="CV225" s="685"/>
      <c r="CW225" s="718" t="str">
        <f t="shared" si="48"/>
        <v>ファイル共有システム(ファイルサーバ)</v>
      </c>
      <c r="CX225" s="718"/>
      <c r="CY225" s="718"/>
    </row>
    <row r="226" s="258" customFormat="1" ht="129.6" spans="2:103">
      <c r="B226" s="448">
        <f t="shared" si="45"/>
        <v>179</v>
      </c>
      <c r="C226" s="449" t="s">
        <v>1153</v>
      </c>
      <c r="D226" s="450" t="s">
        <v>1015</v>
      </c>
      <c r="E226" s="451" t="s">
        <v>801</v>
      </c>
      <c r="F226" s="598" t="s">
        <v>1154</v>
      </c>
      <c r="G226" s="598" t="s">
        <v>1155</v>
      </c>
      <c r="H226" s="451" t="str">
        <f t="shared" si="47"/>
        <v>システム全体
Entire system</v>
      </c>
      <c r="I226" s="451" t="s">
        <v>1018</v>
      </c>
      <c r="J226" s="637" t="s">
        <v>1019</v>
      </c>
      <c r="K226" s="487" t="str">
        <f t="shared" si="35"/>
        <v>回答不要
Not Applicable</v>
      </c>
      <c r="L226" s="488"/>
      <c r="M226" s="489"/>
      <c r="N226" s="490" t="s">
        <v>1153</v>
      </c>
      <c r="O226" s="491"/>
      <c r="P226" s="322"/>
      <c r="Q226" s="648" t="s">
        <v>131</v>
      </c>
      <c r="R226" s="487" t="str">
        <f t="shared" si="36"/>
        <v>回答不要
Not Applicable</v>
      </c>
      <c r="S226" s="488"/>
      <c r="T226" s="489"/>
      <c r="U226" s="649"/>
      <c r="V226" s="494"/>
      <c r="W226" s="649"/>
      <c r="X226" s="487" t="str">
        <f t="shared" si="37"/>
        <v>回答不要
Not Applicable</v>
      </c>
      <c r="Y226" s="488"/>
      <c r="Z226" s="489"/>
      <c r="AA226" s="649"/>
      <c r="AB226" s="494"/>
      <c r="AC226" s="649"/>
      <c r="AD226" s="487" t="str">
        <f t="shared" si="38"/>
        <v>回答不要
Not Applicable</v>
      </c>
      <c r="AE226" s="488"/>
      <c r="AF226" s="489"/>
      <c r="AG226" s="649"/>
      <c r="AH226" s="494"/>
      <c r="AI226" s="649"/>
      <c r="AJ226" s="487" t="str">
        <f t="shared" si="39"/>
        <v>回答不要
Not Applicable</v>
      </c>
      <c r="AK226" s="488"/>
      <c r="AL226" s="489"/>
      <c r="AM226" s="652"/>
      <c r="AN226" s="494"/>
      <c r="AO226" s="668"/>
      <c r="AP226" s="669">
        <f>IF(OR('0.Work Content Judge'!$F$130=0,AND($CP226=99,COUNTIF('0.Work Content Judge'!$AM$160:$AO$160,2)=0),AND($CQ226=99,COUNTIF('0.Work Content Judge'!$AM$160:$AO$160,2)&gt;0),AND($CT226=99,'0.Work Content Judge'!$AC$160=1),AND($K$27="N/A",$H226=$BD$46),AND($K$28="N/A",$H226=$BE$46),AND($K$29="N/A",$H226=$BF$46),AND($K$30="N/A",$H226=$BG$46),AND($K$31="N/A",$H226=$BH$46),AND($K$32="N/A",$H226=$BI$46)),0,1)</f>
        <v>0</v>
      </c>
      <c r="AQ226" s="670">
        <f t="shared" si="40"/>
        <v>1</v>
      </c>
      <c r="AR226" s="669">
        <f>IF(OR('0.Work Content Judge'!$F$131=0,AND($CP226=99,COUNTIF('0.Work Content Judge'!$AM$161:$AO$161,2)=0),AND($CQ226=99,COUNTIF('0.Work Content Judge'!$AM$161:$AO$161,2)&gt;0),AND($CT226=99,'0.Work Content Judge'!$AC$161=1),AND($R$27="N/A",$H226=$BD$46),AND($R$28="N/A",$H226=$BE$46),AND($R$29="N/A",$H226=$BF$46),AND($R$30="N/A",$H226=$BG$46),AND($R$31="N/A",$H226=$BH$46),AND($R$32="N/A",$H226=$BI$46)),0,1)</f>
        <v>0</v>
      </c>
      <c r="AS226" s="670">
        <f t="shared" si="41"/>
        <v>1</v>
      </c>
      <c r="AT226" s="669">
        <f>IF(OR('0.Work Content Judge'!$F$132=0,AND($CP226=99,COUNTIF('0.Work Content Judge'!$AM$162:$AO$162,2)=0),AND($CQ226=99,COUNTIF('0.Work Content Judge'!$AM$162:$AO$162,2)&gt;0),AND($CT226=99,'0.Work Content Judge'!$AC$162=1),AND($X$27="N/A",$H226=$BD$46),AND($X$28="N/A",$H226=$BE$46),AND($X$29="N/A",$H226=$BF$46),AND($X$30="N/A",$H226=$BG$46),AND($X$31="N/A",$H226=$BH$46),AND($X$32="N/A",$H226=$BI$46)),0,1)</f>
        <v>0</v>
      </c>
      <c r="AU226" s="670">
        <f t="shared" si="42"/>
        <v>1</v>
      </c>
      <c r="AV226" s="669">
        <f>IF(OR('0.Work Content Judge'!$F$133=0,AND($CP226=99,COUNTIF('0.Work Content Judge'!$AM$163:$AO$163,2)=0),AND($CQ226=99,COUNTIF('0.Work Content Judge'!$AM$163:$AO$163,2)&gt;0),AND($CT226=99,'0.Work Content Judge'!$AC$163=1),AND($AD$27="N/A",$H226=$BD$46),AND($AD$28="N/A",$H226=$BE$46),AND($AD$29="N/A",$H226=$BF$46),AND($AD$30="N/A",$H226=$BG$46),AND($AD$31="N/A",$H226=$BH$46),AND($AD$32="N/A",$H226=$BI$46)),0,1)</f>
        <v>0</v>
      </c>
      <c r="AW226" s="670">
        <f t="shared" si="43"/>
        <v>1</v>
      </c>
      <c r="AX226" s="669">
        <f>IF(OR('0.Work Content Judge'!$F$134=0,AND($CP226=99,COUNTIF('0.Work Content Judge'!$AM$164:$AO$164,2)=0),AND($CQ226=99,COUNTIF('0.Work Content Judge'!$AM$164:$AO$164,2)&gt;0),AND($CT226=99,'0.Work Content Judge'!$AC$164=1),AND($AJ$27="N/A",$H226=$BD$46),AND($AJ$28="N/A",$H226=$BE$46),AND($AJ$29="N/A",$H226=$BF$46),AND($AJ$30="N/A",$H226=$BG$46),AND($AJ$31="N/A",$H226=$BH$46),AND($AJ$32="N/A",$H226=$BI$46)),0,1)</f>
        <v>0</v>
      </c>
      <c r="AY226" s="670">
        <f t="shared" si="44"/>
        <v>1</v>
      </c>
      <c r="AZ226" s="683">
        <f t="shared" si="46"/>
        <v>1</v>
      </c>
      <c r="BA226" s="684">
        <v>1</v>
      </c>
      <c r="BB226" s="685">
        <v>1</v>
      </c>
      <c r="BC226" s="685">
        <v>1</v>
      </c>
      <c r="BD226" s="685" t="s">
        <v>749</v>
      </c>
      <c r="BE226" s="685" t="s">
        <v>749</v>
      </c>
      <c r="BF226" s="685" t="s">
        <v>749</v>
      </c>
      <c r="BG226" s="685" t="s">
        <v>749</v>
      </c>
      <c r="BH226" s="685" t="s">
        <v>749</v>
      </c>
      <c r="BI226" s="685" t="s">
        <v>749</v>
      </c>
      <c r="BJ226" s="685">
        <v>0</v>
      </c>
      <c r="BK226" s="685"/>
      <c r="BL226" s="685"/>
      <c r="BM226" s="685"/>
      <c r="BN226" s="685"/>
      <c r="BO226" s="685"/>
      <c r="BP226" s="685"/>
      <c r="BQ226" s="685" t="s">
        <v>749</v>
      </c>
      <c r="BR226" s="685" t="s">
        <v>749</v>
      </c>
      <c r="BS226" s="685" t="s">
        <v>749</v>
      </c>
      <c r="BT226" s="685" t="s">
        <v>749</v>
      </c>
      <c r="BU226" s="685" t="s">
        <v>749</v>
      </c>
      <c r="BV226" s="685" t="s">
        <v>749</v>
      </c>
      <c r="BW226" s="685" t="s">
        <v>749</v>
      </c>
      <c r="BX226" s="685" t="s">
        <v>749</v>
      </c>
      <c r="BY226" s="685" t="s">
        <v>749</v>
      </c>
      <c r="BZ226" s="685">
        <v>1</v>
      </c>
      <c r="CA226" s="685">
        <v>1</v>
      </c>
      <c r="CB226" s="685">
        <v>1</v>
      </c>
      <c r="CC226" s="685">
        <v>1</v>
      </c>
      <c r="CD226" s="685" t="s">
        <v>749</v>
      </c>
      <c r="CE226" s="685" t="s">
        <v>749</v>
      </c>
      <c r="CF226" s="685" t="s">
        <v>749</v>
      </c>
      <c r="CG226" s="685" t="s">
        <v>749</v>
      </c>
      <c r="CH226" s="685" t="s">
        <v>749</v>
      </c>
      <c r="CI226" s="685" t="s">
        <v>749</v>
      </c>
      <c r="CJ226" s="685" t="s">
        <v>749</v>
      </c>
      <c r="CK226" s="685" t="s">
        <v>749</v>
      </c>
      <c r="CL226" s="685" t="s">
        <v>749</v>
      </c>
      <c r="CM226" s="685" t="s">
        <v>749</v>
      </c>
      <c r="CN226" s="685">
        <v>1</v>
      </c>
      <c r="CO226" s="685" t="s">
        <v>749</v>
      </c>
      <c r="CP226" s="685"/>
      <c r="CQ226" s="685"/>
      <c r="CR226" s="685"/>
      <c r="CS226" s="685"/>
      <c r="CT226" s="685"/>
      <c r="CU226" s="685"/>
      <c r="CV226" s="685"/>
      <c r="CW226" s="718" t="str">
        <f t="shared" si="48"/>
        <v>共通</v>
      </c>
      <c r="CX226" s="718"/>
      <c r="CY226" s="718"/>
    </row>
    <row r="227" s="258" customFormat="1" ht="129.6" spans="2:103">
      <c r="B227" s="448">
        <f t="shared" si="45"/>
        <v>180</v>
      </c>
      <c r="C227" s="449" t="s">
        <v>1156</v>
      </c>
      <c r="D227" s="450" t="s">
        <v>1015</v>
      </c>
      <c r="E227" s="451" t="s">
        <v>801</v>
      </c>
      <c r="F227" s="598" t="s">
        <v>1157</v>
      </c>
      <c r="G227" s="598" t="s">
        <v>1158</v>
      </c>
      <c r="H227" s="451" t="str">
        <f t="shared" si="47"/>
        <v>システム全体
Entire system</v>
      </c>
      <c r="I227" s="451" t="s">
        <v>1018</v>
      </c>
      <c r="J227" s="637" t="s">
        <v>1019</v>
      </c>
      <c r="K227" s="487" t="str">
        <f t="shared" si="35"/>
        <v>回答不要
Not Applicable</v>
      </c>
      <c r="L227" s="488"/>
      <c r="M227" s="489"/>
      <c r="N227" s="490" t="s">
        <v>1156</v>
      </c>
      <c r="O227" s="491"/>
      <c r="P227" s="322"/>
      <c r="Q227" s="648" t="s">
        <v>131</v>
      </c>
      <c r="R227" s="487" t="str">
        <f t="shared" si="36"/>
        <v>回答不要
Not Applicable</v>
      </c>
      <c r="S227" s="488"/>
      <c r="T227" s="489"/>
      <c r="U227" s="649"/>
      <c r="V227" s="494"/>
      <c r="W227" s="649"/>
      <c r="X227" s="487" t="str">
        <f t="shared" si="37"/>
        <v>回答不要
Not Applicable</v>
      </c>
      <c r="Y227" s="488"/>
      <c r="Z227" s="489"/>
      <c r="AA227" s="649"/>
      <c r="AB227" s="494"/>
      <c r="AC227" s="649"/>
      <c r="AD227" s="487" t="str">
        <f t="shared" si="38"/>
        <v>回答不要
Not Applicable</v>
      </c>
      <c r="AE227" s="488"/>
      <c r="AF227" s="489"/>
      <c r="AG227" s="649"/>
      <c r="AH227" s="494"/>
      <c r="AI227" s="649"/>
      <c r="AJ227" s="487" t="str">
        <f t="shared" si="39"/>
        <v>回答不要
Not Applicable</v>
      </c>
      <c r="AK227" s="488"/>
      <c r="AL227" s="489"/>
      <c r="AM227" s="652"/>
      <c r="AN227" s="494"/>
      <c r="AO227" s="668"/>
      <c r="AP227" s="669">
        <f>IF(OR('0.Work Content Judge'!$F$130=0,AND($CP227=99,COUNTIF('0.Work Content Judge'!$AM$160:$AO$160,2)=0),AND($CQ227=99,COUNTIF('0.Work Content Judge'!$AM$160:$AO$160,2)&gt;0),AND($CT227=99,'0.Work Content Judge'!$AC$160=1),AND($K$27="N/A",$H227=$BD$46),AND($K$28="N/A",$H227=$BE$46),AND($K$29="N/A",$H227=$BF$46),AND($K$30="N/A",$H227=$BG$46),AND($K$31="N/A",$H227=$BH$46),AND($K$32="N/A",$H227=$BI$46)),0,1)</f>
        <v>0</v>
      </c>
      <c r="AQ227" s="670">
        <f t="shared" si="40"/>
        <v>1</v>
      </c>
      <c r="AR227" s="669">
        <f>IF(OR('0.Work Content Judge'!$F$131=0,AND($CP227=99,COUNTIF('0.Work Content Judge'!$AM$161:$AO$161,2)=0),AND($CQ227=99,COUNTIF('0.Work Content Judge'!$AM$161:$AO$161,2)&gt;0),AND($CT227=99,'0.Work Content Judge'!$AC$161=1),AND($R$27="N/A",$H227=$BD$46),AND($R$28="N/A",$H227=$BE$46),AND($R$29="N/A",$H227=$BF$46),AND($R$30="N/A",$H227=$BG$46),AND($R$31="N/A",$H227=$BH$46),AND($R$32="N/A",$H227=$BI$46)),0,1)</f>
        <v>0</v>
      </c>
      <c r="AS227" s="670">
        <f t="shared" si="41"/>
        <v>1</v>
      </c>
      <c r="AT227" s="669">
        <f>IF(OR('0.Work Content Judge'!$F$132=0,AND($CP227=99,COUNTIF('0.Work Content Judge'!$AM$162:$AO$162,2)=0),AND($CQ227=99,COUNTIF('0.Work Content Judge'!$AM$162:$AO$162,2)&gt;0),AND($CT227=99,'0.Work Content Judge'!$AC$162=1),AND($X$27="N/A",$H227=$BD$46),AND($X$28="N/A",$H227=$BE$46),AND($X$29="N/A",$H227=$BF$46),AND($X$30="N/A",$H227=$BG$46),AND($X$31="N/A",$H227=$BH$46),AND($X$32="N/A",$H227=$BI$46)),0,1)</f>
        <v>0</v>
      </c>
      <c r="AU227" s="670">
        <f t="shared" si="42"/>
        <v>1</v>
      </c>
      <c r="AV227" s="669">
        <f>IF(OR('0.Work Content Judge'!$F$133=0,AND($CP227=99,COUNTIF('0.Work Content Judge'!$AM$163:$AO$163,2)=0),AND($CQ227=99,COUNTIF('0.Work Content Judge'!$AM$163:$AO$163,2)&gt;0),AND($CT227=99,'0.Work Content Judge'!$AC$163=1),AND($AD$27="N/A",$H227=$BD$46),AND($AD$28="N/A",$H227=$BE$46),AND($AD$29="N/A",$H227=$BF$46),AND($AD$30="N/A",$H227=$BG$46),AND($AD$31="N/A",$H227=$BH$46),AND($AD$32="N/A",$H227=$BI$46)),0,1)</f>
        <v>0</v>
      </c>
      <c r="AW227" s="670">
        <f t="shared" si="43"/>
        <v>1</v>
      </c>
      <c r="AX227" s="669">
        <f>IF(OR('0.Work Content Judge'!$F$134=0,AND($CP227=99,COUNTIF('0.Work Content Judge'!$AM$164:$AO$164,2)=0),AND($CQ227=99,COUNTIF('0.Work Content Judge'!$AM$164:$AO$164,2)&gt;0),AND($CT227=99,'0.Work Content Judge'!$AC$164=1),AND($AJ$27="N/A",$H227=$BD$46),AND($AJ$28="N/A",$H227=$BE$46),AND($AJ$29="N/A",$H227=$BF$46),AND($AJ$30="N/A",$H227=$BG$46),AND($AJ$31="N/A",$H227=$BH$46),AND($AJ$32="N/A",$H227=$BI$46)),0,1)</f>
        <v>0</v>
      </c>
      <c r="AY227" s="670">
        <f t="shared" si="44"/>
        <v>1</v>
      </c>
      <c r="AZ227" s="683">
        <f t="shared" si="46"/>
        <v>1</v>
      </c>
      <c r="BA227" s="684">
        <v>1</v>
      </c>
      <c r="BB227" s="685">
        <v>1</v>
      </c>
      <c r="BC227" s="685">
        <v>1</v>
      </c>
      <c r="BD227" s="685" t="s">
        <v>749</v>
      </c>
      <c r="BE227" s="685" t="s">
        <v>749</v>
      </c>
      <c r="BF227" s="685" t="s">
        <v>749</v>
      </c>
      <c r="BG227" s="685" t="s">
        <v>749</v>
      </c>
      <c r="BH227" s="685" t="s">
        <v>749</v>
      </c>
      <c r="BI227" s="685" t="s">
        <v>749</v>
      </c>
      <c r="BJ227" s="685">
        <v>0</v>
      </c>
      <c r="BK227" s="685"/>
      <c r="BL227" s="685"/>
      <c r="BM227" s="685"/>
      <c r="BN227" s="685"/>
      <c r="BO227" s="685"/>
      <c r="BP227" s="685"/>
      <c r="BQ227" s="685" t="s">
        <v>749</v>
      </c>
      <c r="BR227" s="685" t="s">
        <v>749</v>
      </c>
      <c r="BS227" s="685" t="s">
        <v>749</v>
      </c>
      <c r="BT227" s="685" t="s">
        <v>749</v>
      </c>
      <c r="BU227" s="685" t="s">
        <v>749</v>
      </c>
      <c r="BV227" s="685" t="s">
        <v>749</v>
      </c>
      <c r="BW227" s="685" t="s">
        <v>749</v>
      </c>
      <c r="BX227" s="685" t="s">
        <v>749</v>
      </c>
      <c r="BY227" s="685" t="s">
        <v>749</v>
      </c>
      <c r="BZ227" s="685">
        <v>1</v>
      </c>
      <c r="CA227" s="685">
        <v>1</v>
      </c>
      <c r="CB227" s="685">
        <v>1</v>
      </c>
      <c r="CC227" s="685">
        <v>1</v>
      </c>
      <c r="CD227" s="685" t="s">
        <v>749</v>
      </c>
      <c r="CE227" s="685" t="s">
        <v>749</v>
      </c>
      <c r="CF227" s="685">
        <v>1</v>
      </c>
      <c r="CG227" s="685" t="s">
        <v>749</v>
      </c>
      <c r="CH227" s="685" t="s">
        <v>749</v>
      </c>
      <c r="CI227" s="685" t="s">
        <v>749</v>
      </c>
      <c r="CJ227" s="685" t="s">
        <v>749</v>
      </c>
      <c r="CK227" s="685" t="s">
        <v>749</v>
      </c>
      <c r="CL227" s="685" t="s">
        <v>749</v>
      </c>
      <c r="CM227" s="685" t="s">
        <v>749</v>
      </c>
      <c r="CN227" s="685">
        <v>1</v>
      </c>
      <c r="CO227" s="685">
        <v>1</v>
      </c>
      <c r="CP227" s="685"/>
      <c r="CQ227" s="685"/>
      <c r="CR227" s="685"/>
      <c r="CS227" s="685"/>
      <c r="CT227" s="685"/>
      <c r="CU227" s="685"/>
      <c r="CV227" s="685"/>
      <c r="CW227" s="718" t="str">
        <f t="shared" si="48"/>
        <v>共通</v>
      </c>
      <c r="CX227" s="718"/>
      <c r="CY227" s="718"/>
    </row>
    <row r="228" s="258" customFormat="1" ht="129.6" spans="2:103">
      <c r="B228" s="448">
        <f t="shared" si="45"/>
        <v>181</v>
      </c>
      <c r="C228" s="449" t="s">
        <v>1159</v>
      </c>
      <c r="D228" s="450" t="s">
        <v>1015</v>
      </c>
      <c r="E228" s="451" t="s">
        <v>801</v>
      </c>
      <c r="F228" s="598" t="s">
        <v>1160</v>
      </c>
      <c r="G228" s="598" t="s">
        <v>1161</v>
      </c>
      <c r="H228" s="451" t="str">
        <f t="shared" si="47"/>
        <v>システム全体
Entire system</v>
      </c>
      <c r="I228" s="451" t="s">
        <v>1018</v>
      </c>
      <c r="J228" s="637" t="s">
        <v>1019</v>
      </c>
      <c r="K228" s="487" t="str">
        <f t="shared" si="35"/>
        <v>回答不要
Not Applicable</v>
      </c>
      <c r="L228" s="488"/>
      <c r="M228" s="489"/>
      <c r="N228" s="490" t="s">
        <v>1159</v>
      </c>
      <c r="O228" s="491"/>
      <c r="P228" s="322"/>
      <c r="Q228" s="648" t="s">
        <v>131</v>
      </c>
      <c r="R228" s="487" t="str">
        <f t="shared" si="36"/>
        <v>回答不要
Not Applicable</v>
      </c>
      <c r="S228" s="488"/>
      <c r="T228" s="489"/>
      <c r="U228" s="649"/>
      <c r="V228" s="494"/>
      <c r="W228" s="649"/>
      <c r="X228" s="487" t="str">
        <f t="shared" si="37"/>
        <v>回答不要
Not Applicable</v>
      </c>
      <c r="Y228" s="488"/>
      <c r="Z228" s="489"/>
      <c r="AA228" s="649"/>
      <c r="AB228" s="494"/>
      <c r="AC228" s="649"/>
      <c r="AD228" s="487" t="str">
        <f t="shared" si="38"/>
        <v>回答不要
Not Applicable</v>
      </c>
      <c r="AE228" s="488"/>
      <c r="AF228" s="489"/>
      <c r="AG228" s="649"/>
      <c r="AH228" s="494"/>
      <c r="AI228" s="649"/>
      <c r="AJ228" s="487" t="str">
        <f t="shared" si="39"/>
        <v>回答不要
Not Applicable</v>
      </c>
      <c r="AK228" s="488"/>
      <c r="AL228" s="489"/>
      <c r="AM228" s="652"/>
      <c r="AN228" s="494"/>
      <c r="AO228" s="668"/>
      <c r="AP228" s="669">
        <f>IF(OR('0.Work Content Judge'!$F$130=0,AND($CP228=99,COUNTIF('0.Work Content Judge'!$AM$160:$AO$160,2)=0),AND($CQ228=99,COUNTIF('0.Work Content Judge'!$AM$160:$AO$160,2)&gt;0),AND($CT228=99,'0.Work Content Judge'!$AC$160=1),AND($K$27="N/A",$H228=$BD$46),AND($K$28="N/A",$H228=$BE$46),AND($K$29="N/A",$H228=$BF$46),AND($K$30="N/A",$H228=$BG$46),AND($K$31="N/A",$H228=$BH$46),AND($K$32="N/A",$H228=$BI$46)),0,1)</f>
        <v>0</v>
      </c>
      <c r="AQ228" s="670">
        <f t="shared" si="40"/>
        <v>1</v>
      </c>
      <c r="AR228" s="669">
        <f>IF(OR('0.Work Content Judge'!$F$131=0,AND($CP228=99,COUNTIF('0.Work Content Judge'!$AM$161:$AO$161,2)=0),AND($CQ228=99,COUNTIF('0.Work Content Judge'!$AM$161:$AO$161,2)&gt;0),AND($CT228=99,'0.Work Content Judge'!$AC$161=1),AND($R$27="N/A",$H228=$BD$46),AND($R$28="N/A",$H228=$BE$46),AND($R$29="N/A",$H228=$BF$46),AND($R$30="N/A",$H228=$BG$46),AND($R$31="N/A",$H228=$BH$46),AND($R$32="N/A",$H228=$BI$46)),0,1)</f>
        <v>0</v>
      </c>
      <c r="AS228" s="670">
        <f t="shared" si="41"/>
        <v>1</v>
      </c>
      <c r="AT228" s="669">
        <f>IF(OR('0.Work Content Judge'!$F$132=0,AND($CP228=99,COUNTIF('0.Work Content Judge'!$AM$162:$AO$162,2)=0),AND($CQ228=99,COUNTIF('0.Work Content Judge'!$AM$162:$AO$162,2)&gt;0),AND($CT228=99,'0.Work Content Judge'!$AC$162=1),AND($X$27="N/A",$H228=$BD$46),AND($X$28="N/A",$H228=$BE$46),AND($X$29="N/A",$H228=$BF$46),AND($X$30="N/A",$H228=$BG$46),AND($X$31="N/A",$H228=$BH$46),AND($X$32="N/A",$H228=$BI$46)),0,1)</f>
        <v>0</v>
      </c>
      <c r="AU228" s="670">
        <f t="shared" si="42"/>
        <v>1</v>
      </c>
      <c r="AV228" s="669">
        <f>IF(OR('0.Work Content Judge'!$F$133=0,AND($CP228=99,COUNTIF('0.Work Content Judge'!$AM$163:$AO$163,2)=0),AND($CQ228=99,COUNTIF('0.Work Content Judge'!$AM$163:$AO$163,2)&gt;0),AND($CT228=99,'0.Work Content Judge'!$AC$163=1),AND($AD$27="N/A",$H228=$BD$46),AND($AD$28="N/A",$H228=$BE$46),AND($AD$29="N/A",$H228=$BF$46),AND($AD$30="N/A",$H228=$BG$46),AND($AD$31="N/A",$H228=$BH$46),AND($AD$32="N/A",$H228=$BI$46)),0,1)</f>
        <v>0</v>
      </c>
      <c r="AW228" s="670">
        <f t="shared" si="43"/>
        <v>1</v>
      </c>
      <c r="AX228" s="669">
        <f>IF(OR('0.Work Content Judge'!$F$134=0,AND($CP228=99,COUNTIF('0.Work Content Judge'!$AM$164:$AO$164,2)=0),AND($CQ228=99,COUNTIF('0.Work Content Judge'!$AM$164:$AO$164,2)&gt;0),AND($CT228=99,'0.Work Content Judge'!$AC$164=1),AND($AJ$27="N/A",$H228=$BD$46),AND($AJ$28="N/A",$H228=$BE$46),AND($AJ$29="N/A",$H228=$BF$46),AND($AJ$30="N/A",$H228=$BG$46),AND($AJ$31="N/A",$H228=$BH$46),AND($AJ$32="N/A",$H228=$BI$46)),0,1)</f>
        <v>0</v>
      </c>
      <c r="AY228" s="670">
        <f t="shared" si="44"/>
        <v>1</v>
      </c>
      <c r="AZ228" s="683">
        <f t="shared" si="46"/>
        <v>1</v>
      </c>
      <c r="BA228" s="684">
        <v>1</v>
      </c>
      <c r="BB228" s="685">
        <v>1</v>
      </c>
      <c r="BC228" s="685">
        <v>1</v>
      </c>
      <c r="BD228" s="685" t="s">
        <v>749</v>
      </c>
      <c r="BE228" s="685" t="s">
        <v>749</v>
      </c>
      <c r="BF228" s="685" t="s">
        <v>749</v>
      </c>
      <c r="BG228" s="685" t="s">
        <v>749</v>
      </c>
      <c r="BH228" s="685" t="s">
        <v>749</v>
      </c>
      <c r="BI228" s="685" t="s">
        <v>749</v>
      </c>
      <c r="BJ228" s="685">
        <v>0</v>
      </c>
      <c r="BK228" s="685"/>
      <c r="BL228" s="685"/>
      <c r="BM228" s="685"/>
      <c r="BN228" s="685"/>
      <c r="BO228" s="685"/>
      <c r="BP228" s="685"/>
      <c r="BQ228" s="685" t="s">
        <v>749</v>
      </c>
      <c r="BR228" s="685" t="s">
        <v>749</v>
      </c>
      <c r="BS228" s="685" t="s">
        <v>749</v>
      </c>
      <c r="BT228" s="685" t="s">
        <v>749</v>
      </c>
      <c r="BU228" s="685" t="s">
        <v>749</v>
      </c>
      <c r="BV228" s="685" t="s">
        <v>749</v>
      </c>
      <c r="BW228" s="685" t="s">
        <v>749</v>
      </c>
      <c r="BX228" s="685" t="s">
        <v>749</v>
      </c>
      <c r="BY228" s="685" t="s">
        <v>749</v>
      </c>
      <c r="BZ228" s="685"/>
      <c r="CA228" s="685">
        <v>1</v>
      </c>
      <c r="CB228" s="685"/>
      <c r="CC228" s="685">
        <v>1</v>
      </c>
      <c r="CD228" s="685" t="s">
        <v>749</v>
      </c>
      <c r="CE228" s="685" t="s">
        <v>749</v>
      </c>
      <c r="CF228" s="685">
        <v>1</v>
      </c>
      <c r="CG228" s="685" t="s">
        <v>749</v>
      </c>
      <c r="CH228" s="685" t="s">
        <v>749</v>
      </c>
      <c r="CI228" s="685" t="s">
        <v>749</v>
      </c>
      <c r="CJ228" s="685" t="s">
        <v>749</v>
      </c>
      <c r="CK228" s="685" t="s">
        <v>749</v>
      </c>
      <c r="CL228" s="685" t="s">
        <v>749</v>
      </c>
      <c r="CM228" s="685" t="s">
        <v>749</v>
      </c>
      <c r="CN228" s="685">
        <v>1</v>
      </c>
      <c r="CO228" s="685">
        <v>1</v>
      </c>
      <c r="CP228" s="685"/>
      <c r="CQ228" s="685"/>
      <c r="CR228" s="685"/>
      <c r="CS228" s="685"/>
      <c r="CT228" s="685"/>
      <c r="CU228" s="685"/>
      <c r="CV228" s="685"/>
      <c r="CW228" s="718" t="str">
        <f t="shared" si="48"/>
        <v>共通</v>
      </c>
      <c r="CX228" s="718"/>
      <c r="CY228" s="718"/>
    </row>
    <row r="229" s="258" customFormat="1" ht="172.8" spans="2:103">
      <c r="B229" s="448">
        <f t="shared" si="45"/>
        <v>182</v>
      </c>
      <c r="C229" s="449" t="s">
        <v>1162</v>
      </c>
      <c r="D229" s="450" t="s">
        <v>1015</v>
      </c>
      <c r="E229" s="451" t="s">
        <v>801</v>
      </c>
      <c r="F229" s="598" t="s">
        <v>1163</v>
      </c>
      <c r="G229" s="598" t="s">
        <v>1164</v>
      </c>
      <c r="H229" s="451" t="str">
        <f t="shared" si="47"/>
        <v>インターネット接続環境
Internet connection environment
(e.g., Proxy server,etc.)</v>
      </c>
      <c r="I229" s="451" t="s">
        <v>1018</v>
      </c>
      <c r="J229" s="637" t="s">
        <v>1019</v>
      </c>
      <c r="K229" s="487" t="str">
        <f t="shared" si="35"/>
        <v>回答不要
Not Applicable</v>
      </c>
      <c r="L229" s="488"/>
      <c r="M229" s="489"/>
      <c r="N229" s="490" t="s">
        <v>1162</v>
      </c>
      <c r="O229" s="491"/>
      <c r="P229" s="322"/>
      <c r="Q229" s="648" t="s">
        <v>131</v>
      </c>
      <c r="R229" s="487" t="str">
        <f t="shared" si="36"/>
        <v>回答不要
Not Applicable</v>
      </c>
      <c r="S229" s="488"/>
      <c r="T229" s="489"/>
      <c r="U229" s="649"/>
      <c r="V229" s="494"/>
      <c r="W229" s="649"/>
      <c r="X229" s="487" t="str">
        <f t="shared" si="37"/>
        <v>回答不要
Not Applicable</v>
      </c>
      <c r="Y229" s="488"/>
      <c r="Z229" s="489"/>
      <c r="AA229" s="649"/>
      <c r="AB229" s="494"/>
      <c r="AC229" s="649"/>
      <c r="AD229" s="487" t="str">
        <f t="shared" si="38"/>
        <v>回答不要
Not Applicable</v>
      </c>
      <c r="AE229" s="488"/>
      <c r="AF229" s="489"/>
      <c r="AG229" s="649"/>
      <c r="AH229" s="494"/>
      <c r="AI229" s="649"/>
      <c r="AJ229" s="487" t="str">
        <f t="shared" si="39"/>
        <v>回答不要
Not Applicable</v>
      </c>
      <c r="AK229" s="488"/>
      <c r="AL229" s="489"/>
      <c r="AM229" s="652"/>
      <c r="AN229" s="494"/>
      <c r="AO229" s="668"/>
      <c r="AP229" s="669">
        <f>IF(OR('0.Work Content Judge'!$F$130=0,AND($CP229=99,COUNTIF('0.Work Content Judge'!$AM$160:$AO$160,2)=0),AND($CQ229=99,COUNTIF('0.Work Content Judge'!$AM$160:$AO$160,2)&gt;0),AND($CT229=99,'0.Work Content Judge'!$AC$160=1),AND($K$27="N/A",$H229=$BD$46),AND($K$28="N/A",$H229=$BE$46),AND($K$29="N/A",$H229=$BF$46),AND($K$30="N/A",$H229=$BG$46),AND($K$31="N/A",$H229=$BH$46),AND($K$32="N/A",$H229=$BI$46)),0,1)</f>
        <v>0</v>
      </c>
      <c r="AQ229" s="670">
        <f t="shared" si="40"/>
        <v>1</v>
      </c>
      <c r="AR229" s="669">
        <f>IF(OR('0.Work Content Judge'!$F$131=0,AND($CP229=99,COUNTIF('0.Work Content Judge'!$AM$161:$AO$161,2)=0),AND($CQ229=99,COUNTIF('0.Work Content Judge'!$AM$161:$AO$161,2)&gt;0),AND($CT229=99,'0.Work Content Judge'!$AC$161=1),AND($R$27="N/A",$H229=$BD$46),AND($R$28="N/A",$H229=$BE$46),AND($R$29="N/A",$H229=$BF$46),AND($R$30="N/A",$H229=$BG$46),AND($R$31="N/A",$H229=$BH$46),AND($R$32="N/A",$H229=$BI$46)),0,1)</f>
        <v>0</v>
      </c>
      <c r="AS229" s="670">
        <f t="shared" si="41"/>
        <v>1</v>
      </c>
      <c r="AT229" s="669">
        <f>IF(OR('0.Work Content Judge'!$F$132=0,AND($CP229=99,COUNTIF('0.Work Content Judge'!$AM$162:$AO$162,2)=0),AND($CQ229=99,COUNTIF('0.Work Content Judge'!$AM$162:$AO$162,2)&gt;0),AND($CT229=99,'0.Work Content Judge'!$AC$162=1),AND($X$27="N/A",$H229=$BD$46),AND($X$28="N/A",$H229=$BE$46),AND($X$29="N/A",$H229=$BF$46),AND($X$30="N/A",$H229=$BG$46),AND($X$31="N/A",$H229=$BH$46),AND($X$32="N/A",$H229=$BI$46)),0,1)</f>
        <v>0</v>
      </c>
      <c r="AU229" s="670">
        <f t="shared" si="42"/>
        <v>1</v>
      </c>
      <c r="AV229" s="669">
        <f>IF(OR('0.Work Content Judge'!$F$133=0,AND($CP229=99,COUNTIF('0.Work Content Judge'!$AM$163:$AO$163,2)=0),AND($CQ229=99,COUNTIF('0.Work Content Judge'!$AM$163:$AO$163,2)&gt;0),AND($CT229=99,'0.Work Content Judge'!$AC$163=1),AND($AD$27="N/A",$H229=$BD$46),AND($AD$28="N/A",$H229=$BE$46),AND($AD$29="N/A",$H229=$BF$46),AND($AD$30="N/A",$H229=$BG$46),AND($AD$31="N/A",$H229=$BH$46),AND($AD$32="N/A",$H229=$BI$46)),0,1)</f>
        <v>0</v>
      </c>
      <c r="AW229" s="670">
        <f t="shared" si="43"/>
        <v>1</v>
      </c>
      <c r="AX229" s="669">
        <f>IF(OR('0.Work Content Judge'!$F$134=0,AND($CP229=99,COUNTIF('0.Work Content Judge'!$AM$164:$AO$164,2)=0),AND($CQ229=99,COUNTIF('0.Work Content Judge'!$AM$164:$AO$164,2)&gt;0),AND($CT229=99,'0.Work Content Judge'!$AC$164=1),AND($AJ$27="N/A",$H229=$BD$46),AND($AJ$28="N/A",$H229=$BE$46),AND($AJ$29="N/A",$H229=$BF$46),AND($AJ$30="N/A",$H229=$BG$46),AND($AJ$31="N/A",$H229=$BH$46),AND($AJ$32="N/A",$H229=$BI$46)),0,1)</f>
        <v>0</v>
      </c>
      <c r="AY229" s="670">
        <f t="shared" si="44"/>
        <v>1</v>
      </c>
      <c r="AZ229" s="683">
        <f t="shared" si="46"/>
        <v>1</v>
      </c>
      <c r="BA229" s="684">
        <v>1</v>
      </c>
      <c r="BB229" s="685">
        <v>1</v>
      </c>
      <c r="BC229" s="685" t="s">
        <v>749</v>
      </c>
      <c r="BD229" s="685" t="s">
        <v>749</v>
      </c>
      <c r="BE229" s="685">
        <v>1</v>
      </c>
      <c r="BF229" s="685" t="s">
        <v>749</v>
      </c>
      <c r="BG229" s="685" t="s">
        <v>749</v>
      </c>
      <c r="BH229" s="685" t="s">
        <v>749</v>
      </c>
      <c r="BI229" s="685" t="s">
        <v>749</v>
      </c>
      <c r="BJ229" s="685">
        <v>0</v>
      </c>
      <c r="BK229" s="685"/>
      <c r="BL229" s="685"/>
      <c r="BM229" s="685"/>
      <c r="BN229" s="685"/>
      <c r="BO229" s="685"/>
      <c r="BP229" s="685"/>
      <c r="BQ229" s="685" t="s">
        <v>749</v>
      </c>
      <c r="BR229" s="685" t="s">
        <v>749</v>
      </c>
      <c r="BS229" s="685" t="s">
        <v>749</v>
      </c>
      <c r="BT229" s="685" t="s">
        <v>749</v>
      </c>
      <c r="BU229" s="685" t="s">
        <v>749</v>
      </c>
      <c r="BV229" s="685" t="s">
        <v>749</v>
      </c>
      <c r="BW229" s="685" t="s">
        <v>749</v>
      </c>
      <c r="BX229" s="685" t="s">
        <v>749</v>
      </c>
      <c r="BY229" s="685" t="s">
        <v>749</v>
      </c>
      <c r="BZ229" s="685">
        <v>1</v>
      </c>
      <c r="CA229" s="685"/>
      <c r="CB229" s="685"/>
      <c r="CC229" s="685">
        <v>1</v>
      </c>
      <c r="CD229" s="685" t="s">
        <v>749</v>
      </c>
      <c r="CE229" s="685" t="s">
        <v>749</v>
      </c>
      <c r="CF229" s="685" t="s">
        <v>749</v>
      </c>
      <c r="CG229" s="685" t="s">
        <v>749</v>
      </c>
      <c r="CH229" s="685" t="s">
        <v>749</v>
      </c>
      <c r="CI229" s="685" t="s">
        <v>749</v>
      </c>
      <c r="CJ229" s="685" t="s">
        <v>749</v>
      </c>
      <c r="CK229" s="685" t="s">
        <v>749</v>
      </c>
      <c r="CL229" s="685" t="s">
        <v>749</v>
      </c>
      <c r="CM229" s="685" t="s">
        <v>749</v>
      </c>
      <c r="CN229" s="685">
        <v>1</v>
      </c>
      <c r="CO229" s="685" t="s">
        <v>749</v>
      </c>
      <c r="CP229" s="685"/>
      <c r="CQ229" s="685"/>
      <c r="CR229" s="685"/>
      <c r="CS229" s="685"/>
      <c r="CT229" s="685"/>
      <c r="CU229" s="685"/>
      <c r="CV229" s="685"/>
      <c r="CW229" s="718" t="str">
        <f t="shared" si="48"/>
        <v>インターネット接続環境</v>
      </c>
      <c r="CX229" s="718"/>
      <c r="CY229" s="718"/>
    </row>
    <row r="230" s="258" customFormat="1" ht="158.4" spans="2:103">
      <c r="B230" s="448">
        <f t="shared" si="45"/>
        <v>183</v>
      </c>
      <c r="C230" s="449" t="s">
        <v>1165</v>
      </c>
      <c r="D230" s="450" t="s">
        <v>1015</v>
      </c>
      <c r="E230" s="451" t="s">
        <v>801</v>
      </c>
      <c r="F230" s="598" t="s">
        <v>1166</v>
      </c>
      <c r="G230" s="598" t="s">
        <v>1167</v>
      </c>
      <c r="H230" s="451" t="str">
        <f t="shared" si="47"/>
        <v>端末
Terminal
(e.g., User terminal, operation terminal, etc.)</v>
      </c>
      <c r="I230" s="451" t="s">
        <v>1018</v>
      </c>
      <c r="J230" s="637" t="s">
        <v>1019</v>
      </c>
      <c r="K230" s="487" t="str">
        <f t="shared" si="35"/>
        <v>回答不要
Not Applicable</v>
      </c>
      <c r="L230" s="488"/>
      <c r="M230" s="489"/>
      <c r="N230" s="490" t="s">
        <v>1165</v>
      </c>
      <c r="O230" s="491"/>
      <c r="P230" s="322"/>
      <c r="Q230" s="648" t="s">
        <v>131</v>
      </c>
      <c r="R230" s="487" t="str">
        <f t="shared" si="36"/>
        <v>回答不要
Not Applicable</v>
      </c>
      <c r="S230" s="488"/>
      <c r="T230" s="489"/>
      <c r="U230" s="649"/>
      <c r="V230" s="494"/>
      <c r="W230" s="649"/>
      <c r="X230" s="487" t="str">
        <f t="shared" si="37"/>
        <v>回答不要
Not Applicable</v>
      </c>
      <c r="Y230" s="488"/>
      <c r="Z230" s="489"/>
      <c r="AA230" s="649"/>
      <c r="AB230" s="494"/>
      <c r="AC230" s="649"/>
      <c r="AD230" s="487" t="str">
        <f t="shared" si="38"/>
        <v>回答不要
Not Applicable</v>
      </c>
      <c r="AE230" s="488"/>
      <c r="AF230" s="489"/>
      <c r="AG230" s="649"/>
      <c r="AH230" s="494"/>
      <c r="AI230" s="649"/>
      <c r="AJ230" s="487" t="str">
        <f t="shared" si="39"/>
        <v>回答不要
Not Applicable</v>
      </c>
      <c r="AK230" s="488"/>
      <c r="AL230" s="489"/>
      <c r="AM230" s="652"/>
      <c r="AN230" s="494"/>
      <c r="AO230" s="668"/>
      <c r="AP230" s="669">
        <f>IF(OR('0.Work Content Judge'!$F$130=0,AND($CP230=99,COUNTIF('0.Work Content Judge'!$AM$160:$AO$160,2)=0),AND($CQ230=99,COUNTIF('0.Work Content Judge'!$AM$160:$AO$160,2)&gt;0),AND($CT230=99,'0.Work Content Judge'!$AC$160=1),AND($K$27="N/A",$H230=$BD$46),AND($K$28="N/A",$H230=$BE$46),AND($K$29="N/A",$H230=$BF$46),AND($K$30="N/A",$H230=$BG$46),AND($K$31="N/A",$H230=$BH$46),AND($K$32="N/A",$H230=$BI$46)),0,1)</f>
        <v>0</v>
      </c>
      <c r="AQ230" s="670">
        <f t="shared" si="40"/>
        <v>1</v>
      </c>
      <c r="AR230" s="669">
        <f>IF(OR('0.Work Content Judge'!$F$131=0,AND($CP230=99,COUNTIF('0.Work Content Judge'!$AM$161:$AO$161,2)=0),AND($CQ230=99,COUNTIF('0.Work Content Judge'!$AM$161:$AO$161,2)&gt;0),AND($CT230=99,'0.Work Content Judge'!$AC$161=1),AND($R$27="N/A",$H230=$BD$46),AND($R$28="N/A",$H230=$BE$46),AND($R$29="N/A",$H230=$BF$46),AND($R$30="N/A",$H230=$BG$46),AND($R$31="N/A",$H230=$BH$46),AND($R$32="N/A",$H230=$BI$46)),0,1)</f>
        <v>0</v>
      </c>
      <c r="AS230" s="670">
        <f t="shared" si="41"/>
        <v>1</v>
      </c>
      <c r="AT230" s="669">
        <f>IF(OR('0.Work Content Judge'!$F$132=0,AND($CP230=99,COUNTIF('0.Work Content Judge'!$AM$162:$AO$162,2)=0),AND($CQ230=99,COUNTIF('0.Work Content Judge'!$AM$162:$AO$162,2)&gt;0),AND($CT230=99,'0.Work Content Judge'!$AC$162=1),AND($X$27="N/A",$H230=$BD$46),AND($X$28="N/A",$H230=$BE$46),AND($X$29="N/A",$H230=$BF$46),AND($X$30="N/A",$H230=$BG$46),AND($X$31="N/A",$H230=$BH$46),AND($X$32="N/A",$H230=$BI$46)),0,1)</f>
        <v>0</v>
      </c>
      <c r="AU230" s="670">
        <f t="shared" si="42"/>
        <v>1</v>
      </c>
      <c r="AV230" s="669">
        <f>IF(OR('0.Work Content Judge'!$F$133=0,AND($CP230=99,COUNTIF('0.Work Content Judge'!$AM$163:$AO$163,2)=0),AND($CQ230=99,COUNTIF('0.Work Content Judge'!$AM$163:$AO$163,2)&gt;0),AND($CT230=99,'0.Work Content Judge'!$AC$163=1),AND($AD$27="N/A",$H230=$BD$46),AND($AD$28="N/A",$H230=$BE$46),AND($AD$29="N/A",$H230=$BF$46),AND($AD$30="N/A",$H230=$BG$46),AND($AD$31="N/A",$H230=$BH$46),AND($AD$32="N/A",$H230=$BI$46)),0,1)</f>
        <v>0</v>
      </c>
      <c r="AW230" s="670">
        <f t="shared" si="43"/>
        <v>1</v>
      </c>
      <c r="AX230" s="669">
        <f>IF(OR('0.Work Content Judge'!$F$134=0,AND($CP230=99,COUNTIF('0.Work Content Judge'!$AM$164:$AO$164,2)=0),AND($CQ230=99,COUNTIF('0.Work Content Judge'!$AM$164:$AO$164,2)&gt;0),AND($CT230=99,'0.Work Content Judge'!$AC$164=1),AND($AJ$27="N/A",$H230=$BD$46),AND($AJ$28="N/A",$H230=$BE$46),AND($AJ$29="N/A",$H230=$BF$46),AND($AJ$30="N/A",$H230=$BG$46),AND($AJ$31="N/A",$H230=$BH$46),AND($AJ$32="N/A",$H230=$BI$46)),0,1)</f>
        <v>0</v>
      </c>
      <c r="AY230" s="670">
        <f t="shared" si="44"/>
        <v>1</v>
      </c>
      <c r="AZ230" s="683">
        <f t="shared" si="46"/>
        <v>1</v>
      </c>
      <c r="BA230" s="684">
        <v>1</v>
      </c>
      <c r="BB230" s="685">
        <v>1</v>
      </c>
      <c r="BC230" s="685" t="s">
        <v>749</v>
      </c>
      <c r="BD230" s="685" t="s">
        <v>749</v>
      </c>
      <c r="BE230" s="685" t="s">
        <v>749</v>
      </c>
      <c r="BF230" s="685" t="s">
        <v>749</v>
      </c>
      <c r="BG230" s="685">
        <v>1</v>
      </c>
      <c r="BH230" s="685" t="s">
        <v>749</v>
      </c>
      <c r="BI230" s="685" t="s">
        <v>749</v>
      </c>
      <c r="BJ230" s="685">
        <v>0</v>
      </c>
      <c r="BK230" s="685"/>
      <c r="BL230" s="685"/>
      <c r="BM230" s="685"/>
      <c r="BN230" s="685"/>
      <c r="BO230" s="685"/>
      <c r="BP230" s="685"/>
      <c r="BQ230" s="685" t="s">
        <v>749</v>
      </c>
      <c r="BR230" s="685" t="s">
        <v>749</v>
      </c>
      <c r="BS230" s="685" t="s">
        <v>749</v>
      </c>
      <c r="BT230" s="685" t="s">
        <v>749</v>
      </c>
      <c r="BU230" s="685" t="s">
        <v>749</v>
      </c>
      <c r="BV230" s="685" t="s">
        <v>749</v>
      </c>
      <c r="BW230" s="685" t="s">
        <v>749</v>
      </c>
      <c r="BX230" s="685" t="s">
        <v>749</v>
      </c>
      <c r="BY230" s="685" t="s">
        <v>749</v>
      </c>
      <c r="BZ230" s="685"/>
      <c r="CA230" s="685"/>
      <c r="CB230" s="685">
        <v>1</v>
      </c>
      <c r="CC230" s="685">
        <v>1</v>
      </c>
      <c r="CD230" s="685" t="s">
        <v>749</v>
      </c>
      <c r="CE230" s="685" t="s">
        <v>749</v>
      </c>
      <c r="CF230" s="685" t="s">
        <v>749</v>
      </c>
      <c r="CG230" s="685" t="s">
        <v>749</v>
      </c>
      <c r="CH230" s="685" t="s">
        <v>749</v>
      </c>
      <c r="CI230" s="685" t="s">
        <v>749</v>
      </c>
      <c r="CJ230" s="685" t="s">
        <v>749</v>
      </c>
      <c r="CK230" s="685" t="s">
        <v>749</v>
      </c>
      <c r="CL230" s="685" t="s">
        <v>749</v>
      </c>
      <c r="CM230" s="685" t="s">
        <v>749</v>
      </c>
      <c r="CN230" s="685">
        <v>1</v>
      </c>
      <c r="CO230" s="685" t="s">
        <v>749</v>
      </c>
      <c r="CP230" s="685"/>
      <c r="CQ230" s="685"/>
      <c r="CR230" s="685"/>
      <c r="CS230" s="685"/>
      <c r="CT230" s="685"/>
      <c r="CU230" s="685"/>
      <c r="CV230" s="685"/>
      <c r="CW230" s="718" t="str">
        <f t="shared" si="48"/>
        <v>ユーザ端末・ネットワーク</v>
      </c>
      <c r="CX230" s="718"/>
      <c r="CY230" s="718"/>
    </row>
    <row r="231" s="258" customFormat="1" ht="159.15" spans="2:103">
      <c r="B231" s="448">
        <f t="shared" si="45"/>
        <v>184</v>
      </c>
      <c r="C231" s="449" t="s">
        <v>1168</v>
      </c>
      <c r="D231" s="450" t="s">
        <v>1015</v>
      </c>
      <c r="E231" s="451" t="s">
        <v>801</v>
      </c>
      <c r="F231" s="598" t="s">
        <v>1169</v>
      </c>
      <c r="G231" s="598" t="s">
        <v>1170</v>
      </c>
      <c r="H231" s="451" t="str">
        <f t="shared" si="47"/>
        <v>ファイル共有システム(ファイルサーバ)
File sharing system
(e.g., File server)</v>
      </c>
      <c r="I231" s="451" t="s">
        <v>1018</v>
      </c>
      <c r="J231" s="637" t="s">
        <v>1019</v>
      </c>
      <c r="K231" s="571" t="str">
        <f t="shared" si="35"/>
        <v>回答不要
Not Applicable</v>
      </c>
      <c r="L231" s="572"/>
      <c r="M231" s="573"/>
      <c r="N231" s="574" t="s">
        <v>1168</v>
      </c>
      <c r="O231" s="575"/>
      <c r="P231" s="576"/>
      <c r="Q231" s="648" t="s">
        <v>131</v>
      </c>
      <c r="R231" s="571" t="str">
        <f t="shared" si="36"/>
        <v>回答不要
Not Applicable</v>
      </c>
      <c r="S231" s="572"/>
      <c r="T231" s="573"/>
      <c r="U231" s="720"/>
      <c r="V231" s="721"/>
      <c r="W231" s="720"/>
      <c r="X231" s="571" t="str">
        <f t="shared" si="37"/>
        <v>回答不要
Not Applicable</v>
      </c>
      <c r="Y231" s="572"/>
      <c r="Z231" s="573"/>
      <c r="AA231" s="720"/>
      <c r="AB231" s="721"/>
      <c r="AC231" s="720"/>
      <c r="AD231" s="571" t="str">
        <f t="shared" si="38"/>
        <v>回答不要
Not Applicable</v>
      </c>
      <c r="AE231" s="572"/>
      <c r="AF231" s="573"/>
      <c r="AG231" s="720"/>
      <c r="AH231" s="721"/>
      <c r="AI231" s="720"/>
      <c r="AJ231" s="571" t="str">
        <f t="shared" si="39"/>
        <v>回答不要
Not Applicable</v>
      </c>
      <c r="AK231" s="572"/>
      <c r="AL231" s="573"/>
      <c r="AM231" s="723"/>
      <c r="AN231" s="721"/>
      <c r="AO231" s="724"/>
      <c r="AP231" s="669">
        <f>IF(OR('0.Work Content Judge'!$F$130=0,AND($CP231=99,COUNTIF('0.Work Content Judge'!$AM$160:$AO$160,2)=0),AND($CQ231=99,COUNTIF('0.Work Content Judge'!$AM$160:$AO$160,2)&gt;0),AND($CT231=99,'0.Work Content Judge'!$AC$160=1),AND($K$27="N/A",$H231=$BD$46),AND($K$28="N/A",$H231=$BE$46),AND($K$29="N/A",$H231=$BF$46),AND($K$30="N/A",$H231=$BG$46),AND($K$31="N/A",$H231=$BH$46),AND($K$32="N/A",$H231=$BI$46)),0,1)</f>
        <v>0</v>
      </c>
      <c r="AQ231" s="670">
        <f t="shared" si="40"/>
        <v>1</v>
      </c>
      <c r="AR231" s="669">
        <f>IF(OR('0.Work Content Judge'!$F$131=0,AND($CP231=99,COUNTIF('0.Work Content Judge'!$AM$161:$AO$161,2)=0),AND($CQ231=99,COUNTIF('0.Work Content Judge'!$AM$161:$AO$161,2)&gt;0),AND($CT231=99,'0.Work Content Judge'!$AC$161=1),AND($R$27="N/A",$H231=$BD$46),AND($R$28="N/A",$H231=$BE$46),AND($R$29="N/A",$H231=$BF$46),AND($R$30="N/A",$H231=$BG$46),AND($R$31="N/A",$H231=$BH$46),AND($R$32="N/A",$H231=$BI$46)),0,1)</f>
        <v>0</v>
      </c>
      <c r="AS231" s="670">
        <f t="shared" si="41"/>
        <v>1</v>
      </c>
      <c r="AT231" s="669">
        <f>IF(OR('0.Work Content Judge'!$F$132=0,AND($CP231=99,COUNTIF('0.Work Content Judge'!$AM$162:$AO$162,2)=0),AND($CQ231=99,COUNTIF('0.Work Content Judge'!$AM$162:$AO$162,2)&gt;0),AND($CT231=99,'0.Work Content Judge'!$AC$162=1),AND($X$27="N/A",$H231=$BD$46),AND($X$28="N/A",$H231=$BE$46),AND($X$29="N/A",$H231=$BF$46),AND($X$30="N/A",$H231=$BG$46),AND($X$31="N/A",$H231=$BH$46),AND($X$32="N/A",$H231=$BI$46)),0,1)</f>
        <v>0</v>
      </c>
      <c r="AU231" s="670">
        <f t="shared" si="42"/>
        <v>1</v>
      </c>
      <c r="AV231" s="669">
        <f>IF(OR('0.Work Content Judge'!$F$133=0,AND($CP231=99,COUNTIF('0.Work Content Judge'!$AM$163:$AO$163,2)=0),AND($CQ231=99,COUNTIF('0.Work Content Judge'!$AM$163:$AO$163,2)&gt;0),AND($CT231=99,'0.Work Content Judge'!$AC$163=1),AND($AD$27="N/A",$H231=$BD$46),AND($AD$28="N/A",$H231=$BE$46),AND($AD$29="N/A",$H231=$BF$46),AND($AD$30="N/A",$H231=$BG$46),AND($AD$31="N/A",$H231=$BH$46),AND($AD$32="N/A",$H231=$BI$46)),0,1)</f>
        <v>0</v>
      </c>
      <c r="AW231" s="670">
        <f t="shared" si="43"/>
        <v>1</v>
      </c>
      <c r="AX231" s="669">
        <f>IF(OR('0.Work Content Judge'!$F$134=0,AND($CP231=99,COUNTIF('0.Work Content Judge'!$AM$164:$AO$164,2)=0),AND($CQ231=99,COUNTIF('0.Work Content Judge'!$AM$164:$AO$164,2)&gt;0),AND($CT231=99,'0.Work Content Judge'!$AC$164=1),AND($AJ$27="N/A",$H231=$BD$46),AND($AJ$28="N/A",$H231=$BE$46),AND($AJ$29="N/A",$H231=$BF$46),AND($AJ$30="N/A",$H231=$BG$46),AND($AJ$31="N/A",$H231=$BH$46),AND($AJ$32="N/A",$H231=$BI$46)),0,1)</f>
        <v>0</v>
      </c>
      <c r="AY231" s="670">
        <f t="shared" si="44"/>
        <v>1</v>
      </c>
      <c r="AZ231" s="683">
        <f t="shared" si="46"/>
        <v>1</v>
      </c>
      <c r="BA231" s="684">
        <v>1</v>
      </c>
      <c r="BB231" s="685">
        <v>1</v>
      </c>
      <c r="BC231" s="685" t="s">
        <v>749</v>
      </c>
      <c r="BD231" s="685" t="s">
        <v>749</v>
      </c>
      <c r="BE231" s="685" t="s">
        <v>749</v>
      </c>
      <c r="BF231" s="685" t="s">
        <v>749</v>
      </c>
      <c r="BG231" s="685" t="s">
        <v>749</v>
      </c>
      <c r="BH231" s="685" t="s">
        <v>749</v>
      </c>
      <c r="BI231" s="685">
        <v>1</v>
      </c>
      <c r="BJ231" s="685">
        <v>0</v>
      </c>
      <c r="BK231" s="685"/>
      <c r="BL231" s="685"/>
      <c r="BM231" s="685"/>
      <c r="BN231" s="685"/>
      <c r="BO231" s="685"/>
      <c r="BP231" s="685"/>
      <c r="BQ231" s="685" t="s">
        <v>749</v>
      </c>
      <c r="BR231" s="685" t="s">
        <v>749</v>
      </c>
      <c r="BS231" s="685" t="s">
        <v>749</v>
      </c>
      <c r="BT231" s="685" t="s">
        <v>749</v>
      </c>
      <c r="BU231" s="685" t="s">
        <v>749</v>
      </c>
      <c r="BV231" s="685" t="s">
        <v>749</v>
      </c>
      <c r="BW231" s="685" t="s">
        <v>749</v>
      </c>
      <c r="BX231" s="685" t="s">
        <v>749</v>
      </c>
      <c r="BY231" s="685" t="s">
        <v>749</v>
      </c>
      <c r="BZ231" s="685"/>
      <c r="CA231" s="685"/>
      <c r="CB231" s="685">
        <v>1</v>
      </c>
      <c r="CC231" s="685">
        <v>1</v>
      </c>
      <c r="CD231" s="685" t="s">
        <v>749</v>
      </c>
      <c r="CE231" s="685" t="s">
        <v>749</v>
      </c>
      <c r="CF231" s="685">
        <v>1</v>
      </c>
      <c r="CG231" s="685" t="s">
        <v>749</v>
      </c>
      <c r="CH231" s="685" t="s">
        <v>749</v>
      </c>
      <c r="CI231" s="685" t="s">
        <v>749</v>
      </c>
      <c r="CJ231" s="685" t="s">
        <v>749</v>
      </c>
      <c r="CK231" s="685" t="s">
        <v>749</v>
      </c>
      <c r="CL231" s="685" t="s">
        <v>749</v>
      </c>
      <c r="CM231" s="685" t="s">
        <v>749</v>
      </c>
      <c r="CN231" s="685">
        <v>1</v>
      </c>
      <c r="CO231" s="685">
        <v>1</v>
      </c>
      <c r="CP231" s="685"/>
      <c r="CQ231" s="685"/>
      <c r="CR231" s="685"/>
      <c r="CS231" s="685"/>
      <c r="CT231" s="685"/>
      <c r="CU231" s="685"/>
      <c r="CV231" s="685"/>
      <c r="CW231" s="718" t="str">
        <f t="shared" si="48"/>
        <v>ファイル共有システム(ファイルサーバ)</v>
      </c>
      <c r="CX231" s="718"/>
      <c r="CY231" s="718"/>
    </row>
    <row r="232" s="258" customFormat="1" ht="9" customHeight="1" spans="11:51">
      <c r="K232" s="415"/>
      <c r="M232" s="416"/>
      <c r="O232" s="719"/>
      <c r="P232" s="719"/>
      <c r="Q232" s="416"/>
      <c r="R232" s="415"/>
      <c r="T232" s="416"/>
      <c r="X232" s="415"/>
      <c r="Y232" s="719"/>
      <c r="Z232" s="416"/>
      <c r="AD232" s="415"/>
      <c r="AE232" s="719"/>
      <c r="AF232" s="416"/>
      <c r="AJ232" s="415"/>
      <c r="AK232" s="719"/>
      <c r="AL232" s="416"/>
      <c r="AP232" s="282"/>
      <c r="AQ232" s="725">
        <f>IF(COUNTIF($AQ$27:$AQ$231,0)&gt;0,0,1)</f>
        <v>1</v>
      </c>
      <c r="AR232" s="725"/>
      <c r="AS232" s="725">
        <f>IF(COUNTIF($AS$27:$AS$231,0)&gt;0,0,1)</f>
        <v>1</v>
      </c>
      <c r="AT232" s="725"/>
      <c r="AU232" s="725">
        <f>IF(COUNTIF($AU$27:$AU$231,0)&gt;0,0,1)</f>
        <v>1</v>
      </c>
      <c r="AV232" s="725"/>
      <c r="AW232" s="725">
        <f>IF(COUNTIF($AW$27:$AW$231,0)&gt;0,0,1)</f>
        <v>1</v>
      </c>
      <c r="AX232" s="725"/>
      <c r="AY232" s="725">
        <f>IF(COUNTIF($AY$27:$AY$231,0)&gt;0,0,1)</f>
        <v>1</v>
      </c>
    </row>
    <row r="233" s="258" customFormat="1" ht="9" customHeight="1" spans="11:51">
      <c r="K233" s="366"/>
      <c r="M233" s="367"/>
      <c r="N233" s="366"/>
      <c r="O233" s="276"/>
      <c r="P233" s="276"/>
      <c r="Q233" s="367"/>
      <c r="R233" s="366"/>
      <c r="T233" s="367"/>
      <c r="X233" s="366"/>
      <c r="Y233" s="276"/>
      <c r="Z233" s="367"/>
      <c r="AD233" s="366"/>
      <c r="AE233" s="276"/>
      <c r="AF233" s="367"/>
      <c r="AJ233" s="366"/>
      <c r="AK233" s="276"/>
      <c r="AL233" s="367"/>
      <c r="AP233" s="282"/>
      <c r="AQ233" s="282"/>
      <c r="AR233" s="282"/>
      <c r="AS233" s="282"/>
      <c r="AT233" s="282"/>
      <c r="AU233" s="282"/>
      <c r="AV233" s="282"/>
      <c r="AW233" s="282"/>
      <c r="AX233" s="282"/>
      <c r="AY233" s="282"/>
    </row>
    <row r="234" s="258" customFormat="1" ht="16.95" spans="11:51">
      <c r="K234" s="580" t="s">
        <v>679</v>
      </c>
      <c r="N234" s="366"/>
      <c r="R234" s="722" t="s">
        <v>679</v>
      </c>
      <c r="T234" s="418"/>
      <c r="X234" s="580" t="s">
        <v>679</v>
      </c>
      <c r="Y234" s="458"/>
      <c r="Z234" s="418"/>
      <c r="AD234" s="580" t="s">
        <v>679</v>
      </c>
      <c r="AE234" s="458"/>
      <c r="AF234" s="418"/>
      <c r="AJ234" s="580" t="s">
        <v>679</v>
      </c>
      <c r="AK234" s="458"/>
      <c r="AL234" s="418"/>
      <c r="AP234" s="282"/>
      <c r="AQ234" s="282"/>
      <c r="AR234" s="282"/>
      <c r="AS234" s="282"/>
      <c r="AT234" s="282"/>
      <c r="AU234" s="282"/>
      <c r="AV234" s="282"/>
      <c r="AW234" s="282"/>
      <c r="AX234" s="282"/>
      <c r="AY234" s="282"/>
    </row>
    <row r="235" s="258" customFormat="1" ht="40.5" customHeight="1" spans="11:51">
      <c r="K235" s="459" t="str">
        <f>IF($AQ$232=0,"未回答あり"&amp;CHAR(10)&amp;"Not completed yet","回答完了"&amp;CHAR(10)&amp;"Answer completed")</f>
        <v>回答完了
Answer completed</v>
      </c>
      <c r="L235" s="460"/>
      <c r="M235" s="461"/>
      <c r="N235" s="627"/>
      <c r="R235" s="459" t="str">
        <f>IF($AS$232=0,"未回答あり"&amp;CHAR(10)&amp;"Not completed yet","回答完了"&amp;CHAR(10)&amp;"Answer completed")</f>
        <v>回答完了
Answer completed</v>
      </c>
      <c r="S235" s="460"/>
      <c r="T235" s="461"/>
      <c r="U235" s="642"/>
      <c r="V235" s="642"/>
      <c r="W235" s="642"/>
      <c r="X235" s="459" t="str">
        <f>IF($AU$232=0,"未回答あり"&amp;CHAR(10)&amp;"Not completed yet","回答完了"&amp;CHAR(10)&amp;"Answer completed")</f>
        <v>回答完了
Answer completed</v>
      </c>
      <c r="Y235" s="460"/>
      <c r="Z235" s="461"/>
      <c r="AA235" s="642"/>
      <c r="AB235" s="642"/>
      <c r="AC235" s="642"/>
      <c r="AD235" s="459" t="str">
        <f>IF($AW$232=0,"未回答あり"&amp;CHAR(10)&amp;"Not completed yet","回答完了"&amp;CHAR(10)&amp;"Answer completed")</f>
        <v>回答完了
Answer completed</v>
      </c>
      <c r="AE235" s="460"/>
      <c r="AF235" s="461"/>
      <c r="AG235" s="642"/>
      <c r="AH235" s="642"/>
      <c r="AI235" s="642"/>
      <c r="AJ235" s="459" t="str">
        <f>IF($AY$232=0,"未回答あり"&amp;CHAR(10)&amp;"Not completed yet","回答完了"&amp;CHAR(10)&amp;"Answer completed")</f>
        <v>回答完了
Answer completed</v>
      </c>
      <c r="AK235" s="460"/>
      <c r="AL235" s="461"/>
      <c r="AM235" s="642"/>
      <c r="AN235" s="642"/>
      <c r="AO235" s="642"/>
      <c r="AP235" s="257"/>
      <c r="AQ235" s="257"/>
      <c r="AR235" s="257"/>
      <c r="AS235" s="257"/>
      <c r="AT235" s="257"/>
      <c r="AU235" s="257"/>
      <c r="AV235" s="257"/>
      <c r="AW235" s="257"/>
      <c r="AX235" s="257"/>
      <c r="AY235" s="257"/>
    </row>
    <row r="236" s="258" customFormat="1" ht="13.2" spans="42:51">
      <c r="AP236" s="257"/>
      <c r="AQ236" s="257"/>
      <c r="AR236" s="257"/>
      <c r="AS236" s="257"/>
      <c r="AT236" s="257"/>
      <c r="AU236" s="257"/>
      <c r="AV236" s="257"/>
      <c r="AW236" s="257"/>
      <c r="AX236" s="257"/>
      <c r="AY236" s="257"/>
    </row>
    <row r="237" s="258" customFormat="1" ht="13.2" spans="42:51">
      <c r="AP237" s="257"/>
      <c r="AQ237" s="257"/>
      <c r="AR237" s="257"/>
      <c r="AS237" s="257"/>
      <c r="AT237" s="257"/>
      <c r="AU237" s="257"/>
      <c r="AV237" s="257"/>
      <c r="AW237" s="257"/>
      <c r="AX237" s="257"/>
      <c r="AY237" s="257"/>
    </row>
    <row r="238" s="258" customFormat="1" ht="13.2" spans="42:51">
      <c r="AP238" s="257"/>
      <c r="AQ238" s="257"/>
      <c r="AR238" s="257"/>
      <c r="AS238" s="257"/>
      <c r="AT238" s="257"/>
      <c r="AU238" s="257"/>
      <c r="AV238" s="257"/>
      <c r="AW238" s="257"/>
      <c r="AX238" s="257"/>
      <c r="AY238" s="257"/>
    </row>
    <row r="239" s="258" customFormat="1" ht="13.2" spans="42:51">
      <c r="AP239" s="257"/>
      <c r="AQ239" s="257"/>
      <c r="AR239" s="257"/>
      <c r="AS239" s="257"/>
      <c r="AT239" s="257"/>
      <c r="AU239" s="257"/>
      <c r="AV239" s="257"/>
      <c r="AW239" s="257"/>
      <c r="AX239" s="257"/>
      <c r="AY239" s="257"/>
    </row>
    <row r="240" s="258" customFormat="1" ht="13.2" spans="42:51">
      <c r="AP240" s="257"/>
      <c r="AQ240" s="257"/>
      <c r="AR240" s="257"/>
      <c r="AS240" s="257"/>
      <c r="AT240" s="257"/>
      <c r="AU240" s="257"/>
      <c r="AV240" s="257"/>
      <c r="AW240" s="257"/>
      <c r="AX240" s="257"/>
      <c r="AY240" s="257"/>
    </row>
    <row r="241" s="258" customFormat="1" ht="13.2" spans="42:51">
      <c r="AP241" s="257"/>
      <c r="AQ241" s="257"/>
      <c r="AR241" s="257"/>
      <c r="AS241" s="257"/>
      <c r="AT241" s="257"/>
      <c r="AU241" s="257"/>
      <c r="AV241" s="257"/>
      <c r="AW241" s="257"/>
      <c r="AX241" s="257"/>
      <c r="AY241" s="257"/>
    </row>
    <row r="242" s="258" customFormat="1" ht="13.2" spans="42:51">
      <c r="AP242" s="257"/>
      <c r="AQ242" s="257"/>
      <c r="AR242" s="257"/>
      <c r="AS242" s="257"/>
      <c r="AT242" s="257"/>
      <c r="AU242" s="257"/>
      <c r="AV242" s="257"/>
      <c r="AW242" s="257"/>
      <c r="AX242" s="257"/>
      <c r="AY242" s="257"/>
    </row>
    <row r="243" s="258" customFormat="1" ht="13.2" spans="42:51">
      <c r="AP243" s="257"/>
      <c r="AQ243" s="257"/>
      <c r="AR243" s="257"/>
      <c r="AS243" s="257"/>
      <c r="AT243" s="257"/>
      <c r="AU243" s="257"/>
      <c r="AV243" s="257"/>
      <c r="AW243" s="257"/>
      <c r="AX243" s="257"/>
      <c r="AY243" s="257"/>
    </row>
    <row r="244" s="258" customFormat="1" ht="13.2" spans="42:51">
      <c r="AP244" s="257"/>
      <c r="AQ244" s="257"/>
      <c r="AR244" s="257"/>
      <c r="AS244" s="257"/>
      <c r="AT244" s="257"/>
      <c r="AU244" s="257"/>
      <c r="AV244" s="257"/>
      <c r="AW244" s="257"/>
      <c r="AX244" s="257"/>
      <c r="AY244" s="257"/>
    </row>
    <row r="245" s="258" customFormat="1" ht="13.2" spans="42:51">
      <c r="AP245" s="257"/>
      <c r="AQ245" s="257"/>
      <c r="AR245" s="257"/>
      <c r="AS245" s="257"/>
      <c r="AT245" s="257"/>
      <c r="AU245" s="257"/>
      <c r="AV245" s="257"/>
      <c r="AW245" s="257"/>
      <c r="AX245" s="257"/>
      <c r="AY245" s="257"/>
    </row>
    <row r="246" s="258" customFormat="1" ht="13.2" spans="42:51">
      <c r="AP246" s="257"/>
      <c r="AQ246" s="257"/>
      <c r="AR246" s="257"/>
      <c r="AS246" s="257"/>
      <c r="AT246" s="257"/>
      <c r="AU246" s="257"/>
      <c r="AV246" s="257"/>
      <c r="AW246" s="257"/>
      <c r="AX246" s="257"/>
      <c r="AY246" s="257"/>
    </row>
    <row r="247" s="258" customFormat="1" ht="13.2" spans="42:51">
      <c r="AP247" s="257"/>
      <c r="AQ247" s="257"/>
      <c r="AR247" s="257"/>
      <c r="AS247" s="257"/>
      <c r="AT247" s="257"/>
      <c r="AU247" s="257"/>
      <c r="AV247" s="257"/>
      <c r="AW247" s="257"/>
      <c r="AX247" s="257"/>
      <c r="AY247" s="257"/>
    </row>
    <row r="248" s="258" customFormat="1" ht="13.2" spans="42:51">
      <c r="AP248" s="257"/>
      <c r="AQ248" s="257"/>
      <c r="AR248" s="257"/>
      <c r="AS248" s="257"/>
      <c r="AT248" s="257"/>
      <c r="AU248" s="257"/>
      <c r="AV248" s="257"/>
      <c r="AW248" s="257"/>
      <c r="AX248" s="257"/>
      <c r="AY248" s="257"/>
    </row>
    <row r="249" s="258" customFormat="1" ht="13.2" spans="42:51">
      <c r="AP249" s="257"/>
      <c r="AQ249" s="257"/>
      <c r="AR249" s="257"/>
      <c r="AS249" s="257"/>
      <c r="AT249" s="257"/>
      <c r="AU249" s="257"/>
      <c r="AV249" s="257"/>
      <c r="AW249" s="257"/>
      <c r="AX249" s="257"/>
      <c r="AY249" s="257"/>
    </row>
    <row r="250" s="258" customFormat="1" ht="13.2" spans="42:51">
      <c r="AP250" s="257"/>
      <c r="AQ250" s="257"/>
      <c r="AR250" s="257"/>
      <c r="AS250" s="257"/>
      <c r="AT250" s="257"/>
      <c r="AU250" s="257"/>
      <c r="AV250" s="257"/>
      <c r="AW250" s="257"/>
      <c r="AX250" s="257"/>
      <c r="AY250" s="257"/>
    </row>
    <row r="251" s="258" customFormat="1" ht="13.2" spans="42:51">
      <c r="AP251" s="257"/>
      <c r="AQ251" s="257"/>
      <c r="AR251" s="257"/>
      <c r="AS251" s="257"/>
      <c r="AT251" s="257"/>
      <c r="AU251" s="257"/>
      <c r="AV251" s="257"/>
      <c r="AW251" s="257"/>
      <c r="AX251" s="257"/>
      <c r="AY251" s="257"/>
    </row>
    <row r="252" s="258" customFormat="1" ht="13.2" spans="42:51">
      <c r="AP252" s="257"/>
      <c r="AQ252" s="257"/>
      <c r="AR252" s="257"/>
      <c r="AS252" s="257"/>
      <c r="AT252" s="257"/>
      <c r="AU252" s="257"/>
      <c r="AV252" s="257"/>
      <c r="AW252" s="257"/>
      <c r="AX252" s="257"/>
      <c r="AY252" s="257"/>
    </row>
    <row r="253" s="258" customFormat="1" ht="13.2" spans="42:51">
      <c r="AP253" s="257"/>
      <c r="AQ253" s="257"/>
      <c r="AR253" s="257"/>
      <c r="AS253" s="257"/>
      <c r="AT253" s="257"/>
      <c r="AU253" s="257"/>
      <c r="AV253" s="257"/>
      <c r="AW253" s="257"/>
      <c r="AX253" s="257"/>
      <c r="AY253" s="257"/>
    </row>
    <row r="254" s="258" customFormat="1" ht="13.2" spans="42:51">
      <c r="AP254" s="257"/>
      <c r="AQ254" s="257"/>
      <c r="AR254" s="257"/>
      <c r="AS254" s="257"/>
      <c r="AT254" s="257"/>
      <c r="AU254" s="257"/>
      <c r="AV254" s="257"/>
      <c r="AW254" s="257"/>
      <c r="AX254" s="257"/>
      <c r="AY254" s="257"/>
    </row>
    <row r="255" s="258" customFormat="1" ht="13.2" spans="42:51">
      <c r="AP255" s="257"/>
      <c r="AQ255" s="257"/>
      <c r="AR255" s="257"/>
      <c r="AS255" s="257"/>
      <c r="AT255" s="257"/>
      <c r="AU255" s="257"/>
      <c r="AV255" s="257"/>
      <c r="AW255" s="257"/>
      <c r="AX255" s="257"/>
      <c r="AY255" s="257"/>
    </row>
    <row r="256" s="258" customFormat="1" ht="13.2" spans="42:51">
      <c r="AP256" s="257"/>
      <c r="AQ256" s="257"/>
      <c r="AR256" s="257"/>
      <c r="AS256" s="257"/>
      <c r="AT256" s="257"/>
      <c r="AU256" s="257"/>
      <c r="AV256" s="257"/>
      <c r="AW256" s="257"/>
      <c r="AX256" s="257"/>
      <c r="AY256" s="257"/>
    </row>
    <row r="257" s="258" customFormat="1" ht="13.2" spans="42:51">
      <c r="AP257" s="257"/>
      <c r="AQ257" s="257"/>
      <c r="AR257" s="257"/>
      <c r="AS257" s="257"/>
      <c r="AT257" s="257"/>
      <c r="AU257" s="257"/>
      <c r="AV257" s="257"/>
      <c r="AW257" s="257"/>
      <c r="AX257" s="257"/>
      <c r="AY257" s="257"/>
    </row>
    <row r="258" s="258" customFormat="1" ht="13.2" spans="42:51">
      <c r="AP258" s="257"/>
      <c r="AQ258" s="257"/>
      <c r="AR258" s="257"/>
      <c r="AS258" s="257"/>
      <c r="AT258" s="257"/>
      <c r="AU258" s="257"/>
      <c r="AV258" s="257"/>
      <c r="AW258" s="257"/>
      <c r="AX258" s="257"/>
      <c r="AY258" s="257"/>
    </row>
    <row r="259" s="258" customFormat="1" ht="13.2" spans="42:51">
      <c r="AP259" s="257"/>
      <c r="AQ259" s="257"/>
      <c r="AR259" s="257"/>
      <c r="AS259" s="257"/>
      <c r="AT259" s="257"/>
      <c r="AU259" s="257"/>
      <c r="AV259" s="257"/>
      <c r="AW259" s="257"/>
      <c r="AX259" s="257"/>
      <c r="AY259" s="257"/>
    </row>
    <row r="260" s="258" customFormat="1" ht="13.2" spans="42:51">
      <c r="AP260" s="257"/>
      <c r="AQ260" s="257"/>
      <c r="AR260" s="257"/>
      <c r="AS260" s="257"/>
      <c r="AT260" s="257"/>
      <c r="AU260" s="257"/>
      <c r="AV260" s="257"/>
      <c r="AW260" s="257"/>
      <c r="AX260" s="257"/>
      <c r="AY260" s="257"/>
    </row>
    <row r="261" s="258" customFormat="1" ht="13.2" spans="42:51">
      <c r="AP261" s="257"/>
      <c r="AQ261" s="257"/>
      <c r="AR261" s="257"/>
      <c r="AS261" s="257"/>
      <c r="AT261" s="257"/>
      <c r="AU261" s="257"/>
      <c r="AV261" s="257"/>
      <c r="AW261" s="257"/>
      <c r="AX261" s="257"/>
      <c r="AY261" s="257"/>
    </row>
    <row r="262" s="258" customFormat="1" ht="13.2" spans="42:51">
      <c r="AP262" s="257"/>
      <c r="AQ262" s="257"/>
      <c r="AR262" s="257"/>
      <c r="AS262" s="257"/>
      <c r="AT262" s="257"/>
      <c r="AU262" s="257"/>
      <c r="AV262" s="257"/>
      <c r="AW262" s="257"/>
      <c r="AX262" s="257"/>
      <c r="AY262" s="257"/>
    </row>
    <row r="263" s="258" customFormat="1" ht="13.2" spans="42:51">
      <c r="AP263" s="257"/>
      <c r="AQ263" s="257"/>
      <c r="AR263" s="257"/>
      <c r="AS263" s="257"/>
      <c r="AT263" s="257"/>
      <c r="AU263" s="257"/>
      <c r="AV263" s="257"/>
      <c r="AW263" s="257"/>
      <c r="AX263" s="257"/>
      <c r="AY263" s="257"/>
    </row>
    <row r="264" s="258" customFormat="1" ht="13.2" spans="42:51">
      <c r="AP264" s="257"/>
      <c r="AQ264" s="257"/>
      <c r="AR264" s="257"/>
      <c r="AS264" s="257"/>
      <c r="AT264" s="257"/>
      <c r="AU264" s="257"/>
      <c r="AV264" s="257"/>
      <c r="AW264" s="257"/>
      <c r="AX264" s="257"/>
      <c r="AY264" s="257"/>
    </row>
    <row r="265" s="258" customFormat="1" ht="13.2" spans="42:51">
      <c r="AP265" s="257"/>
      <c r="AQ265" s="257"/>
      <c r="AR265" s="257"/>
      <c r="AS265" s="257"/>
      <c r="AT265" s="257"/>
      <c r="AU265" s="257"/>
      <c r="AV265" s="257"/>
      <c r="AW265" s="257"/>
      <c r="AX265" s="257"/>
      <c r="AY265" s="257"/>
    </row>
    <row r="266" s="258" customFormat="1" ht="13.2" spans="42:51">
      <c r="AP266" s="257"/>
      <c r="AQ266" s="257"/>
      <c r="AR266" s="257"/>
      <c r="AS266" s="257"/>
      <c r="AT266" s="257"/>
      <c r="AU266" s="257"/>
      <c r="AV266" s="257"/>
      <c r="AW266" s="257"/>
      <c r="AX266" s="257"/>
      <c r="AY266" s="257"/>
    </row>
    <row r="267" s="258" customFormat="1" ht="13.2" spans="42:51">
      <c r="AP267" s="257"/>
      <c r="AQ267" s="257"/>
      <c r="AR267" s="257"/>
      <c r="AS267" s="257"/>
      <c r="AT267" s="257"/>
      <c r="AU267" s="257"/>
      <c r="AV267" s="257"/>
      <c r="AW267" s="257"/>
      <c r="AX267" s="257"/>
      <c r="AY267" s="257"/>
    </row>
    <row r="268" s="258" customFormat="1" ht="13.2" spans="42:51">
      <c r="AP268" s="257"/>
      <c r="AQ268" s="257"/>
      <c r="AR268" s="257"/>
      <c r="AS268" s="257"/>
      <c r="AT268" s="257"/>
      <c r="AU268" s="257"/>
      <c r="AV268" s="257"/>
      <c r="AW268" s="257"/>
      <c r="AX268" s="257"/>
      <c r="AY268" s="257"/>
    </row>
    <row r="269" s="258" customFormat="1" ht="13.2" spans="42:51">
      <c r="AP269" s="257"/>
      <c r="AQ269" s="257"/>
      <c r="AR269" s="257"/>
      <c r="AS269" s="257"/>
      <c r="AT269" s="257"/>
      <c r="AU269" s="257"/>
      <c r="AV269" s="257"/>
      <c r="AW269" s="257"/>
      <c r="AX269" s="257"/>
      <c r="AY269" s="257"/>
    </row>
    <row r="270" s="258" customFormat="1" ht="13.2" spans="42:51">
      <c r="AP270" s="257"/>
      <c r="AQ270" s="257"/>
      <c r="AR270" s="257"/>
      <c r="AS270" s="257"/>
      <c r="AT270" s="257"/>
      <c r="AU270" s="257"/>
      <c r="AV270" s="257"/>
      <c r="AW270" s="257"/>
      <c r="AX270" s="257"/>
      <c r="AY270" s="257"/>
    </row>
    <row r="271" s="258" customFormat="1" ht="13.2" spans="42:51">
      <c r="AP271" s="257"/>
      <c r="AQ271" s="257"/>
      <c r="AR271" s="257"/>
      <c r="AS271" s="257"/>
      <c r="AT271" s="257"/>
      <c r="AU271" s="257"/>
      <c r="AV271" s="257"/>
      <c r="AW271" s="257"/>
      <c r="AX271" s="257"/>
      <c r="AY271" s="257"/>
    </row>
    <row r="272" s="258" customFormat="1" ht="13.2" spans="42:51">
      <c r="AP272" s="257"/>
      <c r="AQ272" s="257"/>
      <c r="AR272" s="257"/>
      <c r="AS272" s="257"/>
      <c r="AT272" s="257"/>
      <c r="AU272" s="257"/>
      <c r="AV272" s="257"/>
      <c r="AW272" s="257"/>
      <c r="AX272" s="257"/>
      <c r="AY272" s="257"/>
    </row>
    <row r="273" s="258" customFormat="1" ht="13.2" spans="42:51">
      <c r="AP273" s="257"/>
      <c r="AQ273" s="257"/>
      <c r="AR273" s="257"/>
      <c r="AS273" s="257"/>
      <c r="AT273" s="257"/>
      <c r="AU273" s="257"/>
      <c r="AV273" s="257"/>
      <c r="AW273" s="257"/>
      <c r="AX273" s="257"/>
      <c r="AY273" s="257"/>
    </row>
    <row r="274" s="258" customFormat="1" ht="13.2" spans="42:51">
      <c r="AP274" s="257"/>
      <c r="AQ274" s="257"/>
      <c r="AR274" s="257"/>
      <c r="AS274" s="257"/>
      <c r="AT274" s="257"/>
      <c r="AU274" s="257"/>
      <c r="AV274" s="257"/>
      <c r="AW274" s="257"/>
      <c r="AX274" s="257"/>
      <c r="AY274" s="257"/>
    </row>
    <row r="275" s="258" customFormat="1" ht="13.2" spans="42:51">
      <c r="AP275" s="257"/>
      <c r="AQ275" s="257"/>
      <c r="AR275" s="257"/>
      <c r="AS275" s="257"/>
      <c r="AT275" s="257"/>
      <c r="AU275" s="257"/>
      <c r="AV275" s="257"/>
      <c r="AW275" s="257"/>
      <c r="AX275" s="257"/>
      <c r="AY275" s="257"/>
    </row>
    <row r="276" s="258" customFormat="1" ht="13.2" spans="42:51">
      <c r="AP276" s="257"/>
      <c r="AQ276" s="257"/>
      <c r="AR276" s="257"/>
      <c r="AS276" s="257"/>
      <c r="AT276" s="257"/>
      <c r="AU276" s="257"/>
      <c r="AV276" s="257"/>
      <c r="AW276" s="257"/>
      <c r="AX276" s="257"/>
      <c r="AY276" s="257"/>
    </row>
    <row r="277" s="258" customFormat="1" ht="13.2" spans="42:51">
      <c r="AP277" s="257"/>
      <c r="AQ277" s="257"/>
      <c r="AR277" s="257"/>
      <c r="AS277" s="257"/>
      <c r="AT277" s="257"/>
      <c r="AU277" s="257"/>
      <c r="AV277" s="257"/>
      <c r="AW277" s="257"/>
      <c r="AX277" s="257"/>
      <c r="AY277" s="257"/>
    </row>
    <row r="278" s="258" customFormat="1" ht="13.2" spans="42:51">
      <c r="AP278" s="257"/>
      <c r="AQ278" s="257"/>
      <c r="AR278" s="257"/>
      <c r="AS278" s="257"/>
      <c r="AT278" s="257"/>
      <c r="AU278" s="257"/>
      <c r="AV278" s="257"/>
      <c r="AW278" s="257"/>
      <c r="AX278" s="257"/>
      <c r="AY278" s="257"/>
    </row>
    <row r="279" s="258" customFormat="1" ht="13.2" spans="42:51">
      <c r="AP279" s="257"/>
      <c r="AQ279" s="257"/>
      <c r="AR279" s="257"/>
      <c r="AS279" s="257"/>
      <c r="AT279" s="257"/>
      <c r="AU279" s="257"/>
      <c r="AV279" s="257"/>
      <c r="AW279" s="257"/>
      <c r="AX279" s="257"/>
      <c r="AY279" s="257"/>
    </row>
    <row r="280" s="258" customFormat="1" ht="13.2" spans="42:51">
      <c r="AP280" s="257"/>
      <c r="AQ280" s="257"/>
      <c r="AR280" s="257"/>
      <c r="AS280" s="257"/>
      <c r="AT280" s="257"/>
      <c r="AU280" s="257"/>
      <c r="AV280" s="257"/>
      <c r="AW280" s="257"/>
      <c r="AX280" s="257"/>
      <c r="AY280" s="257"/>
    </row>
    <row r="281" s="258" customFormat="1" ht="13.2" spans="42:51">
      <c r="AP281" s="257"/>
      <c r="AQ281" s="257"/>
      <c r="AR281" s="257"/>
      <c r="AS281" s="257"/>
      <c r="AT281" s="257"/>
      <c r="AU281" s="257"/>
      <c r="AV281" s="257"/>
      <c r="AW281" s="257"/>
      <c r="AX281" s="257"/>
      <c r="AY281" s="257"/>
    </row>
    <row r="282" s="258" customFormat="1" ht="13.2" spans="42:51">
      <c r="AP282" s="257"/>
      <c r="AQ282" s="257"/>
      <c r="AR282" s="257"/>
      <c r="AS282" s="257"/>
      <c r="AT282" s="257"/>
      <c r="AU282" s="257"/>
      <c r="AV282" s="257"/>
      <c r="AW282" s="257"/>
      <c r="AX282" s="257"/>
      <c r="AY282" s="257"/>
    </row>
    <row r="283" s="258" customFormat="1" ht="13.2" spans="42:51">
      <c r="AP283" s="257"/>
      <c r="AQ283" s="257"/>
      <c r="AR283" s="257"/>
      <c r="AS283" s="257"/>
      <c r="AT283" s="257"/>
      <c r="AU283" s="257"/>
      <c r="AV283" s="257"/>
      <c r="AW283" s="257"/>
      <c r="AX283" s="257"/>
      <c r="AY283" s="257"/>
    </row>
    <row r="284" s="258" customFormat="1" ht="13.2" spans="42:51">
      <c r="AP284" s="257"/>
      <c r="AQ284" s="257"/>
      <c r="AR284" s="257"/>
      <c r="AS284" s="257"/>
      <c r="AT284" s="257"/>
      <c r="AU284" s="257"/>
      <c r="AV284" s="257"/>
      <c r="AW284" s="257"/>
      <c r="AX284" s="257"/>
      <c r="AY284" s="257"/>
    </row>
    <row r="285" s="258" customFormat="1" ht="13.2" spans="42:51">
      <c r="AP285" s="257"/>
      <c r="AQ285" s="257"/>
      <c r="AR285" s="257"/>
      <c r="AS285" s="257"/>
      <c r="AT285" s="257"/>
      <c r="AU285" s="257"/>
      <c r="AV285" s="257"/>
      <c r="AW285" s="257"/>
      <c r="AX285" s="257"/>
      <c r="AY285" s="257"/>
    </row>
    <row r="286" s="258" customFormat="1" ht="13.2" spans="42:51">
      <c r="AP286" s="257"/>
      <c r="AQ286" s="257"/>
      <c r="AR286" s="257"/>
      <c r="AS286" s="257"/>
      <c r="AT286" s="257"/>
      <c r="AU286" s="257"/>
      <c r="AV286" s="257"/>
      <c r="AW286" s="257"/>
      <c r="AX286" s="257"/>
      <c r="AY286" s="257"/>
    </row>
    <row r="287" s="258" customFormat="1" ht="13.2" spans="42:51">
      <c r="AP287" s="257"/>
      <c r="AQ287" s="257"/>
      <c r="AR287" s="257"/>
      <c r="AS287" s="257"/>
      <c r="AT287" s="257"/>
      <c r="AU287" s="257"/>
      <c r="AV287" s="257"/>
      <c r="AW287" s="257"/>
      <c r="AX287" s="257"/>
      <c r="AY287" s="257"/>
    </row>
    <row r="288" s="258" customFormat="1" ht="13.2" spans="42:51">
      <c r="AP288" s="257"/>
      <c r="AQ288" s="257"/>
      <c r="AR288" s="257"/>
      <c r="AS288" s="257"/>
      <c r="AT288" s="257"/>
      <c r="AU288" s="257"/>
      <c r="AV288" s="257"/>
      <c r="AW288" s="257"/>
      <c r="AX288" s="257"/>
      <c r="AY288" s="257"/>
    </row>
    <row r="289" s="258" customFormat="1" ht="13.2" spans="42:51">
      <c r="AP289" s="257"/>
      <c r="AQ289" s="257"/>
      <c r="AR289" s="257"/>
      <c r="AS289" s="257"/>
      <c r="AT289" s="257"/>
      <c r="AU289" s="257"/>
      <c r="AV289" s="257"/>
      <c r="AW289" s="257"/>
      <c r="AX289" s="257"/>
      <c r="AY289" s="257"/>
    </row>
    <row r="290" s="258" customFormat="1" ht="13.2" spans="42:51">
      <c r="AP290" s="257"/>
      <c r="AQ290" s="257"/>
      <c r="AR290" s="257"/>
      <c r="AS290" s="257"/>
      <c r="AT290" s="257"/>
      <c r="AU290" s="257"/>
      <c r="AV290" s="257"/>
      <c r="AW290" s="257"/>
      <c r="AX290" s="257"/>
      <c r="AY290" s="257"/>
    </row>
    <row r="291" s="258" customFormat="1" ht="13.2" spans="42:51">
      <c r="AP291" s="257"/>
      <c r="AQ291" s="257"/>
      <c r="AR291" s="257"/>
      <c r="AS291" s="257"/>
      <c r="AT291" s="257"/>
      <c r="AU291" s="257"/>
      <c r="AV291" s="257"/>
      <c r="AW291" s="257"/>
      <c r="AX291" s="257"/>
      <c r="AY291" s="257"/>
    </row>
    <row r="292" s="258" customFormat="1" ht="13.2" spans="42:51">
      <c r="AP292" s="257"/>
      <c r="AQ292" s="257"/>
      <c r="AR292" s="257"/>
      <c r="AS292" s="257"/>
      <c r="AT292" s="257"/>
      <c r="AU292" s="257"/>
      <c r="AV292" s="257"/>
      <c r="AW292" s="257"/>
      <c r="AX292" s="257"/>
      <c r="AY292" s="257"/>
    </row>
    <row r="293" s="258" customFormat="1" ht="13.2" spans="42:51">
      <c r="AP293" s="257"/>
      <c r="AQ293" s="257"/>
      <c r="AR293" s="257"/>
      <c r="AS293" s="257"/>
      <c r="AT293" s="257"/>
      <c r="AU293" s="257"/>
      <c r="AV293" s="257"/>
      <c r="AW293" s="257"/>
      <c r="AX293" s="257"/>
      <c r="AY293" s="257"/>
    </row>
    <row r="294" s="258" customFormat="1" ht="13.2" spans="42:51">
      <c r="AP294" s="257"/>
      <c r="AQ294" s="257"/>
      <c r="AR294" s="257"/>
      <c r="AS294" s="257"/>
      <c r="AT294" s="257"/>
      <c r="AU294" s="257"/>
      <c r="AV294" s="257"/>
      <c r="AW294" s="257"/>
      <c r="AX294" s="257"/>
      <c r="AY294" s="257"/>
    </row>
    <row r="295" s="258" customFormat="1" ht="13.2" spans="42:51">
      <c r="AP295" s="257"/>
      <c r="AQ295" s="257"/>
      <c r="AR295" s="257"/>
      <c r="AS295" s="257"/>
      <c r="AT295" s="257"/>
      <c r="AU295" s="257"/>
      <c r="AV295" s="257"/>
      <c r="AW295" s="257"/>
      <c r="AX295" s="257"/>
      <c r="AY295" s="257"/>
    </row>
    <row r="296" s="258" customFormat="1" ht="13.2" spans="42:51">
      <c r="AP296" s="257"/>
      <c r="AQ296" s="257"/>
      <c r="AR296" s="257"/>
      <c r="AS296" s="257"/>
      <c r="AT296" s="257"/>
      <c r="AU296" s="257"/>
      <c r="AV296" s="257"/>
      <c r="AW296" s="257"/>
      <c r="AX296" s="257"/>
      <c r="AY296" s="257"/>
    </row>
    <row r="297" s="258" customFormat="1" ht="13.2" spans="42:51">
      <c r="AP297" s="257"/>
      <c r="AQ297" s="257"/>
      <c r="AR297" s="257"/>
      <c r="AS297" s="257"/>
      <c r="AT297" s="257"/>
      <c r="AU297" s="257"/>
      <c r="AV297" s="257"/>
      <c r="AW297" s="257"/>
      <c r="AX297" s="257"/>
      <c r="AY297" s="257"/>
    </row>
    <row r="298" s="258" customFormat="1" ht="13.2" spans="42:51">
      <c r="AP298" s="257"/>
      <c r="AQ298" s="257"/>
      <c r="AR298" s="257"/>
      <c r="AS298" s="257"/>
      <c r="AT298" s="257"/>
      <c r="AU298" s="257"/>
      <c r="AV298" s="257"/>
      <c r="AW298" s="257"/>
      <c r="AX298" s="257"/>
      <c r="AY298" s="257"/>
    </row>
    <row r="299" s="258" customFormat="1" ht="13.2" spans="42:51">
      <c r="AP299" s="257"/>
      <c r="AQ299" s="257"/>
      <c r="AR299" s="257"/>
      <c r="AS299" s="257"/>
      <c r="AT299" s="257"/>
      <c r="AU299" s="257"/>
      <c r="AV299" s="257"/>
      <c r="AW299" s="257"/>
      <c r="AX299" s="257"/>
      <c r="AY299" s="257"/>
    </row>
    <row r="300" s="258" customFormat="1" ht="13.2" spans="42:51">
      <c r="AP300" s="257"/>
      <c r="AQ300" s="257"/>
      <c r="AR300" s="257"/>
      <c r="AS300" s="257"/>
      <c r="AT300" s="257"/>
      <c r="AU300" s="257"/>
      <c r="AV300" s="257"/>
      <c r="AW300" s="257"/>
      <c r="AX300" s="257"/>
      <c r="AY300" s="257"/>
    </row>
    <row r="301" s="258" customFormat="1" ht="13.2" spans="42:51">
      <c r="AP301" s="257"/>
      <c r="AQ301" s="257"/>
      <c r="AR301" s="257"/>
      <c r="AS301" s="257"/>
      <c r="AT301" s="257"/>
      <c r="AU301" s="257"/>
      <c r="AV301" s="257"/>
      <c r="AW301" s="257"/>
      <c r="AX301" s="257"/>
      <c r="AY301" s="257"/>
    </row>
    <row r="302" s="258" customFormat="1" ht="13.2" spans="42:51">
      <c r="AP302" s="257"/>
      <c r="AQ302" s="257"/>
      <c r="AR302" s="257"/>
      <c r="AS302" s="257"/>
      <c r="AT302" s="257"/>
      <c r="AU302" s="257"/>
      <c r="AV302" s="257"/>
      <c r="AW302" s="257"/>
      <c r="AX302" s="257"/>
      <c r="AY302" s="257"/>
    </row>
    <row r="303" s="258" customFormat="1" ht="13.2" spans="42:51">
      <c r="AP303" s="257"/>
      <c r="AQ303" s="257"/>
      <c r="AR303" s="257"/>
      <c r="AS303" s="257"/>
      <c r="AT303" s="257"/>
      <c r="AU303" s="257"/>
      <c r="AV303" s="257"/>
      <c r="AW303" s="257"/>
      <c r="AX303" s="257"/>
      <c r="AY303" s="257"/>
    </row>
    <row r="304" s="258" customFormat="1" ht="13.2" spans="42:51">
      <c r="AP304" s="257"/>
      <c r="AQ304" s="257"/>
      <c r="AR304" s="257"/>
      <c r="AS304" s="257"/>
      <c r="AT304" s="257"/>
      <c r="AU304" s="257"/>
      <c r="AV304" s="257"/>
      <c r="AW304" s="257"/>
      <c r="AX304" s="257"/>
      <c r="AY304" s="257"/>
    </row>
    <row r="305" s="258" customFormat="1" ht="13.2" spans="42:51">
      <c r="AP305" s="257"/>
      <c r="AQ305" s="257"/>
      <c r="AR305" s="257"/>
      <c r="AS305" s="257"/>
      <c r="AT305" s="257"/>
      <c r="AU305" s="257"/>
      <c r="AV305" s="257"/>
      <c r="AW305" s="257"/>
      <c r="AX305" s="257"/>
      <c r="AY305" s="257"/>
    </row>
    <row r="306" s="258" customFormat="1" ht="13.2" spans="42:51">
      <c r="AP306" s="257"/>
      <c r="AQ306" s="257"/>
      <c r="AR306" s="257"/>
      <c r="AS306" s="257"/>
      <c r="AT306" s="257"/>
      <c r="AU306" s="257"/>
      <c r="AV306" s="257"/>
      <c r="AW306" s="257"/>
      <c r="AX306" s="257"/>
      <c r="AY306" s="257"/>
    </row>
  </sheetData>
  <autoFilter ref="A47:CY232">
    <extLst/>
  </autoFilter>
  <mergeCells count="148">
    <mergeCell ref="K25:M25"/>
    <mergeCell ref="N25:Q25"/>
    <mergeCell ref="R25:T25"/>
    <mergeCell ref="U25:W25"/>
    <mergeCell ref="X25:Z25"/>
    <mergeCell ref="AA25:AC25"/>
    <mergeCell ref="AD25:AF25"/>
    <mergeCell ref="AG25:AI25"/>
    <mergeCell ref="AJ25:AL25"/>
    <mergeCell ref="AM25:AO25"/>
    <mergeCell ref="K26:M26"/>
    <mergeCell ref="N26:Q26"/>
    <mergeCell ref="R26:T26"/>
    <mergeCell ref="U26:W26"/>
    <mergeCell ref="X26:Z26"/>
    <mergeCell ref="AA26:AC26"/>
    <mergeCell ref="AD26:AF26"/>
    <mergeCell ref="AG26:AI26"/>
    <mergeCell ref="AJ26:AL26"/>
    <mergeCell ref="AM26:AO26"/>
    <mergeCell ref="I27:J27"/>
    <mergeCell ref="K27:M27"/>
    <mergeCell ref="N27:Q27"/>
    <mergeCell ref="R27:T27"/>
    <mergeCell ref="U27:W27"/>
    <mergeCell ref="X27:Z27"/>
    <mergeCell ref="AA27:AC27"/>
    <mergeCell ref="AD27:AF27"/>
    <mergeCell ref="AG27:AI27"/>
    <mergeCell ref="AJ27:AL27"/>
    <mergeCell ref="AM27:AO27"/>
    <mergeCell ref="I28:J28"/>
    <mergeCell ref="K28:M28"/>
    <mergeCell ref="N28:Q28"/>
    <mergeCell ref="R28:T28"/>
    <mergeCell ref="U28:W28"/>
    <mergeCell ref="X28:Z28"/>
    <mergeCell ref="AA28:AC28"/>
    <mergeCell ref="AD28:AF28"/>
    <mergeCell ref="AG28:AI28"/>
    <mergeCell ref="AJ28:AL28"/>
    <mergeCell ref="AM28:AO28"/>
    <mergeCell ref="I29:J29"/>
    <mergeCell ref="K29:M29"/>
    <mergeCell ref="N29:Q29"/>
    <mergeCell ref="R29:T29"/>
    <mergeCell ref="U29:W29"/>
    <mergeCell ref="X29:Z29"/>
    <mergeCell ref="AA29:AC29"/>
    <mergeCell ref="AD29:AF29"/>
    <mergeCell ref="AG29:AI29"/>
    <mergeCell ref="AJ29:AL29"/>
    <mergeCell ref="AM29:AO29"/>
    <mergeCell ref="I30:J30"/>
    <mergeCell ref="K30:M30"/>
    <mergeCell ref="N30:Q30"/>
    <mergeCell ref="R30:T30"/>
    <mergeCell ref="U30:W30"/>
    <mergeCell ref="X30:Z30"/>
    <mergeCell ref="AA30:AC30"/>
    <mergeCell ref="AD30:AF30"/>
    <mergeCell ref="AG30:AI30"/>
    <mergeCell ref="AJ30:AL30"/>
    <mergeCell ref="AM30:AO30"/>
    <mergeCell ref="I31:J31"/>
    <mergeCell ref="K31:M31"/>
    <mergeCell ref="N31:Q31"/>
    <mergeCell ref="R31:T31"/>
    <mergeCell ref="U31:W31"/>
    <mergeCell ref="X31:Z31"/>
    <mergeCell ref="AA31:AC31"/>
    <mergeCell ref="AD31:AF31"/>
    <mergeCell ref="AG31:AI31"/>
    <mergeCell ref="AJ31:AL31"/>
    <mergeCell ref="AM31:AO31"/>
    <mergeCell ref="I32:J32"/>
    <mergeCell ref="K32:M32"/>
    <mergeCell ref="N32:Q32"/>
    <mergeCell ref="R32:T32"/>
    <mergeCell ref="U32:W32"/>
    <mergeCell ref="X32:Z32"/>
    <mergeCell ref="AA32:AC32"/>
    <mergeCell ref="AD32:AF32"/>
    <mergeCell ref="AG32:AI32"/>
    <mergeCell ref="AJ32:AL32"/>
    <mergeCell ref="AM32:AO32"/>
    <mergeCell ref="K43:M43"/>
    <mergeCell ref="R43:T43"/>
    <mergeCell ref="X43:Z43"/>
    <mergeCell ref="AD43:AF43"/>
    <mergeCell ref="AJ43:AL43"/>
    <mergeCell ref="L45:M45"/>
    <mergeCell ref="N45:Q45"/>
    <mergeCell ref="S45:T45"/>
    <mergeCell ref="U45:W45"/>
    <mergeCell ref="Y45:Z45"/>
    <mergeCell ref="AA45:AC45"/>
    <mergeCell ref="AE45:AF45"/>
    <mergeCell ref="AG45:AI45"/>
    <mergeCell ref="AK45:AL45"/>
    <mergeCell ref="AM45:AO45"/>
    <mergeCell ref="BC45:BI45"/>
    <mergeCell ref="BJ45:BP45"/>
    <mergeCell ref="BQ45:BY45"/>
    <mergeCell ref="BZ45:CB45"/>
    <mergeCell ref="CC45:CO45"/>
    <mergeCell ref="CP45:CV45"/>
    <mergeCell ref="K235:M235"/>
    <mergeCell ref="R235:T235"/>
    <mergeCell ref="X235:Z235"/>
    <mergeCell ref="AD235:AF235"/>
    <mergeCell ref="AJ235:AL235"/>
    <mergeCell ref="B45:B46"/>
    <mergeCell ref="C45:C46"/>
    <mergeCell ref="D45:D46"/>
    <mergeCell ref="E45:E46"/>
    <mergeCell ref="H45:H46"/>
    <mergeCell ref="K45:K46"/>
    <mergeCell ref="R45:R46"/>
    <mergeCell ref="X45:X46"/>
    <mergeCell ref="AD45:AD46"/>
    <mergeCell ref="AJ45:AJ46"/>
    <mergeCell ref="AP25:AP26"/>
    <mergeCell ref="AP45:AP46"/>
    <mergeCell ref="AQ25:AQ26"/>
    <mergeCell ref="AQ45:AQ46"/>
    <mergeCell ref="AR25:AR26"/>
    <mergeCell ref="AR45:AR46"/>
    <mergeCell ref="AS25:AS26"/>
    <mergeCell ref="AS45:AS46"/>
    <mergeCell ref="AT25:AT26"/>
    <mergeCell ref="AT45:AT46"/>
    <mergeCell ref="AU25:AU26"/>
    <mergeCell ref="AU45:AU46"/>
    <mergeCell ref="AV25:AV26"/>
    <mergeCell ref="AV45:AV46"/>
    <mergeCell ref="AW25:AW26"/>
    <mergeCell ref="AW45:AW46"/>
    <mergeCell ref="AX25:AX26"/>
    <mergeCell ref="AX45:AX46"/>
    <mergeCell ref="AY25:AY26"/>
    <mergeCell ref="AY45:AY46"/>
    <mergeCell ref="AZ45:AZ46"/>
    <mergeCell ref="BA45:BA46"/>
    <mergeCell ref="BB45:BB46"/>
    <mergeCell ref="I25:J26"/>
    <mergeCell ref="F45:G46"/>
    <mergeCell ref="I45:J46"/>
  </mergeCells>
  <conditionalFormatting sqref="A1:CW236">
    <cfRule type="expression" dxfId="6" priority="1">
      <formula>COUNTIF('0.Work Content Judge'!$F$130:$F$134,1)=0</formula>
    </cfRule>
  </conditionalFormatting>
  <conditionalFormatting sqref="K25:Q26 K45:Q231">
    <cfRule type="expression" dxfId="0" priority="9">
      <formula>$AP$27=0</formula>
    </cfRule>
  </conditionalFormatting>
  <conditionalFormatting sqref="R25:W26 R45:W231">
    <cfRule type="expression" dxfId="0" priority="8">
      <formula>$AR$27=0</formula>
    </cfRule>
  </conditionalFormatting>
  <conditionalFormatting sqref="X25:AC26 X45:AC231">
    <cfRule type="expression" dxfId="0" priority="7">
      <formula>$AT$27=0</formula>
    </cfRule>
  </conditionalFormatting>
  <conditionalFormatting sqref="AD25:AI26 AD45:AI231">
    <cfRule type="expression" dxfId="0" priority="5">
      <formula>$AV$27=0</formula>
    </cfRule>
  </conditionalFormatting>
  <conditionalFormatting sqref="AJ25:AO26 AJ45:AO231">
    <cfRule type="expression" dxfId="0" priority="3">
      <formula>$AX$27=0</formula>
    </cfRule>
  </conditionalFormatting>
  <conditionalFormatting sqref="K27:Q32">
    <cfRule type="expression" dxfId="0" priority="11">
      <formula>$AP27=0</formula>
    </cfRule>
  </conditionalFormatting>
  <conditionalFormatting sqref="R27:W32">
    <cfRule type="expression" dxfId="0" priority="10">
      <formula>$AR27=0</formula>
    </cfRule>
  </conditionalFormatting>
  <conditionalFormatting sqref="X27:AC32">
    <cfRule type="expression" dxfId="0" priority="6">
      <formula>$AT27=0</formula>
    </cfRule>
  </conditionalFormatting>
  <conditionalFormatting sqref="AD27:AI32">
    <cfRule type="expression" dxfId="0" priority="4">
      <formula>$AV27=0</formula>
    </cfRule>
  </conditionalFormatting>
  <conditionalFormatting sqref="AJ27:AO32">
    <cfRule type="expression" dxfId="0" priority="2">
      <formula>$AX27=0</formula>
    </cfRule>
  </conditionalFormatting>
  <conditionalFormatting sqref="K235 R235 X235 AD235 AJ235 AJ43 AD43 X43 R43 K43">
    <cfRule type="containsText" dxfId="1" priority="15" operator="between" text="yet">
      <formula>NOT(ISERROR(SEARCH("yet",K43)))</formula>
    </cfRule>
  </conditionalFormatting>
  <conditionalFormatting sqref="K48:K231 R48:R231 X48:X231 AD48:AD231 AJ48:AJ231">
    <cfRule type="containsText" dxfId="8" priority="12" operator="between" text="Required">
      <formula>NOT(ISERROR(SEARCH("Required",K48)))</formula>
    </cfRule>
  </conditionalFormatting>
  <conditionalFormatting sqref="L48:Q231">
    <cfRule type="expression" dxfId="0" priority="303">
      <formula>$AP48=0</formula>
    </cfRule>
  </conditionalFormatting>
  <conditionalFormatting sqref="S48:T231">
    <cfRule type="expression" dxfId="0" priority="34">
      <formula>$AR48=0</formula>
    </cfRule>
  </conditionalFormatting>
  <conditionalFormatting sqref="Y48:Z231">
    <cfRule type="expression" dxfId="0" priority="33">
      <formula>$AT48=0</formula>
    </cfRule>
  </conditionalFormatting>
  <dataValidations count="3">
    <dataValidation allowBlank="1" showInputMessage="1" sqref="X30:Z30 AD30:AF30 AJ30:AL30"/>
    <dataValidation type="list" allowBlank="1" showInputMessage="1" sqref="K27:K29 K31:K32 R27:R29 R31:R32 X27:X29 X31:X32 AD27:AD29 AD31:AD32 AJ27:AJ29 AJ31:AJ32">
      <formula1>"N/A"</formula1>
    </dataValidation>
    <dataValidation type="list" allowBlank="1" showInputMessage="1" showErrorMessage="1" sqref="L48:L231 O48:O231 S48:S231 Y48:Y231 AE48:AE231 AK48:AK231">
      <formula1>"1,2,3,99"</formula1>
    </dataValidation>
  </dataValidations>
  <pageMargins left="0.7" right="0.7" top="0.75" bottom="0.75" header="0.3" footer="0.3"/>
  <pageSetup paperSize="9" scale="10"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pageSetUpPr fitToPage="1"/>
  </sheetPr>
  <dimension ref="A1:CV392"/>
  <sheetViews>
    <sheetView showGridLines="0" view="pageBreakPreview" zoomScale="60" zoomScaleNormal="60" workbookViewId="0">
      <selection activeCell="A1" sqref="A1"/>
    </sheetView>
  </sheetViews>
  <sheetFormatPr defaultColWidth="9" defaultRowHeight="14.4"/>
  <cols>
    <col min="1" max="1" width="2" customWidth="1"/>
    <col min="2" max="2" width="5.62962962962963" customWidth="1"/>
    <col min="3" max="3" width="11.8796296296296" customWidth="1"/>
    <col min="4" max="4" width="9.12962962962963" style="425" customWidth="1"/>
    <col min="5" max="5" width="10.5" customWidth="1"/>
    <col min="6" max="6" width="34.1296296296296" customWidth="1"/>
    <col min="7" max="7" width="46.25" customWidth="1"/>
    <col min="8" max="8" width="16.1296296296296" customWidth="1"/>
    <col min="9" max="9" width="26.6296296296296" customWidth="1"/>
    <col min="10" max="10" width="45.1296296296296" customWidth="1"/>
    <col min="11" max="11" width="11.8796296296296" customWidth="1"/>
    <col min="13" max="13" width="18.8796296296296" customWidth="1"/>
    <col min="15" max="15" width="9.87962962962963" customWidth="1"/>
    <col min="16" max="16" width="18.8796296296296" customWidth="1"/>
    <col min="17" max="17" width="14.3796296296296" customWidth="1"/>
    <col min="18" max="18" width="11.8796296296296" customWidth="1"/>
    <col min="20" max="20" width="18.8796296296296" customWidth="1"/>
    <col min="21" max="21" width="9.87962962962963" customWidth="1"/>
    <col min="22" max="22" width="18.8796296296296" customWidth="1"/>
    <col min="23" max="23" width="14.3796296296296" customWidth="1"/>
    <col min="24" max="24" width="11.8796296296296" customWidth="1"/>
    <col min="26" max="26" width="18.8796296296296" customWidth="1"/>
    <col min="27" max="27" width="9.87962962962963" customWidth="1"/>
    <col min="28" max="28" width="18.8796296296296" customWidth="1"/>
    <col min="29" max="29" width="14.3796296296296" customWidth="1"/>
    <col min="30" max="30" width="11.8796296296296" customWidth="1"/>
    <col min="32" max="32" width="18.8796296296296" customWidth="1"/>
    <col min="33" max="33" width="9.87962962962963" customWidth="1"/>
    <col min="34" max="34" width="18.8796296296296" customWidth="1"/>
    <col min="35" max="35" width="14.3796296296296" customWidth="1"/>
    <col min="36" max="36" width="11.8796296296296" customWidth="1"/>
    <col min="38" max="38" width="18.8796296296296" customWidth="1"/>
    <col min="39" max="39" width="9.87962962962963" customWidth="1"/>
    <col min="40" max="40" width="18.8796296296296" customWidth="1"/>
    <col min="41" max="41" width="14.3796296296296" customWidth="1"/>
    <col min="42" max="51" width="5.87962962962963" customWidth="1"/>
    <col min="52" max="52" width="8.87962962962963" customWidth="1"/>
    <col min="55" max="68" width="9" hidden="1" customWidth="1"/>
    <col min="78" max="81" width="9" hidden="1" customWidth="1"/>
    <col min="92" max="92" width="9" hidden="1" customWidth="1"/>
  </cols>
  <sheetData>
    <row r="1" s="421" customFormat="1" ht="2.25" customHeight="1" spans="4:77">
      <c r="D1" s="426"/>
      <c r="BX1" s="427"/>
      <c r="BY1" s="427"/>
    </row>
    <row r="2" s="422" customFormat="1" ht="2.25" customHeight="1" spans="3:40">
      <c r="C2" s="427"/>
      <c r="D2" s="428"/>
      <c r="F2" s="424"/>
      <c r="L2" s="456"/>
      <c r="M2" s="456"/>
      <c r="N2" s="456"/>
      <c r="O2" s="456"/>
      <c r="P2" s="456"/>
      <c r="S2" s="456"/>
      <c r="T2" s="456"/>
      <c r="U2" s="456"/>
      <c r="V2" s="456"/>
      <c r="Y2" s="456"/>
      <c r="Z2" s="456"/>
      <c r="AA2" s="456"/>
      <c r="AB2" s="456"/>
      <c r="AE2" s="456"/>
      <c r="AF2" s="456"/>
      <c r="AG2" s="456"/>
      <c r="AH2" s="456"/>
      <c r="AK2" s="456"/>
      <c r="AL2" s="456"/>
      <c r="AM2" s="456"/>
      <c r="AN2" s="456"/>
    </row>
    <row r="3" s="255" customFormat="1" ht="19.2" spans="2:4">
      <c r="B3" s="262" t="s">
        <v>2496</v>
      </c>
      <c r="C3" s="429"/>
      <c r="D3" s="430"/>
    </row>
    <row r="4" s="255" customFormat="1" ht="19.2" spans="2:4">
      <c r="B4" s="262" t="s">
        <v>2497</v>
      </c>
      <c r="D4" s="430"/>
    </row>
    <row r="5" s="423" customFormat="1" ht="15.75" customHeight="1" spans="3:70">
      <c r="C5" s="256"/>
      <c r="D5" s="431"/>
      <c r="E5" s="431"/>
      <c r="F5" s="431"/>
      <c r="G5" s="431"/>
      <c r="H5" s="431"/>
      <c r="I5" s="431"/>
      <c r="J5" s="431"/>
      <c r="K5" s="431"/>
      <c r="L5" s="431"/>
      <c r="M5" s="431"/>
      <c r="P5" s="431"/>
      <c r="Q5" s="495"/>
      <c r="R5" s="431"/>
      <c r="S5" s="431"/>
      <c r="T5" s="431"/>
      <c r="V5" s="431"/>
      <c r="W5" s="495"/>
      <c r="X5" s="431"/>
      <c r="Y5" s="431"/>
      <c r="Z5" s="431"/>
      <c r="AB5" s="431"/>
      <c r="AC5" s="495"/>
      <c r="AD5" s="431"/>
      <c r="AE5" s="431"/>
      <c r="AF5" s="431"/>
      <c r="AH5" s="431"/>
      <c r="AI5" s="495"/>
      <c r="AJ5" s="431"/>
      <c r="AK5" s="431"/>
      <c r="AL5" s="431"/>
      <c r="AN5" s="431"/>
      <c r="AO5" s="495"/>
      <c r="AP5" s="495"/>
      <c r="AQ5" s="495"/>
      <c r="AR5" s="495"/>
      <c r="AS5" s="495"/>
      <c r="AT5" s="495"/>
      <c r="AU5" s="495"/>
      <c r="AV5" s="495"/>
      <c r="AW5" s="495"/>
      <c r="AX5" s="495"/>
      <c r="AY5" s="495"/>
      <c r="AZ5" s="495"/>
      <c r="BA5" s="495"/>
      <c r="BB5" s="495"/>
      <c r="BC5" s="495"/>
      <c r="BD5" s="495"/>
      <c r="BE5" s="495"/>
      <c r="BF5" s="495"/>
      <c r="BG5" s="495"/>
      <c r="BH5" s="495"/>
      <c r="BI5" s="495"/>
      <c r="BJ5" s="495"/>
      <c r="BK5" s="495"/>
      <c r="BL5" s="495"/>
      <c r="BM5" s="495"/>
      <c r="BN5" s="495"/>
      <c r="BO5" s="495"/>
      <c r="BP5" s="495"/>
      <c r="BQ5" s="495"/>
      <c r="BR5" s="495"/>
    </row>
    <row r="6" s="256" customFormat="1" ht="21" spans="3:51">
      <c r="C6" s="267" t="s">
        <v>2493</v>
      </c>
      <c r="D6" s="390"/>
      <c r="E6" s="390"/>
      <c r="F6" s="390"/>
      <c r="G6" s="390"/>
      <c r="H6" s="390"/>
      <c r="I6" s="390"/>
      <c r="J6" s="390"/>
      <c r="K6" s="390"/>
      <c r="L6" s="390"/>
      <c r="M6" s="390"/>
      <c r="N6" s="393"/>
      <c r="O6" s="394"/>
      <c r="P6" s="394"/>
      <c r="Q6" s="395"/>
      <c r="R6" s="390"/>
      <c r="S6" s="390"/>
      <c r="T6" s="390"/>
      <c r="U6" s="394"/>
      <c r="V6" s="394"/>
      <c r="W6" s="395"/>
      <c r="X6" s="390"/>
      <c r="Y6" s="390"/>
      <c r="Z6" s="390"/>
      <c r="AA6" s="394"/>
      <c r="AB6" s="394"/>
      <c r="AC6" s="395"/>
      <c r="AD6" s="390"/>
      <c r="AE6" s="390"/>
      <c r="AF6" s="390"/>
      <c r="AG6" s="394"/>
      <c r="AH6" s="394"/>
      <c r="AI6" s="395"/>
      <c r="AJ6" s="390"/>
      <c r="AK6" s="390"/>
      <c r="AL6" s="390"/>
      <c r="AM6" s="394"/>
      <c r="AN6" s="394"/>
      <c r="AO6" s="395"/>
      <c r="AP6" s="395"/>
      <c r="AQ6" s="395"/>
      <c r="AR6" s="395"/>
      <c r="AS6" s="395"/>
      <c r="AT6" s="395"/>
      <c r="AU6" s="395"/>
      <c r="AV6" s="395"/>
      <c r="AW6" s="395"/>
      <c r="AX6" s="395"/>
      <c r="AY6" s="395"/>
    </row>
    <row r="7" s="256" customFormat="1" ht="21" spans="4:51">
      <c r="D7" s="270" t="s">
        <v>671</v>
      </c>
      <c r="E7" s="390"/>
      <c r="F7" s="390"/>
      <c r="G7" s="390"/>
      <c r="H7" s="390"/>
      <c r="I7" s="390"/>
      <c r="J7" s="390"/>
      <c r="K7" s="390"/>
      <c r="L7" s="390"/>
      <c r="M7" s="390"/>
      <c r="N7" s="393"/>
      <c r="O7" s="394"/>
      <c r="P7" s="394"/>
      <c r="Q7" s="395"/>
      <c r="R7" s="390"/>
      <c r="S7" s="390"/>
      <c r="T7" s="390"/>
      <c r="U7" s="394"/>
      <c r="V7" s="394"/>
      <c r="W7" s="395"/>
      <c r="X7" s="390"/>
      <c r="Y7" s="390"/>
      <c r="Z7" s="390"/>
      <c r="AA7" s="394"/>
      <c r="AB7" s="394"/>
      <c r="AC7" s="395"/>
      <c r="AD7" s="390"/>
      <c r="AE7" s="390"/>
      <c r="AF7" s="390"/>
      <c r="AG7" s="394"/>
      <c r="AH7" s="394"/>
      <c r="AI7" s="395"/>
      <c r="AJ7" s="390"/>
      <c r="AK7" s="390"/>
      <c r="AL7" s="390"/>
      <c r="AM7" s="394"/>
      <c r="AN7" s="394"/>
      <c r="AO7" s="395"/>
      <c r="AP7" s="395"/>
      <c r="AQ7" s="395"/>
      <c r="AR7" s="395"/>
      <c r="AS7" s="395"/>
      <c r="AT7" s="395"/>
      <c r="AU7" s="395"/>
      <c r="AV7" s="395"/>
      <c r="AW7" s="395"/>
      <c r="AX7" s="395"/>
      <c r="AY7" s="395"/>
    </row>
    <row r="8" s="256" customFormat="1" ht="21" spans="4:51">
      <c r="D8" s="270" t="s">
        <v>672</v>
      </c>
      <c r="E8" s="390"/>
      <c r="F8" s="390"/>
      <c r="G8" s="390"/>
      <c r="H8" s="390"/>
      <c r="I8" s="390"/>
      <c r="J8" s="390"/>
      <c r="K8" s="390"/>
      <c r="L8" s="390"/>
      <c r="M8" s="390"/>
      <c r="N8" s="393"/>
      <c r="O8" s="394"/>
      <c r="P8" s="394"/>
      <c r="Q8" s="395"/>
      <c r="R8" s="390"/>
      <c r="S8" s="390"/>
      <c r="T8" s="390"/>
      <c r="U8" s="394"/>
      <c r="V8" s="394"/>
      <c r="W8" s="395"/>
      <c r="X8" s="390"/>
      <c r="Y8" s="390"/>
      <c r="Z8" s="390"/>
      <c r="AA8" s="394"/>
      <c r="AB8" s="394"/>
      <c r="AC8" s="395"/>
      <c r="AD8" s="390"/>
      <c r="AE8" s="390"/>
      <c r="AF8" s="390"/>
      <c r="AG8" s="394"/>
      <c r="AH8" s="394"/>
      <c r="AI8" s="395"/>
      <c r="AJ8" s="390"/>
      <c r="AK8" s="390"/>
      <c r="AL8" s="390"/>
      <c r="AM8" s="394"/>
      <c r="AN8" s="394"/>
      <c r="AO8" s="395"/>
      <c r="AP8" s="395"/>
      <c r="AQ8" s="395"/>
      <c r="AR8" s="395"/>
      <c r="AS8" s="395"/>
      <c r="AT8" s="395"/>
      <c r="AU8" s="395"/>
      <c r="AV8" s="395"/>
      <c r="AW8" s="395"/>
      <c r="AX8" s="395"/>
      <c r="AY8" s="395"/>
    </row>
    <row r="9" s="256" customFormat="1" ht="21" spans="3:51">
      <c r="C9" s="267" t="s">
        <v>2498</v>
      </c>
      <c r="E9" s="390"/>
      <c r="F9" s="390"/>
      <c r="G9" s="390"/>
      <c r="H9" s="390"/>
      <c r="I9" s="390"/>
      <c r="J9" s="390"/>
      <c r="K9" s="390"/>
      <c r="L9" s="390"/>
      <c r="M9" s="390"/>
      <c r="N9" s="393"/>
      <c r="O9" s="394"/>
      <c r="P9" s="394"/>
      <c r="Q9" s="395"/>
      <c r="R9" s="390"/>
      <c r="S9" s="390"/>
      <c r="T9" s="390"/>
      <c r="U9" s="394"/>
      <c r="V9" s="394"/>
      <c r="W9" s="395"/>
      <c r="X9" s="390"/>
      <c r="Y9" s="390"/>
      <c r="Z9" s="390"/>
      <c r="AA9" s="394"/>
      <c r="AB9" s="394"/>
      <c r="AC9" s="395"/>
      <c r="AD9" s="390"/>
      <c r="AE9" s="390"/>
      <c r="AF9" s="390"/>
      <c r="AG9" s="394"/>
      <c r="AH9" s="394"/>
      <c r="AI9" s="395"/>
      <c r="AJ9" s="390"/>
      <c r="AK9" s="390"/>
      <c r="AL9" s="390"/>
      <c r="AM9" s="394"/>
      <c r="AN9" s="394"/>
      <c r="AO9" s="395"/>
      <c r="AP9" s="395"/>
      <c r="AQ9" s="395"/>
      <c r="AR9" s="395"/>
      <c r="AS9" s="395"/>
      <c r="AT9" s="395"/>
      <c r="AU9" s="395"/>
      <c r="AV9" s="395"/>
      <c r="AW9" s="395"/>
      <c r="AX9" s="395"/>
      <c r="AY9" s="395"/>
    </row>
    <row r="10" s="256" customFormat="1" ht="21.75" spans="4:51">
      <c r="D10" s="270" t="s">
        <v>1175</v>
      </c>
      <c r="E10" s="390"/>
      <c r="F10" s="390"/>
      <c r="G10" s="390"/>
      <c r="H10" s="390"/>
      <c r="I10" s="390"/>
      <c r="J10" s="390"/>
      <c r="K10" s="457" t="s">
        <v>679</v>
      </c>
      <c r="L10" s="458"/>
      <c r="M10" s="458"/>
      <c r="N10" s="393"/>
      <c r="O10" s="394"/>
      <c r="P10" s="394"/>
      <c r="Q10" s="395"/>
      <c r="R10" s="457" t="s">
        <v>679</v>
      </c>
      <c r="S10" s="458"/>
      <c r="T10" s="458"/>
      <c r="U10" s="394"/>
      <c r="V10" s="394"/>
      <c r="W10" s="395"/>
      <c r="X10" s="457" t="s">
        <v>679</v>
      </c>
      <c r="Y10" s="458"/>
      <c r="Z10" s="458"/>
      <c r="AA10" s="394"/>
      <c r="AB10" s="394"/>
      <c r="AC10" s="395"/>
      <c r="AD10" s="457" t="s">
        <v>679</v>
      </c>
      <c r="AE10" s="458"/>
      <c r="AF10" s="458"/>
      <c r="AG10" s="394"/>
      <c r="AH10" s="394"/>
      <c r="AI10" s="395"/>
      <c r="AJ10" s="457" t="s">
        <v>679</v>
      </c>
      <c r="AK10" s="458"/>
      <c r="AL10" s="458"/>
      <c r="AM10" s="394"/>
      <c r="AN10" s="394"/>
      <c r="AO10" s="395"/>
      <c r="AP10" s="395"/>
      <c r="AQ10" s="395"/>
      <c r="AR10" s="395"/>
      <c r="AS10" s="395"/>
      <c r="AT10" s="395"/>
      <c r="AU10" s="395"/>
      <c r="AV10" s="395"/>
      <c r="AW10" s="395"/>
      <c r="AX10" s="395"/>
      <c r="AY10" s="395"/>
    </row>
    <row r="11" s="256" customFormat="1" ht="45.75" customHeight="1" spans="4:51">
      <c r="D11" s="432" t="s">
        <v>2499</v>
      </c>
      <c r="E11" s="390"/>
      <c r="F11" s="390"/>
      <c r="G11" s="390"/>
      <c r="H11" s="390"/>
      <c r="I11" s="390"/>
      <c r="J11" s="390"/>
      <c r="K11" s="459" t="str">
        <f>K$323</f>
        <v>回答完了
Answer completed</v>
      </c>
      <c r="L11" s="460"/>
      <c r="M11" s="461"/>
      <c r="N11" s="393"/>
      <c r="O11" s="394"/>
      <c r="P11" s="394"/>
      <c r="Q11" s="395"/>
      <c r="R11" s="459" t="str">
        <f>R$323</f>
        <v>回答完了
Answer completed</v>
      </c>
      <c r="S11" s="460"/>
      <c r="T11" s="461"/>
      <c r="U11" s="394"/>
      <c r="V11" s="394"/>
      <c r="W11" s="395"/>
      <c r="X11" s="459" t="str">
        <f>X$323</f>
        <v>回答完了
Answer completed</v>
      </c>
      <c r="Y11" s="460"/>
      <c r="Z11" s="461"/>
      <c r="AA11" s="394"/>
      <c r="AB11" s="394"/>
      <c r="AC11" s="395"/>
      <c r="AD11" s="459" t="str">
        <f>AD$323</f>
        <v>回答完了
Answer completed</v>
      </c>
      <c r="AE11" s="460"/>
      <c r="AF11" s="461"/>
      <c r="AG11" s="394"/>
      <c r="AH11" s="394"/>
      <c r="AI11" s="395"/>
      <c r="AJ11" s="459" t="str">
        <f>AJ$323</f>
        <v>回答完了
Answer completed</v>
      </c>
      <c r="AK11" s="460"/>
      <c r="AL11" s="461"/>
      <c r="AM11" s="394"/>
      <c r="AN11" s="394"/>
      <c r="AO11" s="395"/>
      <c r="AP11" s="395"/>
      <c r="AQ11" s="395"/>
      <c r="AR11" s="395"/>
      <c r="AS11" s="395"/>
      <c r="AT11" s="395"/>
      <c r="AU11" s="395"/>
      <c r="AV11" s="395"/>
      <c r="AW11" s="395"/>
      <c r="AX11" s="395"/>
      <c r="AY11" s="395"/>
    </row>
    <row r="12" s="423" customFormat="1" ht="20.25" customHeight="1" spans="1:77">
      <c r="A12" s="269"/>
      <c r="C12" s="433"/>
      <c r="D12" s="390"/>
      <c r="E12" s="270"/>
      <c r="F12" s="434"/>
      <c r="J12" s="462"/>
      <c r="K12" s="463"/>
      <c r="L12" s="464"/>
      <c r="M12" s="465"/>
      <c r="N12" s="466"/>
      <c r="O12" s="466"/>
      <c r="P12" s="466"/>
      <c r="Q12" s="466"/>
      <c r="R12" s="463"/>
      <c r="S12" s="464"/>
      <c r="T12" s="465"/>
      <c r="U12" s="466"/>
      <c r="V12" s="466"/>
      <c r="W12" s="466"/>
      <c r="X12" s="463"/>
      <c r="Y12" s="464"/>
      <c r="Z12" s="465"/>
      <c r="AA12" s="466"/>
      <c r="AB12" s="466"/>
      <c r="AC12" s="466"/>
      <c r="AD12" s="463"/>
      <c r="AE12" s="464"/>
      <c r="AF12" s="465"/>
      <c r="AG12" s="466"/>
      <c r="AH12" s="466"/>
      <c r="AI12" s="466"/>
      <c r="AJ12" s="463"/>
      <c r="AK12" s="464"/>
      <c r="AL12" s="465"/>
      <c r="AM12" s="466"/>
      <c r="AN12" s="466"/>
      <c r="AO12" s="466"/>
      <c r="AP12" s="423" t="s">
        <v>648</v>
      </c>
      <c r="BA12" s="269"/>
      <c r="BB12" s="269"/>
      <c r="BC12" s="269"/>
      <c r="BD12" s="269"/>
      <c r="BE12" s="269"/>
      <c r="BF12" s="269"/>
      <c r="BG12" s="269"/>
      <c r="BH12" s="269"/>
      <c r="BI12" s="269"/>
      <c r="BJ12" s="269"/>
      <c r="BK12" s="269"/>
      <c r="BL12" s="269"/>
      <c r="BM12" s="269"/>
      <c r="BN12" s="269"/>
      <c r="BO12" s="269"/>
      <c r="BP12" s="269"/>
      <c r="BQ12" s="269"/>
      <c r="BR12" s="269"/>
      <c r="BS12" s="269"/>
      <c r="BT12" s="269"/>
      <c r="BU12" s="269"/>
      <c r="BV12" s="269"/>
      <c r="BW12" s="269"/>
      <c r="BX12" s="256"/>
      <c r="BY12" s="256"/>
    </row>
    <row r="13" s="422" customFormat="1" ht="65.25" customHeight="1" spans="1:100">
      <c r="A13" s="421"/>
      <c r="B13" s="435" t="s">
        <v>297</v>
      </c>
      <c r="C13" s="435" t="s">
        <v>686</v>
      </c>
      <c r="D13" s="435" t="s">
        <v>687</v>
      </c>
      <c r="E13" s="435" t="s">
        <v>688</v>
      </c>
      <c r="F13" s="436" t="s">
        <v>689</v>
      </c>
      <c r="G13" s="437"/>
      <c r="H13" s="438" t="s">
        <v>690</v>
      </c>
      <c r="I13" s="438" t="s">
        <v>691</v>
      </c>
      <c r="J13" s="467"/>
      <c r="K13" s="468" t="s">
        <v>692</v>
      </c>
      <c r="L13" s="469" t="str">
        <f>"回答"&amp;CHAR(10)&amp;"Response"&amp;CHAR(10)&amp;"("&amp;'0.Work Content Judge'!$E$130&amp;")"</f>
        <v>回答
Response
(0)</v>
      </c>
      <c r="M13" s="470"/>
      <c r="N13" s="471" t="str">
        <f>"前回回答"&amp;CHAR(10)&amp;"Response from the previous assessment"&amp;CHAR(10)&amp;"("&amp;'0.Work Content Judge'!$E$130&amp;")"</f>
        <v>前回回答
Response from the previous assessment
(0)</v>
      </c>
      <c r="O13" s="472"/>
      <c r="P13" s="472"/>
      <c r="Q13" s="496"/>
      <c r="R13" s="468" t="s">
        <v>692</v>
      </c>
      <c r="S13" s="469" t="str">
        <f>"回答"&amp;CHAR(10)&amp;"Response"&amp;CHAR(10)&amp;"("&amp;'0.Work Content Judge'!$E$131&amp;")"</f>
        <v>回答
Response
(0)</v>
      </c>
      <c r="T13" s="470"/>
      <c r="U13" s="497" t="str">
        <f>"前回回答"&amp;CHAR(10)&amp;"Response from the previous assessment"&amp;CHAR(10)&amp;"("&amp;'0.Work Content Judge'!$E$131&amp;")"</f>
        <v>前回回答
Response from the previous assessment
(0)</v>
      </c>
      <c r="V13" s="498"/>
      <c r="W13" s="499"/>
      <c r="X13" s="468" t="s">
        <v>692</v>
      </c>
      <c r="Y13" s="469" t="str">
        <f>"回答"&amp;CHAR(10)&amp;"Response"&amp;CHAR(10)&amp;"("&amp;'0.Work Content Judge'!$E$132&amp;")"</f>
        <v>回答
Response
(0)</v>
      </c>
      <c r="Z13" s="470"/>
      <c r="AA13" s="497" t="str">
        <f>"前回回答"&amp;CHAR(10)&amp;"Response from the previous assessment"&amp;CHAR(10)&amp;"("&amp;'0.Work Content Judge'!$E$132&amp;")"</f>
        <v>前回回答
Response from the previous assessment
(0)</v>
      </c>
      <c r="AB13" s="498"/>
      <c r="AC13" s="499"/>
      <c r="AD13" s="468" t="s">
        <v>692</v>
      </c>
      <c r="AE13" s="469" t="str">
        <f>"回答"&amp;CHAR(10)&amp;"Response"&amp;CHAR(10)&amp;"("&amp;'0.Work Content Judge'!$E$133&amp;")"</f>
        <v>回答
Response
(0)</v>
      </c>
      <c r="AF13" s="470"/>
      <c r="AG13" s="497" t="str">
        <f>"前回回答"&amp;CHAR(10)&amp;"Response from the previous assessment"&amp;CHAR(10)&amp;"("&amp;'0.Work Content Judge'!$E$133&amp;")"</f>
        <v>前回回答
Response from the previous assessment
(0)</v>
      </c>
      <c r="AH13" s="498"/>
      <c r="AI13" s="499"/>
      <c r="AJ13" s="468" t="s">
        <v>692</v>
      </c>
      <c r="AK13" s="469" t="str">
        <f>"回答"&amp;CHAR(10)&amp;"Response"&amp;CHAR(10)&amp;"("&amp;'0.Work Content Judge'!$E$134&amp;")"</f>
        <v>回答
Response
(0)</v>
      </c>
      <c r="AL13" s="470"/>
      <c r="AM13" s="497" t="str">
        <f>"前回回答"&amp;CHAR(10)&amp;"Response from the previous assessment"&amp;CHAR(10)&amp;"("&amp;'0.Work Content Judge'!$E$134&amp;")"</f>
        <v>前回回答
Response from the previous assessment
(0)</v>
      </c>
      <c r="AN13" s="498"/>
      <c r="AO13" s="499"/>
      <c r="AP13" s="504" t="s">
        <v>2500</v>
      </c>
      <c r="AQ13" s="504" t="s">
        <v>2501</v>
      </c>
      <c r="AR13" s="505" t="s">
        <v>2502</v>
      </c>
      <c r="AS13" s="505" t="s">
        <v>2503</v>
      </c>
      <c r="AT13" s="505" t="s">
        <v>2504</v>
      </c>
      <c r="AU13" s="505" t="s">
        <v>2505</v>
      </c>
      <c r="AV13" s="505" t="s">
        <v>2506</v>
      </c>
      <c r="AW13" s="505" t="s">
        <v>2507</v>
      </c>
      <c r="AX13" s="505" t="s">
        <v>2506</v>
      </c>
      <c r="AY13" s="505" t="s">
        <v>2507</v>
      </c>
      <c r="AZ13" s="510" t="s">
        <v>698</v>
      </c>
      <c r="BA13" s="511" t="s">
        <v>699</v>
      </c>
      <c r="BB13" s="511" t="s">
        <v>700</v>
      </c>
      <c r="BC13" s="512" t="s">
        <v>701</v>
      </c>
      <c r="BD13" s="513"/>
      <c r="BE13" s="513"/>
      <c r="BF13" s="513"/>
      <c r="BG13" s="513"/>
      <c r="BH13" s="513"/>
      <c r="BI13" s="525"/>
      <c r="BJ13" s="526" t="s">
        <v>702</v>
      </c>
      <c r="BK13" s="527"/>
      <c r="BL13" s="527"/>
      <c r="BM13" s="527"/>
      <c r="BN13" s="527"/>
      <c r="BO13" s="527"/>
      <c r="BP13" s="533"/>
      <c r="BQ13" s="534" t="s">
        <v>703</v>
      </c>
      <c r="BR13" s="535"/>
      <c r="BS13" s="535"/>
      <c r="BT13" s="535"/>
      <c r="BU13" s="535"/>
      <c r="BV13" s="535"/>
      <c r="BW13" s="535"/>
      <c r="BX13" s="535"/>
      <c r="BY13" s="539"/>
      <c r="BZ13" s="540" t="s">
        <v>704</v>
      </c>
      <c r="CA13" s="541"/>
      <c r="CB13" s="542"/>
      <c r="CC13" s="545" t="s">
        <v>581</v>
      </c>
      <c r="CD13" s="546"/>
      <c r="CE13" s="546"/>
      <c r="CF13" s="546"/>
      <c r="CG13" s="546"/>
      <c r="CH13" s="546"/>
      <c r="CI13" s="546"/>
      <c r="CJ13" s="546"/>
      <c r="CK13" s="546"/>
      <c r="CL13" s="546"/>
      <c r="CM13" s="546"/>
      <c r="CN13" s="546"/>
      <c r="CO13" s="551"/>
      <c r="CP13" s="552" t="s">
        <v>705</v>
      </c>
      <c r="CQ13" s="553"/>
      <c r="CR13" s="553"/>
      <c r="CS13" s="553"/>
      <c r="CT13" s="553"/>
      <c r="CU13" s="553"/>
      <c r="CV13" s="556"/>
    </row>
    <row r="14" s="422" customFormat="1" ht="99" customHeight="1" spans="1:100">
      <c r="A14" s="421"/>
      <c r="B14" s="439"/>
      <c r="C14" s="439"/>
      <c r="D14" s="439"/>
      <c r="E14" s="439"/>
      <c r="F14" s="440"/>
      <c r="G14" s="441"/>
      <c r="H14" s="442"/>
      <c r="I14" s="442"/>
      <c r="J14" s="473"/>
      <c r="K14" s="474"/>
      <c r="L14" s="475" t="s">
        <v>708</v>
      </c>
      <c r="M14" s="476" t="s">
        <v>709</v>
      </c>
      <c r="N14" s="477" t="s">
        <v>686</v>
      </c>
      <c r="O14" s="478" t="s">
        <v>711</v>
      </c>
      <c r="P14" s="479" t="s">
        <v>712</v>
      </c>
      <c r="Q14" s="500" t="s">
        <v>713</v>
      </c>
      <c r="R14" s="474"/>
      <c r="S14" s="475" t="s">
        <v>708</v>
      </c>
      <c r="T14" s="476" t="s">
        <v>709</v>
      </c>
      <c r="U14" s="478" t="s">
        <v>711</v>
      </c>
      <c r="V14" s="479" t="s">
        <v>712</v>
      </c>
      <c r="W14" s="500" t="s">
        <v>713</v>
      </c>
      <c r="X14" s="474"/>
      <c r="Y14" s="475" t="s">
        <v>708</v>
      </c>
      <c r="Z14" s="476" t="s">
        <v>709</v>
      </c>
      <c r="AA14" s="478" t="s">
        <v>711</v>
      </c>
      <c r="AB14" s="479" t="s">
        <v>712</v>
      </c>
      <c r="AC14" s="500" t="s">
        <v>713</v>
      </c>
      <c r="AD14" s="474"/>
      <c r="AE14" s="475" t="s">
        <v>708</v>
      </c>
      <c r="AF14" s="476" t="s">
        <v>709</v>
      </c>
      <c r="AG14" s="478" t="s">
        <v>711</v>
      </c>
      <c r="AH14" s="479" t="s">
        <v>712</v>
      </c>
      <c r="AI14" s="500" t="s">
        <v>713</v>
      </c>
      <c r="AJ14" s="474"/>
      <c r="AK14" s="475" t="s">
        <v>708</v>
      </c>
      <c r="AL14" s="476" t="s">
        <v>709</v>
      </c>
      <c r="AM14" s="478" t="s">
        <v>711</v>
      </c>
      <c r="AN14" s="479" t="s">
        <v>712</v>
      </c>
      <c r="AO14" s="500" t="s">
        <v>713</v>
      </c>
      <c r="AP14" s="506"/>
      <c r="AQ14" s="506"/>
      <c r="AR14" s="507"/>
      <c r="AS14" s="507"/>
      <c r="AT14" s="507"/>
      <c r="AU14" s="507"/>
      <c r="AV14" s="507"/>
      <c r="AW14" s="507"/>
      <c r="AX14" s="507"/>
      <c r="AY14" s="507"/>
      <c r="AZ14" s="514"/>
      <c r="BA14" s="515"/>
      <c r="BB14" s="515"/>
      <c r="BC14" s="516" t="s">
        <v>676</v>
      </c>
      <c r="BD14" s="516" t="s">
        <v>680</v>
      </c>
      <c r="BE14" s="516" t="s">
        <v>682</v>
      </c>
      <c r="BF14" s="516" t="s">
        <v>684</v>
      </c>
      <c r="BG14" s="516" t="s">
        <v>706</v>
      </c>
      <c r="BH14" s="516" t="s">
        <v>714</v>
      </c>
      <c r="BI14" s="516" t="s">
        <v>715</v>
      </c>
      <c r="BJ14" s="528" t="s">
        <v>716</v>
      </c>
      <c r="BK14" s="529" t="s">
        <v>681</v>
      </c>
      <c r="BL14" s="529" t="s">
        <v>683</v>
      </c>
      <c r="BM14" s="529" t="s">
        <v>685</v>
      </c>
      <c r="BN14" s="529" t="s">
        <v>707</v>
      </c>
      <c r="BO14" s="529" t="s">
        <v>717</v>
      </c>
      <c r="BP14" s="529" t="s">
        <v>718</v>
      </c>
      <c r="BQ14" s="536" t="s">
        <v>719</v>
      </c>
      <c r="BR14" s="536" t="s">
        <v>720</v>
      </c>
      <c r="BS14" s="536" t="s">
        <v>1181</v>
      </c>
      <c r="BT14" s="536" t="s">
        <v>722</v>
      </c>
      <c r="BU14" s="536" t="s">
        <v>723</v>
      </c>
      <c r="BV14" s="536" t="s">
        <v>724</v>
      </c>
      <c r="BW14" s="536" t="s">
        <v>1182</v>
      </c>
      <c r="BX14" s="536" t="s">
        <v>726</v>
      </c>
      <c r="BY14" s="536" t="s">
        <v>727</v>
      </c>
      <c r="BZ14" s="543" t="s">
        <v>62</v>
      </c>
      <c r="CA14" s="543" t="s">
        <v>63</v>
      </c>
      <c r="CB14" s="543" t="s">
        <v>64</v>
      </c>
      <c r="CC14" s="547" t="s">
        <v>582</v>
      </c>
      <c r="CD14" s="548" t="s">
        <v>728</v>
      </c>
      <c r="CE14" s="548" t="s">
        <v>729</v>
      </c>
      <c r="CF14" s="548" t="s">
        <v>730</v>
      </c>
      <c r="CG14" s="547" t="s">
        <v>584</v>
      </c>
      <c r="CH14" s="547" t="s">
        <v>585</v>
      </c>
      <c r="CI14" s="547" t="s">
        <v>595</v>
      </c>
      <c r="CJ14" s="547" t="s">
        <v>731</v>
      </c>
      <c r="CK14" s="547" t="s">
        <v>586</v>
      </c>
      <c r="CL14" s="548" t="s">
        <v>732</v>
      </c>
      <c r="CM14" s="548" t="s">
        <v>733</v>
      </c>
      <c r="CN14" s="548" t="s">
        <v>734</v>
      </c>
      <c r="CO14" s="548" t="s">
        <v>735</v>
      </c>
      <c r="CP14" s="554" t="s">
        <v>1186</v>
      </c>
      <c r="CQ14" s="554" t="s">
        <v>572</v>
      </c>
      <c r="CR14" s="554" t="s">
        <v>1187</v>
      </c>
      <c r="CS14" s="557" t="s">
        <v>736</v>
      </c>
      <c r="CT14" s="557" t="s">
        <v>737</v>
      </c>
      <c r="CU14" s="554" t="s">
        <v>1188</v>
      </c>
      <c r="CV14" s="554" t="s">
        <v>1189</v>
      </c>
    </row>
    <row r="15" s="424" customFormat="1" ht="21.75" customHeight="1" spans="1:100">
      <c r="A15" s="421"/>
      <c r="B15" s="443"/>
      <c r="C15" s="443"/>
      <c r="D15" s="443"/>
      <c r="E15" s="444"/>
      <c r="F15" s="445" t="s">
        <v>740</v>
      </c>
      <c r="G15" s="445" t="s">
        <v>741</v>
      </c>
      <c r="H15" s="446"/>
      <c r="I15" s="445" t="s">
        <v>740</v>
      </c>
      <c r="J15" s="480" t="s">
        <v>741</v>
      </c>
      <c r="K15" s="481"/>
      <c r="L15" s="482"/>
      <c r="M15" s="483"/>
      <c r="N15" s="484"/>
      <c r="O15" s="485"/>
      <c r="P15" s="486"/>
      <c r="Q15" s="501"/>
      <c r="R15" s="481"/>
      <c r="S15" s="482"/>
      <c r="T15" s="483"/>
      <c r="U15" s="485"/>
      <c r="V15" s="486"/>
      <c r="W15" s="501"/>
      <c r="X15" s="481"/>
      <c r="Y15" s="482"/>
      <c r="Z15" s="483"/>
      <c r="AA15" s="485"/>
      <c r="AB15" s="486"/>
      <c r="AC15" s="501"/>
      <c r="AD15" s="481"/>
      <c r="AE15" s="482"/>
      <c r="AF15" s="483"/>
      <c r="AG15" s="485"/>
      <c r="AH15" s="486"/>
      <c r="AI15" s="501"/>
      <c r="AJ15" s="481"/>
      <c r="AK15" s="482"/>
      <c r="AL15" s="483"/>
      <c r="AM15" s="485"/>
      <c r="AN15" s="486"/>
      <c r="AO15" s="501"/>
      <c r="AP15" s="508"/>
      <c r="AQ15" s="508"/>
      <c r="AR15" s="508"/>
      <c r="AS15" s="508"/>
      <c r="AT15" s="508"/>
      <c r="AU15" s="508"/>
      <c r="AV15" s="508"/>
      <c r="AW15" s="508"/>
      <c r="AX15" s="508"/>
      <c r="AY15" s="508"/>
      <c r="AZ15" s="517"/>
      <c r="BA15" s="518"/>
      <c r="BB15" s="519"/>
      <c r="BC15" s="520"/>
      <c r="BD15" s="520"/>
      <c r="BE15" s="520"/>
      <c r="BF15" s="520"/>
      <c r="BG15" s="520"/>
      <c r="BH15" s="520"/>
      <c r="BI15" s="520"/>
      <c r="BJ15" s="530"/>
      <c r="BK15" s="531"/>
      <c r="BL15" s="531"/>
      <c r="BM15" s="531"/>
      <c r="BN15" s="531"/>
      <c r="BO15" s="531"/>
      <c r="BP15" s="531"/>
      <c r="BQ15" s="537"/>
      <c r="BR15" s="537"/>
      <c r="BS15" s="537"/>
      <c r="BT15" s="537"/>
      <c r="BU15" s="537"/>
      <c r="BV15" s="537"/>
      <c r="BW15" s="537"/>
      <c r="BX15" s="537"/>
      <c r="BY15" s="537"/>
      <c r="BZ15" s="544"/>
      <c r="CA15" s="544"/>
      <c r="CB15" s="544"/>
      <c r="CC15" s="549"/>
      <c r="CD15" s="550"/>
      <c r="CE15" s="550"/>
      <c r="CF15" s="550"/>
      <c r="CG15" s="549"/>
      <c r="CH15" s="549"/>
      <c r="CI15" s="549"/>
      <c r="CJ15" s="549"/>
      <c r="CK15" s="549"/>
      <c r="CL15" s="550"/>
      <c r="CM15" s="550"/>
      <c r="CN15" s="550"/>
      <c r="CO15" s="550"/>
      <c r="CP15" s="555"/>
      <c r="CQ15" s="555"/>
      <c r="CR15" s="555"/>
      <c r="CS15" s="558"/>
      <c r="CT15" s="558"/>
      <c r="CU15" s="559"/>
      <c r="CV15" s="560"/>
    </row>
    <row r="16" s="258" customFormat="1" ht="187.2" spans="1:100">
      <c r="A16" s="447"/>
      <c r="B16" s="448">
        <f>ROW(B16)-15</f>
        <v>1</v>
      </c>
      <c r="C16" s="449" t="s">
        <v>1192</v>
      </c>
      <c r="D16" s="450" t="s">
        <v>743</v>
      </c>
      <c r="E16" s="451" t="s">
        <v>744</v>
      </c>
      <c r="F16" s="452" t="s">
        <v>1193</v>
      </c>
      <c r="G16" s="453" t="s">
        <v>1194</v>
      </c>
      <c r="H16" s="451" t="str">
        <f>INDEX($BQ$14:$BY$14,MATCH(1,$BQ16:$BY16,0))</f>
        <v>サーバ全体
Entire server</v>
      </c>
      <c r="I16" s="319" t="s">
        <v>1195</v>
      </c>
      <c r="J16" s="320" t="s">
        <v>1196</v>
      </c>
      <c r="K16" s="487" t="str">
        <f>IF($AP16=1,"回答要"&amp;CHAR(10)&amp;"Answer Required","回答不要"&amp;CHAR(10)&amp;"Not Applicable")</f>
        <v>回答不要
Not Applicable</v>
      </c>
      <c r="L16" s="488"/>
      <c r="M16" s="489"/>
      <c r="N16" s="490" t="s">
        <v>1192</v>
      </c>
      <c r="O16" s="491"/>
      <c r="P16" s="322"/>
      <c r="Q16" s="502"/>
      <c r="R16" s="487" t="str">
        <f>IF($AR16=1,"回答要"&amp;CHAR(10)&amp;"Answer Required","回答不要"&amp;CHAR(10)&amp;"Not Applicable")</f>
        <v>回答不要
Not Applicable</v>
      </c>
      <c r="S16" s="488"/>
      <c r="T16" s="489"/>
      <c r="U16" s="491"/>
      <c r="V16" s="322"/>
      <c r="W16" s="502"/>
      <c r="X16" s="487" t="str">
        <f>IF($AT16=1,"回答要"&amp;CHAR(10)&amp;"Answer Required","回答不要"&amp;CHAR(10)&amp;"Not Applicable")</f>
        <v>回答不要
Not Applicable</v>
      </c>
      <c r="Y16" s="488"/>
      <c r="Z16" s="489"/>
      <c r="AA16" s="491"/>
      <c r="AB16" s="322"/>
      <c r="AC16" s="502"/>
      <c r="AD16" s="487" t="str">
        <f>IF($AV16=1,"回答要"&amp;CHAR(10)&amp;"Answer Required","回答不要"&amp;CHAR(10)&amp;"Not Applicable")</f>
        <v>回答不要
Not Applicable</v>
      </c>
      <c r="AE16" s="488"/>
      <c r="AF16" s="489"/>
      <c r="AG16" s="491"/>
      <c r="AH16" s="322"/>
      <c r="AI16" s="502"/>
      <c r="AJ16" s="487" t="str">
        <f>IF($AX16=1,"回答要"&amp;CHAR(10)&amp;"Answer Required","回答不要"&amp;CHAR(10)&amp;"Not Applicable")</f>
        <v>回答不要
Not Applicable</v>
      </c>
      <c r="AK16" s="488"/>
      <c r="AL16" s="489"/>
      <c r="AM16" s="491"/>
      <c r="AN16" s="322"/>
      <c r="AO16" s="502"/>
      <c r="AP16" s="509">
        <f>IF(OR(AND('0.Work Content Judge'!$AE$160=1,$CP16=99),AND('0.Work Content Judge'!$AH$160=1,$CQ16=99),AND('0.Work Content Judge'!$AG$160=1,$CR16=99),AND(COUNTIF('0.Work Content Judge'!$AJ$160:$AO$160,2)=0,$CS16=99),AND(COUNTIF('0.Work Content Judge'!$AJ$160:$AO$160,2)&gt;0,$CT16=99),AND('0.Work Content Judge'!$T$160=0,$CU16=99),AND('0.Work Content Judge'!$U$160=0,$CV16=99),),0,IF(OR(AND('0.Work Content Judge'!$G$130=1,$CD16=1),AND('0.Work Content Judge'!$H$130=1,$CE16=1),AND('0.Work Content Judge'!$I$130=1,$CF16=1),AND('0.Work Content Judge'!$J$130=1,$CG16=1),AND('0.Work Content Judge'!$L$130=1,$CK16=1),,AND('0.Work Content Judge'!$O$130=1,$CL16=1),AND('0.Work Content Judge'!$P$130=1,$CM16=1)),1,0))</f>
        <v>0</v>
      </c>
      <c r="AQ16" s="509">
        <f>IF(AND($AP16=1,$L16=""),0,1)</f>
        <v>1</v>
      </c>
      <c r="AR16" s="509">
        <f>IF(OR(AND('0.Work Content Judge'!$AE$161=1,$CP16=99),AND('0.Work Content Judge'!$AH$161=1,$CQ16=99),AND('0.Work Content Judge'!$AG$161=1,$CR16=99),AND(COUNTIF('0.Work Content Judge'!$AJ$161:$AO$161,2)=0,$CS16=99),AND(COUNTIF('0.Work Content Judge'!$AJ$161:$AO$161,2)&gt;0,$CT16=99),AND('0.Work Content Judge'!$T$161=0,$CU16=99),AND('0.Work Content Judge'!$U$161=0,$CV16=99)),0,IF(OR(AND('0.Work Content Judge'!$G$131=1,$CD16=1),AND('0.Work Content Judge'!$H$131=1,$CE16=1),AND('0.Work Content Judge'!$I$131=1,$CF16=1),AND('0.Work Content Judge'!$J$131=1,$CG16=1),AND('0.Work Content Judge'!$L$131=1,$CK16=1),,AND('0.Work Content Judge'!$O$131=1,$CL16=1),AND('0.Work Content Judge'!$P$131=1,$CM16=1)),1,0))</f>
        <v>0</v>
      </c>
      <c r="AS16" s="509">
        <f>IF(AND($AR16=1,$S16=""),0,1)</f>
        <v>1</v>
      </c>
      <c r="AT16" s="509">
        <f>IF(OR(AND('0.Work Content Judge'!$AE$162=1,$CP16=99),AND('0.Work Content Judge'!$AH$162=1,$CQ16=99),AND('0.Work Content Judge'!$AG$162=1,$CR16=99),AND(COUNTIF('0.Work Content Judge'!$AJ$162:$AO$162,2)=0,$CS16=99),AND(COUNTIF('0.Work Content Judge'!$AJ$162:$AO$162,2)&gt;0,$CT16=99),AND('0.Work Content Judge'!$T$162=0,$CU16=99),AND('0.Work Content Judge'!$U$162=0,$CV16=99)),0,IF(OR(AND('0.Work Content Judge'!$G$132=1,$CD16=1),AND('0.Work Content Judge'!$H$132=1,$CE16=1),AND('0.Work Content Judge'!$I$132=1,$CF16=1),AND('0.Work Content Judge'!$J$132=1,$CG16=1),AND('0.Work Content Judge'!$L$132=1,$CK16=1),,AND('0.Work Content Judge'!$O$132=1,$CL16=1),AND('0.Work Content Judge'!$P$132=1,$CM16=1)),1,0))</f>
        <v>0</v>
      </c>
      <c r="AU16" s="509">
        <f>IF(AND($AT16=1,$Y16=""),0,1)</f>
        <v>1</v>
      </c>
      <c r="AV16" s="509">
        <f>IF(OR(AND('0.Work Content Judge'!$AE$163=1,$CP16=99),AND('0.Work Content Judge'!$AH$163=1,$CQ16=99),AND('0.Work Content Judge'!$AG$163=1,$CR16=99),AND(COUNTIF('0.Work Content Judge'!$AJ$163:$AO$163,2)=0,$CS16=99),AND(COUNTIF('0.Work Content Judge'!$AJ$163:$AO$163,2)&gt;0,$CT16=99),AND('0.Work Content Judge'!$T$163=0,$CU16=99),AND('0.Work Content Judge'!$U$163=0,$CV16=99)),0,IF(OR(AND('0.Work Content Judge'!$G$133=1,$CD16=1),AND('0.Work Content Judge'!$H$133=1,$CE16=1),AND('0.Work Content Judge'!$I$133=1,$CF16=1),AND('0.Work Content Judge'!$J$133=1,$CG16=1),AND('0.Work Content Judge'!$L$133=1,$CK16=1),,AND('0.Work Content Judge'!$O$133=1,$CL16=1),AND('0.Work Content Judge'!$P$133=1,$CM16=1)),1,0))</f>
        <v>0</v>
      </c>
      <c r="AW16" s="509">
        <f>IF(AND($AV16=1,$AE16=""),0,1)</f>
        <v>1</v>
      </c>
      <c r="AX16" s="509">
        <f>IF(OR(AND('0.Work Content Judge'!$AE$164=1,$CP16=99),AND('0.Work Content Judge'!$AH$164=1,$CQ16=99),AND('0.Work Content Judge'!$AG$164=1,$CR16=99),AND(COUNTIF('0.Work Content Judge'!$AJ$164:$AO$164,2)=0,$CS16=99),AND(COUNTIF('0.Work Content Judge'!$AJ$164:$AO$164,2)&gt;0,$CT16=99),AND('0.Work Content Judge'!$T$164=0,$CU16=99),AND('0.Work Content Judge'!$U$164=0,$CV16=99)),0,IF(OR(AND('0.Work Content Judge'!$G$134=1,$CD16=1),AND('0.Work Content Judge'!$H$134=1,$CE16=1),AND('0.Work Content Judge'!$I$134=1,$CF16=1),AND('0.Work Content Judge'!$J$134=1,$CG16=1),AND('0.Work Content Judge'!$L$134=1,$CK16=1),,AND('0.Work Content Judge'!$O$134=1,$CL16=1),AND('0.Work Content Judge'!$P$134=1,$CM16=1)),1,0))</f>
        <v>0</v>
      </c>
      <c r="AY16" s="509">
        <f>IF(AND($AX16=1,$AK16=""),0,1)</f>
        <v>1</v>
      </c>
      <c r="AZ16" s="493">
        <f>IF(SUM($BQ16:$BY16)&gt;1,SUM($BQ16:$BY16),1)</f>
        <v>1</v>
      </c>
      <c r="BA16" s="521">
        <v>1</v>
      </c>
      <c r="BB16" s="522">
        <v>1</v>
      </c>
      <c r="BC16" s="522" t="s">
        <v>749</v>
      </c>
      <c r="BD16" s="522" t="s">
        <v>749</v>
      </c>
      <c r="BE16" s="522" t="s">
        <v>749</v>
      </c>
      <c r="BF16" s="522" t="s">
        <v>749</v>
      </c>
      <c r="BG16" s="522" t="s">
        <v>749</v>
      </c>
      <c r="BH16" s="522" t="s">
        <v>749</v>
      </c>
      <c r="BI16" s="522" t="s">
        <v>749</v>
      </c>
      <c r="BJ16" s="522">
        <v>0</v>
      </c>
      <c r="BK16" s="522" t="s">
        <v>749</v>
      </c>
      <c r="BL16" s="522" t="s">
        <v>749</v>
      </c>
      <c r="BM16" s="522" t="s">
        <v>749</v>
      </c>
      <c r="BN16" s="522" t="s">
        <v>749</v>
      </c>
      <c r="BO16" s="522" t="s">
        <v>749</v>
      </c>
      <c r="BP16" s="522" t="s">
        <v>749</v>
      </c>
      <c r="BQ16" s="522">
        <v>1</v>
      </c>
      <c r="BR16" s="522" t="s">
        <v>749</v>
      </c>
      <c r="BS16" s="522" t="s">
        <v>749</v>
      </c>
      <c r="BT16" s="522" t="s">
        <v>749</v>
      </c>
      <c r="BU16" s="522" t="s">
        <v>749</v>
      </c>
      <c r="BV16" s="522" t="s">
        <v>749</v>
      </c>
      <c r="BW16" s="522" t="s">
        <v>749</v>
      </c>
      <c r="BX16" s="522" t="s">
        <v>749</v>
      </c>
      <c r="BY16" s="522" t="s">
        <v>749</v>
      </c>
      <c r="BZ16" s="522">
        <v>1</v>
      </c>
      <c r="CA16" s="522">
        <v>1</v>
      </c>
      <c r="CB16" s="522">
        <v>1</v>
      </c>
      <c r="CC16" s="522" t="s">
        <v>749</v>
      </c>
      <c r="CD16" s="522">
        <v>1</v>
      </c>
      <c r="CE16" s="522" t="s">
        <v>749</v>
      </c>
      <c r="CF16" s="522" t="s">
        <v>749</v>
      </c>
      <c r="CG16" s="522" t="s">
        <v>749</v>
      </c>
      <c r="CH16" s="522" t="s">
        <v>749</v>
      </c>
      <c r="CI16" s="522" t="s">
        <v>749</v>
      </c>
      <c r="CJ16" s="522" t="s">
        <v>749</v>
      </c>
      <c r="CK16" s="522" t="s">
        <v>749</v>
      </c>
      <c r="CL16" s="522" t="s">
        <v>749</v>
      </c>
      <c r="CM16" s="522" t="s">
        <v>749</v>
      </c>
      <c r="CN16" s="522" t="s">
        <v>749</v>
      </c>
      <c r="CO16" s="522">
        <v>1</v>
      </c>
      <c r="CP16" s="522">
        <v>99</v>
      </c>
      <c r="CQ16" s="522"/>
      <c r="CR16" s="522"/>
      <c r="CS16" s="522"/>
      <c r="CT16" s="522"/>
      <c r="CU16" s="522"/>
      <c r="CV16" s="522"/>
    </row>
    <row r="17" s="258" customFormat="1" ht="172.8" spans="1:100">
      <c r="A17" s="447"/>
      <c r="B17" s="448">
        <f t="shared" ref="B17:B80" si="0">ROW(B17)-15</f>
        <v>2</v>
      </c>
      <c r="C17" s="449" t="s">
        <v>1197</v>
      </c>
      <c r="D17" s="450" t="s">
        <v>743</v>
      </c>
      <c r="E17" s="451" t="s">
        <v>744</v>
      </c>
      <c r="F17" s="452" t="s">
        <v>1198</v>
      </c>
      <c r="G17" s="453" t="s">
        <v>1199</v>
      </c>
      <c r="H17" s="451" t="str">
        <f t="shared" ref="H17:H91" si="1">INDEX($BQ$14:$BY$14,MATCH(1,$BQ17:$BY17,0))</f>
        <v>サーバ全体
Entire server</v>
      </c>
      <c r="I17" s="319" t="s">
        <v>1195</v>
      </c>
      <c r="J17" s="320" t="s">
        <v>1200</v>
      </c>
      <c r="K17" s="487" t="str">
        <f t="shared" ref="K17:K80" si="2">IF($AP17=1,"回答要"&amp;CHAR(10)&amp;"Answer Required","回答不要"&amp;CHAR(10)&amp;"Not Applicable")</f>
        <v>回答不要
Not Applicable</v>
      </c>
      <c r="L17" s="488"/>
      <c r="M17" s="489"/>
      <c r="N17" s="490" t="s">
        <v>1197</v>
      </c>
      <c r="O17" s="491"/>
      <c r="P17" s="322"/>
      <c r="Q17" s="502"/>
      <c r="R17" s="487" t="str">
        <f t="shared" ref="R17:R80" si="3">IF($AR17=1,"回答要"&amp;CHAR(10)&amp;"Answer Required","回答不要"&amp;CHAR(10)&amp;"Not Applicable")</f>
        <v>回答不要
Not Applicable</v>
      </c>
      <c r="S17" s="488"/>
      <c r="T17" s="489"/>
      <c r="U17" s="491"/>
      <c r="V17" s="322"/>
      <c r="W17" s="502"/>
      <c r="X17" s="487" t="str">
        <f t="shared" ref="X17:X80" si="4">IF($AT17=1,"回答要"&amp;CHAR(10)&amp;"Answer Required","回答不要"&amp;CHAR(10)&amp;"Not Applicable")</f>
        <v>回答不要
Not Applicable</v>
      </c>
      <c r="Y17" s="488"/>
      <c r="Z17" s="489"/>
      <c r="AA17" s="491"/>
      <c r="AB17" s="322"/>
      <c r="AC17" s="502"/>
      <c r="AD17" s="487" t="str">
        <f t="shared" ref="AD17:AD80" si="5">IF($AV17=1,"回答要"&amp;CHAR(10)&amp;"Answer Required","回答不要"&amp;CHAR(10)&amp;"Not Applicable")</f>
        <v>回答不要
Not Applicable</v>
      </c>
      <c r="AE17" s="488"/>
      <c r="AF17" s="489"/>
      <c r="AG17" s="491"/>
      <c r="AH17" s="322"/>
      <c r="AI17" s="502"/>
      <c r="AJ17" s="487" t="str">
        <f t="shared" ref="AJ17:AJ80" si="6">IF($AX17=1,"回答要"&amp;CHAR(10)&amp;"Answer Required","回答不要"&amp;CHAR(10)&amp;"Not Applicable")</f>
        <v>回答不要
Not Applicable</v>
      </c>
      <c r="AK17" s="488"/>
      <c r="AL17" s="489"/>
      <c r="AM17" s="491"/>
      <c r="AN17" s="322"/>
      <c r="AO17" s="502"/>
      <c r="AP17" s="509">
        <f>IF(OR(AND('0.Work Content Judge'!$AE$160=1,$CP17=99),AND('0.Work Content Judge'!$AH$160=1,$CQ17=99),AND('0.Work Content Judge'!$AG$160=1,$CR17=99),AND(COUNTIF('0.Work Content Judge'!$AJ$160:$AO$160,2)=0,$CS17=99),AND(COUNTIF('0.Work Content Judge'!$AJ$160:$AO$160,2)&gt;0,$CT17=99),AND('0.Work Content Judge'!$T$160=0,$CU17=99),AND('0.Work Content Judge'!$U$160=0,$CV17=99)),0,IF(OR(AND('0.Work Content Judge'!$G$130=1,$CD17=1),AND('0.Work Content Judge'!$H$130=1,$CE17=1),AND('0.Work Content Judge'!$I$130=1,$CF17=1),AND('0.Work Content Judge'!$J$130=1,$CG17=1),AND('0.Work Content Judge'!$L$130=1,$CK17=1),,AND('0.Work Content Judge'!$O$130=1,$CL17=1),AND('0.Work Content Judge'!$P$130=1,$CM17=1)),1,0))</f>
        <v>0</v>
      </c>
      <c r="AQ17" s="509">
        <f t="shared" ref="AQ17:AQ80" si="7">IF(AND($AP17=1,$L17=""),0,1)</f>
        <v>1</v>
      </c>
      <c r="AR17" s="509">
        <f>IF(OR(AND('0.Work Content Judge'!$AE$161=1,$CP17=99),AND('0.Work Content Judge'!$AH$161=1,$CQ17=99),AND('0.Work Content Judge'!$AG$161=1,$CR17=99),AND(COUNTIF('0.Work Content Judge'!$AJ$161:$AO$161,2)=0,$CS17=99),AND(COUNTIF('0.Work Content Judge'!$AJ$161:$AO$161,2)&gt;0,$CT17=99),AND('0.Work Content Judge'!$T$161=0,$CU17=99),AND('0.Work Content Judge'!$U$161=0,$CV17=99)),0,IF(OR(AND('0.Work Content Judge'!$G$131=1,$CD17=1),AND('0.Work Content Judge'!$H$131=1,$CE17=1),AND('0.Work Content Judge'!$I$131=1,$CF17=1),AND('0.Work Content Judge'!$J$131=1,$CG17=1),AND('0.Work Content Judge'!$L$131=1,$CK17=1),,AND('0.Work Content Judge'!$O$131=1,$CL17=1),AND('0.Work Content Judge'!$P$131=1,$CM17=1)),1,0))</f>
        <v>0</v>
      </c>
      <c r="AS17" s="509">
        <f t="shared" ref="AS17:AS80" si="8">IF(AND($AR17=1,$S17=""),0,1)</f>
        <v>1</v>
      </c>
      <c r="AT17" s="509">
        <f>IF(OR(AND('0.Work Content Judge'!$AE$162=1,$CP17=99),AND('0.Work Content Judge'!$AH$162=1,$CQ17=99),AND('0.Work Content Judge'!$AG$162=1,$CR17=99),AND(COUNTIF('0.Work Content Judge'!$AJ$162:$AO$162,2)=0,$CS17=99),AND(COUNTIF('0.Work Content Judge'!$AJ$162:$AO$162,2)&gt;0,$CT17=99),AND('0.Work Content Judge'!$T$162=0,$CU17=99),AND('0.Work Content Judge'!$U$162=0,$CV17=99)),0,IF(OR(AND('0.Work Content Judge'!$G$132=1,$CD17=1),AND('0.Work Content Judge'!$H$132=1,$CE17=1),AND('0.Work Content Judge'!$I$132=1,$CF17=1),AND('0.Work Content Judge'!$J$132=1,$CG17=1),AND('0.Work Content Judge'!$L$132=1,$CK17=1),,AND('0.Work Content Judge'!$O$132=1,$CL17=1),AND('0.Work Content Judge'!$P$132=1,$CM17=1)),1,0))</f>
        <v>0</v>
      </c>
      <c r="AU17" s="509">
        <f t="shared" ref="AU17:AU80" si="9">IF(AND($AT17=1,$Y17=""),0,1)</f>
        <v>1</v>
      </c>
      <c r="AV17" s="509">
        <f>IF(OR(AND('0.Work Content Judge'!$AE$163=1,$CP17=99),AND('0.Work Content Judge'!$AH$163=1,$CQ17=99),AND('0.Work Content Judge'!$AG$163=1,$CR17=99),AND(COUNTIF('0.Work Content Judge'!$AJ$163:$AO$163,2)=0,$CS17=99),AND(COUNTIF('0.Work Content Judge'!$AJ$163:$AO$163,2)&gt;0,$CT17=99),AND('0.Work Content Judge'!$T$163=0,$CU17=99),AND('0.Work Content Judge'!$U$163=0,$CV17=99)),0,IF(OR(AND('0.Work Content Judge'!$G$133=1,$CD17=1),AND('0.Work Content Judge'!$H$133=1,$CE17=1),AND('0.Work Content Judge'!$I$133=1,$CF17=1),AND('0.Work Content Judge'!$J$133=1,$CG17=1),AND('0.Work Content Judge'!$L$133=1,$CK17=1),,AND('0.Work Content Judge'!$O$133=1,$CL17=1),AND('0.Work Content Judge'!$P$133=1,$CM17=1)),1,0))</f>
        <v>0</v>
      </c>
      <c r="AW17" s="509">
        <f t="shared" ref="AW17:AW80" si="10">IF(AND($AV17=1,$AE17=""),0,1)</f>
        <v>1</v>
      </c>
      <c r="AX17" s="509">
        <f>IF(OR(AND('0.Work Content Judge'!$AE$164=1,$CP17=99),AND('0.Work Content Judge'!$AH$164=1,$CQ17=99),AND('0.Work Content Judge'!$AG$164=1,$CR17=99),AND(COUNTIF('0.Work Content Judge'!$AJ$164:$AO$164,2)=0,$CS17=99),AND(COUNTIF('0.Work Content Judge'!$AJ$164:$AO$164,2)&gt;0,$CT17=99),AND('0.Work Content Judge'!$T$164=0,$CU17=99),AND('0.Work Content Judge'!$U$164=0,$CV17=99)),0,IF(OR(AND('0.Work Content Judge'!$G$134=1,$CD17=1),AND('0.Work Content Judge'!$H$134=1,$CE17=1),AND('0.Work Content Judge'!$I$134=1,$CF17=1),AND('0.Work Content Judge'!$J$134=1,$CG17=1),AND('0.Work Content Judge'!$L$134=1,$CK17=1),,AND('0.Work Content Judge'!$O$134=1,$CL17=1),AND('0.Work Content Judge'!$P$134=1,$CM17=1)),1,0))</f>
        <v>0</v>
      </c>
      <c r="AY17" s="509">
        <f t="shared" ref="AY17:AY80" si="11">IF(AND($AX17=1,$AK17=""),0,1)</f>
        <v>1</v>
      </c>
      <c r="AZ17" s="493">
        <f t="shared" ref="AZ17:AZ91" si="12">IF(SUM($BQ17:$BY17)&gt;1,SUM($BQ17:$BY17),1)</f>
        <v>1</v>
      </c>
      <c r="BA17" s="521">
        <v>1</v>
      </c>
      <c r="BB17" s="522">
        <v>1</v>
      </c>
      <c r="BC17" s="522" t="s">
        <v>749</v>
      </c>
      <c r="BD17" s="522" t="s">
        <v>749</v>
      </c>
      <c r="BE17" s="522" t="s">
        <v>749</v>
      </c>
      <c r="BF17" s="522" t="s">
        <v>749</v>
      </c>
      <c r="BG17" s="522" t="s">
        <v>749</v>
      </c>
      <c r="BH17" s="522" t="s">
        <v>749</v>
      </c>
      <c r="BI17" s="522" t="s">
        <v>749</v>
      </c>
      <c r="BJ17" s="522">
        <v>0</v>
      </c>
      <c r="BK17" s="522" t="s">
        <v>749</v>
      </c>
      <c r="BL17" s="522" t="s">
        <v>749</v>
      </c>
      <c r="BM17" s="522" t="s">
        <v>749</v>
      </c>
      <c r="BN17" s="522" t="s">
        <v>749</v>
      </c>
      <c r="BO17" s="522" t="s">
        <v>749</v>
      </c>
      <c r="BP17" s="522" t="s">
        <v>749</v>
      </c>
      <c r="BQ17" s="522">
        <v>1</v>
      </c>
      <c r="BR17" s="522" t="s">
        <v>749</v>
      </c>
      <c r="BS17" s="522" t="s">
        <v>749</v>
      </c>
      <c r="BT17" s="522" t="s">
        <v>749</v>
      </c>
      <c r="BU17" s="522" t="s">
        <v>749</v>
      </c>
      <c r="BV17" s="522" t="s">
        <v>749</v>
      </c>
      <c r="BW17" s="522" t="s">
        <v>749</v>
      </c>
      <c r="BX17" s="522" t="s">
        <v>749</v>
      </c>
      <c r="BY17" s="522" t="s">
        <v>749</v>
      </c>
      <c r="BZ17" s="522">
        <v>1</v>
      </c>
      <c r="CA17" s="522">
        <v>1</v>
      </c>
      <c r="CB17" s="522">
        <v>1</v>
      </c>
      <c r="CC17" s="522" t="s">
        <v>749</v>
      </c>
      <c r="CD17" s="522">
        <v>1</v>
      </c>
      <c r="CE17" s="522" t="s">
        <v>749</v>
      </c>
      <c r="CF17" s="522" t="s">
        <v>749</v>
      </c>
      <c r="CG17" s="522" t="s">
        <v>749</v>
      </c>
      <c r="CH17" s="522" t="s">
        <v>749</v>
      </c>
      <c r="CI17" s="522" t="s">
        <v>749</v>
      </c>
      <c r="CJ17" s="522" t="s">
        <v>749</v>
      </c>
      <c r="CK17" s="522" t="s">
        <v>749</v>
      </c>
      <c r="CL17" s="522" t="s">
        <v>749</v>
      </c>
      <c r="CM17" s="522" t="s">
        <v>749</v>
      </c>
      <c r="CN17" s="522" t="s">
        <v>749</v>
      </c>
      <c r="CO17" s="522">
        <v>1</v>
      </c>
      <c r="CP17" s="522">
        <v>99</v>
      </c>
      <c r="CQ17" s="522"/>
      <c r="CR17" s="522"/>
      <c r="CS17" s="522"/>
      <c r="CT17" s="522"/>
      <c r="CU17" s="522"/>
      <c r="CV17" s="522"/>
    </row>
    <row r="18" s="258" customFormat="1" ht="144" spans="1:100">
      <c r="A18" s="447"/>
      <c r="B18" s="448">
        <f t="shared" si="0"/>
        <v>3</v>
      </c>
      <c r="C18" s="449" t="s">
        <v>760</v>
      </c>
      <c r="D18" s="450" t="s">
        <v>743</v>
      </c>
      <c r="E18" s="451" t="s">
        <v>761</v>
      </c>
      <c r="F18" s="452" t="s">
        <v>762</v>
      </c>
      <c r="G18" s="453" t="s">
        <v>763</v>
      </c>
      <c r="H18" s="451" t="str">
        <f t="shared" si="1"/>
        <v>サーバ全体
Entire server</v>
      </c>
      <c r="I18" s="319" t="s">
        <v>764</v>
      </c>
      <c r="J18" s="320" t="s">
        <v>765</v>
      </c>
      <c r="K18" s="487" t="str">
        <f t="shared" si="2"/>
        <v>回答不要
Not Applicable</v>
      </c>
      <c r="L18" s="488"/>
      <c r="M18" s="489"/>
      <c r="N18" s="490" t="s">
        <v>760</v>
      </c>
      <c r="O18" s="491"/>
      <c r="P18" s="322"/>
      <c r="Q18" s="502"/>
      <c r="R18" s="487" t="str">
        <f t="shared" si="3"/>
        <v>回答不要
Not Applicable</v>
      </c>
      <c r="S18" s="488"/>
      <c r="T18" s="489"/>
      <c r="U18" s="491"/>
      <c r="V18" s="322"/>
      <c r="W18" s="502"/>
      <c r="X18" s="487" t="str">
        <f t="shared" si="4"/>
        <v>回答不要
Not Applicable</v>
      </c>
      <c r="Y18" s="488"/>
      <c r="Z18" s="489"/>
      <c r="AA18" s="491"/>
      <c r="AB18" s="322"/>
      <c r="AC18" s="502"/>
      <c r="AD18" s="487" t="str">
        <f t="shared" si="5"/>
        <v>回答不要
Not Applicable</v>
      </c>
      <c r="AE18" s="488"/>
      <c r="AF18" s="489"/>
      <c r="AG18" s="491"/>
      <c r="AH18" s="322"/>
      <c r="AI18" s="502"/>
      <c r="AJ18" s="487" t="str">
        <f t="shared" si="6"/>
        <v>回答不要
Not Applicable</v>
      </c>
      <c r="AK18" s="488"/>
      <c r="AL18" s="489"/>
      <c r="AM18" s="491"/>
      <c r="AN18" s="322"/>
      <c r="AO18" s="502"/>
      <c r="AP18" s="509">
        <f>IF(OR(AND('0.Work Content Judge'!$AE$160=1,$CP18=99),AND('0.Work Content Judge'!$AH$160=1,$CQ18=99),AND('0.Work Content Judge'!$AG$160=1,$CR18=99),AND(COUNTIF('0.Work Content Judge'!$AJ$160:$AO$160,2)=0,$CS18=99),AND(COUNTIF('0.Work Content Judge'!$AJ$160:$AO$160,2)&gt;0,$CT18=99),AND('0.Work Content Judge'!$T$160=0,$CU18=99),AND('0.Work Content Judge'!$U$160=0,$CV18=99)),0,IF(OR(AND('0.Work Content Judge'!$G$130=1,$CD18=1),AND('0.Work Content Judge'!$H$130=1,$CE18=1),AND('0.Work Content Judge'!$I$130=1,$CF18=1),AND('0.Work Content Judge'!$J$130=1,$CG18=1),AND('0.Work Content Judge'!$L$130=1,$CK18=1),,AND('0.Work Content Judge'!$O$130=1,$CL18=1),AND('0.Work Content Judge'!$P$130=1,$CM18=1)),1,0))</f>
        <v>0</v>
      </c>
      <c r="AQ18" s="509">
        <f t="shared" si="7"/>
        <v>1</v>
      </c>
      <c r="AR18" s="509">
        <f>IF(OR(AND('0.Work Content Judge'!$AE$161=1,$CP18=99),AND('0.Work Content Judge'!$AH$161=1,$CQ18=99),AND('0.Work Content Judge'!$AG$161=1,$CR18=99),AND(COUNTIF('0.Work Content Judge'!$AJ$161:$AO$161,2)=0,$CS18=99),AND(COUNTIF('0.Work Content Judge'!$AJ$161:$AO$161,2)&gt;0,$CT18=99),AND('0.Work Content Judge'!$T$161=0,$CU18=99),AND('0.Work Content Judge'!$U$161=0,$CV18=99)),0,IF(OR(AND('0.Work Content Judge'!$G$131=1,$CD18=1),AND('0.Work Content Judge'!$H$131=1,$CE18=1),AND('0.Work Content Judge'!$I$131=1,$CF18=1),AND('0.Work Content Judge'!$J$131=1,$CG18=1),AND('0.Work Content Judge'!$L$131=1,$CK18=1),,AND('0.Work Content Judge'!$O$131=1,$CL18=1),AND('0.Work Content Judge'!$P$131=1,$CM18=1)),1,0))</f>
        <v>0</v>
      </c>
      <c r="AS18" s="509">
        <f t="shared" si="8"/>
        <v>1</v>
      </c>
      <c r="AT18" s="509">
        <f>IF(OR(AND('0.Work Content Judge'!$AE$162=1,$CP18=99),AND('0.Work Content Judge'!$AH$162=1,$CQ18=99),AND('0.Work Content Judge'!$AG$162=1,$CR18=99),AND(COUNTIF('0.Work Content Judge'!$AJ$162:$AO$162,2)=0,$CS18=99),AND(COUNTIF('0.Work Content Judge'!$AJ$162:$AO$162,2)&gt;0,$CT18=99),AND('0.Work Content Judge'!$T$162=0,$CU18=99),AND('0.Work Content Judge'!$U$162=0,$CV18=99)),0,IF(OR(AND('0.Work Content Judge'!$G$132=1,$CD18=1),AND('0.Work Content Judge'!$H$132=1,$CE18=1),AND('0.Work Content Judge'!$I$132=1,$CF18=1),AND('0.Work Content Judge'!$J$132=1,$CG18=1),AND('0.Work Content Judge'!$L$132=1,$CK18=1),,AND('0.Work Content Judge'!$O$132=1,$CL18=1),AND('0.Work Content Judge'!$P$132=1,$CM18=1)),1,0))</f>
        <v>0</v>
      </c>
      <c r="AU18" s="509">
        <f t="shared" si="9"/>
        <v>1</v>
      </c>
      <c r="AV18" s="509">
        <f>IF(OR(AND('0.Work Content Judge'!$AE$163=1,$CP18=99),AND('0.Work Content Judge'!$AH$163=1,$CQ18=99),AND('0.Work Content Judge'!$AG$163=1,$CR18=99),AND(COUNTIF('0.Work Content Judge'!$AJ$163:$AO$163,2)=0,$CS18=99),AND(COUNTIF('0.Work Content Judge'!$AJ$163:$AO$163,2)&gt;0,$CT18=99),AND('0.Work Content Judge'!$T$163=0,$CU18=99),AND('0.Work Content Judge'!$U$163=0,$CV18=99)),0,IF(OR(AND('0.Work Content Judge'!$G$133=1,$CD18=1),AND('0.Work Content Judge'!$H$133=1,$CE18=1),AND('0.Work Content Judge'!$I$133=1,$CF18=1),AND('0.Work Content Judge'!$J$133=1,$CG18=1),AND('0.Work Content Judge'!$L$133=1,$CK18=1),,AND('0.Work Content Judge'!$O$133=1,$CL18=1),AND('0.Work Content Judge'!$P$133=1,$CM18=1)),1,0))</f>
        <v>0</v>
      </c>
      <c r="AW18" s="509">
        <f t="shared" si="10"/>
        <v>1</v>
      </c>
      <c r="AX18" s="509">
        <f>IF(OR(AND('0.Work Content Judge'!$AE$164=1,$CP18=99),AND('0.Work Content Judge'!$AH$164=1,$CQ18=99),AND('0.Work Content Judge'!$AG$164=1,$CR18=99),AND(COUNTIF('0.Work Content Judge'!$AJ$164:$AO$164,2)=0,$CS18=99),AND(COUNTIF('0.Work Content Judge'!$AJ$164:$AO$164,2)&gt;0,$CT18=99),AND('0.Work Content Judge'!$T$164=0,$CU18=99),AND('0.Work Content Judge'!$U$164=0,$CV18=99)),0,IF(OR(AND('0.Work Content Judge'!$G$134=1,$CD18=1),AND('0.Work Content Judge'!$H$134=1,$CE18=1),AND('0.Work Content Judge'!$I$134=1,$CF18=1),AND('0.Work Content Judge'!$J$134=1,$CG18=1),AND('0.Work Content Judge'!$L$134=1,$CK18=1),,AND('0.Work Content Judge'!$O$134=1,$CL18=1),AND('0.Work Content Judge'!$P$134=1,$CM18=1)),1,0))</f>
        <v>0</v>
      </c>
      <c r="AY18" s="509">
        <f t="shared" si="11"/>
        <v>1</v>
      </c>
      <c r="AZ18" s="523">
        <f t="shared" si="12"/>
        <v>3</v>
      </c>
      <c r="BA18" s="521">
        <v>1</v>
      </c>
      <c r="BB18" s="522">
        <v>1</v>
      </c>
      <c r="BC18" s="522">
        <v>1</v>
      </c>
      <c r="BD18" s="522" t="s">
        <v>749</v>
      </c>
      <c r="BE18" s="522" t="s">
        <v>749</v>
      </c>
      <c r="BF18" s="522" t="s">
        <v>749</v>
      </c>
      <c r="BG18" s="522" t="s">
        <v>749</v>
      </c>
      <c r="BH18" s="522" t="s">
        <v>749</v>
      </c>
      <c r="BI18" s="522" t="s">
        <v>749</v>
      </c>
      <c r="BJ18" s="522">
        <v>1</v>
      </c>
      <c r="BK18" s="522" t="s">
        <v>749</v>
      </c>
      <c r="BL18" s="522">
        <v>1</v>
      </c>
      <c r="BM18" s="522" t="s">
        <v>749</v>
      </c>
      <c r="BN18" s="522">
        <v>1</v>
      </c>
      <c r="BO18" s="522">
        <v>1</v>
      </c>
      <c r="BP18" s="522">
        <v>1</v>
      </c>
      <c r="BQ18" s="522">
        <v>1</v>
      </c>
      <c r="BR18" s="522" t="s">
        <v>749</v>
      </c>
      <c r="BS18" s="522" t="s">
        <v>749</v>
      </c>
      <c r="BT18" s="522" t="s">
        <v>749</v>
      </c>
      <c r="BU18" s="522" t="s">
        <v>749</v>
      </c>
      <c r="BV18" s="522" t="s">
        <v>749</v>
      </c>
      <c r="BW18" s="522">
        <v>1</v>
      </c>
      <c r="BX18" s="522" t="s">
        <v>749</v>
      </c>
      <c r="BY18" s="522">
        <v>1</v>
      </c>
      <c r="BZ18" s="522">
        <v>1</v>
      </c>
      <c r="CA18" s="522">
        <v>1</v>
      </c>
      <c r="CB18" s="522">
        <v>1</v>
      </c>
      <c r="CC18" s="522">
        <v>1</v>
      </c>
      <c r="CD18" s="532"/>
      <c r="CE18" s="532"/>
      <c r="CF18" s="532"/>
      <c r="CG18" s="532"/>
      <c r="CH18" s="532"/>
      <c r="CI18" s="522" t="s">
        <v>749</v>
      </c>
      <c r="CJ18" s="522">
        <v>1</v>
      </c>
      <c r="CK18" s="522" t="s">
        <v>749</v>
      </c>
      <c r="CL18" s="522" t="s">
        <v>749</v>
      </c>
      <c r="CM18" s="522" t="s">
        <v>749</v>
      </c>
      <c r="CN18" s="522">
        <v>1</v>
      </c>
      <c r="CO18" s="522">
        <v>1</v>
      </c>
      <c r="CP18" s="522"/>
      <c r="CQ18" s="522"/>
      <c r="CR18" s="522"/>
      <c r="CS18" s="522"/>
      <c r="CT18" s="522"/>
      <c r="CU18" s="522"/>
      <c r="CV18" s="522"/>
    </row>
    <row r="19" s="258" customFormat="1" ht="144" spans="1:100">
      <c r="A19" s="447"/>
      <c r="B19" s="448">
        <f t="shared" si="0"/>
        <v>4</v>
      </c>
      <c r="C19" s="449" t="s">
        <v>760</v>
      </c>
      <c r="D19" s="450" t="s">
        <v>743</v>
      </c>
      <c r="E19" s="451" t="s">
        <v>761</v>
      </c>
      <c r="F19" s="452" t="s">
        <v>762</v>
      </c>
      <c r="G19" s="453" t="s">
        <v>763</v>
      </c>
      <c r="H19" s="454" t="str">
        <f t="shared" si="1"/>
        <v>顧客配布ソフトウェア
Software distributed to customers
</v>
      </c>
      <c r="I19" s="319" t="s">
        <v>764</v>
      </c>
      <c r="J19" s="320" t="s">
        <v>765</v>
      </c>
      <c r="K19" s="487" t="str">
        <f t="shared" si="2"/>
        <v>回答不要
Not Applicable</v>
      </c>
      <c r="L19" s="488"/>
      <c r="M19" s="489"/>
      <c r="N19" s="492" t="s">
        <v>287</v>
      </c>
      <c r="O19" s="491"/>
      <c r="P19" s="322"/>
      <c r="Q19" s="502"/>
      <c r="R19" s="487" t="str">
        <f t="shared" si="3"/>
        <v>回答不要
Not Applicable</v>
      </c>
      <c r="S19" s="488"/>
      <c r="T19" s="489"/>
      <c r="U19" s="491"/>
      <c r="V19" s="322"/>
      <c r="W19" s="502"/>
      <c r="X19" s="487" t="str">
        <f t="shared" si="4"/>
        <v>回答不要
Not Applicable</v>
      </c>
      <c r="Y19" s="488"/>
      <c r="Z19" s="489"/>
      <c r="AA19" s="491"/>
      <c r="AB19" s="322"/>
      <c r="AC19" s="502"/>
      <c r="AD19" s="487" t="str">
        <f t="shared" si="5"/>
        <v>回答不要
Not Applicable</v>
      </c>
      <c r="AE19" s="488"/>
      <c r="AF19" s="489"/>
      <c r="AG19" s="491"/>
      <c r="AH19" s="322"/>
      <c r="AI19" s="502"/>
      <c r="AJ19" s="487" t="str">
        <f t="shared" si="6"/>
        <v>回答不要
Not Applicable</v>
      </c>
      <c r="AK19" s="488"/>
      <c r="AL19" s="489"/>
      <c r="AM19" s="491"/>
      <c r="AN19" s="322"/>
      <c r="AO19" s="502"/>
      <c r="AP19" s="509">
        <f>IF(OR(AND('0.Work Content Judge'!$AE$160=1,$CP19=99),AND('0.Work Content Judge'!$AH$160=1,$CQ19=99),AND('0.Work Content Judge'!$AG$160=1,$CR19=99),AND(COUNTIF('0.Work Content Judge'!$AJ$160:$AO$160,2)=0,$CS19=99),AND(COUNTIF('0.Work Content Judge'!$AJ$160:$AO$160,2)&gt;0,$CT19=99),AND('0.Work Content Judge'!$T$160=0,$CU19=99),AND('0.Work Content Judge'!$U$160=0,$CV19=99)),0,IF(OR(AND('0.Work Content Judge'!$G$130=1,$CD19=1),AND('0.Work Content Judge'!$H$130=1,$CE19=1),AND('0.Work Content Judge'!$I$130=1,$CF19=1),AND('0.Work Content Judge'!$J$130=1,$CG19=1),AND('0.Work Content Judge'!$L$130=1,$CK19=1),,AND('0.Work Content Judge'!$O$130=1,$CL19=1),AND('0.Work Content Judge'!$P$130=1,$CM19=1)),1,0))</f>
        <v>0</v>
      </c>
      <c r="AQ19" s="509">
        <f t="shared" si="7"/>
        <v>1</v>
      </c>
      <c r="AR19" s="509">
        <f>IF(OR(AND('0.Work Content Judge'!$AE$161=1,$CP19=99),AND('0.Work Content Judge'!$AH$161=1,$CQ19=99),AND('0.Work Content Judge'!$AG$161=1,$CR19=99),AND(COUNTIF('0.Work Content Judge'!$AJ$161:$AO$161,2)=0,$CS19=99),AND(COUNTIF('0.Work Content Judge'!$AJ$161:$AO$161,2)&gt;0,$CT19=99),AND('0.Work Content Judge'!$T$161=0,$CU19=99),AND('0.Work Content Judge'!$U$161=0,$CV19=99)),0,IF(OR(AND('0.Work Content Judge'!$G$131=1,$CD19=1),AND('0.Work Content Judge'!$H$131=1,$CE19=1),AND('0.Work Content Judge'!$I$131=1,$CF19=1),AND('0.Work Content Judge'!$J$131=1,$CG19=1),AND('0.Work Content Judge'!$L$131=1,$CK19=1),,AND('0.Work Content Judge'!$O$131=1,$CL19=1),AND('0.Work Content Judge'!$P$131=1,$CM19=1)),1,0))</f>
        <v>0</v>
      </c>
      <c r="AS19" s="509">
        <f t="shared" si="8"/>
        <v>1</v>
      </c>
      <c r="AT19" s="509">
        <f>IF(OR(AND('0.Work Content Judge'!$AE$162=1,$CP19=99),AND('0.Work Content Judge'!$AH$162=1,$CQ19=99),AND('0.Work Content Judge'!$AG$162=1,$CR19=99),AND(COUNTIF('0.Work Content Judge'!$AJ$162:$AO$162,2)=0,$CS19=99),AND(COUNTIF('0.Work Content Judge'!$AJ$162:$AO$162,2)&gt;0,$CT19=99),AND('0.Work Content Judge'!$T$162=0,$CU19=99),AND('0.Work Content Judge'!$U$162=0,$CV19=99)),0,IF(OR(AND('0.Work Content Judge'!$G$132=1,$CD19=1),AND('0.Work Content Judge'!$H$132=1,$CE19=1),AND('0.Work Content Judge'!$I$132=1,$CF19=1),AND('0.Work Content Judge'!$J$132=1,$CG19=1),AND('0.Work Content Judge'!$L$132=1,$CK19=1),,AND('0.Work Content Judge'!$O$132=1,$CL19=1),AND('0.Work Content Judge'!$P$132=1,$CM19=1)),1,0))</f>
        <v>0</v>
      </c>
      <c r="AU19" s="509">
        <f t="shared" si="9"/>
        <v>1</v>
      </c>
      <c r="AV19" s="509">
        <f>IF(OR(AND('0.Work Content Judge'!$AE$163=1,$CP19=99),AND('0.Work Content Judge'!$AH$163=1,$CQ19=99),AND('0.Work Content Judge'!$AG$163=1,$CR19=99),AND(COUNTIF('0.Work Content Judge'!$AJ$163:$AO$163,2)=0,$CS19=99),AND(COUNTIF('0.Work Content Judge'!$AJ$163:$AO$163,2)&gt;0,$CT19=99),AND('0.Work Content Judge'!$T$163=0,$CU19=99),AND('0.Work Content Judge'!$U$163=0,$CV19=99)),0,IF(OR(AND('0.Work Content Judge'!$G$133=1,$CD19=1),AND('0.Work Content Judge'!$H$133=1,$CE19=1),AND('0.Work Content Judge'!$I$133=1,$CF19=1),AND('0.Work Content Judge'!$J$133=1,$CG19=1),AND('0.Work Content Judge'!$L$133=1,$CK19=1),,AND('0.Work Content Judge'!$O$133=1,$CL19=1),AND('0.Work Content Judge'!$P$133=1,$CM19=1)),1,0))</f>
        <v>0</v>
      </c>
      <c r="AW19" s="509">
        <f t="shared" si="10"/>
        <v>1</v>
      </c>
      <c r="AX19" s="509">
        <f>IF(OR(AND('0.Work Content Judge'!$AE$164=1,$CP19=99),AND('0.Work Content Judge'!$AH$164=1,$CQ19=99),AND('0.Work Content Judge'!$AG$164=1,$CR19=99),AND(COUNTIF('0.Work Content Judge'!$AJ$164:$AO$164,2)=0,$CS19=99),AND(COUNTIF('0.Work Content Judge'!$AJ$164:$AO$164,2)&gt;0,$CT19=99),AND('0.Work Content Judge'!$T$164=0,$CU19=99),AND('0.Work Content Judge'!$U$164=0,$CV19=99)),0,IF(OR(AND('0.Work Content Judge'!$G$134=1,$CD19=1),AND('0.Work Content Judge'!$H$134=1,$CE19=1),AND('0.Work Content Judge'!$I$134=1,$CF19=1),AND('0.Work Content Judge'!$J$134=1,$CG19=1),AND('0.Work Content Judge'!$L$134=1,$CK19=1),,AND('0.Work Content Judge'!$O$134=1,$CL19=1),AND('0.Work Content Judge'!$P$134=1,$CM19=1)),1,0))</f>
        <v>0</v>
      </c>
      <c r="AY19" s="509">
        <f t="shared" si="11"/>
        <v>1</v>
      </c>
      <c r="AZ19" s="524">
        <f t="shared" si="12"/>
        <v>2</v>
      </c>
      <c r="BA19" s="521">
        <v>1</v>
      </c>
      <c r="BB19" s="522">
        <v>1</v>
      </c>
      <c r="BC19" s="522">
        <v>1</v>
      </c>
      <c r="BD19" s="522" t="s">
        <v>749</v>
      </c>
      <c r="BE19" s="522" t="s">
        <v>749</v>
      </c>
      <c r="BF19" s="522" t="s">
        <v>749</v>
      </c>
      <c r="BG19" s="522" t="s">
        <v>749</v>
      </c>
      <c r="BH19" s="522" t="s">
        <v>749</v>
      </c>
      <c r="BI19" s="522" t="s">
        <v>749</v>
      </c>
      <c r="BJ19" s="522">
        <v>1</v>
      </c>
      <c r="BK19" s="522" t="s">
        <v>749</v>
      </c>
      <c r="BL19" s="522">
        <v>1</v>
      </c>
      <c r="BM19" s="522" t="s">
        <v>749</v>
      </c>
      <c r="BN19" s="522">
        <v>1</v>
      </c>
      <c r="BO19" s="522">
        <v>1</v>
      </c>
      <c r="BP19" s="522">
        <v>1</v>
      </c>
      <c r="BQ19" s="538"/>
      <c r="BR19" s="522" t="s">
        <v>749</v>
      </c>
      <c r="BS19" s="522" t="s">
        <v>749</v>
      </c>
      <c r="BT19" s="522" t="s">
        <v>749</v>
      </c>
      <c r="BU19" s="522" t="s">
        <v>749</v>
      </c>
      <c r="BV19" s="522" t="s">
        <v>749</v>
      </c>
      <c r="BW19" s="522">
        <v>1</v>
      </c>
      <c r="BX19" s="522" t="s">
        <v>749</v>
      </c>
      <c r="BY19" s="522">
        <v>1</v>
      </c>
      <c r="BZ19" s="522">
        <v>1</v>
      </c>
      <c r="CA19" s="522">
        <v>1</v>
      </c>
      <c r="CB19" s="522">
        <v>1</v>
      </c>
      <c r="CC19" s="522">
        <v>1</v>
      </c>
      <c r="CD19" s="532"/>
      <c r="CE19" s="532"/>
      <c r="CF19" s="532"/>
      <c r="CG19" s="532"/>
      <c r="CH19" s="532"/>
      <c r="CI19" s="522" t="s">
        <v>749</v>
      </c>
      <c r="CJ19" s="522">
        <v>1</v>
      </c>
      <c r="CK19" s="522" t="s">
        <v>749</v>
      </c>
      <c r="CL19" s="522" t="s">
        <v>749</v>
      </c>
      <c r="CM19" s="522" t="s">
        <v>749</v>
      </c>
      <c r="CN19" s="522">
        <v>1</v>
      </c>
      <c r="CO19" s="522">
        <v>1</v>
      </c>
      <c r="CP19" s="522"/>
      <c r="CQ19" s="522"/>
      <c r="CR19" s="522"/>
      <c r="CS19" s="522"/>
      <c r="CT19" s="522"/>
      <c r="CU19" s="522"/>
      <c r="CV19" s="522"/>
    </row>
    <row r="20" s="258" customFormat="1" ht="144" spans="1:100">
      <c r="A20" s="447"/>
      <c r="B20" s="448">
        <f t="shared" si="0"/>
        <v>5</v>
      </c>
      <c r="C20" s="449" t="s">
        <v>760</v>
      </c>
      <c r="D20" s="450" t="s">
        <v>743</v>
      </c>
      <c r="E20" s="451" t="s">
        <v>761</v>
      </c>
      <c r="F20" s="452" t="s">
        <v>762</v>
      </c>
      <c r="G20" s="453" t="s">
        <v>763</v>
      </c>
      <c r="H20" s="454" t="str">
        <f t="shared" si="1"/>
        <v>その他(ネットワーク機器等)
Other
(e.g., External FW, IPS/IDS, network equipment, storage devices, etc.)</v>
      </c>
      <c r="I20" s="319" t="s">
        <v>764</v>
      </c>
      <c r="J20" s="320" t="s">
        <v>765</v>
      </c>
      <c r="K20" s="487" t="str">
        <f t="shared" si="2"/>
        <v>回答不要
Not Applicable</v>
      </c>
      <c r="L20" s="488"/>
      <c r="M20" s="489"/>
      <c r="N20" s="490" t="s">
        <v>760</v>
      </c>
      <c r="O20" s="491"/>
      <c r="P20" s="322"/>
      <c r="Q20" s="502"/>
      <c r="R20" s="487" t="str">
        <f t="shared" si="3"/>
        <v>回答不要
Not Applicable</v>
      </c>
      <c r="S20" s="488"/>
      <c r="T20" s="489"/>
      <c r="U20" s="491"/>
      <c r="V20" s="322"/>
      <c r="W20" s="502"/>
      <c r="X20" s="487" t="str">
        <f t="shared" si="4"/>
        <v>回答不要
Not Applicable</v>
      </c>
      <c r="Y20" s="488"/>
      <c r="Z20" s="489"/>
      <c r="AA20" s="491"/>
      <c r="AB20" s="322"/>
      <c r="AC20" s="502"/>
      <c r="AD20" s="487" t="str">
        <f t="shared" si="5"/>
        <v>回答不要
Not Applicable</v>
      </c>
      <c r="AE20" s="488"/>
      <c r="AF20" s="489"/>
      <c r="AG20" s="491"/>
      <c r="AH20" s="322"/>
      <c r="AI20" s="502"/>
      <c r="AJ20" s="487" t="str">
        <f t="shared" si="6"/>
        <v>回答不要
Not Applicable</v>
      </c>
      <c r="AK20" s="488"/>
      <c r="AL20" s="489"/>
      <c r="AM20" s="491"/>
      <c r="AN20" s="322"/>
      <c r="AO20" s="502"/>
      <c r="AP20" s="509">
        <f>IF(OR(AND('0.Work Content Judge'!$AE$160=1,$CP20=99),AND('0.Work Content Judge'!$AH$160=1,$CQ20=99),AND('0.Work Content Judge'!$AG$160=1,$CR20=99),AND(COUNTIF('0.Work Content Judge'!$AJ$160:$AO$160,2)=0,$CS20=99),AND(COUNTIF('0.Work Content Judge'!$AJ$160:$AO$160,2)&gt;0,$CT20=99),AND('0.Work Content Judge'!$T$160=0,$CU20=99),AND('0.Work Content Judge'!$U$160=0,$CV20=99)),0,IF(OR(AND('0.Work Content Judge'!$G$130=1,$CD20=1),AND('0.Work Content Judge'!$H$130=1,$CE20=1),AND('0.Work Content Judge'!$I$130=1,$CF20=1),AND('0.Work Content Judge'!$J$130=1,$CG20=1),AND('0.Work Content Judge'!$L$130=1,$CK20=1),,AND('0.Work Content Judge'!$O$130=1,$CL20=1),AND('0.Work Content Judge'!$P$130=1,$CM20=1)),1,0))</f>
        <v>0</v>
      </c>
      <c r="AQ20" s="509">
        <f t="shared" si="7"/>
        <v>1</v>
      </c>
      <c r="AR20" s="509">
        <f>IF(OR(AND('0.Work Content Judge'!$AE$161=1,$CP20=99),AND('0.Work Content Judge'!$AH$161=1,$CQ20=99),AND('0.Work Content Judge'!$AG$161=1,$CR20=99),AND(COUNTIF('0.Work Content Judge'!$AJ$161:$AO$161,2)=0,$CS20=99),AND(COUNTIF('0.Work Content Judge'!$AJ$161:$AO$161,2)&gt;0,$CT20=99),AND('0.Work Content Judge'!$T$161=0,$CU20=99),AND('0.Work Content Judge'!$U$161=0,$CV20=99)),0,IF(OR(AND('0.Work Content Judge'!$G$131=1,$CD20=1),AND('0.Work Content Judge'!$H$131=1,$CE20=1),AND('0.Work Content Judge'!$I$131=1,$CF20=1),AND('0.Work Content Judge'!$J$131=1,$CG20=1),AND('0.Work Content Judge'!$L$131=1,$CK20=1),,AND('0.Work Content Judge'!$O$131=1,$CL20=1),AND('0.Work Content Judge'!$P$131=1,$CM20=1)),1,0))</f>
        <v>0</v>
      </c>
      <c r="AS20" s="509">
        <f t="shared" si="8"/>
        <v>1</v>
      </c>
      <c r="AT20" s="509">
        <f>IF(OR(AND('0.Work Content Judge'!$AE$162=1,$CP20=99),AND('0.Work Content Judge'!$AH$162=1,$CQ20=99),AND('0.Work Content Judge'!$AG$162=1,$CR20=99),AND(COUNTIF('0.Work Content Judge'!$AJ$162:$AO$162,2)=0,$CS20=99),AND(COUNTIF('0.Work Content Judge'!$AJ$162:$AO$162,2)&gt;0,$CT20=99),AND('0.Work Content Judge'!$T$162=0,$CU20=99),AND('0.Work Content Judge'!$U$162=0,$CV20=99)),0,IF(OR(AND('0.Work Content Judge'!$G$132=1,$CD20=1),AND('0.Work Content Judge'!$H$132=1,$CE20=1),AND('0.Work Content Judge'!$I$132=1,$CF20=1),AND('0.Work Content Judge'!$J$132=1,$CG20=1),AND('0.Work Content Judge'!$L$132=1,$CK20=1),,AND('0.Work Content Judge'!$O$132=1,$CL20=1),AND('0.Work Content Judge'!$P$132=1,$CM20=1)),1,0))</f>
        <v>0</v>
      </c>
      <c r="AU20" s="509">
        <f t="shared" si="9"/>
        <v>1</v>
      </c>
      <c r="AV20" s="509">
        <f>IF(OR(AND('0.Work Content Judge'!$AE$163=1,$CP20=99),AND('0.Work Content Judge'!$AH$163=1,$CQ20=99),AND('0.Work Content Judge'!$AG$163=1,$CR20=99),AND(COUNTIF('0.Work Content Judge'!$AJ$163:$AO$163,2)=0,$CS20=99),AND(COUNTIF('0.Work Content Judge'!$AJ$163:$AO$163,2)&gt;0,$CT20=99),AND('0.Work Content Judge'!$T$163=0,$CU20=99),AND('0.Work Content Judge'!$U$163=0,$CV20=99)),0,IF(OR(AND('0.Work Content Judge'!$G$133=1,$CD20=1),AND('0.Work Content Judge'!$H$133=1,$CE20=1),AND('0.Work Content Judge'!$I$133=1,$CF20=1),AND('0.Work Content Judge'!$J$133=1,$CG20=1),AND('0.Work Content Judge'!$L$133=1,$CK20=1),,AND('0.Work Content Judge'!$O$133=1,$CL20=1),AND('0.Work Content Judge'!$P$133=1,$CM20=1)),1,0))</f>
        <v>0</v>
      </c>
      <c r="AW20" s="509">
        <f t="shared" si="10"/>
        <v>1</v>
      </c>
      <c r="AX20" s="509">
        <f>IF(OR(AND('0.Work Content Judge'!$AE$164=1,$CP20=99),AND('0.Work Content Judge'!$AH$164=1,$CQ20=99),AND('0.Work Content Judge'!$AG$164=1,$CR20=99),AND(COUNTIF('0.Work Content Judge'!$AJ$164:$AO$164,2)=0,$CS20=99),AND(COUNTIF('0.Work Content Judge'!$AJ$164:$AO$164,2)&gt;0,$CT20=99),AND('0.Work Content Judge'!$T$164=0,$CU20=99),AND('0.Work Content Judge'!$U$164=0,$CV20=99)),0,IF(OR(AND('0.Work Content Judge'!$G$134=1,$CD20=1),AND('0.Work Content Judge'!$H$134=1,$CE20=1),AND('0.Work Content Judge'!$I$134=1,$CF20=1),AND('0.Work Content Judge'!$J$134=1,$CG20=1),AND('0.Work Content Judge'!$L$134=1,$CK20=1),,AND('0.Work Content Judge'!$O$134=1,$CL20=1),AND('0.Work Content Judge'!$P$134=1,$CM20=1)),1,0))</f>
        <v>0</v>
      </c>
      <c r="AY20" s="509">
        <f t="shared" si="11"/>
        <v>1</v>
      </c>
      <c r="AZ20" s="524">
        <f t="shared" si="12"/>
        <v>1</v>
      </c>
      <c r="BA20" s="521">
        <v>1</v>
      </c>
      <c r="BB20" s="522">
        <v>1</v>
      </c>
      <c r="BC20" s="522">
        <v>1</v>
      </c>
      <c r="BD20" s="522" t="s">
        <v>749</v>
      </c>
      <c r="BE20" s="522" t="s">
        <v>749</v>
      </c>
      <c r="BF20" s="522" t="s">
        <v>749</v>
      </c>
      <c r="BG20" s="522" t="s">
        <v>749</v>
      </c>
      <c r="BH20" s="522" t="s">
        <v>749</v>
      </c>
      <c r="BI20" s="522" t="s">
        <v>749</v>
      </c>
      <c r="BJ20" s="522">
        <v>1</v>
      </c>
      <c r="BK20" s="522" t="s">
        <v>749</v>
      </c>
      <c r="BL20" s="522">
        <v>1</v>
      </c>
      <c r="BM20" s="522" t="s">
        <v>749</v>
      </c>
      <c r="BN20" s="522">
        <v>1</v>
      </c>
      <c r="BO20" s="522">
        <v>1</v>
      </c>
      <c r="BP20" s="522">
        <v>1</v>
      </c>
      <c r="BQ20" s="538"/>
      <c r="BR20" s="522" t="s">
        <v>749</v>
      </c>
      <c r="BS20" s="522" t="s">
        <v>749</v>
      </c>
      <c r="BT20" s="522" t="s">
        <v>749</v>
      </c>
      <c r="BU20" s="522" t="s">
        <v>749</v>
      </c>
      <c r="BV20" s="522" t="s">
        <v>749</v>
      </c>
      <c r="BW20" s="538"/>
      <c r="BX20" s="522" t="s">
        <v>749</v>
      </c>
      <c r="BY20" s="522">
        <v>1</v>
      </c>
      <c r="BZ20" s="522">
        <v>1</v>
      </c>
      <c r="CA20" s="522">
        <v>1</v>
      </c>
      <c r="CB20" s="522">
        <v>1</v>
      </c>
      <c r="CC20" s="522">
        <v>1</v>
      </c>
      <c r="CD20" s="522">
        <v>1</v>
      </c>
      <c r="CE20" s="522">
        <v>1</v>
      </c>
      <c r="CF20" s="522">
        <v>1</v>
      </c>
      <c r="CG20" s="522">
        <v>1</v>
      </c>
      <c r="CH20" s="522">
        <v>1</v>
      </c>
      <c r="CI20" s="522" t="s">
        <v>749</v>
      </c>
      <c r="CJ20" s="522">
        <v>1</v>
      </c>
      <c r="CK20" s="522" t="s">
        <v>749</v>
      </c>
      <c r="CL20" s="522" t="s">
        <v>749</v>
      </c>
      <c r="CM20" s="522" t="s">
        <v>749</v>
      </c>
      <c r="CN20" s="522">
        <v>1</v>
      </c>
      <c r="CO20" s="522">
        <v>1</v>
      </c>
      <c r="CP20" s="522"/>
      <c r="CQ20" s="522"/>
      <c r="CR20" s="522"/>
      <c r="CS20" s="522"/>
      <c r="CT20" s="522"/>
      <c r="CU20" s="522"/>
      <c r="CV20" s="522"/>
    </row>
    <row r="21" s="258" customFormat="1" ht="409.5" spans="1:100">
      <c r="A21" s="447"/>
      <c r="B21" s="448">
        <f t="shared" si="0"/>
        <v>6</v>
      </c>
      <c r="C21" s="449" t="s">
        <v>777</v>
      </c>
      <c r="D21" s="450" t="s">
        <v>743</v>
      </c>
      <c r="E21" s="451" t="s">
        <v>744</v>
      </c>
      <c r="F21" s="452" t="s">
        <v>778</v>
      </c>
      <c r="G21" s="453" t="s">
        <v>779</v>
      </c>
      <c r="H21" s="451" t="str">
        <f t="shared" si="1"/>
        <v>サーバ全体
Entire server</v>
      </c>
      <c r="I21" s="319" t="s">
        <v>780</v>
      </c>
      <c r="J21" s="320" t="s">
        <v>781</v>
      </c>
      <c r="K21" s="487" t="str">
        <f t="shared" si="2"/>
        <v>回答不要
Not Applicable</v>
      </c>
      <c r="L21" s="488"/>
      <c r="M21" s="489"/>
      <c r="N21" s="490" t="s">
        <v>1201</v>
      </c>
      <c r="O21" s="491"/>
      <c r="P21" s="322"/>
      <c r="Q21" s="502"/>
      <c r="R21" s="487" t="str">
        <f t="shared" si="3"/>
        <v>回答不要
Not Applicable</v>
      </c>
      <c r="S21" s="488"/>
      <c r="T21" s="489"/>
      <c r="U21" s="491"/>
      <c r="V21" s="322"/>
      <c r="W21" s="502"/>
      <c r="X21" s="487" t="str">
        <f t="shared" si="4"/>
        <v>回答不要
Not Applicable</v>
      </c>
      <c r="Y21" s="488"/>
      <c r="Z21" s="489"/>
      <c r="AA21" s="491"/>
      <c r="AB21" s="322"/>
      <c r="AC21" s="502"/>
      <c r="AD21" s="487" t="str">
        <f t="shared" si="5"/>
        <v>回答不要
Not Applicable</v>
      </c>
      <c r="AE21" s="488"/>
      <c r="AF21" s="489"/>
      <c r="AG21" s="491"/>
      <c r="AH21" s="322"/>
      <c r="AI21" s="502"/>
      <c r="AJ21" s="487" t="str">
        <f t="shared" si="6"/>
        <v>回答不要
Not Applicable</v>
      </c>
      <c r="AK21" s="488"/>
      <c r="AL21" s="489"/>
      <c r="AM21" s="491"/>
      <c r="AN21" s="322"/>
      <c r="AO21" s="502"/>
      <c r="AP21" s="509">
        <f>IF(OR(AND('0.Work Content Judge'!$AE$160=1,$CP21=99),AND('0.Work Content Judge'!$AH$160=1,$CQ21=99),AND('0.Work Content Judge'!$AG$160=1,$CR21=99),AND(COUNTIF('0.Work Content Judge'!$AJ$160:$AO$160,2)=0,$CS21=99),AND(COUNTIF('0.Work Content Judge'!$AJ$160:$AO$160,2)&gt;0,$CT21=99),AND('0.Work Content Judge'!$T$160=0,$CU21=99),AND('0.Work Content Judge'!$U$160=0,$CV21=99)),0,IF(OR(AND('0.Work Content Judge'!$G$130=1,$CD21=1),AND('0.Work Content Judge'!$H$130=1,$CE21=1),AND('0.Work Content Judge'!$I$130=1,$CF21=1),AND('0.Work Content Judge'!$J$130=1,$CG21=1),AND('0.Work Content Judge'!$L$130=1,$CK21=1),,AND('0.Work Content Judge'!$O$130=1,$CL21=1),AND('0.Work Content Judge'!$P$130=1,$CM21=1)),1,0))</f>
        <v>0</v>
      </c>
      <c r="AQ21" s="509">
        <f t="shared" si="7"/>
        <v>1</v>
      </c>
      <c r="AR21" s="509">
        <f>IF(OR(AND('0.Work Content Judge'!$AE$161=1,$CP21=99),AND('0.Work Content Judge'!$AH$161=1,$CQ21=99),AND('0.Work Content Judge'!$AG$161=1,$CR21=99),AND(COUNTIF('0.Work Content Judge'!$AJ$161:$AO$161,2)=0,$CS21=99),AND(COUNTIF('0.Work Content Judge'!$AJ$161:$AO$161,2)&gt;0,$CT21=99),AND('0.Work Content Judge'!$T$161=0,$CU21=99),AND('0.Work Content Judge'!$U$161=0,$CV21=99)),0,IF(OR(AND('0.Work Content Judge'!$G$131=1,$CD21=1),AND('0.Work Content Judge'!$H$131=1,$CE21=1),AND('0.Work Content Judge'!$I$131=1,$CF21=1),AND('0.Work Content Judge'!$J$131=1,$CG21=1),AND('0.Work Content Judge'!$L$131=1,$CK21=1),,AND('0.Work Content Judge'!$O$131=1,$CL21=1),AND('0.Work Content Judge'!$P$131=1,$CM21=1)),1,0))</f>
        <v>0</v>
      </c>
      <c r="AS21" s="509">
        <f t="shared" si="8"/>
        <v>1</v>
      </c>
      <c r="AT21" s="509">
        <f>IF(OR(AND('0.Work Content Judge'!$AE$162=1,$CP21=99),AND('0.Work Content Judge'!$AH$162=1,$CQ21=99),AND('0.Work Content Judge'!$AG$162=1,$CR21=99),AND(COUNTIF('0.Work Content Judge'!$AJ$162:$AO$162,2)=0,$CS21=99),AND(COUNTIF('0.Work Content Judge'!$AJ$162:$AO$162,2)&gt;0,$CT21=99),AND('0.Work Content Judge'!$T$162=0,$CU21=99),AND('0.Work Content Judge'!$U$162=0,$CV21=99)),0,IF(OR(AND('0.Work Content Judge'!$G$132=1,$CD21=1),AND('0.Work Content Judge'!$H$132=1,$CE21=1),AND('0.Work Content Judge'!$I$132=1,$CF21=1),AND('0.Work Content Judge'!$J$132=1,$CG21=1),AND('0.Work Content Judge'!$L$132=1,$CK21=1),,AND('0.Work Content Judge'!$O$132=1,$CL21=1),AND('0.Work Content Judge'!$P$132=1,$CM21=1)),1,0))</f>
        <v>0</v>
      </c>
      <c r="AU21" s="509">
        <f t="shared" si="9"/>
        <v>1</v>
      </c>
      <c r="AV21" s="509">
        <f>IF(OR(AND('0.Work Content Judge'!$AE$163=1,$CP21=99),AND('0.Work Content Judge'!$AH$163=1,$CQ21=99),AND('0.Work Content Judge'!$AG$163=1,$CR21=99),AND(COUNTIF('0.Work Content Judge'!$AJ$163:$AO$163,2)=0,$CS21=99),AND(COUNTIF('0.Work Content Judge'!$AJ$163:$AO$163,2)&gt;0,$CT21=99),AND('0.Work Content Judge'!$T$163=0,$CU21=99),AND('0.Work Content Judge'!$U$163=0,$CV21=99)),0,IF(OR(AND('0.Work Content Judge'!$G$133=1,$CD21=1),AND('0.Work Content Judge'!$H$133=1,$CE21=1),AND('0.Work Content Judge'!$I$133=1,$CF21=1),AND('0.Work Content Judge'!$J$133=1,$CG21=1),AND('0.Work Content Judge'!$L$133=1,$CK21=1),,AND('0.Work Content Judge'!$O$133=1,$CL21=1),AND('0.Work Content Judge'!$P$133=1,$CM21=1)),1,0))</f>
        <v>0</v>
      </c>
      <c r="AW21" s="509">
        <f t="shared" si="10"/>
        <v>1</v>
      </c>
      <c r="AX21" s="509">
        <f>IF(OR(AND('0.Work Content Judge'!$AE$164=1,$CP21=99),AND('0.Work Content Judge'!$AH$164=1,$CQ21=99),AND('0.Work Content Judge'!$AG$164=1,$CR21=99),AND(COUNTIF('0.Work Content Judge'!$AJ$164:$AO$164,2)=0,$CS21=99),AND(COUNTIF('0.Work Content Judge'!$AJ$164:$AO$164,2)&gt;0,$CT21=99),AND('0.Work Content Judge'!$T$164=0,$CU21=99),AND('0.Work Content Judge'!$U$164=0,$CV21=99)),0,IF(OR(AND('0.Work Content Judge'!$G$134=1,$CD21=1),AND('0.Work Content Judge'!$H$134=1,$CE21=1),AND('0.Work Content Judge'!$I$134=1,$CF21=1),AND('0.Work Content Judge'!$J$134=1,$CG21=1),AND('0.Work Content Judge'!$L$134=1,$CK21=1),,AND('0.Work Content Judge'!$O$134=1,$CL21=1),AND('0.Work Content Judge'!$P$134=1,$CM21=1)),1,0))</f>
        <v>0</v>
      </c>
      <c r="AY21" s="509">
        <f t="shared" si="11"/>
        <v>1</v>
      </c>
      <c r="AZ21" s="493">
        <f t="shared" si="12"/>
        <v>1</v>
      </c>
      <c r="BA21" s="521">
        <v>1</v>
      </c>
      <c r="BB21" s="522">
        <v>1</v>
      </c>
      <c r="BC21" s="522" t="s">
        <v>749</v>
      </c>
      <c r="BD21" s="522" t="s">
        <v>749</v>
      </c>
      <c r="BE21" s="522" t="s">
        <v>749</v>
      </c>
      <c r="BF21" s="522" t="s">
        <v>749</v>
      </c>
      <c r="BG21" s="522" t="s">
        <v>749</v>
      </c>
      <c r="BH21" s="522">
        <v>1</v>
      </c>
      <c r="BI21" s="522">
        <v>1</v>
      </c>
      <c r="BJ21" s="522">
        <v>1</v>
      </c>
      <c r="BK21" s="522" t="s">
        <v>749</v>
      </c>
      <c r="BL21" s="522" t="s">
        <v>749</v>
      </c>
      <c r="BM21" s="522" t="s">
        <v>749</v>
      </c>
      <c r="BN21" s="522" t="s">
        <v>749</v>
      </c>
      <c r="BO21" s="522" t="s">
        <v>749</v>
      </c>
      <c r="BP21" s="522" t="s">
        <v>749</v>
      </c>
      <c r="BQ21" s="522">
        <v>1</v>
      </c>
      <c r="BR21" s="522" t="s">
        <v>749</v>
      </c>
      <c r="BS21" s="522" t="s">
        <v>749</v>
      </c>
      <c r="BT21" s="522" t="s">
        <v>749</v>
      </c>
      <c r="BU21" s="522" t="s">
        <v>749</v>
      </c>
      <c r="BV21" s="522" t="s">
        <v>749</v>
      </c>
      <c r="BW21" s="522" t="s">
        <v>749</v>
      </c>
      <c r="BX21" s="522" t="s">
        <v>749</v>
      </c>
      <c r="BY21" s="522" t="s">
        <v>749</v>
      </c>
      <c r="BZ21" s="522">
        <v>1</v>
      </c>
      <c r="CA21" s="522">
        <v>1</v>
      </c>
      <c r="CB21" s="522">
        <v>1</v>
      </c>
      <c r="CC21" s="522">
        <v>1</v>
      </c>
      <c r="CD21" s="522">
        <v>1</v>
      </c>
      <c r="CE21" s="522">
        <v>1</v>
      </c>
      <c r="CF21" s="522" t="s">
        <v>749</v>
      </c>
      <c r="CG21" s="522" t="s">
        <v>749</v>
      </c>
      <c r="CH21" s="522" t="s">
        <v>749</v>
      </c>
      <c r="CI21" s="522" t="s">
        <v>749</v>
      </c>
      <c r="CJ21" s="522" t="s">
        <v>749</v>
      </c>
      <c r="CK21" s="522" t="s">
        <v>749</v>
      </c>
      <c r="CL21" s="522" t="s">
        <v>749</v>
      </c>
      <c r="CM21" s="522" t="s">
        <v>749</v>
      </c>
      <c r="CN21" s="522">
        <v>1</v>
      </c>
      <c r="CO21" s="522">
        <v>1</v>
      </c>
      <c r="CP21" s="522"/>
      <c r="CQ21" s="522"/>
      <c r="CR21" s="522"/>
      <c r="CS21" s="522"/>
      <c r="CT21" s="522"/>
      <c r="CU21" s="522"/>
      <c r="CV21" s="522"/>
    </row>
    <row r="22" s="258" customFormat="1" ht="360" spans="1:100">
      <c r="A22" s="447"/>
      <c r="B22" s="448">
        <f t="shared" si="0"/>
        <v>7</v>
      </c>
      <c r="C22" s="449" t="s">
        <v>1202</v>
      </c>
      <c r="D22" s="450" t="s">
        <v>743</v>
      </c>
      <c r="E22" s="451" t="s">
        <v>744</v>
      </c>
      <c r="F22" s="452" t="s">
        <v>1203</v>
      </c>
      <c r="G22" s="453" t="s">
        <v>1204</v>
      </c>
      <c r="H22" s="451" t="str">
        <f t="shared" si="1"/>
        <v>サーバ全体
Entire server</v>
      </c>
      <c r="I22" s="319" t="s">
        <v>1205</v>
      </c>
      <c r="J22" s="320" t="s">
        <v>1206</v>
      </c>
      <c r="K22" s="487" t="str">
        <f t="shared" si="2"/>
        <v>回答不要
Not Applicable</v>
      </c>
      <c r="L22" s="488"/>
      <c r="M22" s="489"/>
      <c r="N22" s="490" t="s">
        <v>1207</v>
      </c>
      <c r="O22" s="491"/>
      <c r="P22" s="322"/>
      <c r="Q22" s="502"/>
      <c r="R22" s="487" t="str">
        <f t="shared" si="3"/>
        <v>回答不要
Not Applicable</v>
      </c>
      <c r="S22" s="488"/>
      <c r="T22" s="489"/>
      <c r="U22" s="491"/>
      <c r="V22" s="322"/>
      <c r="W22" s="502"/>
      <c r="X22" s="487" t="str">
        <f t="shared" si="4"/>
        <v>回答不要
Not Applicable</v>
      </c>
      <c r="Y22" s="488"/>
      <c r="Z22" s="489"/>
      <c r="AA22" s="491"/>
      <c r="AB22" s="322"/>
      <c r="AC22" s="502"/>
      <c r="AD22" s="487" t="str">
        <f t="shared" si="5"/>
        <v>回答不要
Not Applicable</v>
      </c>
      <c r="AE22" s="488"/>
      <c r="AF22" s="489"/>
      <c r="AG22" s="491"/>
      <c r="AH22" s="322"/>
      <c r="AI22" s="502"/>
      <c r="AJ22" s="487" t="str">
        <f t="shared" si="6"/>
        <v>回答不要
Not Applicable</v>
      </c>
      <c r="AK22" s="488"/>
      <c r="AL22" s="489"/>
      <c r="AM22" s="491"/>
      <c r="AN22" s="322"/>
      <c r="AO22" s="502"/>
      <c r="AP22" s="509">
        <f>IF(OR(AND('0.Work Content Judge'!$AE$160=1,$CP22=99),AND('0.Work Content Judge'!$AH$160=1,$CQ22=99),AND('0.Work Content Judge'!$AG$160=1,$CR22=99),AND(COUNTIF('0.Work Content Judge'!$AJ$160:$AO$160,2)=0,$CS22=99),AND(COUNTIF('0.Work Content Judge'!$AJ$160:$AO$160,2)&gt;0,$CT22=99),AND('0.Work Content Judge'!$T$160=0,$CU22=99),AND('0.Work Content Judge'!$U$160=0,$CV22=99)),0,IF(OR(AND('0.Work Content Judge'!$G$130=1,$CD22=1),AND('0.Work Content Judge'!$H$130=1,$CE22=1),AND('0.Work Content Judge'!$I$130=1,$CF22=1),AND('0.Work Content Judge'!$J$130=1,$CG22=1),AND('0.Work Content Judge'!$L$130=1,$CK22=1),,AND('0.Work Content Judge'!$O$130=1,$CL22=1),AND('0.Work Content Judge'!$P$130=1,$CM22=1)),1,0))</f>
        <v>0</v>
      </c>
      <c r="AQ22" s="509">
        <f t="shared" si="7"/>
        <v>1</v>
      </c>
      <c r="AR22" s="509">
        <f>IF(OR(AND('0.Work Content Judge'!$AE$161=1,$CP22=99),AND('0.Work Content Judge'!$AH$161=1,$CQ22=99),AND('0.Work Content Judge'!$AG$161=1,$CR22=99),AND(COUNTIF('0.Work Content Judge'!$AJ$161:$AO$161,2)=0,$CS22=99),AND(COUNTIF('0.Work Content Judge'!$AJ$161:$AO$161,2)&gt;0,$CT22=99),AND('0.Work Content Judge'!$T$161=0,$CU22=99),AND('0.Work Content Judge'!$U$161=0,$CV22=99)),0,IF(OR(AND('0.Work Content Judge'!$G$131=1,$CD22=1),AND('0.Work Content Judge'!$H$131=1,$CE22=1),AND('0.Work Content Judge'!$I$131=1,$CF22=1),AND('0.Work Content Judge'!$J$131=1,$CG22=1),AND('0.Work Content Judge'!$L$131=1,$CK22=1),,AND('0.Work Content Judge'!$O$131=1,$CL22=1),AND('0.Work Content Judge'!$P$131=1,$CM22=1)),1,0))</f>
        <v>0</v>
      </c>
      <c r="AS22" s="509">
        <f t="shared" si="8"/>
        <v>1</v>
      </c>
      <c r="AT22" s="509">
        <f>IF(OR(AND('0.Work Content Judge'!$AE$162=1,$CP22=99),AND('0.Work Content Judge'!$AH$162=1,$CQ22=99),AND('0.Work Content Judge'!$AG$162=1,$CR22=99),AND(COUNTIF('0.Work Content Judge'!$AJ$162:$AO$162,2)=0,$CS22=99),AND(COUNTIF('0.Work Content Judge'!$AJ$162:$AO$162,2)&gt;0,$CT22=99),AND('0.Work Content Judge'!$T$162=0,$CU22=99),AND('0.Work Content Judge'!$U$162=0,$CV22=99)),0,IF(OR(AND('0.Work Content Judge'!$G$132=1,$CD22=1),AND('0.Work Content Judge'!$H$132=1,$CE22=1),AND('0.Work Content Judge'!$I$132=1,$CF22=1),AND('0.Work Content Judge'!$J$132=1,$CG22=1),AND('0.Work Content Judge'!$L$132=1,$CK22=1),,AND('0.Work Content Judge'!$O$132=1,$CL22=1),AND('0.Work Content Judge'!$P$132=1,$CM22=1)),1,0))</f>
        <v>0</v>
      </c>
      <c r="AU22" s="509">
        <f t="shared" si="9"/>
        <v>1</v>
      </c>
      <c r="AV22" s="509">
        <f>IF(OR(AND('0.Work Content Judge'!$AE$163=1,$CP22=99),AND('0.Work Content Judge'!$AH$163=1,$CQ22=99),AND('0.Work Content Judge'!$AG$163=1,$CR22=99),AND(COUNTIF('0.Work Content Judge'!$AJ$163:$AO$163,2)=0,$CS22=99),AND(COUNTIF('0.Work Content Judge'!$AJ$163:$AO$163,2)&gt;0,$CT22=99),AND('0.Work Content Judge'!$T$163=0,$CU22=99),AND('0.Work Content Judge'!$U$163=0,$CV22=99)),0,IF(OR(AND('0.Work Content Judge'!$G$133=1,$CD22=1),AND('0.Work Content Judge'!$H$133=1,$CE22=1),AND('0.Work Content Judge'!$I$133=1,$CF22=1),AND('0.Work Content Judge'!$J$133=1,$CG22=1),AND('0.Work Content Judge'!$L$133=1,$CK22=1),,AND('0.Work Content Judge'!$O$133=1,$CL22=1),AND('0.Work Content Judge'!$P$133=1,$CM22=1)),1,0))</f>
        <v>0</v>
      </c>
      <c r="AW22" s="509">
        <f t="shared" si="10"/>
        <v>1</v>
      </c>
      <c r="AX22" s="509">
        <f>IF(OR(AND('0.Work Content Judge'!$AE$164=1,$CP22=99),AND('0.Work Content Judge'!$AH$164=1,$CQ22=99),AND('0.Work Content Judge'!$AG$164=1,$CR22=99),AND(COUNTIF('0.Work Content Judge'!$AJ$164:$AO$164,2)=0,$CS22=99),AND(COUNTIF('0.Work Content Judge'!$AJ$164:$AO$164,2)&gt;0,$CT22=99),AND('0.Work Content Judge'!$T$164=0,$CU22=99),AND('0.Work Content Judge'!$U$164=0,$CV22=99)),0,IF(OR(AND('0.Work Content Judge'!$G$134=1,$CD22=1),AND('0.Work Content Judge'!$H$134=1,$CE22=1),AND('0.Work Content Judge'!$I$134=1,$CF22=1),AND('0.Work Content Judge'!$J$134=1,$CG22=1),AND('0.Work Content Judge'!$L$134=1,$CK22=1),,AND('0.Work Content Judge'!$O$134=1,$CL22=1),AND('0.Work Content Judge'!$P$134=1,$CM22=1)),1,0))</f>
        <v>0</v>
      </c>
      <c r="AY22" s="509">
        <f t="shared" si="11"/>
        <v>1</v>
      </c>
      <c r="AZ22" s="493">
        <f t="shared" si="12"/>
        <v>1</v>
      </c>
      <c r="BA22" s="521">
        <v>1</v>
      </c>
      <c r="BB22" s="522">
        <v>1</v>
      </c>
      <c r="BC22" s="522" t="s">
        <v>749</v>
      </c>
      <c r="BD22" s="522" t="s">
        <v>749</v>
      </c>
      <c r="BE22" s="522" t="s">
        <v>749</v>
      </c>
      <c r="BF22" s="522" t="s">
        <v>749</v>
      </c>
      <c r="BG22" s="522" t="s">
        <v>749</v>
      </c>
      <c r="BH22" s="522" t="s">
        <v>749</v>
      </c>
      <c r="BI22" s="522" t="s">
        <v>749</v>
      </c>
      <c r="BJ22" s="522">
        <v>0</v>
      </c>
      <c r="BK22" s="522" t="s">
        <v>749</v>
      </c>
      <c r="BL22" s="522" t="s">
        <v>749</v>
      </c>
      <c r="BM22" s="522" t="s">
        <v>749</v>
      </c>
      <c r="BN22" s="522" t="s">
        <v>749</v>
      </c>
      <c r="BO22" s="522" t="s">
        <v>749</v>
      </c>
      <c r="BP22" s="522" t="s">
        <v>749</v>
      </c>
      <c r="BQ22" s="522">
        <v>1</v>
      </c>
      <c r="BR22" s="522" t="s">
        <v>749</v>
      </c>
      <c r="BS22" s="522" t="s">
        <v>749</v>
      </c>
      <c r="BT22" s="522" t="s">
        <v>749</v>
      </c>
      <c r="BU22" s="522" t="s">
        <v>749</v>
      </c>
      <c r="BV22" s="522" t="s">
        <v>749</v>
      </c>
      <c r="BW22" s="522" t="s">
        <v>749</v>
      </c>
      <c r="BX22" s="522" t="s">
        <v>749</v>
      </c>
      <c r="BY22" s="522" t="s">
        <v>749</v>
      </c>
      <c r="BZ22" s="522">
        <v>1</v>
      </c>
      <c r="CA22" s="522">
        <v>1</v>
      </c>
      <c r="CB22" s="522">
        <v>1</v>
      </c>
      <c r="CC22" s="522" t="s">
        <v>749</v>
      </c>
      <c r="CD22" s="522">
        <v>1</v>
      </c>
      <c r="CE22" s="522">
        <v>1</v>
      </c>
      <c r="CF22" s="522" t="s">
        <v>749</v>
      </c>
      <c r="CG22" s="522" t="s">
        <v>749</v>
      </c>
      <c r="CH22" s="522" t="s">
        <v>749</v>
      </c>
      <c r="CI22" s="522" t="s">
        <v>749</v>
      </c>
      <c r="CJ22" s="522" t="s">
        <v>749</v>
      </c>
      <c r="CK22" s="522" t="s">
        <v>749</v>
      </c>
      <c r="CL22" s="522" t="s">
        <v>749</v>
      </c>
      <c r="CM22" s="522" t="s">
        <v>749</v>
      </c>
      <c r="CN22" s="522" t="s">
        <v>749</v>
      </c>
      <c r="CO22" s="522">
        <v>1</v>
      </c>
      <c r="CP22" s="522"/>
      <c r="CQ22" s="522"/>
      <c r="CR22" s="522"/>
      <c r="CS22" s="522"/>
      <c r="CT22" s="522"/>
      <c r="CU22" s="522"/>
      <c r="CV22" s="522"/>
    </row>
    <row r="23" s="258" customFormat="1" ht="187.2" spans="1:100">
      <c r="A23" s="447"/>
      <c r="B23" s="448">
        <f t="shared" si="0"/>
        <v>8</v>
      </c>
      <c r="C23" s="449" t="s">
        <v>1208</v>
      </c>
      <c r="D23" s="450" t="s">
        <v>743</v>
      </c>
      <c r="E23" s="451" t="s">
        <v>744</v>
      </c>
      <c r="F23" s="452" t="s">
        <v>1209</v>
      </c>
      <c r="G23" s="453" t="s">
        <v>1210</v>
      </c>
      <c r="H23" s="451" t="str">
        <f t="shared" si="1"/>
        <v>サーバ全体
Entire server</v>
      </c>
      <c r="I23" s="319" t="s">
        <v>1211</v>
      </c>
      <c r="J23" s="320" t="s">
        <v>1212</v>
      </c>
      <c r="K23" s="487" t="str">
        <f t="shared" si="2"/>
        <v>回答不要
Not Applicable</v>
      </c>
      <c r="L23" s="488"/>
      <c r="M23" s="489"/>
      <c r="N23" s="490" t="s">
        <v>1213</v>
      </c>
      <c r="O23" s="491"/>
      <c r="P23" s="322"/>
      <c r="Q23" s="502"/>
      <c r="R23" s="487" t="str">
        <f t="shared" si="3"/>
        <v>回答不要
Not Applicable</v>
      </c>
      <c r="S23" s="488"/>
      <c r="T23" s="489"/>
      <c r="U23" s="491"/>
      <c r="V23" s="322"/>
      <c r="W23" s="502"/>
      <c r="X23" s="487" t="str">
        <f t="shared" si="4"/>
        <v>回答不要
Not Applicable</v>
      </c>
      <c r="Y23" s="488"/>
      <c r="Z23" s="489"/>
      <c r="AA23" s="491"/>
      <c r="AB23" s="322"/>
      <c r="AC23" s="502"/>
      <c r="AD23" s="487" t="str">
        <f t="shared" si="5"/>
        <v>回答不要
Not Applicable</v>
      </c>
      <c r="AE23" s="488"/>
      <c r="AF23" s="489"/>
      <c r="AG23" s="491"/>
      <c r="AH23" s="322"/>
      <c r="AI23" s="502"/>
      <c r="AJ23" s="487" t="str">
        <f t="shared" si="6"/>
        <v>回答不要
Not Applicable</v>
      </c>
      <c r="AK23" s="488"/>
      <c r="AL23" s="489"/>
      <c r="AM23" s="491"/>
      <c r="AN23" s="322"/>
      <c r="AO23" s="502"/>
      <c r="AP23" s="509">
        <f>IF(OR(AND('0.Work Content Judge'!$AE$160=1,$CP23=99),AND('0.Work Content Judge'!$AH$160=1,$CQ23=99),AND('0.Work Content Judge'!$AG$160=1,$CR23=99),AND(COUNTIF('0.Work Content Judge'!$AJ$160:$AO$160,2)=0,$CS23=99),AND(COUNTIF('0.Work Content Judge'!$AJ$160:$AO$160,2)&gt;0,$CT23=99),AND('0.Work Content Judge'!$T$160=0,$CU23=99),AND('0.Work Content Judge'!$U$160=0,$CV23=99)),0,IF(OR(AND('0.Work Content Judge'!$G$130=1,$CD23=1),AND('0.Work Content Judge'!$H$130=1,$CE23=1),AND('0.Work Content Judge'!$I$130=1,$CF23=1),AND('0.Work Content Judge'!$J$130=1,$CG23=1),AND('0.Work Content Judge'!$L$130=1,$CK23=1),,AND('0.Work Content Judge'!$O$130=1,$CL23=1),AND('0.Work Content Judge'!$P$130=1,$CM23=1)),1,0))</f>
        <v>0</v>
      </c>
      <c r="AQ23" s="509">
        <f t="shared" si="7"/>
        <v>1</v>
      </c>
      <c r="AR23" s="509">
        <f>IF(OR(AND('0.Work Content Judge'!$AE$161=1,$CP23=99),AND('0.Work Content Judge'!$AH$161=1,$CQ23=99),AND('0.Work Content Judge'!$AG$161=1,$CR23=99),AND(COUNTIF('0.Work Content Judge'!$AJ$161:$AO$161,2)=0,$CS23=99),AND(COUNTIF('0.Work Content Judge'!$AJ$161:$AO$161,2)&gt;0,$CT23=99),AND('0.Work Content Judge'!$T$161=0,$CU23=99),AND('0.Work Content Judge'!$U$161=0,$CV23=99)),0,IF(OR(AND('0.Work Content Judge'!$G$131=1,$CD23=1),AND('0.Work Content Judge'!$H$131=1,$CE23=1),AND('0.Work Content Judge'!$I$131=1,$CF23=1),AND('0.Work Content Judge'!$J$131=1,$CG23=1),AND('0.Work Content Judge'!$L$131=1,$CK23=1),,AND('0.Work Content Judge'!$O$131=1,$CL23=1),AND('0.Work Content Judge'!$P$131=1,$CM23=1)),1,0))</f>
        <v>0</v>
      </c>
      <c r="AS23" s="509">
        <f t="shared" si="8"/>
        <v>1</v>
      </c>
      <c r="AT23" s="509">
        <f>IF(OR(AND('0.Work Content Judge'!$AE$162=1,$CP23=99),AND('0.Work Content Judge'!$AH$162=1,$CQ23=99),AND('0.Work Content Judge'!$AG$162=1,$CR23=99),AND(COUNTIF('0.Work Content Judge'!$AJ$162:$AO$162,2)=0,$CS23=99),AND(COUNTIF('0.Work Content Judge'!$AJ$162:$AO$162,2)&gt;0,$CT23=99),AND('0.Work Content Judge'!$T$162=0,$CU23=99),AND('0.Work Content Judge'!$U$162=0,$CV23=99)),0,IF(OR(AND('0.Work Content Judge'!$G$132=1,$CD23=1),AND('0.Work Content Judge'!$H$132=1,$CE23=1),AND('0.Work Content Judge'!$I$132=1,$CF23=1),AND('0.Work Content Judge'!$J$132=1,$CG23=1),AND('0.Work Content Judge'!$L$132=1,$CK23=1),,AND('0.Work Content Judge'!$O$132=1,$CL23=1),AND('0.Work Content Judge'!$P$132=1,$CM23=1)),1,0))</f>
        <v>0</v>
      </c>
      <c r="AU23" s="509">
        <f t="shared" si="9"/>
        <v>1</v>
      </c>
      <c r="AV23" s="509">
        <f>IF(OR(AND('0.Work Content Judge'!$AE$163=1,$CP23=99),AND('0.Work Content Judge'!$AH$163=1,$CQ23=99),AND('0.Work Content Judge'!$AG$163=1,$CR23=99),AND(COUNTIF('0.Work Content Judge'!$AJ$163:$AO$163,2)=0,$CS23=99),AND(COUNTIF('0.Work Content Judge'!$AJ$163:$AO$163,2)&gt;0,$CT23=99),AND('0.Work Content Judge'!$T$163=0,$CU23=99),AND('0.Work Content Judge'!$U$163=0,$CV23=99)),0,IF(OR(AND('0.Work Content Judge'!$G$133=1,$CD23=1),AND('0.Work Content Judge'!$H$133=1,$CE23=1),AND('0.Work Content Judge'!$I$133=1,$CF23=1),AND('0.Work Content Judge'!$J$133=1,$CG23=1),AND('0.Work Content Judge'!$L$133=1,$CK23=1),,AND('0.Work Content Judge'!$O$133=1,$CL23=1),AND('0.Work Content Judge'!$P$133=1,$CM23=1)),1,0))</f>
        <v>0</v>
      </c>
      <c r="AW23" s="509">
        <f t="shared" si="10"/>
        <v>1</v>
      </c>
      <c r="AX23" s="509">
        <f>IF(OR(AND('0.Work Content Judge'!$AE$164=1,$CP23=99),AND('0.Work Content Judge'!$AH$164=1,$CQ23=99),AND('0.Work Content Judge'!$AG$164=1,$CR23=99),AND(COUNTIF('0.Work Content Judge'!$AJ$164:$AO$164,2)=0,$CS23=99),AND(COUNTIF('0.Work Content Judge'!$AJ$164:$AO$164,2)&gt;0,$CT23=99),AND('0.Work Content Judge'!$T$164=0,$CU23=99),AND('0.Work Content Judge'!$U$164=0,$CV23=99)),0,IF(OR(AND('0.Work Content Judge'!$G$134=1,$CD23=1),AND('0.Work Content Judge'!$H$134=1,$CE23=1),AND('0.Work Content Judge'!$I$134=1,$CF23=1),AND('0.Work Content Judge'!$J$134=1,$CG23=1),AND('0.Work Content Judge'!$L$134=1,$CK23=1),,AND('0.Work Content Judge'!$O$134=1,$CL23=1),AND('0.Work Content Judge'!$P$134=1,$CM23=1)),1,0))</f>
        <v>0</v>
      </c>
      <c r="AY23" s="509">
        <f t="shared" si="11"/>
        <v>1</v>
      </c>
      <c r="AZ23" s="493">
        <f t="shared" si="12"/>
        <v>1</v>
      </c>
      <c r="BA23" s="521">
        <v>1</v>
      </c>
      <c r="BB23" s="522">
        <v>1</v>
      </c>
      <c r="BC23" s="522" t="s">
        <v>749</v>
      </c>
      <c r="BD23" s="522" t="s">
        <v>749</v>
      </c>
      <c r="BE23" s="522" t="s">
        <v>749</v>
      </c>
      <c r="BF23" s="522" t="s">
        <v>749</v>
      </c>
      <c r="BG23" s="522" t="s">
        <v>749</v>
      </c>
      <c r="BH23" s="522" t="s">
        <v>749</v>
      </c>
      <c r="BI23" s="522" t="s">
        <v>749</v>
      </c>
      <c r="BJ23" s="522">
        <v>0</v>
      </c>
      <c r="BK23" s="522" t="s">
        <v>749</v>
      </c>
      <c r="BL23" s="522" t="s">
        <v>749</v>
      </c>
      <c r="BM23" s="522" t="s">
        <v>749</v>
      </c>
      <c r="BN23" s="522" t="s">
        <v>749</v>
      </c>
      <c r="BO23" s="522" t="s">
        <v>749</v>
      </c>
      <c r="BP23" s="522" t="s">
        <v>749</v>
      </c>
      <c r="BQ23" s="522">
        <v>1</v>
      </c>
      <c r="BR23" s="522" t="s">
        <v>749</v>
      </c>
      <c r="BS23" s="522" t="s">
        <v>749</v>
      </c>
      <c r="BT23" s="522" t="s">
        <v>749</v>
      </c>
      <c r="BU23" s="522" t="s">
        <v>749</v>
      </c>
      <c r="BV23" s="522" t="s">
        <v>749</v>
      </c>
      <c r="BW23" s="522" t="s">
        <v>749</v>
      </c>
      <c r="BX23" s="522" t="s">
        <v>749</v>
      </c>
      <c r="BY23" s="522" t="s">
        <v>749</v>
      </c>
      <c r="BZ23" s="522">
        <v>1</v>
      </c>
      <c r="CA23" s="522">
        <v>1</v>
      </c>
      <c r="CB23" s="522">
        <v>1</v>
      </c>
      <c r="CC23" s="522" t="s">
        <v>749</v>
      </c>
      <c r="CD23" s="522">
        <v>1</v>
      </c>
      <c r="CE23" s="522">
        <v>1</v>
      </c>
      <c r="CF23" s="522" t="s">
        <v>749</v>
      </c>
      <c r="CG23" s="522" t="s">
        <v>749</v>
      </c>
      <c r="CH23" s="522" t="s">
        <v>749</v>
      </c>
      <c r="CI23" s="522" t="s">
        <v>749</v>
      </c>
      <c r="CJ23" s="522" t="s">
        <v>749</v>
      </c>
      <c r="CK23" s="522" t="s">
        <v>749</v>
      </c>
      <c r="CL23" s="522" t="s">
        <v>749</v>
      </c>
      <c r="CM23" s="522" t="s">
        <v>749</v>
      </c>
      <c r="CN23" s="522" t="s">
        <v>749</v>
      </c>
      <c r="CO23" s="522">
        <v>1</v>
      </c>
      <c r="CP23" s="522"/>
      <c r="CQ23" s="522"/>
      <c r="CR23" s="522"/>
      <c r="CS23" s="522"/>
      <c r="CT23" s="522"/>
      <c r="CU23" s="522"/>
      <c r="CV23" s="522"/>
    </row>
    <row r="24" s="258" customFormat="1" ht="273.6" spans="1:100">
      <c r="A24" s="447"/>
      <c r="B24" s="448">
        <f t="shared" si="0"/>
        <v>9</v>
      </c>
      <c r="C24" s="449" t="s">
        <v>782</v>
      </c>
      <c r="D24" s="450" t="s">
        <v>743</v>
      </c>
      <c r="E24" s="451" t="s">
        <v>744</v>
      </c>
      <c r="F24" s="452" t="s">
        <v>783</v>
      </c>
      <c r="G24" s="453" t="s">
        <v>784</v>
      </c>
      <c r="H24" s="451" t="str">
        <f t="shared" si="1"/>
        <v>サーバ全体
Entire server</v>
      </c>
      <c r="I24" s="319" t="s">
        <v>785</v>
      </c>
      <c r="J24" s="320" t="s">
        <v>786</v>
      </c>
      <c r="K24" s="487" t="str">
        <f t="shared" si="2"/>
        <v>回答不要
Not Applicable</v>
      </c>
      <c r="L24" s="488"/>
      <c r="M24" s="489"/>
      <c r="N24" s="490" t="s">
        <v>787</v>
      </c>
      <c r="O24" s="491"/>
      <c r="P24" s="322"/>
      <c r="Q24" s="502"/>
      <c r="R24" s="487" t="str">
        <f t="shared" si="3"/>
        <v>回答不要
Not Applicable</v>
      </c>
      <c r="S24" s="488"/>
      <c r="T24" s="489"/>
      <c r="U24" s="491"/>
      <c r="V24" s="322"/>
      <c r="W24" s="502"/>
      <c r="X24" s="487" t="str">
        <f t="shared" si="4"/>
        <v>回答不要
Not Applicable</v>
      </c>
      <c r="Y24" s="488"/>
      <c r="Z24" s="489"/>
      <c r="AA24" s="491"/>
      <c r="AB24" s="322"/>
      <c r="AC24" s="502"/>
      <c r="AD24" s="487" t="str">
        <f t="shared" si="5"/>
        <v>回答不要
Not Applicable</v>
      </c>
      <c r="AE24" s="488"/>
      <c r="AF24" s="489"/>
      <c r="AG24" s="491"/>
      <c r="AH24" s="322"/>
      <c r="AI24" s="502"/>
      <c r="AJ24" s="487" t="str">
        <f t="shared" si="6"/>
        <v>回答不要
Not Applicable</v>
      </c>
      <c r="AK24" s="488"/>
      <c r="AL24" s="489"/>
      <c r="AM24" s="491"/>
      <c r="AN24" s="322"/>
      <c r="AO24" s="502"/>
      <c r="AP24" s="509">
        <f>IF(OR(AND('0.Work Content Judge'!$AE$160=1,$CP24=99),AND('0.Work Content Judge'!$AH$160=1,$CQ24=99),AND('0.Work Content Judge'!$AG$160=1,$CR24=99),AND(COUNTIF('0.Work Content Judge'!$AJ$160:$AO$160,2)=0,$CS24=99),AND(COUNTIF('0.Work Content Judge'!$AJ$160:$AO$160,2)&gt;0,$CT24=99),AND('0.Work Content Judge'!$T$160=0,$CU24=99),AND('0.Work Content Judge'!$U$160=0,$CV24=99)),0,IF(OR(AND('0.Work Content Judge'!$G$130=1,$CD24=1),AND('0.Work Content Judge'!$H$130=1,$CE24=1),AND('0.Work Content Judge'!$I$130=1,$CF24=1),AND('0.Work Content Judge'!$J$130=1,$CG24=1),AND('0.Work Content Judge'!$L$130=1,$CK24=1),,AND('0.Work Content Judge'!$O$130=1,$CL24=1),AND('0.Work Content Judge'!$P$130=1,$CM24=1)),1,0))</f>
        <v>0</v>
      </c>
      <c r="AQ24" s="509">
        <f t="shared" si="7"/>
        <v>1</v>
      </c>
      <c r="AR24" s="509">
        <f>IF(OR(AND('0.Work Content Judge'!$AE$161=1,$CP24=99),AND('0.Work Content Judge'!$AH$161=1,$CQ24=99),AND('0.Work Content Judge'!$AG$161=1,$CR24=99),AND(COUNTIF('0.Work Content Judge'!$AJ$161:$AO$161,2)=0,$CS24=99),AND(COUNTIF('0.Work Content Judge'!$AJ$161:$AO$161,2)&gt;0,$CT24=99),AND('0.Work Content Judge'!$T$161=0,$CU24=99),AND('0.Work Content Judge'!$U$161=0,$CV24=99)),0,IF(OR(AND('0.Work Content Judge'!$G$131=1,$CD24=1),AND('0.Work Content Judge'!$H$131=1,$CE24=1),AND('0.Work Content Judge'!$I$131=1,$CF24=1),AND('0.Work Content Judge'!$J$131=1,$CG24=1),AND('0.Work Content Judge'!$L$131=1,$CK24=1),,AND('0.Work Content Judge'!$O$131=1,$CL24=1),AND('0.Work Content Judge'!$P$131=1,$CM24=1)),1,0))</f>
        <v>0</v>
      </c>
      <c r="AS24" s="509">
        <f t="shared" si="8"/>
        <v>1</v>
      </c>
      <c r="AT24" s="509">
        <f>IF(OR(AND('0.Work Content Judge'!$AE$162=1,$CP24=99),AND('0.Work Content Judge'!$AH$162=1,$CQ24=99),AND('0.Work Content Judge'!$AG$162=1,$CR24=99),AND(COUNTIF('0.Work Content Judge'!$AJ$162:$AO$162,2)=0,$CS24=99),AND(COUNTIF('0.Work Content Judge'!$AJ$162:$AO$162,2)&gt;0,$CT24=99),AND('0.Work Content Judge'!$T$162=0,$CU24=99),AND('0.Work Content Judge'!$U$162=0,$CV24=99)),0,IF(OR(AND('0.Work Content Judge'!$G$132=1,$CD24=1),AND('0.Work Content Judge'!$H$132=1,$CE24=1),AND('0.Work Content Judge'!$I$132=1,$CF24=1),AND('0.Work Content Judge'!$J$132=1,$CG24=1),AND('0.Work Content Judge'!$L$132=1,$CK24=1),,AND('0.Work Content Judge'!$O$132=1,$CL24=1),AND('0.Work Content Judge'!$P$132=1,$CM24=1)),1,0))</f>
        <v>0</v>
      </c>
      <c r="AU24" s="509">
        <f t="shared" si="9"/>
        <v>1</v>
      </c>
      <c r="AV24" s="509">
        <f>IF(OR(AND('0.Work Content Judge'!$AE$163=1,$CP24=99),AND('0.Work Content Judge'!$AH$163=1,$CQ24=99),AND('0.Work Content Judge'!$AG$163=1,$CR24=99),AND(COUNTIF('0.Work Content Judge'!$AJ$163:$AO$163,2)=0,$CS24=99),AND(COUNTIF('0.Work Content Judge'!$AJ$163:$AO$163,2)&gt;0,$CT24=99),AND('0.Work Content Judge'!$T$163=0,$CU24=99),AND('0.Work Content Judge'!$U$163=0,$CV24=99)),0,IF(OR(AND('0.Work Content Judge'!$G$133=1,$CD24=1),AND('0.Work Content Judge'!$H$133=1,$CE24=1),AND('0.Work Content Judge'!$I$133=1,$CF24=1),AND('0.Work Content Judge'!$J$133=1,$CG24=1),AND('0.Work Content Judge'!$L$133=1,$CK24=1),,AND('0.Work Content Judge'!$O$133=1,$CL24=1),AND('0.Work Content Judge'!$P$133=1,$CM24=1)),1,0))</f>
        <v>0</v>
      </c>
      <c r="AW24" s="509">
        <f t="shared" si="10"/>
        <v>1</v>
      </c>
      <c r="AX24" s="509">
        <f>IF(OR(AND('0.Work Content Judge'!$AE$164=1,$CP24=99),AND('0.Work Content Judge'!$AH$164=1,$CQ24=99),AND('0.Work Content Judge'!$AG$164=1,$CR24=99),AND(COUNTIF('0.Work Content Judge'!$AJ$164:$AO$164,2)=0,$CS24=99),AND(COUNTIF('0.Work Content Judge'!$AJ$164:$AO$164,2)&gt;0,$CT24=99),AND('0.Work Content Judge'!$T$164=0,$CU24=99),AND('0.Work Content Judge'!$U$164=0,$CV24=99)),0,IF(OR(AND('0.Work Content Judge'!$G$134=1,$CD24=1),AND('0.Work Content Judge'!$H$134=1,$CE24=1),AND('0.Work Content Judge'!$I$134=1,$CF24=1),AND('0.Work Content Judge'!$J$134=1,$CG24=1),AND('0.Work Content Judge'!$L$134=1,$CK24=1),,AND('0.Work Content Judge'!$O$134=1,$CL24=1),AND('0.Work Content Judge'!$P$134=1,$CM24=1)),1,0))</f>
        <v>0</v>
      </c>
      <c r="AY24" s="509">
        <f t="shared" si="11"/>
        <v>1</v>
      </c>
      <c r="AZ24" s="493">
        <f t="shared" si="12"/>
        <v>1</v>
      </c>
      <c r="BA24" s="521">
        <v>1</v>
      </c>
      <c r="BB24" s="522">
        <v>1</v>
      </c>
      <c r="BC24" s="522" t="s">
        <v>749</v>
      </c>
      <c r="BD24" s="522" t="s">
        <v>749</v>
      </c>
      <c r="BE24" s="522" t="s">
        <v>749</v>
      </c>
      <c r="BF24" s="522" t="s">
        <v>749</v>
      </c>
      <c r="BG24" s="522" t="s">
        <v>749</v>
      </c>
      <c r="BH24" s="522">
        <v>1</v>
      </c>
      <c r="BI24" s="522">
        <v>1</v>
      </c>
      <c r="BJ24" s="522">
        <v>1</v>
      </c>
      <c r="BK24" s="522" t="s">
        <v>749</v>
      </c>
      <c r="BL24" s="522" t="s">
        <v>749</v>
      </c>
      <c r="BM24" s="522" t="s">
        <v>749</v>
      </c>
      <c r="BN24" s="522">
        <v>1</v>
      </c>
      <c r="BO24" s="522">
        <v>1</v>
      </c>
      <c r="BP24" s="522">
        <v>1</v>
      </c>
      <c r="BQ24" s="522">
        <v>1</v>
      </c>
      <c r="BR24" s="522" t="s">
        <v>749</v>
      </c>
      <c r="BS24" s="522" t="s">
        <v>749</v>
      </c>
      <c r="BT24" s="522" t="s">
        <v>749</v>
      </c>
      <c r="BU24" s="522" t="s">
        <v>749</v>
      </c>
      <c r="BV24" s="522" t="s">
        <v>749</v>
      </c>
      <c r="BW24" s="522" t="s">
        <v>749</v>
      </c>
      <c r="BX24" s="522" t="s">
        <v>749</v>
      </c>
      <c r="BY24" s="522" t="s">
        <v>749</v>
      </c>
      <c r="BZ24" s="522">
        <v>1</v>
      </c>
      <c r="CA24" s="522">
        <v>1</v>
      </c>
      <c r="CB24" s="522">
        <v>1</v>
      </c>
      <c r="CC24" s="522">
        <v>1</v>
      </c>
      <c r="CD24" s="522">
        <v>1</v>
      </c>
      <c r="CE24" s="522">
        <v>1</v>
      </c>
      <c r="CF24" s="522" t="s">
        <v>749</v>
      </c>
      <c r="CG24" s="522" t="s">
        <v>749</v>
      </c>
      <c r="CH24" s="522" t="s">
        <v>749</v>
      </c>
      <c r="CI24" s="522" t="s">
        <v>749</v>
      </c>
      <c r="CJ24" s="522" t="s">
        <v>749</v>
      </c>
      <c r="CK24" s="522" t="s">
        <v>749</v>
      </c>
      <c r="CL24" s="522" t="s">
        <v>749</v>
      </c>
      <c r="CM24" s="522" t="s">
        <v>749</v>
      </c>
      <c r="CN24" s="522">
        <v>1</v>
      </c>
      <c r="CO24" s="522">
        <v>1</v>
      </c>
      <c r="CP24" s="522"/>
      <c r="CQ24" s="522"/>
      <c r="CR24" s="522"/>
      <c r="CS24" s="522"/>
      <c r="CT24" s="522"/>
      <c r="CU24" s="522"/>
      <c r="CV24" s="522"/>
    </row>
    <row r="25" s="258" customFormat="1" ht="230.4" spans="1:100">
      <c r="A25" s="447"/>
      <c r="B25" s="448">
        <f t="shared" si="0"/>
        <v>10</v>
      </c>
      <c r="C25" s="449" t="s">
        <v>1214</v>
      </c>
      <c r="D25" s="450" t="s">
        <v>743</v>
      </c>
      <c r="E25" s="451" t="s">
        <v>744</v>
      </c>
      <c r="F25" s="452" t="s">
        <v>1215</v>
      </c>
      <c r="G25" s="453" t="s">
        <v>1216</v>
      </c>
      <c r="H25" s="451" t="str">
        <f t="shared" si="1"/>
        <v>サーバ全体
Entire server</v>
      </c>
      <c r="I25" s="319" t="s">
        <v>1217</v>
      </c>
      <c r="J25" s="320" t="s">
        <v>1218</v>
      </c>
      <c r="K25" s="487" t="str">
        <f t="shared" si="2"/>
        <v>回答不要
Not Applicable</v>
      </c>
      <c r="L25" s="488"/>
      <c r="M25" s="489"/>
      <c r="N25" s="490" t="s">
        <v>1219</v>
      </c>
      <c r="O25" s="491"/>
      <c r="P25" s="322"/>
      <c r="Q25" s="502"/>
      <c r="R25" s="487" t="str">
        <f t="shared" si="3"/>
        <v>回答不要
Not Applicable</v>
      </c>
      <c r="S25" s="488"/>
      <c r="T25" s="489"/>
      <c r="U25" s="491"/>
      <c r="V25" s="322"/>
      <c r="W25" s="502"/>
      <c r="X25" s="487" t="str">
        <f t="shared" si="4"/>
        <v>回答不要
Not Applicable</v>
      </c>
      <c r="Y25" s="488"/>
      <c r="Z25" s="489"/>
      <c r="AA25" s="491"/>
      <c r="AB25" s="322"/>
      <c r="AC25" s="502"/>
      <c r="AD25" s="487" t="str">
        <f t="shared" si="5"/>
        <v>回答不要
Not Applicable</v>
      </c>
      <c r="AE25" s="488"/>
      <c r="AF25" s="489"/>
      <c r="AG25" s="491"/>
      <c r="AH25" s="322"/>
      <c r="AI25" s="502"/>
      <c r="AJ25" s="487" t="str">
        <f t="shared" si="6"/>
        <v>回答不要
Not Applicable</v>
      </c>
      <c r="AK25" s="488"/>
      <c r="AL25" s="489"/>
      <c r="AM25" s="491"/>
      <c r="AN25" s="322"/>
      <c r="AO25" s="502"/>
      <c r="AP25" s="509">
        <f>IF(OR(AND('0.Work Content Judge'!$AE$160=1,$CP25=99),AND('0.Work Content Judge'!$AH$160=1,$CQ25=99),AND('0.Work Content Judge'!$AG$160=1,$CR25=99),AND(COUNTIF('0.Work Content Judge'!$AJ$160:$AO$160,2)=0,$CS25=99),AND(COUNTIF('0.Work Content Judge'!$AJ$160:$AO$160,2)&gt;0,$CT25=99),AND('0.Work Content Judge'!$T$160=0,$CU25=99),AND('0.Work Content Judge'!$U$160=0,$CV25=99)),0,IF(OR(AND('0.Work Content Judge'!$G$130=1,$CD25=1),AND('0.Work Content Judge'!$H$130=1,$CE25=1),AND('0.Work Content Judge'!$I$130=1,$CF25=1),AND('0.Work Content Judge'!$J$130=1,$CG25=1),AND('0.Work Content Judge'!$L$130=1,$CK25=1),,AND('0.Work Content Judge'!$O$130=1,$CL25=1),AND('0.Work Content Judge'!$P$130=1,$CM25=1)),1,0))</f>
        <v>0</v>
      </c>
      <c r="AQ25" s="509">
        <f t="shared" si="7"/>
        <v>1</v>
      </c>
      <c r="AR25" s="509">
        <f>IF(OR(AND('0.Work Content Judge'!$AE$161=1,$CP25=99),AND('0.Work Content Judge'!$AH$161=1,$CQ25=99),AND('0.Work Content Judge'!$AG$161=1,$CR25=99),AND(COUNTIF('0.Work Content Judge'!$AJ$161:$AO$161,2)=0,$CS25=99),AND(COUNTIF('0.Work Content Judge'!$AJ$161:$AO$161,2)&gt;0,$CT25=99),AND('0.Work Content Judge'!$T$161=0,$CU25=99),AND('0.Work Content Judge'!$U$161=0,$CV25=99)),0,IF(OR(AND('0.Work Content Judge'!$G$131=1,$CD25=1),AND('0.Work Content Judge'!$H$131=1,$CE25=1),AND('0.Work Content Judge'!$I$131=1,$CF25=1),AND('0.Work Content Judge'!$J$131=1,$CG25=1),AND('0.Work Content Judge'!$L$131=1,$CK25=1),,AND('0.Work Content Judge'!$O$131=1,$CL25=1),AND('0.Work Content Judge'!$P$131=1,$CM25=1)),1,0))</f>
        <v>0</v>
      </c>
      <c r="AS25" s="509">
        <f t="shared" si="8"/>
        <v>1</v>
      </c>
      <c r="AT25" s="509">
        <f>IF(OR(AND('0.Work Content Judge'!$AE$162=1,$CP25=99),AND('0.Work Content Judge'!$AH$162=1,$CQ25=99),AND('0.Work Content Judge'!$AG$162=1,$CR25=99),AND(COUNTIF('0.Work Content Judge'!$AJ$162:$AO$162,2)=0,$CS25=99),AND(COUNTIF('0.Work Content Judge'!$AJ$162:$AO$162,2)&gt;0,$CT25=99),AND('0.Work Content Judge'!$T$162=0,$CU25=99),AND('0.Work Content Judge'!$U$162=0,$CV25=99)),0,IF(OR(AND('0.Work Content Judge'!$G$132=1,$CD25=1),AND('0.Work Content Judge'!$H$132=1,$CE25=1),AND('0.Work Content Judge'!$I$132=1,$CF25=1),AND('0.Work Content Judge'!$J$132=1,$CG25=1),AND('0.Work Content Judge'!$L$132=1,$CK25=1),,AND('0.Work Content Judge'!$O$132=1,$CL25=1),AND('0.Work Content Judge'!$P$132=1,$CM25=1)),1,0))</f>
        <v>0</v>
      </c>
      <c r="AU25" s="509">
        <f t="shared" si="9"/>
        <v>1</v>
      </c>
      <c r="AV25" s="509">
        <f>IF(OR(AND('0.Work Content Judge'!$AE$163=1,$CP25=99),AND('0.Work Content Judge'!$AH$163=1,$CQ25=99),AND('0.Work Content Judge'!$AG$163=1,$CR25=99),AND(COUNTIF('0.Work Content Judge'!$AJ$163:$AO$163,2)=0,$CS25=99),AND(COUNTIF('0.Work Content Judge'!$AJ$163:$AO$163,2)&gt;0,$CT25=99),AND('0.Work Content Judge'!$T$163=0,$CU25=99),AND('0.Work Content Judge'!$U$163=0,$CV25=99)),0,IF(OR(AND('0.Work Content Judge'!$G$133=1,$CD25=1),AND('0.Work Content Judge'!$H$133=1,$CE25=1),AND('0.Work Content Judge'!$I$133=1,$CF25=1),AND('0.Work Content Judge'!$J$133=1,$CG25=1),AND('0.Work Content Judge'!$L$133=1,$CK25=1),,AND('0.Work Content Judge'!$O$133=1,$CL25=1),AND('0.Work Content Judge'!$P$133=1,$CM25=1)),1,0))</f>
        <v>0</v>
      </c>
      <c r="AW25" s="509">
        <f t="shared" si="10"/>
        <v>1</v>
      </c>
      <c r="AX25" s="509">
        <f>IF(OR(AND('0.Work Content Judge'!$AE$164=1,$CP25=99),AND('0.Work Content Judge'!$AH$164=1,$CQ25=99),AND('0.Work Content Judge'!$AG$164=1,$CR25=99),AND(COUNTIF('0.Work Content Judge'!$AJ$164:$AO$164,2)=0,$CS25=99),AND(COUNTIF('0.Work Content Judge'!$AJ$164:$AO$164,2)&gt;0,$CT25=99),AND('0.Work Content Judge'!$T$164=0,$CU25=99),AND('0.Work Content Judge'!$U$164=0,$CV25=99)),0,IF(OR(AND('0.Work Content Judge'!$G$134=1,$CD25=1),AND('0.Work Content Judge'!$H$134=1,$CE25=1),AND('0.Work Content Judge'!$I$134=1,$CF25=1),AND('0.Work Content Judge'!$J$134=1,$CG25=1),AND('0.Work Content Judge'!$L$134=1,$CK25=1),,AND('0.Work Content Judge'!$O$134=1,$CL25=1),AND('0.Work Content Judge'!$P$134=1,$CM25=1)),1,0))</f>
        <v>0</v>
      </c>
      <c r="AY25" s="509">
        <f t="shared" si="11"/>
        <v>1</v>
      </c>
      <c r="AZ25" s="493">
        <f t="shared" si="12"/>
        <v>1</v>
      </c>
      <c r="BA25" s="521">
        <v>1</v>
      </c>
      <c r="BB25" s="522">
        <v>1</v>
      </c>
      <c r="BC25" s="522" t="s">
        <v>749</v>
      </c>
      <c r="BD25" s="522" t="s">
        <v>749</v>
      </c>
      <c r="BE25" s="522" t="s">
        <v>749</v>
      </c>
      <c r="BF25" s="522" t="s">
        <v>749</v>
      </c>
      <c r="BG25" s="522" t="s">
        <v>749</v>
      </c>
      <c r="BH25" s="522" t="s">
        <v>749</v>
      </c>
      <c r="BI25" s="522" t="s">
        <v>749</v>
      </c>
      <c r="BJ25" s="522">
        <v>0</v>
      </c>
      <c r="BK25" s="522" t="s">
        <v>749</v>
      </c>
      <c r="BL25" s="522" t="s">
        <v>749</v>
      </c>
      <c r="BM25" s="522" t="s">
        <v>749</v>
      </c>
      <c r="BN25" s="522" t="s">
        <v>749</v>
      </c>
      <c r="BO25" s="522" t="s">
        <v>749</v>
      </c>
      <c r="BP25" s="522" t="s">
        <v>749</v>
      </c>
      <c r="BQ25" s="522">
        <v>1</v>
      </c>
      <c r="BR25" s="522" t="s">
        <v>749</v>
      </c>
      <c r="BS25" s="522" t="s">
        <v>749</v>
      </c>
      <c r="BT25" s="522" t="s">
        <v>749</v>
      </c>
      <c r="BU25" s="522" t="s">
        <v>749</v>
      </c>
      <c r="BV25" s="522" t="s">
        <v>749</v>
      </c>
      <c r="BW25" s="522" t="s">
        <v>749</v>
      </c>
      <c r="BX25" s="522" t="s">
        <v>749</v>
      </c>
      <c r="BY25" s="522" t="s">
        <v>749</v>
      </c>
      <c r="BZ25" s="522">
        <v>1</v>
      </c>
      <c r="CA25" s="522">
        <v>1</v>
      </c>
      <c r="CB25" s="522">
        <v>1</v>
      </c>
      <c r="CC25" s="522" t="s">
        <v>749</v>
      </c>
      <c r="CD25" s="522">
        <v>1</v>
      </c>
      <c r="CE25" s="522">
        <v>1</v>
      </c>
      <c r="CF25" s="522" t="s">
        <v>749</v>
      </c>
      <c r="CG25" s="522" t="s">
        <v>749</v>
      </c>
      <c r="CH25" s="522" t="s">
        <v>749</v>
      </c>
      <c r="CI25" s="522" t="s">
        <v>749</v>
      </c>
      <c r="CJ25" s="522" t="s">
        <v>749</v>
      </c>
      <c r="CK25" s="522" t="s">
        <v>749</v>
      </c>
      <c r="CL25" s="522" t="s">
        <v>749</v>
      </c>
      <c r="CM25" s="522" t="s">
        <v>749</v>
      </c>
      <c r="CN25" s="522" t="s">
        <v>749</v>
      </c>
      <c r="CO25" s="522">
        <v>1</v>
      </c>
      <c r="CP25" s="522"/>
      <c r="CQ25" s="522"/>
      <c r="CR25" s="522"/>
      <c r="CS25" s="522"/>
      <c r="CT25" s="522"/>
      <c r="CU25" s="522"/>
      <c r="CV25" s="522"/>
    </row>
    <row r="26" s="258" customFormat="1" ht="244.8" spans="1:100">
      <c r="A26" s="447"/>
      <c r="B26" s="448">
        <f t="shared" si="0"/>
        <v>11</v>
      </c>
      <c r="C26" s="449" t="s">
        <v>788</v>
      </c>
      <c r="D26" s="450" t="s">
        <v>743</v>
      </c>
      <c r="E26" s="451" t="s">
        <v>744</v>
      </c>
      <c r="F26" s="452" t="s">
        <v>789</v>
      </c>
      <c r="G26" s="453" t="s">
        <v>790</v>
      </c>
      <c r="H26" s="451" t="str">
        <f t="shared" si="1"/>
        <v>サーバ全体
Entire server</v>
      </c>
      <c r="I26" s="319" t="s">
        <v>791</v>
      </c>
      <c r="J26" s="320" t="s">
        <v>792</v>
      </c>
      <c r="K26" s="487" t="str">
        <f t="shared" si="2"/>
        <v>回答不要
Not Applicable</v>
      </c>
      <c r="L26" s="488"/>
      <c r="M26" s="489"/>
      <c r="N26" s="490" t="s">
        <v>793</v>
      </c>
      <c r="O26" s="491"/>
      <c r="P26" s="322"/>
      <c r="Q26" s="502"/>
      <c r="R26" s="487" t="str">
        <f t="shared" si="3"/>
        <v>回答不要
Not Applicable</v>
      </c>
      <c r="S26" s="488"/>
      <c r="T26" s="489"/>
      <c r="U26" s="491"/>
      <c r="V26" s="322"/>
      <c r="W26" s="502"/>
      <c r="X26" s="487" t="str">
        <f t="shared" si="4"/>
        <v>回答不要
Not Applicable</v>
      </c>
      <c r="Y26" s="488"/>
      <c r="Z26" s="489"/>
      <c r="AA26" s="491"/>
      <c r="AB26" s="322"/>
      <c r="AC26" s="502"/>
      <c r="AD26" s="487" t="str">
        <f t="shared" si="5"/>
        <v>回答不要
Not Applicable</v>
      </c>
      <c r="AE26" s="488"/>
      <c r="AF26" s="489"/>
      <c r="AG26" s="491"/>
      <c r="AH26" s="322"/>
      <c r="AI26" s="502"/>
      <c r="AJ26" s="487" t="str">
        <f t="shared" si="6"/>
        <v>回答不要
Not Applicable</v>
      </c>
      <c r="AK26" s="488"/>
      <c r="AL26" s="489"/>
      <c r="AM26" s="491"/>
      <c r="AN26" s="322"/>
      <c r="AO26" s="502"/>
      <c r="AP26" s="509">
        <f>IF(OR(AND('0.Work Content Judge'!$AE$160=1,$CP26=99),AND('0.Work Content Judge'!$AH$160=1,$CQ26=99),AND('0.Work Content Judge'!$AG$160=1,$CR26=99),AND(COUNTIF('0.Work Content Judge'!$AJ$160:$AO$160,2)=0,$CS26=99),AND(COUNTIF('0.Work Content Judge'!$AJ$160:$AO$160,2)&gt;0,$CT26=99),AND('0.Work Content Judge'!$T$160=0,$CU26=99),AND('0.Work Content Judge'!$U$160=0,$CV26=99)),0,IF(OR(AND('0.Work Content Judge'!$G$130=1,$CD26=1),AND('0.Work Content Judge'!$H$130=1,$CE26=1),AND('0.Work Content Judge'!$I$130=1,$CF26=1),AND('0.Work Content Judge'!$J$130=1,$CG26=1),AND('0.Work Content Judge'!$L$130=1,$CK26=1),,AND('0.Work Content Judge'!$O$130=1,$CL26=1),AND('0.Work Content Judge'!$P$130=1,$CM26=1)),1,0))</f>
        <v>0</v>
      </c>
      <c r="AQ26" s="509">
        <f t="shared" si="7"/>
        <v>1</v>
      </c>
      <c r="AR26" s="509">
        <f>IF(OR(AND('0.Work Content Judge'!$AE$161=1,$CP26=99),AND('0.Work Content Judge'!$AH$161=1,$CQ26=99),AND('0.Work Content Judge'!$AG$161=1,$CR26=99),AND(COUNTIF('0.Work Content Judge'!$AJ$161:$AO$161,2)=0,$CS26=99),AND(COUNTIF('0.Work Content Judge'!$AJ$161:$AO$161,2)&gt;0,$CT26=99),AND('0.Work Content Judge'!$T$161=0,$CU26=99),AND('0.Work Content Judge'!$U$161=0,$CV26=99)),0,IF(OR(AND('0.Work Content Judge'!$G$131=1,$CD26=1),AND('0.Work Content Judge'!$H$131=1,$CE26=1),AND('0.Work Content Judge'!$I$131=1,$CF26=1),AND('0.Work Content Judge'!$J$131=1,$CG26=1),AND('0.Work Content Judge'!$L$131=1,$CK26=1),,AND('0.Work Content Judge'!$O$131=1,$CL26=1),AND('0.Work Content Judge'!$P$131=1,$CM26=1)),1,0))</f>
        <v>0</v>
      </c>
      <c r="AS26" s="509">
        <f t="shared" si="8"/>
        <v>1</v>
      </c>
      <c r="AT26" s="509">
        <f>IF(OR(AND('0.Work Content Judge'!$AE$162=1,$CP26=99),AND('0.Work Content Judge'!$AH$162=1,$CQ26=99),AND('0.Work Content Judge'!$AG$162=1,$CR26=99),AND(COUNTIF('0.Work Content Judge'!$AJ$162:$AO$162,2)=0,$CS26=99),AND(COUNTIF('0.Work Content Judge'!$AJ$162:$AO$162,2)&gt;0,$CT26=99),AND('0.Work Content Judge'!$T$162=0,$CU26=99),AND('0.Work Content Judge'!$U$162=0,$CV26=99)),0,IF(OR(AND('0.Work Content Judge'!$G$132=1,$CD26=1),AND('0.Work Content Judge'!$H$132=1,$CE26=1),AND('0.Work Content Judge'!$I$132=1,$CF26=1),AND('0.Work Content Judge'!$J$132=1,$CG26=1),AND('0.Work Content Judge'!$L$132=1,$CK26=1),,AND('0.Work Content Judge'!$O$132=1,$CL26=1),AND('0.Work Content Judge'!$P$132=1,$CM26=1)),1,0))</f>
        <v>0</v>
      </c>
      <c r="AU26" s="509">
        <f t="shared" si="9"/>
        <v>1</v>
      </c>
      <c r="AV26" s="509">
        <f>IF(OR(AND('0.Work Content Judge'!$AE$163=1,$CP26=99),AND('0.Work Content Judge'!$AH$163=1,$CQ26=99),AND('0.Work Content Judge'!$AG$163=1,$CR26=99),AND(COUNTIF('0.Work Content Judge'!$AJ$163:$AO$163,2)=0,$CS26=99),AND(COUNTIF('0.Work Content Judge'!$AJ$163:$AO$163,2)&gt;0,$CT26=99),AND('0.Work Content Judge'!$T$163=0,$CU26=99),AND('0.Work Content Judge'!$U$163=0,$CV26=99)),0,IF(OR(AND('0.Work Content Judge'!$G$133=1,$CD26=1),AND('0.Work Content Judge'!$H$133=1,$CE26=1),AND('0.Work Content Judge'!$I$133=1,$CF26=1),AND('0.Work Content Judge'!$J$133=1,$CG26=1),AND('0.Work Content Judge'!$L$133=1,$CK26=1),,AND('0.Work Content Judge'!$O$133=1,$CL26=1),AND('0.Work Content Judge'!$P$133=1,$CM26=1)),1,0))</f>
        <v>0</v>
      </c>
      <c r="AW26" s="509">
        <f t="shared" si="10"/>
        <v>1</v>
      </c>
      <c r="AX26" s="509">
        <f>IF(OR(AND('0.Work Content Judge'!$AE$164=1,$CP26=99),AND('0.Work Content Judge'!$AH$164=1,$CQ26=99),AND('0.Work Content Judge'!$AG$164=1,$CR26=99),AND(COUNTIF('0.Work Content Judge'!$AJ$164:$AO$164,2)=0,$CS26=99),AND(COUNTIF('0.Work Content Judge'!$AJ$164:$AO$164,2)&gt;0,$CT26=99),AND('0.Work Content Judge'!$T$164=0,$CU26=99),AND('0.Work Content Judge'!$U$164=0,$CV26=99)),0,IF(OR(AND('0.Work Content Judge'!$G$134=1,$CD26=1),AND('0.Work Content Judge'!$H$134=1,$CE26=1),AND('0.Work Content Judge'!$I$134=1,$CF26=1),AND('0.Work Content Judge'!$J$134=1,$CG26=1),AND('0.Work Content Judge'!$L$134=1,$CK26=1),,AND('0.Work Content Judge'!$O$134=1,$CL26=1),AND('0.Work Content Judge'!$P$134=1,$CM26=1)),1,0))</f>
        <v>0</v>
      </c>
      <c r="AY26" s="509">
        <f t="shared" si="11"/>
        <v>1</v>
      </c>
      <c r="AZ26" s="493">
        <f t="shared" si="12"/>
        <v>1</v>
      </c>
      <c r="BA26" s="521">
        <v>1</v>
      </c>
      <c r="BB26" s="522">
        <v>1</v>
      </c>
      <c r="BC26" s="522" t="s">
        <v>749</v>
      </c>
      <c r="BD26" s="522" t="s">
        <v>749</v>
      </c>
      <c r="BE26" s="522" t="s">
        <v>749</v>
      </c>
      <c r="BF26" s="522" t="s">
        <v>749</v>
      </c>
      <c r="BG26" s="522" t="s">
        <v>749</v>
      </c>
      <c r="BH26" s="522">
        <v>1</v>
      </c>
      <c r="BI26" s="522">
        <v>1</v>
      </c>
      <c r="BJ26" s="522">
        <v>1</v>
      </c>
      <c r="BK26" s="522" t="s">
        <v>749</v>
      </c>
      <c r="BL26" s="522" t="s">
        <v>749</v>
      </c>
      <c r="BM26" s="522" t="s">
        <v>749</v>
      </c>
      <c r="BN26" s="522">
        <v>1</v>
      </c>
      <c r="BO26" s="522">
        <v>1</v>
      </c>
      <c r="BP26" s="522">
        <v>1</v>
      </c>
      <c r="BQ26" s="522">
        <v>1</v>
      </c>
      <c r="BR26" s="522" t="s">
        <v>749</v>
      </c>
      <c r="BS26" s="522" t="s">
        <v>749</v>
      </c>
      <c r="BT26" s="522" t="s">
        <v>749</v>
      </c>
      <c r="BU26" s="522" t="s">
        <v>749</v>
      </c>
      <c r="BV26" s="522" t="s">
        <v>749</v>
      </c>
      <c r="BW26" s="522" t="s">
        <v>749</v>
      </c>
      <c r="BX26" s="522" t="s">
        <v>749</v>
      </c>
      <c r="BY26" s="522" t="s">
        <v>749</v>
      </c>
      <c r="BZ26" s="522">
        <v>1</v>
      </c>
      <c r="CA26" s="522">
        <v>1</v>
      </c>
      <c r="CB26" s="522">
        <v>1</v>
      </c>
      <c r="CC26" s="522">
        <v>1</v>
      </c>
      <c r="CD26" s="522">
        <v>1</v>
      </c>
      <c r="CE26" s="522">
        <v>1</v>
      </c>
      <c r="CF26" s="522" t="s">
        <v>749</v>
      </c>
      <c r="CG26" s="522" t="s">
        <v>749</v>
      </c>
      <c r="CH26" s="522" t="s">
        <v>749</v>
      </c>
      <c r="CI26" s="522" t="s">
        <v>749</v>
      </c>
      <c r="CJ26" s="522" t="s">
        <v>749</v>
      </c>
      <c r="CK26" s="522" t="s">
        <v>749</v>
      </c>
      <c r="CL26" s="522" t="s">
        <v>749</v>
      </c>
      <c r="CM26" s="522" t="s">
        <v>749</v>
      </c>
      <c r="CN26" s="522">
        <v>1</v>
      </c>
      <c r="CO26" s="522">
        <v>1</v>
      </c>
      <c r="CP26" s="522"/>
      <c r="CQ26" s="522"/>
      <c r="CR26" s="522"/>
      <c r="CS26" s="522"/>
      <c r="CT26" s="522"/>
      <c r="CU26" s="522"/>
      <c r="CV26" s="522"/>
    </row>
    <row r="27" s="258" customFormat="1" ht="244.8" spans="1:100">
      <c r="A27" s="447"/>
      <c r="B27" s="448">
        <f t="shared" si="0"/>
        <v>12</v>
      </c>
      <c r="C27" s="449" t="s">
        <v>794</v>
      </c>
      <c r="D27" s="450" t="s">
        <v>743</v>
      </c>
      <c r="E27" s="451" t="s">
        <v>744</v>
      </c>
      <c r="F27" s="452" t="s">
        <v>795</v>
      </c>
      <c r="G27" s="453" t="s">
        <v>796</v>
      </c>
      <c r="H27" s="451" t="str">
        <f t="shared" si="1"/>
        <v>サーバ全体
Entire server</v>
      </c>
      <c r="I27" s="319" t="s">
        <v>797</v>
      </c>
      <c r="J27" s="320" t="s">
        <v>798</v>
      </c>
      <c r="K27" s="487" t="str">
        <f t="shared" si="2"/>
        <v>回答不要
Not Applicable</v>
      </c>
      <c r="L27" s="488"/>
      <c r="M27" s="489"/>
      <c r="N27" s="490" t="s">
        <v>799</v>
      </c>
      <c r="O27" s="491"/>
      <c r="P27" s="322"/>
      <c r="Q27" s="502"/>
      <c r="R27" s="487" t="str">
        <f t="shared" si="3"/>
        <v>回答不要
Not Applicable</v>
      </c>
      <c r="S27" s="488"/>
      <c r="T27" s="489"/>
      <c r="U27" s="491"/>
      <c r="V27" s="322"/>
      <c r="W27" s="502"/>
      <c r="X27" s="487" t="str">
        <f t="shared" si="4"/>
        <v>回答不要
Not Applicable</v>
      </c>
      <c r="Y27" s="488"/>
      <c r="Z27" s="489"/>
      <c r="AA27" s="491"/>
      <c r="AB27" s="322"/>
      <c r="AC27" s="502"/>
      <c r="AD27" s="487" t="str">
        <f t="shared" si="5"/>
        <v>回答不要
Not Applicable</v>
      </c>
      <c r="AE27" s="488"/>
      <c r="AF27" s="489"/>
      <c r="AG27" s="491"/>
      <c r="AH27" s="322"/>
      <c r="AI27" s="502"/>
      <c r="AJ27" s="487" t="str">
        <f t="shared" si="6"/>
        <v>回答不要
Not Applicable</v>
      </c>
      <c r="AK27" s="488"/>
      <c r="AL27" s="489"/>
      <c r="AM27" s="491"/>
      <c r="AN27" s="322"/>
      <c r="AO27" s="502"/>
      <c r="AP27" s="509">
        <f>IF(OR(AND('0.Work Content Judge'!$AE$160=1,$CP27=99),AND('0.Work Content Judge'!$AH$160=1,$CQ27=99),AND('0.Work Content Judge'!$AG$160=1,$CR27=99),AND(COUNTIF('0.Work Content Judge'!$AJ$160:$AO$160,2)=0,$CS27=99),AND(COUNTIF('0.Work Content Judge'!$AJ$160:$AO$160,2)&gt;0,$CT27=99),AND('0.Work Content Judge'!$T$160=0,$CU27=99),AND('0.Work Content Judge'!$U$160=0,$CV27=99)),0,IF(OR(AND('0.Work Content Judge'!$G$130=1,$CD27=1),AND('0.Work Content Judge'!$H$130=1,$CE27=1),AND('0.Work Content Judge'!$I$130=1,$CF27=1),AND('0.Work Content Judge'!$J$130=1,$CG27=1),AND('0.Work Content Judge'!$L$130=1,$CK27=1),,AND('0.Work Content Judge'!$O$130=1,$CL27=1),AND('0.Work Content Judge'!$P$130=1,$CM27=1)),1,0))</f>
        <v>0</v>
      </c>
      <c r="AQ27" s="509">
        <f t="shared" si="7"/>
        <v>1</v>
      </c>
      <c r="AR27" s="509">
        <f>IF(OR(AND('0.Work Content Judge'!$AE$161=1,$CP27=99),AND('0.Work Content Judge'!$AH$161=1,$CQ27=99),AND('0.Work Content Judge'!$AG$161=1,$CR27=99),AND(COUNTIF('0.Work Content Judge'!$AJ$161:$AO$161,2)=0,$CS27=99),AND(COUNTIF('0.Work Content Judge'!$AJ$161:$AO$161,2)&gt;0,$CT27=99),AND('0.Work Content Judge'!$T$161=0,$CU27=99),AND('0.Work Content Judge'!$U$161=0,$CV27=99)),0,IF(OR(AND('0.Work Content Judge'!$G$131=1,$CD27=1),AND('0.Work Content Judge'!$H$131=1,$CE27=1),AND('0.Work Content Judge'!$I$131=1,$CF27=1),AND('0.Work Content Judge'!$J$131=1,$CG27=1),AND('0.Work Content Judge'!$L$131=1,$CK27=1),,AND('0.Work Content Judge'!$O$131=1,$CL27=1),AND('0.Work Content Judge'!$P$131=1,$CM27=1)),1,0))</f>
        <v>0</v>
      </c>
      <c r="AS27" s="509">
        <f t="shared" si="8"/>
        <v>1</v>
      </c>
      <c r="AT27" s="509">
        <f>IF(OR(AND('0.Work Content Judge'!$AE$162=1,$CP27=99),AND('0.Work Content Judge'!$AH$162=1,$CQ27=99),AND('0.Work Content Judge'!$AG$162=1,$CR27=99),AND(COUNTIF('0.Work Content Judge'!$AJ$162:$AO$162,2)=0,$CS27=99),AND(COUNTIF('0.Work Content Judge'!$AJ$162:$AO$162,2)&gt;0,$CT27=99),AND('0.Work Content Judge'!$T$162=0,$CU27=99),AND('0.Work Content Judge'!$U$162=0,$CV27=99)),0,IF(OR(AND('0.Work Content Judge'!$G$132=1,$CD27=1),AND('0.Work Content Judge'!$H$132=1,$CE27=1),AND('0.Work Content Judge'!$I$132=1,$CF27=1),AND('0.Work Content Judge'!$J$132=1,$CG27=1),AND('0.Work Content Judge'!$L$132=1,$CK27=1),,AND('0.Work Content Judge'!$O$132=1,$CL27=1),AND('0.Work Content Judge'!$P$132=1,$CM27=1)),1,0))</f>
        <v>0</v>
      </c>
      <c r="AU27" s="509">
        <f t="shared" si="9"/>
        <v>1</v>
      </c>
      <c r="AV27" s="509">
        <f>IF(OR(AND('0.Work Content Judge'!$AE$163=1,$CP27=99),AND('0.Work Content Judge'!$AH$163=1,$CQ27=99),AND('0.Work Content Judge'!$AG$163=1,$CR27=99),AND(COUNTIF('0.Work Content Judge'!$AJ$163:$AO$163,2)=0,$CS27=99),AND(COUNTIF('0.Work Content Judge'!$AJ$163:$AO$163,2)&gt;0,$CT27=99),AND('0.Work Content Judge'!$T$163=0,$CU27=99),AND('0.Work Content Judge'!$U$163=0,$CV27=99)),0,IF(OR(AND('0.Work Content Judge'!$G$133=1,$CD27=1),AND('0.Work Content Judge'!$H$133=1,$CE27=1),AND('0.Work Content Judge'!$I$133=1,$CF27=1),AND('0.Work Content Judge'!$J$133=1,$CG27=1),AND('0.Work Content Judge'!$L$133=1,$CK27=1),,AND('0.Work Content Judge'!$O$133=1,$CL27=1),AND('0.Work Content Judge'!$P$133=1,$CM27=1)),1,0))</f>
        <v>0</v>
      </c>
      <c r="AW27" s="509">
        <f t="shared" si="10"/>
        <v>1</v>
      </c>
      <c r="AX27" s="509">
        <f>IF(OR(AND('0.Work Content Judge'!$AE$164=1,$CP27=99),AND('0.Work Content Judge'!$AH$164=1,$CQ27=99),AND('0.Work Content Judge'!$AG$164=1,$CR27=99),AND(COUNTIF('0.Work Content Judge'!$AJ$164:$AO$164,2)=0,$CS27=99),AND(COUNTIF('0.Work Content Judge'!$AJ$164:$AO$164,2)&gt;0,$CT27=99),AND('0.Work Content Judge'!$T$164=0,$CU27=99),AND('0.Work Content Judge'!$U$164=0,$CV27=99)),0,IF(OR(AND('0.Work Content Judge'!$G$134=1,$CD27=1),AND('0.Work Content Judge'!$H$134=1,$CE27=1),AND('0.Work Content Judge'!$I$134=1,$CF27=1),AND('0.Work Content Judge'!$J$134=1,$CG27=1),AND('0.Work Content Judge'!$L$134=1,$CK27=1),,AND('0.Work Content Judge'!$O$134=1,$CL27=1),AND('0.Work Content Judge'!$P$134=1,$CM27=1)),1,0))</f>
        <v>0</v>
      </c>
      <c r="AY27" s="509">
        <f t="shared" si="11"/>
        <v>1</v>
      </c>
      <c r="AZ27" s="493">
        <f t="shared" si="12"/>
        <v>1</v>
      </c>
      <c r="BA27" s="521">
        <v>1</v>
      </c>
      <c r="BB27" s="522">
        <v>1</v>
      </c>
      <c r="BC27" s="522" t="s">
        <v>749</v>
      </c>
      <c r="BD27" s="522" t="s">
        <v>749</v>
      </c>
      <c r="BE27" s="522" t="s">
        <v>749</v>
      </c>
      <c r="BF27" s="522" t="s">
        <v>749</v>
      </c>
      <c r="BG27" s="522" t="s">
        <v>749</v>
      </c>
      <c r="BH27" s="522">
        <v>1</v>
      </c>
      <c r="BI27" s="522">
        <v>1</v>
      </c>
      <c r="BJ27" s="522">
        <v>0</v>
      </c>
      <c r="BK27" s="522" t="s">
        <v>749</v>
      </c>
      <c r="BL27" s="522" t="s">
        <v>749</v>
      </c>
      <c r="BM27" s="522" t="s">
        <v>749</v>
      </c>
      <c r="BN27" s="522">
        <v>0</v>
      </c>
      <c r="BO27" s="522">
        <v>1</v>
      </c>
      <c r="BP27" s="522">
        <v>1</v>
      </c>
      <c r="BQ27" s="522">
        <v>1</v>
      </c>
      <c r="BR27" s="522" t="s">
        <v>749</v>
      </c>
      <c r="BS27" s="522" t="s">
        <v>749</v>
      </c>
      <c r="BT27" s="522" t="s">
        <v>749</v>
      </c>
      <c r="BU27" s="522" t="s">
        <v>749</v>
      </c>
      <c r="BV27" s="522" t="s">
        <v>749</v>
      </c>
      <c r="BW27" s="522" t="s">
        <v>749</v>
      </c>
      <c r="BX27" s="522" t="s">
        <v>749</v>
      </c>
      <c r="BY27" s="522" t="s">
        <v>749</v>
      </c>
      <c r="BZ27" s="522">
        <v>1</v>
      </c>
      <c r="CA27" s="522">
        <v>1</v>
      </c>
      <c r="CB27" s="522">
        <v>1</v>
      </c>
      <c r="CC27" s="522">
        <v>1</v>
      </c>
      <c r="CD27" s="522">
        <v>1</v>
      </c>
      <c r="CE27" s="522">
        <v>1</v>
      </c>
      <c r="CF27" s="522" t="s">
        <v>749</v>
      </c>
      <c r="CG27" s="522" t="s">
        <v>749</v>
      </c>
      <c r="CH27" s="522" t="s">
        <v>749</v>
      </c>
      <c r="CI27" s="522" t="s">
        <v>749</v>
      </c>
      <c r="CJ27" s="522" t="s">
        <v>749</v>
      </c>
      <c r="CK27" s="522" t="s">
        <v>749</v>
      </c>
      <c r="CL27" s="522" t="s">
        <v>749</v>
      </c>
      <c r="CM27" s="522" t="s">
        <v>749</v>
      </c>
      <c r="CN27" s="522">
        <v>1</v>
      </c>
      <c r="CO27" s="522">
        <v>1</v>
      </c>
      <c r="CP27" s="522"/>
      <c r="CQ27" s="522"/>
      <c r="CR27" s="522"/>
      <c r="CS27" s="522"/>
      <c r="CT27" s="522"/>
      <c r="CU27" s="522"/>
      <c r="CV27" s="522"/>
    </row>
    <row r="28" s="258" customFormat="1" ht="201.6" spans="1:100">
      <c r="A28" s="447"/>
      <c r="B28" s="448">
        <f t="shared" si="0"/>
        <v>13</v>
      </c>
      <c r="C28" s="449" t="s">
        <v>800</v>
      </c>
      <c r="D28" s="450" t="s">
        <v>743</v>
      </c>
      <c r="E28" s="451" t="s">
        <v>801</v>
      </c>
      <c r="F28" s="452" t="s">
        <v>802</v>
      </c>
      <c r="G28" s="453" t="s">
        <v>803</v>
      </c>
      <c r="H28" s="451" t="str">
        <f t="shared" si="1"/>
        <v>サーバ全体
Entire server</v>
      </c>
      <c r="I28" s="319" t="s">
        <v>804</v>
      </c>
      <c r="J28" s="320" t="s">
        <v>805</v>
      </c>
      <c r="K28" s="487" t="str">
        <f t="shared" si="2"/>
        <v>回答不要
Not Applicable</v>
      </c>
      <c r="L28" s="488"/>
      <c r="M28" s="489"/>
      <c r="N28" s="492" t="s">
        <v>287</v>
      </c>
      <c r="O28" s="493"/>
      <c r="P28" s="494"/>
      <c r="Q28" s="503"/>
      <c r="R28" s="487" t="str">
        <f t="shared" si="3"/>
        <v>回答不要
Not Applicable</v>
      </c>
      <c r="S28" s="488"/>
      <c r="T28" s="489"/>
      <c r="U28" s="493"/>
      <c r="V28" s="494"/>
      <c r="W28" s="503"/>
      <c r="X28" s="487" t="str">
        <f t="shared" si="4"/>
        <v>回答不要
Not Applicable</v>
      </c>
      <c r="Y28" s="488"/>
      <c r="Z28" s="489"/>
      <c r="AA28" s="493"/>
      <c r="AB28" s="494"/>
      <c r="AC28" s="503"/>
      <c r="AD28" s="487" t="str">
        <f t="shared" si="5"/>
        <v>回答不要
Not Applicable</v>
      </c>
      <c r="AE28" s="488"/>
      <c r="AF28" s="489"/>
      <c r="AG28" s="493"/>
      <c r="AH28" s="494"/>
      <c r="AI28" s="503"/>
      <c r="AJ28" s="487" t="str">
        <f t="shared" si="6"/>
        <v>回答不要
Not Applicable</v>
      </c>
      <c r="AK28" s="488"/>
      <c r="AL28" s="489"/>
      <c r="AM28" s="493"/>
      <c r="AN28" s="494"/>
      <c r="AO28" s="503"/>
      <c r="AP28" s="509">
        <f>IF(OR(AND('0.Work Content Judge'!$AE$160=1,$CP28=99),AND('0.Work Content Judge'!$AH$160=1,$CQ28=99),AND('0.Work Content Judge'!$AG$160=1,$CR28=99),AND(COUNTIF('0.Work Content Judge'!$AJ$160:$AO$160,2)=0,$CS28=99),AND(COUNTIF('0.Work Content Judge'!$AJ$160:$AO$160,2)&gt;0,$CT28=99),AND('0.Work Content Judge'!$T$160=0,$CU28=99),AND('0.Work Content Judge'!$U$160=0,$CV28=99)),0,IF(OR(AND('0.Work Content Judge'!$G$130=1,$CD28=1),AND('0.Work Content Judge'!$H$130=1,$CE28=1),AND('0.Work Content Judge'!$I$130=1,$CF28=1),AND('0.Work Content Judge'!$J$130=1,$CG28=1),AND('0.Work Content Judge'!$L$130=1,$CK28=1),,AND('0.Work Content Judge'!$O$130=1,$CL28=1),AND('0.Work Content Judge'!$P$130=1,$CM28=1)),1,0))</f>
        <v>0</v>
      </c>
      <c r="AQ28" s="509">
        <f t="shared" si="7"/>
        <v>1</v>
      </c>
      <c r="AR28" s="509">
        <f>IF(OR(AND('0.Work Content Judge'!$AE$161=1,$CP28=99),AND('0.Work Content Judge'!$AH$161=1,$CQ28=99),AND('0.Work Content Judge'!$AG$161=1,$CR28=99),AND(COUNTIF('0.Work Content Judge'!$AJ$161:$AO$161,2)=0,$CS28=99),AND(COUNTIF('0.Work Content Judge'!$AJ$161:$AO$161,2)&gt;0,$CT28=99),AND('0.Work Content Judge'!$T$161=0,$CU28=99),AND('0.Work Content Judge'!$U$161=0,$CV28=99)),0,IF(OR(AND('0.Work Content Judge'!$G$131=1,$CD28=1),AND('0.Work Content Judge'!$H$131=1,$CE28=1),AND('0.Work Content Judge'!$I$131=1,$CF28=1),AND('0.Work Content Judge'!$J$131=1,$CG28=1),AND('0.Work Content Judge'!$L$131=1,$CK28=1),,AND('0.Work Content Judge'!$O$131=1,$CL28=1),AND('0.Work Content Judge'!$P$131=1,$CM28=1)),1,0))</f>
        <v>0</v>
      </c>
      <c r="AS28" s="509">
        <f t="shared" si="8"/>
        <v>1</v>
      </c>
      <c r="AT28" s="509">
        <f>IF(OR(AND('0.Work Content Judge'!$AE$162=1,$CP28=99),AND('0.Work Content Judge'!$AH$162=1,$CQ28=99),AND('0.Work Content Judge'!$AG$162=1,$CR28=99),AND(COUNTIF('0.Work Content Judge'!$AJ$162:$AO$162,2)=0,$CS28=99),AND(COUNTIF('0.Work Content Judge'!$AJ$162:$AO$162,2)&gt;0,$CT28=99),AND('0.Work Content Judge'!$T$162=0,$CU28=99),AND('0.Work Content Judge'!$U$162=0,$CV28=99)),0,IF(OR(AND('0.Work Content Judge'!$G$132=1,$CD28=1),AND('0.Work Content Judge'!$H$132=1,$CE28=1),AND('0.Work Content Judge'!$I$132=1,$CF28=1),AND('0.Work Content Judge'!$J$132=1,$CG28=1),AND('0.Work Content Judge'!$L$132=1,$CK28=1),,AND('0.Work Content Judge'!$O$132=1,$CL28=1),AND('0.Work Content Judge'!$P$132=1,$CM28=1)),1,0))</f>
        <v>0</v>
      </c>
      <c r="AU28" s="509">
        <f t="shared" si="9"/>
        <v>1</v>
      </c>
      <c r="AV28" s="509">
        <f>IF(OR(AND('0.Work Content Judge'!$AE$163=1,$CP28=99),AND('0.Work Content Judge'!$AH$163=1,$CQ28=99),AND('0.Work Content Judge'!$AG$163=1,$CR28=99),AND(COUNTIF('0.Work Content Judge'!$AJ$163:$AO$163,2)=0,$CS28=99),AND(COUNTIF('0.Work Content Judge'!$AJ$163:$AO$163,2)&gt;0,$CT28=99),AND('0.Work Content Judge'!$T$163=0,$CU28=99),AND('0.Work Content Judge'!$U$163=0,$CV28=99)),0,IF(OR(AND('0.Work Content Judge'!$G$133=1,$CD28=1),AND('0.Work Content Judge'!$H$133=1,$CE28=1),AND('0.Work Content Judge'!$I$133=1,$CF28=1),AND('0.Work Content Judge'!$J$133=1,$CG28=1),AND('0.Work Content Judge'!$L$133=1,$CK28=1),,AND('0.Work Content Judge'!$O$133=1,$CL28=1),AND('0.Work Content Judge'!$P$133=1,$CM28=1)),1,0))</f>
        <v>0</v>
      </c>
      <c r="AW28" s="509">
        <f t="shared" si="10"/>
        <v>1</v>
      </c>
      <c r="AX28" s="509">
        <f>IF(OR(AND('0.Work Content Judge'!$AE$164=1,$CP28=99),AND('0.Work Content Judge'!$AH$164=1,$CQ28=99),AND('0.Work Content Judge'!$AG$164=1,$CR28=99),AND(COUNTIF('0.Work Content Judge'!$AJ$164:$AO$164,2)=0,$CS28=99),AND(COUNTIF('0.Work Content Judge'!$AJ$164:$AO$164,2)&gt;0,$CT28=99),AND('0.Work Content Judge'!$T$164=0,$CU28=99),AND('0.Work Content Judge'!$U$164=0,$CV28=99)),0,IF(OR(AND('0.Work Content Judge'!$G$134=1,$CD28=1),AND('0.Work Content Judge'!$H$134=1,$CE28=1),AND('0.Work Content Judge'!$I$134=1,$CF28=1),AND('0.Work Content Judge'!$J$134=1,$CG28=1),AND('0.Work Content Judge'!$L$134=1,$CK28=1),,AND('0.Work Content Judge'!$O$134=1,$CL28=1),AND('0.Work Content Judge'!$P$134=1,$CM28=1)),1,0))</f>
        <v>0</v>
      </c>
      <c r="AY28" s="509">
        <f t="shared" si="11"/>
        <v>1</v>
      </c>
      <c r="AZ28" s="493">
        <f t="shared" si="12"/>
        <v>1</v>
      </c>
      <c r="BA28" s="521">
        <v>1</v>
      </c>
      <c r="BB28" s="522">
        <v>1</v>
      </c>
      <c r="BC28" s="522"/>
      <c r="BD28" s="522"/>
      <c r="BE28" s="522"/>
      <c r="BF28" s="522"/>
      <c r="BG28" s="532">
        <v>1</v>
      </c>
      <c r="BH28" s="532">
        <v>1</v>
      </c>
      <c r="BI28" s="532">
        <v>1</v>
      </c>
      <c r="BJ28" s="522"/>
      <c r="BK28" s="522"/>
      <c r="BL28" s="522"/>
      <c r="BM28" s="522"/>
      <c r="BN28" s="522"/>
      <c r="BO28" s="522"/>
      <c r="BP28" s="522"/>
      <c r="BQ28" s="532">
        <v>1</v>
      </c>
      <c r="BR28" s="522" t="s">
        <v>749</v>
      </c>
      <c r="BS28" s="522" t="s">
        <v>749</v>
      </c>
      <c r="BT28" s="522" t="s">
        <v>749</v>
      </c>
      <c r="BU28" s="522" t="s">
        <v>749</v>
      </c>
      <c r="BV28" s="522" t="s">
        <v>749</v>
      </c>
      <c r="BW28" s="522" t="s">
        <v>749</v>
      </c>
      <c r="BX28" s="522" t="s">
        <v>749</v>
      </c>
      <c r="BY28" s="522" t="s">
        <v>749</v>
      </c>
      <c r="BZ28" s="532">
        <v>1</v>
      </c>
      <c r="CA28" s="532">
        <v>1</v>
      </c>
      <c r="CB28" s="532">
        <v>1</v>
      </c>
      <c r="CC28" s="532">
        <v>1</v>
      </c>
      <c r="CD28" s="532">
        <v>1</v>
      </c>
      <c r="CE28" s="532">
        <v>1</v>
      </c>
      <c r="CF28" s="522" t="s">
        <v>749</v>
      </c>
      <c r="CG28" s="522" t="s">
        <v>749</v>
      </c>
      <c r="CH28" s="522" t="s">
        <v>749</v>
      </c>
      <c r="CI28" s="522" t="s">
        <v>749</v>
      </c>
      <c r="CJ28" s="522" t="s">
        <v>749</v>
      </c>
      <c r="CK28" s="522" t="s">
        <v>749</v>
      </c>
      <c r="CL28" s="522" t="s">
        <v>749</v>
      </c>
      <c r="CM28" s="522" t="s">
        <v>749</v>
      </c>
      <c r="CN28" s="532">
        <v>1</v>
      </c>
      <c r="CO28" s="532">
        <v>1</v>
      </c>
      <c r="CP28" s="522"/>
      <c r="CQ28" s="522"/>
      <c r="CR28" s="522"/>
      <c r="CS28" s="522"/>
      <c r="CT28" s="522"/>
      <c r="CU28" s="522"/>
      <c r="CV28" s="522"/>
    </row>
    <row r="29" s="258" customFormat="1" ht="244.8" spans="1:100">
      <c r="A29" s="447"/>
      <c r="B29" s="448">
        <f t="shared" si="0"/>
        <v>14</v>
      </c>
      <c r="C29" s="449" t="s">
        <v>806</v>
      </c>
      <c r="D29" s="450" t="s">
        <v>743</v>
      </c>
      <c r="E29" s="451" t="s">
        <v>744</v>
      </c>
      <c r="F29" s="452" t="s">
        <v>807</v>
      </c>
      <c r="G29" s="453" t="s">
        <v>808</v>
      </c>
      <c r="H29" s="451" t="str">
        <f t="shared" si="1"/>
        <v>サーバ全体
Entire server</v>
      </c>
      <c r="I29" s="319" t="s">
        <v>804</v>
      </c>
      <c r="J29" s="320" t="s">
        <v>805</v>
      </c>
      <c r="K29" s="487" t="str">
        <f t="shared" si="2"/>
        <v>回答不要
Not Applicable</v>
      </c>
      <c r="L29" s="488"/>
      <c r="M29" s="489"/>
      <c r="N29" s="492" t="s">
        <v>287</v>
      </c>
      <c r="O29" s="493"/>
      <c r="P29" s="494"/>
      <c r="Q29" s="503"/>
      <c r="R29" s="487" t="str">
        <f t="shared" si="3"/>
        <v>回答不要
Not Applicable</v>
      </c>
      <c r="S29" s="488"/>
      <c r="T29" s="489"/>
      <c r="U29" s="493"/>
      <c r="V29" s="494"/>
      <c r="W29" s="503"/>
      <c r="X29" s="487" t="str">
        <f t="shared" si="4"/>
        <v>回答不要
Not Applicable</v>
      </c>
      <c r="Y29" s="488"/>
      <c r="Z29" s="489"/>
      <c r="AA29" s="493"/>
      <c r="AB29" s="494"/>
      <c r="AC29" s="503"/>
      <c r="AD29" s="487" t="str">
        <f t="shared" si="5"/>
        <v>回答不要
Not Applicable</v>
      </c>
      <c r="AE29" s="488"/>
      <c r="AF29" s="489"/>
      <c r="AG29" s="493"/>
      <c r="AH29" s="494"/>
      <c r="AI29" s="503"/>
      <c r="AJ29" s="487" t="str">
        <f t="shared" si="6"/>
        <v>回答不要
Not Applicable</v>
      </c>
      <c r="AK29" s="488"/>
      <c r="AL29" s="489"/>
      <c r="AM29" s="493"/>
      <c r="AN29" s="494"/>
      <c r="AO29" s="503"/>
      <c r="AP29" s="509">
        <f>IF(OR(AND('0.Work Content Judge'!$AE$160=1,$CP29=99),AND('0.Work Content Judge'!$AH$160=1,$CQ29=99),AND('0.Work Content Judge'!$AG$160=1,$CR29=99),AND(COUNTIF('0.Work Content Judge'!$AJ$160:$AO$160,2)=0,$CS29=99),AND(COUNTIF('0.Work Content Judge'!$AJ$160:$AO$160,2)&gt;0,$CT29=99),AND('0.Work Content Judge'!$T$160=0,$CU29=99),AND('0.Work Content Judge'!$U$160=0,$CV29=99)),0,IF(OR(AND('0.Work Content Judge'!$G$130=1,$CD29=1),AND('0.Work Content Judge'!$H$130=1,$CE29=1),AND('0.Work Content Judge'!$I$130=1,$CF29=1),AND('0.Work Content Judge'!$J$130=1,$CG29=1),AND('0.Work Content Judge'!$L$130=1,$CK29=1),,AND('0.Work Content Judge'!$O$130=1,$CL29=1),AND('0.Work Content Judge'!$P$130=1,$CM29=1)),1,0))</f>
        <v>0</v>
      </c>
      <c r="AQ29" s="509">
        <f t="shared" si="7"/>
        <v>1</v>
      </c>
      <c r="AR29" s="509">
        <f>IF(OR(AND('0.Work Content Judge'!$AE$161=1,$CP29=99),AND('0.Work Content Judge'!$AH$161=1,$CQ29=99),AND('0.Work Content Judge'!$AG$161=1,$CR29=99),AND(COUNTIF('0.Work Content Judge'!$AJ$161:$AO$161,2)=0,$CS29=99),AND(COUNTIF('0.Work Content Judge'!$AJ$161:$AO$161,2)&gt;0,$CT29=99),AND('0.Work Content Judge'!$T$161=0,$CU29=99),AND('0.Work Content Judge'!$U$161=0,$CV29=99)),0,IF(OR(AND('0.Work Content Judge'!$G$131=1,$CD29=1),AND('0.Work Content Judge'!$H$131=1,$CE29=1),AND('0.Work Content Judge'!$I$131=1,$CF29=1),AND('0.Work Content Judge'!$J$131=1,$CG29=1),AND('0.Work Content Judge'!$L$131=1,$CK29=1),,AND('0.Work Content Judge'!$O$131=1,$CL29=1),AND('0.Work Content Judge'!$P$131=1,$CM29=1)),1,0))</f>
        <v>0</v>
      </c>
      <c r="AS29" s="509">
        <f t="shared" si="8"/>
        <v>1</v>
      </c>
      <c r="AT29" s="509">
        <f>IF(OR(AND('0.Work Content Judge'!$AE$162=1,$CP29=99),AND('0.Work Content Judge'!$AH$162=1,$CQ29=99),AND('0.Work Content Judge'!$AG$162=1,$CR29=99),AND(COUNTIF('0.Work Content Judge'!$AJ$162:$AO$162,2)=0,$CS29=99),AND(COUNTIF('0.Work Content Judge'!$AJ$162:$AO$162,2)&gt;0,$CT29=99),AND('0.Work Content Judge'!$T$162=0,$CU29=99),AND('0.Work Content Judge'!$U$162=0,$CV29=99)),0,IF(OR(AND('0.Work Content Judge'!$G$132=1,$CD29=1),AND('0.Work Content Judge'!$H$132=1,$CE29=1),AND('0.Work Content Judge'!$I$132=1,$CF29=1),AND('0.Work Content Judge'!$J$132=1,$CG29=1),AND('0.Work Content Judge'!$L$132=1,$CK29=1),,AND('0.Work Content Judge'!$O$132=1,$CL29=1),AND('0.Work Content Judge'!$P$132=1,$CM29=1)),1,0))</f>
        <v>0</v>
      </c>
      <c r="AU29" s="509">
        <f t="shared" si="9"/>
        <v>1</v>
      </c>
      <c r="AV29" s="509">
        <f>IF(OR(AND('0.Work Content Judge'!$AE$163=1,$CP29=99),AND('0.Work Content Judge'!$AH$163=1,$CQ29=99),AND('0.Work Content Judge'!$AG$163=1,$CR29=99),AND(COUNTIF('0.Work Content Judge'!$AJ$163:$AO$163,2)=0,$CS29=99),AND(COUNTIF('0.Work Content Judge'!$AJ$163:$AO$163,2)&gt;0,$CT29=99),AND('0.Work Content Judge'!$T$163=0,$CU29=99),AND('0.Work Content Judge'!$U$163=0,$CV29=99)),0,IF(OR(AND('0.Work Content Judge'!$G$133=1,$CD29=1),AND('0.Work Content Judge'!$H$133=1,$CE29=1),AND('0.Work Content Judge'!$I$133=1,$CF29=1),AND('0.Work Content Judge'!$J$133=1,$CG29=1),AND('0.Work Content Judge'!$L$133=1,$CK29=1),,AND('0.Work Content Judge'!$O$133=1,$CL29=1),AND('0.Work Content Judge'!$P$133=1,$CM29=1)),1,0))</f>
        <v>0</v>
      </c>
      <c r="AW29" s="509">
        <f t="shared" si="10"/>
        <v>1</v>
      </c>
      <c r="AX29" s="509">
        <f>IF(OR(AND('0.Work Content Judge'!$AE$164=1,$CP29=99),AND('0.Work Content Judge'!$AH$164=1,$CQ29=99),AND('0.Work Content Judge'!$AG$164=1,$CR29=99),AND(COUNTIF('0.Work Content Judge'!$AJ$164:$AO$164,2)=0,$CS29=99),AND(COUNTIF('0.Work Content Judge'!$AJ$164:$AO$164,2)&gt;0,$CT29=99),AND('0.Work Content Judge'!$T$164=0,$CU29=99),AND('0.Work Content Judge'!$U$164=0,$CV29=99)),0,IF(OR(AND('0.Work Content Judge'!$G$134=1,$CD29=1),AND('0.Work Content Judge'!$H$134=1,$CE29=1),AND('0.Work Content Judge'!$I$134=1,$CF29=1),AND('0.Work Content Judge'!$J$134=1,$CG29=1),AND('0.Work Content Judge'!$L$134=1,$CK29=1),,AND('0.Work Content Judge'!$O$134=1,$CL29=1),AND('0.Work Content Judge'!$P$134=1,$CM29=1)),1,0))</f>
        <v>0</v>
      </c>
      <c r="AY29" s="509">
        <f t="shared" si="11"/>
        <v>1</v>
      </c>
      <c r="AZ29" s="493">
        <f t="shared" si="12"/>
        <v>1</v>
      </c>
      <c r="BA29" s="521">
        <v>1</v>
      </c>
      <c r="BB29" s="522">
        <v>1</v>
      </c>
      <c r="BC29" s="522"/>
      <c r="BD29" s="522"/>
      <c r="BE29" s="522"/>
      <c r="BF29" s="522"/>
      <c r="BG29" s="532">
        <v>1</v>
      </c>
      <c r="BH29" s="532">
        <v>1</v>
      </c>
      <c r="BI29" s="532">
        <v>1</v>
      </c>
      <c r="BJ29" s="522"/>
      <c r="BK29" s="522"/>
      <c r="BL29" s="522"/>
      <c r="BM29" s="522"/>
      <c r="BN29" s="522"/>
      <c r="BO29" s="522"/>
      <c r="BP29" s="522"/>
      <c r="BQ29" s="532">
        <v>1</v>
      </c>
      <c r="BR29" s="522" t="s">
        <v>749</v>
      </c>
      <c r="BS29" s="522" t="s">
        <v>749</v>
      </c>
      <c r="BT29" s="522" t="s">
        <v>749</v>
      </c>
      <c r="BU29" s="522" t="s">
        <v>749</v>
      </c>
      <c r="BV29" s="522" t="s">
        <v>749</v>
      </c>
      <c r="BW29" s="522" t="s">
        <v>749</v>
      </c>
      <c r="BX29" s="522" t="s">
        <v>749</v>
      </c>
      <c r="BY29" s="522" t="s">
        <v>749</v>
      </c>
      <c r="BZ29" s="532">
        <v>1</v>
      </c>
      <c r="CA29" s="532">
        <v>1</v>
      </c>
      <c r="CB29" s="532">
        <v>1</v>
      </c>
      <c r="CC29" s="532">
        <v>1</v>
      </c>
      <c r="CD29" s="532">
        <v>1</v>
      </c>
      <c r="CE29" s="532">
        <v>1</v>
      </c>
      <c r="CF29" s="522" t="s">
        <v>749</v>
      </c>
      <c r="CG29" s="522" t="s">
        <v>749</v>
      </c>
      <c r="CH29" s="522" t="s">
        <v>749</v>
      </c>
      <c r="CI29" s="522" t="s">
        <v>749</v>
      </c>
      <c r="CJ29" s="522" t="s">
        <v>749</v>
      </c>
      <c r="CK29" s="522" t="s">
        <v>749</v>
      </c>
      <c r="CL29" s="522" t="s">
        <v>749</v>
      </c>
      <c r="CM29" s="522" t="s">
        <v>749</v>
      </c>
      <c r="CN29" s="532">
        <v>1</v>
      </c>
      <c r="CO29" s="532">
        <v>1</v>
      </c>
      <c r="CP29" s="522"/>
      <c r="CQ29" s="522"/>
      <c r="CR29" s="522"/>
      <c r="CS29" s="522"/>
      <c r="CT29" s="522"/>
      <c r="CU29" s="522"/>
      <c r="CV29" s="522"/>
    </row>
    <row r="30" s="258" customFormat="1" ht="158.4" spans="1:100">
      <c r="A30" s="447"/>
      <c r="B30" s="448">
        <f t="shared" si="0"/>
        <v>15</v>
      </c>
      <c r="C30" s="449" t="s">
        <v>1220</v>
      </c>
      <c r="D30" s="450" t="s">
        <v>743</v>
      </c>
      <c r="E30" s="451" t="s">
        <v>744</v>
      </c>
      <c r="F30" s="452" t="s">
        <v>1221</v>
      </c>
      <c r="G30" s="453" t="s">
        <v>1222</v>
      </c>
      <c r="H30" s="451" t="str">
        <f t="shared" si="1"/>
        <v>サーバ全体
Entire server</v>
      </c>
      <c r="I30" s="319" t="s">
        <v>1223</v>
      </c>
      <c r="J30" s="320" t="s">
        <v>1224</v>
      </c>
      <c r="K30" s="487" t="str">
        <f t="shared" si="2"/>
        <v>回答不要
Not Applicable</v>
      </c>
      <c r="L30" s="488"/>
      <c r="M30" s="489"/>
      <c r="N30" s="490" t="s">
        <v>1220</v>
      </c>
      <c r="O30" s="491"/>
      <c r="P30" s="322"/>
      <c r="Q30" s="502"/>
      <c r="R30" s="487" t="str">
        <f t="shared" si="3"/>
        <v>回答不要
Not Applicable</v>
      </c>
      <c r="S30" s="488"/>
      <c r="T30" s="489"/>
      <c r="U30" s="491"/>
      <c r="V30" s="322"/>
      <c r="W30" s="502"/>
      <c r="X30" s="487" t="str">
        <f t="shared" si="4"/>
        <v>回答不要
Not Applicable</v>
      </c>
      <c r="Y30" s="488"/>
      <c r="Z30" s="489"/>
      <c r="AA30" s="491"/>
      <c r="AB30" s="322"/>
      <c r="AC30" s="502"/>
      <c r="AD30" s="487" t="str">
        <f t="shared" si="5"/>
        <v>回答不要
Not Applicable</v>
      </c>
      <c r="AE30" s="488"/>
      <c r="AF30" s="489"/>
      <c r="AG30" s="491"/>
      <c r="AH30" s="322"/>
      <c r="AI30" s="502"/>
      <c r="AJ30" s="487" t="str">
        <f t="shared" si="6"/>
        <v>回答不要
Not Applicable</v>
      </c>
      <c r="AK30" s="488"/>
      <c r="AL30" s="489"/>
      <c r="AM30" s="491"/>
      <c r="AN30" s="322"/>
      <c r="AO30" s="502"/>
      <c r="AP30" s="509">
        <f>IF(OR(AND('0.Work Content Judge'!$AE$160=1,$CP30=99),AND('0.Work Content Judge'!$AH$160=1,$CQ30=99),AND('0.Work Content Judge'!$AG$160=1,$CR30=99),AND(COUNTIF('0.Work Content Judge'!$AJ$160:$AO$160,2)=0,$CS30=99),AND(COUNTIF('0.Work Content Judge'!$AJ$160:$AO$160,2)&gt;0,$CT30=99),AND('0.Work Content Judge'!$T$160=0,$CU30=99),AND('0.Work Content Judge'!$U$160=0,$CV30=99)),0,IF(OR(AND('0.Work Content Judge'!$G$130=1,$CD30=1),AND('0.Work Content Judge'!$H$130=1,$CE30=1),AND('0.Work Content Judge'!$I$130=1,$CF30=1),AND('0.Work Content Judge'!$J$130=1,$CG30=1),AND('0.Work Content Judge'!$L$130=1,$CK30=1),,AND('0.Work Content Judge'!$O$130=1,$CL30=1),AND('0.Work Content Judge'!$P$130=1,$CM30=1)),1,0))</f>
        <v>0</v>
      </c>
      <c r="AQ30" s="509">
        <f t="shared" si="7"/>
        <v>1</v>
      </c>
      <c r="AR30" s="509">
        <f>IF(OR(AND('0.Work Content Judge'!$AE$161=1,$CP30=99),AND('0.Work Content Judge'!$AH$161=1,$CQ30=99),AND('0.Work Content Judge'!$AG$161=1,$CR30=99),AND(COUNTIF('0.Work Content Judge'!$AJ$161:$AO$161,2)=0,$CS30=99),AND(COUNTIF('0.Work Content Judge'!$AJ$161:$AO$161,2)&gt;0,$CT30=99),AND('0.Work Content Judge'!$T$161=0,$CU30=99),AND('0.Work Content Judge'!$U$161=0,$CV30=99)),0,IF(OR(AND('0.Work Content Judge'!$G$131=1,$CD30=1),AND('0.Work Content Judge'!$H$131=1,$CE30=1),AND('0.Work Content Judge'!$I$131=1,$CF30=1),AND('0.Work Content Judge'!$J$131=1,$CG30=1),AND('0.Work Content Judge'!$L$131=1,$CK30=1),,AND('0.Work Content Judge'!$O$131=1,$CL30=1),AND('0.Work Content Judge'!$P$131=1,$CM30=1)),1,0))</f>
        <v>0</v>
      </c>
      <c r="AS30" s="509">
        <f t="shared" si="8"/>
        <v>1</v>
      </c>
      <c r="AT30" s="509">
        <f>IF(OR(AND('0.Work Content Judge'!$AE$162=1,$CP30=99),AND('0.Work Content Judge'!$AH$162=1,$CQ30=99),AND('0.Work Content Judge'!$AG$162=1,$CR30=99),AND(COUNTIF('0.Work Content Judge'!$AJ$162:$AO$162,2)=0,$CS30=99),AND(COUNTIF('0.Work Content Judge'!$AJ$162:$AO$162,2)&gt;0,$CT30=99),AND('0.Work Content Judge'!$T$162=0,$CU30=99),AND('0.Work Content Judge'!$U$162=0,$CV30=99)),0,IF(OR(AND('0.Work Content Judge'!$G$132=1,$CD30=1),AND('0.Work Content Judge'!$H$132=1,$CE30=1),AND('0.Work Content Judge'!$I$132=1,$CF30=1),AND('0.Work Content Judge'!$J$132=1,$CG30=1),AND('0.Work Content Judge'!$L$132=1,$CK30=1),,AND('0.Work Content Judge'!$O$132=1,$CL30=1),AND('0.Work Content Judge'!$P$132=1,$CM30=1)),1,0))</f>
        <v>0</v>
      </c>
      <c r="AU30" s="509">
        <f t="shared" si="9"/>
        <v>1</v>
      </c>
      <c r="AV30" s="509">
        <f>IF(OR(AND('0.Work Content Judge'!$AE$163=1,$CP30=99),AND('0.Work Content Judge'!$AH$163=1,$CQ30=99),AND('0.Work Content Judge'!$AG$163=1,$CR30=99),AND(COUNTIF('0.Work Content Judge'!$AJ$163:$AO$163,2)=0,$CS30=99),AND(COUNTIF('0.Work Content Judge'!$AJ$163:$AO$163,2)&gt;0,$CT30=99),AND('0.Work Content Judge'!$T$163=0,$CU30=99),AND('0.Work Content Judge'!$U$163=0,$CV30=99)),0,IF(OR(AND('0.Work Content Judge'!$G$133=1,$CD30=1),AND('0.Work Content Judge'!$H$133=1,$CE30=1),AND('0.Work Content Judge'!$I$133=1,$CF30=1),AND('0.Work Content Judge'!$J$133=1,$CG30=1),AND('0.Work Content Judge'!$L$133=1,$CK30=1),,AND('0.Work Content Judge'!$O$133=1,$CL30=1),AND('0.Work Content Judge'!$P$133=1,$CM30=1)),1,0))</f>
        <v>0</v>
      </c>
      <c r="AW30" s="509">
        <f t="shared" si="10"/>
        <v>1</v>
      </c>
      <c r="AX30" s="509">
        <f>IF(OR(AND('0.Work Content Judge'!$AE$164=1,$CP30=99),AND('0.Work Content Judge'!$AH$164=1,$CQ30=99),AND('0.Work Content Judge'!$AG$164=1,$CR30=99),AND(COUNTIF('0.Work Content Judge'!$AJ$164:$AO$164,2)=0,$CS30=99),AND(COUNTIF('0.Work Content Judge'!$AJ$164:$AO$164,2)&gt;0,$CT30=99),AND('0.Work Content Judge'!$T$164=0,$CU30=99),AND('0.Work Content Judge'!$U$164=0,$CV30=99)),0,IF(OR(AND('0.Work Content Judge'!$G$134=1,$CD30=1),AND('0.Work Content Judge'!$H$134=1,$CE30=1),AND('0.Work Content Judge'!$I$134=1,$CF30=1),AND('0.Work Content Judge'!$J$134=1,$CG30=1),AND('0.Work Content Judge'!$L$134=1,$CK30=1),,AND('0.Work Content Judge'!$O$134=1,$CL30=1),AND('0.Work Content Judge'!$P$134=1,$CM30=1)),1,0))</f>
        <v>0</v>
      </c>
      <c r="AY30" s="509">
        <f t="shared" si="11"/>
        <v>1</v>
      </c>
      <c r="AZ30" s="493">
        <f t="shared" si="12"/>
        <v>1</v>
      </c>
      <c r="BA30" s="521">
        <v>1</v>
      </c>
      <c r="BB30" s="522">
        <v>1</v>
      </c>
      <c r="BC30" s="522" t="s">
        <v>749</v>
      </c>
      <c r="BD30" s="522" t="s">
        <v>749</v>
      </c>
      <c r="BE30" s="522" t="s">
        <v>749</v>
      </c>
      <c r="BF30" s="522" t="s">
        <v>749</v>
      </c>
      <c r="BG30" s="522" t="s">
        <v>749</v>
      </c>
      <c r="BH30" s="522" t="s">
        <v>749</v>
      </c>
      <c r="BI30" s="522" t="s">
        <v>749</v>
      </c>
      <c r="BJ30" s="522">
        <v>0</v>
      </c>
      <c r="BK30" s="522" t="s">
        <v>749</v>
      </c>
      <c r="BL30" s="522" t="s">
        <v>749</v>
      </c>
      <c r="BM30" s="522" t="s">
        <v>749</v>
      </c>
      <c r="BN30" s="522" t="s">
        <v>749</v>
      </c>
      <c r="BO30" s="522" t="s">
        <v>749</v>
      </c>
      <c r="BP30" s="522" t="s">
        <v>749</v>
      </c>
      <c r="BQ30" s="522">
        <v>1</v>
      </c>
      <c r="BR30" s="522" t="s">
        <v>749</v>
      </c>
      <c r="BS30" s="522" t="s">
        <v>749</v>
      </c>
      <c r="BT30" s="522" t="s">
        <v>749</v>
      </c>
      <c r="BU30" s="522" t="s">
        <v>749</v>
      </c>
      <c r="BV30" s="522" t="s">
        <v>749</v>
      </c>
      <c r="BW30" s="522" t="s">
        <v>749</v>
      </c>
      <c r="BX30" s="522" t="s">
        <v>749</v>
      </c>
      <c r="BY30" s="522" t="s">
        <v>749</v>
      </c>
      <c r="BZ30" s="522">
        <v>1</v>
      </c>
      <c r="CA30" s="522">
        <v>1</v>
      </c>
      <c r="CB30" s="522">
        <v>1</v>
      </c>
      <c r="CC30" s="522" t="s">
        <v>749</v>
      </c>
      <c r="CD30" s="522">
        <v>1</v>
      </c>
      <c r="CE30" s="522">
        <v>1</v>
      </c>
      <c r="CF30" s="522" t="s">
        <v>749</v>
      </c>
      <c r="CG30" s="522" t="s">
        <v>749</v>
      </c>
      <c r="CH30" s="522" t="s">
        <v>749</v>
      </c>
      <c r="CI30" s="522" t="s">
        <v>749</v>
      </c>
      <c r="CJ30" s="522" t="s">
        <v>749</v>
      </c>
      <c r="CK30" s="522" t="s">
        <v>749</v>
      </c>
      <c r="CL30" s="522" t="s">
        <v>749</v>
      </c>
      <c r="CM30" s="522" t="s">
        <v>749</v>
      </c>
      <c r="CN30" s="522" t="s">
        <v>749</v>
      </c>
      <c r="CO30" s="522">
        <v>1</v>
      </c>
      <c r="CP30" s="522"/>
      <c r="CQ30" s="522"/>
      <c r="CR30" s="522"/>
      <c r="CS30" s="522"/>
      <c r="CT30" s="522"/>
      <c r="CU30" s="522"/>
      <c r="CV30" s="522"/>
    </row>
    <row r="31" s="258" customFormat="1" ht="273.6" spans="1:100">
      <c r="A31" s="447"/>
      <c r="B31" s="448">
        <f t="shared" si="0"/>
        <v>16</v>
      </c>
      <c r="C31" s="449" t="s">
        <v>1225</v>
      </c>
      <c r="D31" s="450" t="s">
        <v>743</v>
      </c>
      <c r="E31" s="451" t="s">
        <v>744</v>
      </c>
      <c r="F31" s="452" t="s">
        <v>1226</v>
      </c>
      <c r="G31" s="453" t="s">
        <v>1227</v>
      </c>
      <c r="H31" s="451" t="str">
        <f t="shared" si="1"/>
        <v>サーバ全体
Entire server</v>
      </c>
      <c r="I31" s="319" t="s">
        <v>1228</v>
      </c>
      <c r="J31" s="320" t="s">
        <v>1229</v>
      </c>
      <c r="K31" s="487" t="str">
        <f t="shared" si="2"/>
        <v>回答不要
Not Applicable</v>
      </c>
      <c r="L31" s="488"/>
      <c r="M31" s="489"/>
      <c r="N31" s="490" t="s">
        <v>1230</v>
      </c>
      <c r="O31" s="491"/>
      <c r="P31" s="322"/>
      <c r="Q31" s="502"/>
      <c r="R31" s="487" t="str">
        <f t="shared" si="3"/>
        <v>回答不要
Not Applicable</v>
      </c>
      <c r="S31" s="488"/>
      <c r="T31" s="489"/>
      <c r="U31" s="491"/>
      <c r="V31" s="322"/>
      <c r="W31" s="502"/>
      <c r="X31" s="487" t="str">
        <f t="shared" si="4"/>
        <v>回答不要
Not Applicable</v>
      </c>
      <c r="Y31" s="488"/>
      <c r="Z31" s="489"/>
      <c r="AA31" s="491"/>
      <c r="AB31" s="322"/>
      <c r="AC31" s="502"/>
      <c r="AD31" s="487" t="str">
        <f t="shared" si="5"/>
        <v>回答不要
Not Applicable</v>
      </c>
      <c r="AE31" s="488"/>
      <c r="AF31" s="489"/>
      <c r="AG31" s="491"/>
      <c r="AH31" s="322"/>
      <c r="AI31" s="502"/>
      <c r="AJ31" s="487" t="str">
        <f t="shared" si="6"/>
        <v>回答不要
Not Applicable</v>
      </c>
      <c r="AK31" s="488"/>
      <c r="AL31" s="489"/>
      <c r="AM31" s="491"/>
      <c r="AN31" s="322"/>
      <c r="AO31" s="502"/>
      <c r="AP31" s="509">
        <f>IF(OR(AND('0.Work Content Judge'!$AE$160=1,$CP31=99),AND('0.Work Content Judge'!$AH$160=1,$CQ31=99),AND('0.Work Content Judge'!$AG$160=1,$CR31=99),AND(COUNTIF('0.Work Content Judge'!$AJ$160:$AO$160,2)=0,$CS31=99),AND(COUNTIF('0.Work Content Judge'!$AJ$160:$AO$160,2)&gt;0,$CT31=99),AND('0.Work Content Judge'!$T$160=0,$CU31=99),AND('0.Work Content Judge'!$U$160=0,$CV31=99)),0,IF(OR(AND('0.Work Content Judge'!$G$130=1,$CD31=1),AND('0.Work Content Judge'!$H$130=1,$CE31=1),AND('0.Work Content Judge'!$I$130=1,$CF31=1),AND('0.Work Content Judge'!$J$130=1,$CG31=1),AND('0.Work Content Judge'!$L$130=1,$CK31=1),,AND('0.Work Content Judge'!$O$130=1,$CL31=1),AND('0.Work Content Judge'!$P$130=1,$CM31=1)),1,0))</f>
        <v>0</v>
      </c>
      <c r="AQ31" s="509">
        <f t="shared" si="7"/>
        <v>1</v>
      </c>
      <c r="AR31" s="509">
        <f>IF(OR(AND('0.Work Content Judge'!$AE$161=1,$CP31=99),AND('0.Work Content Judge'!$AH$161=1,$CQ31=99),AND('0.Work Content Judge'!$AG$161=1,$CR31=99),AND(COUNTIF('0.Work Content Judge'!$AJ$161:$AO$161,2)=0,$CS31=99),AND(COUNTIF('0.Work Content Judge'!$AJ$161:$AO$161,2)&gt;0,$CT31=99),AND('0.Work Content Judge'!$T$161=0,$CU31=99),AND('0.Work Content Judge'!$U$161=0,$CV31=99)),0,IF(OR(AND('0.Work Content Judge'!$G$131=1,$CD31=1),AND('0.Work Content Judge'!$H$131=1,$CE31=1),AND('0.Work Content Judge'!$I$131=1,$CF31=1),AND('0.Work Content Judge'!$J$131=1,$CG31=1),AND('0.Work Content Judge'!$L$131=1,$CK31=1),,AND('0.Work Content Judge'!$O$131=1,$CL31=1),AND('0.Work Content Judge'!$P$131=1,$CM31=1)),1,0))</f>
        <v>0</v>
      </c>
      <c r="AS31" s="509">
        <f t="shared" si="8"/>
        <v>1</v>
      </c>
      <c r="AT31" s="509">
        <f>IF(OR(AND('0.Work Content Judge'!$AE$162=1,$CP31=99),AND('0.Work Content Judge'!$AH$162=1,$CQ31=99),AND('0.Work Content Judge'!$AG$162=1,$CR31=99),AND(COUNTIF('0.Work Content Judge'!$AJ$162:$AO$162,2)=0,$CS31=99),AND(COUNTIF('0.Work Content Judge'!$AJ$162:$AO$162,2)&gt;0,$CT31=99),AND('0.Work Content Judge'!$T$162=0,$CU31=99),AND('0.Work Content Judge'!$U$162=0,$CV31=99)),0,IF(OR(AND('0.Work Content Judge'!$G$132=1,$CD31=1),AND('0.Work Content Judge'!$H$132=1,$CE31=1),AND('0.Work Content Judge'!$I$132=1,$CF31=1),AND('0.Work Content Judge'!$J$132=1,$CG31=1),AND('0.Work Content Judge'!$L$132=1,$CK31=1),,AND('0.Work Content Judge'!$O$132=1,$CL31=1),AND('0.Work Content Judge'!$P$132=1,$CM31=1)),1,0))</f>
        <v>0</v>
      </c>
      <c r="AU31" s="509">
        <f t="shared" si="9"/>
        <v>1</v>
      </c>
      <c r="AV31" s="509">
        <f>IF(OR(AND('0.Work Content Judge'!$AE$163=1,$CP31=99),AND('0.Work Content Judge'!$AH$163=1,$CQ31=99),AND('0.Work Content Judge'!$AG$163=1,$CR31=99),AND(COUNTIF('0.Work Content Judge'!$AJ$163:$AO$163,2)=0,$CS31=99),AND(COUNTIF('0.Work Content Judge'!$AJ$163:$AO$163,2)&gt;0,$CT31=99),AND('0.Work Content Judge'!$T$163=0,$CU31=99),AND('0.Work Content Judge'!$U$163=0,$CV31=99)),0,IF(OR(AND('0.Work Content Judge'!$G$133=1,$CD31=1),AND('0.Work Content Judge'!$H$133=1,$CE31=1),AND('0.Work Content Judge'!$I$133=1,$CF31=1),AND('0.Work Content Judge'!$J$133=1,$CG31=1),AND('0.Work Content Judge'!$L$133=1,$CK31=1),,AND('0.Work Content Judge'!$O$133=1,$CL31=1),AND('0.Work Content Judge'!$P$133=1,$CM31=1)),1,0))</f>
        <v>0</v>
      </c>
      <c r="AW31" s="509">
        <f t="shared" si="10"/>
        <v>1</v>
      </c>
      <c r="AX31" s="509">
        <f>IF(OR(AND('0.Work Content Judge'!$AE$164=1,$CP31=99),AND('0.Work Content Judge'!$AH$164=1,$CQ31=99),AND('0.Work Content Judge'!$AG$164=1,$CR31=99),AND(COUNTIF('0.Work Content Judge'!$AJ$164:$AO$164,2)=0,$CS31=99),AND(COUNTIF('0.Work Content Judge'!$AJ$164:$AO$164,2)&gt;0,$CT31=99),AND('0.Work Content Judge'!$T$164=0,$CU31=99),AND('0.Work Content Judge'!$U$164=0,$CV31=99)),0,IF(OR(AND('0.Work Content Judge'!$G$134=1,$CD31=1),AND('0.Work Content Judge'!$H$134=1,$CE31=1),AND('0.Work Content Judge'!$I$134=1,$CF31=1),AND('0.Work Content Judge'!$J$134=1,$CG31=1),AND('0.Work Content Judge'!$L$134=1,$CK31=1),,AND('0.Work Content Judge'!$O$134=1,$CL31=1),AND('0.Work Content Judge'!$P$134=1,$CM31=1)),1,0))</f>
        <v>0</v>
      </c>
      <c r="AY31" s="509">
        <f t="shared" si="11"/>
        <v>1</v>
      </c>
      <c r="AZ31" s="493">
        <f t="shared" si="12"/>
        <v>1</v>
      </c>
      <c r="BA31" s="521">
        <v>1</v>
      </c>
      <c r="BB31" s="522">
        <v>1</v>
      </c>
      <c r="BC31" s="522" t="s">
        <v>749</v>
      </c>
      <c r="BD31" s="522" t="s">
        <v>749</v>
      </c>
      <c r="BE31" s="522" t="s">
        <v>749</v>
      </c>
      <c r="BF31" s="522" t="s">
        <v>749</v>
      </c>
      <c r="BG31" s="522" t="s">
        <v>749</v>
      </c>
      <c r="BH31" s="522" t="s">
        <v>749</v>
      </c>
      <c r="BI31" s="522" t="s">
        <v>749</v>
      </c>
      <c r="BJ31" s="522">
        <v>0</v>
      </c>
      <c r="BK31" s="522" t="s">
        <v>749</v>
      </c>
      <c r="BL31" s="522" t="s">
        <v>749</v>
      </c>
      <c r="BM31" s="522" t="s">
        <v>749</v>
      </c>
      <c r="BN31" s="522" t="s">
        <v>749</v>
      </c>
      <c r="BO31" s="522" t="s">
        <v>749</v>
      </c>
      <c r="BP31" s="522" t="s">
        <v>749</v>
      </c>
      <c r="BQ31" s="522">
        <v>1</v>
      </c>
      <c r="BR31" s="522" t="s">
        <v>749</v>
      </c>
      <c r="BS31" s="522" t="s">
        <v>749</v>
      </c>
      <c r="BT31" s="522" t="s">
        <v>749</v>
      </c>
      <c r="BU31" s="522" t="s">
        <v>749</v>
      </c>
      <c r="BV31" s="522" t="s">
        <v>749</v>
      </c>
      <c r="BW31" s="522" t="s">
        <v>749</v>
      </c>
      <c r="BX31" s="522" t="s">
        <v>749</v>
      </c>
      <c r="BY31" s="522" t="s">
        <v>749</v>
      </c>
      <c r="BZ31" s="522">
        <v>1</v>
      </c>
      <c r="CA31" s="522">
        <v>1</v>
      </c>
      <c r="CB31" s="522">
        <v>1</v>
      </c>
      <c r="CC31" s="522" t="s">
        <v>749</v>
      </c>
      <c r="CD31" s="522">
        <v>1</v>
      </c>
      <c r="CE31" s="522" t="s">
        <v>749</v>
      </c>
      <c r="CF31" s="522">
        <v>1</v>
      </c>
      <c r="CG31" s="522" t="s">
        <v>749</v>
      </c>
      <c r="CH31" s="522" t="s">
        <v>749</v>
      </c>
      <c r="CI31" s="522" t="s">
        <v>749</v>
      </c>
      <c r="CJ31" s="522" t="s">
        <v>749</v>
      </c>
      <c r="CK31" s="522" t="s">
        <v>749</v>
      </c>
      <c r="CL31" s="522" t="s">
        <v>749</v>
      </c>
      <c r="CM31" s="522" t="s">
        <v>749</v>
      </c>
      <c r="CN31" s="522" t="s">
        <v>749</v>
      </c>
      <c r="CO31" s="522">
        <v>1</v>
      </c>
      <c r="CP31" s="522"/>
      <c r="CQ31" s="522"/>
      <c r="CR31" s="522"/>
      <c r="CS31" s="522"/>
      <c r="CT31" s="522"/>
      <c r="CU31" s="522"/>
      <c r="CV31" s="522"/>
    </row>
    <row r="32" s="258" customFormat="1" ht="388.8" spans="1:100">
      <c r="A32" s="447"/>
      <c r="B32" s="448">
        <f t="shared" si="0"/>
        <v>17</v>
      </c>
      <c r="C32" s="449" t="s">
        <v>1231</v>
      </c>
      <c r="D32" s="450" t="s">
        <v>743</v>
      </c>
      <c r="E32" s="451" t="s">
        <v>744</v>
      </c>
      <c r="F32" s="452" t="s">
        <v>1232</v>
      </c>
      <c r="G32" s="453" t="s">
        <v>1233</v>
      </c>
      <c r="H32" s="451" t="str">
        <f t="shared" si="1"/>
        <v>サーバ全体
Entire server</v>
      </c>
      <c r="I32" s="319" t="s">
        <v>1228</v>
      </c>
      <c r="J32" s="320" t="s">
        <v>1229</v>
      </c>
      <c r="K32" s="487" t="str">
        <f t="shared" si="2"/>
        <v>回答不要
Not Applicable</v>
      </c>
      <c r="L32" s="488"/>
      <c r="M32" s="489"/>
      <c r="N32" s="490" t="s">
        <v>1231</v>
      </c>
      <c r="O32" s="491"/>
      <c r="P32" s="322"/>
      <c r="Q32" s="502"/>
      <c r="R32" s="487" t="str">
        <f t="shared" si="3"/>
        <v>回答不要
Not Applicable</v>
      </c>
      <c r="S32" s="488"/>
      <c r="T32" s="489"/>
      <c r="U32" s="491"/>
      <c r="V32" s="322"/>
      <c r="W32" s="502"/>
      <c r="X32" s="487" t="str">
        <f t="shared" si="4"/>
        <v>回答不要
Not Applicable</v>
      </c>
      <c r="Y32" s="488"/>
      <c r="Z32" s="489"/>
      <c r="AA32" s="491"/>
      <c r="AB32" s="322"/>
      <c r="AC32" s="502"/>
      <c r="AD32" s="487" t="str">
        <f t="shared" si="5"/>
        <v>回答不要
Not Applicable</v>
      </c>
      <c r="AE32" s="488"/>
      <c r="AF32" s="489"/>
      <c r="AG32" s="491"/>
      <c r="AH32" s="322"/>
      <c r="AI32" s="502"/>
      <c r="AJ32" s="487" t="str">
        <f t="shared" si="6"/>
        <v>回答不要
Not Applicable</v>
      </c>
      <c r="AK32" s="488"/>
      <c r="AL32" s="489"/>
      <c r="AM32" s="491"/>
      <c r="AN32" s="322"/>
      <c r="AO32" s="502"/>
      <c r="AP32" s="509">
        <f>IF(OR(AND('0.Work Content Judge'!$AE$160=1,$CP32=99),AND('0.Work Content Judge'!$AH$160=1,$CQ32=99),AND('0.Work Content Judge'!$AG$160=1,$CR32=99),AND(COUNTIF('0.Work Content Judge'!$AJ$160:$AO$160,2)=0,$CS32=99),AND(COUNTIF('0.Work Content Judge'!$AJ$160:$AO$160,2)&gt;0,$CT32=99),AND('0.Work Content Judge'!$T$160=0,$CU32=99),AND('0.Work Content Judge'!$U$160=0,$CV32=99)),0,IF(OR(AND('0.Work Content Judge'!$G$130=1,$CD32=1),AND('0.Work Content Judge'!$H$130=1,$CE32=1),AND('0.Work Content Judge'!$I$130=1,$CF32=1),AND('0.Work Content Judge'!$J$130=1,$CG32=1),AND('0.Work Content Judge'!$L$130=1,$CK32=1),,AND('0.Work Content Judge'!$O$130=1,$CL32=1),AND('0.Work Content Judge'!$P$130=1,$CM32=1)),1,0))</f>
        <v>0</v>
      </c>
      <c r="AQ32" s="509">
        <f t="shared" si="7"/>
        <v>1</v>
      </c>
      <c r="AR32" s="509">
        <f>IF(OR(AND('0.Work Content Judge'!$AE$161=1,$CP32=99),AND('0.Work Content Judge'!$AH$161=1,$CQ32=99),AND('0.Work Content Judge'!$AG$161=1,$CR32=99),AND(COUNTIF('0.Work Content Judge'!$AJ$161:$AO$161,2)=0,$CS32=99),AND(COUNTIF('0.Work Content Judge'!$AJ$161:$AO$161,2)&gt;0,$CT32=99),AND('0.Work Content Judge'!$T$161=0,$CU32=99),AND('0.Work Content Judge'!$U$161=0,$CV32=99)),0,IF(OR(AND('0.Work Content Judge'!$G$131=1,$CD32=1),AND('0.Work Content Judge'!$H$131=1,$CE32=1),AND('0.Work Content Judge'!$I$131=1,$CF32=1),AND('0.Work Content Judge'!$J$131=1,$CG32=1),AND('0.Work Content Judge'!$L$131=1,$CK32=1),,AND('0.Work Content Judge'!$O$131=1,$CL32=1),AND('0.Work Content Judge'!$P$131=1,$CM32=1)),1,0))</f>
        <v>0</v>
      </c>
      <c r="AS32" s="509">
        <f t="shared" si="8"/>
        <v>1</v>
      </c>
      <c r="AT32" s="509">
        <f>IF(OR(AND('0.Work Content Judge'!$AE$162=1,$CP32=99),AND('0.Work Content Judge'!$AH$162=1,$CQ32=99),AND('0.Work Content Judge'!$AG$162=1,$CR32=99),AND(COUNTIF('0.Work Content Judge'!$AJ$162:$AO$162,2)=0,$CS32=99),AND(COUNTIF('0.Work Content Judge'!$AJ$162:$AO$162,2)&gt;0,$CT32=99),AND('0.Work Content Judge'!$T$162=0,$CU32=99),AND('0.Work Content Judge'!$U$162=0,$CV32=99)),0,IF(OR(AND('0.Work Content Judge'!$G$132=1,$CD32=1),AND('0.Work Content Judge'!$H$132=1,$CE32=1),AND('0.Work Content Judge'!$I$132=1,$CF32=1),AND('0.Work Content Judge'!$J$132=1,$CG32=1),AND('0.Work Content Judge'!$L$132=1,$CK32=1),,AND('0.Work Content Judge'!$O$132=1,$CL32=1),AND('0.Work Content Judge'!$P$132=1,$CM32=1)),1,0))</f>
        <v>0</v>
      </c>
      <c r="AU32" s="509">
        <f t="shared" si="9"/>
        <v>1</v>
      </c>
      <c r="AV32" s="509">
        <f>IF(OR(AND('0.Work Content Judge'!$AE$163=1,$CP32=99),AND('0.Work Content Judge'!$AH$163=1,$CQ32=99),AND('0.Work Content Judge'!$AG$163=1,$CR32=99),AND(COUNTIF('0.Work Content Judge'!$AJ$163:$AO$163,2)=0,$CS32=99),AND(COUNTIF('0.Work Content Judge'!$AJ$163:$AO$163,2)&gt;0,$CT32=99),AND('0.Work Content Judge'!$T$163=0,$CU32=99),AND('0.Work Content Judge'!$U$163=0,$CV32=99)),0,IF(OR(AND('0.Work Content Judge'!$G$133=1,$CD32=1),AND('0.Work Content Judge'!$H$133=1,$CE32=1),AND('0.Work Content Judge'!$I$133=1,$CF32=1),AND('0.Work Content Judge'!$J$133=1,$CG32=1),AND('0.Work Content Judge'!$L$133=1,$CK32=1),,AND('0.Work Content Judge'!$O$133=1,$CL32=1),AND('0.Work Content Judge'!$P$133=1,$CM32=1)),1,0))</f>
        <v>0</v>
      </c>
      <c r="AW32" s="509">
        <f t="shared" si="10"/>
        <v>1</v>
      </c>
      <c r="AX32" s="509">
        <f>IF(OR(AND('0.Work Content Judge'!$AE$164=1,$CP32=99),AND('0.Work Content Judge'!$AH$164=1,$CQ32=99),AND('0.Work Content Judge'!$AG$164=1,$CR32=99),AND(COUNTIF('0.Work Content Judge'!$AJ$164:$AO$164,2)=0,$CS32=99),AND(COUNTIF('0.Work Content Judge'!$AJ$164:$AO$164,2)&gt;0,$CT32=99),AND('0.Work Content Judge'!$T$164=0,$CU32=99),AND('0.Work Content Judge'!$U$164=0,$CV32=99)),0,IF(OR(AND('0.Work Content Judge'!$G$134=1,$CD32=1),AND('0.Work Content Judge'!$H$134=1,$CE32=1),AND('0.Work Content Judge'!$I$134=1,$CF32=1),AND('0.Work Content Judge'!$J$134=1,$CG32=1),AND('0.Work Content Judge'!$L$134=1,$CK32=1),,AND('0.Work Content Judge'!$O$134=1,$CL32=1),AND('0.Work Content Judge'!$P$134=1,$CM32=1)),1,0))</f>
        <v>0</v>
      </c>
      <c r="AY32" s="509">
        <f t="shared" si="11"/>
        <v>1</v>
      </c>
      <c r="AZ32" s="493">
        <f t="shared" si="12"/>
        <v>1</v>
      </c>
      <c r="BA32" s="521">
        <v>1</v>
      </c>
      <c r="BB32" s="522">
        <v>1</v>
      </c>
      <c r="BC32" s="522" t="s">
        <v>749</v>
      </c>
      <c r="BD32" s="522" t="s">
        <v>749</v>
      </c>
      <c r="BE32" s="522" t="s">
        <v>749</v>
      </c>
      <c r="BF32" s="522" t="s">
        <v>749</v>
      </c>
      <c r="BG32" s="522" t="s">
        <v>749</v>
      </c>
      <c r="BH32" s="522" t="s">
        <v>749</v>
      </c>
      <c r="BI32" s="522" t="s">
        <v>749</v>
      </c>
      <c r="BJ32" s="522">
        <v>0</v>
      </c>
      <c r="BK32" s="522" t="s">
        <v>749</v>
      </c>
      <c r="BL32" s="522" t="s">
        <v>749</v>
      </c>
      <c r="BM32" s="522" t="s">
        <v>749</v>
      </c>
      <c r="BN32" s="522" t="s">
        <v>749</v>
      </c>
      <c r="BO32" s="522" t="s">
        <v>749</v>
      </c>
      <c r="BP32" s="522" t="s">
        <v>749</v>
      </c>
      <c r="BQ32" s="522">
        <v>1</v>
      </c>
      <c r="BR32" s="522" t="s">
        <v>749</v>
      </c>
      <c r="BS32" s="522" t="s">
        <v>749</v>
      </c>
      <c r="BT32" s="522" t="s">
        <v>749</v>
      </c>
      <c r="BU32" s="522" t="s">
        <v>749</v>
      </c>
      <c r="BV32" s="522" t="s">
        <v>749</v>
      </c>
      <c r="BW32" s="522" t="s">
        <v>749</v>
      </c>
      <c r="BX32" s="522" t="s">
        <v>749</v>
      </c>
      <c r="BY32" s="522" t="s">
        <v>749</v>
      </c>
      <c r="BZ32" s="522">
        <v>1</v>
      </c>
      <c r="CA32" s="522">
        <v>1</v>
      </c>
      <c r="CB32" s="522">
        <v>1</v>
      </c>
      <c r="CC32" s="522" t="s">
        <v>749</v>
      </c>
      <c r="CD32" s="522">
        <v>1</v>
      </c>
      <c r="CE32" s="522" t="s">
        <v>749</v>
      </c>
      <c r="CF32" s="522">
        <v>1</v>
      </c>
      <c r="CG32" s="522" t="s">
        <v>749</v>
      </c>
      <c r="CH32" s="522" t="s">
        <v>749</v>
      </c>
      <c r="CI32" s="522" t="s">
        <v>749</v>
      </c>
      <c r="CJ32" s="522" t="s">
        <v>749</v>
      </c>
      <c r="CK32" s="522" t="s">
        <v>749</v>
      </c>
      <c r="CL32" s="522" t="s">
        <v>749</v>
      </c>
      <c r="CM32" s="522" t="s">
        <v>749</v>
      </c>
      <c r="CN32" s="522" t="s">
        <v>749</v>
      </c>
      <c r="CO32" s="522">
        <v>1</v>
      </c>
      <c r="CP32" s="522"/>
      <c r="CQ32" s="522"/>
      <c r="CR32" s="522"/>
      <c r="CS32" s="522"/>
      <c r="CT32" s="522"/>
      <c r="CU32" s="522"/>
      <c r="CV32" s="522"/>
    </row>
    <row r="33" s="258" customFormat="1" ht="345.6" spans="1:100">
      <c r="A33" s="447"/>
      <c r="B33" s="448">
        <f t="shared" si="0"/>
        <v>18</v>
      </c>
      <c r="C33" s="449" t="s">
        <v>1234</v>
      </c>
      <c r="D33" s="450" t="s">
        <v>743</v>
      </c>
      <c r="E33" s="451" t="s">
        <v>744</v>
      </c>
      <c r="F33" s="452" t="s">
        <v>1235</v>
      </c>
      <c r="G33" s="453" t="s">
        <v>1236</v>
      </c>
      <c r="H33" s="451" t="str">
        <f t="shared" si="1"/>
        <v>サーバ全体
Entire server</v>
      </c>
      <c r="I33" s="319" t="s">
        <v>1228</v>
      </c>
      <c r="J33" s="320" t="s">
        <v>1229</v>
      </c>
      <c r="K33" s="487" t="str">
        <f t="shared" si="2"/>
        <v>回答不要
Not Applicable</v>
      </c>
      <c r="L33" s="488"/>
      <c r="M33" s="489"/>
      <c r="N33" s="490" t="s">
        <v>1237</v>
      </c>
      <c r="O33" s="491"/>
      <c r="P33" s="322"/>
      <c r="Q33" s="502"/>
      <c r="R33" s="487" t="str">
        <f t="shared" si="3"/>
        <v>回答不要
Not Applicable</v>
      </c>
      <c r="S33" s="488"/>
      <c r="T33" s="489"/>
      <c r="U33" s="491"/>
      <c r="V33" s="322"/>
      <c r="W33" s="502"/>
      <c r="X33" s="487" t="str">
        <f t="shared" si="4"/>
        <v>回答不要
Not Applicable</v>
      </c>
      <c r="Y33" s="488"/>
      <c r="Z33" s="489"/>
      <c r="AA33" s="491"/>
      <c r="AB33" s="322"/>
      <c r="AC33" s="502"/>
      <c r="AD33" s="487" t="str">
        <f t="shared" si="5"/>
        <v>回答不要
Not Applicable</v>
      </c>
      <c r="AE33" s="488"/>
      <c r="AF33" s="489"/>
      <c r="AG33" s="491"/>
      <c r="AH33" s="322"/>
      <c r="AI33" s="502"/>
      <c r="AJ33" s="487" t="str">
        <f t="shared" si="6"/>
        <v>回答不要
Not Applicable</v>
      </c>
      <c r="AK33" s="488"/>
      <c r="AL33" s="489"/>
      <c r="AM33" s="491"/>
      <c r="AN33" s="322"/>
      <c r="AO33" s="502"/>
      <c r="AP33" s="509">
        <f>IF(OR(AND('0.Work Content Judge'!$AE$160=1,$CP33=99),AND('0.Work Content Judge'!$AH$160=1,$CQ33=99),AND('0.Work Content Judge'!$AG$160=1,$CR33=99),AND(COUNTIF('0.Work Content Judge'!$AJ$160:$AO$160,2)=0,$CS33=99),AND(COUNTIF('0.Work Content Judge'!$AJ$160:$AO$160,2)&gt;0,$CT33=99),AND('0.Work Content Judge'!$T$160=0,$CU33=99),AND('0.Work Content Judge'!$U$160=0,$CV33=99)),0,IF(OR(AND('0.Work Content Judge'!$G$130=1,$CD33=1),AND('0.Work Content Judge'!$H$130=1,$CE33=1),AND('0.Work Content Judge'!$I$130=1,$CF33=1),AND('0.Work Content Judge'!$J$130=1,$CG33=1),AND('0.Work Content Judge'!$L$130=1,$CK33=1),,AND('0.Work Content Judge'!$O$130=1,$CL33=1),AND('0.Work Content Judge'!$P$130=1,$CM33=1)),1,0))</f>
        <v>0</v>
      </c>
      <c r="AQ33" s="509">
        <f t="shared" si="7"/>
        <v>1</v>
      </c>
      <c r="AR33" s="509">
        <f>IF(OR(AND('0.Work Content Judge'!$AE$161=1,$CP33=99),AND('0.Work Content Judge'!$AH$161=1,$CQ33=99),AND('0.Work Content Judge'!$AG$161=1,$CR33=99),AND(COUNTIF('0.Work Content Judge'!$AJ$161:$AO$161,2)=0,$CS33=99),AND(COUNTIF('0.Work Content Judge'!$AJ$161:$AO$161,2)&gt;0,$CT33=99),AND('0.Work Content Judge'!$T$161=0,$CU33=99),AND('0.Work Content Judge'!$U$161=0,$CV33=99)),0,IF(OR(AND('0.Work Content Judge'!$G$131=1,$CD33=1),AND('0.Work Content Judge'!$H$131=1,$CE33=1),AND('0.Work Content Judge'!$I$131=1,$CF33=1),AND('0.Work Content Judge'!$J$131=1,$CG33=1),AND('0.Work Content Judge'!$L$131=1,$CK33=1),,AND('0.Work Content Judge'!$O$131=1,$CL33=1),AND('0.Work Content Judge'!$P$131=1,$CM33=1)),1,0))</f>
        <v>0</v>
      </c>
      <c r="AS33" s="509">
        <f t="shared" si="8"/>
        <v>1</v>
      </c>
      <c r="AT33" s="509">
        <f>IF(OR(AND('0.Work Content Judge'!$AE$162=1,$CP33=99),AND('0.Work Content Judge'!$AH$162=1,$CQ33=99),AND('0.Work Content Judge'!$AG$162=1,$CR33=99),AND(COUNTIF('0.Work Content Judge'!$AJ$162:$AO$162,2)=0,$CS33=99),AND(COUNTIF('0.Work Content Judge'!$AJ$162:$AO$162,2)&gt;0,$CT33=99),AND('0.Work Content Judge'!$T$162=0,$CU33=99),AND('0.Work Content Judge'!$U$162=0,$CV33=99)),0,IF(OR(AND('0.Work Content Judge'!$G$132=1,$CD33=1),AND('0.Work Content Judge'!$H$132=1,$CE33=1),AND('0.Work Content Judge'!$I$132=1,$CF33=1),AND('0.Work Content Judge'!$J$132=1,$CG33=1),AND('0.Work Content Judge'!$L$132=1,$CK33=1),,AND('0.Work Content Judge'!$O$132=1,$CL33=1),AND('0.Work Content Judge'!$P$132=1,$CM33=1)),1,0))</f>
        <v>0</v>
      </c>
      <c r="AU33" s="509">
        <f t="shared" si="9"/>
        <v>1</v>
      </c>
      <c r="AV33" s="509">
        <f>IF(OR(AND('0.Work Content Judge'!$AE$163=1,$CP33=99),AND('0.Work Content Judge'!$AH$163=1,$CQ33=99),AND('0.Work Content Judge'!$AG$163=1,$CR33=99),AND(COUNTIF('0.Work Content Judge'!$AJ$163:$AO$163,2)=0,$CS33=99),AND(COUNTIF('0.Work Content Judge'!$AJ$163:$AO$163,2)&gt;0,$CT33=99),AND('0.Work Content Judge'!$T$163=0,$CU33=99),AND('0.Work Content Judge'!$U$163=0,$CV33=99)),0,IF(OR(AND('0.Work Content Judge'!$G$133=1,$CD33=1),AND('0.Work Content Judge'!$H$133=1,$CE33=1),AND('0.Work Content Judge'!$I$133=1,$CF33=1),AND('0.Work Content Judge'!$J$133=1,$CG33=1),AND('0.Work Content Judge'!$L$133=1,$CK33=1),,AND('0.Work Content Judge'!$O$133=1,$CL33=1),AND('0.Work Content Judge'!$P$133=1,$CM33=1)),1,0))</f>
        <v>0</v>
      </c>
      <c r="AW33" s="509">
        <f t="shared" si="10"/>
        <v>1</v>
      </c>
      <c r="AX33" s="509">
        <f>IF(OR(AND('0.Work Content Judge'!$AE$164=1,$CP33=99),AND('0.Work Content Judge'!$AH$164=1,$CQ33=99),AND('0.Work Content Judge'!$AG$164=1,$CR33=99),AND(COUNTIF('0.Work Content Judge'!$AJ$164:$AO$164,2)=0,$CS33=99),AND(COUNTIF('0.Work Content Judge'!$AJ$164:$AO$164,2)&gt;0,$CT33=99),AND('0.Work Content Judge'!$T$164=0,$CU33=99),AND('0.Work Content Judge'!$U$164=0,$CV33=99)),0,IF(OR(AND('0.Work Content Judge'!$G$134=1,$CD33=1),AND('0.Work Content Judge'!$H$134=1,$CE33=1),AND('0.Work Content Judge'!$I$134=1,$CF33=1),AND('0.Work Content Judge'!$J$134=1,$CG33=1),AND('0.Work Content Judge'!$L$134=1,$CK33=1),,AND('0.Work Content Judge'!$O$134=1,$CL33=1),AND('0.Work Content Judge'!$P$134=1,$CM33=1)),1,0))</f>
        <v>0</v>
      </c>
      <c r="AY33" s="509">
        <f t="shared" si="11"/>
        <v>1</v>
      </c>
      <c r="AZ33" s="493">
        <f t="shared" si="12"/>
        <v>1</v>
      </c>
      <c r="BA33" s="521">
        <v>1</v>
      </c>
      <c r="BB33" s="522">
        <v>1</v>
      </c>
      <c r="BC33" s="522" t="s">
        <v>749</v>
      </c>
      <c r="BD33" s="522" t="s">
        <v>749</v>
      </c>
      <c r="BE33" s="522" t="s">
        <v>749</v>
      </c>
      <c r="BF33" s="522" t="s">
        <v>749</v>
      </c>
      <c r="BG33" s="522" t="s">
        <v>749</v>
      </c>
      <c r="BH33" s="522" t="s">
        <v>749</v>
      </c>
      <c r="BI33" s="522" t="s">
        <v>749</v>
      </c>
      <c r="BJ33" s="522">
        <v>0</v>
      </c>
      <c r="BK33" s="522" t="s">
        <v>749</v>
      </c>
      <c r="BL33" s="522" t="s">
        <v>749</v>
      </c>
      <c r="BM33" s="522" t="s">
        <v>749</v>
      </c>
      <c r="BN33" s="522" t="s">
        <v>749</v>
      </c>
      <c r="BO33" s="522" t="s">
        <v>749</v>
      </c>
      <c r="BP33" s="522" t="s">
        <v>749</v>
      </c>
      <c r="BQ33" s="522">
        <v>1</v>
      </c>
      <c r="BR33" s="522" t="s">
        <v>749</v>
      </c>
      <c r="BS33" s="522" t="s">
        <v>749</v>
      </c>
      <c r="BT33" s="522" t="s">
        <v>749</v>
      </c>
      <c r="BU33" s="522" t="s">
        <v>749</v>
      </c>
      <c r="BV33" s="522" t="s">
        <v>749</v>
      </c>
      <c r="BW33" s="522" t="s">
        <v>749</v>
      </c>
      <c r="BX33" s="522" t="s">
        <v>749</v>
      </c>
      <c r="BY33" s="522" t="s">
        <v>749</v>
      </c>
      <c r="BZ33" s="522">
        <v>1</v>
      </c>
      <c r="CA33" s="522">
        <v>1</v>
      </c>
      <c r="CB33" s="522">
        <v>1</v>
      </c>
      <c r="CC33" s="522" t="s">
        <v>749</v>
      </c>
      <c r="CD33" s="522">
        <v>1</v>
      </c>
      <c r="CE33" s="522" t="s">
        <v>749</v>
      </c>
      <c r="CF33" s="522">
        <v>1</v>
      </c>
      <c r="CG33" s="522" t="s">
        <v>749</v>
      </c>
      <c r="CH33" s="522" t="s">
        <v>749</v>
      </c>
      <c r="CI33" s="522" t="s">
        <v>749</v>
      </c>
      <c r="CJ33" s="522" t="s">
        <v>749</v>
      </c>
      <c r="CK33" s="522" t="s">
        <v>749</v>
      </c>
      <c r="CL33" s="522" t="s">
        <v>749</v>
      </c>
      <c r="CM33" s="522" t="s">
        <v>749</v>
      </c>
      <c r="CN33" s="522" t="s">
        <v>749</v>
      </c>
      <c r="CO33" s="522">
        <v>1</v>
      </c>
      <c r="CP33" s="522"/>
      <c r="CQ33" s="522"/>
      <c r="CR33" s="522"/>
      <c r="CS33" s="522"/>
      <c r="CT33" s="522"/>
      <c r="CU33" s="522"/>
      <c r="CV33" s="522"/>
    </row>
    <row r="34" s="258" customFormat="1" ht="259.2" spans="1:100">
      <c r="A34" s="447"/>
      <c r="B34" s="448">
        <f t="shared" si="0"/>
        <v>19</v>
      </c>
      <c r="C34" s="449" t="s">
        <v>1238</v>
      </c>
      <c r="D34" s="450" t="s">
        <v>743</v>
      </c>
      <c r="E34" s="451" t="s">
        <v>744</v>
      </c>
      <c r="F34" s="452" t="s">
        <v>1239</v>
      </c>
      <c r="G34" s="453" t="s">
        <v>1240</v>
      </c>
      <c r="H34" s="451" t="str">
        <f t="shared" si="1"/>
        <v>サーバ全体
Entire server</v>
      </c>
      <c r="I34" s="319" t="s">
        <v>1241</v>
      </c>
      <c r="J34" s="320" t="s">
        <v>1242</v>
      </c>
      <c r="K34" s="487" t="str">
        <f t="shared" si="2"/>
        <v>回答不要
Not Applicable</v>
      </c>
      <c r="L34" s="488"/>
      <c r="M34" s="489"/>
      <c r="N34" s="490" t="s">
        <v>1238</v>
      </c>
      <c r="O34" s="491"/>
      <c r="P34" s="322"/>
      <c r="Q34" s="502"/>
      <c r="R34" s="487" t="str">
        <f t="shared" si="3"/>
        <v>回答不要
Not Applicable</v>
      </c>
      <c r="S34" s="488"/>
      <c r="T34" s="489"/>
      <c r="U34" s="491"/>
      <c r="V34" s="322"/>
      <c r="W34" s="502"/>
      <c r="X34" s="487" t="str">
        <f t="shared" si="4"/>
        <v>回答不要
Not Applicable</v>
      </c>
      <c r="Y34" s="488"/>
      <c r="Z34" s="489"/>
      <c r="AA34" s="491"/>
      <c r="AB34" s="322"/>
      <c r="AC34" s="502"/>
      <c r="AD34" s="487" t="str">
        <f t="shared" si="5"/>
        <v>回答不要
Not Applicable</v>
      </c>
      <c r="AE34" s="488"/>
      <c r="AF34" s="489"/>
      <c r="AG34" s="491"/>
      <c r="AH34" s="322"/>
      <c r="AI34" s="502"/>
      <c r="AJ34" s="487" t="str">
        <f t="shared" si="6"/>
        <v>回答不要
Not Applicable</v>
      </c>
      <c r="AK34" s="488"/>
      <c r="AL34" s="489"/>
      <c r="AM34" s="491"/>
      <c r="AN34" s="322"/>
      <c r="AO34" s="502"/>
      <c r="AP34" s="509">
        <f>IF(OR(AND('0.Work Content Judge'!$AE$160=1,$CP34=99),AND('0.Work Content Judge'!$AH$160=1,$CQ34=99),AND('0.Work Content Judge'!$AG$160=1,$CR34=99),AND(COUNTIF('0.Work Content Judge'!$AJ$160:$AO$160,2)=0,$CS34=99),AND(COUNTIF('0.Work Content Judge'!$AJ$160:$AO$160,2)&gt;0,$CT34=99),AND('0.Work Content Judge'!$T$160=0,$CU34=99),AND('0.Work Content Judge'!$U$160=0,$CV34=99)),0,IF(OR(AND('0.Work Content Judge'!$G$130=1,$CD34=1),AND('0.Work Content Judge'!$H$130=1,$CE34=1),AND('0.Work Content Judge'!$I$130=1,$CF34=1),AND('0.Work Content Judge'!$J$130=1,$CG34=1),AND('0.Work Content Judge'!$L$130=1,$CK34=1),,AND('0.Work Content Judge'!$O$130=1,$CL34=1),AND('0.Work Content Judge'!$P$130=1,$CM34=1)),1,0))</f>
        <v>0</v>
      </c>
      <c r="AQ34" s="509">
        <f t="shared" si="7"/>
        <v>1</v>
      </c>
      <c r="AR34" s="509">
        <f>IF(OR(AND('0.Work Content Judge'!$AE$161=1,$CP34=99),AND('0.Work Content Judge'!$AH$161=1,$CQ34=99),AND('0.Work Content Judge'!$AG$161=1,$CR34=99),AND(COUNTIF('0.Work Content Judge'!$AJ$161:$AO$161,2)=0,$CS34=99),AND(COUNTIF('0.Work Content Judge'!$AJ$161:$AO$161,2)&gt;0,$CT34=99),AND('0.Work Content Judge'!$T$161=0,$CU34=99),AND('0.Work Content Judge'!$U$161=0,$CV34=99)),0,IF(OR(AND('0.Work Content Judge'!$G$131=1,$CD34=1),AND('0.Work Content Judge'!$H$131=1,$CE34=1),AND('0.Work Content Judge'!$I$131=1,$CF34=1),AND('0.Work Content Judge'!$J$131=1,$CG34=1),AND('0.Work Content Judge'!$L$131=1,$CK34=1),,AND('0.Work Content Judge'!$O$131=1,$CL34=1),AND('0.Work Content Judge'!$P$131=1,$CM34=1)),1,0))</f>
        <v>0</v>
      </c>
      <c r="AS34" s="509">
        <f t="shared" si="8"/>
        <v>1</v>
      </c>
      <c r="AT34" s="509">
        <f>IF(OR(AND('0.Work Content Judge'!$AE$162=1,$CP34=99),AND('0.Work Content Judge'!$AH$162=1,$CQ34=99),AND('0.Work Content Judge'!$AG$162=1,$CR34=99),AND(COUNTIF('0.Work Content Judge'!$AJ$162:$AO$162,2)=0,$CS34=99),AND(COUNTIF('0.Work Content Judge'!$AJ$162:$AO$162,2)&gt;0,$CT34=99),AND('0.Work Content Judge'!$T$162=0,$CU34=99),AND('0.Work Content Judge'!$U$162=0,$CV34=99)),0,IF(OR(AND('0.Work Content Judge'!$G$132=1,$CD34=1),AND('0.Work Content Judge'!$H$132=1,$CE34=1),AND('0.Work Content Judge'!$I$132=1,$CF34=1),AND('0.Work Content Judge'!$J$132=1,$CG34=1),AND('0.Work Content Judge'!$L$132=1,$CK34=1),,AND('0.Work Content Judge'!$O$132=1,$CL34=1),AND('0.Work Content Judge'!$P$132=1,$CM34=1)),1,0))</f>
        <v>0</v>
      </c>
      <c r="AU34" s="509">
        <f t="shared" si="9"/>
        <v>1</v>
      </c>
      <c r="AV34" s="509">
        <f>IF(OR(AND('0.Work Content Judge'!$AE$163=1,$CP34=99),AND('0.Work Content Judge'!$AH$163=1,$CQ34=99),AND('0.Work Content Judge'!$AG$163=1,$CR34=99),AND(COUNTIF('0.Work Content Judge'!$AJ$163:$AO$163,2)=0,$CS34=99),AND(COUNTIF('0.Work Content Judge'!$AJ$163:$AO$163,2)&gt;0,$CT34=99),AND('0.Work Content Judge'!$T$163=0,$CU34=99),AND('0.Work Content Judge'!$U$163=0,$CV34=99)),0,IF(OR(AND('0.Work Content Judge'!$G$133=1,$CD34=1),AND('0.Work Content Judge'!$H$133=1,$CE34=1),AND('0.Work Content Judge'!$I$133=1,$CF34=1),AND('0.Work Content Judge'!$J$133=1,$CG34=1),AND('0.Work Content Judge'!$L$133=1,$CK34=1),,AND('0.Work Content Judge'!$O$133=1,$CL34=1),AND('0.Work Content Judge'!$P$133=1,$CM34=1)),1,0))</f>
        <v>0</v>
      </c>
      <c r="AW34" s="509">
        <f t="shared" si="10"/>
        <v>1</v>
      </c>
      <c r="AX34" s="509">
        <f>IF(OR(AND('0.Work Content Judge'!$AE$164=1,$CP34=99),AND('0.Work Content Judge'!$AH$164=1,$CQ34=99),AND('0.Work Content Judge'!$AG$164=1,$CR34=99),AND(COUNTIF('0.Work Content Judge'!$AJ$164:$AO$164,2)=0,$CS34=99),AND(COUNTIF('0.Work Content Judge'!$AJ$164:$AO$164,2)&gt;0,$CT34=99),AND('0.Work Content Judge'!$T$164=0,$CU34=99),AND('0.Work Content Judge'!$U$164=0,$CV34=99)),0,IF(OR(AND('0.Work Content Judge'!$G$134=1,$CD34=1),AND('0.Work Content Judge'!$H$134=1,$CE34=1),AND('0.Work Content Judge'!$I$134=1,$CF34=1),AND('0.Work Content Judge'!$J$134=1,$CG34=1),AND('0.Work Content Judge'!$L$134=1,$CK34=1),,AND('0.Work Content Judge'!$O$134=1,$CL34=1),AND('0.Work Content Judge'!$P$134=1,$CM34=1)),1,0))</f>
        <v>0</v>
      </c>
      <c r="AY34" s="509">
        <f t="shared" si="11"/>
        <v>1</v>
      </c>
      <c r="AZ34" s="493">
        <f t="shared" si="12"/>
        <v>1</v>
      </c>
      <c r="BA34" s="521">
        <v>1</v>
      </c>
      <c r="BB34" s="522">
        <v>1</v>
      </c>
      <c r="BC34" s="522" t="s">
        <v>749</v>
      </c>
      <c r="BD34" s="522" t="s">
        <v>749</v>
      </c>
      <c r="BE34" s="522" t="s">
        <v>749</v>
      </c>
      <c r="BF34" s="522" t="s">
        <v>749</v>
      </c>
      <c r="BG34" s="522" t="s">
        <v>749</v>
      </c>
      <c r="BH34" s="522" t="s">
        <v>749</v>
      </c>
      <c r="BI34" s="522" t="s">
        <v>749</v>
      </c>
      <c r="BJ34" s="522">
        <v>0</v>
      </c>
      <c r="BK34" s="522" t="s">
        <v>749</v>
      </c>
      <c r="BL34" s="522" t="s">
        <v>749</v>
      </c>
      <c r="BM34" s="522" t="s">
        <v>749</v>
      </c>
      <c r="BN34" s="522" t="s">
        <v>749</v>
      </c>
      <c r="BO34" s="522" t="s">
        <v>749</v>
      </c>
      <c r="BP34" s="522" t="s">
        <v>749</v>
      </c>
      <c r="BQ34" s="522">
        <v>1</v>
      </c>
      <c r="BR34" s="522" t="s">
        <v>749</v>
      </c>
      <c r="BS34" s="522" t="s">
        <v>749</v>
      </c>
      <c r="BT34" s="522" t="s">
        <v>749</v>
      </c>
      <c r="BU34" s="522" t="s">
        <v>749</v>
      </c>
      <c r="BV34" s="522" t="s">
        <v>749</v>
      </c>
      <c r="BW34" s="522" t="s">
        <v>749</v>
      </c>
      <c r="BX34" s="522" t="s">
        <v>749</v>
      </c>
      <c r="BY34" s="522" t="s">
        <v>749</v>
      </c>
      <c r="BZ34" s="522">
        <v>1</v>
      </c>
      <c r="CA34" s="522">
        <v>1</v>
      </c>
      <c r="CB34" s="522">
        <v>1</v>
      </c>
      <c r="CC34" s="522" t="s">
        <v>749</v>
      </c>
      <c r="CD34" s="522">
        <v>1</v>
      </c>
      <c r="CE34" s="522" t="s">
        <v>749</v>
      </c>
      <c r="CF34" s="522">
        <v>1</v>
      </c>
      <c r="CG34" s="522" t="s">
        <v>749</v>
      </c>
      <c r="CH34" s="522" t="s">
        <v>749</v>
      </c>
      <c r="CI34" s="522" t="s">
        <v>749</v>
      </c>
      <c r="CJ34" s="522" t="s">
        <v>749</v>
      </c>
      <c r="CK34" s="522" t="s">
        <v>749</v>
      </c>
      <c r="CL34" s="522" t="s">
        <v>749</v>
      </c>
      <c r="CM34" s="522" t="s">
        <v>749</v>
      </c>
      <c r="CN34" s="522" t="s">
        <v>749</v>
      </c>
      <c r="CO34" s="522">
        <v>1</v>
      </c>
      <c r="CP34" s="522"/>
      <c r="CQ34" s="522"/>
      <c r="CR34" s="522"/>
      <c r="CS34" s="522"/>
      <c r="CT34" s="522"/>
      <c r="CU34" s="522"/>
      <c r="CV34" s="522"/>
    </row>
    <row r="35" s="258" customFormat="1" ht="158.4" spans="1:100">
      <c r="A35" s="447"/>
      <c r="B35" s="448">
        <f t="shared" si="0"/>
        <v>20</v>
      </c>
      <c r="C35" s="449" t="s">
        <v>1243</v>
      </c>
      <c r="D35" s="450" t="s">
        <v>743</v>
      </c>
      <c r="E35" s="451" t="s">
        <v>744</v>
      </c>
      <c r="F35" s="452" t="s">
        <v>1244</v>
      </c>
      <c r="G35" s="453" t="s">
        <v>1245</v>
      </c>
      <c r="H35" s="451" t="str">
        <f t="shared" si="1"/>
        <v>サーバ全体
Entire server</v>
      </c>
      <c r="I35" s="319" t="s">
        <v>1223</v>
      </c>
      <c r="J35" s="320" t="s">
        <v>1224</v>
      </c>
      <c r="K35" s="487" t="str">
        <f t="shared" si="2"/>
        <v>回答不要
Not Applicable</v>
      </c>
      <c r="L35" s="488"/>
      <c r="M35" s="489"/>
      <c r="N35" s="490" t="s">
        <v>1243</v>
      </c>
      <c r="O35" s="491"/>
      <c r="P35" s="322"/>
      <c r="Q35" s="502"/>
      <c r="R35" s="487" t="str">
        <f t="shared" si="3"/>
        <v>回答不要
Not Applicable</v>
      </c>
      <c r="S35" s="488"/>
      <c r="T35" s="489"/>
      <c r="U35" s="491"/>
      <c r="V35" s="322"/>
      <c r="W35" s="502"/>
      <c r="X35" s="487" t="str">
        <f t="shared" si="4"/>
        <v>回答不要
Not Applicable</v>
      </c>
      <c r="Y35" s="488"/>
      <c r="Z35" s="489"/>
      <c r="AA35" s="491"/>
      <c r="AB35" s="322"/>
      <c r="AC35" s="502"/>
      <c r="AD35" s="487" t="str">
        <f t="shared" si="5"/>
        <v>回答不要
Not Applicable</v>
      </c>
      <c r="AE35" s="488"/>
      <c r="AF35" s="489"/>
      <c r="AG35" s="491"/>
      <c r="AH35" s="322"/>
      <c r="AI35" s="502"/>
      <c r="AJ35" s="487" t="str">
        <f t="shared" si="6"/>
        <v>回答不要
Not Applicable</v>
      </c>
      <c r="AK35" s="488"/>
      <c r="AL35" s="489"/>
      <c r="AM35" s="491"/>
      <c r="AN35" s="322"/>
      <c r="AO35" s="502"/>
      <c r="AP35" s="509">
        <f>IF(OR(AND('0.Work Content Judge'!$AE$160=1,$CP35=99),AND('0.Work Content Judge'!$AH$160=1,$CQ35=99),AND('0.Work Content Judge'!$AG$160=1,$CR35=99),AND(COUNTIF('0.Work Content Judge'!$AJ$160:$AO$160,2)=0,$CS35=99),AND(COUNTIF('0.Work Content Judge'!$AJ$160:$AO$160,2)&gt;0,$CT35=99),AND('0.Work Content Judge'!$T$160=0,$CU35=99),AND('0.Work Content Judge'!$U$160=0,$CV35=99)),0,IF(OR(AND('0.Work Content Judge'!$G$130=1,$CD35=1),AND('0.Work Content Judge'!$H$130=1,$CE35=1),AND('0.Work Content Judge'!$I$130=1,$CF35=1),AND('0.Work Content Judge'!$J$130=1,$CG35=1),AND('0.Work Content Judge'!$L$130=1,$CK35=1),,AND('0.Work Content Judge'!$O$130=1,$CL35=1),AND('0.Work Content Judge'!$P$130=1,$CM35=1)),1,0))</f>
        <v>0</v>
      </c>
      <c r="AQ35" s="509">
        <f t="shared" si="7"/>
        <v>1</v>
      </c>
      <c r="AR35" s="509">
        <f>IF(OR(AND('0.Work Content Judge'!$AE$161=1,$CP35=99),AND('0.Work Content Judge'!$AH$161=1,$CQ35=99),AND('0.Work Content Judge'!$AG$161=1,$CR35=99),AND(COUNTIF('0.Work Content Judge'!$AJ$161:$AO$161,2)=0,$CS35=99),AND(COUNTIF('0.Work Content Judge'!$AJ$161:$AO$161,2)&gt;0,$CT35=99),AND('0.Work Content Judge'!$T$161=0,$CU35=99),AND('0.Work Content Judge'!$U$161=0,$CV35=99)),0,IF(OR(AND('0.Work Content Judge'!$G$131=1,$CD35=1),AND('0.Work Content Judge'!$H$131=1,$CE35=1),AND('0.Work Content Judge'!$I$131=1,$CF35=1),AND('0.Work Content Judge'!$J$131=1,$CG35=1),AND('0.Work Content Judge'!$L$131=1,$CK35=1),,AND('0.Work Content Judge'!$O$131=1,$CL35=1),AND('0.Work Content Judge'!$P$131=1,$CM35=1)),1,0))</f>
        <v>0</v>
      </c>
      <c r="AS35" s="509">
        <f t="shared" si="8"/>
        <v>1</v>
      </c>
      <c r="AT35" s="509">
        <f>IF(OR(AND('0.Work Content Judge'!$AE$162=1,$CP35=99),AND('0.Work Content Judge'!$AH$162=1,$CQ35=99),AND('0.Work Content Judge'!$AG$162=1,$CR35=99),AND(COUNTIF('0.Work Content Judge'!$AJ$162:$AO$162,2)=0,$CS35=99),AND(COUNTIF('0.Work Content Judge'!$AJ$162:$AO$162,2)&gt;0,$CT35=99),AND('0.Work Content Judge'!$T$162=0,$CU35=99),AND('0.Work Content Judge'!$U$162=0,$CV35=99)),0,IF(OR(AND('0.Work Content Judge'!$G$132=1,$CD35=1),AND('0.Work Content Judge'!$H$132=1,$CE35=1),AND('0.Work Content Judge'!$I$132=1,$CF35=1),AND('0.Work Content Judge'!$J$132=1,$CG35=1),AND('0.Work Content Judge'!$L$132=1,$CK35=1),,AND('0.Work Content Judge'!$O$132=1,$CL35=1),AND('0.Work Content Judge'!$P$132=1,$CM35=1)),1,0))</f>
        <v>0</v>
      </c>
      <c r="AU35" s="509">
        <f t="shared" si="9"/>
        <v>1</v>
      </c>
      <c r="AV35" s="509">
        <f>IF(OR(AND('0.Work Content Judge'!$AE$163=1,$CP35=99),AND('0.Work Content Judge'!$AH$163=1,$CQ35=99),AND('0.Work Content Judge'!$AG$163=1,$CR35=99),AND(COUNTIF('0.Work Content Judge'!$AJ$163:$AO$163,2)=0,$CS35=99),AND(COUNTIF('0.Work Content Judge'!$AJ$163:$AO$163,2)&gt;0,$CT35=99),AND('0.Work Content Judge'!$T$163=0,$CU35=99),AND('0.Work Content Judge'!$U$163=0,$CV35=99)),0,IF(OR(AND('0.Work Content Judge'!$G$133=1,$CD35=1),AND('0.Work Content Judge'!$H$133=1,$CE35=1),AND('0.Work Content Judge'!$I$133=1,$CF35=1),AND('0.Work Content Judge'!$J$133=1,$CG35=1),AND('0.Work Content Judge'!$L$133=1,$CK35=1),,AND('0.Work Content Judge'!$O$133=1,$CL35=1),AND('0.Work Content Judge'!$P$133=1,$CM35=1)),1,0))</f>
        <v>0</v>
      </c>
      <c r="AW35" s="509">
        <f t="shared" si="10"/>
        <v>1</v>
      </c>
      <c r="AX35" s="509">
        <f>IF(OR(AND('0.Work Content Judge'!$AE$164=1,$CP35=99),AND('0.Work Content Judge'!$AH$164=1,$CQ35=99),AND('0.Work Content Judge'!$AG$164=1,$CR35=99),AND(COUNTIF('0.Work Content Judge'!$AJ$164:$AO$164,2)=0,$CS35=99),AND(COUNTIF('0.Work Content Judge'!$AJ$164:$AO$164,2)&gt;0,$CT35=99),AND('0.Work Content Judge'!$T$164=0,$CU35=99),AND('0.Work Content Judge'!$U$164=0,$CV35=99)),0,IF(OR(AND('0.Work Content Judge'!$G$134=1,$CD35=1),AND('0.Work Content Judge'!$H$134=1,$CE35=1),AND('0.Work Content Judge'!$I$134=1,$CF35=1),AND('0.Work Content Judge'!$J$134=1,$CG35=1),AND('0.Work Content Judge'!$L$134=1,$CK35=1),,AND('0.Work Content Judge'!$O$134=1,$CL35=1),AND('0.Work Content Judge'!$P$134=1,$CM35=1)),1,0))</f>
        <v>0</v>
      </c>
      <c r="AY35" s="509">
        <f t="shared" si="11"/>
        <v>1</v>
      </c>
      <c r="AZ35" s="493">
        <f t="shared" si="12"/>
        <v>1</v>
      </c>
      <c r="BA35" s="521">
        <v>1</v>
      </c>
      <c r="BB35" s="522">
        <v>1</v>
      </c>
      <c r="BC35" s="522" t="s">
        <v>749</v>
      </c>
      <c r="BD35" s="522" t="s">
        <v>749</v>
      </c>
      <c r="BE35" s="522" t="s">
        <v>749</v>
      </c>
      <c r="BF35" s="522" t="s">
        <v>749</v>
      </c>
      <c r="BG35" s="522" t="s">
        <v>749</v>
      </c>
      <c r="BH35" s="522" t="s">
        <v>749</v>
      </c>
      <c r="BI35" s="522" t="s">
        <v>749</v>
      </c>
      <c r="BJ35" s="522">
        <v>0</v>
      </c>
      <c r="BK35" s="522" t="s">
        <v>749</v>
      </c>
      <c r="BL35" s="522" t="s">
        <v>749</v>
      </c>
      <c r="BM35" s="522" t="s">
        <v>749</v>
      </c>
      <c r="BN35" s="522" t="s">
        <v>749</v>
      </c>
      <c r="BO35" s="522" t="s">
        <v>749</v>
      </c>
      <c r="BP35" s="522" t="s">
        <v>749</v>
      </c>
      <c r="BQ35" s="522">
        <v>1</v>
      </c>
      <c r="BR35" s="522" t="s">
        <v>749</v>
      </c>
      <c r="BS35" s="522" t="s">
        <v>749</v>
      </c>
      <c r="BT35" s="522" t="s">
        <v>749</v>
      </c>
      <c r="BU35" s="522" t="s">
        <v>749</v>
      </c>
      <c r="BV35" s="522" t="s">
        <v>749</v>
      </c>
      <c r="BW35" s="522" t="s">
        <v>749</v>
      </c>
      <c r="BX35" s="522" t="s">
        <v>749</v>
      </c>
      <c r="BY35" s="522" t="s">
        <v>749</v>
      </c>
      <c r="BZ35" s="522">
        <v>1</v>
      </c>
      <c r="CA35" s="522">
        <v>1</v>
      </c>
      <c r="CB35" s="522">
        <v>1</v>
      </c>
      <c r="CC35" s="522" t="s">
        <v>749</v>
      </c>
      <c r="CD35" s="522">
        <v>1</v>
      </c>
      <c r="CE35" s="522" t="s">
        <v>749</v>
      </c>
      <c r="CF35" s="522">
        <v>1</v>
      </c>
      <c r="CG35" s="522" t="s">
        <v>749</v>
      </c>
      <c r="CH35" s="522" t="s">
        <v>749</v>
      </c>
      <c r="CI35" s="522" t="s">
        <v>749</v>
      </c>
      <c r="CJ35" s="522" t="s">
        <v>749</v>
      </c>
      <c r="CK35" s="522" t="s">
        <v>749</v>
      </c>
      <c r="CL35" s="522" t="s">
        <v>749</v>
      </c>
      <c r="CM35" s="522" t="s">
        <v>749</v>
      </c>
      <c r="CN35" s="522" t="s">
        <v>749</v>
      </c>
      <c r="CO35" s="522">
        <v>1</v>
      </c>
      <c r="CP35" s="522"/>
      <c r="CQ35" s="522"/>
      <c r="CR35" s="522"/>
      <c r="CS35" s="522"/>
      <c r="CT35" s="522"/>
      <c r="CU35" s="522"/>
      <c r="CV35" s="522"/>
    </row>
    <row r="36" s="258" customFormat="1" ht="230.4" spans="1:100">
      <c r="A36" s="447"/>
      <c r="B36" s="448">
        <f t="shared" si="0"/>
        <v>21</v>
      </c>
      <c r="C36" s="449" t="s">
        <v>1246</v>
      </c>
      <c r="D36" s="450" t="s">
        <v>743</v>
      </c>
      <c r="E36" s="451" t="s">
        <v>744</v>
      </c>
      <c r="F36" s="452" t="s">
        <v>1247</v>
      </c>
      <c r="G36" s="453" t="s">
        <v>1248</v>
      </c>
      <c r="H36" s="451" t="str">
        <f t="shared" si="1"/>
        <v>サーバ全体
Entire server</v>
      </c>
      <c r="I36" s="319" t="s">
        <v>1249</v>
      </c>
      <c r="J36" s="320" t="s">
        <v>1250</v>
      </c>
      <c r="K36" s="487" t="str">
        <f t="shared" si="2"/>
        <v>回答不要
Not Applicable</v>
      </c>
      <c r="L36" s="488"/>
      <c r="M36" s="489"/>
      <c r="N36" s="490" t="s">
        <v>1246</v>
      </c>
      <c r="O36" s="491"/>
      <c r="P36" s="322"/>
      <c r="Q36" s="502"/>
      <c r="R36" s="487" t="str">
        <f t="shared" si="3"/>
        <v>回答不要
Not Applicable</v>
      </c>
      <c r="S36" s="488"/>
      <c r="T36" s="489"/>
      <c r="U36" s="491"/>
      <c r="V36" s="322"/>
      <c r="W36" s="502"/>
      <c r="X36" s="487" t="str">
        <f t="shared" si="4"/>
        <v>回答不要
Not Applicable</v>
      </c>
      <c r="Y36" s="488"/>
      <c r="Z36" s="489"/>
      <c r="AA36" s="491"/>
      <c r="AB36" s="322"/>
      <c r="AC36" s="502"/>
      <c r="AD36" s="487" t="str">
        <f t="shared" si="5"/>
        <v>回答不要
Not Applicable</v>
      </c>
      <c r="AE36" s="488"/>
      <c r="AF36" s="489"/>
      <c r="AG36" s="491"/>
      <c r="AH36" s="322"/>
      <c r="AI36" s="502"/>
      <c r="AJ36" s="487" t="str">
        <f t="shared" si="6"/>
        <v>回答不要
Not Applicable</v>
      </c>
      <c r="AK36" s="488"/>
      <c r="AL36" s="489"/>
      <c r="AM36" s="491"/>
      <c r="AN36" s="322"/>
      <c r="AO36" s="502"/>
      <c r="AP36" s="509">
        <f>IF(OR(AND('0.Work Content Judge'!$AE$160=1,$CP36=99),AND('0.Work Content Judge'!$AH$160=1,$CQ36=99),AND('0.Work Content Judge'!$AG$160=1,$CR36=99),AND(COUNTIF('0.Work Content Judge'!$AJ$160:$AO$160,2)=0,$CS36=99),AND(COUNTIF('0.Work Content Judge'!$AJ$160:$AO$160,2)&gt;0,$CT36=99),AND('0.Work Content Judge'!$T$160=0,$CU36=99),AND('0.Work Content Judge'!$U$160=0,$CV36=99)),0,IF(OR(AND('0.Work Content Judge'!$G$130=1,$CD36=1),AND('0.Work Content Judge'!$H$130=1,$CE36=1),AND('0.Work Content Judge'!$I$130=1,$CF36=1),AND('0.Work Content Judge'!$J$130=1,$CG36=1),AND('0.Work Content Judge'!$L$130=1,$CK36=1),,AND('0.Work Content Judge'!$O$130=1,$CL36=1),AND('0.Work Content Judge'!$P$130=1,$CM36=1)),1,0))</f>
        <v>0</v>
      </c>
      <c r="AQ36" s="509">
        <f t="shared" si="7"/>
        <v>1</v>
      </c>
      <c r="AR36" s="509">
        <f>IF(OR(AND('0.Work Content Judge'!$AE$161=1,$CP36=99),AND('0.Work Content Judge'!$AH$161=1,$CQ36=99),AND('0.Work Content Judge'!$AG$161=1,$CR36=99),AND(COUNTIF('0.Work Content Judge'!$AJ$161:$AO$161,2)=0,$CS36=99),AND(COUNTIF('0.Work Content Judge'!$AJ$161:$AO$161,2)&gt;0,$CT36=99),AND('0.Work Content Judge'!$T$161=0,$CU36=99),AND('0.Work Content Judge'!$U$161=0,$CV36=99)),0,IF(OR(AND('0.Work Content Judge'!$G$131=1,$CD36=1),AND('0.Work Content Judge'!$H$131=1,$CE36=1),AND('0.Work Content Judge'!$I$131=1,$CF36=1),AND('0.Work Content Judge'!$J$131=1,$CG36=1),AND('0.Work Content Judge'!$L$131=1,$CK36=1),,AND('0.Work Content Judge'!$O$131=1,$CL36=1),AND('0.Work Content Judge'!$P$131=1,$CM36=1)),1,0))</f>
        <v>0</v>
      </c>
      <c r="AS36" s="509">
        <f t="shared" si="8"/>
        <v>1</v>
      </c>
      <c r="AT36" s="509">
        <f>IF(OR(AND('0.Work Content Judge'!$AE$162=1,$CP36=99),AND('0.Work Content Judge'!$AH$162=1,$CQ36=99),AND('0.Work Content Judge'!$AG$162=1,$CR36=99),AND(COUNTIF('0.Work Content Judge'!$AJ$162:$AO$162,2)=0,$CS36=99),AND(COUNTIF('0.Work Content Judge'!$AJ$162:$AO$162,2)&gt;0,$CT36=99),AND('0.Work Content Judge'!$T$162=0,$CU36=99),AND('0.Work Content Judge'!$U$162=0,$CV36=99)),0,IF(OR(AND('0.Work Content Judge'!$G$132=1,$CD36=1),AND('0.Work Content Judge'!$H$132=1,$CE36=1),AND('0.Work Content Judge'!$I$132=1,$CF36=1),AND('0.Work Content Judge'!$J$132=1,$CG36=1),AND('0.Work Content Judge'!$L$132=1,$CK36=1),,AND('0.Work Content Judge'!$O$132=1,$CL36=1),AND('0.Work Content Judge'!$P$132=1,$CM36=1)),1,0))</f>
        <v>0</v>
      </c>
      <c r="AU36" s="509">
        <f t="shared" si="9"/>
        <v>1</v>
      </c>
      <c r="AV36" s="509">
        <f>IF(OR(AND('0.Work Content Judge'!$AE$163=1,$CP36=99),AND('0.Work Content Judge'!$AH$163=1,$CQ36=99),AND('0.Work Content Judge'!$AG$163=1,$CR36=99),AND(COUNTIF('0.Work Content Judge'!$AJ$163:$AO$163,2)=0,$CS36=99),AND(COUNTIF('0.Work Content Judge'!$AJ$163:$AO$163,2)&gt;0,$CT36=99),AND('0.Work Content Judge'!$T$163=0,$CU36=99),AND('0.Work Content Judge'!$U$163=0,$CV36=99)),0,IF(OR(AND('0.Work Content Judge'!$G$133=1,$CD36=1),AND('0.Work Content Judge'!$H$133=1,$CE36=1),AND('0.Work Content Judge'!$I$133=1,$CF36=1),AND('0.Work Content Judge'!$J$133=1,$CG36=1),AND('0.Work Content Judge'!$L$133=1,$CK36=1),,AND('0.Work Content Judge'!$O$133=1,$CL36=1),AND('0.Work Content Judge'!$P$133=1,$CM36=1)),1,0))</f>
        <v>0</v>
      </c>
      <c r="AW36" s="509">
        <f t="shared" si="10"/>
        <v>1</v>
      </c>
      <c r="AX36" s="509">
        <f>IF(OR(AND('0.Work Content Judge'!$AE$164=1,$CP36=99),AND('0.Work Content Judge'!$AH$164=1,$CQ36=99),AND('0.Work Content Judge'!$AG$164=1,$CR36=99),AND(COUNTIF('0.Work Content Judge'!$AJ$164:$AO$164,2)=0,$CS36=99),AND(COUNTIF('0.Work Content Judge'!$AJ$164:$AO$164,2)&gt;0,$CT36=99),AND('0.Work Content Judge'!$T$164=0,$CU36=99),AND('0.Work Content Judge'!$U$164=0,$CV36=99)),0,IF(OR(AND('0.Work Content Judge'!$G$134=1,$CD36=1),AND('0.Work Content Judge'!$H$134=1,$CE36=1),AND('0.Work Content Judge'!$I$134=1,$CF36=1),AND('0.Work Content Judge'!$J$134=1,$CG36=1),AND('0.Work Content Judge'!$L$134=1,$CK36=1),,AND('0.Work Content Judge'!$O$134=1,$CL36=1),AND('0.Work Content Judge'!$P$134=1,$CM36=1)),1,0))</f>
        <v>0</v>
      </c>
      <c r="AY36" s="509">
        <f t="shared" si="11"/>
        <v>1</v>
      </c>
      <c r="AZ36" s="493">
        <f t="shared" si="12"/>
        <v>1</v>
      </c>
      <c r="BA36" s="521">
        <v>1</v>
      </c>
      <c r="BB36" s="522">
        <v>1</v>
      </c>
      <c r="BC36" s="522" t="s">
        <v>749</v>
      </c>
      <c r="BD36" s="522" t="s">
        <v>749</v>
      </c>
      <c r="BE36" s="522" t="s">
        <v>749</v>
      </c>
      <c r="BF36" s="522" t="s">
        <v>749</v>
      </c>
      <c r="BG36" s="522" t="s">
        <v>749</v>
      </c>
      <c r="BH36" s="522" t="s">
        <v>749</v>
      </c>
      <c r="BI36" s="522" t="s">
        <v>749</v>
      </c>
      <c r="BJ36" s="522">
        <v>0</v>
      </c>
      <c r="BK36" s="522" t="s">
        <v>749</v>
      </c>
      <c r="BL36" s="522" t="s">
        <v>749</v>
      </c>
      <c r="BM36" s="522" t="s">
        <v>749</v>
      </c>
      <c r="BN36" s="522" t="s">
        <v>749</v>
      </c>
      <c r="BO36" s="522" t="s">
        <v>749</v>
      </c>
      <c r="BP36" s="522" t="s">
        <v>749</v>
      </c>
      <c r="BQ36" s="522">
        <v>1</v>
      </c>
      <c r="BR36" s="522" t="s">
        <v>749</v>
      </c>
      <c r="BS36" s="522" t="s">
        <v>749</v>
      </c>
      <c r="BT36" s="522" t="s">
        <v>749</v>
      </c>
      <c r="BU36" s="522" t="s">
        <v>749</v>
      </c>
      <c r="BV36" s="522" t="s">
        <v>749</v>
      </c>
      <c r="BW36" s="522" t="s">
        <v>749</v>
      </c>
      <c r="BX36" s="522" t="s">
        <v>749</v>
      </c>
      <c r="BY36" s="522" t="s">
        <v>749</v>
      </c>
      <c r="BZ36" s="522">
        <v>1</v>
      </c>
      <c r="CA36" s="522">
        <v>1</v>
      </c>
      <c r="CB36" s="522">
        <v>1</v>
      </c>
      <c r="CC36" s="522" t="s">
        <v>749</v>
      </c>
      <c r="CD36" s="522">
        <v>1</v>
      </c>
      <c r="CE36" s="522" t="s">
        <v>749</v>
      </c>
      <c r="CF36" s="522" t="s">
        <v>749</v>
      </c>
      <c r="CG36" s="522" t="s">
        <v>749</v>
      </c>
      <c r="CH36" s="522" t="s">
        <v>749</v>
      </c>
      <c r="CI36" s="522" t="s">
        <v>749</v>
      </c>
      <c r="CJ36" s="522" t="s">
        <v>749</v>
      </c>
      <c r="CK36" s="522" t="s">
        <v>749</v>
      </c>
      <c r="CL36" s="522" t="s">
        <v>749</v>
      </c>
      <c r="CM36" s="522" t="s">
        <v>749</v>
      </c>
      <c r="CN36" s="522" t="s">
        <v>749</v>
      </c>
      <c r="CO36" s="522">
        <v>1</v>
      </c>
      <c r="CP36" s="522"/>
      <c r="CQ36" s="522"/>
      <c r="CR36" s="522"/>
      <c r="CS36" s="522"/>
      <c r="CT36" s="522"/>
      <c r="CU36" s="522"/>
      <c r="CV36" s="522"/>
    </row>
    <row r="37" s="258" customFormat="1" ht="244.8" spans="1:100">
      <c r="A37" s="447"/>
      <c r="B37" s="448">
        <f t="shared" si="0"/>
        <v>22</v>
      </c>
      <c r="C37" s="449" t="s">
        <v>1251</v>
      </c>
      <c r="D37" s="450" t="s">
        <v>743</v>
      </c>
      <c r="E37" s="451" t="s">
        <v>744</v>
      </c>
      <c r="F37" s="452" t="s">
        <v>1252</v>
      </c>
      <c r="G37" s="453" t="s">
        <v>1253</v>
      </c>
      <c r="H37" s="451" t="str">
        <f t="shared" si="1"/>
        <v>サーバ全体
Entire server</v>
      </c>
      <c r="I37" s="319" t="s">
        <v>1254</v>
      </c>
      <c r="J37" s="320" t="s">
        <v>1255</v>
      </c>
      <c r="K37" s="487" t="str">
        <f t="shared" si="2"/>
        <v>回答不要
Not Applicable</v>
      </c>
      <c r="L37" s="488"/>
      <c r="M37" s="489"/>
      <c r="N37" s="490" t="s">
        <v>1256</v>
      </c>
      <c r="O37" s="491"/>
      <c r="P37" s="322"/>
      <c r="Q37" s="502"/>
      <c r="R37" s="487" t="str">
        <f t="shared" si="3"/>
        <v>回答不要
Not Applicable</v>
      </c>
      <c r="S37" s="488"/>
      <c r="T37" s="489"/>
      <c r="U37" s="491"/>
      <c r="V37" s="322"/>
      <c r="W37" s="502"/>
      <c r="X37" s="487" t="str">
        <f t="shared" si="4"/>
        <v>回答不要
Not Applicable</v>
      </c>
      <c r="Y37" s="488"/>
      <c r="Z37" s="489"/>
      <c r="AA37" s="491"/>
      <c r="AB37" s="322"/>
      <c r="AC37" s="502"/>
      <c r="AD37" s="487" t="str">
        <f t="shared" si="5"/>
        <v>回答不要
Not Applicable</v>
      </c>
      <c r="AE37" s="488"/>
      <c r="AF37" s="489"/>
      <c r="AG37" s="491"/>
      <c r="AH37" s="322"/>
      <c r="AI37" s="502"/>
      <c r="AJ37" s="487" t="str">
        <f t="shared" si="6"/>
        <v>回答不要
Not Applicable</v>
      </c>
      <c r="AK37" s="488"/>
      <c r="AL37" s="489"/>
      <c r="AM37" s="491"/>
      <c r="AN37" s="322"/>
      <c r="AO37" s="502"/>
      <c r="AP37" s="509">
        <f>IF(OR(AND('0.Work Content Judge'!$AE$160=1,$CP37=99),AND('0.Work Content Judge'!$AH$160=1,$CQ37=99),AND('0.Work Content Judge'!$AG$160=1,$CR37=99),AND(COUNTIF('0.Work Content Judge'!$AJ$160:$AO$160,2)=0,$CS37=99),AND(COUNTIF('0.Work Content Judge'!$AJ$160:$AO$160,2)&gt;0,$CT37=99),AND('0.Work Content Judge'!$T$160=0,$CU37=99),AND('0.Work Content Judge'!$U$160=0,$CV37=99)),0,IF(OR(AND('0.Work Content Judge'!$G$130=1,$CD37=1),AND('0.Work Content Judge'!$H$130=1,$CE37=1),AND('0.Work Content Judge'!$I$130=1,$CF37=1),AND('0.Work Content Judge'!$J$130=1,$CG37=1),AND('0.Work Content Judge'!$L$130=1,$CK37=1),,AND('0.Work Content Judge'!$O$130=1,$CL37=1),AND('0.Work Content Judge'!$P$130=1,$CM37=1)),1,0))</f>
        <v>0</v>
      </c>
      <c r="AQ37" s="509">
        <f t="shared" si="7"/>
        <v>1</v>
      </c>
      <c r="AR37" s="509">
        <f>IF(OR(AND('0.Work Content Judge'!$AE$161=1,$CP37=99),AND('0.Work Content Judge'!$AH$161=1,$CQ37=99),AND('0.Work Content Judge'!$AG$161=1,$CR37=99),AND(COUNTIF('0.Work Content Judge'!$AJ$161:$AO$161,2)=0,$CS37=99),AND(COUNTIF('0.Work Content Judge'!$AJ$161:$AO$161,2)&gt;0,$CT37=99),AND('0.Work Content Judge'!$T$161=0,$CU37=99),AND('0.Work Content Judge'!$U$161=0,$CV37=99)),0,IF(OR(AND('0.Work Content Judge'!$G$131=1,$CD37=1),AND('0.Work Content Judge'!$H$131=1,$CE37=1),AND('0.Work Content Judge'!$I$131=1,$CF37=1),AND('0.Work Content Judge'!$J$131=1,$CG37=1),AND('0.Work Content Judge'!$L$131=1,$CK37=1),,AND('0.Work Content Judge'!$O$131=1,$CL37=1),AND('0.Work Content Judge'!$P$131=1,$CM37=1)),1,0))</f>
        <v>0</v>
      </c>
      <c r="AS37" s="509">
        <f t="shared" si="8"/>
        <v>1</v>
      </c>
      <c r="AT37" s="509">
        <f>IF(OR(AND('0.Work Content Judge'!$AE$162=1,$CP37=99),AND('0.Work Content Judge'!$AH$162=1,$CQ37=99),AND('0.Work Content Judge'!$AG$162=1,$CR37=99),AND(COUNTIF('0.Work Content Judge'!$AJ$162:$AO$162,2)=0,$CS37=99),AND(COUNTIF('0.Work Content Judge'!$AJ$162:$AO$162,2)&gt;0,$CT37=99),AND('0.Work Content Judge'!$T$162=0,$CU37=99),AND('0.Work Content Judge'!$U$162=0,$CV37=99)),0,IF(OR(AND('0.Work Content Judge'!$G$132=1,$CD37=1),AND('0.Work Content Judge'!$H$132=1,$CE37=1),AND('0.Work Content Judge'!$I$132=1,$CF37=1),AND('0.Work Content Judge'!$J$132=1,$CG37=1),AND('0.Work Content Judge'!$L$132=1,$CK37=1),,AND('0.Work Content Judge'!$O$132=1,$CL37=1),AND('0.Work Content Judge'!$P$132=1,$CM37=1)),1,0))</f>
        <v>0</v>
      </c>
      <c r="AU37" s="509">
        <f t="shared" si="9"/>
        <v>1</v>
      </c>
      <c r="AV37" s="509">
        <f>IF(OR(AND('0.Work Content Judge'!$AE$163=1,$CP37=99),AND('0.Work Content Judge'!$AH$163=1,$CQ37=99),AND('0.Work Content Judge'!$AG$163=1,$CR37=99),AND(COUNTIF('0.Work Content Judge'!$AJ$163:$AO$163,2)=0,$CS37=99),AND(COUNTIF('0.Work Content Judge'!$AJ$163:$AO$163,2)&gt;0,$CT37=99),AND('0.Work Content Judge'!$T$163=0,$CU37=99),AND('0.Work Content Judge'!$U$163=0,$CV37=99)),0,IF(OR(AND('0.Work Content Judge'!$G$133=1,$CD37=1),AND('0.Work Content Judge'!$H$133=1,$CE37=1),AND('0.Work Content Judge'!$I$133=1,$CF37=1),AND('0.Work Content Judge'!$J$133=1,$CG37=1),AND('0.Work Content Judge'!$L$133=1,$CK37=1),,AND('0.Work Content Judge'!$O$133=1,$CL37=1),AND('0.Work Content Judge'!$P$133=1,$CM37=1)),1,0))</f>
        <v>0</v>
      </c>
      <c r="AW37" s="509">
        <f t="shared" si="10"/>
        <v>1</v>
      </c>
      <c r="AX37" s="509">
        <f>IF(OR(AND('0.Work Content Judge'!$AE$164=1,$CP37=99),AND('0.Work Content Judge'!$AH$164=1,$CQ37=99),AND('0.Work Content Judge'!$AG$164=1,$CR37=99),AND(COUNTIF('0.Work Content Judge'!$AJ$164:$AO$164,2)=0,$CS37=99),AND(COUNTIF('0.Work Content Judge'!$AJ$164:$AO$164,2)&gt;0,$CT37=99),AND('0.Work Content Judge'!$T$164=0,$CU37=99),AND('0.Work Content Judge'!$U$164=0,$CV37=99)),0,IF(OR(AND('0.Work Content Judge'!$G$134=1,$CD37=1),AND('0.Work Content Judge'!$H$134=1,$CE37=1),AND('0.Work Content Judge'!$I$134=1,$CF37=1),AND('0.Work Content Judge'!$J$134=1,$CG37=1),AND('0.Work Content Judge'!$L$134=1,$CK37=1),,AND('0.Work Content Judge'!$O$134=1,$CL37=1),AND('0.Work Content Judge'!$P$134=1,$CM37=1)),1,0))</f>
        <v>0</v>
      </c>
      <c r="AY37" s="509">
        <f t="shared" si="11"/>
        <v>1</v>
      </c>
      <c r="AZ37" s="493">
        <f t="shared" si="12"/>
        <v>1</v>
      </c>
      <c r="BA37" s="521">
        <v>1</v>
      </c>
      <c r="BB37" s="522">
        <v>1</v>
      </c>
      <c r="BC37" s="522" t="s">
        <v>749</v>
      </c>
      <c r="BD37" s="522" t="s">
        <v>749</v>
      </c>
      <c r="BE37" s="522" t="s">
        <v>749</v>
      </c>
      <c r="BF37" s="522" t="s">
        <v>749</v>
      </c>
      <c r="BG37" s="522" t="s">
        <v>749</v>
      </c>
      <c r="BH37" s="522" t="s">
        <v>749</v>
      </c>
      <c r="BI37" s="522" t="s">
        <v>749</v>
      </c>
      <c r="BJ37" s="522">
        <v>0</v>
      </c>
      <c r="BK37" s="522" t="s">
        <v>749</v>
      </c>
      <c r="BL37" s="522" t="s">
        <v>749</v>
      </c>
      <c r="BM37" s="522" t="s">
        <v>749</v>
      </c>
      <c r="BN37" s="522" t="s">
        <v>749</v>
      </c>
      <c r="BO37" s="522" t="s">
        <v>749</v>
      </c>
      <c r="BP37" s="522" t="s">
        <v>749</v>
      </c>
      <c r="BQ37" s="522">
        <v>1</v>
      </c>
      <c r="BR37" s="522" t="s">
        <v>749</v>
      </c>
      <c r="BS37" s="522" t="s">
        <v>749</v>
      </c>
      <c r="BT37" s="522" t="s">
        <v>749</v>
      </c>
      <c r="BU37" s="522" t="s">
        <v>749</v>
      </c>
      <c r="BV37" s="522" t="s">
        <v>749</v>
      </c>
      <c r="BW37" s="522" t="s">
        <v>749</v>
      </c>
      <c r="BX37" s="522" t="s">
        <v>749</v>
      </c>
      <c r="BY37" s="522" t="s">
        <v>749</v>
      </c>
      <c r="BZ37" s="522">
        <v>1</v>
      </c>
      <c r="CA37" s="522">
        <v>1</v>
      </c>
      <c r="CB37" s="522">
        <v>1</v>
      </c>
      <c r="CC37" s="522" t="s">
        <v>749</v>
      </c>
      <c r="CD37" s="522">
        <v>1</v>
      </c>
      <c r="CE37" s="522" t="s">
        <v>749</v>
      </c>
      <c r="CF37" s="522" t="s">
        <v>749</v>
      </c>
      <c r="CG37" s="522" t="s">
        <v>749</v>
      </c>
      <c r="CH37" s="522" t="s">
        <v>749</v>
      </c>
      <c r="CI37" s="522" t="s">
        <v>749</v>
      </c>
      <c r="CJ37" s="522" t="s">
        <v>749</v>
      </c>
      <c r="CK37" s="522" t="s">
        <v>749</v>
      </c>
      <c r="CL37" s="522" t="s">
        <v>749</v>
      </c>
      <c r="CM37" s="522" t="s">
        <v>749</v>
      </c>
      <c r="CN37" s="522" t="s">
        <v>749</v>
      </c>
      <c r="CO37" s="522">
        <v>1</v>
      </c>
      <c r="CP37" s="522"/>
      <c r="CQ37" s="522"/>
      <c r="CR37" s="522"/>
      <c r="CS37" s="522"/>
      <c r="CT37" s="522"/>
      <c r="CU37" s="522"/>
      <c r="CV37" s="522"/>
    </row>
    <row r="38" s="258" customFormat="1" ht="201.6" spans="1:100">
      <c r="A38" s="447"/>
      <c r="B38" s="448">
        <f t="shared" si="0"/>
        <v>23</v>
      </c>
      <c r="C38" s="449" t="s">
        <v>1257</v>
      </c>
      <c r="D38" s="450" t="s">
        <v>743</v>
      </c>
      <c r="E38" s="451" t="s">
        <v>801</v>
      </c>
      <c r="F38" s="452" t="s">
        <v>1258</v>
      </c>
      <c r="G38" s="453" t="s">
        <v>1259</v>
      </c>
      <c r="H38" s="451" t="str">
        <f t="shared" si="1"/>
        <v>サーバ全体
Entire server</v>
      </c>
      <c r="I38" s="319" t="s">
        <v>804</v>
      </c>
      <c r="J38" s="320" t="s">
        <v>1260</v>
      </c>
      <c r="K38" s="487" t="str">
        <f t="shared" si="2"/>
        <v>回答不要
Not Applicable</v>
      </c>
      <c r="L38" s="488"/>
      <c r="M38" s="489"/>
      <c r="N38" s="492" t="s">
        <v>287</v>
      </c>
      <c r="O38" s="493"/>
      <c r="P38" s="494"/>
      <c r="Q38" s="503"/>
      <c r="R38" s="487" t="str">
        <f t="shared" si="3"/>
        <v>回答不要
Not Applicable</v>
      </c>
      <c r="S38" s="488"/>
      <c r="T38" s="489"/>
      <c r="U38" s="493"/>
      <c r="V38" s="494"/>
      <c r="W38" s="503"/>
      <c r="X38" s="487" t="str">
        <f t="shared" si="4"/>
        <v>回答不要
Not Applicable</v>
      </c>
      <c r="Y38" s="488"/>
      <c r="Z38" s="489"/>
      <c r="AA38" s="493"/>
      <c r="AB38" s="494"/>
      <c r="AC38" s="503"/>
      <c r="AD38" s="487" t="str">
        <f t="shared" si="5"/>
        <v>回答不要
Not Applicable</v>
      </c>
      <c r="AE38" s="488"/>
      <c r="AF38" s="489"/>
      <c r="AG38" s="493"/>
      <c r="AH38" s="494"/>
      <c r="AI38" s="503"/>
      <c r="AJ38" s="487" t="str">
        <f t="shared" si="6"/>
        <v>回答不要
Not Applicable</v>
      </c>
      <c r="AK38" s="488"/>
      <c r="AL38" s="489"/>
      <c r="AM38" s="493"/>
      <c r="AN38" s="494"/>
      <c r="AO38" s="503"/>
      <c r="AP38" s="509">
        <f>IF(OR(AND('0.Work Content Judge'!$AE$160=1,$CP38=99),AND('0.Work Content Judge'!$AH$160=1,$CQ38=99),AND('0.Work Content Judge'!$AG$160=1,$CR38=99),AND(COUNTIF('0.Work Content Judge'!$AJ$160:$AO$160,2)=0,$CS38=99),AND(COUNTIF('0.Work Content Judge'!$AJ$160:$AO$160,2)&gt;0,$CT38=99),AND('0.Work Content Judge'!$T$160=0,$CU38=99),AND('0.Work Content Judge'!$U$160=0,$CV38=99)),0,IF(OR(AND('0.Work Content Judge'!$G$130=1,$CD38=1),AND('0.Work Content Judge'!$H$130=1,$CE38=1),AND('0.Work Content Judge'!$I$130=1,$CF38=1),AND('0.Work Content Judge'!$J$130=1,$CG38=1),AND('0.Work Content Judge'!$L$130=1,$CK38=1),,AND('0.Work Content Judge'!$O$130=1,$CL38=1),AND('0.Work Content Judge'!$P$130=1,$CM38=1)),1,0))</f>
        <v>0</v>
      </c>
      <c r="AQ38" s="509">
        <f t="shared" si="7"/>
        <v>1</v>
      </c>
      <c r="AR38" s="509">
        <f>IF(OR(AND('0.Work Content Judge'!$AE$161=1,$CP38=99),AND('0.Work Content Judge'!$AH$161=1,$CQ38=99),AND('0.Work Content Judge'!$AG$161=1,$CR38=99),AND(COUNTIF('0.Work Content Judge'!$AJ$161:$AO$161,2)=0,$CS38=99),AND(COUNTIF('0.Work Content Judge'!$AJ$161:$AO$161,2)&gt;0,$CT38=99),AND('0.Work Content Judge'!$T$161=0,$CU38=99),AND('0.Work Content Judge'!$U$161=0,$CV38=99)),0,IF(OR(AND('0.Work Content Judge'!$G$131=1,$CD38=1),AND('0.Work Content Judge'!$H$131=1,$CE38=1),AND('0.Work Content Judge'!$I$131=1,$CF38=1),AND('0.Work Content Judge'!$J$131=1,$CG38=1),AND('0.Work Content Judge'!$L$131=1,$CK38=1),,AND('0.Work Content Judge'!$O$131=1,$CL38=1),AND('0.Work Content Judge'!$P$131=1,$CM38=1)),1,0))</f>
        <v>0</v>
      </c>
      <c r="AS38" s="509">
        <f t="shared" si="8"/>
        <v>1</v>
      </c>
      <c r="AT38" s="509">
        <f>IF(OR(AND('0.Work Content Judge'!$AE$162=1,$CP38=99),AND('0.Work Content Judge'!$AH$162=1,$CQ38=99),AND('0.Work Content Judge'!$AG$162=1,$CR38=99),AND(COUNTIF('0.Work Content Judge'!$AJ$162:$AO$162,2)=0,$CS38=99),AND(COUNTIF('0.Work Content Judge'!$AJ$162:$AO$162,2)&gt;0,$CT38=99),AND('0.Work Content Judge'!$T$162=0,$CU38=99),AND('0.Work Content Judge'!$U$162=0,$CV38=99)),0,IF(OR(AND('0.Work Content Judge'!$G$132=1,$CD38=1),AND('0.Work Content Judge'!$H$132=1,$CE38=1),AND('0.Work Content Judge'!$I$132=1,$CF38=1),AND('0.Work Content Judge'!$J$132=1,$CG38=1),AND('0.Work Content Judge'!$L$132=1,$CK38=1),,AND('0.Work Content Judge'!$O$132=1,$CL38=1),AND('0.Work Content Judge'!$P$132=1,$CM38=1)),1,0))</f>
        <v>0</v>
      </c>
      <c r="AU38" s="509">
        <f t="shared" si="9"/>
        <v>1</v>
      </c>
      <c r="AV38" s="509">
        <f>IF(OR(AND('0.Work Content Judge'!$AE$163=1,$CP38=99),AND('0.Work Content Judge'!$AH$163=1,$CQ38=99),AND('0.Work Content Judge'!$AG$163=1,$CR38=99),AND(COUNTIF('0.Work Content Judge'!$AJ$163:$AO$163,2)=0,$CS38=99),AND(COUNTIF('0.Work Content Judge'!$AJ$163:$AO$163,2)&gt;0,$CT38=99),AND('0.Work Content Judge'!$T$163=0,$CU38=99),AND('0.Work Content Judge'!$U$163=0,$CV38=99)),0,IF(OR(AND('0.Work Content Judge'!$G$133=1,$CD38=1),AND('0.Work Content Judge'!$H$133=1,$CE38=1),AND('0.Work Content Judge'!$I$133=1,$CF38=1),AND('0.Work Content Judge'!$J$133=1,$CG38=1),AND('0.Work Content Judge'!$L$133=1,$CK38=1),,AND('0.Work Content Judge'!$O$133=1,$CL38=1),AND('0.Work Content Judge'!$P$133=1,$CM38=1)),1,0))</f>
        <v>0</v>
      </c>
      <c r="AW38" s="509">
        <f t="shared" si="10"/>
        <v>1</v>
      </c>
      <c r="AX38" s="509">
        <f>IF(OR(AND('0.Work Content Judge'!$AE$164=1,$CP38=99),AND('0.Work Content Judge'!$AH$164=1,$CQ38=99),AND('0.Work Content Judge'!$AG$164=1,$CR38=99),AND(COUNTIF('0.Work Content Judge'!$AJ$164:$AO$164,2)=0,$CS38=99),AND(COUNTIF('0.Work Content Judge'!$AJ$164:$AO$164,2)&gt;0,$CT38=99),AND('0.Work Content Judge'!$T$164=0,$CU38=99),AND('0.Work Content Judge'!$U$164=0,$CV38=99)),0,IF(OR(AND('0.Work Content Judge'!$G$134=1,$CD38=1),AND('0.Work Content Judge'!$H$134=1,$CE38=1),AND('0.Work Content Judge'!$I$134=1,$CF38=1),AND('0.Work Content Judge'!$J$134=1,$CG38=1),AND('0.Work Content Judge'!$L$134=1,$CK38=1),,AND('0.Work Content Judge'!$O$134=1,$CL38=1),AND('0.Work Content Judge'!$P$134=1,$CM38=1)),1,0))</f>
        <v>0</v>
      </c>
      <c r="AY38" s="509">
        <f t="shared" si="11"/>
        <v>1</v>
      </c>
      <c r="AZ38" s="493">
        <f t="shared" si="12"/>
        <v>1</v>
      </c>
      <c r="BA38" s="521">
        <v>1</v>
      </c>
      <c r="BB38" s="522">
        <v>1</v>
      </c>
      <c r="BC38" s="522" t="s">
        <v>749</v>
      </c>
      <c r="BD38" s="522" t="s">
        <v>749</v>
      </c>
      <c r="BE38" s="522" t="s">
        <v>749</v>
      </c>
      <c r="BF38" s="522" t="s">
        <v>749</v>
      </c>
      <c r="BG38" s="522" t="s">
        <v>749</v>
      </c>
      <c r="BH38" s="522" t="s">
        <v>749</v>
      </c>
      <c r="BI38" s="522" t="s">
        <v>749</v>
      </c>
      <c r="BJ38" s="522">
        <v>0</v>
      </c>
      <c r="BK38" s="522">
        <v>0</v>
      </c>
      <c r="BL38" s="522">
        <v>0</v>
      </c>
      <c r="BM38" s="522">
        <v>0</v>
      </c>
      <c r="BN38" s="522">
        <v>0</v>
      </c>
      <c r="BO38" s="522">
        <v>0</v>
      </c>
      <c r="BP38" s="522">
        <v>0</v>
      </c>
      <c r="BQ38" s="532">
        <v>1</v>
      </c>
      <c r="BR38" s="522" t="s">
        <v>749</v>
      </c>
      <c r="BS38" s="522" t="s">
        <v>749</v>
      </c>
      <c r="BT38" s="522" t="s">
        <v>749</v>
      </c>
      <c r="BU38" s="522" t="s">
        <v>749</v>
      </c>
      <c r="BV38" s="522" t="s">
        <v>749</v>
      </c>
      <c r="BW38" s="522" t="s">
        <v>749</v>
      </c>
      <c r="BX38" s="522" t="s">
        <v>749</v>
      </c>
      <c r="BY38" s="522" t="s">
        <v>749</v>
      </c>
      <c r="BZ38" s="532">
        <v>1</v>
      </c>
      <c r="CA38" s="532">
        <v>1</v>
      </c>
      <c r="CB38" s="532">
        <v>1</v>
      </c>
      <c r="CC38" s="522" t="s">
        <v>749</v>
      </c>
      <c r="CD38" s="532">
        <v>1</v>
      </c>
      <c r="CE38" s="522" t="s">
        <v>749</v>
      </c>
      <c r="CF38" s="532">
        <v>1</v>
      </c>
      <c r="CG38" s="522" t="s">
        <v>749</v>
      </c>
      <c r="CH38" s="522" t="s">
        <v>749</v>
      </c>
      <c r="CI38" s="522" t="s">
        <v>749</v>
      </c>
      <c r="CJ38" s="522" t="s">
        <v>749</v>
      </c>
      <c r="CK38" s="522" t="s">
        <v>749</v>
      </c>
      <c r="CL38" s="522" t="s">
        <v>749</v>
      </c>
      <c r="CM38" s="522" t="s">
        <v>749</v>
      </c>
      <c r="CN38" s="522" t="s">
        <v>749</v>
      </c>
      <c r="CO38" s="532">
        <v>1</v>
      </c>
      <c r="CP38" s="522"/>
      <c r="CQ38" s="522"/>
      <c r="CR38" s="522"/>
      <c r="CS38" s="522"/>
      <c r="CT38" s="522"/>
      <c r="CU38" s="522"/>
      <c r="CV38" s="522"/>
    </row>
    <row r="39" s="258" customFormat="1" ht="259.2" spans="1:100">
      <c r="A39" s="447"/>
      <c r="B39" s="448">
        <f t="shared" si="0"/>
        <v>24</v>
      </c>
      <c r="C39" s="449" t="s">
        <v>1261</v>
      </c>
      <c r="D39" s="450" t="s">
        <v>743</v>
      </c>
      <c r="E39" s="451" t="s">
        <v>744</v>
      </c>
      <c r="F39" s="452" t="s">
        <v>1262</v>
      </c>
      <c r="G39" s="453" t="s">
        <v>1263</v>
      </c>
      <c r="H39" s="451" t="str">
        <f t="shared" si="1"/>
        <v>サーバ全体
Entire server</v>
      </c>
      <c r="I39" s="319" t="s">
        <v>804</v>
      </c>
      <c r="J39" s="320" t="s">
        <v>1260</v>
      </c>
      <c r="K39" s="487" t="str">
        <f t="shared" si="2"/>
        <v>回答不要
Not Applicable</v>
      </c>
      <c r="L39" s="488"/>
      <c r="M39" s="489"/>
      <c r="N39" s="492" t="s">
        <v>287</v>
      </c>
      <c r="O39" s="493"/>
      <c r="P39" s="494"/>
      <c r="Q39" s="503"/>
      <c r="R39" s="487" t="str">
        <f t="shared" si="3"/>
        <v>回答不要
Not Applicable</v>
      </c>
      <c r="S39" s="488"/>
      <c r="T39" s="489"/>
      <c r="U39" s="493"/>
      <c r="V39" s="494"/>
      <c r="W39" s="503"/>
      <c r="X39" s="487" t="str">
        <f t="shared" si="4"/>
        <v>回答不要
Not Applicable</v>
      </c>
      <c r="Y39" s="488"/>
      <c r="Z39" s="489"/>
      <c r="AA39" s="493"/>
      <c r="AB39" s="494"/>
      <c r="AC39" s="503"/>
      <c r="AD39" s="487" t="str">
        <f t="shared" si="5"/>
        <v>回答不要
Not Applicable</v>
      </c>
      <c r="AE39" s="488"/>
      <c r="AF39" s="489"/>
      <c r="AG39" s="493"/>
      <c r="AH39" s="494"/>
      <c r="AI39" s="503"/>
      <c r="AJ39" s="487" t="str">
        <f t="shared" si="6"/>
        <v>回答不要
Not Applicable</v>
      </c>
      <c r="AK39" s="488"/>
      <c r="AL39" s="489"/>
      <c r="AM39" s="493"/>
      <c r="AN39" s="494"/>
      <c r="AO39" s="503"/>
      <c r="AP39" s="509">
        <f>IF(OR(AND('0.Work Content Judge'!$AE$160=1,$CP39=99),AND('0.Work Content Judge'!$AH$160=1,$CQ39=99),AND('0.Work Content Judge'!$AG$160=1,$CR39=99),AND(COUNTIF('0.Work Content Judge'!$AJ$160:$AO$160,2)=0,$CS39=99),AND(COUNTIF('0.Work Content Judge'!$AJ$160:$AO$160,2)&gt;0,$CT39=99),AND('0.Work Content Judge'!$T$160=0,$CU39=99),AND('0.Work Content Judge'!$U$160=0,$CV39=99)),0,IF(OR(AND('0.Work Content Judge'!$G$130=1,$CD39=1),AND('0.Work Content Judge'!$H$130=1,$CE39=1),AND('0.Work Content Judge'!$I$130=1,$CF39=1),AND('0.Work Content Judge'!$J$130=1,$CG39=1),AND('0.Work Content Judge'!$L$130=1,$CK39=1),,AND('0.Work Content Judge'!$O$130=1,$CL39=1),AND('0.Work Content Judge'!$P$130=1,$CM39=1)),1,0))</f>
        <v>0</v>
      </c>
      <c r="AQ39" s="509">
        <f t="shared" si="7"/>
        <v>1</v>
      </c>
      <c r="AR39" s="509">
        <f>IF(OR(AND('0.Work Content Judge'!$AE$161=1,$CP39=99),AND('0.Work Content Judge'!$AH$161=1,$CQ39=99),AND('0.Work Content Judge'!$AG$161=1,$CR39=99),AND(COUNTIF('0.Work Content Judge'!$AJ$161:$AO$161,2)=0,$CS39=99),AND(COUNTIF('0.Work Content Judge'!$AJ$161:$AO$161,2)&gt;0,$CT39=99),AND('0.Work Content Judge'!$T$161=0,$CU39=99),AND('0.Work Content Judge'!$U$161=0,$CV39=99)),0,IF(OR(AND('0.Work Content Judge'!$G$131=1,$CD39=1),AND('0.Work Content Judge'!$H$131=1,$CE39=1),AND('0.Work Content Judge'!$I$131=1,$CF39=1),AND('0.Work Content Judge'!$J$131=1,$CG39=1),AND('0.Work Content Judge'!$L$131=1,$CK39=1),,AND('0.Work Content Judge'!$O$131=1,$CL39=1),AND('0.Work Content Judge'!$P$131=1,$CM39=1)),1,0))</f>
        <v>0</v>
      </c>
      <c r="AS39" s="509">
        <f t="shared" si="8"/>
        <v>1</v>
      </c>
      <c r="AT39" s="509">
        <f>IF(OR(AND('0.Work Content Judge'!$AE$162=1,$CP39=99),AND('0.Work Content Judge'!$AH$162=1,$CQ39=99),AND('0.Work Content Judge'!$AG$162=1,$CR39=99),AND(COUNTIF('0.Work Content Judge'!$AJ$162:$AO$162,2)=0,$CS39=99),AND(COUNTIF('0.Work Content Judge'!$AJ$162:$AO$162,2)&gt;0,$CT39=99),AND('0.Work Content Judge'!$T$162=0,$CU39=99),AND('0.Work Content Judge'!$U$162=0,$CV39=99)),0,IF(OR(AND('0.Work Content Judge'!$G$132=1,$CD39=1),AND('0.Work Content Judge'!$H$132=1,$CE39=1),AND('0.Work Content Judge'!$I$132=1,$CF39=1),AND('0.Work Content Judge'!$J$132=1,$CG39=1),AND('0.Work Content Judge'!$L$132=1,$CK39=1),,AND('0.Work Content Judge'!$O$132=1,$CL39=1),AND('0.Work Content Judge'!$P$132=1,$CM39=1)),1,0))</f>
        <v>0</v>
      </c>
      <c r="AU39" s="509">
        <f t="shared" si="9"/>
        <v>1</v>
      </c>
      <c r="AV39" s="509">
        <f>IF(OR(AND('0.Work Content Judge'!$AE$163=1,$CP39=99),AND('0.Work Content Judge'!$AH$163=1,$CQ39=99),AND('0.Work Content Judge'!$AG$163=1,$CR39=99),AND(COUNTIF('0.Work Content Judge'!$AJ$163:$AO$163,2)=0,$CS39=99),AND(COUNTIF('0.Work Content Judge'!$AJ$163:$AO$163,2)&gt;0,$CT39=99),AND('0.Work Content Judge'!$T$163=0,$CU39=99),AND('0.Work Content Judge'!$U$163=0,$CV39=99)),0,IF(OR(AND('0.Work Content Judge'!$G$133=1,$CD39=1),AND('0.Work Content Judge'!$H$133=1,$CE39=1),AND('0.Work Content Judge'!$I$133=1,$CF39=1),AND('0.Work Content Judge'!$J$133=1,$CG39=1),AND('0.Work Content Judge'!$L$133=1,$CK39=1),,AND('0.Work Content Judge'!$O$133=1,$CL39=1),AND('0.Work Content Judge'!$P$133=1,$CM39=1)),1,0))</f>
        <v>0</v>
      </c>
      <c r="AW39" s="509">
        <f t="shared" si="10"/>
        <v>1</v>
      </c>
      <c r="AX39" s="509">
        <f>IF(OR(AND('0.Work Content Judge'!$AE$164=1,$CP39=99),AND('0.Work Content Judge'!$AH$164=1,$CQ39=99),AND('0.Work Content Judge'!$AG$164=1,$CR39=99),AND(COUNTIF('0.Work Content Judge'!$AJ$164:$AO$164,2)=0,$CS39=99),AND(COUNTIF('0.Work Content Judge'!$AJ$164:$AO$164,2)&gt;0,$CT39=99),AND('0.Work Content Judge'!$T$164=0,$CU39=99),AND('0.Work Content Judge'!$U$164=0,$CV39=99)),0,IF(OR(AND('0.Work Content Judge'!$G$134=1,$CD39=1),AND('0.Work Content Judge'!$H$134=1,$CE39=1),AND('0.Work Content Judge'!$I$134=1,$CF39=1),AND('0.Work Content Judge'!$J$134=1,$CG39=1),AND('0.Work Content Judge'!$L$134=1,$CK39=1),,AND('0.Work Content Judge'!$O$134=1,$CL39=1),AND('0.Work Content Judge'!$P$134=1,$CM39=1)),1,0))</f>
        <v>0</v>
      </c>
      <c r="AY39" s="509">
        <f t="shared" si="11"/>
        <v>1</v>
      </c>
      <c r="AZ39" s="493">
        <f t="shared" si="12"/>
        <v>1</v>
      </c>
      <c r="BA39" s="521">
        <v>1</v>
      </c>
      <c r="BB39" s="522">
        <v>1</v>
      </c>
      <c r="BC39" s="522" t="s">
        <v>749</v>
      </c>
      <c r="BD39" s="522" t="s">
        <v>749</v>
      </c>
      <c r="BE39" s="522" t="s">
        <v>749</v>
      </c>
      <c r="BF39" s="522" t="s">
        <v>749</v>
      </c>
      <c r="BG39" s="522" t="s">
        <v>749</v>
      </c>
      <c r="BH39" s="522" t="s">
        <v>749</v>
      </c>
      <c r="BI39" s="522" t="s">
        <v>749</v>
      </c>
      <c r="BJ39" s="522">
        <v>0</v>
      </c>
      <c r="BK39" s="522">
        <v>0</v>
      </c>
      <c r="BL39" s="522">
        <v>0</v>
      </c>
      <c r="BM39" s="522">
        <v>0</v>
      </c>
      <c r="BN39" s="522">
        <v>0</v>
      </c>
      <c r="BO39" s="522">
        <v>0</v>
      </c>
      <c r="BP39" s="522">
        <v>0</v>
      </c>
      <c r="BQ39" s="532">
        <v>1</v>
      </c>
      <c r="BR39" s="522" t="s">
        <v>749</v>
      </c>
      <c r="BS39" s="522" t="s">
        <v>749</v>
      </c>
      <c r="BT39" s="522" t="s">
        <v>749</v>
      </c>
      <c r="BU39" s="522" t="s">
        <v>749</v>
      </c>
      <c r="BV39" s="522" t="s">
        <v>749</v>
      </c>
      <c r="BW39" s="522" t="s">
        <v>749</v>
      </c>
      <c r="BX39" s="522" t="s">
        <v>749</v>
      </c>
      <c r="BY39" s="522" t="s">
        <v>749</v>
      </c>
      <c r="BZ39" s="532">
        <v>1</v>
      </c>
      <c r="CA39" s="532">
        <v>1</v>
      </c>
      <c r="CB39" s="532">
        <v>1</v>
      </c>
      <c r="CC39" s="522" t="s">
        <v>749</v>
      </c>
      <c r="CD39" s="532">
        <v>1</v>
      </c>
      <c r="CE39" s="522" t="s">
        <v>749</v>
      </c>
      <c r="CF39" s="532">
        <v>1</v>
      </c>
      <c r="CG39" s="522" t="s">
        <v>749</v>
      </c>
      <c r="CH39" s="522" t="s">
        <v>749</v>
      </c>
      <c r="CI39" s="522" t="s">
        <v>749</v>
      </c>
      <c r="CJ39" s="522" t="s">
        <v>749</v>
      </c>
      <c r="CK39" s="522" t="s">
        <v>749</v>
      </c>
      <c r="CL39" s="522" t="s">
        <v>749</v>
      </c>
      <c r="CM39" s="522" t="s">
        <v>749</v>
      </c>
      <c r="CN39" s="522" t="s">
        <v>749</v>
      </c>
      <c r="CO39" s="532">
        <v>1</v>
      </c>
      <c r="CP39" s="522"/>
      <c r="CQ39" s="522"/>
      <c r="CR39" s="522"/>
      <c r="CS39" s="522"/>
      <c r="CT39" s="522"/>
      <c r="CU39" s="522"/>
      <c r="CV39" s="522"/>
    </row>
    <row r="40" s="258" customFormat="1" ht="158.4" spans="1:100">
      <c r="A40" s="447"/>
      <c r="B40" s="448">
        <f t="shared" si="0"/>
        <v>25</v>
      </c>
      <c r="C40" s="449" t="s">
        <v>1264</v>
      </c>
      <c r="D40" s="450" t="s">
        <v>743</v>
      </c>
      <c r="E40" s="451" t="s">
        <v>744</v>
      </c>
      <c r="F40" s="452" t="s">
        <v>1265</v>
      </c>
      <c r="G40" s="453" t="s">
        <v>1266</v>
      </c>
      <c r="H40" s="451" t="str">
        <f t="shared" si="1"/>
        <v>その他(ネットワーク機器等)
Other
(e.g., External FW, IPS/IDS, network equipment, storage devices, etc.)</v>
      </c>
      <c r="I40" s="319" t="s">
        <v>1267</v>
      </c>
      <c r="J40" s="320" t="s">
        <v>1268</v>
      </c>
      <c r="K40" s="487" t="str">
        <f t="shared" si="2"/>
        <v>回答不要
Not Applicable</v>
      </c>
      <c r="L40" s="488"/>
      <c r="M40" s="489"/>
      <c r="N40" s="490" t="s">
        <v>1264</v>
      </c>
      <c r="O40" s="491"/>
      <c r="P40" s="322"/>
      <c r="Q40" s="502"/>
      <c r="R40" s="487" t="str">
        <f t="shared" si="3"/>
        <v>回答不要
Not Applicable</v>
      </c>
      <c r="S40" s="488"/>
      <c r="T40" s="489"/>
      <c r="U40" s="491"/>
      <c r="V40" s="322"/>
      <c r="W40" s="502"/>
      <c r="X40" s="487" t="str">
        <f t="shared" si="4"/>
        <v>回答不要
Not Applicable</v>
      </c>
      <c r="Y40" s="488"/>
      <c r="Z40" s="489"/>
      <c r="AA40" s="491"/>
      <c r="AB40" s="322"/>
      <c r="AC40" s="502"/>
      <c r="AD40" s="487" t="str">
        <f t="shared" si="5"/>
        <v>回答不要
Not Applicable</v>
      </c>
      <c r="AE40" s="488"/>
      <c r="AF40" s="489"/>
      <c r="AG40" s="491"/>
      <c r="AH40" s="322"/>
      <c r="AI40" s="502"/>
      <c r="AJ40" s="487" t="str">
        <f t="shared" si="6"/>
        <v>回答不要
Not Applicable</v>
      </c>
      <c r="AK40" s="488"/>
      <c r="AL40" s="489"/>
      <c r="AM40" s="491"/>
      <c r="AN40" s="322"/>
      <c r="AO40" s="502"/>
      <c r="AP40" s="509">
        <f>IF(OR(AND('0.Work Content Judge'!$AE$160=1,$CP40=99),AND('0.Work Content Judge'!$AH$160=1,$CQ40=99),AND('0.Work Content Judge'!$AG$160=1,$CR40=99),AND(COUNTIF('0.Work Content Judge'!$AJ$160:$AO$160,2)=0,$CS40=99),AND(COUNTIF('0.Work Content Judge'!$AJ$160:$AO$160,2)&gt;0,$CT40=99),AND('0.Work Content Judge'!$T$160=0,$CU40=99),AND('0.Work Content Judge'!$U$160=0,$CV40=99)),0,IF(OR(AND('0.Work Content Judge'!$G$130=1,$CD40=1),AND('0.Work Content Judge'!$H$130=1,$CE40=1),AND('0.Work Content Judge'!$I$130=1,$CF40=1),AND('0.Work Content Judge'!$J$130=1,$CG40=1),AND('0.Work Content Judge'!$L$130=1,$CK40=1),,AND('0.Work Content Judge'!$O$130=1,$CL40=1),AND('0.Work Content Judge'!$P$130=1,$CM40=1)),1,0))</f>
        <v>0</v>
      </c>
      <c r="AQ40" s="509">
        <f t="shared" si="7"/>
        <v>1</v>
      </c>
      <c r="AR40" s="509">
        <f>IF(OR(AND('0.Work Content Judge'!$AE$161=1,$CP40=99),AND('0.Work Content Judge'!$AH$161=1,$CQ40=99),AND('0.Work Content Judge'!$AG$161=1,$CR40=99),AND(COUNTIF('0.Work Content Judge'!$AJ$161:$AO$161,2)=0,$CS40=99),AND(COUNTIF('0.Work Content Judge'!$AJ$161:$AO$161,2)&gt;0,$CT40=99),AND('0.Work Content Judge'!$T$161=0,$CU40=99),AND('0.Work Content Judge'!$U$161=0,$CV40=99)),0,IF(OR(AND('0.Work Content Judge'!$G$131=1,$CD40=1),AND('0.Work Content Judge'!$H$131=1,$CE40=1),AND('0.Work Content Judge'!$I$131=1,$CF40=1),AND('0.Work Content Judge'!$J$131=1,$CG40=1),AND('0.Work Content Judge'!$L$131=1,$CK40=1),,AND('0.Work Content Judge'!$O$131=1,$CL40=1),AND('0.Work Content Judge'!$P$131=1,$CM40=1)),1,0))</f>
        <v>0</v>
      </c>
      <c r="AS40" s="509">
        <f t="shared" si="8"/>
        <v>1</v>
      </c>
      <c r="AT40" s="509">
        <f>IF(OR(AND('0.Work Content Judge'!$AE$162=1,$CP40=99),AND('0.Work Content Judge'!$AH$162=1,$CQ40=99),AND('0.Work Content Judge'!$AG$162=1,$CR40=99),AND(COUNTIF('0.Work Content Judge'!$AJ$162:$AO$162,2)=0,$CS40=99),AND(COUNTIF('0.Work Content Judge'!$AJ$162:$AO$162,2)&gt;0,$CT40=99),AND('0.Work Content Judge'!$T$162=0,$CU40=99),AND('0.Work Content Judge'!$U$162=0,$CV40=99)),0,IF(OR(AND('0.Work Content Judge'!$G$132=1,$CD40=1),AND('0.Work Content Judge'!$H$132=1,$CE40=1),AND('0.Work Content Judge'!$I$132=1,$CF40=1),AND('0.Work Content Judge'!$J$132=1,$CG40=1),AND('0.Work Content Judge'!$L$132=1,$CK40=1),,AND('0.Work Content Judge'!$O$132=1,$CL40=1),AND('0.Work Content Judge'!$P$132=1,$CM40=1)),1,0))</f>
        <v>0</v>
      </c>
      <c r="AU40" s="509">
        <f t="shared" si="9"/>
        <v>1</v>
      </c>
      <c r="AV40" s="509">
        <f>IF(OR(AND('0.Work Content Judge'!$AE$163=1,$CP40=99),AND('0.Work Content Judge'!$AH$163=1,$CQ40=99),AND('0.Work Content Judge'!$AG$163=1,$CR40=99),AND(COUNTIF('0.Work Content Judge'!$AJ$163:$AO$163,2)=0,$CS40=99),AND(COUNTIF('0.Work Content Judge'!$AJ$163:$AO$163,2)&gt;0,$CT40=99),AND('0.Work Content Judge'!$T$163=0,$CU40=99),AND('0.Work Content Judge'!$U$163=0,$CV40=99)),0,IF(OR(AND('0.Work Content Judge'!$G$133=1,$CD40=1),AND('0.Work Content Judge'!$H$133=1,$CE40=1),AND('0.Work Content Judge'!$I$133=1,$CF40=1),AND('0.Work Content Judge'!$J$133=1,$CG40=1),AND('0.Work Content Judge'!$L$133=1,$CK40=1),,AND('0.Work Content Judge'!$O$133=1,$CL40=1),AND('0.Work Content Judge'!$P$133=1,$CM40=1)),1,0))</f>
        <v>0</v>
      </c>
      <c r="AW40" s="509">
        <f t="shared" si="10"/>
        <v>1</v>
      </c>
      <c r="AX40" s="509">
        <f>IF(OR(AND('0.Work Content Judge'!$AE$164=1,$CP40=99),AND('0.Work Content Judge'!$AH$164=1,$CQ40=99),AND('0.Work Content Judge'!$AG$164=1,$CR40=99),AND(COUNTIF('0.Work Content Judge'!$AJ$164:$AO$164,2)=0,$CS40=99),AND(COUNTIF('0.Work Content Judge'!$AJ$164:$AO$164,2)&gt;0,$CT40=99),AND('0.Work Content Judge'!$T$164=0,$CU40=99),AND('0.Work Content Judge'!$U$164=0,$CV40=99)),0,IF(OR(AND('0.Work Content Judge'!$G$134=1,$CD40=1),AND('0.Work Content Judge'!$H$134=1,$CE40=1),AND('0.Work Content Judge'!$I$134=1,$CF40=1),AND('0.Work Content Judge'!$J$134=1,$CG40=1),AND('0.Work Content Judge'!$L$134=1,$CK40=1),,AND('0.Work Content Judge'!$O$134=1,$CL40=1),AND('0.Work Content Judge'!$P$134=1,$CM40=1)),1,0))</f>
        <v>0</v>
      </c>
      <c r="AY40" s="509">
        <f t="shared" si="11"/>
        <v>1</v>
      </c>
      <c r="AZ40" s="493">
        <f t="shared" si="12"/>
        <v>1</v>
      </c>
      <c r="BA40" s="521">
        <v>1</v>
      </c>
      <c r="BB40" s="522">
        <v>1</v>
      </c>
      <c r="BC40" s="522" t="s">
        <v>749</v>
      </c>
      <c r="BD40" s="522" t="s">
        <v>749</v>
      </c>
      <c r="BE40" s="522" t="s">
        <v>749</v>
      </c>
      <c r="BF40" s="522" t="s">
        <v>749</v>
      </c>
      <c r="BG40" s="522" t="s">
        <v>749</v>
      </c>
      <c r="BH40" s="522" t="s">
        <v>749</v>
      </c>
      <c r="BI40" s="522" t="s">
        <v>749</v>
      </c>
      <c r="BJ40" s="522">
        <v>0</v>
      </c>
      <c r="BK40" s="522" t="s">
        <v>749</v>
      </c>
      <c r="BL40" s="522" t="s">
        <v>749</v>
      </c>
      <c r="BM40" s="522" t="s">
        <v>749</v>
      </c>
      <c r="BN40" s="522" t="s">
        <v>749</v>
      </c>
      <c r="BO40" s="522" t="s">
        <v>749</v>
      </c>
      <c r="BP40" s="522" t="s">
        <v>749</v>
      </c>
      <c r="BQ40" s="522" t="s">
        <v>749</v>
      </c>
      <c r="BR40" s="522" t="s">
        <v>749</v>
      </c>
      <c r="BS40" s="522" t="s">
        <v>749</v>
      </c>
      <c r="BT40" s="522" t="s">
        <v>749</v>
      </c>
      <c r="BU40" s="522" t="s">
        <v>749</v>
      </c>
      <c r="BV40" s="522" t="s">
        <v>749</v>
      </c>
      <c r="BW40" s="522" t="s">
        <v>749</v>
      </c>
      <c r="BX40" s="522" t="s">
        <v>749</v>
      </c>
      <c r="BY40" s="522">
        <v>1</v>
      </c>
      <c r="BZ40" s="522">
        <v>1</v>
      </c>
      <c r="CA40" s="522">
        <v>1</v>
      </c>
      <c r="CB40" s="522">
        <v>1</v>
      </c>
      <c r="CC40" s="522" t="s">
        <v>749</v>
      </c>
      <c r="CD40" s="522">
        <v>1</v>
      </c>
      <c r="CE40" s="522" t="s">
        <v>749</v>
      </c>
      <c r="CF40" s="522" t="s">
        <v>749</v>
      </c>
      <c r="CG40" s="522" t="s">
        <v>749</v>
      </c>
      <c r="CH40" s="522" t="s">
        <v>749</v>
      </c>
      <c r="CI40" s="522" t="s">
        <v>749</v>
      </c>
      <c r="CJ40" s="522" t="s">
        <v>749</v>
      </c>
      <c r="CK40" s="522" t="s">
        <v>749</v>
      </c>
      <c r="CL40" s="522" t="s">
        <v>749</v>
      </c>
      <c r="CM40" s="522" t="s">
        <v>749</v>
      </c>
      <c r="CN40" s="522" t="s">
        <v>749</v>
      </c>
      <c r="CO40" s="522">
        <v>1</v>
      </c>
      <c r="CP40" s="522">
        <v>99</v>
      </c>
      <c r="CQ40" s="522"/>
      <c r="CR40" s="522"/>
      <c r="CS40" s="522"/>
      <c r="CT40" s="522"/>
      <c r="CU40" s="522"/>
      <c r="CV40" s="522"/>
    </row>
    <row r="41" s="258" customFormat="1" ht="187.2" spans="1:100">
      <c r="A41" s="447"/>
      <c r="B41" s="448">
        <f t="shared" si="0"/>
        <v>26</v>
      </c>
      <c r="C41" s="449" t="s">
        <v>1269</v>
      </c>
      <c r="D41" s="450" t="s">
        <v>743</v>
      </c>
      <c r="E41" s="451" t="s">
        <v>744</v>
      </c>
      <c r="F41" s="452" t="s">
        <v>1270</v>
      </c>
      <c r="G41" s="453" t="s">
        <v>1271</v>
      </c>
      <c r="H41" s="451" t="str">
        <f t="shared" si="1"/>
        <v>その他(ネットワーク機器等)
Other
(e.g., External FW, IPS/IDS, network equipment, storage devices, etc.)</v>
      </c>
      <c r="I41" s="319" t="s">
        <v>1272</v>
      </c>
      <c r="J41" s="320" t="s">
        <v>1273</v>
      </c>
      <c r="K41" s="487" t="str">
        <f t="shared" si="2"/>
        <v>回答不要
Not Applicable</v>
      </c>
      <c r="L41" s="488"/>
      <c r="M41" s="489"/>
      <c r="N41" s="490" t="s">
        <v>1274</v>
      </c>
      <c r="O41" s="491"/>
      <c r="P41" s="322"/>
      <c r="Q41" s="502"/>
      <c r="R41" s="487" t="str">
        <f t="shared" si="3"/>
        <v>回答不要
Not Applicable</v>
      </c>
      <c r="S41" s="488"/>
      <c r="T41" s="489"/>
      <c r="U41" s="491"/>
      <c r="V41" s="322"/>
      <c r="W41" s="502"/>
      <c r="X41" s="487" t="str">
        <f t="shared" si="4"/>
        <v>回答不要
Not Applicable</v>
      </c>
      <c r="Y41" s="488"/>
      <c r="Z41" s="489"/>
      <c r="AA41" s="491"/>
      <c r="AB41" s="322"/>
      <c r="AC41" s="502"/>
      <c r="AD41" s="487" t="str">
        <f t="shared" si="5"/>
        <v>回答不要
Not Applicable</v>
      </c>
      <c r="AE41" s="488"/>
      <c r="AF41" s="489"/>
      <c r="AG41" s="491"/>
      <c r="AH41" s="322"/>
      <c r="AI41" s="502"/>
      <c r="AJ41" s="487" t="str">
        <f t="shared" si="6"/>
        <v>回答不要
Not Applicable</v>
      </c>
      <c r="AK41" s="488"/>
      <c r="AL41" s="489"/>
      <c r="AM41" s="491"/>
      <c r="AN41" s="322"/>
      <c r="AO41" s="502"/>
      <c r="AP41" s="509">
        <f>IF(OR(AND('0.Work Content Judge'!$AE$160=1,$CP41=99),AND('0.Work Content Judge'!$AH$160=1,$CQ41=99),AND('0.Work Content Judge'!$AG$160=1,$CR41=99),AND(COUNTIF('0.Work Content Judge'!$AJ$160:$AO$160,2)=0,$CS41=99),AND(COUNTIF('0.Work Content Judge'!$AJ$160:$AO$160,2)&gt;0,$CT41=99),AND('0.Work Content Judge'!$T$160=0,$CU41=99),AND('0.Work Content Judge'!$U$160=0,$CV41=99)),0,IF(OR(AND('0.Work Content Judge'!$G$130=1,$CD41=1),AND('0.Work Content Judge'!$H$130=1,$CE41=1),AND('0.Work Content Judge'!$I$130=1,$CF41=1),AND('0.Work Content Judge'!$J$130=1,$CG41=1),AND('0.Work Content Judge'!$L$130=1,$CK41=1),,AND('0.Work Content Judge'!$O$130=1,$CL41=1),AND('0.Work Content Judge'!$P$130=1,$CM41=1)),1,0))</f>
        <v>0</v>
      </c>
      <c r="AQ41" s="509">
        <f t="shared" si="7"/>
        <v>1</v>
      </c>
      <c r="AR41" s="509">
        <f>IF(OR(AND('0.Work Content Judge'!$AE$161=1,$CP41=99),AND('0.Work Content Judge'!$AH$161=1,$CQ41=99),AND('0.Work Content Judge'!$AG$161=1,$CR41=99),AND(COUNTIF('0.Work Content Judge'!$AJ$161:$AO$161,2)=0,$CS41=99),AND(COUNTIF('0.Work Content Judge'!$AJ$161:$AO$161,2)&gt;0,$CT41=99),AND('0.Work Content Judge'!$T$161=0,$CU41=99),AND('0.Work Content Judge'!$U$161=0,$CV41=99)),0,IF(OR(AND('0.Work Content Judge'!$G$131=1,$CD41=1),AND('0.Work Content Judge'!$H$131=1,$CE41=1),AND('0.Work Content Judge'!$I$131=1,$CF41=1),AND('0.Work Content Judge'!$J$131=1,$CG41=1),AND('0.Work Content Judge'!$L$131=1,$CK41=1),,AND('0.Work Content Judge'!$O$131=1,$CL41=1),AND('0.Work Content Judge'!$P$131=1,$CM41=1)),1,0))</f>
        <v>0</v>
      </c>
      <c r="AS41" s="509">
        <f t="shared" si="8"/>
        <v>1</v>
      </c>
      <c r="AT41" s="509">
        <f>IF(OR(AND('0.Work Content Judge'!$AE$162=1,$CP41=99),AND('0.Work Content Judge'!$AH$162=1,$CQ41=99),AND('0.Work Content Judge'!$AG$162=1,$CR41=99),AND(COUNTIF('0.Work Content Judge'!$AJ$162:$AO$162,2)=0,$CS41=99),AND(COUNTIF('0.Work Content Judge'!$AJ$162:$AO$162,2)&gt;0,$CT41=99),AND('0.Work Content Judge'!$T$162=0,$CU41=99),AND('0.Work Content Judge'!$U$162=0,$CV41=99)),0,IF(OR(AND('0.Work Content Judge'!$G$132=1,$CD41=1),AND('0.Work Content Judge'!$H$132=1,$CE41=1),AND('0.Work Content Judge'!$I$132=1,$CF41=1),AND('0.Work Content Judge'!$J$132=1,$CG41=1),AND('0.Work Content Judge'!$L$132=1,$CK41=1),,AND('0.Work Content Judge'!$O$132=1,$CL41=1),AND('0.Work Content Judge'!$P$132=1,$CM41=1)),1,0))</f>
        <v>0</v>
      </c>
      <c r="AU41" s="509">
        <f t="shared" si="9"/>
        <v>1</v>
      </c>
      <c r="AV41" s="509">
        <f>IF(OR(AND('0.Work Content Judge'!$AE$163=1,$CP41=99),AND('0.Work Content Judge'!$AH$163=1,$CQ41=99),AND('0.Work Content Judge'!$AG$163=1,$CR41=99),AND(COUNTIF('0.Work Content Judge'!$AJ$163:$AO$163,2)=0,$CS41=99),AND(COUNTIF('0.Work Content Judge'!$AJ$163:$AO$163,2)&gt;0,$CT41=99),AND('0.Work Content Judge'!$T$163=0,$CU41=99),AND('0.Work Content Judge'!$U$163=0,$CV41=99)),0,IF(OR(AND('0.Work Content Judge'!$G$133=1,$CD41=1),AND('0.Work Content Judge'!$H$133=1,$CE41=1),AND('0.Work Content Judge'!$I$133=1,$CF41=1),AND('0.Work Content Judge'!$J$133=1,$CG41=1),AND('0.Work Content Judge'!$L$133=1,$CK41=1),,AND('0.Work Content Judge'!$O$133=1,$CL41=1),AND('0.Work Content Judge'!$P$133=1,$CM41=1)),1,0))</f>
        <v>0</v>
      </c>
      <c r="AW41" s="509">
        <f t="shared" si="10"/>
        <v>1</v>
      </c>
      <c r="AX41" s="509">
        <f>IF(OR(AND('0.Work Content Judge'!$AE$164=1,$CP41=99),AND('0.Work Content Judge'!$AH$164=1,$CQ41=99),AND('0.Work Content Judge'!$AG$164=1,$CR41=99),AND(COUNTIF('0.Work Content Judge'!$AJ$164:$AO$164,2)=0,$CS41=99),AND(COUNTIF('0.Work Content Judge'!$AJ$164:$AO$164,2)&gt;0,$CT41=99),AND('0.Work Content Judge'!$T$164=0,$CU41=99),AND('0.Work Content Judge'!$U$164=0,$CV41=99)),0,IF(OR(AND('0.Work Content Judge'!$G$134=1,$CD41=1),AND('0.Work Content Judge'!$H$134=1,$CE41=1),AND('0.Work Content Judge'!$I$134=1,$CF41=1),AND('0.Work Content Judge'!$J$134=1,$CG41=1),AND('0.Work Content Judge'!$L$134=1,$CK41=1),,AND('0.Work Content Judge'!$O$134=1,$CL41=1),AND('0.Work Content Judge'!$P$134=1,$CM41=1)),1,0))</f>
        <v>0</v>
      </c>
      <c r="AY41" s="509">
        <f t="shared" si="11"/>
        <v>1</v>
      </c>
      <c r="AZ41" s="493">
        <f t="shared" si="12"/>
        <v>1</v>
      </c>
      <c r="BA41" s="521">
        <v>1</v>
      </c>
      <c r="BB41" s="522">
        <v>1</v>
      </c>
      <c r="BC41" s="522" t="s">
        <v>749</v>
      </c>
      <c r="BD41" s="522" t="s">
        <v>749</v>
      </c>
      <c r="BE41" s="522" t="s">
        <v>749</v>
      </c>
      <c r="BF41" s="522" t="s">
        <v>749</v>
      </c>
      <c r="BG41" s="522" t="s">
        <v>749</v>
      </c>
      <c r="BH41" s="522" t="s">
        <v>749</v>
      </c>
      <c r="BI41" s="522" t="s">
        <v>749</v>
      </c>
      <c r="BJ41" s="522">
        <v>0</v>
      </c>
      <c r="BK41" s="522" t="s">
        <v>749</v>
      </c>
      <c r="BL41" s="522" t="s">
        <v>749</v>
      </c>
      <c r="BM41" s="522" t="s">
        <v>749</v>
      </c>
      <c r="BN41" s="522" t="s">
        <v>749</v>
      </c>
      <c r="BO41" s="522" t="s">
        <v>749</v>
      </c>
      <c r="BP41" s="522" t="s">
        <v>749</v>
      </c>
      <c r="BQ41" s="522" t="s">
        <v>749</v>
      </c>
      <c r="BR41" s="522" t="s">
        <v>749</v>
      </c>
      <c r="BS41" s="522" t="s">
        <v>749</v>
      </c>
      <c r="BT41" s="522" t="s">
        <v>749</v>
      </c>
      <c r="BU41" s="522" t="s">
        <v>749</v>
      </c>
      <c r="BV41" s="522" t="s">
        <v>749</v>
      </c>
      <c r="BW41" s="522" t="s">
        <v>749</v>
      </c>
      <c r="BX41" s="522" t="s">
        <v>749</v>
      </c>
      <c r="BY41" s="522">
        <v>1</v>
      </c>
      <c r="BZ41" s="522">
        <v>1</v>
      </c>
      <c r="CA41" s="522">
        <v>1</v>
      </c>
      <c r="CB41" s="522">
        <v>1</v>
      </c>
      <c r="CC41" s="522" t="s">
        <v>749</v>
      </c>
      <c r="CD41" s="522">
        <v>1</v>
      </c>
      <c r="CE41" s="522" t="s">
        <v>749</v>
      </c>
      <c r="CF41" s="522" t="s">
        <v>749</v>
      </c>
      <c r="CG41" s="522" t="s">
        <v>749</v>
      </c>
      <c r="CH41" s="522" t="s">
        <v>749</v>
      </c>
      <c r="CI41" s="522" t="s">
        <v>749</v>
      </c>
      <c r="CJ41" s="522" t="s">
        <v>749</v>
      </c>
      <c r="CK41" s="522" t="s">
        <v>749</v>
      </c>
      <c r="CL41" s="522" t="s">
        <v>749</v>
      </c>
      <c r="CM41" s="522" t="s">
        <v>749</v>
      </c>
      <c r="CN41" s="522" t="s">
        <v>749</v>
      </c>
      <c r="CO41" s="522">
        <v>1</v>
      </c>
      <c r="CP41" s="522">
        <v>99</v>
      </c>
      <c r="CQ41" s="522"/>
      <c r="CR41" s="522"/>
      <c r="CS41" s="522"/>
      <c r="CT41" s="522"/>
      <c r="CU41" s="522"/>
      <c r="CV41" s="522"/>
    </row>
    <row r="42" s="258" customFormat="1" ht="158.4" spans="1:100">
      <c r="A42" s="447"/>
      <c r="B42" s="448">
        <f t="shared" si="0"/>
        <v>27</v>
      </c>
      <c r="C42" s="449" t="s">
        <v>1275</v>
      </c>
      <c r="D42" s="450" t="s">
        <v>743</v>
      </c>
      <c r="E42" s="451" t="s">
        <v>744</v>
      </c>
      <c r="F42" s="452" t="s">
        <v>1276</v>
      </c>
      <c r="G42" s="453" t="s">
        <v>1277</v>
      </c>
      <c r="H42" s="451" t="str">
        <f t="shared" si="1"/>
        <v>その他(ネットワーク機器等)
Other
(e.g., External FW, IPS/IDS, network equipment, storage devices, etc.)</v>
      </c>
      <c r="I42" s="319" t="s">
        <v>1278</v>
      </c>
      <c r="J42" s="320" t="s">
        <v>1268</v>
      </c>
      <c r="K42" s="487" t="str">
        <f t="shared" si="2"/>
        <v>回答不要
Not Applicable</v>
      </c>
      <c r="L42" s="488"/>
      <c r="M42" s="489"/>
      <c r="N42" s="490" t="s">
        <v>1275</v>
      </c>
      <c r="O42" s="491"/>
      <c r="P42" s="322"/>
      <c r="Q42" s="502"/>
      <c r="R42" s="487" t="str">
        <f t="shared" si="3"/>
        <v>回答不要
Not Applicable</v>
      </c>
      <c r="S42" s="488"/>
      <c r="T42" s="489"/>
      <c r="U42" s="491"/>
      <c r="V42" s="322"/>
      <c r="W42" s="502"/>
      <c r="X42" s="487" t="str">
        <f t="shared" si="4"/>
        <v>回答不要
Not Applicable</v>
      </c>
      <c r="Y42" s="488"/>
      <c r="Z42" s="489"/>
      <c r="AA42" s="491"/>
      <c r="AB42" s="322"/>
      <c r="AC42" s="502"/>
      <c r="AD42" s="487" t="str">
        <f t="shared" si="5"/>
        <v>回答不要
Not Applicable</v>
      </c>
      <c r="AE42" s="488"/>
      <c r="AF42" s="489"/>
      <c r="AG42" s="491"/>
      <c r="AH42" s="322"/>
      <c r="AI42" s="502"/>
      <c r="AJ42" s="487" t="str">
        <f t="shared" si="6"/>
        <v>回答不要
Not Applicable</v>
      </c>
      <c r="AK42" s="488"/>
      <c r="AL42" s="489"/>
      <c r="AM42" s="491"/>
      <c r="AN42" s="322"/>
      <c r="AO42" s="502"/>
      <c r="AP42" s="509">
        <f>IF(OR(AND('0.Work Content Judge'!$AE$160=1,$CP42=99),AND('0.Work Content Judge'!$AH$160=1,$CQ42=99),AND('0.Work Content Judge'!$AG$160=1,$CR42=99),AND(COUNTIF('0.Work Content Judge'!$AJ$160:$AO$160,2)=0,$CS42=99),AND(COUNTIF('0.Work Content Judge'!$AJ$160:$AO$160,2)&gt;0,$CT42=99),AND('0.Work Content Judge'!$T$160=0,$CU42=99),AND('0.Work Content Judge'!$U$160=0,$CV42=99)),0,IF(OR(AND('0.Work Content Judge'!$G$130=1,$CD42=1),AND('0.Work Content Judge'!$H$130=1,$CE42=1),AND('0.Work Content Judge'!$I$130=1,$CF42=1),AND('0.Work Content Judge'!$J$130=1,$CG42=1),AND('0.Work Content Judge'!$L$130=1,$CK42=1),,AND('0.Work Content Judge'!$O$130=1,$CL42=1),AND('0.Work Content Judge'!$P$130=1,$CM42=1)),1,0))</f>
        <v>0</v>
      </c>
      <c r="AQ42" s="509">
        <f t="shared" si="7"/>
        <v>1</v>
      </c>
      <c r="AR42" s="509">
        <f>IF(OR(AND('0.Work Content Judge'!$AE$161=1,$CP42=99),AND('0.Work Content Judge'!$AH$161=1,$CQ42=99),AND('0.Work Content Judge'!$AG$161=1,$CR42=99),AND(COUNTIF('0.Work Content Judge'!$AJ$161:$AO$161,2)=0,$CS42=99),AND(COUNTIF('0.Work Content Judge'!$AJ$161:$AO$161,2)&gt;0,$CT42=99),AND('0.Work Content Judge'!$T$161=0,$CU42=99),AND('0.Work Content Judge'!$U$161=0,$CV42=99)),0,IF(OR(AND('0.Work Content Judge'!$G$131=1,$CD42=1),AND('0.Work Content Judge'!$H$131=1,$CE42=1),AND('0.Work Content Judge'!$I$131=1,$CF42=1),AND('0.Work Content Judge'!$J$131=1,$CG42=1),AND('0.Work Content Judge'!$L$131=1,$CK42=1),,AND('0.Work Content Judge'!$O$131=1,$CL42=1),AND('0.Work Content Judge'!$P$131=1,$CM42=1)),1,0))</f>
        <v>0</v>
      </c>
      <c r="AS42" s="509">
        <f t="shared" si="8"/>
        <v>1</v>
      </c>
      <c r="AT42" s="509">
        <f>IF(OR(AND('0.Work Content Judge'!$AE$162=1,$CP42=99),AND('0.Work Content Judge'!$AH$162=1,$CQ42=99),AND('0.Work Content Judge'!$AG$162=1,$CR42=99),AND(COUNTIF('0.Work Content Judge'!$AJ$162:$AO$162,2)=0,$CS42=99),AND(COUNTIF('0.Work Content Judge'!$AJ$162:$AO$162,2)&gt;0,$CT42=99),AND('0.Work Content Judge'!$T$162=0,$CU42=99),AND('0.Work Content Judge'!$U$162=0,$CV42=99)),0,IF(OR(AND('0.Work Content Judge'!$G$132=1,$CD42=1),AND('0.Work Content Judge'!$H$132=1,$CE42=1),AND('0.Work Content Judge'!$I$132=1,$CF42=1),AND('0.Work Content Judge'!$J$132=1,$CG42=1),AND('0.Work Content Judge'!$L$132=1,$CK42=1),,AND('0.Work Content Judge'!$O$132=1,$CL42=1),AND('0.Work Content Judge'!$P$132=1,$CM42=1)),1,0))</f>
        <v>0</v>
      </c>
      <c r="AU42" s="509">
        <f t="shared" si="9"/>
        <v>1</v>
      </c>
      <c r="AV42" s="509">
        <f>IF(OR(AND('0.Work Content Judge'!$AE$163=1,$CP42=99),AND('0.Work Content Judge'!$AH$163=1,$CQ42=99),AND('0.Work Content Judge'!$AG$163=1,$CR42=99),AND(COUNTIF('0.Work Content Judge'!$AJ$163:$AO$163,2)=0,$CS42=99),AND(COUNTIF('0.Work Content Judge'!$AJ$163:$AO$163,2)&gt;0,$CT42=99),AND('0.Work Content Judge'!$T$163=0,$CU42=99),AND('0.Work Content Judge'!$U$163=0,$CV42=99)),0,IF(OR(AND('0.Work Content Judge'!$G$133=1,$CD42=1),AND('0.Work Content Judge'!$H$133=1,$CE42=1),AND('0.Work Content Judge'!$I$133=1,$CF42=1),AND('0.Work Content Judge'!$J$133=1,$CG42=1),AND('0.Work Content Judge'!$L$133=1,$CK42=1),,AND('0.Work Content Judge'!$O$133=1,$CL42=1),AND('0.Work Content Judge'!$P$133=1,$CM42=1)),1,0))</f>
        <v>0</v>
      </c>
      <c r="AW42" s="509">
        <f t="shared" si="10"/>
        <v>1</v>
      </c>
      <c r="AX42" s="509">
        <f>IF(OR(AND('0.Work Content Judge'!$AE$164=1,$CP42=99),AND('0.Work Content Judge'!$AH$164=1,$CQ42=99),AND('0.Work Content Judge'!$AG$164=1,$CR42=99),AND(COUNTIF('0.Work Content Judge'!$AJ$164:$AO$164,2)=0,$CS42=99),AND(COUNTIF('0.Work Content Judge'!$AJ$164:$AO$164,2)&gt;0,$CT42=99),AND('0.Work Content Judge'!$T$164=0,$CU42=99),AND('0.Work Content Judge'!$U$164=0,$CV42=99)),0,IF(OR(AND('0.Work Content Judge'!$G$134=1,$CD42=1),AND('0.Work Content Judge'!$H$134=1,$CE42=1),AND('0.Work Content Judge'!$I$134=1,$CF42=1),AND('0.Work Content Judge'!$J$134=1,$CG42=1),AND('0.Work Content Judge'!$L$134=1,$CK42=1),,AND('0.Work Content Judge'!$O$134=1,$CL42=1),AND('0.Work Content Judge'!$P$134=1,$CM42=1)),1,0))</f>
        <v>0</v>
      </c>
      <c r="AY42" s="509">
        <f t="shared" si="11"/>
        <v>1</v>
      </c>
      <c r="AZ42" s="493">
        <f t="shared" si="12"/>
        <v>1</v>
      </c>
      <c r="BA42" s="521">
        <v>1</v>
      </c>
      <c r="BB42" s="522">
        <v>1</v>
      </c>
      <c r="BC42" s="522" t="s">
        <v>749</v>
      </c>
      <c r="BD42" s="522" t="s">
        <v>749</v>
      </c>
      <c r="BE42" s="522" t="s">
        <v>749</v>
      </c>
      <c r="BF42" s="522" t="s">
        <v>749</v>
      </c>
      <c r="BG42" s="522" t="s">
        <v>749</v>
      </c>
      <c r="BH42" s="522" t="s">
        <v>749</v>
      </c>
      <c r="BI42" s="522" t="s">
        <v>749</v>
      </c>
      <c r="BJ42" s="522">
        <v>0</v>
      </c>
      <c r="BK42" s="522" t="s">
        <v>749</v>
      </c>
      <c r="BL42" s="522" t="s">
        <v>749</v>
      </c>
      <c r="BM42" s="522" t="s">
        <v>749</v>
      </c>
      <c r="BN42" s="522" t="s">
        <v>749</v>
      </c>
      <c r="BO42" s="522" t="s">
        <v>749</v>
      </c>
      <c r="BP42" s="522" t="s">
        <v>749</v>
      </c>
      <c r="BQ42" s="522" t="s">
        <v>749</v>
      </c>
      <c r="BR42" s="522" t="s">
        <v>749</v>
      </c>
      <c r="BS42" s="522" t="s">
        <v>749</v>
      </c>
      <c r="BT42" s="522" t="s">
        <v>749</v>
      </c>
      <c r="BU42" s="522" t="s">
        <v>749</v>
      </c>
      <c r="BV42" s="522" t="s">
        <v>749</v>
      </c>
      <c r="BW42" s="522" t="s">
        <v>749</v>
      </c>
      <c r="BX42" s="522" t="s">
        <v>749</v>
      </c>
      <c r="BY42" s="522">
        <v>1</v>
      </c>
      <c r="BZ42" s="522">
        <v>1</v>
      </c>
      <c r="CA42" s="522">
        <v>1</v>
      </c>
      <c r="CB42" s="522">
        <v>1</v>
      </c>
      <c r="CC42" s="522" t="s">
        <v>749</v>
      </c>
      <c r="CD42" s="522">
        <v>1</v>
      </c>
      <c r="CE42" s="522" t="s">
        <v>749</v>
      </c>
      <c r="CF42" s="522" t="s">
        <v>749</v>
      </c>
      <c r="CG42" s="522" t="s">
        <v>749</v>
      </c>
      <c r="CH42" s="522" t="s">
        <v>749</v>
      </c>
      <c r="CI42" s="522" t="s">
        <v>749</v>
      </c>
      <c r="CJ42" s="522" t="s">
        <v>749</v>
      </c>
      <c r="CK42" s="522" t="s">
        <v>749</v>
      </c>
      <c r="CL42" s="522" t="s">
        <v>749</v>
      </c>
      <c r="CM42" s="522" t="s">
        <v>749</v>
      </c>
      <c r="CN42" s="522" t="s">
        <v>749</v>
      </c>
      <c r="CO42" s="522">
        <v>1</v>
      </c>
      <c r="CP42" s="522">
        <v>99</v>
      </c>
      <c r="CQ42" s="522"/>
      <c r="CR42" s="522"/>
      <c r="CS42" s="522"/>
      <c r="CT42" s="522"/>
      <c r="CU42" s="522"/>
      <c r="CV42" s="522"/>
    </row>
    <row r="43" s="258" customFormat="1" ht="405.6" spans="1:100">
      <c r="A43" s="447"/>
      <c r="B43" s="448">
        <f t="shared" si="0"/>
        <v>28</v>
      </c>
      <c r="C43" s="449" t="s">
        <v>809</v>
      </c>
      <c r="D43" s="450" t="s">
        <v>743</v>
      </c>
      <c r="E43" s="451" t="s">
        <v>801</v>
      </c>
      <c r="F43" s="452" t="s">
        <v>810</v>
      </c>
      <c r="G43" s="453" t="s">
        <v>811</v>
      </c>
      <c r="H43" s="451" t="str">
        <f t="shared" si="1"/>
        <v>サーバ全体
Entire server</v>
      </c>
      <c r="I43" s="319" t="s">
        <v>775</v>
      </c>
      <c r="J43" s="320" t="s">
        <v>776</v>
      </c>
      <c r="K43" s="487" t="str">
        <f t="shared" si="2"/>
        <v>回答不要
Not Applicable</v>
      </c>
      <c r="L43" s="488"/>
      <c r="M43" s="489"/>
      <c r="N43" s="490" t="s">
        <v>812</v>
      </c>
      <c r="O43" s="491"/>
      <c r="P43" s="322"/>
      <c r="Q43" s="502"/>
      <c r="R43" s="487" t="str">
        <f t="shared" si="3"/>
        <v>回答不要
Not Applicable</v>
      </c>
      <c r="S43" s="488"/>
      <c r="T43" s="489"/>
      <c r="U43" s="491"/>
      <c r="V43" s="322"/>
      <c r="W43" s="502"/>
      <c r="X43" s="487" t="str">
        <f t="shared" si="4"/>
        <v>回答不要
Not Applicable</v>
      </c>
      <c r="Y43" s="488"/>
      <c r="Z43" s="489"/>
      <c r="AA43" s="491"/>
      <c r="AB43" s="322"/>
      <c r="AC43" s="502"/>
      <c r="AD43" s="487" t="str">
        <f t="shared" si="5"/>
        <v>回答不要
Not Applicable</v>
      </c>
      <c r="AE43" s="488"/>
      <c r="AF43" s="489"/>
      <c r="AG43" s="491"/>
      <c r="AH43" s="322"/>
      <c r="AI43" s="502"/>
      <c r="AJ43" s="487" t="str">
        <f t="shared" si="6"/>
        <v>回答不要
Not Applicable</v>
      </c>
      <c r="AK43" s="488"/>
      <c r="AL43" s="489"/>
      <c r="AM43" s="491"/>
      <c r="AN43" s="322"/>
      <c r="AO43" s="502"/>
      <c r="AP43" s="509">
        <f>IF(OR(AND('0.Work Content Judge'!$AE$160=1,$CP43=99),AND('0.Work Content Judge'!$AH$160=1,$CQ43=99),AND('0.Work Content Judge'!$AG$160=1,$CR43=99),AND(COUNTIF('0.Work Content Judge'!$AJ$160:$AO$160,2)=0,$CS43=99),AND(COUNTIF('0.Work Content Judge'!$AJ$160:$AO$160,2)&gt;0,$CT43=99),AND('0.Work Content Judge'!$T$160=0,$CU43=99),AND('0.Work Content Judge'!$U$160=0,$CV43=99)),0,IF(OR(AND('0.Work Content Judge'!$G$130=1,$CD43=1),AND('0.Work Content Judge'!$H$130=1,$CE43=1),AND('0.Work Content Judge'!$I$130=1,$CF43=1),AND('0.Work Content Judge'!$J$130=1,$CG43=1),AND('0.Work Content Judge'!$L$130=1,$CK43=1),,AND('0.Work Content Judge'!$O$130=1,$CL43=1),AND('0.Work Content Judge'!$P$130=1,$CM43=1)),1,0))</f>
        <v>0</v>
      </c>
      <c r="AQ43" s="509">
        <f t="shared" si="7"/>
        <v>1</v>
      </c>
      <c r="AR43" s="509">
        <f>IF(OR(AND('0.Work Content Judge'!$AE$161=1,$CP43=99),AND('0.Work Content Judge'!$AH$161=1,$CQ43=99),AND('0.Work Content Judge'!$AG$161=1,$CR43=99),AND(COUNTIF('0.Work Content Judge'!$AJ$161:$AO$161,2)=0,$CS43=99),AND(COUNTIF('0.Work Content Judge'!$AJ$161:$AO$161,2)&gt;0,$CT43=99),AND('0.Work Content Judge'!$T$161=0,$CU43=99),AND('0.Work Content Judge'!$U$161=0,$CV43=99)),0,IF(OR(AND('0.Work Content Judge'!$G$131=1,$CD43=1),AND('0.Work Content Judge'!$H$131=1,$CE43=1),AND('0.Work Content Judge'!$I$131=1,$CF43=1),AND('0.Work Content Judge'!$J$131=1,$CG43=1),AND('0.Work Content Judge'!$L$131=1,$CK43=1),,AND('0.Work Content Judge'!$O$131=1,$CL43=1),AND('0.Work Content Judge'!$P$131=1,$CM43=1)),1,0))</f>
        <v>0</v>
      </c>
      <c r="AS43" s="509">
        <f t="shared" si="8"/>
        <v>1</v>
      </c>
      <c r="AT43" s="509">
        <f>IF(OR(AND('0.Work Content Judge'!$AE$162=1,$CP43=99),AND('0.Work Content Judge'!$AH$162=1,$CQ43=99),AND('0.Work Content Judge'!$AG$162=1,$CR43=99),AND(COUNTIF('0.Work Content Judge'!$AJ$162:$AO$162,2)=0,$CS43=99),AND(COUNTIF('0.Work Content Judge'!$AJ$162:$AO$162,2)&gt;0,$CT43=99),AND('0.Work Content Judge'!$T$162=0,$CU43=99),AND('0.Work Content Judge'!$U$162=0,$CV43=99)),0,IF(OR(AND('0.Work Content Judge'!$G$132=1,$CD43=1),AND('0.Work Content Judge'!$H$132=1,$CE43=1),AND('0.Work Content Judge'!$I$132=1,$CF43=1),AND('0.Work Content Judge'!$J$132=1,$CG43=1),AND('0.Work Content Judge'!$L$132=1,$CK43=1),,AND('0.Work Content Judge'!$O$132=1,$CL43=1),AND('0.Work Content Judge'!$P$132=1,$CM43=1)),1,0))</f>
        <v>0</v>
      </c>
      <c r="AU43" s="509">
        <f t="shared" si="9"/>
        <v>1</v>
      </c>
      <c r="AV43" s="509">
        <f>IF(OR(AND('0.Work Content Judge'!$AE$163=1,$CP43=99),AND('0.Work Content Judge'!$AH$163=1,$CQ43=99),AND('0.Work Content Judge'!$AG$163=1,$CR43=99),AND(COUNTIF('0.Work Content Judge'!$AJ$163:$AO$163,2)=0,$CS43=99),AND(COUNTIF('0.Work Content Judge'!$AJ$163:$AO$163,2)&gt;0,$CT43=99),AND('0.Work Content Judge'!$T$163=0,$CU43=99),AND('0.Work Content Judge'!$U$163=0,$CV43=99)),0,IF(OR(AND('0.Work Content Judge'!$G$133=1,$CD43=1),AND('0.Work Content Judge'!$H$133=1,$CE43=1),AND('0.Work Content Judge'!$I$133=1,$CF43=1),AND('0.Work Content Judge'!$J$133=1,$CG43=1),AND('0.Work Content Judge'!$L$133=1,$CK43=1),,AND('0.Work Content Judge'!$O$133=1,$CL43=1),AND('0.Work Content Judge'!$P$133=1,$CM43=1)),1,0))</f>
        <v>0</v>
      </c>
      <c r="AW43" s="509">
        <f t="shared" si="10"/>
        <v>1</v>
      </c>
      <c r="AX43" s="509">
        <f>IF(OR(AND('0.Work Content Judge'!$AE$164=1,$CP43=99),AND('0.Work Content Judge'!$AH$164=1,$CQ43=99),AND('0.Work Content Judge'!$AG$164=1,$CR43=99),AND(COUNTIF('0.Work Content Judge'!$AJ$164:$AO$164,2)=0,$CS43=99),AND(COUNTIF('0.Work Content Judge'!$AJ$164:$AO$164,2)&gt;0,$CT43=99),AND('0.Work Content Judge'!$T$164=0,$CU43=99),AND('0.Work Content Judge'!$U$164=0,$CV43=99)),0,IF(OR(AND('0.Work Content Judge'!$G$134=1,$CD43=1),AND('0.Work Content Judge'!$H$134=1,$CE43=1),AND('0.Work Content Judge'!$I$134=1,$CF43=1),AND('0.Work Content Judge'!$J$134=1,$CG43=1),AND('0.Work Content Judge'!$L$134=1,$CK43=1),,AND('0.Work Content Judge'!$O$134=1,$CL43=1),AND('0.Work Content Judge'!$P$134=1,$CM43=1)),1,0))</f>
        <v>0</v>
      </c>
      <c r="AY43" s="509">
        <f t="shared" si="11"/>
        <v>1</v>
      </c>
      <c r="AZ43" s="523">
        <f t="shared" si="12"/>
        <v>2</v>
      </c>
      <c r="BA43" s="521">
        <v>1</v>
      </c>
      <c r="BB43" s="522">
        <v>1</v>
      </c>
      <c r="BC43" s="522" t="s">
        <v>749</v>
      </c>
      <c r="BD43" s="522" t="s">
        <v>749</v>
      </c>
      <c r="BE43" s="522">
        <v>1</v>
      </c>
      <c r="BF43" s="522" t="s">
        <v>749</v>
      </c>
      <c r="BG43" s="522">
        <v>1</v>
      </c>
      <c r="BH43" s="522">
        <v>1</v>
      </c>
      <c r="BI43" s="522">
        <v>1</v>
      </c>
      <c r="BJ43" s="522">
        <v>1</v>
      </c>
      <c r="BK43" s="522" t="s">
        <v>749</v>
      </c>
      <c r="BL43" s="522">
        <v>1</v>
      </c>
      <c r="BM43" s="522" t="s">
        <v>749</v>
      </c>
      <c r="BN43" s="522">
        <v>0</v>
      </c>
      <c r="BO43" s="522">
        <v>1</v>
      </c>
      <c r="BP43" s="522">
        <v>1</v>
      </c>
      <c r="BQ43" s="522">
        <v>1</v>
      </c>
      <c r="BR43" s="522" t="s">
        <v>749</v>
      </c>
      <c r="BS43" s="522" t="s">
        <v>749</v>
      </c>
      <c r="BT43" s="522" t="s">
        <v>749</v>
      </c>
      <c r="BU43" s="522" t="s">
        <v>749</v>
      </c>
      <c r="BV43" s="522" t="s">
        <v>749</v>
      </c>
      <c r="BW43" s="522" t="s">
        <v>749</v>
      </c>
      <c r="BX43" s="522" t="s">
        <v>749</v>
      </c>
      <c r="BY43" s="522">
        <v>1</v>
      </c>
      <c r="BZ43" s="522">
        <v>1</v>
      </c>
      <c r="CA43" s="522">
        <v>1</v>
      </c>
      <c r="CB43" s="522">
        <v>1</v>
      </c>
      <c r="CC43" s="522">
        <v>1</v>
      </c>
      <c r="CD43" s="522">
        <v>1</v>
      </c>
      <c r="CE43" s="522">
        <v>1</v>
      </c>
      <c r="CF43" s="522">
        <v>1</v>
      </c>
      <c r="CG43" s="522">
        <v>1</v>
      </c>
      <c r="CH43" s="522" t="s">
        <v>749</v>
      </c>
      <c r="CI43" s="522" t="s">
        <v>749</v>
      </c>
      <c r="CJ43" s="522" t="s">
        <v>749</v>
      </c>
      <c r="CK43" s="522" t="s">
        <v>749</v>
      </c>
      <c r="CL43" s="522" t="s">
        <v>749</v>
      </c>
      <c r="CM43" s="522" t="s">
        <v>749</v>
      </c>
      <c r="CN43" s="522">
        <v>1</v>
      </c>
      <c r="CO43" s="522">
        <v>1</v>
      </c>
      <c r="CP43" s="522"/>
      <c r="CQ43" s="522"/>
      <c r="CR43" s="522"/>
      <c r="CS43" s="522"/>
      <c r="CT43" s="522"/>
      <c r="CU43" s="522"/>
      <c r="CV43" s="522"/>
    </row>
    <row r="44" s="258" customFormat="1" ht="405.6" spans="1:100">
      <c r="A44" s="447"/>
      <c r="B44" s="448">
        <f t="shared" si="0"/>
        <v>29</v>
      </c>
      <c r="C44" s="449" t="s">
        <v>809</v>
      </c>
      <c r="D44" s="450" t="s">
        <v>743</v>
      </c>
      <c r="E44" s="451" t="s">
        <v>801</v>
      </c>
      <c r="F44" s="452" t="s">
        <v>810</v>
      </c>
      <c r="G44" s="453" t="s">
        <v>811</v>
      </c>
      <c r="H44" s="454" t="str">
        <f t="shared" si="1"/>
        <v>その他(ネットワーク機器等)
Other
(e.g., External FW, IPS/IDS, network equipment, storage devices, etc.)</v>
      </c>
      <c r="I44" s="319" t="s">
        <v>775</v>
      </c>
      <c r="J44" s="320" t="s">
        <v>776</v>
      </c>
      <c r="K44" s="487" t="str">
        <f t="shared" si="2"/>
        <v>回答不要
Not Applicable</v>
      </c>
      <c r="L44" s="488"/>
      <c r="M44" s="489"/>
      <c r="N44" s="490" t="s">
        <v>812</v>
      </c>
      <c r="O44" s="491"/>
      <c r="P44" s="322"/>
      <c r="Q44" s="502"/>
      <c r="R44" s="487" t="str">
        <f t="shared" si="3"/>
        <v>回答不要
Not Applicable</v>
      </c>
      <c r="S44" s="488"/>
      <c r="T44" s="489"/>
      <c r="U44" s="491"/>
      <c r="V44" s="322"/>
      <c r="W44" s="502"/>
      <c r="X44" s="487" t="str">
        <f t="shared" si="4"/>
        <v>回答不要
Not Applicable</v>
      </c>
      <c r="Y44" s="488"/>
      <c r="Z44" s="489"/>
      <c r="AA44" s="491"/>
      <c r="AB44" s="322"/>
      <c r="AC44" s="502"/>
      <c r="AD44" s="487" t="str">
        <f t="shared" si="5"/>
        <v>回答不要
Not Applicable</v>
      </c>
      <c r="AE44" s="488"/>
      <c r="AF44" s="489"/>
      <c r="AG44" s="491"/>
      <c r="AH44" s="322"/>
      <c r="AI44" s="502"/>
      <c r="AJ44" s="487" t="str">
        <f t="shared" si="6"/>
        <v>回答不要
Not Applicable</v>
      </c>
      <c r="AK44" s="488"/>
      <c r="AL44" s="489"/>
      <c r="AM44" s="491"/>
      <c r="AN44" s="322"/>
      <c r="AO44" s="502"/>
      <c r="AP44" s="509">
        <f>IF(OR(AND('0.Work Content Judge'!$AE$160=1,$CP44=99),AND('0.Work Content Judge'!$AH$160=1,$CQ44=99),AND('0.Work Content Judge'!$AG$160=1,$CR44=99),AND(COUNTIF('0.Work Content Judge'!$AJ$160:$AO$160,2)=0,$CS44=99),AND(COUNTIF('0.Work Content Judge'!$AJ$160:$AO$160,2)&gt;0,$CT44=99),AND('0.Work Content Judge'!$T$160=0,$CU44=99),AND('0.Work Content Judge'!$U$160=0,$CV44=99)),0,IF(OR(AND('0.Work Content Judge'!$G$130=1,$CD44=1),AND('0.Work Content Judge'!$H$130=1,$CE44=1),AND('0.Work Content Judge'!$I$130=1,$CF44=1),AND('0.Work Content Judge'!$J$130=1,$CG44=1),AND('0.Work Content Judge'!$L$130=1,$CK44=1),,AND('0.Work Content Judge'!$O$130=1,$CL44=1),AND('0.Work Content Judge'!$P$130=1,$CM44=1)),1,0))</f>
        <v>0</v>
      </c>
      <c r="AQ44" s="509">
        <f t="shared" si="7"/>
        <v>1</v>
      </c>
      <c r="AR44" s="509">
        <f>IF(OR(AND('0.Work Content Judge'!$AE$161=1,$CP44=99),AND('0.Work Content Judge'!$AH$161=1,$CQ44=99),AND('0.Work Content Judge'!$AG$161=1,$CR44=99),AND(COUNTIF('0.Work Content Judge'!$AJ$161:$AO$161,2)=0,$CS44=99),AND(COUNTIF('0.Work Content Judge'!$AJ$161:$AO$161,2)&gt;0,$CT44=99),AND('0.Work Content Judge'!$T$161=0,$CU44=99),AND('0.Work Content Judge'!$U$161=0,$CV44=99)),0,IF(OR(AND('0.Work Content Judge'!$G$131=1,$CD44=1),AND('0.Work Content Judge'!$H$131=1,$CE44=1),AND('0.Work Content Judge'!$I$131=1,$CF44=1),AND('0.Work Content Judge'!$J$131=1,$CG44=1),AND('0.Work Content Judge'!$L$131=1,$CK44=1),,AND('0.Work Content Judge'!$O$131=1,$CL44=1),AND('0.Work Content Judge'!$P$131=1,$CM44=1)),1,0))</f>
        <v>0</v>
      </c>
      <c r="AS44" s="509">
        <f t="shared" si="8"/>
        <v>1</v>
      </c>
      <c r="AT44" s="509">
        <f>IF(OR(AND('0.Work Content Judge'!$AE$162=1,$CP44=99),AND('0.Work Content Judge'!$AH$162=1,$CQ44=99),AND('0.Work Content Judge'!$AG$162=1,$CR44=99),AND(COUNTIF('0.Work Content Judge'!$AJ$162:$AO$162,2)=0,$CS44=99),AND(COUNTIF('0.Work Content Judge'!$AJ$162:$AO$162,2)&gt;0,$CT44=99),AND('0.Work Content Judge'!$T$162=0,$CU44=99),AND('0.Work Content Judge'!$U$162=0,$CV44=99)),0,IF(OR(AND('0.Work Content Judge'!$G$132=1,$CD44=1),AND('0.Work Content Judge'!$H$132=1,$CE44=1),AND('0.Work Content Judge'!$I$132=1,$CF44=1),AND('0.Work Content Judge'!$J$132=1,$CG44=1),AND('0.Work Content Judge'!$L$132=1,$CK44=1),,AND('0.Work Content Judge'!$O$132=1,$CL44=1),AND('0.Work Content Judge'!$P$132=1,$CM44=1)),1,0))</f>
        <v>0</v>
      </c>
      <c r="AU44" s="509">
        <f t="shared" si="9"/>
        <v>1</v>
      </c>
      <c r="AV44" s="509">
        <f>IF(OR(AND('0.Work Content Judge'!$AE$163=1,$CP44=99),AND('0.Work Content Judge'!$AH$163=1,$CQ44=99),AND('0.Work Content Judge'!$AG$163=1,$CR44=99),AND(COUNTIF('0.Work Content Judge'!$AJ$163:$AO$163,2)=0,$CS44=99),AND(COUNTIF('0.Work Content Judge'!$AJ$163:$AO$163,2)&gt;0,$CT44=99),AND('0.Work Content Judge'!$T$163=0,$CU44=99),AND('0.Work Content Judge'!$U$163=0,$CV44=99)),0,IF(OR(AND('0.Work Content Judge'!$G$133=1,$CD44=1),AND('0.Work Content Judge'!$H$133=1,$CE44=1),AND('0.Work Content Judge'!$I$133=1,$CF44=1),AND('0.Work Content Judge'!$J$133=1,$CG44=1),AND('0.Work Content Judge'!$L$133=1,$CK44=1),,AND('0.Work Content Judge'!$O$133=1,$CL44=1),AND('0.Work Content Judge'!$P$133=1,$CM44=1)),1,0))</f>
        <v>0</v>
      </c>
      <c r="AW44" s="509">
        <f t="shared" si="10"/>
        <v>1</v>
      </c>
      <c r="AX44" s="509">
        <f>IF(OR(AND('0.Work Content Judge'!$AE$164=1,$CP44=99),AND('0.Work Content Judge'!$AH$164=1,$CQ44=99),AND('0.Work Content Judge'!$AG$164=1,$CR44=99),AND(COUNTIF('0.Work Content Judge'!$AJ$164:$AO$164,2)=0,$CS44=99),AND(COUNTIF('0.Work Content Judge'!$AJ$164:$AO$164,2)&gt;0,$CT44=99),AND('0.Work Content Judge'!$T$164=0,$CU44=99),AND('0.Work Content Judge'!$U$164=0,$CV44=99)),0,IF(OR(AND('0.Work Content Judge'!$G$134=1,$CD44=1),AND('0.Work Content Judge'!$H$134=1,$CE44=1),AND('0.Work Content Judge'!$I$134=1,$CF44=1),AND('0.Work Content Judge'!$J$134=1,$CG44=1),AND('0.Work Content Judge'!$L$134=1,$CK44=1),,AND('0.Work Content Judge'!$O$134=1,$CL44=1),AND('0.Work Content Judge'!$P$134=1,$CM44=1)),1,0))</f>
        <v>0</v>
      </c>
      <c r="AY44" s="509">
        <f t="shared" si="11"/>
        <v>1</v>
      </c>
      <c r="AZ44" s="524"/>
      <c r="BA44" s="521">
        <v>1</v>
      </c>
      <c r="BB44" s="522">
        <v>1</v>
      </c>
      <c r="BC44" s="522" t="s">
        <v>749</v>
      </c>
      <c r="BD44" s="522" t="s">
        <v>749</v>
      </c>
      <c r="BE44" s="522">
        <v>1</v>
      </c>
      <c r="BF44" s="522" t="s">
        <v>749</v>
      </c>
      <c r="BG44" s="522">
        <v>1</v>
      </c>
      <c r="BH44" s="522">
        <v>1</v>
      </c>
      <c r="BI44" s="522">
        <v>1</v>
      </c>
      <c r="BJ44" s="522">
        <v>1</v>
      </c>
      <c r="BK44" s="522" t="s">
        <v>749</v>
      </c>
      <c r="BL44" s="522">
        <v>1</v>
      </c>
      <c r="BM44" s="522" t="s">
        <v>749</v>
      </c>
      <c r="BN44" s="522">
        <v>0</v>
      </c>
      <c r="BO44" s="522">
        <v>1</v>
      </c>
      <c r="BP44" s="522">
        <v>1</v>
      </c>
      <c r="BQ44" s="538"/>
      <c r="BR44" s="522" t="s">
        <v>749</v>
      </c>
      <c r="BS44" s="522" t="s">
        <v>749</v>
      </c>
      <c r="BT44" s="522" t="s">
        <v>749</v>
      </c>
      <c r="BU44" s="522" t="s">
        <v>749</v>
      </c>
      <c r="BV44" s="522" t="s">
        <v>749</v>
      </c>
      <c r="BW44" s="522" t="s">
        <v>749</v>
      </c>
      <c r="BX44" s="522" t="s">
        <v>749</v>
      </c>
      <c r="BY44" s="522">
        <v>1</v>
      </c>
      <c r="BZ44" s="522">
        <v>1</v>
      </c>
      <c r="CA44" s="522">
        <v>1</v>
      </c>
      <c r="CB44" s="522">
        <v>1</v>
      </c>
      <c r="CC44" s="522">
        <v>1</v>
      </c>
      <c r="CD44" s="522">
        <v>1</v>
      </c>
      <c r="CE44" s="522">
        <v>1</v>
      </c>
      <c r="CF44" s="522">
        <v>1</v>
      </c>
      <c r="CG44" s="522">
        <v>1</v>
      </c>
      <c r="CH44" s="522" t="s">
        <v>749</v>
      </c>
      <c r="CI44" s="522" t="s">
        <v>749</v>
      </c>
      <c r="CJ44" s="522" t="s">
        <v>749</v>
      </c>
      <c r="CK44" s="522" t="s">
        <v>749</v>
      </c>
      <c r="CL44" s="522" t="s">
        <v>749</v>
      </c>
      <c r="CM44" s="522" t="s">
        <v>749</v>
      </c>
      <c r="CN44" s="522">
        <v>1</v>
      </c>
      <c r="CO44" s="522">
        <v>1</v>
      </c>
      <c r="CP44" s="522"/>
      <c r="CQ44" s="522"/>
      <c r="CR44" s="522"/>
      <c r="CS44" s="522"/>
      <c r="CT44" s="522"/>
      <c r="CU44" s="522"/>
      <c r="CV44" s="522"/>
    </row>
    <row r="45" s="258" customFormat="1" ht="172.8" spans="1:100">
      <c r="A45" s="447"/>
      <c r="B45" s="448">
        <f t="shared" si="0"/>
        <v>30</v>
      </c>
      <c r="C45" s="449" t="s">
        <v>814</v>
      </c>
      <c r="D45" s="450" t="s">
        <v>743</v>
      </c>
      <c r="E45" s="451" t="s">
        <v>801</v>
      </c>
      <c r="F45" s="452" t="s">
        <v>815</v>
      </c>
      <c r="G45" s="453" t="s">
        <v>816</v>
      </c>
      <c r="H45" s="451" t="str">
        <f t="shared" si="1"/>
        <v>サーバ全体
Entire server</v>
      </c>
      <c r="I45" s="319" t="s">
        <v>817</v>
      </c>
      <c r="J45" s="320" t="s">
        <v>818</v>
      </c>
      <c r="K45" s="487" t="str">
        <f t="shared" si="2"/>
        <v>回答不要
Not Applicable</v>
      </c>
      <c r="L45" s="488"/>
      <c r="M45" s="489"/>
      <c r="N45" s="490" t="s">
        <v>819</v>
      </c>
      <c r="O45" s="491"/>
      <c r="P45" s="322"/>
      <c r="Q45" s="502"/>
      <c r="R45" s="487" t="str">
        <f t="shared" si="3"/>
        <v>回答不要
Not Applicable</v>
      </c>
      <c r="S45" s="488"/>
      <c r="T45" s="489"/>
      <c r="U45" s="491"/>
      <c r="V45" s="322"/>
      <c r="W45" s="502"/>
      <c r="X45" s="487" t="str">
        <f t="shared" si="4"/>
        <v>回答不要
Not Applicable</v>
      </c>
      <c r="Y45" s="488"/>
      <c r="Z45" s="489"/>
      <c r="AA45" s="491"/>
      <c r="AB45" s="322"/>
      <c r="AC45" s="502"/>
      <c r="AD45" s="487" t="str">
        <f t="shared" si="5"/>
        <v>回答不要
Not Applicable</v>
      </c>
      <c r="AE45" s="488"/>
      <c r="AF45" s="489"/>
      <c r="AG45" s="491"/>
      <c r="AH45" s="322"/>
      <c r="AI45" s="502"/>
      <c r="AJ45" s="487" t="str">
        <f t="shared" si="6"/>
        <v>回答不要
Not Applicable</v>
      </c>
      <c r="AK45" s="488"/>
      <c r="AL45" s="489"/>
      <c r="AM45" s="491"/>
      <c r="AN45" s="322"/>
      <c r="AO45" s="502"/>
      <c r="AP45" s="509">
        <f>IF(OR(AND('0.Work Content Judge'!$AE$160=1,$CP45=99),AND('0.Work Content Judge'!$AH$160=1,$CQ45=99),AND('0.Work Content Judge'!$AG$160=1,$CR45=99),AND(COUNTIF('0.Work Content Judge'!$AJ$160:$AO$160,2)=0,$CS45=99),AND(COUNTIF('0.Work Content Judge'!$AJ$160:$AO$160,2)&gt;0,$CT45=99),AND('0.Work Content Judge'!$T$160=0,$CU45=99),AND('0.Work Content Judge'!$U$160=0,$CV45=99)),0,IF(OR(AND('0.Work Content Judge'!$G$130=1,$CD45=1),AND('0.Work Content Judge'!$H$130=1,$CE45=1),AND('0.Work Content Judge'!$I$130=1,$CF45=1),AND('0.Work Content Judge'!$J$130=1,$CG45=1),AND('0.Work Content Judge'!$L$130=1,$CK45=1),,AND('0.Work Content Judge'!$O$130=1,$CL45=1),AND('0.Work Content Judge'!$P$130=1,$CM45=1)),1,0))</f>
        <v>0</v>
      </c>
      <c r="AQ45" s="509">
        <f t="shared" si="7"/>
        <v>1</v>
      </c>
      <c r="AR45" s="509">
        <f>IF(OR(AND('0.Work Content Judge'!$AE$161=1,$CP45=99),AND('0.Work Content Judge'!$AH$161=1,$CQ45=99),AND('0.Work Content Judge'!$AG$161=1,$CR45=99),AND(COUNTIF('0.Work Content Judge'!$AJ$161:$AO$161,2)=0,$CS45=99),AND(COUNTIF('0.Work Content Judge'!$AJ$161:$AO$161,2)&gt;0,$CT45=99),AND('0.Work Content Judge'!$T$161=0,$CU45=99),AND('0.Work Content Judge'!$U$161=0,$CV45=99)),0,IF(OR(AND('0.Work Content Judge'!$G$131=1,$CD45=1),AND('0.Work Content Judge'!$H$131=1,$CE45=1),AND('0.Work Content Judge'!$I$131=1,$CF45=1),AND('0.Work Content Judge'!$J$131=1,$CG45=1),AND('0.Work Content Judge'!$L$131=1,$CK45=1),,AND('0.Work Content Judge'!$O$131=1,$CL45=1),AND('0.Work Content Judge'!$P$131=1,$CM45=1)),1,0))</f>
        <v>0</v>
      </c>
      <c r="AS45" s="509">
        <f t="shared" si="8"/>
        <v>1</v>
      </c>
      <c r="AT45" s="509">
        <f>IF(OR(AND('0.Work Content Judge'!$AE$162=1,$CP45=99),AND('0.Work Content Judge'!$AH$162=1,$CQ45=99),AND('0.Work Content Judge'!$AG$162=1,$CR45=99),AND(COUNTIF('0.Work Content Judge'!$AJ$162:$AO$162,2)=0,$CS45=99),AND(COUNTIF('0.Work Content Judge'!$AJ$162:$AO$162,2)&gt;0,$CT45=99),AND('0.Work Content Judge'!$T$162=0,$CU45=99),AND('0.Work Content Judge'!$U$162=0,$CV45=99)),0,IF(OR(AND('0.Work Content Judge'!$G$132=1,$CD45=1),AND('0.Work Content Judge'!$H$132=1,$CE45=1),AND('0.Work Content Judge'!$I$132=1,$CF45=1),AND('0.Work Content Judge'!$J$132=1,$CG45=1),AND('0.Work Content Judge'!$L$132=1,$CK45=1),,AND('0.Work Content Judge'!$O$132=1,$CL45=1),AND('0.Work Content Judge'!$P$132=1,$CM45=1)),1,0))</f>
        <v>0</v>
      </c>
      <c r="AU45" s="509">
        <f t="shared" si="9"/>
        <v>1</v>
      </c>
      <c r="AV45" s="509">
        <f>IF(OR(AND('0.Work Content Judge'!$AE$163=1,$CP45=99),AND('0.Work Content Judge'!$AH$163=1,$CQ45=99),AND('0.Work Content Judge'!$AG$163=1,$CR45=99),AND(COUNTIF('0.Work Content Judge'!$AJ$163:$AO$163,2)=0,$CS45=99),AND(COUNTIF('0.Work Content Judge'!$AJ$163:$AO$163,2)&gt;0,$CT45=99),AND('0.Work Content Judge'!$T$163=0,$CU45=99),AND('0.Work Content Judge'!$U$163=0,$CV45=99)),0,IF(OR(AND('0.Work Content Judge'!$G$133=1,$CD45=1),AND('0.Work Content Judge'!$H$133=1,$CE45=1),AND('0.Work Content Judge'!$I$133=1,$CF45=1),AND('0.Work Content Judge'!$J$133=1,$CG45=1),AND('0.Work Content Judge'!$L$133=1,$CK45=1),,AND('0.Work Content Judge'!$O$133=1,$CL45=1),AND('0.Work Content Judge'!$P$133=1,$CM45=1)),1,0))</f>
        <v>0</v>
      </c>
      <c r="AW45" s="509">
        <f t="shared" si="10"/>
        <v>1</v>
      </c>
      <c r="AX45" s="509">
        <f>IF(OR(AND('0.Work Content Judge'!$AE$164=1,$CP45=99),AND('0.Work Content Judge'!$AH$164=1,$CQ45=99),AND('0.Work Content Judge'!$AG$164=1,$CR45=99),AND(COUNTIF('0.Work Content Judge'!$AJ$164:$AO$164,2)=0,$CS45=99),AND(COUNTIF('0.Work Content Judge'!$AJ$164:$AO$164,2)&gt;0,$CT45=99),AND('0.Work Content Judge'!$T$164=0,$CU45=99),AND('0.Work Content Judge'!$U$164=0,$CV45=99)),0,IF(OR(AND('0.Work Content Judge'!$G$134=1,$CD45=1),AND('0.Work Content Judge'!$H$134=1,$CE45=1),AND('0.Work Content Judge'!$I$134=1,$CF45=1),AND('0.Work Content Judge'!$J$134=1,$CG45=1),AND('0.Work Content Judge'!$L$134=1,$CK45=1),,AND('0.Work Content Judge'!$O$134=1,$CL45=1),AND('0.Work Content Judge'!$P$134=1,$CM45=1)),1,0))</f>
        <v>0</v>
      </c>
      <c r="AY45" s="509">
        <f t="shared" si="11"/>
        <v>1</v>
      </c>
      <c r="AZ45" s="493">
        <f t="shared" si="12"/>
        <v>1</v>
      </c>
      <c r="BA45" s="521">
        <v>1</v>
      </c>
      <c r="BB45" s="522">
        <v>1</v>
      </c>
      <c r="BC45" s="522" t="s">
        <v>749</v>
      </c>
      <c r="BD45" s="522" t="s">
        <v>749</v>
      </c>
      <c r="BE45" s="522" t="s">
        <v>749</v>
      </c>
      <c r="BF45" s="522" t="s">
        <v>749</v>
      </c>
      <c r="BG45" s="522">
        <v>1</v>
      </c>
      <c r="BH45" s="522">
        <v>1</v>
      </c>
      <c r="BI45" s="522">
        <v>1</v>
      </c>
      <c r="BJ45" s="522">
        <v>0</v>
      </c>
      <c r="BK45" s="522" t="s">
        <v>749</v>
      </c>
      <c r="BL45" s="522" t="s">
        <v>749</v>
      </c>
      <c r="BM45" s="522" t="s">
        <v>749</v>
      </c>
      <c r="BN45" s="522">
        <v>1</v>
      </c>
      <c r="BO45" s="522">
        <v>1</v>
      </c>
      <c r="BP45" s="522">
        <v>1</v>
      </c>
      <c r="BQ45" s="522">
        <v>1</v>
      </c>
      <c r="BR45" s="522" t="s">
        <v>749</v>
      </c>
      <c r="BS45" s="522" t="s">
        <v>749</v>
      </c>
      <c r="BT45" s="522" t="s">
        <v>749</v>
      </c>
      <c r="BU45" s="522" t="s">
        <v>749</v>
      </c>
      <c r="BV45" s="522" t="s">
        <v>749</v>
      </c>
      <c r="BW45" s="522" t="s">
        <v>749</v>
      </c>
      <c r="BX45" s="522" t="s">
        <v>749</v>
      </c>
      <c r="BY45" s="522" t="s">
        <v>749</v>
      </c>
      <c r="BZ45" s="522">
        <v>1</v>
      </c>
      <c r="CA45" s="522">
        <v>1</v>
      </c>
      <c r="CB45" s="522">
        <v>1</v>
      </c>
      <c r="CC45" s="522">
        <v>1</v>
      </c>
      <c r="CD45" s="522">
        <v>1</v>
      </c>
      <c r="CE45" s="522">
        <v>1</v>
      </c>
      <c r="CF45" s="522" t="s">
        <v>749</v>
      </c>
      <c r="CG45" s="522" t="s">
        <v>749</v>
      </c>
      <c r="CH45" s="522" t="s">
        <v>749</v>
      </c>
      <c r="CI45" s="522" t="s">
        <v>749</v>
      </c>
      <c r="CJ45" s="522" t="s">
        <v>749</v>
      </c>
      <c r="CK45" s="522" t="s">
        <v>749</v>
      </c>
      <c r="CL45" s="522" t="s">
        <v>749</v>
      </c>
      <c r="CM45" s="522" t="s">
        <v>749</v>
      </c>
      <c r="CN45" s="522">
        <v>1</v>
      </c>
      <c r="CO45" s="522">
        <v>1</v>
      </c>
      <c r="CP45" s="522"/>
      <c r="CQ45" s="522"/>
      <c r="CR45" s="522"/>
      <c r="CS45" s="522"/>
      <c r="CT45" s="522"/>
      <c r="CU45" s="522"/>
      <c r="CV45" s="522"/>
    </row>
    <row r="46" s="258" customFormat="1" ht="172.8" spans="1:100">
      <c r="A46" s="447"/>
      <c r="B46" s="448">
        <f t="shared" si="0"/>
        <v>31</v>
      </c>
      <c r="C46" s="449" t="s">
        <v>820</v>
      </c>
      <c r="D46" s="450" t="s">
        <v>743</v>
      </c>
      <c r="E46" s="451" t="s">
        <v>801</v>
      </c>
      <c r="F46" s="452" t="s">
        <v>821</v>
      </c>
      <c r="G46" s="453" t="s">
        <v>822</v>
      </c>
      <c r="H46" s="451" t="str">
        <f t="shared" si="1"/>
        <v>サーバ全体
Entire server</v>
      </c>
      <c r="I46" s="319" t="s">
        <v>817</v>
      </c>
      <c r="J46" s="320" t="s">
        <v>818</v>
      </c>
      <c r="K46" s="487" t="str">
        <f t="shared" si="2"/>
        <v>回答不要
Not Applicable</v>
      </c>
      <c r="L46" s="488"/>
      <c r="M46" s="489"/>
      <c r="N46" s="490" t="s">
        <v>823</v>
      </c>
      <c r="O46" s="491"/>
      <c r="P46" s="322"/>
      <c r="Q46" s="502"/>
      <c r="R46" s="487" t="str">
        <f t="shared" si="3"/>
        <v>回答不要
Not Applicable</v>
      </c>
      <c r="S46" s="488"/>
      <c r="T46" s="489"/>
      <c r="U46" s="491"/>
      <c r="V46" s="322"/>
      <c r="W46" s="502"/>
      <c r="X46" s="487" t="str">
        <f t="shared" si="4"/>
        <v>回答不要
Not Applicable</v>
      </c>
      <c r="Y46" s="488"/>
      <c r="Z46" s="489"/>
      <c r="AA46" s="491"/>
      <c r="AB46" s="322"/>
      <c r="AC46" s="502"/>
      <c r="AD46" s="487" t="str">
        <f t="shared" si="5"/>
        <v>回答不要
Not Applicable</v>
      </c>
      <c r="AE46" s="488"/>
      <c r="AF46" s="489"/>
      <c r="AG46" s="491"/>
      <c r="AH46" s="322"/>
      <c r="AI46" s="502"/>
      <c r="AJ46" s="487" t="str">
        <f t="shared" si="6"/>
        <v>回答不要
Not Applicable</v>
      </c>
      <c r="AK46" s="488"/>
      <c r="AL46" s="489"/>
      <c r="AM46" s="491"/>
      <c r="AN46" s="322"/>
      <c r="AO46" s="502"/>
      <c r="AP46" s="509">
        <f>IF(OR(AND('0.Work Content Judge'!$AE$160=1,$CP46=99),AND('0.Work Content Judge'!$AH$160=1,$CQ46=99),AND('0.Work Content Judge'!$AG$160=1,$CR46=99),AND(COUNTIF('0.Work Content Judge'!$AJ$160:$AO$160,2)=0,$CS46=99),AND(COUNTIF('0.Work Content Judge'!$AJ$160:$AO$160,2)&gt;0,$CT46=99),AND('0.Work Content Judge'!$T$160=0,$CU46=99),AND('0.Work Content Judge'!$U$160=0,$CV46=99)),0,IF(OR(AND('0.Work Content Judge'!$G$130=1,$CD46=1),AND('0.Work Content Judge'!$H$130=1,$CE46=1),AND('0.Work Content Judge'!$I$130=1,$CF46=1),AND('0.Work Content Judge'!$J$130=1,$CG46=1),AND('0.Work Content Judge'!$L$130=1,$CK46=1),,AND('0.Work Content Judge'!$O$130=1,$CL46=1),AND('0.Work Content Judge'!$P$130=1,$CM46=1)),1,0))</f>
        <v>0</v>
      </c>
      <c r="AQ46" s="509">
        <f t="shared" si="7"/>
        <v>1</v>
      </c>
      <c r="AR46" s="509">
        <f>IF(OR(AND('0.Work Content Judge'!$AE$161=1,$CP46=99),AND('0.Work Content Judge'!$AH$161=1,$CQ46=99),AND('0.Work Content Judge'!$AG$161=1,$CR46=99),AND(COUNTIF('0.Work Content Judge'!$AJ$161:$AO$161,2)=0,$CS46=99),AND(COUNTIF('0.Work Content Judge'!$AJ$161:$AO$161,2)&gt;0,$CT46=99),AND('0.Work Content Judge'!$T$161=0,$CU46=99),AND('0.Work Content Judge'!$U$161=0,$CV46=99)),0,IF(OR(AND('0.Work Content Judge'!$G$131=1,$CD46=1),AND('0.Work Content Judge'!$H$131=1,$CE46=1),AND('0.Work Content Judge'!$I$131=1,$CF46=1),AND('0.Work Content Judge'!$J$131=1,$CG46=1),AND('0.Work Content Judge'!$L$131=1,$CK46=1),,AND('0.Work Content Judge'!$O$131=1,$CL46=1),AND('0.Work Content Judge'!$P$131=1,$CM46=1)),1,0))</f>
        <v>0</v>
      </c>
      <c r="AS46" s="509">
        <f t="shared" si="8"/>
        <v>1</v>
      </c>
      <c r="AT46" s="509">
        <f>IF(OR(AND('0.Work Content Judge'!$AE$162=1,$CP46=99),AND('0.Work Content Judge'!$AH$162=1,$CQ46=99),AND('0.Work Content Judge'!$AG$162=1,$CR46=99),AND(COUNTIF('0.Work Content Judge'!$AJ$162:$AO$162,2)=0,$CS46=99),AND(COUNTIF('0.Work Content Judge'!$AJ$162:$AO$162,2)&gt;0,$CT46=99),AND('0.Work Content Judge'!$T$162=0,$CU46=99),AND('0.Work Content Judge'!$U$162=0,$CV46=99)),0,IF(OR(AND('0.Work Content Judge'!$G$132=1,$CD46=1),AND('0.Work Content Judge'!$H$132=1,$CE46=1),AND('0.Work Content Judge'!$I$132=1,$CF46=1),AND('0.Work Content Judge'!$J$132=1,$CG46=1),AND('0.Work Content Judge'!$L$132=1,$CK46=1),,AND('0.Work Content Judge'!$O$132=1,$CL46=1),AND('0.Work Content Judge'!$P$132=1,$CM46=1)),1,0))</f>
        <v>0</v>
      </c>
      <c r="AU46" s="509">
        <f t="shared" si="9"/>
        <v>1</v>
      </c>
      <c r="AV46" s="509">
        <f>IF(OR(AND('0.Work Content Judge'!$AE$163=1,$CP46=99),AND('0.Work Content Judge'!$AH$163=1,$CQ46=99),AND('0.Work Content Judge'!$AG$163=1,$CR46=99),AND(COUNTIF('0.Work Content Judge'!$AJ$163:$AO$163,2)=0,$CS46=99),AND(COUNTIF('0.Work Content Judge'!$AJ$163:$AO$163,2)&gt;0,$CT46=99),AND('0.Work Content Judge'!$T$163=0,$CU46=99),AND('0.Work Content Judge'!$U$163=0,$CV46=99)),0,IF(OR(AND('0.Work Content Judge'!$G$133=1,$CD46=1),AND('0.Work Content Judge'!$H$133=1,$CE46=1),AND('0.Work Content Judge'!$I$133=1,$CF46=1),AND('0.Work Content Judge'!$J$133=1,$CG46=1),AND('0.Work Content Judge'!$L$133=1,$CK46=1),,AND('0.Work Content Judge'!$O$133=1,$CL46=1),AND('0.Work Content Judge'!$P$133=1,$CM46=1)),1,0))</f>
        <v>0</v>
      </c>
      <c r="AW46" s="509">
        <f t="shared" si="10"/>
        <v>1</v>
      </c>
      <c r="AX46" s="509">
        <f>IF(OR(AND('0.Work Content Judge'!$AE$164=1,$CP46=99),AND('0.Work Content Judge'!$AH$164=1,$CQ46=99),AND('0.Work Content Judge'!$AG$164=1,$CR46=99),AND(COUNTIF('0.Work Content Judge'!$AJ$164:$AO$164,2)=0,$CS46=99),AND(COUNTIF('0.Work Content Judge'!$AJ$164:$AO$164,2)&gt;0,$CT46=99),AND('0.Work Content Judge'!$T$164=0,$CU46=99),AND('0.Work Content Judge'!$U$164=0,$CV46=99)),0,IF(OR(AND('0.Work Content Judge'!$G$134=1,$CD46=1),AND('0.Work Content Judge'!$H$134=1,$CE46=1),AND('0.Work Content Judge'!$I$134=1,$CF46=1),AND('0.Work Content Judge'!$J$134=1,$CG46=1),AND('0.Work Content Judge'!$L$134=1,$CK46=1),,AND('0.Work Content Judge'!$O$134=1,$CL46=1),AND('0.Work Content Judge'!$P$134=1,$CM46=1)),1,0))</f>
        <v>0</v>
      </c>
      <c r="AY46" s="509">
        <f t="shared" si="11"/>
        <v>1</v>
      </c>
      <c r="AZ46" s="493">
        <f t="shared" si="12"/>
        <v>1</v>
      </c>
      <c r="BA46" s="521">
        <v>1</v>
      </c>
      <c r="BB46" s="522">
        <v>1</v>
      </c>
      <c r="BC46" s="522" t="s">
        <v>749</v>
      </c>
      <c r="BD46" s="522" t="s">
        <v>749</v>
      </c>
      <c r="BE46" s="522" t="s">
        <v>749</v>
      </c>
      <c r="BF46" s="522" t="s">
        <v>749</v>
      </c>
      <c r="BG46" s="522">
        <v>1</v>
      </c>
      <c r="BH46" s="522">
        <v>1</v>
      </c>
      <c r="BI46" s="522">
        <v>1</v>
      </c>
      <c r="BJ46" s="522">
        <v>0</v>
      </c>
      <c r="BK46" s="522" t="s">
        <v>749</v>
      </c>
      <c r="BL46" s="522" t="s">
        <v>749</v>
      </c>
      <c r="BM46" s="522" t="s">
        <v>749</v>
      </c>
      <c r="BN46" s="522">
        <v>1</v>
      </c>
      <c r="BO46" s="522">
        <v>1</v>
      </c>
      <c r="BP46" s="522">
        <v>1</v>
      </c>
      <c r="BQ46" s="522">
        <v>1</v>
      </c>
      <c r="BR46" s="522" t="s">
        <v>749</v>
      </c>
      <c r="BS46" s="522" t="s">
        <v>749</v>
      </c>
      <c r="BT46" s="522" t="s">
        <v>749</v>
      </c>
      <c r="BU46" s="522" t="s">
        <v>749</v>
      </c>
      <c r="BV46" s="522" t="s">
        <v>749</v>
      </c>
      <c r="BW46" s="522" t="s">
        <v>749</v>
      </c>
      <c r="BX46" s="522" t="s">
        <v>749</v>
      </c>
      <c r="BY46" s="522" t="s">
        <v>749</v>
      </c>
      <c r="BZ46" s="522">
        <v>1</v>
      </c>
      <c r="CA46" s="522">
        <v>1</v>
      </c>
      <c r="CB46" s="522">
        <v>1</v>
      </c>
      <c r="CC46" s="522">
        <v>1</v>
      </c>
      <c r="CD46" s="522">
        <v>1</v>
      </c>
      <c r="CE46" s="522">
        <v>1</v>
      </c>
      <c r="CF46" s="522" t="s">
        <v>749</v>
      </c>
      <c r="CG46" s="522" t="s">
        <v>749</v>
      </c>
      <c r="CH46" s="522" t="s">
        <v>749</v>
      </c>
      <c r="CI46" s="522" t="s">
        <v>749</v>
      </c>
      <c r="CJ46" s="522" t="s">
        <v>749</v>
      </c>
      <c r="CK46" s="522" t="s">
        <v>749</v>
      </c>
      <c r="CL46" s="522" t="s">
        <v>749</v>
      </c>
      <c r="CM46" s="522" t="s">
        <v>749</v>
      </c>
      <c r="CN46" s="522">
        <v>1</v>
      </c>
      <c r="CO46" s="522">
        <v>1</v>
      </c>
      <c r="CP46" s="522"/>
      <c r="CQ46" s="522"/>
      <c r="CR46" s="522"/>
      <c r="CS46" s="522"/>
      <c r="CT46" s="522"/>
      <c r="CU46" s="522"/>
      <c r="CV46" s="522"/>
    </row>
    <row r="47" s="258" customFormat="1" ht="172.8" spans="1:100">
      <c r="A47" s="447"/>
      <c r="B47" s="448">
        <f t="shared" si="0"/>
        <v>32</v>
      </c>
      <c r="C47" s="449" t="s">
        <v>1279</v>
      </c>
      <c r="D47" s="450" t="s">
        <v>743</v>
      </c>
      <c r="E47" s="451" t="s">
        <v>801</v>
      </c>
      <c r="F47" s="452" t="s">
        <v>1280</v>
      </c>
      <c r="G47" s="453" t="s">
        <v>1281</v>
      </c>
      <c r="H47" s="451" t="str">
        <f t="shared" si="1"/>
        <v>サーバ全体
Entire server</v>
      </c>
      <c r="I47" s="319" t="s">
        <v>817</v>
      </c>
      <c r="J47" s="320" t="s">
        <v>818</v>
      </c>
      <c r="K47" s="487" t="str">
        <f t="shared" si="2"/>
        <v>回答不要
Not Applicable</v>
      </c>
      <c r="L47" s="488"/>
      <c r="M47" s="489"/>
      <c r="N47" s="490" t="s">
        <v>1279</v>
      </c>
      <c r="O47" s="491"/>
      <c r="P47" s="322"/>
      <c r="Q47" s="502"/>
      <c r="R47" s="487" t="str">
        <f t="shared" si="3"/>
        <v>回答不要
Not Applicable</v>
      </c>
      <c r="S47" s="488"/>
      <c r="T47" s="489"/>
      <c r="U47" s="491"/>
      <c r="V47" s="322"/>
      <c r="W47" s="502"/>
      <c r="X47" s="487" t="str">
        <f t="shared" si="4"/>
        <v>回答不要
Not Applicable</v>
      </c>
      <c r="Y47" s="488"/>
      <c r="Z47" s="489"/>
      <c r="AA47" s="491"/>
      <c r="AB47" s="322"/>
      <c r="AC47" s="502"/>
      <c r="AD47" s="487" t="str">
        <f t="shared" si="5"/>
        <v>回答不要
Not Applicable</v>
      </c>
      <c r="AE47" s="488"/>
      <c r="AF47" s="489"/>
      <c r="AG47" s="491"/>
      <c r="AH47" s="322"/>
      <c r="AI47" s="502"/>
      <c r="AJ47" s="487" t="str">
        <f t="shared" si="6"/>
        <v>回答不要
Not Applicable</v>
      </c>
      <c r="AK47" s="488"/>
      <c r="AL47" s="489"/>
      <c r="AM47" s="491"/>
      <c r="AN47" s="322"/>
      <c r="AO47" s="502"/>
      <c r="AP47" s="509">
        <f>IF(OR(AND('0.Work Content Judge'!$AE$160=1,$CP47=99),AND('0.Work Content Judge'!$AH$160=1,$CQ47=99),AND('0.Work Content Judge'!$AG$160=1,$CR47=99),AND(COUNTIF('0.Work Content Judge'!$AJ$160:$AO$160,2)=0,$CS47=99),AND(COUNTIF('0.Work Content Judge'!$AJ$160:$AO$160,2)&gt;0,$CT47=99),AND('0.Work Content Judge'!$T$160=0,$CU47=99),AND('0.Work Content Judge'!$U$160=0,$CV47=99)),0,IF(OR(AND('0.Work Content Judge'!$G$130=1,$CD47=1),AND('0.Work Content Judge'!$H$130=1,$CE47=1),AND('0.Work Content Judge'!$I$130=1,$CF47=1),AND('0.Work Content Judge'!$J$130=1,$CG47=1),AND('0.Work Content Judge'!$L$130=1,$CK47=1),,AND('0.Work Content Judge'!$O$130=1,$CL47=1),AND('0.Work Content Judge'!$P$130=1,$CM47=1)),1,0))</f>
        <v>0</v>
      </c>
      <c r="AQ47" s="509">
        <f t="shared" si="7"/>
        <v>1</v>
      </c>
      <c r="AR47" s="509">
        <f>IF(OR(AND('0.Work Content Judge'!$AE$161=1,$CP47=99),AND('0.Work Content Judge'!$AH$161=1,$CQ47=99),AND('0.Work Content Judge'!$AG$161=1,$CR47=99),AND(COUNTIF('0.Work Content Judge'!$AJ$161:$AO$161,2)=0,$CS47=99),AND(COUNTIF('0.Work Content Judge'!$AJ$161:$AO$161,2)&gt;0,$CT47=99),AND('0.Work Content Judge'!$T$161=0,$CU47=99),AND('0.Work Content Judge'!$U$161=0,$CV47=99)),0,IF(OR(AND('0.Work Content Judge'!$G$131=1,$CD47=1),AND('0.Work Content Judge'!$H$131=1,$CE47=1),AND('0.Work Content Judge'!$I$131=1,$CF47=1),AND('0.Work Content Judge'!$J$131=1,$CG47=1),AND('0.Work Content Judge'!$L$131=1,$CK47=1),,AND('0.Work Content Judge'!$O$131=1,$CL47=1),AND('0.Work Content Judge'!$P$131=1,$CM47=1)),1,0))</f>
        <v>0</v>
      </c>
      <c r="AS47" s="509">
        <f t="shared" si="8"/>
        <v>1</v>
      </c>
      <c r="AT47" s="509">
        <f>IF(OR(AND('0.Work Content Judge'!$AE$162=1,$CP47=99),AND('0.Work Content Judge'!$AH$162=1,$CQ47=99),AND('0.Work Content Judge'!$AG$162=1,$CR47=99),AND(COUNTIF('0.Work Content Judge'!$AJ$162:$AO$162,2)=0,$CS47=99),AND(COUNTIF('0.Work Content Judge'!$AJ$162:$AO$162,2)&gt;0,$CT47=99),AND('0.Work Content Judge'!$T$162=0,$CU47=99),AND('0.Work Content Judge'!$U$162=0,$CV47=99)),0,IF(OR(AND('0.Work Content Judge'!$G$132=1,$CD47=1),AND('0.Work Content Judge'!$H$132=1,$CE47=1),AND('0.Work Content Judge'!$I$132=1,$CF47=1),AND('0.Work Content Judge'!$J$132=1,$CG47=1),AND('0.Work Content Judge'!$L$132=1,$CK47=1),,AND('0.Work Content Judge'!$O$132=1,$CL47=1),AND('0.Work Content Judge'!$P$132=1,$CM47=1)),1,0))</f>
        <v>0</v>
      </c>
      <c r="AU47" s="509">
        <f t="shared" si="9"/>
        <v>1</v>
      </c>
      <c r="AV47" s="509">
        <f>IF(OR(AND('0.Work Content Judge'!$AE$163=1,$CP47=99),AND('0.Work Content Judge'!$AH$163=1,$CQ47=99),AND('0.Work Content Judge'!$AG$163=1,$CR47=99),AND(COUNTIF('0.Work Content Judge'!$AJ$163:$AO$163,2)=0,$CS47=99),AND(COUNTIF('0.Work Content Judge'!$AJ$163:$AO$163,2)&gt;0,$CT47=99),AND('0.Work Content Judge'!$T$163=0,$CU47=99),AND('0.Work Content Judge'!$U$163=0,$CV47=99)),0,IF(OR(AND('0.Work Content Judge'!$G$133=1,$CD47=1),AND('0.Work Content Judge'!$H$133=1,$CE47=1),AND('0.Work Content Judge'!$I$133=1,$CF47=1),AND('0.Work Content Judge'!$J$133=1,$CG47=1),AND('0.Work Content Judge'!$L$133=1,$CK47=1),,AND('0.Work Content Judge'!$O$133=1,$CL47=1),AND('0.Work Content Judge'!$P$133=1,$CM47=1)),1,0))</f>
        <v>0</v>
      </c>
      <c r="AW47" s="509">
        <f t="shared" si="10"/>
        <v>1</v>
      </c>
      <c r="AX47" s="509">
        <f>IF(OR(AND('0.Work Content Judge'!$AE$164=1,$CP47=99),AND('0.Work Content Judge'!$AH$164=1,$CQ47=99),AND('0.Work Content Judge'!$AG$164=1,$CR47=99),AND(COUNTIF('0.Work Content Judge'!$AJ$164:$AO$164,2)=0,$CS47=99),AND(COUNTIF('0.Work Content Judge'!$AJ$164:$AO$164,2)&gt;0,$CT47=99),AND('0.Work Content Judge'!$T$164=0,$CU47=99),AND('0.Work Content Judge'!$U$164=0,$CV47=99)),0,IF(OR(AND('0.Work Content Judge'!$G$134=1,$CD47=1),AND('0.Work Content Judge'!$H$134=1,$CE47=1),AND('0.Work Content Judge'!$I$134=1,$CF47=1),AND('0.Work Content Judge'!$J$134=1,$CG47=1),AND('0.Work Content Judge'!$L$134=1,$CK47=1),,AND('0.Work Content Judge'!$O$134=1,$CL47=1),AND('0.Work Content Judge'!$P$134=1,$CM47=1)),1,0))</f>
        <v>0</v>
      </c>
      <c r="AY47" s="509">
        <f t="shared" si="11"/>
        <v>1</v>
      </c>
      <c r="AZ47" s="493">
        <f t="shared" si="12"/>
        <v>1</v>
      </c>
      <c r="BA47" s="521">
        <v>1</v>
      </c>
      <c r="BB47" s="522">
        <v>1</v>
      </c>
      <c r="BC47" s="522" t="s">
        <v>749</v>
      </c>
      <c r="BD47" s="522" t="s">
        <v>749</v>
      </c>
      <c r="BE47" s="522" t="s">
        <v>749</v>
      </c>
      <c r="BF47" s="522" t="s">
        <v>749</v>
      </c>
      <c r="BG47" s="522" t="s">
        <v>749</v>
      </c>
      <c r="BH47" s="522" t="s">
        <v>749</v>
      </c>
      <c r="BI47" s="522" t="s">
        <v>749</v>
      </c>
      <c r="BJ47" s="522">
        <v>0</v>
      </c>
      <c r="BK47" s="522" t="s">
        <v>749</v>
      </c>
      <c r="BL47" s="522" t="s">
        <v>749</v>
      </c>
      <c r="BM47" s="522" t="s">
        <v>749</v>
      </c>
      <c r="BN47" s="522" t="s">
        <v>749</v>
      </c>
      <c r="BO47" s="522" t="s">
        <v>749</v>
      </c>
      <c r="BP47" s="522" t="s">
        <v>749</v>
      </c>
      <c r="BQ47" s="522">
        <v>1</v>
      </c>
      <c r="BR47" s="522" t="s">
        <v>749</v>
      </c>
      <c r="BS47" s="522" t="s">
        <v>749</v>
      </c>
      <c r="BT47" s="522" t="s">
        <v>749</v>
      </c>
      <c r="BU47" s="522" t="s">
        <v>749</v>
      </c>
      <c r="BV47" s="522" t="s">
        <v>749</v>
      </c>
      <c r="BW47" s="522" t="s">
        <v>749</v>
      </c>
      <c r="BX47" s="522" t="s">
        <v>749</v>
      </c>
      <c r="BY47" s="522" t="s">
        <v>749</v>
      </c>
      <c r="BZ47" s="522">
        <v>1</v>
      </c>
      <c r="CA47" s="522">
        <v>1</v>
      </c>
      <c r="CB47" s="522"/>
      <c r="CC47" s="522" t="s">
        <v>749</v>
      </c>
      <c r="CD47" s="522">
        <v>1</v>
      </c>
      <c r="CE47" s="522" t="s">
        <v>749</v>
      </c>
      <c r="CF47" s="522">
        <v>1</v>
      </c>
      <c r="CG47" s="522" t="s">
        <v>749</v>
      </c>
      <c r="CH47" s="522" t="s">
        <v>749</v>
      </c>
      <c r="CI47" s="522" t="s">
        <v>749</v>
      </c>
      <c r="CJ47" s="522" t="s">
        <v>749</v>
      </c>
      <c r="CK47" s="522" t="s">
        <v>749</v>
      </c>
      <c r="CL47" s="522" t="s">
        <v>749</v>
      </c>
      <c r="CM47" s="522" t="s">
        <v>749</v>
      </c>
      <c r="CN47" s="522" t="s">
        <v>749</v>
      </c>
      <c r="CO47" s="522">
        <v>1</v>
      </c>
      <c r="CP47" s="522"/>
      <c r="CQ47" s="522"/>
      <c r="CR47" s="522"/>
      <c r="CS47" s="522"/>
      <c r="CT47" s="522"/>
      <c r="CU47" s="522"/>
      <c r="CV47" s="522"/>
    </row>
    <row r="48" s="258" customFormat="1" ht="172.8" spans="1:100">
      <c r="A48" s="447"/>
      <c r="B48" s="448">
        <f t="shared" si="0"/>
        <v>33</v>
      </c>
      <c r="C48" s="449" t="s">
        <v>824</v>
      </c>
      <c r="D48" s="450" t="s">
        <v>743</v>
      </c>
      <c r="E48" s="451" t="s">
        <v>801</v>
      </c>
      <c r="F48" s="452" t="s">
        <v>825</v>
      </c>
      <c r="G48" s="453" t="s">
        <v>826</v>
      </c>
      <c r="H48" s="451" t="str">
        <f t="shared" si="1"/>
        <v>サーバ全体
Entire server</v>
      </c>
      <c r="I48" s="319" t="s">
        <v>817</v>
      </c>
      <c r="J48" s="320" t="s">
        <v>818</v>
      </c>
      <c r="K48" s="487" t="str">
        <f t="shared" si="2"/>
        <v>回答不要
Not Applicable</v>
      </c>
      <c r="L48" s="488"/>
      <c r="M48" s="489"/>
      <c r="N48" s="490" t="s">
        <v>827</v>
      </c>
      <c r="O48" s="491"/>
      <c r="P48" s="322"/>
      <c r="Q48" s="502"/>
      <c r="R48" s="487" t="str">
        <f t="shared" si="3"/>
        <v>回答不要
Not Applicable</v>
      </c>
      <c r="S48" s="488"/>
      <c r="T48" s="489"/>
      <c r="U48" s="491"/>
      <c r="V48" s="322"/>
      <c r="W48" s="502"/>
      <c r="X48" s="487" t="str">
        <f t="shared" si="4"/>
        <v>回答不要
Not Applicable</v>
      </c>
      <c r="Y48" s="488"/>
      <c r="Z48" s="489"/>
      <c r="AA48" s="491"/>
      <c r="AB48" s="322"/>
      <c r="AC48" s="502"/>
      <c r="AD48" s="487" t="str">
        <f t="shared" si="5"/>
        <v>回答不要
Not Applicable</v>
      </c>
      <c r="AE48" s="488"/>
      <c r="AF48" s="489"/>
      <c r="AG48" s="491"/>
      <c r="AH48" s="322"/>
      <c r="AI48" s="502"/>
      <c r="AJ48" s="487" t="str">
        <f t="shared" si="6"/>
        <v>回答不要
Not Applicable</v>
      </c>
      <c r="AK48" s="488"/>
      <c r="AL48" s="489"/>
      <c r="AM48" s="491"/>
      <c r="AN48" s="322"/>
      <c r="AO48" s="502"/>
      <c r="AP48" s="509">
        <f>IF(OR(AND('0.Work Content Judge'!$AE$160=1,$CP48=99),AND('0.Work Content Judge'!$AH$160=1,$CQ48=99),AND('0.Work Content Judge'!$AG$160=1,$CR48=99),AND(COUNTIF('0.Work Content Judge'!$AJ$160:$AO$160,2)=0,$CS48=99),AND(COUNTIF('0.Work Content Judge'!$AJ$160:$AO$160,2)&gt;0,$CT48=99),AND('0.Work Content Judge'!$T$160=0,$CU48=99),AND('0.Work Content Judge'!$U$160=0,$CV48=99)),0,IF(OR(AND('0.Work Content Judge'!$G$130=1,$CD48=1),AND('0.Work Content Judge'!$H$130=1,$CE48=1),AND('0.Work Content Judge'!$I$130=1,$CF48=1),AND('0.Work Content Judge'!$J$130=1,$CG48=1),AND('0.Work Content Judge'!$L$130=1,$CK48=1),,AND('0.Work Content Judge'!$O$130=1,$CL48=1),AND('0.Work Content Judge'!$P$130=1,$CM48=1)),1,0))</f>
        <v>0</v>
      </c>
      <c r="AQ48" s="509">
        <f t="shared" si="7"/>
        <v>1</v>
      </c>
      <c r="AR48" s="509">
        <f>IF(OR(AND('0.Work Content Judge'!$AE$161=1,$CP48=99),AND('0.Work Content Judge'!$AH$161=1,$CQ48=99),AND('0.Work Content Judge'!$AG$161=1,$CR48=99),AND(COUNTIF('0.Work Content Judge'!$AJ$161:$AO$161,2)=0,$CS48=99),AND(COUNTIF('0.Work Content Judge'!$AJ$161:$AO$161,2)&gt;0,$CT48=99),AND('0.Work Content Judge'!$T$161=0,$CU48=99),AND('0.Work Content Judge'!$U$161=0,$CV48=99)),0,IF(OR(AND('0.Work Content Judge'!$G$131=1,$CD48=1),AND('0.Work Content Judge'!$H$131=1,$CE48=1),AND('0.Work Content Judge'!$I$131=1,$CF48=1),AND('0.Work Content Judge'!$J$131=1,$CG48=1),AND('0.Work Content Judge'!$L$131=1,$CK48=1),,AND('0.Work Content Judge'!$O$131=1,$CL48=1),AND('0.Work Content Judge'!$P$131=1,$CM48=1)),1,0))</f>
        <v>0</v>
      </c>
      <c r="AS48" s="509">
        <f t="shared" si="8"/>
        <v>1</v>
      </c>
      <c r="AT48" s="509">
        <f>IF(OR(AND('0.Work Content Judge'!$AE$162=1,$CP48=99),AND('0.Work Content Judge'!$AH$162=1,$CQ48=99),AND('0.Work Content Judge'!$AG$162=1,$CR48=99),AND(COUNTIF('0.Work Content Judge'!$AJ$162:$AO$162,2)=0,$CS48=99),AND(COUNTIF('0.Work Content Judge'!$AJ$162:$AO$162,2)&gt;0,$CT48=99),AND('0.Work Content Judge'!$T$162=0,$CU48=99),AND('0.Work Content Judge'!$U$162=0,$CV48=99)),0,IF(OR(AND('0.Work Content Judge'!$G$132=1,$CD48=1),AND('0.Work Content Judge'!$H$132=1,$CE48=1),AND('0.Work Content Judge'!$I$132=1,$CF48=1),AND('0.Work Content Judge'!$J$132=1,$CG48=1),AND('0.Work Content Judge'!$L$132=1,$CK48=1),,AND('0.Work Content Judge'!$O$132=1,$CL48=1),AND('0.Work Content Judge'!$P$132=1,$CM48=1)),1,0))</f>
        <v>0</v>
      </c>
      <c r="AU48" s="509">
        <f t="shared" si="9"/>
        <v>1</v>
      </c>
      <c r="AV48" s="509">
        <f>IF(OR(AND('0.Work Content Judge'!$AE$163=1,$CP48=99),AND('0.Work Content Judge'!$AH$163=1,$CQ48=99),AND('0.Work Content Judge'!$AG$163=1,$CR48=99),AND(COUNTIF('0.Work Content Judge'!$AJ$163:$AO$163,2)=0,$CS48=99),AND(COUNTIF('0.Work Content Judge'!$AJ$163:$AO$163,2)&gt;0,$CT48=99),AND('0.Work Content Judge'!$T$163=0,$CU48=99),AND('0.Work Content Judge'!$U$163=0,$CV48=99)),0,IF(OR(AND('0.Work Content Judge'!$G$133=1,$CD48=1),AND('0.Work Content Judge'!$H$133=1,$CE48=1),AND('0.Work Content Judge'!$I$133=1,$CF48=1),AND('0.Work Content Judge'!$J$133=1,$CG48=1),AND('0.Work Content Judge'!$L$133=1,$CK48=1),,AND('0.Work Content Judge'!$O$133=1,$CL48=1),AND('0.Work Content Judge'!$P$133=1,$CM48=1)),1,0))</f>
        <v>0</v>
      </c>
      <c r="AW48" s="509">
        <f t="shared" si="10"/>
        <v>1</v>
      </c>
      <c r="AX48" s="509">
        <f>IF(OR(AND('0.Work Content Judge'!$AE$164=1,$CP48=99),AND('0.Work Content Judge'!$AH$164=1,$CQ48=99),AND('0.Work Content Judge'!$AG$164=1,$CR48=99),AND(COUNTIF('0.Work Content Judge'!$AJ$164:$AO$164,2)=0,$CS48=99),AND(COUNTIF('0.Work Content Judge'!$AJ$164:$AO$164,2)&gt;0,$CT48=99),AND('0.Work Content Judge'!$T$164=0,$CU48=99),AND('0.Work Content Judge'!$U$164=0,$CV48=99)),0,IF(OR(AND('0.Work Content Judge'!$G$134=1,$CD48=1),AND('0.Work Content Judge'!$H$134=1,$CE48=1),AND('0.Work Content Judge'!$I$134=1,$CF48=1),AND('0.Work Content Judge'!$J$134=1,$CG48=1),AND('0.Work Content Judge'!$L$134=1,$CK48=1),,AND('0.Work Content Judge'!$O$134=1,$CL48=1),AND('0.Work Content Judge'!$P$134=1,$CM48=1)),1,0))</f>
        <v>0</v>
      </c>
      <c r="AY48" s="509">
        <f t="shared" si="11"/>
        <v>1</v>
      </c>
      <c r="AZ48" s="493">
        <f t="shared" si="12"/>
        <v>1</v>
      </c>
      <c r="BA48" s="521">
        <v>1</v>
      </c>
      <c r="BB48" s="522">
        <v>1</v>
      </c>
      <c r="BC48" s="522" t="s">
        <v>749</v>
      </c>
      <c r="BD48" s="522" t="s">
        <v>749</v>
      </c>
      <c r="BE48" s="522" t="s">
        <v>749</v>
      </c>
      <c r="BF48" s="522" t="s">
        <v>749</v>
      </c>
      <c r="BG48" s="522">
        <v>1</v>
      </c>
      <c r="BH48" s="522">
        <v>1</v>
      </c>
      <c r="BI48" s="522">
        <v>1</v>
      </c>
      <c r="BJ48" s="522">
        <v>0</v>
      </c>
      <c r="BK48" s="522" t="s">
        <v>749</v>
      </c>
      <c r="BL48" s="522" t="s">
        <v>749</v>
      </c>
      <c r="BM48" s="522" t="s">
        <v>749</v>
      </c>
      <c r="BN48" s="522">
        <v>1</v>
      </c>
      <c r="BO48" s="522">
        <v>1</v>
      </c>
      <c r="BP48" s="522">
        <v>1</v>
      </c>
      <c r="BQ48" s="522">
        <v>1</v>
      </c>
      <c r="BR48" s="522" t="s">
        <v>749</v>
      </c>
      <c r="BS48" s="522" t="s">
        <v>749</v>
      </c>
      <c r="BT48" s="522" t="s">
        <v>749</v>
      </c>
      <c r="BU48" s="522" t="s">
        <v>749</v>
      </c>
      <c r="BV48" s="522" t="s">
        <v>749</v>
      </c>
      <c r="BW48" s="522" t="s">
        <v>749</v>
      </c>
      <c r="BX48" s="522" t="s">
        <v>749</v>
      </c>
      <c r="BY48" s="522" t="s">
        <v>749</v>
      </c>
      <c r="BZ48" s="522">
        <v>1</v>
      </c>
      <c r="CA48" s="522">
        <v>1</v>
      </c>
      <c r="CB48" s="522">
        <v>1</v>
      </c>
      <c r="CC48" s="522">
        <v>1</v>
      </c>
      <c r="CD48" s="522">
        <v>1</v>
      </c>
      <c r="CE48" s="522">
        <v>1</v>
      </c>
      <c r="CF48" s="522" t="s">
        <v>749</v>
      </c>
      <c r="CG48" s="522" t="s">
        <v>749</v>
      </c>
      <c r="CH48" s="522" t="s">
        <v>749</v>
      </c>
      <c r="CI48" s="522" t="s">
        <v>749</v>
      </c>
      <c r="CJ48" s="522" t="s">
        <v>749</v>
      </c>
      <c r="CK48" s="522" t="s">
        <v>749</v>
      </c>
      <c r="CL48" s="522" t="s">
        <v>749</v>
      </c>
      <c r="CM48" s="522" t="s">
        <v>749</v>
      </c>
      <c r="CN48" s="522">
        <v>1</v>
      </c>
      <c r="CO48" s="522">
        <v>1</v>
      </c>
      <c r="CP48" s="522"/>
      <c r="CQ48" s="522"/>
      <c r="CR48" s="522"/>
      <c r="CS48" s="522"/>
      <c r="CT48" s="522"/>
      <c r="CU48" s="522"/>
      <c r="CV48" s="522"/>
    </row>
    <row r="49" s="258" customFormat="1" ht="172.8" spans="1:100">
      <c r="A49" s="447"/>
      <c r="B49" s="448">
        <f t="shared" si="0"/>
        <v>34</v>
      </c>
      <c r="C49" s="449" t="s">
        <v>828</v>
      </c>
      <c r="D49" s="450" t="s">
        <v>743</v>
      </c>
      <c r="E49" s="451" t="s">
        <v>801</v>
      </c>
      <c r="F49" s="452" t="s">
        <v>829</v>
      </c>
      <c r="G49" s="453" t="s">
        <v>830</v>
      </c>
      <c r="H49" s="451" t="str">
        <f t="shared" si="1"/>
        <v>サーバ全体
Entire server</v>
      </c>
      <c r="I49" s="319" t="s">
        <v>817</v>
      </c>
      <c r="J49" s="320" t="s">
        <v>818</v>
      </c>
      <c r="K49" s="487" t="str">
        <f t="shared" si="2"/>
        <v>回答不要
Not Applicable</v>
      </c>
      <c r="L49" s="488"/>
      <c r="M49" s="489"/>
      <c r="N49" s="490" t="s">
        <v>831</v>
      </c>
      <c r="O49" s="491"/>
      <c r="P49" s="322"/>
      <c r="Q49" s="502"/>
      <c r="R49" s="487" t="str">
        <f t="shared" si="3"/>
        <v>回答不要
Not Applicable</v>
      </c>
      <c r="S49" s="488"/>
      <c r="T49" s="489"/>
      <c r="U49" s="491"/>
      <c r="V49" s="322"/>
      <c r="W49" s="502"/>
      <c r="X49" s="487" t="str">
        <f t="shared" si="4"/>
        <v>回答不要
Not Applicable</v>
      </c>
      <c r="Y49" s="488"/>
      <c r="Z49" s="489"/>
      <c r="AA49" s="491"/>
      <c r="AB49" s="322"/>
      <c r="AC49" s="502"/>
      <c r="AD49" s="487" t="str">
        <f t="shared" si="5"/>
        <v>回答不要
Not Applicable</v>
      </c>
      <c r="AE49" s="488"/>
      <c r="AF49" s="489"/>
      <c r="AG49" s="491"/>
      <c r="AH49" s="322"/>
      <c r="AI49" s="502"/>
      <c r="AJ49" s="487" t="str">
        <f t="shared" si="6"/>
        <v>回答不要
Not Applicable</v>
      </c>
      <c r="AK49" s="488"/>
      <c r="AL49" s="489"/>
      <c r="AM49" s="491"/>
      <c r="AN49" s="322"/>
      <c r="AO49" s="502"/>
      <c r="AP49" s="509">
        <f>IF(OR(AND('0.Work Content Judge'!$AE$160=1,$CP49=99),AND('0.Work Content Judge'!$AH$160=1,$CQ49=99),AND('0.Work Content Judge'!$AG$160=1,$CR49=99),AND(COUNTIF('0.Work Content Judge'!$AJ$160:$AO$160,2)=0,$CS49=99),AND(COUNTIF('0.Work Content Judge'!$AJ$160:$AO$160,2)&gt;0,$CT49=99),AND('0.Work Content Judge'!$T$160=0,$CU49=99),AND('0.Work Content Judge'!$U$160=0,$CV49=99)),0,IF(OR(AND('0.Work Content Judge'!$G$130=1,$CD49=1),AND('0.Work Content Judge'!$H$130=1,$CE49=1),AND('0.Work Content Judge'!$I$130=1,$CF49=1),AND('0.Work Content Judge'!$J$130=1,$CG49=1),AND('0.Work Content Judge'!$L$130=1,$CK49=1),,AND('0.Work Content Judge'!$O$130=1,$CL49=1),AND('0.Work Content Judge'!$P$130=1,$CM49=1)),1,0))</f>
        <v>0</v>
      </c>
      <c r="AQ49" s="509">
        <f t="shared" si="7"/>
        <v>1</v>
      </c>
      <c r="AR49" s="509">
        <f>IF(OR(AND('0.Work Content Judge'!$AE$161=1,$CP49=99),AND('0.Work Content Judge'!$AH$161=1,$CQ49=99),AND('0.Work Content Judge'!$AG$161=1,$CR49=99),AND(COUNTIF('0.Work Content Judge'!$AJ$161:$AO$161,2)=0,$CS49=99),AND(COUNTIF('0.Work Content Judge'!$AJ$161:$AO$161,2)&gt;0,$CT49=99),AND('0.Work Content Judge'!$T$161=0,$CU49=99),AND('0.Work Content Judge'!$U$161=0,$CV49=99)),0,IF(OR(AND('0.Work Content Judge'!$G$131=1,$CD49=1),AND('0.Work Content Judge'!$H$131=1,$CE49=1),AND('0.Work Content Judge'!$I$131=1,$CF49=1),AND('0.Work Content Judge'!$J$131=1,$CG49=1),AND('0.Work Content Judge'!$L$131=1,$CK49=1),,AND('0.Work Content Judge'!$O$131=1,$CL49=1),AND('0.Work Content Judge'!$P$131=1,$CM49=1)),1,0))</f>
        <v>0</v>
      </c>
      <c r="AS49" s="509">
        <f t="shared" si="8"/>
        <v>1</v>
      </c>
      <c r="AT49" s="509">
        <f>IF(OR(AND('0.Work Content Judge'!$AE$162=1,$CP49=99),AND('0.Work Content Judge'!$AH$162=1,$CQ49=99),AND('0.Work Content Judge'!$AG$162=1,$CR49=99),AND(COUNTIF('0.Work Content Judge'!$AJ$162:$AO$162,2)=0,$CS49=99),AND(COUNTIF('0.Work Content Judge'!$AJ$162:$AO$162,2)&gt;0,$CT49=99),AND('0.Work Content Judge'!$T$162=0,$CU49=99),AND('0.Work Content Judge'!$U$162=0,$CV49=99)),0,IF(OR(AND('0.Work Content Judge'!$G$132=1,$CD49=1),AND('0.Work Content Judge'!$H$132=1,$CE49=1),AND('0.Work Content Judge'!$I$132=1,$CF49=1),AND('0.Work Content Judge'!$J$132=1,$CG49=1),AND('0.Work Content Judge'!$L$132=1,$CK49=1),,AND('0.Work Content Judge'!$O$132=1,$CL49=1),AND('0.Work Content Judge'!$P$132=1,$CM49=1)),1,0))</f>
        <v>0</v>
      </c>
      <c r="AU49" s="509">
        <f t="shared" si="9"/>
        <v>1</v>
      </c>
      <c r="AV49" s="509">
        <f>IF(OR(AND('0.Work Content Judge'!$AE$163=1,$CP49=99),AND('0.Work Content Judge'!$AH$163=1,$CQ49=99),AND('0.Work Content Judge'!$AG$163=1,$CR49=99),AND(COUNTIF('0.Work Content Judge'!$AJ$163:$AO$163,2)=0,$CS49=99),AND(COUNTIF('0.Work Content Judge'!$AJ$163:$AO$163,2)&gt;0,$CT49=99),AND('0.Work Content Judge'!$T$163=0,$CU49=99),AND('0.Work Content Judge'!$U$163=0,$CV49=99)),0,IF(OR(AND('0.Work Content Judge'!$G$133=1,$CD49=1),AND('0.Work Content Judge'!$H$133=1,$CE49=1),AND('0.Work Content Judge'!$I$133=1,$CF49=1),AND('0.Work Content Judge'!$J$133=1,$CG49=1),AND('0.Work Content Judge'!$L$133=1,$CK49=1),,AND('0.Work Content Judge'!$O$133=1,$CL49=1),AND('0.Work Content Judge'!$P$133=1,$CM49=1)),1,0))</f>
        <v>0</v>
      </c>
      <c r="AW49" s="509">
        <f t="shared" si="10"/>
        <v>1</v>
      </c>
      <c r="AX49" s="509">
        <f>IF(OR(AND('0.Work Content Judge'!$AE$164=1,$CP49=99),AND('0.Work Content Judge'!$AH$164=1,$CQ49=99),AND('0.Work Content Judge'!$AG$164=1,$CR49=99),AND(COUNTIF('0.Work Content Judge'!$AJ$164:$AO$164,2)=0,$CS49=99),AND(COUNTIF('0.Work Content Judge'!$AJ$164:$AO$164,2)&gt;0,$CT49=99),AND('0.Work Content Judge'!$T$164=0,$CU49=99),AND('0.Work Content Judge'!$U$164=0,$CV49=99)),0,IF(OR(AND('0.Work Content Judge'!$G$134=1,$CD49=1),AND('0.Work Content Judge'!$H$134=1,$CE49=1),AND('0.Work Content Judge'!$I$134=1,$CF49=1),AND('0.Work Content Judge'!$J$134=1,$CG49=1),AND('0.Work Content Judge'!$L$134=1,$CK49=1),,AND('0.Work Content Judge'!$O$134=1,$CL49=1),AND('0.Work Content Judge'!$P$134=1,$CM49=1)),1,0))</f>
        <v>0</v>
      </c>
      <c r="AY49" s="509">
        <f t="shared" si="11"/>
        <v>1</v>
      </c>
      <c r="AZ49" s="493">
        <f t="shared" si="12"/>
        <v>1</v>
      </c>
      <c r="BA49" s="521">
        <v>1</v>
      </c>
      <c r="BB49" s="522">
        <v>1</v>
      </c>
      <c r="BC49" s="522" t="s">
        <v>749</v>
      </c>
      <c r="BD49" s="522" t="s">
        <v>749</v>
      </c>
      <c r="BE49" s="522" t="s">
        <v>749</v>
      </c>
      <c r="BF49" s="522" t="s">
        <v>749</v>
      </c>
      <c r="BG49" s="522">
        <v>1</v>
      </c>
      <c r="BH49" s="522">
        <v>1</v>
      </c>
      <c r="BI49" s="522">
        <v>1</v>
      </c>
      <c r="BJ49" s="522">
        <v>0</v>
      </c>
      <c r="BK49" s="522" t="s">
        <v>749</v>
      </c>
      <c r="BL49" s="522" t="s">
        <v>749</v>
      </c>
      <c r="BM49" s="522" t="s">
        <v>749</v>
      </c>
      <c r="BN49" s="522">
        <v>1</v>
      </c>
      <c r="BO49" s="522">
        <v>1</v>
      </c>
      <c r="BP49" s="522">
        <v>1</v>
      </c>
      <c r="BQ49" s="522">
        <v>1</v>
      </c>
      <c r="BR49" s="522" t="s">
        <v>749</v>
      </c>
      <c r="BS49" s="522" t="s">
        <v>749</v>
      </c>
      <c r="BT49" s="522" t="s">
        <v>749</v>
      </c>
      <c r="BU49" s="522" t="s">
        <v>749</v>
      </c>
      <c r="BV49" s="522" t="s">
        <v>749</v>
      </c>
      <c r="BW49" s="522" t="s">
        <v>749</v>
      </c>
      <c r="BX49" s="522" t="s">
        <v>749</v>
      </c>
      <c r="BY49" s="522" t="s">
        <v>749</v>
      </c>
      <c r="BZ49" s="522">
        <v>1</v>
      </c>
      <c r="CA49" s="522">
        <v>1</v>
      </c>
      <c r="CB49" s="522">
        <v>1</v>
      </c>
      <c r="CC49" s="522">
        <v>1</v>
      </c>
      <c r="CD49" s="522">
        <v>1</v>
      </c>
      <c r="CE49" s="522">
        <v>1</v>
      </c>
      <c r="CF49" s="522" t="s">
        <v>749</v>
      </c>
      <c r="CG49" s="522" t="s">
        <v>749</v>
      </c>
      <c r="CH49" s="522" t="s">
        <v>749</v>
      </c>
      <c r="CI49" s="522" t="s">
        <v>749</v>
      </c>
      <c r="CJ49" s="522" t="s">
        <v>749</v>
      </c>
      <c r="CK49" s="522" t="s">
        <v>749</v>
      </c>
      <c r="CL49" s="522" t="s">
        <v>749</v>
      </c>
      <c r="CM49" s="522" t="s">
        <v>749</v>
      </c>
      <c r="CN49" s="522">
        <v>1</v>
      </c>
      <c r="CO49" s="522">
        <v>1</v>
      </c>
      <c r="CP49" s="522"/>
      <c r="CQ49" s="522"/>
      <c r="CR49" s="522"/>
      <c r="CS49" s="522"/>
      <c r="CT49" s="522"/>
      <c r="CU49" s="522"/>
      <c r="CV49" s="522"/>
    </row>
    <row r="50" s="258" customFormat="1" ht="172.8" spans="1:100">
      <c r="A50" s="447"/>
      <c r="B50" s="448">
        <f t="shared" si="0"/>
        <v>35</v>
      </c>
      <c r="C50" s="449" t="s">
        <v>1282</v>
      </c>
      <c r="D50" s="450" t="s">
        <v>743</v>
      </c>
      <c r="E50" s="451" t="s">
        <v>801</v>
      </c>
      <c r="F50" s="452" t="s">
        <v>1283</v>
      </c>
      <c r="G50" s="453" t="s">
        <v>1284</v>
      </c>
      <c r="H50" s="451" t="str">
        <f t="shared" si="1"/>
        <v>サーバ全体
Entire server</v>
      </c>
      <c r="I50" s="319" t="s">
        <v>817</v>
      </c>
      <c r="J50" s="320" t="s">
        <v>1285</v>
      </c>
      <c r="K50" s="487" t="str">
        <f t="shared" si="2"/>
        <v>回答不要
Not Applicable</v>
      </c>
      <c r="L50" s="488"/>
      <c r="M50" s="489"/>
      <c r="N50" s="490" t="s">
        <v>1282</v>
      </c>
      <c r="O50" s="491"/>
      <c r="P50" s="322"/>
      <c r="Q50" s="502"/>
      <c r="R50" s="487" t="str">
        <f t="shared" si="3"/>
        <v>回答不要
Not Applicable</v>
      </c>
      <c r="S50" s="488"/>
      <c r="T50" s="489"/>
      <c r="U50" s="491"/>
      <c r="V50" s="322"/>
      <c r="W50" s="502"/>
      <c r="X50" s="487" t="str">
        <f t="shared" si="4"/>
        <v>回答不要
Not Applicable</v>
      </c>
      <c r="Y50" s="488"/>
      <c r="Z50" s="489"/>
      <c r="AA50" s="491"/>
      <c r="AB50" s="322"/>
      <c r="AC50" s="502"/>
      <c r="AD50" s="487" t="str">
        <f t="shared" si="5"/>
        <v>回答不要
Not Applicable</v>
      </c>
      <c r="AE50" s="488"/>
      <c r="AF50" s="489"/>
      <c r="AG50" s="491"/>
      <c r="AH50" s="322"/>
      <c r="AI50" s="502"/>
      <c r="AJ50" s="487" t="str">
        <f t="shared" si="6"/>
        <v>回答不要
Not Applicable</v>
      </c>
      <c r="AK50" s="488"/>
      <c r="AL50" s="489"/>
      <c r="AM50" s="491"/>
      <c r="AN50" s="322"/>
      <c r="AO50" s="502"/>
      <c r="AP50" s="509">
        <f>IF(OR(AND('0.Work Content Judge'!$AE$160=1,$CP50=99),AND('0.Work Content Judge'!$AH$160=1,$CQ50=99),AND('0.Work Content Judge'!$AG$160=1,$CR50=99),AND(COUNTIF('0.Work Content Judge'!$AJ$160:$AO$160,2)=0,$CS50=99),AND(COUNTIF('0.Work Content Judge'!$AJ$160:$AO$160,2)&gt;0,$CT50=99),AND('0.Work Content Judge'!$T$160=0,$CU50=99),AND('0.Work Content Judge'!$U$160=0,$CV50=99)),0,IF(OR(AND('0.Work Content Judge'!$G$130=1,$CD50=1),AND('0.Work Content Judge'!$H$130=1,$CE50=1),AND('0.Work Content Judge'!$I$130=1,$CF50=1),AND('0.Work Content Judge'!$J$130=1,$CG50=1),AND('0.Work Content Judge'!$L$130=1,$CK50=1),,AND('0.Work Content Judge'!$O$130=1,$CL50=1),AND('0.Work Content Judge'!$P$130=1,$CM50=1)),1,0))</f>
        <v>0</v>
      </c>
      <c r="AQ50" s="509">
        <f t="shared" si="7"/>
        <v>1</v>
      </c>
      <c r="AR50" s="509">
        <f>IF(OR(AND('0.Work Content Judge'!$AE$161=1,$CP50=99),AND('0.Work Content Judge'!$AH$161=1,$CQ50=99),AND('0.Work Content Judge'!$AG$161=1,$CR50=99),AND(COUNTIF('0.Work Content Judge'!$AJ$161:$AO$161,2)=0,$CS50=99),AND(COUNTIF('0.Work Content Judge'!$AJ$161:$AO$161,2)&gt;0,$CT50=99),AND('0.Work Content Judge'!$T$161=0,$CU50=99),AND('0.Work Content Judge'!$U$161=0,$CV50=99)),0,IF(OR(AND('0.Work Content Judge'!$G$131=1,$CD50=1),AND('0.Work Content Judge'!$H$131=1,$CE50=1),AND('0.Work Content Judge'!$I$131=1,$CF50=1),AND('0.Work Content Judge'!$J$131=1,$CG50=1),AND('0.Work Content Judge'!$L$131=1,$CK50=1),,AND('0.Work Content Judge'!$O$131=1,$CL50=1),AND('0.Work Content Judge'!$P$131=1,$CM50=1)),1,0))</f>
        <v>0</v>
      </c>
      <c r="AS50" s="509">
        <f t="shared" si="8"/>
        <v>1</v>
      </c>
      <c r="AT50" s="509">
        <f>IF(OR(AND('0.Work Content Judge'!$AE$162=1,$CP50=99),AND('0.Work Content Judge'!$AH$162=1,$CQ50=99),AND('0.Work Content Judge'!$AG$162=1,$CR50=99),AND(COUNTIF('0.Work Content Judge'!$AJ$162:$AO$162,2)=0,$CS50=99),AND(COUNTIF('0.Work Content Judge'!$AJ$162:$AO$162,2)&gt;0,$CT50=99),AND('0.Work Content Judge'!$T$162=0,$CU50=99),AND('0.Work Content Judge'!$U$162=0,$CV50=99)),0,IF(OR(AND('0.Work Content Judge'!$G$132=1,$CD50=1),AND('0.Work Content Judge'!$H$132=1,$CE50=1),AND('0.Work Content Judge'!$I$132=1,$CF50=1),AND('0.Work Content Judge'!$J$132=1,$CG50=1),AND('0.Work Content Judge'!$L$132=1,$CK50=1),,AND('0.Work Content Judge'!$O$132=1,$CL50=1),AND('0.Work Content Judge'!$P$132=1,$CM50=1)),1,0))</f>
        <v>0</v>
      </c>
      <c r="AU50" s="509">
        <f t="shared" si="9"/>
        <v>1</v>
      </c>
      <c r="AV50" s="509">
        <f>IF(OR(AND('0.Work Content Judge'!$AE$163=1,$CP50=99),AND('0.Work Content Judge'!$AH$163=1,$CQ50=99),AND('0.Work Content Judge'!$AG$163=1,$CR50=99),AND(COUNTIF('0.Work Content Judge'!$AJ$163:$AO$163,2)=0,$CS50=99),AND(COUNTIF('0.Work Content Judge'!$AJ$163:$AO$163,2)&gt;0,$CT50=99),AND('0.Work Content Judge'!$T$163=0,$CU50=99),AND('0.Work Content Judge'!$U$163=0,$CV50=99)),0,IF(OR(AND('0.Work Content Judge'!$G$133=1,$CD50=1),AND('0.Work Content Judge'!$H$133=1,$CE50=1),AND('0.Work Content Judge'!$I$133=1,$CF50=1),AND('0.Work Content Judge'!$J$133=1,$CG50=1),AND('0.Work Content Judge'!$L$133=1,$CK50=1),,AND('0.Work Content Judge'!$O$133=1,$CL50=1),AND('0.Work Content Judge'!$P$133=1,$CM50=1)),1,0))</f>
        <v>0</v>
      </c>
      <c r="AW50" s="509">
        <f t="shared" si="10"/>
        <v>1</v>
      </c>
      <c r="AX50" s="509">
        <f>IF(OR(AND('0.Work Content Judge'!$AE$164=1,$CP50=99),AND('0.Work Content Judge'!$AH$164=1,$CQ50=99),AND('0.Work Content Judge'!$AG$164=1,$CR50=99),AND(COUNTIF('0.Work Content Judge'!$AJ$164:$AO$164,2)=0,$CS50=99),AND(COUNTIF('0.Work Content Judge'!$AJ$164:$AO$164,2)&gt;0,$CT50=99),AND('0.Work Content Judge'!$T$164=0,$CU50=99),AND('0.Work Content Judge'!$U$164=0,$CV50=99)),0,IF(OR(AND('0.Work Content Judge'!$G$134=1,$CD50=1),AND('0.Work Content Judge'!$H$134=1,$CE50=1),AND('0.Work Content Judge'!$I$134=1,$CF50=1),AND('0.Work Content Judge'!$J$134=1,$CG50=1),AND('0.Work Content Judge'!$L$134=1,$CK50=1),,AND('0.Work Content Judge'!$O$134=1,$CL50=1),AND('0.Work Content Judge'!$P$134=1,$CM50=1)),1,0))</f>
        <v>0</v>
      </c>
      <c r="AY50" s="509">
        <f t="shared" si="11"/>
        <v>1</v>
      </c>
      <c r="AZ50" s="493">
        <f t="shared" si="12"/>
        <v>1</v>
      </c>
      <c r="BA50" s="521">
        <v>1</v>
      </c>
      <c r="BB50" s="522">
        <v>1</v>
      </c>
      <c r="BC50" s="522" t="s">
        <v>749</v>
      </c>
      <c r="BD50" s="522" t="s">
        <v>749</v>
      </c>
      <c r="BE50" s="522" t="s">
        <v>749</v>
      </c>
      <c r="BF50" s="522" t="s">
        <v>749</v>
      </c>
      <c r="BG50" s="522" t="s">
        <v>749</v>
      </c>
      <c r="BH50" s="522" t="s">
        <v>749</v>
      </c>
      <c r="BI50" s="522" t="s">
        <v>749</v>
      </c>
      <c r="BJ50" s="522">
        <v>0</v>
      </c>
      <c r="BK50" s="522" t="s">
        <v>749</v>
      </c>
      <c r="BL50" s="522" t="s">
        <v>749</v>
      </c>
      <c r="BM50" s="522" t="s">
        <v>749</v>
      </c>
      <c r="BN50" s="522" t="s">
        <v>749</v>
      </c>
      <c r="BO50" s="522" t="s">
        <v>749</v>
      </c>
      <c r="BP50" s="522" t="s">
        <v>749</v>
      </c>
      <c r="BQ50" s="522">
        <v>1</v>
      </c>
      <c r="BR50" s="522" t="s">
        <v>749</v>
      </c>
      <c r="BS50" s="522" t="s">
        <v>749</v>
      </c>
      <c r="BT50" s="522" t="s">
        <v>749</v>
      </c>
      <c r="BU50" s="522" t="s">
        <v>749</v>
      </c>
      <c r="BV50" s="522" t="s">
        <v>749</v>
      </c>
      <c r="BW50" s="522" t="s">
        <v>749</v>
      </c>
      <c r="BX50" s="522" t="s">
        <v>749</v>
      </c>
      <c r="BY50" s="522" t="s">
        <v>749</v>
      </c>
      <c r="BZ50" s="522">
        <v>1</v>
      </c>
      <c r="CA50" s="522">
        <v>1</v>
      </c>
      <c r="CB50" s="522"/>
      <c r="CC50" s="522" t="s">
        <v>749</v>
      </c>
      <c r="CD50" s="522">
        <v>1</v>
      </c>
      <c r="CE50" s="522" t="s">
        <v>749</v>
      </c>
      <c r="CF50" s="522">
        <v>1</v>
      </c>
      <c r="CG50" s="522" t="s">
        <v>749</v>
      </c>
      <c r="CH50" s="522" t="s">
        <v>749</v>
      </c>
      <c r="CI50" s="522" t="s">
        <v>749</v>
      </c>
      <c r="CJ50" s="522" t="s">
        <v>749</v>
      </c>
      <c r="CK50" s="522" t="s">
        <v>749</v>
      </c>
      <c r="CL50" s="522" t="s">
        <v>749</v>
      </c>
      <c r="CM50" s="522" t="s">
        <v>749</v>
      </c>
      <c r="CN50" s="522" t="s">
        <v>749</v>
      </c>
      <c r="CO50" s="522">
        <v>1</v>
      </c>
      <c r="CP50" s="522"/>
      <c r="CQ50" s="522"/>
      <c r="CR50" s="522"/>
      <c r="CS50" s="522"/>
      <c r="CT50" s="522"/>
      <c r="CU50" s="522"/>
      <c r="CV50" s="522"/>
    </row>
    <row r="51" s="258" customFormat="1" ht="216" spans="1:100">
      <c r="A51" s="447"/>
      <c r="B51" s="448">
        <f t="shared" si="0"/>
        <v>36</v>
      </c>
      <c r="C51" s="449" t="s">
        <v>832</v>
      </c>
      <c r="D51" s="450" t="s">
        <v>743</v>
      </c>
      <c r="E51" s="451" t="s">
        <v>801</v>
      </c>
      <c r="F51" s="452" t="s">
        <v>833</v>
      </c>
      <c r="G51" s="453" t="s">
        <v>834</v>
      </c>
      <c r="H51" s="451" t="str">
        <f t="shared" si="1"/>
        <v>サーバ全体
Entire server</v>
      </c>
      <c r="I51" s="319" t="s">
        <v>835</v>
      </c>
      <c r="J51" s="320" t="s">
        <v>836</v>
      </c>
      <c r="K51" s="487" t="str">
        <f t="shared" si="2"/>
        <v>回答不要
Not Applicable</v>
      </c>
      <c r="L51" s="488"/>
      <c r="M51" s="489"/>
      <c r="N51" s="490" t="s">
        <v>837</v>
      </c>
      <c r="O51" s="491"/>
      <c r="P51" s="322"/>
      <c r="Q51" s="502"/>
      <c r="R51" s="487" t="str">
        <f t="shared" si="3"/>
        <v>回答不要
Not Applicable</v>
      </c>
      <c r="S51" s="488"/>
      <c r="T51" s="489"/>
      <c r="U51" s="491"/>
      <c r="V51" s="322"/>
      <c r="W51" s="502"/>
      <c r="X51" s="487" t="str">
        <f t="shared" si="4"/>
        <v>回答不要
Not Applicable</v>
      </c>
      <c r="Y51" s="488"/>
      <c r="Z51" s="489"/>
      <c r="AA51" s="491"/>
      <c r="AB51" s="322"/>
      <c r="AC51" s="502"/>
      <c r="AD51" s="487" t="str">
        <f t="shared" si="5"/>
        <v>回答不要
Not Applicable</v>
      </c>
      <c r="AE51" s="488"/>
      <c r="AF51" s="489"/>
      <c r="AG51" s="491"/>
      <c r="AH51" s="322"/>
      <c r="AI51" s="502"/>
      <c r="AJ51" s="487" t="str">
        <f t="shared" si="6"/>
        <v>回答不要
Not Applicable</v>
      </c>
      <c r="AK51" s="488"/>
      <c r="AL51" s="489"/>
      <c r="AM51" s="491"/>
      <c r="AN51" s="322"/>
      <c r="AO51" s="502"/>
      <c r="AP51" s="509">
        <f>IF(OR(AND('0.Work Content Judge'!$AE$160=1,$CP51=99),AND('0.Work Content Judge'!$AH$160=1,$CQ51=99),AND('0.Work Content Judge'!$AG$160=1,$CR51=99),AND(COUNTIF('0.Work Content Judge'!$AJ$160:$AO$160,2)=0,$CS51=99),AND(COUNTIF('0.Work Content Judge'!$AJ$160:$AO$160,2)&gt;0,$CT51=99),AND('0.Work Content Judge'!$T$160=0,$CU51=99),AND('0.Work Content Judge'!$U$160=0,$CV51=99)),0,IF(OR(AND('0.Work Content Judge'!$G$130=1,$CD51=1),AND('0.Work Content Judge'!$H$130=1,$CE51=1),AND('0.Work Content Judge'!$I$130=1,$CF51=1),AND('0.Work Content Judge'!$J$130=1,$CG51=1),AND('0.Work Content Judge'!$L$130=1,$CK51=1),,AND('0.Work Content Judge'!$O$130=1,$CL51=1),AND('0.Work Content Judge'!$P$130=1,$CM51=1)),1,0))</f>
        <v>0</v>
      </c>
      <c r="AQ51" s="509">
        <f t="shared" si="7"/>
        <v>1</v>
      </c>
      <c r="AR51" s="509">
        <f>IF(OR(AND('0.Work Content Judge'!$AE$161=1,$CP51=99),AND('0.Work Content Judge'!$AH$161=1,$CQ51=99),AND('0.Work Content Judge'!$AG$161=1,$CR51=99),AND(COUNTIF('0.Work Content Judge'!$AJ$161:$AO$161,2)=0,$CS51=99),AND(COUNTIF('0.Work Content Judge'!$AJ$161:$AO$161,2)&gt;0,$CT51=99),AND('0.Work Content Judge'!$T$161=0,$CU51=99),AND('0.Work Content Judge'!$U$161=0,$CV51=99)),0,IF(OR(AND('0.Work Content Judge'!$G$131=1,$CD51=1),AND('0.Work Content Judge'!$H$131=1,$CE51=1),AND('0.Work Content Judge'!$I$131=1,$CF51=1),AND('0.Work Content Judge'!$J$131=1,$CG51=1),AND('0.Work Content Judge'!$L$131=1,$CK51=1),,AND('0.Work Content Judge'!$O$131=1,$CL51=1),AND('0.Work Content Judge'!$P$131=1,$CM51=1)),1,0))</f>
        <v>0</v>
      </c>
      <c r="AS51" s="509">
        <f t="shared" si="8"/>
        <v>1</v>
      </c>
      <c r="AT51" s="509">
        <f>IF(OR(AND('0.Work Content Judge'!$AE$162=1,$CP51=99),AND('0.Work Content Judge'!$AH$162=1,$CQ51=99),AND('0.Work Content Judge'!$AG$162=1,$CR51=99),AND(COUNTIF('0.Work Content Judge'!$AJ$162:$AO$162,2)=0,$CS51=99),AND(COUNTIF('0.Work Content Judge'!$AJ$162:$AO$162,2)&gt;0,$CT51=99),AND('0.Work Content Judge'!$T$162=0,$CU51=99),AND('0.Work Content Judge'!$U$162=0,$CV51=99)),0,IF(OR(AND('0.Work Content Judge'!$G$132=1,$CD51=1),AND('0.Work Content Judge'!$H$132=1,$CE51=1),AND('0.Work Content Judge'!$I$132=1,$CF51=1),AND('0.Work Content Judge'!$J$132=1,$CG51=1),AND('0.Work Content Judge'!$L$132=1,$CK51=1),,AND('0.Work Content Judge'!$O$132=1,$CL51=1),AND('0.Work Content Judge'!$P$132=1,$CM51=1)),1,0))</f>
        <v>0</v>
      </c>
      <c r="AU51" s="509">
        <f t="shared" si="9"/>
        <v>1</v>
      </c>
      <c r="AV51" s="509">
        <f>IF(OR(AND('0.Work Content Judge'!$AE$163=1,$CP51=99),AND('0.Work Content Judge'!$AH$163=1,$CQ51=99),AND('0.Work Content Judge'!$AG$163=1,$CR51=99),AND(COUNTIF('0.Work Content Judge'!$AJ$163:$AO$163,2)=0,$CS51=99),AND(COUNTIF('0.Work Content Judge'!$AJ$163:$AO$163,2)&gt;0,$CT51=99),AND('0.Work Content Judge'!$T$163=0,$CU51=99),AND('0.Work Content Judge'!$U$163=0,$CV51=99)),0,IF(OR(AND('0.Work Content Judge'!$G$133=1,$CD51=1),AND('0.Work Content Judge'!$H$133=1,$CE51=1),AND('0.Work Content Judge'!$I$133=1,$CF51=1),AND('0.Work Content Judge'!$J$133=1,$CG51=1),AND('0.Work Content Judge'!$L$133=1,$CK51=1),,AND('0.Work Content Judge'!$O$133=1,$CL51=1),AND('0.Work Content Judge'!$P$133=1,$CM51=1)),1,0))</f>
        <v>0</v>
      </c>
      <c r="AW51" s="509">
        <f t="shared" si="10"/>
        <v>1</v>
      </c>
      <c r="AX51" s="509">
        <f>IF(OR(AND('0.Work Content Judge'!$AE$164=1,$CP51=99),AND('0.Work Content Judge'!$AH$164=1,$CQ51=99),AND('0.Work Content Judge'!$AG$164=1,$CR51=99),AND(COUNTIF('0.Work Content Judge'!$AJ$164:$AO$164,2)=0,$CS51=99),AND(COUNTIF('0.Work Content Judge'!$AJ$164:$AO$164,2)&gt;0,$CT51=99),AND('0.Work Content Judge'!$T$164=0,$CU51=99),AND('0.Work Content Judge'!$U$164=0,$CV51=99)),0,IF(OR(AND('0.Work Content Judge'!$G$134=1,$CD51=1),AND('0.Work Content Judge'!$H$134=1,$CE51=1),AND('0.Work Content Judge'!$I$134=1,$CF51=1),AND('0.Work Content Judge'!$J$134=1,$CG51=1),AND('0.Work Content Judge'!$L$134=1,$CK51=1),,AND('0.Work Content Judge'!$O$134=1,$CL51=1),AND('0.Work Content Judge'!$P$134=1,$CM51=1)),1,0))</f>
        <v>0</v>
      </c>
      <c r="AY51" s="509">
        <f t="shared" si="11"/>
        <v>1</v>
      </c>
      <c r="AZ51" s="493">
        <f t="shared" si="12"/>
        <v>1</v>
      </c>
      <c r="BA51" s="521">
        <v>1</v>
      </c>
      <c r="BB51" s="522">
        <v>1</v>
      </c>
      <c r="BC51" s="522" t="s">
        <v>749</v>
      </c>
      <c r="BD51" s="522" t="s">
        <v>749</v>
      </c>
      <c r="BE51" s="522" t="s">
        <v>749</v>
      </c>
      <c r="BF51" s="522" t="s">
        <v>749</v>
      </c>
      <c r="BG51" s="522" t="s">
        <v>749</v>
      </c>
      <c r="BH51" s="522">
        <v>1</v>
      </c>
      <c r="BI51" s="522">
        <v>1</v>
      </c>
      <c r="BJ51" s="522">
        <v>0</v>
      </c>
      <c r="BK51" s="522" t="s">
        <v>749</v>
      </c>
      <c r="BL51" s="522" t="s">
        <v>749</v>
      </c>
      <c r="BM51" s="522" t="s">
        <v>749</v>
      </c>
      <c r="BN51" s="522">
        <v>0</v>
      </c>
      <c r="BO51" s="522">
        <v>1</v>
      </c>
      <c r="BP51" s="522">
        <v>1</v>
      </c>
      <c r="BQ51" s="522">
        <v>1</v>
      </c>
      <c r="BR51" s="522" t="s">
        <v>749</v>
      </c>
      <c r="BS51" s="522" t="s">
        <v>749</v>
      </c>
      <c r="BT51" s="522" t="s">
        <v>749</v>
      </c>
      <c r="BU51" s="522" t="s">
        <v>749</v>
      </c>
      <c r="BV51" s="522" t="s">
        <v>749</v>
      </c>
      <c r="BW51" s="522" t="s">
        <v>749</v>
      </c>
      <c r="BX51" s="522" t="s">
        <v>749</v>
      </c>
      <c r="BY51" s="522" t="s">
        <v>749</v>
      </c>
      <c r="BZ51" s="522">
        <v>1</v>
      </c>
      <c r="CA51" s="522">
        <v>1</v>
      </c>
      <c r="CB51" s="522">
        <v>1</v>
      </c>
      <c r="CC51" s="522">
        <v>1</v>
      </c>
      <c r="CD51" s="522">
        <v>1</v>
      </c>
      <c r="CE51" s="522" t="s">
        <v>749</v>
      </c>
      <c r="CF51" s="522">
        <v>1</v>
      </c>
      <c r="CG51" s="522" t="s">
        <v>749</v>
      </c>
      <c r="CH51" s="522" t="s">
        <v>749</v>
      </c>
      <c r="CI51" s="522" t="s">
        <v>749</v>
      </c>
      <c r="CJ51" s="522" t="s">
        <v>749</v>
      </c>
      <c r="CK51" s="522" t="s">
        <v>749</v>
      </c>
      <c r="CL51" s="522" t="s">
        <v>749</v>
      </c>
      <c r="CM51" s="522" t="s">
        <v>749</v>
      </c>
      <c r="CN51" s="522">
        <v>1</v>
      </c>
      <c r="CO51" s="522">
        <v>1</v>
      </c>
      <c r="CP51" s="522"/>
      <c r="CQ51" s="522"/>
      <c r="CR51" s="522"/>
      <c r="CS51" s="522"/>
      <c r="CT51" s="522"/>
      <c r="CU51" s="522"/>
      <c r="CV51" s="522"/>
    </row>
    <row r="52" s="258" customFormat="1" ht="302.4" spans="1:100">
      <c r="A52" s="447"/>
      <c r="B52" s="448">
        <f t="shared" si="0"/>
        <v>37</v>
      </c>
      <c r="C52" s="449" t="s">
        <v>1286</v>
      </c>
      <c r="D52" s="450" t="s">
        <v>743</v>
      </c>
      <c r="E52" s="451" t="s">
        <v>801</v>
      </c>
      <c r="F52" s="452" t="s">
        <v>1287</v>
      </c>
      <c r="G52" s="453" t="s">
        <v>1288</v>
      </c>
      <c r="H52" s="451" t="str">
        <f t="shared" si="1"/>
        <v>サーバ全体
Entire server</v>
      </c>
      <c r="I52" s="319" t="s">
        <v>835</v>
      </c>
      <c r="J52" s="320" t="s">
        <v>1289</v>
      </c>
      <c r="K52" s="487" t="str">
        <f t="shared" si="2"/>
        <v>回答不要
Not Applicable</v>
      </c>
      <c r="L52" s="488"/>
      <c r="M52" s="489"/>
      <c r="N52" s="490" t="s">
        <v>1290</v>
      </c>
      <c r="O52" s="491"/>
      <c r="P52" s="322"/>
      <c r="Q52" s="502"/>
      <c r="R52" s="487" t="str">
        <f t="shared" si="3"/>
        <v>回答不要
Not Applicable</v>
      </c>
      <c r="S52" s="488"/>
      <c r="T52" s="489"/>
      <c r="U52" s="491"/>
      <c r="V52" s="322"/>
      <c r="W52" s="502"/>
      <c r="X52" s="487" t="str">
        <f t="shared" si="4"/>
        <v>回答不要
Not Applicable</v>
      </c>
      <c r="Y52" s="488"/>
      <c r="Z52" s="489"/>
      <c r="AA52" s="491"/>
      <c r="AB52" s="322"/>
      <c r="AC52" s="502"/>
      <c r="AD52" s="487" t="str">
        <f t="shared" si="5"/>
        <v>回答不要
Not Applicable</v>
      </c>
      <c r="AE52" s="488"/>
      <c r="AF52" s="489"/>
      <c r="AG52" s="491"/>
      <c r="AH52" s="322"/>
      <c r="AI52" s="502"/>
      <c r="AJ52" s="487" t="str">
        <f t="shared" si="6"/>
        <v>回答不要
Not Applicable</v>
      </c>
      <c r="AK52" s="488"/>
      <c r="AL52" s="489"/>
      <c r="AM52" s="491"/>
      <c r="AN52" s="322"/>
      <c r="AO52" s="502"/>
      <c r="AP52" s="509">
        <f>IF(OR(AND('0.Work Content Judge'!$AE$160=1,$CP52=99),AND('0.Work Content Judge'!$AH$160=1,$CQ52=99),AND('0.Work Content Judge'!$AG$160=1,$CR52=99),AND(COUNTIF('0.Work Content Judge'!$AJ$160:$AO$160,2)=0,$CS52=99),AND(COUNTIF('0.Work Content Judge'!$AJ$160:$AO$160,2)&gt;0,$CT52=99),AND('0.Work Content Judge'!$T$160=0,$CU52=99),AND('0.Work Content Judge'!$U$160=0,$CV52=99)),0,IF(OR(AND('0.Work Content Judge'!$G$130=1,$CD52=1),AND('0.Work Content Judge'!$H$130=1,$CE52=1),AND('0.Work Content Judge'!$I$130=1,$CF52=1),AND('0.Work Content Judge'!$J$130=1,$CG52=1),AND('0.Work Content Judge'!$L$130=1,$CK52=1),,AND('0.Work Content Judge'!$O$130=1,$CL52=1),AND('0.Work Content Judge'!$P$130=1,$CM52=1)),1,0))</f>
        <v>0</v>
      </c>
      <c r="AQ52" s="509">
        <f t="shared" si="7"/>
        <v>1</v>
      </c>
      <c r="AR52" s="509">
        <f>IF(OR(AND('0.Work Content Judge'!$AE$161=1,$CP52=99),AND('0.Work Content Judge'!$AH$161=1,$CQ52=99),AND('0.Work Content Judge'!$AG$161=1,$CR52=99),AND(COUNTIF('0.Work Content Judge'!$AJ$161:$AO$161,2)=0,$CS52=99),AND(COUNTIF('0.Work Content Judge'!$AJ$161:$AO$161,2)&gt;0,$CT52=99),AND('0.Work Content Judge'!$T$161=0,$CU52=99),AND('0.Work Content Judge'!$U$161=0,$CV52=99)),0,IF(OR(AND('0.Work Content Judge'!$G$131=1,$CD52=1),AND('0.Work Content Judge'!$H$131=1,$CE52=1),AND('0.Work Content Judge'!$I$131=1,$CF52=1),AND('0.Work Content Judge'!$J$131=1,$CG52=1),AND('0.Work Content Judge'!$L$131=1,$CK52=1),,AND('0.Work Content Judge'!$O$131=1,$CL52=1),AND('0.Work Content Judge'!$P$131=1,$CM52=1)),1,0))</f>
        <v>0</v>
      </c>
      <c r="AS52" s="509">
        <f t="shared" si="8"/>
        <v>1</v>
      </c>
      <c r="AT52" s="509">
        <f>IF(OR(AND('0.Work Content Judge'!$AE$162=1,$CP52=99),AND('0.Work Content Judge'!$AH$162=1,$CQ52=99),AND('0.Work Content Judge'!$AG$162=1,$CR52=99),AND(COUNTIF('0.Work Content Judge'!$AJ$162:$AO$162,2)=0,$CS52=99),AND(COUNTIF('0.Work Content Judge'!$AJ$162:$AO$162,2)&gt;0,$CT52=99),AND('0.Work Content Judge'!$T$162=0,$CU52=99),AND('0.Work Content Judge'!$U$162=0,$CV52=99)),0,IF(OR(AND('0.Work Content Judge'!$G$132=1,$CD52=1),AND('0.Work Content Judge'!$H$132=1,$CE52=1),AND('0.Work Content Judge'!$I$132=1,$CF52=1),AND('0.Work Content Judge'!$J$132=1,$CG52=1),AND('0.Work Content Judge'!$L$132=1,$CK52=1),,AND('0.Work Content Judge'!$O$132=1,$CL52=1),AND('0.Work Content Judge'!$P$132=1,$CM52=1)),1,0))</f>
        <v>0</v>
      </c>
      <c r="AU52" s="509">
        <f t="shared" si="9"/>
        <v>1</v>
      </c>
      <c r="AV52" s="509">
        <f>IF(OR(AND('0.Work Content Judge'!$AE$163=1,$CP52=99),AND('0.Work Content Judge'!$AH$163=1,$CQ52=99),AND('0.Work Content Judge'!$AG$163=1,$CR52=99),AND(COUNTIF('0.Work Content Judge'!$AJ$163:$AO$163,2)=0,$CS52=99),AND(COUNTIF('0.Work Content Judge'!$AJ$163:$AO$163,2)&gt;0,$CT52=99),AND('0.Work Content Judge'!$T$163=0,$CU52=99),AND('0.Work Content Judge'!$U$163=0,$CV52=99)),0,IF(OR(AND('0.Work Content Judge'!$G$133=1,$CD52=1),AND('0.Work Content Judge'!$H$133=1,$CE52=1),AND('0.Work Content Judge'!$I$133=1,$CF52=1),AND('0.Work Content Judge'!$J$133=1,$CG52=1),AND('0.Work Content Judge'!$L$133=1,$CK52=1),,AND('0.Work Content Judge'!$O$133=1,$CL52=1),AND('0.Work Content Judge'!$P$133=1,$CM52=1)),1,0))</f>
        <v>0</v>
      </c>
      <c r="AW52" s="509">
        <f t="shared" si="10"/>
        <v>1</v>
      </c>
      <c r="AX52" s="509">
        <f>IF(OR(AND('0.Work Content Judge'!$AE$164=1,$CP52=99),AND('0.Work Content Judge'!$AH$164=1,$CQ52=99),AND('0.Work Content Judge'!$AG$164=1,$CR52=99),AND(COUNTIF('0.Work Content Judge'!$AJ$164:$AO$164,2)=0,$CS52=99),AND(COUNTIF('0.Work Content Judge'!$AJ$164:$AO$164,2)&gt;0,$CT52=99),AND('0.Work Content Judge'!$T$164=0,$CU52=99),AND('0.Work Content Judge'!$U$164=0,$CV52=99)),0,IF(OR(AND('0.Work Content Judge'!$G$134=1,$CD52=1),AND('0.Work Content Judge'!$H$134=1,$CE52=1),AND('0.Work Content Judge'!$I$134=1,$CF52=1),AND('0.Work Content Judge'!$J$134=1,$CG52=1),AND('0.Work Content Judge'!$L$134=1,$CK52=1),,AND('0.Work Content Judge'!$O$134=1,$CL52=1),AND('0.Work Content Judge'!$P$134=1,$CM52=1)),1,0))</f>
        <v>0</v>
      </c>
      <c r="AY52" s="509">
        <f t="shared" si="11"/>
        <v>1</v>
      </c>
      <c r="AZ52" s="493">
        <f t="shared" si="12"/>
        <v>1</v>
      </c>
      <c r="BA52" s="521">
        <v>1</v>
      </c>
      <c r="BB52" s="522">
        <v>1</v>
      </c>
      <c r="BC52" s="522" t="s">
        <v>749</v>
      </c>
      <c r="BD52" s="522" t="s">
        <v>749</v>
      </c>
      <c r="BE52" s="522" t="s">
        <v>749</v>
      </c>
      <c r="BF52" s="522" t="s">
        <v>749</v>
      </c>
      <c r="BG52" s="522" t="s">
        <v>749</v>
      </c>
      <c r="BH52" s="522" t="s">
        <v>749</v>
      </c>
      <c r="BI52" s="522" t="s">
        <v>749</v>
      </c>
      <c r="BJ52" s="522">
        <v>0</v>
      </c>
      <c r="BK52" s="522" t="s">
        <v>749</v>
      </c>
      <c r="BL52" s="522" t="s">
        <v>749</v>
      </c>
      <c r="BM52" s="522" t="s">
        <v>749</v>
      </c>
      <c r="BN52" s="522" t="s">
        <v>749</v>
      </c>
      <c r="BO52" s="522" t="s">
        <v>749</v>
      </c>
      <c r="BP52" s="522" t="s">
        <v>749</v>
      </c>
      <c r="BQ52" s="522">
        <v>1</v>
      </c>
      <c r="BR52" s="522" t="s">
        <v>749</v>
      </c>
      <c r="BS52" s="522" t="s">
        <v>749</v>
      </c>
      <c r="BT52" s="522" t="s">
        <v>749</v>
      </c>
      <c r="BU52" s="522" t="s">
        <v>749</v>
      </c>
      <c r="BV52" s="522" t="s">
        <v>749</v>
      </c>
      <c r="BW52" s="522" t="s">
        <v>749</v>
      </c>
      <c r="BX52" s="522" t="s">
        <v>749</v>
      </c>
      <c r="BY52" s="522" t="s">
        <v>749</v>
      </c>
      <c r="BZ52" s="522">
        <v>1</v>
      </c>
      <c r="CA52" s="522">
        <v>1</v>
      </c>
      <c r="CB52" s="522"/>
      <c r="CC52" s="522" t="s">
        <v>749</v>
      </c>
      <c r="CD52" s="522">
        <v>1</v>
      </c>
      <c r="CE52" s="522" t="s">
        <v>749</v>
      </c>
      <c r="CF52" s="522">
        <v>1</v>
      </c>
      <c r="CG52" s="522" t="s">
        <v>749</v>
      </c>
      <c r="CH52" s="522" t="s">
        <v>749</v>
      </c>
      <c r="CI52" s="522" t="s">
        <v>749</v>
      </c>
      <c r="CJ52" s="522" t="s">
        <v>749</v>
      </c>
      <c r="CK52" s="522" t="s">
        <v>749</v>
      </c>
      <c r="CL52" s="522" t="s">
        <v>749</v>
      </c>
      <c r="CM52" s="522" t="s">
        <v>749</v>
      </c>
      <c r="CN52" s="522" t="s">
        <v>749</v>
      </c>
      <c r="CO52" s="522">
        <v>1</v>
      </c>
      <c r="CP52" s="522"/>
      <c r="CQ52" s="522"/>
      <c r="CR52" s="522"/>
      <c r="CS52" s="522"/>
      <c r="CT52" s="522"/>
      <c r="CU52" s="522"/>
      <c r="CV52" s="522"/>
    </row>
    <row r="53" s="258" customFormat="1" ht="187.2" spans="1:100">
      <c r="A53" s="447"/>
      <c r="B53" s="448">
        <f t="shared" si="0"/>
        <v>38</v>
      </c>
      <c r="C53" s="449" t="s">
        <v>838</v>
      </c>
      <c r="D53" s="450" t="s">
        <v>743</v>
      </c>
      <c r="E53" s="451" t="s">
        <v>801</v>
      </c>
      <c r="F53" s="452" t="s">
        <v>839</v>
      </c>
      <c r="G53" s="453" t="s">
        <v>840</v>
      </c>
      <c r="H53" s="451" t="str">
        <f t="shared" si="1"/>
        <v>サーバ全体
Entire server</v>
      </c>
      <c r="I53" s="319" t="s">
        <v>841</v>
      </c>
      <c r="J53" s="320" t="s">
        <v>842</v>
      </c>
      <c r="K53" s="487" t="str">
        <f t="shared" si="2"/>
        <v>回答不要
Not Applicable</v>
      </c>
      <c r="L53" s="488"/>
      <c r="M53" s="489"/>
      <c r="N53" s="490" t="s">
        <v>843</v>
      </c>
      <c r="O53" s="491"/>
      <c r="P53" s="322"/>
      <c r="Q53" s="502"/>
      <c r="R53" s="487" t="str">
        <f t="shared" si="3"/>
        <v>回答不要
Not Applicable</v>
      </c>
      <c r="S53" s="488"/>
      <c r="T53" s="489"/>
      <c r="U53" s="491"/>
      <c r="V53" s="322"/>
      <c r="W53" s="502"/>
      <c r="X53" s="487" t="str">
        <f t="shared" si="4"/>
        <v>回答不要
Not Applicable</v>
      </c>
      <c r="Y53" s="488"/>
      <c r="Z53" s="489"/>
      <c r="AA53" s="491"/>
      <c r="AB53" s="322"/>
      <c r="AC53" s="502"/>
      <c r="AD53" s="487" t="str">
        <f t="shared" si="5"/>
        <v>回答不要
Not Applicable</v>
      </c>
      <c r="AE53" s="488"/>
      <c r="AF53" s="489"/>
      <c r="AG53" s="491"/>
      <c r="AH53" s="322"/>
      <c r="AI53" s="502"/>
      <c r="AJ53" s="487" t="str">
        <f t="shared" si="6"/>
        <v>回答不要
Not Applicable</v>
      </c>
      <c r="AK53" s="488"/>
      <c r="AL53" s="489"/>
      <c r="AM53" s="491"/>
      <c r="AN53" s="322"/>
      <c r="AO53" s="502"/>
      <c r="AP53" s="509">
        <f>IF(OR(AND('0.Work Content Judge'!$AE$160=1,$CP53=99),AND('0.Work Content Judge'!$AH$160=1,$CQ53=99),AND('0.Work Content Judge'!$AG$160=1,$CR53=99),AND(COUNTIF('0.Work Content Judge'!$AJ$160:$AO$160,2)=0,$CS53=99),AND(COUNTIF('0.Work Content Judge'!$AJ$160:$AO$160,2)&gt;0,$CT53=99),AND('0.Work Content Judge'!$T$160=0,$CU53=99),AND('0.Work Content Judge'!$U$160=0,$CV53=99)),0,IF(OR(AND('0.Work Content Judge'!$G$130=1,$CD53=1),AND('0.Work Content Judge'!$H$130=1,$CE53=1),AND('0.Work Content Judge'!$I$130=1,$CF53=1),AND('0.Work Content Judge'!$J$130=1,$CG53=1),AND('0.Work Content Judge'!$L$130=1,$CK53=1),,AND('0.Work Content Judge'!$O$130=1,$CL53=1),AND('0.Work Content Judge'!$P$130=1,$CM53=1)),1,0))</f>
        <v>0</v>
      </c>
      <c r="AQ53" s="509">
        <f t="shared" si="7"/>
        <v>1</v>
      </c>
      <c r="AR53" s="509">
        <f>IF(OR(AND('0.Work Content Judge'!$AE$161=1,$CP53=99),AND('0.Work Content Judge'!$AH$161=1,$CQ53=99),AND('0.Work Content Judge'!$AG$161=1,$CR53=99),AND(COUNTIF('0.Work Content Judge'!$AJ$161:$AO$161,2)=0,$CS53=99),AND(COUNTIF('0.Work Content Judge'!$AJ$161:$AO$161,2)&gt;0,$CT53=99),AND('0.Work Content Judge'!$T$161=0,$CU53=99),AND('0.Work Content Judge'!$U$161=0,$CV53=99)),0,IF(OR(AND('0.Work Content Judge'!$G$131=1,$CD53=1),AND('0.Work Content Judge'!$H$131=1,$CE53=1),AND('0.Work Content Judge'!$I$131=1,$CF53=1),AND('0.Work Content Judge'!$J$131=1,$CG53=1),AND('0.Work Content Judge'!$L$131=1,$CK53=1),,AND('0.Work Content Judge'!$O$131=1,$CL53=1),AND('0.Work Content Judge'!$P$131=1,$CM53=1)),1,0))</f>
        <v>0</v>
      </c>
      <c r="AS53" s="509">
        <f t="shared" si="8"/>
        <v>1</v>
      </c>
      <c r="AT53" s="509">
        <f>IF(OR(AND('0.Work Content Judge'!$AE$162=1,$CP53=99),AND('0.Work Content Judge'!$AH$162=1,$CQ53=99),AND('0.Work Content Judge'!$AG$162=1,$CR53=99),AND(COUNTIF('0.Work Content Judge'!$AJ$162:$AO$162,2)=0,$CS53=99),AND(COUNTIF('0.Work Content Judge'!$AJ$162:$AO$162,2)&gt;0,$CT53=99),AND('0.Work Content Judge'!$T$162=0,$CU53=99),AND('0.Work Content Judge'!$U$162=0,$CV53=99)),0,IF(OR(AND('0.Work Content Judge'!$G$132=1,$CD53=1),AND('0.Work Content Judge'!$H$132=1,$CE53=1),AND('0.Work Content Judge'!$I$132=1,$CF53=1),AND('0.Work Content Judge'!$J$132=1,$CG53=1),AND('0.Work Content Judge'!$L$132=1,$CK53=1),,AND('0.Work Content Judge'!$O$132=1,$CL53=1),AND('0.Work Content Judge'!$P$132=1,$CM53=1)),1,0))</f>
        <v>0</v>
      </c>
      <c r="AU53" s="509">
        <f t="shared" si="9"/>
        <v>1</v>
      </c>
      <c r="AV53" s="509">
        <f>IF(OR(AND('0.Work Content Judge'!$AE$163=1,$CP53=99),AND('0.Work Content Judge'!$AH$163=1,$CQ53=99),AND('0.Work Content Judge'!$AG$163=1,$CR53=99),AND(COUNTIF('0.Work Content Judge'!$AJ$163:$AO$163,2)=0,$CS53=99),AND(COUNTIF('0.Work Content Judge'!$AJ$163:$AO$163,2)&gt;0,$CT53=99),AND('0.Work Content Judge'!$T$163=0,$CU53=99),AND('0.Work Content Judge'!$U$163=0,$CV53=99)),0,IF(OR(AND('0.Work Content Judge'!$G$133=1,$CD53=1),AND('0.Work Content Judge'!$H$133=1,$CE53=1),AND('0.Work Content Judge'!$I$133=1,$CF53=1),AND('0.Work Content Judge'!$J$133=1,$CG53=1),AND('0.Work Content Judge'!$L$133=1,$CK53=1),,AND('0.Work Content Judge'!$O$133=1,$CL53=1),AND('0.Work Content Judge'!$P$133=1,$CM53=1)),1,0))</f>
        <v>0</v>
      </c>
      <c r="AW53" s="509">
        <f t="shared" si="10"/>
        <v>1</v>
      </c>
      <c r="AX53" s="509">
        <f>IF(OR(AND('0.Work Content Judge'!$AE$164=1,$CP53=99),AND('0.Work Content Judge'!$AH$164=1,$CQ53=99),AND('0.Work Content Judge'!$AG$164=1,$CR53=99),AND(COUNTIF('0.Work Content Judge'!$AJ$164:$AO$164,2)=0,$CS53=99),AND(COUNTIF('0.Work Content Judge'!$AJ$164:$AO$164,2)&gt;0,$CT53=99),AND('0.Work Content Judge'!$T$164=0,$CU53=99),AND('0.Work Content Judge'!$U$164=0,$CV53=99)),0,IF(OR(AND('0.Work Content Judge'!$G$134=1,$CD53=1),AND('0.Work Content Judge'!$H$134=1,$CE53=1),AND('0.Work Content Judge'!$I$134=1,$CF53=1),AND('0.Work Content Judge'!$J$134=1,$CG53=1),AND('0.Work Content Judge'!$L$134=1,$CK53=1),,AND('0.Work Content Judge'!$O$134=1,$CL53=1),AND('0.Work Content Judge'!$P$134=1,$CM53=1)),1,0))</f>
        <v>0</v>
      </c>
      <c r="AY53" s="509">
        <f t="shared" si="11"/>
        <v>1</v>
      </c>
      <c r="AZ53" s="493">
        <f t="shared" si="12"/>
        <v>1</v>
      </c>
      <c r="BA53" s="521">
        <v>1</v>
      </c>
      <c r="BB53" s="522">
        <v>1</v>
      </c>
      <c r="BC53" s="522" t="s">
        <v>749</v>
      </c>
      <c r="BD53" s="522" t="s">
        <v>749</v>
      </c>
      <c r="BE53" s="522">
        <v>1</v>
      </c>
      <c r="BF53" s="522" t="s">
        <v>749</v>
      </c>
      <c r="BG53" s="522" t="s">
        <v>749</v>
      </c>
      <c r="BH53" s="522">
        <v>1</v>
      </c>
      <c r="BI53" s="522">
        <v>1</v>
      </c>
      <c r="BJ53" s="522">
        <v>0</v>
      </c>
      <c r="BK53" s="522" t="s">
        <v>749</v>
      </c>
      <c r="BL53" s="522">
        <v>1</v>
      </c>
      <c r="BM53" s="522" t="s">
        <v>749</v>
      </c>
      <c r="BN53" s="522">
        <v>0</v>
      </c>
      <c r="BO53" s="522">
        <v>1</v>
      </c>
      <c r="BP53" s="522">
        <v>1</v>
      </c>
      <c r="BQ53" s="522">
        <v>1</v>
      </c>
      <c r="BR53" s="522" t="s">
        <v>749</v>
      </c>
      <c r="BS53" s="522" t="s">
        <v>749</v>
      </c>
      <c r="BT53" s="522" t="s">
        <v>749</v>
      </c>
      <c r="BU53" s="522" t="s">
        <v>749</v>
      </c>
      <c r="BV53" s="522" t="s">
        <v>749</v>
      </c>
      <c r="BW53" s="522" t="s">
        <v>749</v>
      </c>
      <c r="BX53" s="522" t="s">
        <v>749</v>
      </c>
      <c r="BY53" s="522" t="s">
        <v>749</v>
      </c>
      <c r="BZ53" s="522">
        <v>1</v>
      </c>
      <c r="CA53" s="522">
        <v>1</v>
      </c>
      <c r="CB53" s="522">
        <v>1</v>
      </c>
      <c r="CC53" s="522">
        <v>1</v>
      </c>
      <c r="CD53" s="522">
        <v>1</v>
      </c>
      <c r="CE53" s="522">
        <v>1</v>
      </c>
      <c r="CF53" s="522">
        <v>1</v>
      </c>
      <c r="CG53" s="522" t="s">
        <v>749</v>
      </c>
      <c r="CH53" s="522" t="s">
        <v>749</v>
      </c>
      <c r="CI53" s="522" t="s">
        <v>749</v>
      </c>
      <c r="CJ53" s="522" t="s">
        <v>749</v>
      </c>
      <c r="CK53" s="522" t="s">
        <v>749</v>
      </c>
      <c r="CL53" s="522" t="s">
        <v>749</v>
      </c>
      <c r="CM53" s="522" t="s">
        <v>749</v>
      </c>
      <c r="CN53" s="522">
        <v>1</v>
      </c>
      <c r="CO53" s="522">
        <v>1</v>
      </c>
      <c r="CP53" s="522"/>
      <c r="CQ53" s="522"/>
      <c r="CR53" s="522"/>
      <c r="CS53" s="522"/>
      <c r="CT53" s="522"/>
      <c r="CU53" s="522"/>
      <c r="CV53" s="522"/>
    </row>
    <row r="54" s="258" customFormat="1" ht="187.2" spans="1:100">
      <c r="A54" s="447"/>
      <c r="B54" s="448">
        <f t="shared" si="0"/>
        <v>39</v>
      </c>
      <c r="C54" s="449" t="s">
        <v>844</v>
      </c>
      <c r="D54" s="450" t="s">
        <v>743</v>
      </c>
      <c r="E54" s="451" t="s">
        <v>801</v>
      </c>
      <c r="F54" s="452" t="s">
        <v>845</v>
      </c>
      <c r="G54" s="453" t="s">
        <v>846</v>
      </c>
      <c r="H54" s="451" t="str">
        <f t="shared" si="1"/>
        <v>サーバ全体
Entire server</v>
      </c>
      <c r="I54" s="319" t="s">
        <v>847</v>
      </c>
      <c r="J54" s="320" t="s">
        <v>848</v>
      </c>
      <c r="K54" s="487" t="str">
        <f t="shared" si="2"/>
        <v>回答不要
Not Applicable</v>
      </c>
      <c r="L54" s="488"/>
      <c r="M54" s="489"/>
      <c r="N54" s="490" t="s">
        <v>849</v>
      </c>
      <c r="O54" s="491"/>
      <c r="P54" s="322"/>
      <c r="Q54" s="502"/>
      <c r="R54" s="487" t="str">
        <f t="shared" si="3"/>
        <v>回答不要
Not Applicable</v>
      </c>
      <c r="S54" s="488"/>
      <c r="T54" s="489"/>
      <c r="U54" s="491"/>
      <c r="V54" s="322"/>
      <c r="W54" s="502"/>
      <c r="X54" s="487" t="str">
        <f t="shared" si="4"/>
        <v>回答不要
Not Applicable</v>
      </c>
      <c r="Y54" s="488"/>
      <c r="Z54" s="489"/>
      <c r="AA54" s="491"/>
      <c r="AB54" s="322"/>
      <c r="AC54" s="502"/>
      <c r="AD54" s="487" t="str">
        <f t="shared" si="5"/>
        <v>回答不要
Not Applicable</v>
      </c>
      <c r="AE54" s="488"/>
      <c r="AF54" s="489"/>
      <c r="AG54" s="491"/>
      <c r="AH54" s="322"/>
      <c r="AI54" s="502"/>
      <c r="AJ54" s="487" t="str">
        <f t="shared" si="6"/>
        <v>回答不要
Not Applicable</v>
      </c>
      <c r="AK54" s="488"/>
      <c r="AL54" s="489"/>
      <c r="AM54" s="491"/>
      <c r="AN54" s="322"/>
      <c r="AO54" s="502"/>
      <c r="AP54" s="509">
        <f>IF(OR(AND('0.Work Content Judge'!$AE$160=1,$CP54=99),AND('0.Work Content Judge'!$AH$160=1,$CQ54=99),AND('0.Work Content Judge'!$AG$160=1,$CR54=99),AND(COUNTIF('0.Work Content Judge'!$AJ$160:$AO$160,2)=0,$CS54=99),AND(COUNTIF('0.Work Content Judge'!$AJ$160:$AO$160,2)&gt;0,$CT54=99),AND('0.Work Content Judge'!$T$160=0,$CU54=99),AND('0.Work Content Judge'!$U$160=0,$CV54=99)),0,IF(OR(AND('0.Work Content Judge'!$G$130=1,$CD54=1),AND('0.Work Content Judge'!$H$130=1,$CE54=1),AND('0.Work Content Judge'!$I$130=1,$CF54=1),AND('0.Work Content Judge'!$J$130=1,$CG54=1),AND('0.Work Content Judge'!$L$130=1,$CK54=1),,AND('0.Work Content Judge'!$O$130=1,$CL54=1),AND('0.Work Content Judge'!$P$130=1,$CM54=1)),1,0))</f>
        <v>0</v>
      </c>
      <c r="AQ54" s="509">
        <f t="shared" si="7"/>
        <v>1</v>
      </c>
      <c r="AR54" s="509">
        <f>IF(OR(AND('0.Work Content Judge'!$AE$161=1,$CP54=99),AND('0.Work Content Judge'!$AH$161=1,$CQ54=99),AND('0.Work Content Judge'!$AG$161=1,$CR54=99),AND(COUNTIF('0.Work Content Judge'!$AJ$161:$AO$161,2)=0,$CS54=99),AND(COUNTIF('0.Work Content Judge'!$AJ$161:$AO$161,2)&gt;0,$CT54=99),AND('0.Work Content Judge'!$T$161=0,$CU54=99),AND('0.Work Content Judge'!$U$161=0,$CV54=99)),0,IF(OR(AND('0.Work Content Judge'!$G$131=1,$CD54=1),AND('0.Work Content Judge'!$H$131=1,$CE54=1),AND('0.Work Content Judge'!$I$131=1,$CF54=1),AND('0.Work Content Judge'!$J$131=1,$CG54=1),AND('0.Work Content Judge'!$L$131=1,$CK54=1),,AND('0.Work Content Judge'!$O$131=1,$CL54=1),AND('0.Work Content Judge'!$P$131=1,$CM54=1)),1,0))</f>
        <v>0</v>
      </c>
      <c r="AS54" s="509">
        <f t="shared" si="8"/>
        <v>1</v>
      </c>
      <c r="AT54" s="509">
        <f>IF(OR(AND('0.Work Content Judge'!$AE$162=1,$CP54=99),AND('0.Work Content Judge'!$AH$162=1,$CQ54=99),AND('0.Work Content Judge'!$AG$162=1,$CR54=99),AND(COUNTIF('0.Work Content Judge'!$AJ$162:$AO$162,2)=0,$CS54=99),AND(COUNTIF('0.Work Content Judge'!$AJ$162:$AO$162,2)&gt;0,$CT54=99),AND('0.Work Content Judge'!$T$162=0,$CU54=99),AND('0.Work Content Judge'!$U$162=0,$CV54=99)),0,IF(OR(AND('0.Work Content Judge'!$G$132=1,$CD54=1),AND('0.Work Content Judge'!$H$132=1,$CE54=1),AND('0.Work Content Judge'!$I$132=1,$CF54=1),AND('0.Work Content Judge'!$J$132=1,$CG54=1),AND('0.Work Content Judge'!$L$132=1,$CK54=1),,AND('0.Work Content Judge'!$O$132=1,$CL54=1),AND('0.Work Content Judge'!$P$132=1,$CM54=1)),1,0))</f>
        <v>0</v>
      </c>
      <c r="AU54" s="509">
        <f t="shared" si="9"/>
        <v>1</v>
      </c>
      <c r="AV54" s="509">
        <f>IF(OR(AND('0.Work Content Judge'!$AE$163=1,$CP54=99),AND('0.Work Content Judge'!$AH$163=1,$CQ54=99),AND('0.Work Content Judge'!$AG$163=1,$CR54=99),AND(COUNTIF('0.Work Content Judge'!$AJ$163:$AO$163,2)=0,$CS54=99),AND(COUNTIF('0.Work Content Judge'!$AJ$163:$AO$163,2)&gt;0,$CT54=99),AND('0.Work Content Judge'!$T$163=0,$CU54=99),AND('0.Work Content Judge'!$U$163=0,$CV54=99)),0,IF(OR(AND('0.Work Content Judge'!$G$133=1,$CD54=1),AND('0.Work Content Judge'!$H$133=1,$CE54=1),AND('0.Work Content Judge'!$I$133=1,$CF54=1),AND('0.Work Content Judge'!$J$133=1,$CG54=1),AND('0.Work Content Judge'!$L$133=1,$CK54=1),,AND('0.Work Content Judge'!$O$133=1,$CL54=1),AND('0.Work Content Judge'!$P$133=1,$CM54=1)),1,0))</f>
        <v>0</v>
      </c>
      <c r="AW54" s="509">
        <f t="shared" si="10"/>
        <v>1</v>
      </c>
      <c r="AX54" s="509">
        <f>IF(OR(AND('0.Work Content Judge'!$AE$164=1,$CP54=99),AND('0.Work Content Judge'!$AH$164=1,$CQ54=99),AND('0.Work Content Judge'!$AG$164=1,$CR54=99),AND(COUNTIF('0.Work Content Judge'!$AJ$164:$AO$164,2)=0,$CS54=99),AND(COUNTIF('0.Work Content Judge'!$AJ$164:$AO$164,2)&gt;0,$CT54=99),AND('0.Work Content Judge'!$T$164=0,$CU54=99),AND('0.Work Content Judge'!$U$164=0,$CV54=99)),0,IF(OR(AND('0.Work Content Judge'!$G$134=1,$CD54=1),AND('0.Work Content Judge'!$H$134=1,$CE54=1),AND('0.Work Content Judge'!$I$134=1,$CF54=1),AND('0.Work Content Judge'!$J$134=1,$CG54=1),AND('0.Work Content Judge'!$L$134=1,$CK54=1),,AND('0.Work Content Judge'!$O$134=1,$CL54=1),AND('0.Work Content Judge'!$P$134=1,$CM54=1)),1,0))</f>
        <v>0</v>
      </c>
      <c r="AY54" s="509">
        <f t="shared" si="11"/>
        <v>1</v>
      </c>
      <c r="AZ54" s="493">
        <f t="shared" si="12"/>
        <v>1</v>
      </c>
      <c r="BA54" s="521">
        <v>1</v>
      </c>
      <c r="BB54" s="522">
        <v>1</v>
      </c>
      <c r="BC54" s="522" t="s">
        <v>749</v>
      </c>
      <c r="BD54" s="522" t="s">
        <v>749</v>
      </c>
      <c r="BE54" s="522">
        <v>1</v>
      </c>
      <c r="BF54" s="522" t="s">
        <v>749</v>
      </c>
      <c r="BG54" s="522" t="s">
        <v>749</v>
      </c>
      <c r="BH54" s="522">
        <v>1</v>
      </c>
      <c r="BI54" s="522">
        <v>1</v>
      </c>
      <c r="BJ54" s="522">
        <v>0</v>
      </c>
      <c r="BK54" s="522" t="s">
        <v>749</v>
      </c>
      <c r="BL54" s="522">
        <v>1</v>
      </c>
      <c r="BM54" s="522" t="s">
        <v>749</v>
      </c>
      <c r="BN54" s="522">
        <v>0</v>
      </c>
      <c r="BO54" s="522">
        <v>1</v>
      </c>
      <c r="BP54" s="522">
        <v>1</v>
      </c>
      <c r="BQ54" s="522">
        <v>1</v>
      </c>
      <c r="BR54" s="522" t="s">
        <v>749</v>
      </c>
      <c r="BS54" s="522" t="s">
        <v>749</v>
      </c>
      <c r="BT54" s="522" t="s">
        <v>749</v>
      </c>
      <c r="BU54" s="522" t="s">
        <v>749</v>
      </c>
      <c r="BV54" s="522" t="s">
        <v>749</v>
      </c>
      <c r="BW54" s="522" t="s">
        <v>749</v>
      </c>
      <c r="BX54" s="522" t="s">
        <v>749</v>
      </c>
      <c r="BY54" s="522" t="s">
        <v>749</v>
      </c>
      <c r="BZ54" s="522">
        <v>1</v>
      </c>
      <c r="CA54" s="522">
        <v>1</v>
      </c>
      <c r="CB54" s="522">
        <v>1</v>
      </c>
      <c r="CC54" s="522">
        <v>1</v>
      </c>
      <c r="CD54" s="522">
        <v>1</v>
      </c>
      <c r="CE54" s="522">
        <v>1</v>
      </c>
      <c r="CF54" s="522">
        <v>1</v>
      </c>
      <c r="CG54" s="522" t="s">
        <v>749</v>
      </c>
      <c r="CH54" s="522" t="s">
        <v>749</v>
      </c>
      <c r="CI54" s="522" t="s">
        <v>749</v>
      </c>
      <c r="CJ54" s="522" t="s">
        <v>749</v>
      </c>
      <c r="CK54" s="522" t="s">
        <v>749</v>
      </c>
      <c r="CL54" s="522" t="s">
        <v>749</v>
      </c>
      <c r="CM54" s="522" t="s">
        <v>749</v>
      </c>
      <c r="CN54" s="522">
        <v>1</v>
      </c>
      <c r="CO54" s="522">
        <v>1</v>
      </c>
      <c r="CP54" s="522"/>
      <c r="CQ54" s="522"/>
      <c r="CR54" s="522"/>
      <c r="CS54" s="522"/>
      <c r="CT54" s="522"/>
      <c r="CU54" s="522"/>
      <c r="CV54" s="522"/>
    </row>
    <row r="55" s="258" customFormat="1" ht="172.8" spans="1:100">
      <c r="A55" s="447"/>
      <c r="B55" s="448">
        <f t="shared" si="0"/>
        <v>40</v>
      </c>
      <c r="C55" s="449" t="s">
        <v>1291</v>
      </c>
      <c r="D55" s="450" t="s">
        <v>743</v>
      </c>
      <c r="E55" s="451" t="s">
        <v>801</v>
      </c>
      <c r="F55" s="452" t="s">
        <v>1292</v>
      </c>
      <c r="G55" s="453" t="s">
        <v>1293</v>
      </c>
      <c r="H55" s="451" t="str">
        <f t="shared" si="1"/>
        <v>サーバ全体
Entire server</v>
      </c>
      <c r="I55" s="319" t="s">
        <v>1294</v>
      </c>
      <c r="J55" s="320" t="s">
        <v>1295</v>
      </c>
      <c r="K55" s="487" t="str">
        <f t="shared" si="2"/>
        <v>回答不要
Not Applicable</v>
      </c>
      <c r="L55" s="488"/>
      <c r="M55" s="489"/>
      <c r="N55" s="490" t="s">
        <v>1291</v>
      </c>
      <c r="O55" s="491"/>
      <c r="P55" s="322"/>
      <c r="Q55" s="502"/>
      <c r="R55" s="487" t="str">
        <f t="shared" si="3"/>
        <v>回答不要
Not Applicable</v>
      </c>
      <c r="S55" s="488"/>
      <c r="T55" s="489"/>
      <c r="U55" s="491"/>
      <c r="V55" s="322"/>
      <c r="W55" s="502"/>
      <c r="X55" s="487" t="str">
        <f t="shared" si="4"/>
        <v>回答不要
Not Applicable</v>
      </c>
      <c r="Y55" s="488"/>
      <c r="Z55" s="489"/>
      <c r="AA55" s="491"/>
      <c r="AB55" s="322"/>
      <c r="AC55" s="502"/>
      <c r="AD55" s="487" t="str">
        <f t="shared" si="5"/>
        <v>回答不要
Not Applicable</v>
      </c>
      <c r="AE55" s="488"/>
      <c r="AF55" s="489"/>
      <c r="AG55" s="491"/>
      <c r="AH55" s="322"/>
      <c r="AI55" s="502"/>
      <c r="AJ55" s="487" t="str">
        <f t="shared" si="6"/>
        <v>回答不要
Not Applicable</v>
      </c>
      <c r="AK55" s="488"/>
      <c r="AL55" s="489"/>
      <c r="AM55" s="491"/>
      <c r="AN55" s="322"/>
      <c r="AO55" s="502"/>
      <c r="AP55" s="509">
        <f>IF(OR(AND('0.Work Content Judge'!$AE$160=1,$CP55=99),AND('0.Work Content Judge'!$AH$160=1,$CQ55=99),AND('0.Work Content Judge'!$AG$160=1,$CR55=99),AND(COUNTIF('0.Work Content Judge'!$AJ$160:$AO$160,2)=0,$CS55=99),AND(COUNTIF('0.Work Content Judge'!$AJ$160:$AO$160,2)&gt;0,$CT55=99),AND('0.Work Content Judge'!$T$160=0,$CU55=99),AND('0.Work Content Judge'!$U$160=0,$CV55=99)),0,IF(OR(AND('0.Work Content Judge'!$G$130=1,$CD55=1),AND('0.Work Content Judge'!$H$130=1,$CE55=1),AND('0.Work Content Judge'!$I$130=1,$CF55=1),AND('0.Work Content Judge'!$J$130=1,$CG55=1),AND('0.Work Content Judge'!$L$130=1,$CK55=1),,AND('0.Work Content Judge'!$O$130=1,$CL55=1),AND('0.Work Content Judge'!$P$130=1,$CM55=1)),1,0))</f>
        <v>0</v>
      </c>
      <c r="AQ55" s="509">
        <f t="shared" si="7"/>
        <v>1</v>
      </c>
      <c r="AR55" s="509">
        <f>IF(OR(AND('0.Work Content Judge'!$AE$161=1,$CP55=99),AND('0.Work Content Judge'!$AH$161=1,$CQ55=99),AND('0.Work Content Judge'!$AG$161=1,$CR55=99),AND(COUNTIF('0.Work Content Judge'!$AJ$161:$AO$161,2)=0,$CS55=99),AND(COUNTIF('0.Work Content Judge'!$AJ$161:$AO$161,2)&gt;0,$CT55=99),AND('0.Work Content Judge'!$T$161=0,$CU55=99),AND('0.Work Content Judge'!$U$161=0,$CV55=99)),0,IF(OR(AND('0.Work Content Judge'!$G$131=1,$CD55=1),AND('0.Work Content Judge'!$H$131=1,$CE55=1),AND('0.Work Content Judge'!$I$131=1,$CF55=1),AND('0.Work Content Judge'!$J$131=1,$CG55=1),AND('0.Work Content Judge'!$L$131=1,$CK55=1),,AND('0.Work Content Judge'!$O$131=1,$CL55=1),AND('0.Work Content Judge'!$P$131=1,$CM55=1)),1,0))</f>
        <v>0</v>
      </c>
      <c r="AS55" s="509">
        <f t="shared" si="8"/>
        <v>1</v>
      </c>
      <c r="AT55" s="509">
        <f>IF(OR(AND('0.Work Content Judge'!$AE$162=1,$CP55=99),AND('0.Work Content Judge'!$AH$162=1,$CQ55=99),AND('0.Work Content Judge'!$AG$162=1,$CR55=99),AND(COUNTIF('0.Work Content Judge'!$AJ$162:$AO$162,2)=0,$CS55=99),AND(COUNTIF('0.Work Content Judge'!$AJ$162:$AO$162,2)&gt;0,$CT55=99),AND('0.Work Content Judge'!$T$162=0,$CU55=99),AND('0.Work Content Judge'!$U$162=0,$CV55=99)),0,IF(OR(AND('0.Work Content Judge'!$G$132=1,$CD55=1),AND('0.Work Content Judge'!$H$132=1,$CE55=1),AND('0.Work Content Judge'!$I$132=1,$CF55=1),AND('0.Work Content Judge'!$J$132=1,$CG55=1),AND('0.Work Content Judge'!$L$132=1,$CK55=1),,AND('0.Work Content Judge'!$O$132=1,$CL55=1),AND('0.Work Content Judge'!$P$132=1,$CM55=1)),1,0))</f>
        <v>0</v>
      </c>
      <c r="AU55" s="509">
        <f t="shared" si="9"/>
        <v>1</v>
      </c>
      <c r="AV55" s="509">
        <f>IF(OR(AND('0.Work Content Judge'!$AE$163=1,$CP55=99),AND('0.Work Content Judge'!$AH$163=1,$CQ55=99),AND('0.Work Content Judge'!$AG$163=1,$CR55=99),AND(COUNTIF('0.Work Content Judge'!$AJ$163:$AO$163,2)=0,$CS55=99),AND(COUNTIF('0.Work Content Judge'!$AJ$163:$AO$163,2)&gt;0,$CT55=99),AND('0.Work Content Judge'!$T$163=0,$CU55=99),AND('0.Work Content Judge'!$U$163=0,$CV55=99)),0,IF(OR(AND('0.Work Content Judge'!$G$133=1,$CD55=1),AND('0.Work Content Judge'!$H$133=1,$CE55=1),AND('0.Work Content Judge'!$I$133=1,$CF55=1),AND('0.Work Content Judge'!$J$133=1,$CG55=1),AND('0.Work Content Judge'!$L$133=1,$CK55=1),,AND('0.Work Content Judge'!$O$133=1,$CL55=1),AND('0.Work Content Judge'!$P$133=1,$CM55=1)),1,0))</f>
        <v>0</v>
      </c>
      <c r="AW55" s="509">
        <f t="shared" si="10"/>
        <v>1</v>
      </c>
      <c r="AX55" s="509">
        <f>IF(OR(AND('0.Work Content Judge'!$AE$164=1,$CP55=99),AND('0.Work Content Judge'!$AH$164=1,$CQ55=99),AND('0.Work Content Judge'!$AG$164=1,$CR55=99),AND(COUNTIF('0.Work Content Judge'!$AJ$164:$AO$164,2)=0,$CS55=99),AND(COUNTIF('0.Work Content Judge'!$AJ$164:$AO$164,2)&gt;0,$CT55=99),AND('0.Work Content Judge'!$T$164=0,$CU55=99),AND('0.Work Content Judge'!$U$164=0,$CV55=99)),0,IF(OR(AND('0.Work Content Judge'!$G$134=1,$CD55=1),AND('0.Work Content Judge'!$H$134=1,$CE55=1),AND('0.Work Content Judge'!$I$134=1,$CF55=1),AND('0.Work Content Judge'!$J$134=1,$CG55=1),AND('0.Work Content Judge'!$L$134=1,$CK55=1),,AND('0.Work Content Judge'!$O$134=1,$CL55=1),AND('0.Work Content Judge'!$P$134=1,$CM55=1)),1,0))</f>
        <v>0</v>
      </c>
      <c r="AY55" s="509">
        <f t="shared" si="11"/>
        <v>1</v>
      </c>
      <c r="AZ55" s="493">
        <f t="shared" si="12"/>
        <v>1</v>
      </c>
      <c r="BA55" s="521">
        <v>1</v>
      </c>
      <c r="BB55" s="522">
        <v>1</v>
      </c>
      <c r="BC55" s="522" t="s">
        <v>749</v>
      </c>
      <c r="BD55" s="522" t="s">
        <v>749</v>
      </c>
      <c r="BE55" s="522" t="s">
        <v>749</v>
      </c>
      <c r="BF55" s="522" t="s">
        <v>749</v>
      </c>
      <c r="BG55" s="522" t="s">
        <v>749</v>
      </c>
      <c r="BH55" s="522" t="s">
        <v>749</v>
      </c>
      <c r="BI55" s="522" t="s">
        <v>749</v>
      </c>
      <c r="BJ55" s="522">
        <v>0</v>
      </c>
      <c r="BK55" s="522" t="s">
        <v>749</v>
      </c>
      <c r="BL55" s="522" t="s">
        <v>749</v>
      </c>
      <c r="BM55" s="522" t="s">
        <v>749</v>
      </c>
      <c r="BN55" s="522" t="s">
        <v>749</v>
      </c>
      <c r="BO55" s="522" t="s">
        <v>749</v>
      </c>
      <c r="BP55" s="522" t="s">
        <v>749</v>
      </c>
      <c r="BQ55" s="522">
        <v>1</v>
      </c>
      <c r="BR55" s="522" t="s">
        <v>749</v>
      </c>
      <c r="BS55" s="522" t="s">
        <v>749</v>
      </c>
      <c r="BT55" s="522" t="s">
        <v>749</v>
      </c>
      <c r="BU55" s="522" t="s">
        <v>749</v>
      </c>
      <c r="BV55" s="522" t="s">
        <v>749</v>
      </c>
      <c r="BW55" s="522" t="s">
        <v>749</v>
      </c>
      <c r="BX55" s="522" t="s">
        <v>749</v>
      </c>
      <c r="BY55" s="522" t="s">
        <v>749</v>
      </c>
      <c r="BZ55" s="522">
        <v>1</v>
      </c>
      <c r="CA55" s="522">
        <v>1</v>
      </c>
      <c r="CB55" s="522"/>
      <c r="CC55" s="522" t="s">
        <v>749</v>
      </c>
      <c r="CD55" s="522">
        <v>1</v>
      </c>
      <c r="CE55" s="522" t="s">
        <v>749</v>
      </c>
      <c r="CF55" s="522">
        <v>1</v>
      </c>
      <c r="CG55" s="522" t="s">
        <v>749</v>
      </c>
      <c r="CH55" s="522" t="s">
        <v>749</v>
      </c>
      <c r="CI55" s="522" t="s">
        <v>749</v>
      </c>
      <c r="CJ55" s="522" t="s">
        <v>749</v>
      </c>
      <c r="CK55" s="522" t="s">
        <v>749</v>
      </c>
      <c r="CL55" s="522" t="s">
        <v>749</v>
      </c>
      <c r="CM55" s="522" t="s">
        <v>749</v>
      </c>
      <c r="CN55" s="522" t="s">
        <v>749</v>
      </c>
      <c r="CO55" s="522">
        <v>1</v>
      </c>
      <c r="CP55" s="522"/>
      <c r="CQ55" s="522"/>
      <c r="CR55" s="522"/>
      <c r="CS55" s="522"/>
      <c r="CT55" s="522"/>
      <c r="CU55" s="522"/>
      <c r="CV55" s="522"/>
    </row>
    <row r="56" s="258" customFormat="1" ht="158.4" spans="1:100">
      <c r="A56" s="447"/>
      <c r="B56" s="448">
        <f t="shared" si="0"/>
        <v>41</v>
      </c>
      <c r="C56" s="449" t="s">
        <v>850</v>
      </c>
      <c r="D56" s="450" t="s">
        <v>743</v>
      </c>
      <c r="E56" s="451" t="s">
        <v>801</v>
      </c>
      <c r="F56" s="452" t="s">
        <v>856</v>
      </c>
      <c r="G56" s="453" t="s">
        <v>852</v>
      </c>
      <c r="H56" s="451" t="str">
        <f t="shared" si="1"/>
        <v>サーバ全体
Entire server</v>
      </c>
      <c r="I56" s="319" t="s">
        <v>853</v>
      </c>
      <c r="J56" s="320" t="s">
        <v>854</v>
      </c>
      <c r="K56" s="487" t="str">
        <f t="shared" si="2"/>
        <v>回答不要
Not Applicable</v>
      </c>
      <c r="L56" s="488"/>
      <c r="M56" s="489"/>
      <c r="N56" s="490" t="s">
        <v>855</v>
      </c>
      <c r="O56" s="491"/>
      <c r="P56" s="322"/>
      <c r="Q56" s="502"/>
      <c r="R56" s="487" t="str">
        <f t="shared" si="3"/>
        <v>回答不要
Not Applicable</v>
      </c>
      <c r="S56" s="488"/>
      <c r="T56" s="489"/>
      <c r="U56" s="491"/>
      <c r="V56" s="322"/>
      <c r="W56" s="502"/>
      <c r="X56" s="487" t="str">
        <f t="shared" si="4"/>
        <v>回答不要
Not Applicable</v>
      </c>
      <c r="Y56" s="488"/>
      <c r="Z56" s="489"/>
      <c r="AA56" s="491"/>
      <c r="AB56" s="322"/>
      <c r="AC56" s="502"/>
      <c r="AD56" s="487" t="str">
        <f t="shared" si="5"/>
        <v>回答不要
Not Applicable</v>
      </c>
      <c r="AE56" s="488"/>
      <c r="AF56" s="489"/>
      <c r="AG56" s="491"/>
      <c r="AH56" s="322"/>
      <c r="AI56" s="502"/>
      <c r="AJ56" s="487" t="str">
        <f t="shared" si="6"/>
        <v>回答不要
Not Applicable</v>
      </c>
      <c r="AK56" s="488"/>
      <c r="AL56" s="489"/>
      <c r="AM56" s="491"/>
      <c r="AN56" s="322"/>
      <c r="AO56" s="502"/>
      <c r="AP56" s="509">
        <f>IF(OR(AND('0.Work Content Judge'!$AE$160=1,$CP56=99),AND('0.Work Content Judge'!$AH$160=1,$CQ56=99),AND('0.Work Content Judge'!$AG$160=1,$CR56=99),AND(COUNTIF('0.Work Content Judge'!$AJ$160:$AO$160,2)=0,$CS56=99),AND(COUNTIF('0.Work Content Judge'!$AJ$160:$AO$160,2)&gt;0,$CT56=99),AND('0.Work Content Judge'!$T$160=0,$CU56=99),AND('0.Work Content Judge'!$U$160=0,$CV56=99)),0,IF(OR(AND('0.Work Content Judge'!$G$130=1,$CD56=1),AND('0.Work Content Judge'!$H$130=1,$CE56=1),AND('0.Work Content Judge'!$I$130=1,$CF56=1),AND('0.Work Content Judge'!$J$130=1,$CG56=1),AND('0.Work Content Judge'!$L$130=1,$CK56=1),,AND('0.Work Content Judge'!$O$130=1,$CL56=1),AND('0.Work Content Judge'!$P$130=1,$CM56=1)),1,0))</f>
        <v>0</v>
      </c>
      <c r="AQ56" s="509">
        <f t="shared" si="7"/>
        <v>1</v>
      </c>
      <c r="AR56" s="509">
        <f>IF(OR(AND('0.Work Content Judge'!$AE$161=1,$CP56=99),AND('0.Work Content Judge'!$AH$161=1,$CQ56=99),AND('0.Work Content Judge'!$AG$161=1,$CR56=99),AND(COUNTIF('0.Work Content Judge'!$AJ$161:$AO$161,2)=0,$CS56=99),AND(COUNTIF('0.Work Content Judge'!$AJ$161:$AO$161,2)&gt;0,$CT56=99),AND('0.Work Content Judge'!$T$161=0,$CU56=99),AND('0.Work Content Judge'!$U$161=0,$CV56=99)),0,IF(OR(AND('0.Work Content Judge'!$G$131=1,$CD56=1),AND('0.Work Content Judge'!$H$131=1,$CE56=1),AND('0.Work Content Judge'!$I$131=1,$CF56=1),AND('0.Work Content Judge'!$J$131=1,$CG56=1),AND('0.Work Content Judge'!$L$131=1,$CK56=1),,AND('0.Work Content Judge'!$O$131=1,$CL56=1),AND('0.Work Content Judge'!$P$131=1,$CM56=1)),1,0))</f>
        <v>0</v>
      </c>
      <c r="AS56" s="509">
        <f t="shared" si="8"/>
        <v>1</v>
      </c>
      <c r="AT56" s="509">
        <f>IF(OR(AND('0.Work Content Judge'!$AE$162=1,$CP56=99),AND('0.Work Content Judge'!$AH$162=1,$CQ56=99),AND('0.Work Content Judge'!$AG$162=1,$CR56=99),AND(COUNTIF('0.Work Content Judge'!$AJ$162:$AO$162,2)=0,$CS56=99),AND(COUNTIF('0.Work Content Judge'!$AJ$162:$AO$162,2)&gt;0,$CT56=99),AND('0.Work Content Judge'!$T$162=0,$CU56=99),AND('0.Work Content Judge'!$U$162=0,$CV56=99)),0,IF(OR(AND('0.Work Content Judge'!$G$132=1,$CD56=1),AND('0.Work Content Judge'!$H$132=1,$CE56=1),AND('0.Work Content Judge'!$I$132=1,$CF56=1),AND('0.Work Content Judge'!$J$132=1,$CG56=1),AND('0.Work Content Judge'!$L$132=1,$CK56=1),,AND('0.Work Content Judge'!$O$132=1,$CL56=1),AND('0.Work Content Judge'!$P$132=1,$CM56=1)),1,0))</f>
        <v>0</v>
      </c>
      <c r="AU56" s="509">
        <f t="shared" si="9"/>
        <v>1</v>
      </c>
      <c r="AV56" s="509">
        <f>IF(OR(AND('0.Work Content Judge'!$AE$163=1,$CP56=99),AND('0.Work Content Judge'!$AH$163=1,$CQ56=99),AND('0.Work Content Judge'!$AG$163=1,$CR56=99),AND(COUNTIF('0.Work Content Judge'!$AJ$163:$AO$163,2)=0,$CS56=99),AND(COUNTIF('0.Work Content Judge'!$AJ$163:$AO$163,2)&gt;0,$CT56=99),AND('0.Work Content Judge'!$T$163=0,$CU56=99),AND('0.Work Content Judge'!$U$163=0,$CV56=99)),0,IF(OR(AND('0.Work Content Judge'!$G$133=1,$CD56=1),AND('0.Work Content Judge'!$H$133=1,$CE56=1),AND('0.Work Content Judge'!$I$133=1,$CF56=1),AND('0.Work Content Judge'!$J$133=1,$CG56=1),AND('0.Work Content Judge'!$L$133=1,$CK56=1),,AND('0.Work Content Judge'!$O$133=1,$CL56=1),AND('0.Work Content Judge'!$P$133=1,$CM56=1)),1,0))</f>
        <v>0</v>
      </c>
      <c r="AW56" s="509">
        <f t="shared" si="10"/>
        <v>1</v>
      </c>
      <c r="AX56" s="509">
        <f>IF(OR(AND('0.Work Content Judge'!$AE$164=1,$CP56=99),AND('0.Work Content Judge'!$AH$164=1,$CQ56=99),AND('0.Work Content Judge'!$AG$164=1,$CR56=99),AND(COUNTIF('0.Work Content Judge'!$AJ$164:$AO$164,2)=0,$CS56=99),AND(COUNTIF('0.Work Content Judge'!$AJ$164:$AO$164,2)&gt;0,$CT56=99),AND('0.Work Content Judge'!$T$164=0,$CU56=99),AND('0.Work Content Judge'!$U$164=0,$CV56=99)),0,IF(OR(AND('0.Work Content Judge'!$G$134=1,$CD56=1),AND('0.Work Content Judge'!$H$134=1,$CE56=1),AND('0.Work Content Judge'!$I$134=1,$CF56=1),AND('0.Work Content Judge'!$J$134=1,$CG56=1),AND('0.Work Content Judge'!$L$134=1,$CK56=1),,AND('0.Work Content Judge'!$O$134=1,$CL56=1),AND('0.Work Content Judge'!$P$134=1,$CM56=1)),1,0))</f>
        <v>0</v>
      </c>
      <c r="AY56" s="509">
        <f t="shared" si="11"/>
        <v>1</v>
      </c>
      <c r="AZ56" s="493">
        <f t="shared" si="12"/>
        <v>1</v>
      </c>
      <c r="BA56" s="521">
        <v>1</v>
      </c>
      <c r="BB56" s="522">
        <v>1</v>
      </c>
      <c r="BC56" s="522" t="s">
        <v>749</v>
      </c>
      <c r="BD56" s="522" t="s">
        <v>749</v>
      </c>
      <c r="BE56" s="522" t="s">
        <v>749</v>
      </c>
      <c r="BF56" s="522" t="s">
        <v>749</v>
      </c>
      <c r="BG56" s="522">
        <v>1</v>
      </c>
      <c r="BH56" s="522">
        <v>1</v>
      </c>
      <c r="BI56" s="522">
        <v>1</v>
      </c>
      <c r="BJ56" s="522">
        <v>0</v>
      </c>
      <c r="BK56" s="522" t="s">
        <v>749</v>
      </c>
      <c r="BL56" s="522" t="s">
        <v>749</v>
      </c>
      <c r="BM56" s="522" t="s">
        <v>749</v>
      </c>
      <c r="BN56" s="522">
        <v>1</v>
      </c>
      <c r="BO56" s="522">
        <v>1</v>
      </c>
      <c r="BP56" s="522">
        <v>1</v>
      </c>
      <c r="BQ56" s="522">
        <v>1</v>
      </c>
      <c r="BR56" s="522" t="s">
        <v>749</v>
      </c>
      <c r="BS56" s="522" t="s">
        <v>749</v>
      </c>
      <c r="BT56" s="522" t="s">
        <v>749</v>
      </c>
      <c r="BU56" s="522" t="s">
        <v>749</v>
      </c>
      <c r="BV56" s="522" t="s">
        <v>749</v>
      </c>
      <c r="BW56" s="522" t="s">
        <v>749</v>
      </c>
      <c r="BX56" s="522" t="s">
        <v>749</v>
      </c>
      <c r="BY56" s="522" t="s">
        <v>749</v>
      </c>
      <c r="BZ56" s="522">
        <v>1</v>
      </c>
      <c r="CA56" s="522">
        <v>1</v>
      </c>
      <c r="CB56" s="522">
        <v>1</v>
      </c>
      <c r="CC56" s="522">
        <v>1</v>
      </c>
      <c r="CD56" s="522">
        <v>1</v>
      </c>
      <c r="CE56" s="522">
        <v>1</v>
      </c>
      <c r="CF56" s="522">
        <v>1</v>
      </c>
      <c r="CG56" s="522" t="s">
        <v>749</v>
      </c>
      <c r="CH56" s="522" t="s">
        <v>749</v>
      </c>
      <c r="CI56" s="522" t="s">
        <v>749</v>
      </c>
      <c r="CJ56" s="522" t="s">
        <v>749</v>
      </c>
      <c r="CK56" s="522" t="s">
        <v>749</v>
      </c>
      <c r="CL56" s="522" t="s">
        <v>749</v>
      </c>
      <c r="CM56" s="522" t="s">
        <v>749</v>
      </c>
      <c r="CN56" s="522">
        <v>1</v>
      </c>
      <c r="CO56" s="522">
        <v>1</v>
      </c>
      <c r="CP56" s="522"/>
      <c r="CQ56" s="522"/>
      <c r="CR56" s="522"/>
      <c r="CS56" s="522"/>
      <c r="CT56" s="522"/>
      <c r="CU56" s="522"/>
      <c r="CV56" s="522"/>
    </row>
    <row r="57" s="258" customFormat="1" ht="144" spans="1:100">
      <c r="A57" s="447"/>
      <c r="B57" s="448">
        <f t="shared" si="0"/>
        <v>42</v>
      </c>
      <c r="C57" s="449" t="s">
        <v>857</v>
      </c>
      <c r="D57" s="450" t="s">
        <v>743</v>
      </c>
      <c r="E57" s="451" t="s">
        <v>801</v>
      </c>
      <c r="F57" s="452" t="s">
        <v>858</v>
      </c>
      <c r="G57" s="453" t="s">
        <v>859</v>
      </c>
      <c r="H57" s="451" t="str">
        <f t="shared" si="1"/>
        <v>サーバ全体
Entire server</v>
      </c>
      <c r="I57" s="319" t="s">
        <v>785</v>
      </c>
      <c r="J57" s="320" t="s">
        <v>786</v>
      </c>
      <c r="K57" s="487" t="str">
        <f t="shared" si="2"/>
        <v>回答不要
Not Applicable</v>
      </c>
      <c r="L57" s="488"/>
      <c r="M57" s="489"/>
      <c r="N57" s="490" t="s">
        <v>860</v>
      </c>
      <c r="O57" s="491"/>
      <c r="P57" s="322"/>
      <c r="Q57" s="502"/>
      <c r="R57" s="487" t="str">
        <f t="shared" si="3"/>
        <v>回答不要
Not Applicable</v>
      </c>
      <c r="S57" s="488"/>
      <c r="T57" s="489"/>
      <c r="U57" s="491"/>
      <c r="V57" s="322"/>
      <c r="W57" s="502"/>
      <c r="X57" s="487" t="str">
        <f t="shared" si="4"/>
        <v>回答不要
Not Applicable</v>
      </c>
      <c r="Y57" s="488"/>
      <c r="Z57" s="489"/>
      <c r="AA57" s="491"/>
      <c r="AB57" s="322"/>
      <c r="AC57" s="502"/>
      <c r="AD57" s="487" t="str">
        <f t="shared" si="5"/>
        <v>回答不要
Not Applicable</v>
      </c>
      <c r="AE57" s="488"/>
      <c r="AF57" s="489"/>
      <c r="AG57" s="491"/>
      <c r="AH57" s="322"/>
      <c r="AI57" s="502"/>
      <c r="AJ57" s="487" t="str">
        <f t="shared" si="6"/>
        <v>回答不要
Not Applicable</v>
      </c>
      <c r="AK57" s="488"/>
      <c r="AL57" s="489"/>
      <c r="AM57" s="491"/>
      <c r="AN57" s="322"/>
      <c r="AO57" s="502"/>
      <c r="AP57" s="509">
        <f>IF(OR(AND('0.Work Content Judge'!$AE$160=1,$CP57=99),AND('0.Work Content Judge'!$AH$160=1,$CQ57=99),AND('0.Work Content Judge'!$AG$160=1,$CR57=99),AND(COUNTIF('0.Work Content Judge'!$AJ$160:$AO$160,2)=0,$CS57=99),AND(COUNTIF('0.Work Content Judge'!$AJ$160:$AO$160,2)&gt;0,$CT57=99),AND('0.Work Content Judge'!$T$160=0,$CU57=99),AND('0.Work Content Judge'!$U$160=0,$CV57=99)),0,IF(OR(AND('0.Work Content Judge'!$G$130=1,$CD57=1),AND('0.Work Content Judge'!$H$130=1,$CE57=1),AND('0.Work Content Judge'!$I$130=1,$CF57=1),AND('0.Work Content Judge'!$J$130=1,$CG57=1),AND('0.Work Content Judge'!$L$130=1,$CK57=1),,AND('0.Work Content Judge'!$O$130=1,$CL57=1),AND('0.Work Content Judge'!$P$130=1,$CM57=1)),1,0))</f>
        <v>0</v>
      </c>
      <c r="AQ57" s="509">
        <f t="shared" si="7"/>
        <v>1</v>
      </c>
      <c r="AR57" s="509">
        <f>IF(OR(AND('0.Work Content Judge'!$AE$161=1,$CP57=99),AND('0.Work Content Judge'!$AH$161=1,$CQ57=99),AND('0.Work Content Judge'!$AG$161=1,$CR57=99),AND(COUNTIF('0.Work Content Judge'!$AJ$161:$AO$161,2)=0,$CS57=99),AND(COUNTIF('0.Work Content Judge'!$AJ$161:$AO$161,2)&gt;0,$CT57=99),AND('0.Work Content Judge'!$T$161=0,$CU57=99),AND('0.Work Content Judge'!$U$161=0,$CV57=99)),0,IF(OR(AND('0.Work Content Judge'!$G$131=1,$CD57=1),AND('0.Work Content Judge'!$H$131=1,$CE57=1),AND('0.Work Content Judge'!$I$131=1,$CF57=1),AND('0.Work Content Judge'!$J$131=1,$CG57=1),AND('0.Work Content Judge'!$L$131=1,$CK57=1),,AND('0.Work Content Judge'!$O$131=1,$CL57=1),AND('0.Work Content Judge'!$P$131=1,$CM57=1)),1,0))</f>
        <v>0</v>
      </c>
      <c r="AS57" s="509">
        <f t="shared" si="8"/>
        <v>1</v>
      </c>
      <c r="AT57" s="509">
        <f>IF(OR(AND('0.Work Content Judge'!$AE$162=1,$CP57=99),AND('0.Work Content Judge'!$AH$162=1,$CQ57=99),AND('0.Work Content Judge'!$AG$162=1,$CR57=99),AND(COUNTIF('0.Work Content Judge'!$AJ$162:$AO$162,2)=0,$CS57=99),AND(COUNTIF('0.Work Content Judge'!$AJ$162:$AO$162,2)&gt;0,$CT57=99),AND('0.Work Content Judge'!$T$162=0,$CU57=99),AND('0.Work Content Judge'!$U$162=0,$CV57=99)),0,IF(OR(AND('0.Work Content Judge'!$G$132=1,$CD57=1),AND('0.Work Content Judge'!$H$132=1,$CE57=1),AND('0.Work Content Judge'!$I$132=1,$CF57=1),AND('0.Work Content Judge'!$J$132=1,$CG57=1),AND('0.Work Content Judge'!$L$132=1,$CK57=1),,AND('0.Work Content Judge'!$O$132=1,$CL57=1),AND('0.Work Content Judge'!$P$132=1,$CM57=1)),1,0))</f>
        <v>0</v>
      </c>
      <c r="AU57" s="509">
        <f t="shared" si="9"/>
        <v>1</v>
      </c>
      <c r="AV57" s="509">
        <f>IF(OR(AND('0.Work Content Judge'!$AE$163=1,$CP57=99),AND('0.Work Content Judge'!$AH$163=1,$CQ57=99),AND('0.Work Content Judge'!$AG$163=1,$CR57=99),AND(COUNTIF('0.Work Content Judge'!$AJ$163:$AO$163,2)=0,$CS57=99),AND(COUNTIF('0.Work Content Judge'!$AJ$163:$AO$163,2)&gt;0,$CT57=99),AND('0.Work Content Judge'!$T$163=0,$CU57=99),AND('0.Work Content Judge'!$U$163=0,$CV57=99)),0,IF(OR(AND('0.Work Content Judge'!$G$133=1,$CD57=1),AND('0.Work Content Judge'!$H$133=1,$CE57=1),AND('0.Work Content Judge'!$I$133=1,$CF57=1),AND('0.Work Content Judge'!$J$133=1,$CG57=1),AND('0.Work Content Judge'!$L$133=1,$CK57=1),,AND('0.Work Content Judge'!$O$133=1,$CL57=1),AND('0.Work Content Judge'!$P$133=1,$CM57=1)),1,0))</f>
        <v>0</v>
      </c>
      <c r="AW57" s="509">
        <f t="shared" si="10"/>
        <v>1</v>
      </c>
      <c r="AX57" s="509">
        <f>IF(OR(AND('0.Work Content Judge'!$AE$164=1,$CP57=99),AND('0.Work Content Judge'!$AH$164=1,$CQ57=99),AND('0.Work Content Judge'!$AG$164=1,$CR57=99),AND(COUNTIF('0.Work Content Judge'!$AJ$164:$AO$164,2)=0,$CS57=99),AND(COUNTIF('0.Work Content Judge'!$AJ$164:$AO$164,2)&gt;0,$CT57=99),AND('0.Work Content Judge'!$T$164=0,$CU57=99),AND('0.Work Content Judge'!$U$164=0,$CV57=99)),0,IF(OR(AND('0.Work Content Judge'!$G$134=1,$CD57=1),AND('0.Work Content Judge'!$H$134=1,$CE57=1),AND('0.Work Content Judge'!$I$134=1,$CF57=1),AND('0.Work Content Judge'!$J$134=1,$CG57=1),AND('0.Work Content Judge'!$L$134=1,$CK57=1),,AND('0.Work Content Judge'!$O$134=1,$CL57=1),AND('0.Work Content Judge'!$P$134=1,$CM57=1)),1,0))</f>
        <v>0</v>
      </c>
      <c r="AY57" s="509">
        <f t="shared" si="11"/>
        <v>1</v>
      </c>
      <c r="AZ57" s="493">
        <f t="shared" si="12"/>
        <v>1</v>
      </c>
      <c r="BA57" s="521">
        <v>1</v>
      </c>
      <c r="BB57" s="522">
        <v>1</v>
      </c>
      <c r="BC57" s="522" t="s">
        <v>749</v>
      </c>
      <c r="BD57" s="522" t="s">
        <v>749</v>
      </c>
      <c r="BE57" s="522" t="s">
        <v>749</v>
      </c>
      <c r="BF57" s="522" t="s">
        <v>749</v>
      </c>
      <c r="BG57" s="522">
        <v>1</v>
      </c>
      <c r="BH57" s="522">
        <v>1</v>
      </c>
      <c r="BI57" s="522">
        <v>1</v>
      </c>
      <c r="BJ57" s="522">
        <v>0</v>
      </c>
      <c r="BK57" s="522" t="s">
        <v>749</v>
      </c>
      <c r="BL57" s="522" t="s">
        <v>749</v>
      </c>
      <c r="BM57" s="522" t="s">
        <v>749</v>
      </c>
      <c r="BN57" s="522">
        <v>1</v>
      </c>
      <c r="BO57" s="522">
        <v>1</v>
      </c>
      <c r="BP57" s="522">
        <v>1</v>
      </c>
      <c r="BQ57" s="522">
        <v>1</v>
      </c>
      <c r="BR57" s="522" t="s">
        <v>749</v>
      </c>
      <c r="BS57" s="522" t="s">
        <v>749</v>
      </c>
      <c r="BT57" s="522" t="s">
        <v>749</v>
      </c>
      <c r="BU57" s="522" t="s">
        <v>749</v>
      </c>
      <c r="BV57" s="522" t="s">
        <v>749</v>
      </c>
      <c r="BW57" s="522" t="s">
        <v>749</v>
      </c>
      <c r="BX57" s="522" t="s">
        <v>749</v>
      </c>
      <c r="BY57" s="522" t="s">
        <v>749</v>
      </c>
      <c r="BZ57" s="522">
        <v>1</v>
      </c>
      <c r="CA57" s="522">
        <v>1</v>
      </c>
      <c r="CB57" s="522">
        <v>1</v>
      </c>
      <c r="CC57" s="522">
        <v>1</v>
      </c>
      <c r="CD57" s="522">
        <v>1</v>
      </c>
      <c r="CE57" s="522" t="s">
        <v>749</v>
      </c>
      <c r="CF57" s="522">
        <v>1</v>
      </c>
      <c r="CG57" s="522" t="s">
        <v>749</v>
      </c>
      <c r="CH57" s="522" t="s">
        <v>749</v>
      </c>
      <c r="CI57" s="522" t="s">
        <v>749</v>
      </c>
      <c r="CJ57" s="522" t="s">
        <v>749</v>
      </c>
      <c r="CK57" s="522" t="s">
        <v>749</v>
      </c>
      <c r="CL57" s="522" t="s">
        <v>749</v>
      </c>
      <c r="CM57" s="522" t="s">
        <v>749</v>
      </c>
      <c r="CN57" s="522">
        <v>1</v>
      </c>
      <c r="CO57" s="522">
        <v>1</v>
      </c>
      <c r="CP57" s="522"/>
      <c r="CQ57" s="522"/>
      <c r="CR57" s="522"/>
      <c r="CS57" s="522"/>
      <c r="CT57" s="522"/>
      <c r="CU57" s="522"/>
      <c r="CV57" s="522"/>
    </row>
    <row r="58" s="258" customFormat="1" ht="172.8" spans="1:100">
      <c r="A58" s="447"/>
      <c r="B58" s="448">
        <f t="shared" si="0"/>
        <v>43</v>
      </c>
      <c r="C58" s="449" t="s">
        <v>861</v>
      </c>
      <c r="D58" s="450" t="s">
        <v>743</v>
      </c>
      <c r="E58" s="451" t="s">
        <v>801</v>
      </c>
      <c r="F58" s="452" t="s">
        <v>862</v>
      </c>
      <c r="G58" s="453" t="s">
        <v>863</v>
      </c>
      <c r="H58" s="451" t="str">
        <f t="shared" si="1"/>
        <v>サーバ全体
Entire server</v>
      </c>
      <c r="I58" s="319" t="s">
        <v>864</v>
      </c>
      <c r="J58" s="320" t="s">
        <v>865</v>
      </c>
      <c r="K58" s="487" t="str">
        <f t="shared" si="2"/>
        <v>回答不要
Not Applicable</v>
      </c>
      <c r="L58" s="488"/>
      <c r="M58" s="489"/>
      <c r="N58" s="490" t="s">
        <v>866</v>
      </c>
      <c r="O58" s="491"/>
      <c r="P58" s="322"/>
      <c r="Q58" s="502"/>
      <c r="R58" s="487" t="str">
        <f t="shared" si="3"/>
        <v>回答不要
Not Applicable</v>
      </c>
      <c r="S58" s="488"/>
      <c r="T58" s="489"/>
      <c r="U58" s="491"/>
      <c r="V58" s="322"/>
      <c r="W58" s="502"/>
      <c r="X58" s="487" t="str">
        <f t="shared" si="4"/>
        <v>回答不要
Not Applicable</v>
      </c>
      <c r="Y58" s="488"/>
      <c r="Z58" s="489"/>
      <c r="AA58" s="491"/>
      <c r="AB58" s="322"/>
      <c r="AC58" s="502"/>
      <c r="AD58" s="487" t="str">
        <f t="shared" si="5"/>
        <v>回答不要
Not Applicable</v>
      </c>
      <c r="AE58" s="488"/>
      <c r="AF58" s="489"/>
      <c r="AG58" s="491"/>
      <c r="AH58" s="322"/>
      <c r="AI58" s="502"/>
      <c r="AJ58" s="487" t="str">
        <f t="shared" si="6"/>
        <v>回答不要
Not Applicable</v>
      </c>
      <c r="AK58" s="488"/>
      <c r="AL58" s="489"/>
      <c r="AM58" s="491"/>
      <c r="AN58" s="322"/>
      <c r="AO58" s="502"/>
      <c r="AP58" s="509">
        <f>IF(OR(AND('0.Work Content Judge'!$AE$160=1,$CP58=99),AND('0.Work Content Judge'!$AH$160=1,$CQ58=99),AND('0.Work Content Judge'!$AG$160=1,$CR58=99),AND(COUNTIF('0.Work Content Judge'!$AJ$160:$AO$160,2)=0,$CS58=99),AND(COUNTIF('0.Work Content Judge'!$AJ$160:$AO$160,2)&gt;0,$CT58=99),AND('0.Work Content Judge'!$T$160=0,$CU58=99),AND('0.Work Content Judge'!$U$160=0,$CV58=99)),0,IF(OR(AND('0.Work Content Judge'!$G$130=1,$CD58=1),AND('0.Work Content Judge'!$H$130=1,$CE58=1),AND('0.Work Content Judge'!$I$130=1,$CF58=1),AND('0.Work Content Judge'!$J$130=1,$CG58=1),AND('0.Work Content Judge'!$L$130=1,$CK58=1),,AND('0.Work Content Judge'!$O$130=1,$CL58=1),AND('0.Work Content Judge'!$P$130=1,$CM58=1)),1,0))</f>
        <v>0</v>
      </c>
      <c r="AQ58" s="509">
        <f t="shared" si="7"/>
        <v>1</v>
      </c>
      <c r="AR58" s="509">
        <f>IF(OR(AND('0.Work Content Judge'!$AE$161=1,$CP58=99),AND('0.Work Content Judge'!$AH$161=1,$CQ58=99),AND('0.Work Content Judge'!$AG$161=1,$CR58=99),AND(COUNTIF('0.Work Content Judge'!$AJ$161:$AO$161,2)=0,$CS58=99),AND(COUNTIF('0.Work Content Judge'!$AJ$161:$AO$161,2)&gt;0,$CT58=99),AND('0.Work Content Judge'!$T$161=0,$CU58=99),AND('0.Work Content Judge'!$U$161=0,$CV58=99)),0,IF(OR(AND('0.Work Content Judge'!$G$131=1,$CD58=1),AND('0.Work Content Judge'!$H$131=1,$CE58=1),AND('0.Work Content Judge'!$I$131=1,$CF58=1),AND('0.Work Content Judge'!$J$131=1,$CG58=1),AND('0.Work Content Judge'!$L$131=1,$CK58=1),,AND('0.Work Content Judge'!$O$131=1,$CL58=1),AND('0.Work Content Judge'!$P$131=1,$CM58=1)),1,0))</f>
        <v>0</v>
      </c>
      <c r="AS58" s="509">
        <f t="shared" si="8"/>
        <v>1</v>
      </c>
      <c r="AT58" s="509">
        <f>IF(OR(AND('0.Work Content Judge'!$AE$162=1,$CP58=99),AND('0.Work Content Judge'!$AH$162=1,$CQ58=99),AND('0.Work Content Judge'!$AG$162=1,$CR58=99),AND(COUNTIF('0.Work Content Judge'!$AJ$162:$AO$162,2)=0,$CS58=99),AND(COUNTIF('0.Work Content Judge'!$AJ$162:$AO$162,2)&gt;0,$CT58=99),AND('0.Work Content Judge'!$T$162=0,$CU58=99),AND('0.Work Content Judge'!$U$162=0,$CV58=99)),0,IF(OR(AND('0.Work Content Judge'!$G$132=1,$CD58=1),AND('0.Work Content Judge'!$H$132=1,$CE58=1),AND('0.Work Content Judge'!$I$132=1,$CF58=1),AND('0.Work Content Judge'!$J$132=1,$CG58=1),AND('0.Work Content Judge'!$L$132=1,$CK58=1),,AND('0.Work Content Judge'!$O$132=1,$CL58=1),AND('0.Work Content Judge'!$P$132=1,$CM58=1)),1,0))</f>
        <v>0</v>
      </c>
      <c r="AU58" s="509">
        <f t="shared" si="9"/>
        <v>1</v>
      </c>
      <c r="AV58" s="509">
        <f>IF(OR(AND('0.Work Content Judge'!$AE$163=1,$CP58=99),AND('0.Work Content Judge'!$AH$163=1,$CQ58=99),AND('0.Work Content Judge'!$AG$163=1,$CR58=99),AND(COUNTIF('0.Work Content Judge'!$AJ$163:$AO$163,2)=0,$CS58=99),AND(COUNTIF('0.Work Content Judge'!$AJ$163:$AO$163,2)&gt;0,$CT58=99),AND('0.Work Content Judge'!$T$163=0,$CU58=99),AND('0.Work Content Judge'!$U$163=0,$CV58=99)),0,IF(OR(AND('0.Work Content Judge'!$G$133=1,$CD58=1),AND('0.Work Content Judge'!$H$133=1,$CE58=1),AND('0.Work Content Judge'!$I$133=1,$CF58=1),AND('0.Work Content Judge'!$J$133=1,$CG58=1),AND('0.Work Content Judge'!$L$133=1,$CK58=1),,AND('0.Work Content Judge'!$O$133=1,$CL58=1),AND('0.Work Content Judge'!$P$133=1,$CM58=1)),1,0))</f>
        <v>0</v>
      </c>
      <c r="AW58" s="509">
        <f t="shared" si="10"/>
        <v>1</v>
      </c>
      <c r="AX58" s="509">
        <f>IF(OR(AND('0.Work Content Judge'!$AE$164=1,$CP58=99),AND('0.Work Content Judge'!$AH$164=1,$CQ58=99),AND('0.Work Content Judge'!$AG$164=1,$CR58=99),AND(COUNTIF('0.Work Content Judge'!$AJ$164:$AO$164,2)=0,$CS58=99),AND(COUNTIF('0.Work Content Judge'!$AJ$164:$AO$164,2)&gt;0,$CT58=99),AND('0.Work Content Judge'!$T$164=0,$CU58=99),AND('0.Work Content Judge'!$U$164=0,$CV58=99)),0,IF(OR(AND('0.Work Content Judge'!$G$134=1,$CD58=1),AND('0.Work Content Judge'!$H$134=1,$CE58=1),AND('0.Work Content Judge'!$I$134=1,$CF58=1),AND('0.Work Content Judge'!$J$134=1,$CG58=1),AND('0.Work Content Judge'!$L$134=1,$CK58=1),,AND('0.Work Content Judge'!$O$134=1,$CL58=1),AND('0.Work Content Judge'!$P$134=1,$CM58=1)),1,0))</f>
        <v>0</v>
      </c>
      <c r="AY58" s="509">
        <f t="shared" si="11"/>
        <v>1</v>
      </c>
      <c r="AZ58" s="493">
        <f t="shared" si="12"/>
        <v>1</v>
      </c>
      <c r="BA58" s="521">
        <v>1</v>
      </c>
      <c r="BB58" s="522">
        <v>1</v>
      </c>
      <c r="BC58" s="522" t="s">
        <v>749</v>
      </c>
      <c r="BD58" s="522" t="s">
        <v>749</v>
      </c>
      <c r="BE58" s="522" t="s">
        <v>749</v>
      </c>
      <c r="BF58" s="522" t="s">
        <v>749</v>
      </c>
      <c r="BG58" s="522" t="s">
        <v>749</v>
      </c>
      <c r="BH58" s="522">
        <v>1</v>
      </c>
      <c r="BI58" s="522">
        <v>1</v>
      </c>
      <c r="BJ58" s="522">
        <v>1</v>
      </c>
      <c r="BK58" s="522" t="s">
        <v>749</v>
      </c>
      <c r="BL58" s="522">
        <v>1</v>
      </c>
      <c r="BM58" s="522" t="s">
        <v>749</v>
      </c>
      <c r="BN58" s="522">
        <v>0</v>
      </c>
      <c r="BO58" s="522">
        <v>1</v>
      </c>
      <c r="BP58" s="522">
        <v>1</v>
      </c>
      <c r="BQ58" s="522">
        <v>1</v>
      </c>
      <c r="BR58" s="522" t="s">
        <v>749</v>
      </c>
      <c r="BS58" s="522" t="s">
        <v>749</v>
      </c>
      <c r="BT58" s="522" t="s">
        <v>749</v>
      </c>
      <c r="BU58" s="522" t="s">
        <v>749</v>
      </c>
      <c r="BV58" s="522" t="s">
        <v>749</v>
      </c>
      <c r="BW58" s="522" t="s">
        <v>749</v>
      </c>
      <c r="BX58" s="522" t="s">
        <v>749</v>
      </c>
      <c r="BY58" s="522" t="s">
        <v>749</v>
      </c>
      <c r="BZ58" s="522">
        <v>1</v>
      </c>
      <c r="CA58" s="522">
        <v>1</v>
      </c>
      <c r="CB58" s="522">
        <v>1</v>
      </c>
      <c r="CC58" s="522">
        <v>1</v>
      </c>
      <c r="CD58" s="522">
        <v>1</v>
      </c>
      <c r="CE58" s="522" t="s">
        <v>749</v>
      </c>
      <c r="CF58" s="522">
        <v>1</v>
      </c>
      <c r="CG58" s="522" t="s">
        <v>749</v>
      </c>
      <c r="CH58" s="522" t="s">
        <v>749</v>
      </c>
      <c r="CI58" s="522" t="s">
        <v>749</v>
      </c>
      <c r="CJ58" s="522" t="s">
        <v>749</v>
      </c>
      <c r="CK58" s="522" t="s">
        <v>749</v>
      </c>
      <c r="CL58" s="522" t="s">
        <v>749</v>
      </c>
      <c r="CM58" s="522" t="s">
        <v>749</v>
      </c>
      <c r="CN58" s="522">
        <v>1</v>
      </c>
      <c r="CO58" s="522">
        <v>1</v>
      </c>
      <c r="CP58" s="522"/>
      <c r="CQ58" s="522"/>
      <c r="CR58" s="522"/>
      <c r="CS58" s="522"/>
      <c r="CT58" s="522"/>
      <c r="CU58" s="522"/>
      <c r="CV58" s="522"/>
    </row>
    <row r="59" s="258" customFormat="1" ht="158.4" spans="1:100">
      <c r="A59" s="447"/>
      <c r="B59" s="448">
        <f t="shared" si="0"/>
        <v>44</v>
      </c>
      <c r="C59" s="449" t="s">
        <v>867</v>
      </c>
      <c r="D59" s="450" t="s">
        <v>743</v>
      </c>
      <c r="E59" s="451" t="s">
        <v>801</v>
      </c>
      <c r="F59" s="452" t="s">
        <v>868</v>
      </c>
      <c r="G59" s="453" t="s">
        <v>869</v>
      </c>
      <c r="H59" s="451" t="str">
        <f t="shared" si="1"/>
        <v>サーバ全体
Entire server</v>
      </c>
      <c r="I59" s="319" t="s">
        <v>870</v>
      </c>
      <c r="J59" s="320" t="s">
        <v>871</v>
      </c>
      <c r="K59" s="487" t="str">
        <f t="shared" si="2"/>
        <v>回答不要
Not Applicable</v>
      </c>
      <c r="L59" s="488"/>
      <c r="M59" s="489"/>
      <c r="N59" s="490" t="s">
        <v>872</v>
      </c>
      <c r="O59" s="491"/>
      <c r="P59" s="322"/>
      <c r="Q59" s="502"/>
      <c r="R59" s="487" t="str">
        <f t="shared" si="3"/>
        <v>回答不要
Not Applicable</v>
      </c>
      <c r="S59" s="488"/>
      <c r="T59" s="489"/>
      <c r="U59" s="491"/>
      <c r="V59" s="322"/>
      <c r="W59" s="502"/>
      <c r="X59" s="487" t="str">
        <f t="shared" si="4"/>
        <v>回答不要
Not Applicable</v>
      </c>
      <c r="Y59" s="488"/>
      <c r="Z59" s="489"/>
      <c r="AA59" s="491"/>
      <c r="AB59" s="322"/>
      <c r="AC59" s="502"/>
      <c r="AD59" s="487" t="str">
        <f t="shared" si="5"/>
        <v>回答不要
Not Applicable</v>
      </c>
      <c r="AE59" s="488"/>
      <c r="AF59" s="489"/>
      <c r="AG59" s="491"/>
      <c r="AH59" s="322"/>
      <c r="AI59" s="502"/>
      <c r="AJ59" s="487" t="str">
        <f t="shared" si="6"/>
        <v>回答不要
Not Applicable</v>
      </c>
      <c r="AK59" s="488"/>
      <c r="AL59" s="489"/>
      <c r="AM59" s="491"/>
      <c r="AN59" s="322"/>
      <c r="AO59" s="502"/>
      <c r="AP59" s="509">
        <f>IF(OR(AND('0.Work Content Judge'!$AE$160=1,$CP59=99),AND('0.Work Content Judge'!$AH$160=1,$CQ59=99),AND('0.Work Content Judge'!$AG$160=1,$CR59=99),AND(COUNTIF('0.Work Content Judge'!$AJ$160:$AO$160,2)=0,$CS59=99),AND(COUNTIF('0.Work Content Judge'!$AJ$160:$AO$160,2)&gt;0,$CT59=99),AND('0.Work Content Judge'!$T$160=0,$CU59=99),AND('0.Work Content Judge'!$U$160=0,$CV59=99)),0,IF(OR(AND('0.Work Content Judge'!$G$130=1,$CD59=1),AND('0.Work Content Judge'!$H$130=1,$CE59=1),AND('0.Work Content Judge'!$I$130=1,$CF59=1),AND('0.Work Content Judge'!$J$130=1,$CG59=1),AND('0.Work Content Judge'!$L$130=1,$CK59=1),,AND('0.Work Content Judge'!$O$130=1,$CL59=1),AND('0.Work Content Judge'!$P$130=1,$CM59=1)),1,0))</f>
        <v>0</v>
      </c>
      <c r="AQ59" s="509">
        <f t="shared" si="7"/>
        <v>1</v>
      </c>
      <c r="AR59" s="509">
        <f>IF(OR(AND('0.Work Content Judge'!$AE$161=1,$CP59=99),AND('0.Work Content Judge'!$AH$161=1,$CQ59=99),AND('0.Work Content Judge'!$AG$161=1,$CR59=99),AND(COUNTIF('0.Work Content Judge'!$AJ$161:$AO$161,2)=0,$CS59=99),AND(COUNTIF('0.Work Content Judge'!$AJ$161:$AO$161,2)&gt;0,$CT59=99),AND('0.Work Content Judge'!$T$161=0,$CU59=99),AND('0.Work Content Judge'!$U$161=0,$CV59=99)),0,IF(OR(AND('0.Work Content Judge'!$G$131=1,$CD59=1),AND('0.Work Content Judge'!$H$131=1,$CE59=1),AND('0.Work Content Judge'!$I$131=1,$CF59=1),AND('0.Work Content Judge'!$J$131=1,$CG59=1),AND('0.Work Content Judge'!$L$131=1,$CK59=1),,AND('0.Work Content Judge'!$O$131=1,$CL59=1),AND('0.Work Content Judge'!$P$131=1,$CM59=1)),1,0))</f>
        <v>0</v>
      </c>
      <c r="AS59" s="509">
        <f t="shared" si="8"/>
        <v>1</v>
      </c>
      <c r="AT59" s="509">
        <f>IF(OR(AND('0.Work Content Judge'!$AE$162=1,$CP59=99),AND('0.Work Content Judge'!$AH$162=1,$CQ59=99),AND('0.Work Content Judge'!$AG$162=1,$CR59=99),AND(COUNTIF('0.Work Content Judge'!$AJ$162:$AO$162,2)=0,$CS59=99),AND(COUNTIF('0.Work Content Judge'!$AJ$162:$AO$162,2)&gt;0,$CT59=99),AND('0.Work Content Judge'!$T$162=0,$CU59=99),AND('0.Work Content Judge'!$U$162=0,$CV59=99)),0,IF(OR(AND('0.Work Content Judge'!$G$132=1,$CD59=1),AND('0.Work Content Judge'!$H$132=1,$CE59=1),AND('0.Work Content Judge'!$I$132=1,$CF59=1),AND('0.Work Content Judge'!$J$132=1,$CG59=1),AND('0.Work Content Judge'!$L$132=1,$CK59=1),,AND('0.Work Content Judge'!$O$132=1,$CL59=1),AND('0.Work Content Judge'!$P$132=1,$CM59=1)),1,0))</f>
        <v>0</v>
      </c>
      <c r="AU59" s="509">
        <f t="shared" si="9"/>
        <v>1</v>
      </c>
      <c r="AV59" s="509">
        <f>IF(OR(AND('0.Work Content Judge'!$AE$163=1,$CP59=99),AND('0.Work Content Judge'!$AH$163=1,$CQ59=99),AND('0.Work Content Judge'!$AG$163=1,$CR59=99),AND(COUNTIF('0.Work Content Judge'!$AJ$163:$AO$163,2)=0,$CS59=99),AND(COUNTIF('0.Work Content Judge'!$AJ$163:$AO$163,2)&gt;0,$CT59=99),AND('0.Work Content Judge'!$T$163=0,$CU59=99),AND('0.Work Content Judge'!$U$163=0,$CV59=99)),0,IF(OR(AND('0.Work Content Judge'!$G$133=1,$CD59=1),AND('0.Work Content Judge'!$H$133=1,$CE59=1),AND('0.Work Content Judge'!$I$133=1,$CF59=1),AND('0.Work Content Judge'!$J$133=1,$CG59=1),AND('0.Work Content Judge'!$L$133=1,$CK59=1),,AND('0.Work Content Judge'!$O$133=1,$CL59=1),AND('0.Work Content Judge'!$P$133=1,$CM59=1)),1,0))</f>
        <v>0</v>
      </c>
      <c r="AW59" s="509">
        <f t="shared" si="10"/>
        <v>1</v>
      </c>
      <c r="AX59" s="509">
        <f>IF(OR(AND('0.Work Content Judge'!$AE$164=1,$CP59=99),AND('0.Work Content Judge'!$AH$164=1,$CQ59=99),AND('0.Work Content Judge'!$AG$164=1,$CR59=99),AND(COUNTIF('0.Work Content Judge'!$AJ$164:$AO$164,2)=0,$CS59=99),AND(COUNTIF('0.Work Content Judge'!$AJ$164:$AO$164,2)&gt;0,$CT59=99),AND('0.Work Content Judge'!$T$164=0,$CU59=99),AND('0.Work Content Judge'!$U$164=0,$CV59=99)),0,IF(OR(AND('0.Work Content Judge'!$G$134=1,$CD59=1),AND('0.Work Content Judge'!$H$134=1,$CE59=1),AND('0.Work Content Judge'!$I$134=1,$CF59=1),AND('0.Work Content Judge'!$J$134=1,$CG59=1),AND('0.Work Content Judge'!$L$134=1,$CK59=1),,AND('0.Work Content Judge'!$O$134=1,$CL59=1),AND('0.Work Content Judge'!$P$134=1,$CM59=1)),1,0))</f>
        <v>0</v>
      </c>
      <c r="AY59" s="509">
        <f t="shared" si="11"/>
        <v>1</v>
      </c>
      <c r="AZ59" s="493">
        <f t="shared" si="12"/>
        <v>1</v>
      </c>
      <c r="BA59" s="521">
        <v>1</v>
      </c>
      <c r="BB59" s="522">
        <v>1</v>
      </c>
      <c r="BC59" s="522" t="s">
        <v>749</v>
      </c>
      <c r="BD59" s="522" t="s">
        <v>749</v>
      </c>
      <c r="BE59" s="522" t="s">
        <v>749</v>
      </c>
      <c r="BF59" s="522" t="s">
        <v>749</v>
      </c>
      <c r="BG59" s="522">
        <v>1</v>
      </c>
      <c r="BH59" s="522">
        <v>1</v>
      </c>
      <c r="BI59" s="522">
        <v>1</v>
      </c>
      <c r="BJ59" s="522">
        <v>0</v>
      </c>
      <c r="BK59" s="522" t="s">
        <v>749</v>
      </c>
      <c r="BL59" s="522" t="s">
        <v>749</v>
      </c>
      <c r="BM59" s="522" t="s">
        <v>749</v>
      </c>
      <c r="BN59" s="522">
        <v>1</v>
      </c>
      <c r="BO59" s="522">
        <v>1</v>
      </c>
      <c r="BP59" s="522">
        <v>1</v>
      </c>
      <c r="BQ59" s="522">
        <v>1</v>
      </c>
      <c r="BR59" s="522" t="s">
        <v>749</v>
      </c>
      <c r="BS59" s="522" t="s">
        <v>749</v>
      </c>
      <c r="BT59" s="522" t="s">
        <v>749</v>
      </c>
      <c r="BU59" s="522" t="s">
        <v>749</v>
      </c>
      <c r="BV59" s="522" t="s">
        <v>749</v>
      </c>
      <c r="BW59" s="522" t="s">
        <v>749</v>
      </c>
      <c r="BX59" s="522" t="s">
        <v>749</v>
      </c>
      <c r="BY59" s="522" t="s">
        <v>749</v>
      </c>
      <c r="BZ59" s="522">
        <v>1</v>
      </c>
      <c r="CA59" s="522">
        <v>1</v>
      </c>
      <c r="CB59" s="522">
        <v>1</v>
      </c>
      <c r="CC59" s="522">
        <v>1</v>
      </c>
      <c r="CD59" s="522">
        <v>1</v>
      </c>
      <c r="CE59" s="522">
        <v>1</v>
      </c>
      <c r="CF59" s="522">
        <v>1</v>
      </c>
      <c r="CG59" s="522" t="s">
        <v>749</v>
      </c>
      <c r="CH59" s="522" t="s">
        <v>749</v>
      </c>
      <c r="CI59" s="522" t="s">
        <v>749</v>
      </c>
      <c r="CJ59" s="522" t="s">
        <v>749</v>
      </c>
      <c r="CK59" s="522" t="s">
        <v>749</v>
      </c>
      <c r="CL59" s="522" t="s">
        <v>749</v>
      </c>
      <c r="CM59" s="522" t="s">
        <v>749</v>
      </c>
      <c r="CN59" s="522">
        <v>1</v>
      </c>
      <c r="CO59" s="522">
        <v>1</v>
      </c>
      <c r="CP59" s="522"/>
      <c r="CQ59" s="522"/>
      <c r="CR59" s="522"/>
      <c r="CS59" s="522"/>
      <c r="CT59" s="522"/>
      <c r="CU59" s="522"/>
      <c r="CV59" s="522"/>
    </row>
    <row r="60" s="258" customFormat="1" ht="259.2" spans="1:100">
      <c r="A60" s="447"/>
      <c r="B60" s="448">
        <f t="shared" si="0"/>
        <v>45</v>
      </c>
      <c r="C60" s="449" t="s">
        <v>873</v>
      </c>
      <c r="D60" s="450" t="s">
        <v>743</v>
      </c>
      <c r="E60" s="451" t="s">
        <v>801</v>
      </c>
      <c r="F60" s="452" t="s">
        <v>874</v>
      </c>
      <c r="G60" s="453" t="s">
        <v>875</v>
      </c>
      <c r="H60" s="451" t="str">
        <f t="shared" si="1"/>
        <v>サーバ全体
Entire server</v>
      </c>
      <c r="I60" s="319" t="s">
        <v>1296</v>
      </c>
      <c r="J60" s="320" t="s">
        <v>877</v>
      </c>
      <c r="K60" s="487" t="str">
        <f t="shared" si="2"/>
        <v>回答不要
Not Applicable</v>
      </c>
      <c r="L60" s="488"/>
      <c r="M60" s="489"/>
      <c r="N60" s="490" t="s">
        <v>878</v>
      </c>
      <c r="O60" s="491"/>
      <c r="P60" s="322"/>
      <c r="Q60" s="502"/>
      <c r="R60" s="487" t="str">
        <f t="shared" si="3"/>
        <v>回答不要
Not Applicable</v>
      </c>
      <c r="S60" s="488"/>
      <c r="T60" s="489"/>
      <c r="U60" s="491"/>
      <c r="V60" s="322"/>
      <c r="W60" s="502"/>
      <c r="X60" s="487" t="str">
        <f t="shared" si="4"/>
        <v>回答不要
Not Applicable</v>
      </c>
      <c r="Y60" s="488"/>
      <c r="Z60" s="489"/>
      <c r="AA60" s="491"/>
      <c r="AB60" s="322"/>
      <c r="AC60" s="502"/>
      <c r="AD60" s="487" t="str">
        <f t="shared" si="5"/>
        <v>回答不要
Not Applicable</v>
      </c>
      <c r="AE60" s="488"/>
      <c r="AF60" s="489"/>
      <c r="AG60" s="491"/>
      <c r="AH60" s="322"/>
      <c r="AI60" s="502"/>
      <c r="AJ60" s="487" t="str">
        <f t="shared" si="6"/>
        <v>回答不要
Not Applicable</v>
      </c>
      <c r="AK60" s="488"/>
      <c r="AL60" s="489"/>
      <c r="AM60" s="491"/>
      <c r="AN60" s="322"/>
      <c r="AO60" s="502"/>
      <c r="AP60" s="509">
        <f>IF(OR(AND('0.Work Content Judge'!$AE$160=1,$CP60=99),AND('0.Work Content Judge'!$AH$160=1,$CQ60=99),AND('0.Work Content Judge'!$AG$160=1,$CR60=99),AND(COUNTIF('0.Work Content Judge'!$AJ$160:$AO$160,2)=0,$CS60=99),AND(COUNTIF('0.Work Content Judge'!$AJ$160:$AO$160,2)&gt;0,$CT60=99),AND('0.Work Content Judge'!$T$160=0,$CU60=99),AND('0.Work Content Judge'!$U$160=0,$CV60=99)),0,IF(OR(AND('0.Work Content Judge'!$G$130=1,$CD60=1),AND('0.Work Content Judge'!$H$130=1,$CE60=1),AND('0.Work Content Judge'!$I$130=1,$CF60=1),AND('0.Work Content Judge'!$J$130=1,$CG60=1),AND('0.Work Content Judge'!$L$130=1,$CK60=1),,AND('0.Work Content Judge'!$O$130=1,$CL60=1),AND('0.Work Content Judge'!$P$130=1,$CM60=1)),1,0))</f>
        <v>0</v>
      </c>
      <c r="AQ60" s="509">
        <f t="shared" si="7"/>
        <v>1</v>
      </c>
      <c r="AR60" s="509">
        <f>IF(OR(AND('0.Work Content Judge'!$AE$161=1,$CP60=99),AND('0.Work Content Judge'!$AH$161=1,$CQ60=99),AND('0.Work Content Judge'!$AG$161=1,$CR60=99),AND(COUNTIF('0.Work Content Judge'!$AJ$161:$AO$161,2)=0,$CS60=99),AND(COUNTIF('0.Work Content Judge'!$AJ$161:$AO$161,2)&gt;0,$CT60=99),AND('0.Work Content Judge'!$T$161=0,$CU60=99),AND('0.Work Content Judge'!$U$161=0,$CV60=99)),0,IF(OR(AND('0.Work Content Judge'!$G$131=1,$CD60=1),AND('0.Work Content Judge'!$H$131=1,$CE60=1),AND('0.Work Content Judge'!$I$131=1,$CF60=1),AND('0.Work Content Judge'!$J$131=1,$CG60=1),AND('0.Work Content Judge'!$L$131=1,$CK60=1),,AND('0.Work Content Judge'!$O$131=1,$CL60=1),AND('0.Work Content Judge'!$P$131=1,$CM60=1)),1,0))</f>
        <v>0</v>
      </c>
      <c r="AS60" s="509">
        <f t="shared" si="8"/>
        <v>1</v>
      </c>
      <c r="AT60" s="509">
        <f>IF(OR(AND('0.Work Content Judge'!$AE$162=1,$CP60=99),AND('0.Work Content Judge'!$AH$162=1,$CQ60=99),AND('0.Work Content Judge'!$AG$162=1,$CR60=99),AND(COUNTIF('0.Work Content Judge'!$AJ$162:$AO$162,2)=0,$CS60=99),AND(COUNTIF('0.Work Content Judge'!$AJ$162:$AO$162,2)&gt;0,$CT60=99),AND('0.Work Content Judge'!$T$162=0,$CU60=99),AND('0.Work Content Judge'!$U$162=0,$CV60=99)),0,IF(OR(AND('0.Work Content Judge'!$G$132=1,$CD60=1),AND('0.Work Content Judge'!$H$132=1,$CE60=1),AND('0.Work Content Judge'!$I$132=1,$CF60=1),AND('0.Work Content Judge'!$J$132=1,$CG60=1),AND('0.Work Content Judge'!$L$132=1,$CK60=1),,AND('0.Work Content Judge'!$O$132=1,$CL60=1),AND('0.Work Content Judge'!$P$132=1,$CM60=1)),1,0))</f>
        <v>0</v>
      </c>
      <c r="AU60" s="509">
        <f t="shared" si="9"/>
        <v>1</v>
      </c>
      <c r="AV60" s="509">
        <f>IF(OR(AND('0.Work Content Judge'!$AE$163=1,$CP60=99),AND('0.Work Content Judge'!$AH$163=1,$CQ60=99),AND('0.Work Content Judge'!$AG$163=1,$CR60=99),AND(COUNTIF('0.Work Content Judge'!$AJ$163:$AO$163,2)=0,$CS60=99),AND(COUNTIF('0.Work Content Judge'!$AJ$163:$AO$163,2)&gt;0,$CT60=99),AND('0.Work Content Judge'!$T$163=0,$CU60=99),AND('0.Work Content Judge'!$U$163=0,$CV60=99)),0,IF(OR(AND('0.Work Content Judge'!$G$133=1,$CD60=1),AND('0.Work Content Judge'!$H$133=1,$CE60=1),AND('0.Work Content Judge'!$I$133=1,$CF60=1),AND('0.Work Content Judge'!$J$133=1,$CG60=1),AND('0.Work Content Judge'!$L$133=1,$CK60=1),,AND('0.Work Content Judge'!$O$133=1,$CL60=1),AND('0.Work Content Judge'!$P$133=1,$CM60=1)),1,0))</f>
        <v>0</v>
      </c>
      <c r="AW60" s="509">
        <f t="shared" si="10"/>
        <v>1</v>
      </c>
      <c r="AX60" s="509">
        <f>IF(OR(AND('0.Work Content Judge'!$AE$164=1,$CP60=99),AND('0.Work Content Judge'!$AH$164=1,$CQ60=99),AND('0.Work Content Judge'!$AG$164=1,$CR60=99),AND(COUNTIF('0.Work Content Judge'!$AJ$164:$AO$164,2)=0,$CS60=99),AND(COUNTIF('0.Work Content Judge'!$AJ$164:$AO$164,2)&gt;0,$CT60=99),AND('0.Work Content Judge'!$T$164=0,$CU60=99),AND('0.Work Content Judge'!$U$164=0,$CV60=99)),0,IF(OR(AND('0.Work Content Judge'!$G$134=1,$CD60=1),AND('0.Work Content Judge'!$H$134=1,$CE60=1),AND('0.Work Content Judge'!$I$134=1,$CF60=1),AND('0.Work Content Judge'!$J$134=1,$CG60=1),AND('0.Work Content Judge'!$L$134=1,$CK60=1),,AND('0.Work Content Judge'!$O$134=1,$CL60=1),AND('0.Work Content Judge'!$P$134=1,$CM60=1)),1,0))</f>
        <v>0</v>
      </c>
      <c r="AY60" s="509">
        <f t="shared" si="11"/>
        <v>1</v>
      </c>
      <c r="AZ60" s="493">
        <f t="shared" si="12"/>
        <v>1</v>
      </c>
      <c r="BA60" s="521">
        <v>1</v>
      </c>
      <c r="BB60" s="522">
        <v>1</v>
      </c>
      <c r="BC60" s="522" t="s">
        <v>749</v>
      </c>
      <c r="BD60" s="522" t="s">
        <v>749</v>
      </c>
      <c r="BE60" s="522">
        <v>1</v>
      </c>
      <c r="BF60" s="522">
        <v>1</v>
      </c>
      <c r="BG60" s="522">
        <v>1</v>
      </c>
      <c r="BH60" s="522" t="s">
        <v>749</v>
      </c>
      <c r="BI60" s="522" t="s">
        <v>749</v>
      </c>
      <c r="BJ60" s="522">
        <v>1</v>
      </c>
      <c r="BK60" s="522">
        <v>1</v>
      </c>
      <c r="BL60" s="522">
        <v>1</v>
      </c>
      <c r="BM60" s="522">
        <v>1</v>
      </c>
      <c r="BN60" s="522">
        <v>1</v>
      </c>
      <c r="BO60" s="522">
        <v>0</v>
      </c>
      <c r="BP60" s="522">
        <v>0</v>
      </c>
      <c r="BQ60" s="522">
        <v>1</v>
      </c>
      <c r="BR60" s="522" t="s">
        <v>749</v>
      </c>
      <c r="BS60" s="522" t="s">
        <v>749</v>
      </c>
      <c r="BT60" s="522" t="s">
        <v>749</v>
      </c>
      <c r="BU60" s="522" t="s">
        <v>749</v>
      </c>
      <c r="BV60" s="522" t="s">
        <v>749</v>
      </c>
      <c r="BW60" s="522" t="s">
        <v>749</v>
      </c>
      <c r="BX60" s="522" t="s">
        <v>749</v>
      </c>
      <c r="BY60" s="522" t="s">
        <v>749</v>
      </c>
      <c r="BZ60" s="522">
        <v>1</v>
      </c>
      <c r="CA60" s="522">
        <v>1</v>
      </c>
      <c r="CB60" s="522">
        <v>1</v>
      </c>
      <c r="CC60" s="522">
        <v>1</v>
      </c>
      <c r="CD60" s="522">
        <v>1</v>
      </c>
      <c r="CE60" s="522">
        <v>1</v>
      </c>
      <c r="CF60" s="522">
        <v>1</v>
      </c>
      <c r="CG60" s="522" t="s">
        <v>749</v>
      </c>
      <c r="CH60" s="522" t="s">
        <v>749</v>
      </c>
      <c r="CI60" s="522" t="s">
        <v>749</v>
      </c>
      <c r="CJ60" s="522" t="s">
        <v>749</v>
      </c>
      <c r="CK60" s="522" t="s">
        <v>749</v>
      </c>
      <c r="CL60" s="522" t="s">
        <v>749</v>
      </c>
      <c r="CM60" s="522" t="s">
        <v>749</v>
      </c>
      <c r="CN60" s="522">
        <v>1</v>
      </c>
      <c r="CO60" s="522">
        <v>1</v>
      </c>
      <c r="CP60" s="522"/>
      <c r="CQ60" s="522"/>
      <c r="CR60" s="522"/>
      <c r="CS60" s="522"/>
      <c r="CT60" s="522"/>
      <c r="CU60" s="522"/>
      <c r="CV60" s="522"/>
    </row>
    <row r="61" s="258" customFormat="1" ht="187.2" spans="1:100">
      <c r="A61" s="447"/>
      <c r="B61" s="448">
        <f t="shared" si="0"/>
        <v>46</v>
      </c>
      <c r="C61" s="449" t="s">
        <v>1297</v>
      </c>
      <c r="D61" s="450" t="s">
        <v>743</v>
      </c>
      <c r="E61" s="451" t="s">
        <v>801</v>
      </c>
      <c r="F61" s="452" t="s">
        <v>1298</v>
      </c>
      <c r="G61" s="453" t="s">
        <v>1299</v>
      </c>
      <c r="H61" s="451" t="str">
        <f t="shared" si="1"/>
        <v>サーバ全体
Entire server</v>
      </c>
      <c r="I61" s="319" t="s">
        <v>1300</v>
      </c>
      <c r="J61" s="320" t="s">
        <v>1301</v>
      </c>
      <c r="K61" s="487" t="str">
        <f t="shared" si="2"/>
        <v>回答不要
Not Applicable</v>
      </c>
      <c r="L61" s="488"/>
      <c r="M61" s="489"/>
      <c r="N61" s="490" t="s">
        <v>1297</v>
      </c>
      <c r="O61" s="491"/>
      <c r="P61" s="322"/>
      <c r="Q61" s="502"/>
      <c r="R61" s="487" t="str">
        <f t="shared" si="3"/>
        <v>回答不要
Not Applicable</v>
      </c>
      <c r="S61" s="488"/>
      <c r="T61" s="489"/>
      <c r="U61" s="491"/>
      <c r="V61" s="322"/>
      <c r="W61" s="502"/>
      <c r="X61" s="487" t="str">
        <f t="shared" si="4"/>
        <v>回答不要
Not Applicable</v>
      </c>
      <c r="Y61" s="488"/>
      <c r="Z61" s="489"/>
      <c r="AA61" s="491"/>
      <c r="AB61" s="322"/>
      <c r="AC61" s="502"/>
      <c r="AD61" s="487" t="str">
        <f t="shared" si="5"/>
        <v>回答不要
Not Applicable</v>
      </c>
      <c r="AE61" s="488"/>
      <c r="AF61" s="489"/>
      <c r="AG61" s="491"/>
      <c r="AH61" s="322"/>
      <c r="AI61" s="502"/>
      <c r="AJ61" s="487" t="str">
        <f t="shared" si="6"/>
        <v>回答不要
Not Applicable</v>
      </c>
      <c r="AK61" s="488"/>
      <c r="AL61" s="489"/>
      <c r="AM61" s="491"/>
      <c r="AN61" s="322"/>
      <c r="AO61" s="502"/>
      <c r="AP61" s="509">
        <f>IF(OR(AND('0.Work Content Judge'!$AE$160=1,$CP61=99),AND('0.Work Content Judge'!$AH$160=1,$CQ61=99),AND('0.Work Content Judge'!$AG$160=1,$CR61=99),AND(COUNTIF('0.Work Content Judge'!$AJ$160:$AO$160,2)=0,$CS61=99),AND(COUNTIF('0.Work Content Judge'!$AJ$160:$AO$160,2)&gt;0,$CT61=99),AND('0.Work Content Judge'!$T$160=0,$CU61=99),AND('0.Work Content Judge'!$U$160=0,$CV61=99)),0,IF(OR(AND('0.Work Content Judge'!$G$130=1,$CD61=1),AND('0.Work Content Judge'!$H$130=1,$CE61=1),AND('0.Work Content Judge'!$I$130=1,$CF61=1),AND('0.Work Content Judge'!$J$130=1,$CG61=1),AND('0.Work Content Judge'!$L$130=1,$CK61=1),,AND('0.Work Content Judge'!$O$130=1,$CL61=1),AND('0.Work Content Judge'!$P$130=1,$CM61=1)),1,0))</f>
        <v>0</v>
      </c>
      <c r="AQ61" s="509">
        <f t="shared" si="7"/>
        <v>1</v>
      </c>
      <c r="AR61" s="509">
        <f>IF(OR(AND('0.Work Content Judge'!$AE$161=1,$CP61=99),AND('0.Work Content Judge'!$AH$161=1,$CQ61=99),AND('0.Work Content Judge'!$AG$161=1,$CR61=99),AND(COUNTIF('0.Work Content Judge'!$AJ$161:$AO$161,2)=0,$CS61=99),AND(COUNTIF('0.Work Content Judge'!$AJ$161:$AO$161,2)&gt;0,$CT61=99),AND('0.Work Content Judge'!$T$161=0,$CU61=99),AND('0.Work Content Judge'!$U$161=0,$CV61=99)),0,IF(OR(AND('0.Work Content Judge'!$G$131=1,$CD61=1),AND('0.Work Content Judge'!$H$131=1,$CE61=1),AND('0.Work Content Judge'!$I$131=1,$CF61=1),AND('0.Work Content Judge'!$J$131=1,$CG61=1),AND('0.Work Content Judge'!$L$131=1,$CK61=1),,AND('0.Work Content Judge'!$O$131=1,$CL61=1),AND('0.Work Content Judge'!$P$131=1,$CM61=1)),1,0))</f>
        <v>0</v>
      </c>
      <c r="AS61" s="509">
        <f t="shared" si="8"/>
        <v>1</v>
      </c>
      <c r="AT61" s="509">
        <f>IF(OR(AND('0.Work Content Judge'!$AE$162=1,$CP61=99),AND('0.Work Content Judge'!$AH$162=1,$CQ61=99),AND('0.Work Content Judge'!$AG$162=1,$CR61=99),AND(COUNTIF('0.Work Content Judge'!$AJ$162:$AO$162,2)=0,$CS61=99),AND(COUNTIF('0.Work Content Judge'!$AJ$162:$AO$162,2)&gt;0,$CT61=99),AND('0.Work Content Judge'!$T$162=0,$CU61=99),AND('0.Work Content Judge'!$U$162=0,$CV61=99)),0,IF(OR(AND('0.Work Content Judge'!$G$132=1,$CD61=1),AND('0.Work Content Judge'!$H$132=1,$CE61=1),AND('0.Work Content Judge'!$I$132=1,$CF61=1),AND('0.Work Content Judge'!$J$132=1,$CG61=1),AND('0.Work Content Judge'!$L$132=1,$CK61=1),,AND('0.Work Content Judge'!$O$132=1,$CL61=1),AND('0.Work Content Judge'!$P$132=1,$CM61=1)),1,0))</f>
        <v>0</v>
      </c>
      <c r="AU61" s="509">
        <f t="shared" si="9"/>
        <v>1</v>
      </c>
      <c r="AV61" s="509">
        <f>IF(OR(AND('0.Work Content Judge'!$AE$163=1,$CP61=99),AND('0.Work Content Judge'!$AH$163=1,$CQ61=99),AND('0.Work Content Judge'!$AG$163=1,$CR61=99),AND(COUNTIF('0.Work Content Judge'!$AJ$163:$AO$163,2)=0,$CS61=99),AND(COUNTIF('0.Work Content Judge'!$AJ$163:$AO$163,2)&gt;0,$CT61=99),AND('0.Work Content Judge'!$T$163=0,$CU61=99),AND('0.Work Content Judge'!$U$163=0,$CV61=99)),0,IF(OR(AND('0.Work Content Judge'!$G$133=1,$CD61=1),AND('0.Work Content Judge'!$H$133=1,$CE61=1),AND('0.Work Content Judge'!$I$133=1,$CF61=1),AND('0.Work Content Judge'!$J$133=1,$CG61=1),AND('0.Work Content Judge'!$L$133=1,$CK61=1),,AND('0.Work Content Judge'!$O$133=1,$CL61=1),AND('0.Work Content Judge'!$P$133=1,$CM61=1)),1,0))</f>
        <v>0</v>
      </c>
      <c r="AW61" s="509">
        <f t="shared" si="10"/>
        <v>1</v>
      </c>
      <c r="AX61" s="509">
        <f>IF(OR(AND('0.Work Content Judge'!$AE$164=1,$CP61=99),AND('0.Work Content Judge'!$AH$164=1,$CQ61=99),AND('0.Work Content Judge'!$AG$164=1,$CR61=99),AND(COUNTIF('0.Work Content Judge'!$AJ$164:$AO$164,2)=0,$CS61=99),AND(COUNTIF('0.Work Content Judge'!$AJ$164:$AO$164,2)&gt;0,$CT61=99),AND('0.Work Content Judge'!$T$164=0,$CU61=99),AND('0.Work Content Judge'!$U$164=0,$CV61=99)),0,IF(OR(AND('0.Work Content Judge'!$G$134=1,$CD61=1),AND('0.Work Content Judge'!$H$134=1,$CE61=1),AND('0.Work Content Judge'!$I$134=1,$CF61=1),AND('0.Work Content Judge'!$J$134=1,$CG61=1),AND('0.Work Content Judge'!$L$134=1,$CK61=1),,AND('0.Work Content Judge'!$O$134=1,$CL61=1),AND('0.Work Content Judge'!$P$134=1,$CM61=1)),1,0))</f>
        <v>0</v>
      </c>
      <c r="AY61" s="509">
        <f t="shared" si="11"/>
        <v>1</v>
      </c>
      <c r="AZ61" s="493">
        <f t="shared" si="12"/>
        <v>1</v>
      </c>
      <c r="BA61" s="521">
        <v>1</v>
      </c>
      <c r="BB61" s="522">
        <v>1</v>
      </c>
      <c r="BC61" s="522" t="s">
        <v>749</v>
      </c>
      <c r="BD61" s="522" t="s">
        <v>749</v>
      </c>
      <c r="BE61" s="522" t="s">
        <v>749</v>
      </c>
      <c r="BF61" s="522" t="s">
        <v>749</v>
      </c>
      <c r="BG61" s="522" t="s">
        <v>749</v>
      </c>
      <c r="BH61" s="522" t="s">
        <v>749</v>
      </c>
      <c r="BI61" s="522" t="s">
        <v>749</v>
      </c>
      <c r="BJ61" s="522">
        <v>0</v>
      </c>
      <c r="BK61" s="522" t="s">
        <v>749</v>
      </c>
      <c r="BL61" s="522" t="s">
        <v>749</v>
      </c>
      <c r="BM61" s="522" t="s">
        <v>749</v>
      </c>
      <c r="BN61" s="522" t="s">
        <v>749</v>
      </c>
      <c r="BO61" s="522" t="s">
        <v>749</v>
      </c>
      <c r="BP61" s="522" t="s">
        <v>749</v>
      </c>
      <c r="BQ61" s="522">
        <v>1</v>
      </c>
      <c r="BR61" s="522" t="s">
        <v>749</v>
      </c>
      <c r="BS61" s="522" t="s">
        <v>749</v>
      </c>
      <c r="BT61" s="522" t="s">
        <v>749</v>
      </c>
      <c r="BU61" s="522" t="s">
        <v>749</v>
      </c>
      <c r="BV61" s="522" t="s">
        <v>749</v>
      </c>
      <c r="BW61" s="522" t="s">
        <v>749</v>
      </c>
      <c r="BX61" s="522" t="s">
        <v>749</v>
      </c>
      <c r="BY61" s="522" t="s">
        <v>749</v>
      </c>
      <c r="BZ61" s="522">
        <v>1</v>
      </c>
      <c r="CA61" s="522">
        <v>1</v>
      </c>
      <c r="CB61" s="522"/>
      <c r="CC61" s="522" t="s">
        <v>749</v>
      </c>
      <c r="CD61" s="522">
        <v>1</v>
      </c>
      <c r="CE61" s="522" t="s">
        <v>749</v>
      </c>
      <c r="CF61" s="522">
        <v>1</v>
      </c>
      <c r="CG61" s="522" t="s">
        <v>749</v>
      </c>
      <c r="CH61" s="522" t="s">
        <v>749</v>
      </c>
      <c r="CI61" s="522" t="s">
        <v>749</v>
      </c>
      <c r="CJ61" s="522" t="s">
        <v>749</v>
      </c>
      <c r="CK61" s="522" t="s">
        <v>749</v>
      </c>
      <c r="CL61" s="522" t="s">
        <v>749</v>
      </c>
      <c r="CM61" s="522" t="s">
        <v>749</v>
      </c>
      <c r="CN61" s="522" t="s">
        <v>749</v>
      </c>
      <c r="CO61" s="522">
        <v>1</v>
      </c>
      <c r="CP61" s="522"/>
      <c r="CQ61" s="522"/>
      <c r="CR61" s="522"/>
      <c r="CS61" s="522"/>
      <c r="CT61" s="522"/>
      <c r="CU61" s="522"/>
      <c r="CV61" s="522"/>
    </row>
    <row r="62" s="258" customFormat="1" ht="158.4" spans="1:100">
      <c r="A62" s="447"/>
      <c r="B62" s="448">
        <f t="shared" si="0"/>
        <v>47</v>
      </c>
      <c r="C62" s="449" t="s">
        <v>1302</v>
      </c>
      <c r="D62" s="450" t="s">
        <v>743</v>
      </c>
      <c r="E62" s="451" t="s">
        <v>744</v>
      </c>
      <c r="F62" s="452" t="s">
        <v>1303</v>
      </c>
      <c r="G62" s="453" t="s">
        <v>1304</v>
      </c>
      <c r="H62" s="451" t="str">
        <f t="shared" si="1"/>
        <v>サーバ全体
Entire server</v>
      </c>
      <c r="I62" s="319" t="s">
        <v>1305</v>
      </c>
      <c r="J62" s="320" t="s">
        <v>1306</v>
      </c>
      <c r="K62" s="487" t="str">
        <f t="shared" si="2"/>
        <v>回答不要
Not Applicable</v>
      </c>
      <c r="L62" s="488"/>
      <c r="M62" s="489"/>
      <c r="N62" s="490" t="s">
        <v>1302</v>
      </c>
      <c r="O62" s="491"/>
      <c r="P62" s="322"/>
      <c r="Q62" s="502"/>
      <c r="R62" s="487" t="str">
        <f t="shared" si="3"/>
        <v>回答不要
Not Applicable</v>
      </c>
      <c r="S62" s="488"/>
      <c r="T62" s="489"/>
      <c r="U62" s="491"/>
      <c r="V62" s="322"/>
      <c r="W62" s="502"/>
      <c r="X62" s="487" t="str">
        <f t="shared" si="4"/>
        <v>回答不要
Not Applicable</v>
      </c>
      <c r="Y62" s="488"/>
      <c r="Z62" s="489"/>
      <c r="AA62" s="491"/>
      <c r="AB62" s="322"/>
      <c r="AC62" s="502"/>
      <c r="AD62" s="487" t="str">
        <f t="shared" si="5"/>
        <v>回答不要
Not Applicable</v>
      </c>
      <c r="AE62" s="488"/>
      <c r="AF62" s="489"/>
      <c r="AG62" s="491"/>
      <c r="AH62" s="322"/>
      <c r="AI62" s="502"/>
      <c r="AJ62" s="487" t="str">
        <f t="shared" si="6"/>
        <v>回答不要
Not Applicable</v>
      </c>
      <c r="AK62" s="488"/>
      <c r="AL62" s="489"/>
      <c r="AM62" s="491"/>
      <c r="AN62" s="322"/>
      <c r="AO62" s="502"/>
      <c r="AP62" s="509">
        <f>IF(OR(AND('0.Work Content Judge'!$AE$160=1,$CP62=99),AND('0.Work Content Judge'!$AH$160=1,$CQ62=99),AND('0.Work Content Judge'!$AG$160=1,$CR62=99),AND(COUNTIF('0.Work Content Judge'!$AJ$160:$AO$160,2)=0,$CS62=99),AND(COUNTIF('0.Work Content Judge'!$AJ$160:$AO$160,2)&gt;0,$CT62=99),AND('0.Work Content Judge'!$T$160=0,$CU62=99),AND('0.Work Content Judge'!$U$160=0,$CV62=99)),0,IF(OR(AND('0.Work Content Judge'!$G$130=1,$CD62=1),AND('0.Work Content Judge'!$H$130=1,$CE62=1),AND('0.Work Content Judge'!$I$130=1,$CF62=1),AND('0.Work Content Judge'!$J$130=1,$CG62=1),AND('0.Work Content Judge'!$L$130=1,$CK62=1),,AND('0.Work Content Judge'!$O$130=1,$CL62=1),AND('0.Work Content Judge'!$P$130=1,$CM62=1)),1,0))</f>
        <v>0</v>
      </c>
      <c r="AQ62" s="509">
        <f t="shared" si="7"/>
        <v>1</v>
      </c>
      <c r="AR62" s="509">
        <f>IF(OR(AND('0.Work Content Judge'!$AE$161=1,$CP62=99),AND('0.Work Content Judge'!$AH$161=1,$CQ62=99),AND('0.Work Content Judge'!$AG$161=1,$CR62=99),AND(COUNTIF('0.Work Content Judge'!$AJ$161:$AO$161,2)=0,$CS62=99),AND(COUNTIF('0.Work Content Judge'!$AJ$161:$AO$161,2)&gt;0,$CT62=99),AND('0.Work Content Judge'!$T$161=0,$CU62=99),AND('0.Work Content Judge'!$U$161=0,$CV62=99)),0,IF(OR(AND('0.Work Content Judge'!$G$131=1,$CD62=1),AND('0.Work Content Judge'!$H$131=1,$CE62=1),AND('0.Work Content Judge'!$I$131=1,$CF62=1),AND('0.Work Content Judge'!$J$131=1,$CG62=1),AND('0.Work Content Judge'!$L$131=1,$CK62=1),,AND('0.Work Content Judge'!$O$131=1,$CL62=1),AND('0.Work Content Judge'!$P$131=1,$CM62=1)),1,0))</f>
        <v>0</v>
      </c>
      <c r="AS62" s="509">
        <f t="shared" si="8"/>
        <v>1</v>
      </c>
      <c r="AT62" s="509">
        <f>IF(OR(AND('0.Work Content Judge'!$AE$162=1,$CP62=99),AND('0.Work Content Judge'!$AH$162=1,$CQ62=99),AND('0.Work Content Judge'!$AG$162=1,$CR62=99),AND(COUNTIF('0.Work Content Judge'!$AJ$162:$AO$162,2)=0,$CS62=99),AND(COUNTIF('0.Work Content Judge'!$AJ$162:$AO$162,2)&gt;0,$CT62=99),AND('0.Work Content Judge'!$T$162=0,$CU62=99),AND('0.Work Content Judge'!$U$162=0,$CV62=99)),0,IF(OR(AND('0.Work Content Judge'!$G$132=1,$CD62=1),AND('0.Work Content Judge'!$H$132=1,$CE62=1),AND('0.Work Content Judge'!$I$132=1,$CF62=1),AND('0.Work Content Judge'!$J$132=1,$CG62=1),AND('0.Work Content Judge'!$L$132=1,$CK62=1),,AND('0.Work Content Judge'!$O$132=1,$CL62=1),AND('0.Work Content Judge'!$P$132=1,$CM62=1)),1,0))</f>
        <v>0</v>
      </c>
      <c r="AU62" s="509">
        <f t="shared" si="9"/>
        <v>1</v>
      </c>
      <c r="AV62" s="509">
        <f>IF(OR(AND('0.Work Content Judge'!$AE$163=1,$CP62=99),AND('0.Work Content Judge'!$AH$163=1,$CQ62=99),AND('0.Work Content Judge'!$AG$163=1,$CR62=99),AND(COUNTIF('0.Work Content Judge'!$AJ$163:$AO$163,2)=0,$CS62=99),AND(COUNTIF('0.Work Content Judge'!$AJ$163:$AO$163,2)&gt;0,$CT62=99),AND('0.Work Content Judge'!$T$163=0,$CU62=99),AND('0.Work Content Judge'!$U$163=0,$CV62=99)),0,IF(OR(AND('0.Work Content Judge'!$G$133=1,$CD62=1),AND('0.Work Content Judge'!$H$133=1,$CE62=1),AND('0.Work Content Judge'!$I$133=1,$CF62=1),AND('0.Work Content Judge'!$J$133=1,$CG62=1),AND('0.Work Content Judge'!$L$133=1,$CK62=1),,AND('0.Work Content Judge'!$O$133=1,$CL62=1),AND('0.Work Content Judge'!$P$133=1,$CM62=1)),1,0))</f>
        <v>0</v>
      </c>
      <c r="AW62" s="509">
        <f t="shared" si="10"/>
        <v>1</v>
      </c>
      <c r="AX62" s="509">
        <f>IF(OR(AND('0.Work Content Judge'!$AE$164=1,$CP62=99),AND('0.Work Content Judge'!$AH$164=1,$CQ62=99),AND('0.Work Content Judge'!$AG$164=1,$CR62=99),AND(COUNTIF('0.Work Content Judge'!$AJ$164:$AO$164,2)=0,$CS62=99),AND(COUNTIF('0.Work Content Judge'!$AJ$164:$AO$164,2)&gt;0,$CT62=99),AND('0.Work Content Judge'!$T$164=0,$CU62=99),AND('0.Work Content Judge'!$U$164=0,$CV62=99)),0,IF(OR(AND('0.Work Content Judge'!$G$134=1,$CD62=1),AND('0.Work Content Judge'!$H$134=1,$CE62=1),AND('0.Work Content Judge'!$I$134=1,$CF62=1),AND('0.Work Content Judge'!$J$134=1,$CG62=1),AND('0.Work Content Judge'!$L$134=1,$CK62=1),,AND('0.Work Content Judge'!$O$134=1,$CL62=1),AND('0.Work Content Judge'!$P$134=1,$CM62=1)),1,0))</f>
        <v>0</v>
      </c>
      <c r="AY62" s="509">
        <f t="shared" si="11"/>
        <v>1</v>
      </c>
      <c r="AZ62" s="493">
        <f t="shared" si="12"/>
        <v>1</v>
      </c>
      <c r="BA62" s="521">
        <v>1</v>
      </c>
      <c r="BB62" s="522">
        <v>1</v>
      </c>
      <c r="BC62" s="522" t="s">
        <v>749</v>
      </c>
      <c r="BD62" s="522" t="s">
        <v>749</v>
      </c>
      <c r="BE62" s="522" t="s">
        <v>749</v>
      </c>
      <c r="BF62" s="522" t="s">
        <v>749</v>
      </c>
      <c r="BG62" s="522" t="s">
        <v>749</v>
      </c>
      <c r="BH62" s="522" t="s">
        <v>749</v>
      </c>
      <c r="BI62" s="522" t="s">
        <v>749</v>
      </c>
      <c r="BJ62" s="522">
        <v>0</v>
      </c>
      <c r="BK62" s="522" t="s">
        <v>749</v>
      </c>
      <c r="BL62" s="522" t="s">
        <v>749</v>
      </c>
      <c r="BM62" s="522" t="s">
        <v>749</v>
      </c>
      <c r="BN62" s="522" t="s">
        <v>749</v>
      </c>
      <c r="BO62" s="522" t="s">
        <v>749</v>
      </c>
      <c r="BP62" s="522" t="s">
        <v>749</v>
      </c>
      <c r="BQ62" s="522">
        <v>1</v>
      </c>
      <c r="BR62" s="522" t="s">
        <v>749</v>
      </c>
      <c r="BS62" s="522" t="s">
        <v>749</v>
      </c>
      <c r="BT62" s="522" t="s">
        <v>749</v>
      </c>
      <c r="BU62" s="522" t="s">
        <v>749</v>
      </c>
      <c r="BV62" s="522" t="s">
        <v>749</v>
      </c>
      <c r="BW62" s="522" t="s">
        <v>749</v>
      </c>
      <c r="BX62" s="522" t="s">
        <v>749</v>
      </c>
      <c r="BY62" s="522" t="s">
        <v>749</v>
      </c>
      <c r="BZ62" s="522">
        <v>1</v>
      </c>
      <c r="CA62" s="522"/>
      <c r="CB62" s="522"/>
      <c r="CC62" s="522" t="s">
        <v>749</v>
      </c>
      <c r="CD62" s="522" t="s">
        <v>749</v>
      </c>
      <c r="CE62" s="522" t="s">
        <v>749</v>
      </c>
      <c r="CF62" s="522" t="s">
        <v>749</v>
      </c>
      <c r="CG62" s="522" t="s">
        <v>749</v>
      </c>
      <c r="CH62" s="522" t="s">
        <v>749</v>
      </c>
      <c r="CI62" s="522" t="s">
        <v>749</v>
      </c>
      <c r="CJ62" s="522" t="s">
        <v>749</v>
      </c>
      <c r="CK62" s="522">
        <v>1</v>
      </c>
      <c r="CL62" s="522" t="s">
        <v>749</v>
      </c>
      <c r="CM62" s="522" t="s">
        <v>749</v>
      </c>
      <c r="CN62" s="522" t="s">
        <v>749</v>
      </c>
      <c r="CO62" s="522">
        <v>1</v>
      </c>
      <c r="CP62" s="522"/>
      <c r="CQ62" s="522"/>
      <c r="CR62" s="522"/>
      <c r="CS62" s="522"/>
      <c r="CT62" s="522"/>
      <c r="CU62" s="522"/>
      <c r="CV62" s="522"/>
    </row>
    <row r="63" s="258" customFormat="1" ht="409.5" spans="1:100">
      <c r="A63" s="447"/>
      <c r="B63" s="448">
        <f t="shared" si="0"/>
        <v>48</v>
      </c>
      <c r="C63" s="455" t="s">
        <v>879</v>
      </c>
      <c r="D63" s="450" t="s">
        <v>743</v>
      </c>
      <c r="E63" s="451" t="s">
        <v>744</v>
      </c>
      <c r="F63" s="452" t="s">
        <v>880</v>
      </c>
      <c r="G63" s="453" t="s">
        <v>881</v>
      </c>
      <c r="H63" s="451" t="str">
        <f t="shared" si="1"/>
        <v>サーバ全体
Entire server</v>
      </c>
      <c r="I63" s="319" t="s">
        <v>882</v>
      </c>
      <c r="J63" s="320" t="s">
        <v>883</v>
      </c>
      <c r="K63" s="487" t="str">
        <f t="shared" si="2"/>
        <v>回答不要
Not Applicable</v>
      </c>
      <c r="L63" s="488"/>
      <c r="M63" s="489"/>
      <c r="N63" s="492" t="s">
        <v>287</v>
      </c>
      <c r="O63" s="493"/>
      <c r="P63" s="494"/>
      <c r="Q63" s="503"/>
      <c r="R63" s="487" t="str">
        <f t="shared" si="3"/>
        <v>回答不要
Not Applicable</v>
      </c>
      <c r="S63" s="488"/>
      <c r="T63" s="489"/>
      <c r="U63" s="493"/>
      <c r="V63" s="494"/>
      <c r="W63" s="503"/>
      <c r="X63" s="487" t="str">
        <f t="shared" si="4"/>
        <v>回答不要
Not Applicable</v>
      </c>
      <c r="Y63" s="488"/>
      <c r="Z63" s="489"/>
      <c r="AA63" s="493"/>
      <c r="AB63" s="494"/>
      <c r="AC63" s="503"/>
      <c r="AD63" s="487" t="str">
        <f t="shared" si="5"/>
        <v>回答不要
Not Applicable</v>
      </c>
      <c r="AE63" s="488"/>
      <c r="AF63" s="489"/>
      <c r="AG63" s="493"/>
      <c r="AH63" s="494"/>
      <c r="AI63" s="503"/>
      <c r="AJ63" s="487" t="str">
        <f t="shared" si="6"/>
        <v>回答不要
Not Applicable</v>
      </c>
      <c r="AK63" s="488"/>
      <c r="AL63" s="489"/>
      <c r="AM63" s="493"/>
      <c r="AN63" s="494"/>
      <c r="AO63" s="503"/>
      <c r="AP63" s="509">
        <f>IF(OR(AND('0.Work Content Judge'!$AE$160=1,$CP63=99),AND('0.Work Content Judge'!$AH$160=1,$CQ63=99),AND('0.Work Content Judge'!$AG$160=1,$CR63=99),AND(COUNTIF('0.Work Content Judge'!$AJ$160:$AO$160,2)=0,$CS63=99),AND(COUNTIF('0.Work Content Judge'!$AJ$160:$AO$160,2)&gt;0,$CT63=99),AND('0.Work Content Judge'!$T$160=0,$CU63=99),AND('0.Work Content Judge'!$U$160=0,$CV63=99)),0,IF(OR(AND('0.Work Content Judge'!$G$130=1,$CD63=1),AND('0.Work Content Judge'!$H$130=1,$CE63=1),AND('0.Work Content Judge'!$I$130=1,$CF63=1),AND('0.Work Content Judge'!$J$130=1,$CG63=1),AND('0.Work Content Judge'!$L$130=1,$CK63=1),,AND('0.Work Content Judge'!$O$130=1,$CL63=1),AND('0.Work Content Judge'!$P$130=1,$CM63=1)),1,0))</f>
        <v>0</v>
      </c>
      <c r="AQ63" s="509">
        <f t="shared" si="7"/>
        <v>1</v>
      </c>
      <c r="AR63" s="509">
        <f>IF(OR(AND('0.Work Content Judge'!$AE$161=1,$CP63=99),AND('0.Work Content Judge'!$AH$161=1,$CQ63=99),AND('0.Work Content Judge'!$AG$161=1,$CR63=99),AND(COUNTIF('0.Work Content Judge'!$AJ$161:$AO$161,2)=0,$CS63=99),AND(COUNTIF('0.Work Content Judge'!$AJ$161:$AO$161,2)&gt;0,$CT63=99),AND('0.Work Content Judge'!$T$161=0,$CU63=99),AND('0.Work Content Judge'!$U$161=0,$CV63=99)),0,IF(OR(AND('0.Work Content Judge'!$G$131=1,$CD63=1),AND('0.Work Content Judge'!$H$131=1,$CE63=1),AND('0.Work Content Judge'!$I$131=1,$CF63=1),AND('0.Work Content Judge'!$J$131=1,$CG63=1),AND('0.Work Content Judge'!$L$131=1,$CK63=1),,AND('0.Work Content Judge'!$O$131=1,$CL63=1),AND('0.Work Content Judge'!$P$131=1,$CM63=1)),1,0))</f>
        <v>0</v>
      </c>
      <c r="AS63" s="509">
        <f t="shared" si="8"/>
        <v>1</v>
      </c>
      <c r="AT63" s="509">
        <f>IF(OR(AND('0.Work Content Judge'!$AE$162=1,$CP63=99),AND('0.Work Content Judge'!$AH$162=1,$CQ63=99),AND('0.Work Content Judge'!$AG$162=1,$CR63=99),AND(COUNTIF('0.Work Content Judge'!$AJ$162:$AO$162,2)=0,$CS63=99),AND(COUNTIF('0.Work Content Judge'!$AJ$162:$AO$162,2)&gt;0,$CT63=99),AND('0.Work Content Judge'!$T$162=0,$CU63=99),AND('0.Work Content Judge'!$U$162=0,$CV63=99)),0,IF(OR(AND('0.Work Content Judge'!$G$132=1,$CD63=1),AND('0.Work Content Judge'!$H$132=1,$CE63=1),AND('0.Work Content Judge'!$I$132=1,$CF63=1),AND('0.Work Content Judge'!$J$132=1,$CG63=1),AND('0.Work Content Judge'!$L$132=1,$CK63=1),,AND('0.Work Content Judge'!$O$132=1,$CL63=1),AND('0.Work Content Judge'!$P$132=1,$CM63=1)),1,0))</f>
        <v>0</v>
      </c>
      <c r="AU63" s="509">
        <f t="shared" si="9"/>
        <v>1</v>
      </c>
      <c r="AV63" s="509">
        <f>IF(OR(AND('0.Work Content Judge'!$AE$163=1,$CP63=99),AND('0.Work Content Judge'!$AH$163=1,$CQ63=99),AND('0.Work Content Judge'!$AG$163=1,$CR63=99),AND(COUNTIF('0.Work Content Judge'!$AJ$163:$AO$163,2)=0,$CS63=99),AND(COUNTIF('0.Work Content Judge'!$AJ$163:$AO$163,2)&gt;0,$CT63=99),AND('0.Work Content Judge'!$T$163=0,$CU63=99),AND('0.Work Content Judge'!$U$163=0,$CV63=99)),0,IF(OR(AND('0.Work Content Judge'!$G$133=1,$CD63=1),AND('0.Work Content Judge'!$H$133=1,$CE63=1),AND('0.Work Content Judge'!$I$133=1,$CF63=1),AND('0.Work Content Judge'!$J$133=1,$CG63=1),AND('0.Work Content Judge'!$L$133=1,$CK63=1),,AND('0.Work Content Judge'!$O$133=1,$CL63=1),AND('0.Work Content Judge'!$P$133=1,$CM63=1)),1,0))</f>
        <v>0</v>
      </c>
      <c r="AW63" s="509">
        <f t="shared" si="10"/>
        <v>1</v>
      </c>
      <c r="AX63" s="509">
        <f>IF(OR(AND('0.Work Content Judge'!$AE$164=1,$CP63=99),AND('0.Work Content Judge'!$AH$164=1,$CQ63=99),AND('0.Work Content Judge'!$AG$164=1,$CR63=99),AND(COUNTIF('0.Work Content Judge'!$AJ$164:$AO$164,2)=0,$CS63=99),AND(COUNTIF('0.Work Content Judge'!$AJ$164:$AO$164,2)&gt;0,$CT63=99),AND('0.Work Content Judge'!$T$164=0,$CU63=99),AND('0.Work Content Judge'!$U$164=0,$CV63=99)),0,IF(OR(AND('0.Work Content Judge'!$G$134=1,$CD63=1),AND('0.Work Content Judge'!$H$134=1,$CE63=1),AND('0.Work Content Judge'!$I$134=1,$CF63=1),AND('0.Work Content Judge'!$J$134=1,$CG63=1),AND('0.Work Content Judge'!$L$134=1,$CK63=1),,AND('0.Work Content Judge'!$O$134=1,$CL63=1),AND('0.Work Content Judge'!$P$134=1,$CM63=1)),1,0))</f>
        <v>0</v>
      </c>
      <c r="AY63" s="509">
        <f t="shared" si="11"/>
        <v>1</v>
      </c>
      <c r="AZ63" s="493">
        <f t="shared" si="12"/>
        <v>1</v>
      </c>
      <c r="BA63" s="521">
        <v>1</v>
      </c>
      <c r="BB63" s="522">
        <v>1</v>
      </c>
      <c r="BC63" s="522" t="s">
        <v>749</v>
      </c>
      <c r="BD63" s="522" t="s">
        <v>749</v>
      </c>
      <c r="BE63" s="522" t="s">
        <v>749</v>
      </c>
      <c r="BF63" s="522" t="s">
        <v>749</v>
      </c>
      <c r="BG63" s="522" t="s">
        <v>749</v>
      </c>
      <c r="BH63" s="522" t="s">
        <v>749</v>
      </c>
      <c r="BI63" s="522">
        <v>1</v>
      </c>
      <c r="BJ63" s="522" t="e">
        <v>#N/A</v>
      </c>
      <c r="BK63" s="522" t="e">
        <v>#N/A</v>
      </c>
      <c r="BL63" s="522" t="e">
        <v>#N/A</v>
      </c>
      <c r="BM63" s="522" t="e">
        <v>#N/A</v>
      </c>
      <c r="BN63" s="522" t="e">
        <v>#N/A</v>
      </c>
      <c r="BO63" s="522" t="e">
        <v>#N/A</v>
      </c>
      <c r="BP63" s="522" t="e">
        <v>#N/A</v>
      </c>
      <c r="BQ63" s="522">
        <v>1</v>
      </c>
      <c r="BR63" s="522" t="s">
        <v>749</v>
      </c>
      <c r="BS63" s="522" t="s">
        <v>749</v>
      </c>
      <c r="BT63" s="522" t="s">
        <v>749</v>
      </c>
      <c r="BU63" s="522" t="s">
        <v>749</v>
      </c>
      <c r="BV63" s="522" t="s">
        <v>749</v>
      </c>
      <c r="BW63" s="522" t="s">
        <v>749</v>
      </c>
      <c r="BX63" s="522" t="s">
        <v>749</v>
      </c>
      <c r="BY63" s="522" t="s">
        <v>749</v>
      </c>
      <c r="BZ63" s="522">
        <v>1</v>
      </c>
      <c r="CA63" s="522"/>
      <c r="CB63" s="522"/>
      <c r="CC63" s="522">
        <v>1</v>
      </c>
      <c r="CD63" s="522">
        <v>1</v>
      </c>
      <c r="CE63" s="522" t="s">
        <v>749</v>
      </c>
      <c r="CF63" s="522" t="s">
        <v>749</v>
      </c>
      <c r="CG63" s="522" t="s">
        <v>749</v>
      </c>
      <c r="CH63" s="522" t="s">
        <v>749</v>
      </c>
      <c r="CI63" s="522" t="s">
        <v>749</v>
      </c>
      <c r="CJ63" s="522" t="s">
        <v>749</v>
      </c>
      <c r="CK63" s="522" t="s">
        <v>749</v>
      </c>
      <c r="CL63" s="522" t="s">
        <v>749</v>
      </c>
      <c r="CM63" s="522" t="s">
        <v>749</v>
      </c>
      <c r="CN63" s="522">
        <v>1</v>
      </c>
      <c r="CO63" s="522">
        <v>1</v>
      </c>
      <c r="CP63" s="522"/>
      <c r="CQ63" s="522"/>
      <c r="CR63" s="522"/>
      <c r="CS63" s="522"/>
      <c r="CT63" s="522"/>
      <c r="CU63" s="522"/>
      <c r="CV63" s="522"/>
    </row>
    <row r="64" s="258" customFormat="1" ht="172.8" spans="1:100">
      <c r="A64" s="447"/>
      <c r="B64" s="448">
        <f t="shared" si="0"/>
        <v>49</v>
      </c>
      <c r="C64" s="449" t="s">
        <v>1307</v>
      </c>
      <c r="D64" s="450" t="s">
        <v>743</v>
      </c>
      <c r="E64" s="451" t="s">
        <v>744</v>
      </c>
      <c r="F64" s="452" t="s">
        <v>1308</v>
      </c>
      <c r="G64" s="453" t="s">
        <v>1309</v>
      </c>
      <c r="H64" s="451" t="str">
        <f t="shared" si="1"/>
        <v>サーバ全体
Entire server</v>
      </c>
      <c r="I64" s="319" t="s">
        <v>1310</v>
      </c>
      <c r="J64" s="320" t="s">
        <v>1311</v>
      </c>
      <c r="K64" s="487" t="str">
        <f t="shared" si="2"/>
        <v>回答不要
Not Applicable</v>
      </c>
      <c r="L64" s="488"/>
      <c r="M64" s="489"/>
      <c r="N64" s="490" t="s">
        <v>1307</v>
      </c>
      <c r="O64" s="491"/>
      <c r="P64" s="322"/>
      <c r="Q64" s="502"/>
      <c r="R64" s="487" t="str">
        <f t="shared" si="3"/>
        <v>回答不要
Not Applicable</v>
      </c>
      <c r="S64" s="488"/>
      <c r="T64" s="489"/>
      <c r="U64" s="491"/>
      <c r="V64" s="322"/>
      <c r="W64" s="502"/>
      <c r="X64" s="487" t="str">
        <f t="shared" si="4"/>
        <v>回答不要
Not Applicable</v>
      </c>
      <c r="Y64" s="488"/>
      <c r="Z64" s="489"/>
      <c r="AA64" s="491"/>
      <c r="AB64" s="322"/>
      <c r="AC64" s="502"/>
      <c r="AD64" s="487" t="str">
        <f t="shared" si="5"/>
        <v>回答不要
Not Applicable</v>
      </c>
      <c r="AE64" s="488"/>
      <c r="AF64" s="489"/>
      <c r="AG64" s="491"/>
      <c r="AH64" s="322"/>
      <c r="AI64" s="502"/>
      <c r="AJ64" s="487" t="str">
        <f t="shared" si="6"/>
        <v>回答不要
Not Applicable</v>
      </c>
      <c r="AK64" s="488"/>
      <c r="AL64" s="489"/>
      <c r="AM64" s="491"/>
      <c r="AN64" s="322"/>
      <c r="AO64" s="502"/>
      <c r="AP64" s="509">
        <f>IF(OR(AND('0.Work Content Judge'!$AE$160=1,$CP64=99),AND('0.Work Content Judge'!$AH$160=1,$CQ64=99),AND('0.Work Content Judge'!$AG$160=1,$CR64=99),AND(COUNTIF('0.Work Content Judge'!$AJ$160:$AO$160,2)=0,$CS64=99),AND(COUNTIF('0.Work Content Judge'!$AJ$160:$AO$160,2)&gt;0,$CT64=99),AND('0.Work Content Judge'!$T$160=0,$CU64=99),AND('0.Work Content Judge'!$U$160=0,$CV64=99)),0,IF(OR(AND('0.Work Content Judge'!$G$130=1,$CD64=1),AND('0.Work Content Judge'!$H$130=1,$CE64=1),AND('0.Work Content Judge'!$I$130=1,$CF64=1),AND('0.Work Content Judge'!$J$130=1,$CG64=1),AND('0.Work Content Judge'!$L$130=1,$CK64=1),,AND('0.Work Content Judge'!$O$130=1,$CL64=1),AND('0.Work Content Judge'!$P$130=1,$CM64=1)),1,0))</f>
        <v>0</v>
      </c>
      <c r="AQ64" s="509">
        <f t="shared" si="7"/>
        <v>1</v>
      </c>
      <c r="AR64" s="509">
        <f>IF(OR(AND('0.Work Content Judge'!$AE$161=1,$CP64=99),AND('0.Work Content Judge'!$AH$161=1,$CQ64=99),AND('0.Work Content Judge'!$AG$161=1,$CR64=99),AND(COUNTIF('0.Work Content Judge'!$AJ$161:$AO$161,2)=0,$CS64=99),AND(COUNTIF('0.Work Content Judge'!$AJ$161:$AO$161,2)&gt;0,$CT64=99),AND('0.Work Content Judge'!$T$161=0,$CU64=99),AND('0.Work Content Judge'!$U$161=0,$CV64=99)),0,IF(OR(AND('0.Work Content Judge'!$G$131=1,$CD64=1),AND('0.Work Content Judge'!$H$131=1,$CE64=1),AND('0.Work Content Judge'!$I$131=1,$CF64=1),AND('0.Work Content Judge'!$J$131=1,$CG64=1),AND('0.Work Content Judge'!$L$131=1,$CK64=1),,AND('0.Work Content Judge'!$O$131=1,$CL64=1),AND('0.Work Content Judge'!$P$131=1,$CM64=1)),1,0))</f>
        <v>0</v>
      </c>
      <c r="AS64" s="509">
        <f t="shared" si="8"/>
        <v>1</v>
      </c>
      <c r="AT64" s="509">
        <f>IF(OR(AND('0.Work Content Judge'!$AE$162=1,$CP64=99),AND('0.Work Content Judge'!$AH$162=1,$CQ64=99),AND('0.Work Content Judge'!$AG$162=1,$CR64=99),AND(COUNTIF('0.Work Content Judge'!$AJ$162:$AO$162,2)=0,$CS64=99),AND(COUNTIF('0.Work Content Judge'!$AJ$162:$AO$162,2)&gt;0,$CT64=99),AND('0.Work Content Judge'!$T$162=0,$CU64=99),AND('0.Work Content Judge'!$U$162=0,$CV64=99)),0,IF(OR(AND('0.Work Content Judge'!$G$132=1,$CD64=1),AND('0.Work Content Judge'!$H$132=1,$CE64=1),AND('0.Work Content Judge'!$I$132=1,$CF64=1),AND('0.Work Content Judge'!$J$132=1,$CG64=1),AND('0.Work Content Judge'!$L$132=1,$CK64=1),,AND('0.Work Content Judge'!$O$132=1,$CL64=1),AND('0.Work Content Judge'!$P$132=1,$CM64=1)),1,0))</f>
        <v>0</v>
      </c>
      <c r="AU64" s="509">
        <f t="shared" si="9"/>
        <v>1</v>
      </c>
      <c r="AV64" s="509">
        <f>IF(OR(AND('0.Work Content Judge'!$AE$163=1,$CP64=99),AND('0.Work Content Judge'!$AH$163=1,$CQ64=99),AND('0.Work Content Judge'!$AG$163=1,$CR64=99),AND(COUNTIF('0.Work Content Judge'!$AJ$163:$AO$163,2)=0,$CS64=99),AND(COUNTIF('0.Work Content Judge'!$AJ$163:$AO$163,2)&gt;0,$CT64=99),AND('0.Work Content Judge'!$T$163=0,$CU64=99),AND('0.Work Content Judge'!$U$163=0,$CV64=99)),0,IF(OR(AND('0.Work Content Judge'!$G$133=1,$CD64=1),AND('0.Work Content Judge'!$H$133=1,$CE64=1),AND('0.Work Content Judge'!$I$133=1,$CF64=1),AND('0.Work Content Judge'!$J$133=1,$CG64=1),AND('0.Work Content Judge'!$L$133=1,$CK64=1),,AND('0.Work Content Judge'!$O$133=1,$CL64=1),AND('0.Work Content Judge'!$P$133=1,$CM64=1)),1,0))</f>
        <v>0</v>
      </c>
      <c r="AW64" s="509">
        <f t="shared" si="10"/>
        <v>1</v>
      </c>
      <c r="AX64" s="509">
        <f>IF(OR(AND('0.Work Content Judge'!$AE$164=1,$CP64=99),AND('0.Work Content Judge'!$AH$164=1,$CQ64=99),AND('0.Work Content Judge'!$AG$164=1,$CR64=99),AND(COUNTIF('0.Work Content Judge'!$AJ$164:$AO$164,2)=0,$CS64=99),AND(COUNTIF('0.Work Content Judge'!$AJ$164:$AO$164,2)&gt;0,$CT64=99),AND('0.Work Content Judge'!$T$164=0,$CU64=99),AND('0.Work Content Judge'!$U$164=0,$CV64=99)),0,IF(OR(AND('0.Work Content Judge'!$G$134=1,$CD64=1),AND('0.Work Content Judge'!$H$134=1,$CE64=1),AND('0.Work Content Judge'!$I$134=1,$CF64=1),AND('0.Work Content Judge'!$J$134=1,$CG64=1),AND('0.Work Content Judge'!$L$134=1,$CK64=1),,AND('0.Work Content Judge'!$O$134=1,$CL64=1),AND('0.Work Content Judge'!$P$134=1,$CM64=1)),1,0))</f>
        <v>0</v>
      </c>
      <c r="AY64" s="509">
        <f t="shared" si="11"/>
        <v>1</v>
      </c>
      <c r="AZ64" s="493">
        <f t="shared" si="12"/>
        <v>1</v>
      </c>
      <c r="BA64" s="521">
        <v>1</v>
      </c>
      <c r="BB64" s="522">
        <v>1</v>
      </c>
      <c r="BC64" s="522" t="s">
        <v>749</v>
      </c>
      <c r="BD64" s="522" t="s">
        <v>749</v>
      </c>
      <c r="BE64" s="522" t="s">
        <v>749</v>
      </c>
      <c r="BF64" s="522" t="s">
        <v>749</v>
      </c>
      <c r="BG64" s="522" t="s">
        <v>749</v>
      </c>
      <c r="BH64" s="522" t="s">
        <v>749</v>
      </c>
      <c r="BI64" s="522" t="s">
        <v>749</v>
      </c>
      <c r="BJ64" s="522">
        <v>0</v>
      </c>
      <c r="BK64" s="522" t="s">
        <v>749</v>
      </c>
      <c r="BL64" s="522" t="s">
        <v>749</v>
      </c>
      <c r="BM64" s="522" t="s">
        <v>749</v>
      </c>
      <c r="BN64" s="522" t="s">
        <v>749</v>
      </c>
      <c r="BO64" s="522" t="s">
        <v>749</v>
      </c>
      <c r="BP64" s="522" t="s">
        <v>749</v>
      </c>
      <c r="BQ64" s="522">
        <v>1</v>
      </c>
      <c r="BR64" s="522" t="s">
        <v>749</v>
      </c>
      <c r="BS64" s="522" t="s">
        <v>749</v>
      </c>
      <c r="BT64" s="522" t="s">
        <v>749</v>
      </c>
      <c r="BU64" s="522" t="s">
        <v>749</v>
      </c>
      <c r="BV64" s="522" t="s">
        <v>749</v>
      </c>
      <c r="BW64" s="522" t="s">
        <v>749</v>
      </c>
      <c r="BX64" s="522" t="s">
        <v>749</v>
      </c>
      <c r="BY64" s="522" t="s">
        <v>749</v>
      </c>
      <c r="BZ64" s="522">
        <v>1</v>
      </c>
      <c r="CA64" s="522"/>
      <c r="CB64" s="522"/>
      <c r="CC64" s="522" t="s">
        <v>749</v>
      </c>
      <c r="CD64" s="522" t="s">
        <v>749</v>
      </c>
      <c r="CE64" s="522" t="s">
        <v>749</v>
      </c>
      <c r="CF64" s="522" t="s">
        <v>749</v>
      </c>
      <c r="CG64" s="522" t="s">
        <v>749</v>
      </c>
      <c r="CH64" s="522" t="s">
        <v>749</v>
      </c>
      <c r="CI64" s="522" t="s">
        <v>749</v>
      </c>
      <c r="CJ64" s="522" t="s">
        <v>749</v>
      </c>
      <c r="CK64" s="522">
        <v>1</v>
      </c>
      <c r="CL64" s="522" t="s">
        <v>749</v>
      </c>
      <c r="CM64" s="522" t="s">
        <v>749</v>
      </c>
      <c r="CN64" s="522" t="s">
        <v>749</v>
      </c>
      <c r="CO64" s="522">
        <v>1</v>
      </c>
      <c r="CP64" s="522"/>
      <c r="CQ64" s="522"/>
      <c r="CR64" s="522"/>
      <c r="CS64" s="522"/>
      <c r="CT64" s="522"/>
      <c r="CU64" s="522"/>
      <c r="CV64" s="522"/>
    </row>
    <row r="65" s="258" customFormat="1" ht="172.8" spans="1:100">
      <c r="A65" s="447"/>
      <c r="B65" s="448">
        <f t="shared" si="0"/>
        <v>50</v>
      </c>
      <c r="C65" s="449" t="s">
        <v>884</v>
      </c>
      <c r="D65" s="450" t="s">
        <v>743</v>
      </c>
      <c r="E65" s="451" t="s">
        <v>744</v>
      </c>
      <c r="F65" s="452" t="s">
        <v>885</v>
      </c>
      <c r="G65" s="453" t="s">
        <v>886</v>
      </c>
      <c r="H65" s="451" t="str">
        <f t="shared" si="1"/>
        <v>サーバ全体
Entire server</v>
      </c>
      <c r="I65" s="319" t="s">
        <v>887</v>
      </c>
      <c r="J65" s="320" t="s">
        <v>888</v>
      </c>
      <c r="K65" s="487" t="str">
        <f t="shared" si="2"/>
        <v>回答不要
Not Applicable</v>
      </c>
      <c r="L65" s="488"/>
      <c r="M65" s="489"/>
      <c r="N65" s="492" t="s">
        <v>287</v>
      </c>
      <c r="O65" s="493"/>
      <c r="P65" s="494"/>
      <c r="Q65" s="503"/>
      <c r="R65" s="487" t="str">
        <f t="shared" si="3"/>
        <v>回答不要
Not Applicable</v>
      </c>
      <c r="S65" s="488"/>
      <c r="T65" s="489"/>
      <c r="U65" s="493"/>
      <c r="V65" s="494"/>
      <c r="W65" s="503"/>
      <c r="X65" s="487" t="str">
        <f t="shared" si="4"/>
        <v>回答不要
Not Applicable</v>
      </c>
      <c r="Y65" s="488"/>
      <c r="Z65" s="489"/>
      <c r="AA65" s="493"/>
      <c r="AB65" s="494"/>
      <c r="AC65" s="503"/>
      <c r="AD65" s="487" t="str">
        <f t="shared" si="5"/>
        <v>回答不要
Not Applicable</v>
      </c>
      <c r="AE65" s="488"/>
      <c r="AF65" s="489"/>
      <c r="AG65" s="493"/>
      <c r="AH65" s="494"/>
      <c r="AI65" s="503"/>
      <c r="AJ65" s="487" t="str">
        <f t="shared" si="6"/>
        <v>回答不要
Not Applicable</v>
      </c>
      <c r="AK65" s="488"/>
      <c r="AL65" s="489"/>
      <c r="AM65" s="493"/>
      <c r="AN65" s="494"/>
      <c r="AO65" s="503"/>
      <c r="AP65" s="509">
        <f>IF(OR(AND('0.Work Content Judge'!$AE$160=1,$CP65=99),AND('0.Work Content Judge'!$AH$160=1,$CQ65=99),AND('0.Work Content Judge'!$AG$160=1,$CR65=99),AND(COUNTIF('0.Work Content Judge'!$AJ$160:$AO$160,2)=0,$CS65=99),AND(COUNTIF('0.Work Content Judge'!$AJ$160:$AO$160,2)&gt;0,$CT65=99),AND('0.Work Content Judge'!$T$160=0,$CU65=99),AND('0.Work Content Judge'!$U$160=0,$CV65=99)),0,IF(OR(AND('0.Work Content Judge'!$G$130=1,$CD65=1),AND('0.Work Content Judge'!$H$130=1,$CE65=1),AND('0.Work Content Judge'!$I$130=1,$CF65=1),AND('0.Work Content Judge'!$J$130=1,$CG65=1),AND('0.Work Content Judge'!$L$130=1,$CK65=1),,AND('0.Work Content Judge'!$O$130=1,$CL65=1),AND('0.Work Content Judge'!$P$130=1,$CM65=1)),1,0))</f>
        <v>0</v>
      </c>
      <c r="AQ65" s="509">
        <f t="shared" si="7"/>
        <v>1</v>
      </c>
      <c r="AR65" s="509">
        <f>IF(OR(AND('0.Work Content Judge'!$AE$161=1,$CP65=99),AND('0.Work Content Judge'!$AH$161=1,$CQ65=99),AND('0.Work Content Judge'!$AG$161=1,$CR65=99),AND(COUNTIF('0.Work Content Judge'!$AJ$161:$AO$161,2)=0,$CS65=99),AND(COUNTIF('0.Work Content Judge'!$AJ$161:$AO$161,2)&gt;0,$CT65=99),AND('0.Work Content Judge'!$T$161=0,$CU65=99),AND('0.Work Content Judge'!$U$161=0,$CV65=99)),0,IF(OR(AND('0.Work Content Judge'!$G$131=1,$CD65=1),AND('0.Work Content Judge'!$H$131=1,$CE65=1),AND('0.Work Content Judge'!$I$131=1,$CF65=1),AND('0.Work Content Judge'!$J$131=1,$CG65=1),AND('0.Work Content Judge'!$L$131=1,$CK65=1),,AND('0.Work Content Judge'!$O$131=1,$CL65=1),AND('0.Work Content Judge'!$P$131=1,$CM65=1)),1,0))</f>
        <v>0</v>
      </c>
      <c r="AS65" s="509">
        <f t="shared" si="8"/>
        <v>1</v>
      </c>
      <c r="AT65" s="509">
        <f>IF(OR(AND('0.Work Content Judge'!$AE$162=1,$CP65=99),AND('0.Work Content Judge'!$AH$162=1,$CQ65=99),AND('0.Work Content Judge'!$AG$162=1,$CR65=99),AND(COUNTIF('0.Work Content Judge'!$AJ$162:$AO$162,2)=0,$CS65=99),AND(COUNTIF('0.Work Content Judge'!$AJ$162:$AO$162,2)&gt;0,$CT65=99),AND('0.Work Content Judge'!$T$162=0,$CU65=99),AND('0.Work Content Judge'!$U$162=0,$CV65=99)),0,IF(OR(AND('0.Work Content Judge'!$G$132=1,$CD65=1),AND('0.Work Content Judge'!$H$132=1,$CE65=1),AND('0.Work Content Judge'!$I$132=1,$CF65=1),AND('0.Work Content Judge'!$J$132=1,$CG65=1),AND('0.Work Content Judge'!$L$132=1,$CK65=1),,AND('0.Work Content Judge'!$O$132=1,$CL65=1),AND('0.Work Content Judge'!$P$132=1,$CM65=1)),1,0))</f>
        <v>0</v>
      </c>
      <c r="AU65" s="509">
        <f t="shared" si="9"/>
        <v>1</v>
      </c>
      <c r="AV65" s="509">
        <f>IF(OR(AND('0.Work Content Judge'!$AE$163=1,$CP65=99),AND('0.Work Content Judge'!$AH$163=1,$CQ65=99),AND('0.Work Content Judge'!$AG$163=1,$CR65=99),AND(COUNTIF('0.Work Content Judge'!$AJ$163:$AO$163,2)=0,$CS65=99),AND(COUNTIF('0.Work Content Judge'!$AJ$163:$AO$163,2)&gt;0,$CT65=99),AND('0.Work Content Judge'!$T$163=0,$CU65=99),AND('0.Work Content Judge'!$U$163=0,$CV65=99)),0,IF(OR(AND('0.Work Content Judge'!$G$133=1,$CD65=1),AND('0.Work Content Judge'!$H$133=1,$CE65=1),AND('0.Work Content Judge'!$I$133=1,$CF65=1),AND('0.Work Content Judge'!$J$133=1,$CG65=1),AND('0.Work Content Judge'!$L$133=1,$CK65=1),,AND('0.Work Content Judge'!$O$133=1,$CL65=1),AND('0.Work Content Judge'!$P$133=1,$CM65=1)),1,0))</f>
        <v>0</v>
      </c>
      <c r="AW65" s="509">
        <f t="shared" si="10"/>
        <v>1</v>
      </c>
      <c r="AX65" s="509">
        <f>IF(OR(AND('0.Work Content Judge'!$AE$164=1,$CP65=99),AND('0.Work Content Judge'!$AH$164=1,$CQ65=99),AND('0.Work Content Judge'!$AG$164=1,$CR65=99),AND(COUNTIF('0.Work Content Judge'!$AJ$164:$AO$164,2)=0,$CS65=99),AND(COUNTIF('0.Work Content Judge'!$AJ$164:$AO$164,2)&gt;0,$CT65=99),AND('0.Work Content Judge'!$T$164=0,$CU65=99),AND('0.Work Content Judge'!$U$164=0,$CV65=99)),0,IF(OR(AND('0.Work Content Judge'!$G$134=1,$CD65=1),AND('0.Work Content Judge'!$H$134=1,$CE65=1),AND('0.Work Content Judge'!$I$134=1,$CF65=1),AND('0.Work Content Judge'!$J$134=1,$CG65=1),AND('0.Work Content Judge'!$L$134=1,$CK65=1),,AND('0.Work Content Judge'!$O$134=1,$CL65=1),AND('0.Work Content Judge'!$P$134=1,$CM65=1)),1,0))</f>
        <v>0</v>
      </c>
      <c r="AY65" s="509">
        <f t="shared" si="11"/>
        <v>1</v>
      </c>
      <c r="AZ65" s="493">
        <f t="shared" si="12"/>
        <v>1</v>
      </c>
      <c r="BA65" s="521">
        <v>1</v>
      </c>
      <c r="BB65" s="522">
        <v>1</v>
      </c>
      <c r="BC65" s="522">
        <v>1</v>
      </c>
      <c r="BD65" s="522" t="s">
        <v>749</v>
      </c>
      <c r="BE65" s="522" t="s">
        <v>749</v>
      </c>
      <c r="BF65" s="522" t="s">
        <v>749</v>
      </c>
      <c r="BG65" s="522" t="s">
        <v>749</v>
      </c>
      <c r="BH65" s="522" t="s">
        <v>749</v>
      </c>
      <c r="BI65" s="522" t="s">
        <v>749</v>
      </c>
      <c r="BJ65" s="522" t="e">
        <v>#N/A</v>
      </c>
      <c r="BK65" s="522" t="e">
        <v>#N/A</v>
      </c>
      <c r="BL65" s="522" t="e">
        <v>#N/A</v>
      </c>
      <c r="BM65" s="522" t="e">
        <v>#N/A</v>
      </c>
      <c r="BN65" s="522" t="e">
        <v>#N/A</v>
      </c>
      <c r="BO65" s="522" t="e">
        <v>#N/A</v>
      </c>
      <c r="BP65" s="522" t="e">
        <v>#N/A</v>
      </c>
      <c r="BQ65" s="522">
        <v>1</v>
      </c>
      <c r="BR65" s="522" t="s">
        <v>749</v>
      </c>
      <c r="BS65" s="522" t="s">
        <v>749</v>
      </c>
      <c r="BT65" s="522" t="s">
        <v>749</v>
      </c>
      <c r="BU65" s="522" t="s">
        <v>749</v>
      </c>
      <c r="BV65" s="522" t="s">
        <v>749</v>
      </c>
      <c r="BW65" s="522" t="s">
        <v>749</v>
      </c>
      <c r="BX65" s="522" t="s">
        <v>749</v>
      </c>
      <c r="BY65" s="522" t="s">
        <v>749</v>
      </c>
      <c r="BZ65" s="522">
        <v>1</v>
      </c>
      <c r="CA65" s="522">
        <v>1</v>
      </c>
      <c r="CB65" s="522"/>
      <c r="CC65" s="522">
        <v>1</v>
      </c>
      <c r="CD65" s="522">
        <v>1</v>
      </c>
      <c r="CE65" s="522" t="s">
        <v>749</v>
      </c>
      <c r="CF65" s="522" t="s">
        <v>749</v>
      </c>
      <c r="CG65" s="522" t="s">
        <v>749</v>
      </c>
      <c r="CH65" s="522">
        <v>1</v>
      </c>
      <c r="CI65" s="522" t="s">
        <v>749</v>
      </c>
      <c r="CJ65" s="522" t="s">
        <v>749</v>
      </c>
      <c r="CK65" s="522" t="s">
        <v>749</v>
      </c>
      <c r="CL65" s="522" t="s">
        <v>749</v>
      </c>
      <c r="CM65" s="522" t="s">
        <v>749</v>
      </c>
      <c r="CN65" s="522">
        <v>1</v>
      </c>
      <c r="CO65" s="522">
        <v>1</v>
      </c>
      <c r="CP65" s="522"/>
      <c r="CQ65" s="522"/>
      <c r="CR65" s="522"/>
      <c r="CS65" s="522"/>
      <c r="CT65" s="522"/>
      <c r="CU65" s="522"/>
      <c r="CV65" s="522"/>
    </row>
    <row r="66" s="258" customFormat="1" ht="144" spans="1:100">
      <c r="A66" s="447"/>
      <c r="B66" s="448">
        <f t="shared" si="0"/>
        <v>51</v>
      </c>
      <c r="C66" s="449" t="s">
        <v>889</v>
      </c>
      <c r="D66" s="450" t="s">
        <v>743</v>
      </c>
      <c r="E66" s="451" t="s">
        <v>744</v>
      </c>
      <c r="F66" s="452" t="s">
        <v>890</v>
      </c>
      <c r="G66" s="453" t="s">
        <v>891</v>
      </c>
      <c r="H66" s="451" t="str">
        <f t="shared" si="1"/>
        <v>サーバ全体
Entire server</v>
      </c>
      <c r="I66" s="319" t="s">
        <v>892</v>
      </c>
      <c r="J66" s="320" t="s">
        <v>893</v>
      </c>
      <c r="K66" s="487" t="str">
        <f t="shared" si="2"/>
        <v>回答不要
Not Applicable</v>
      </c>
      <c r="L66" s="488"/>
      <c r="M66" s="489"/>
      <c r="N66" s="492" t="s">
        <v>287</v>
      </c>
      <c r="O66" s="493"/>
      <c r="P66" s="494"/>
      <c r="Q66" s="503"/>
      <c r="R66" s="487" t="str">
        <f t="shared" si="3"/>
        <v>回答不要
Not Applicable</v>
      </c>
      <c r="S66" s="488"/>
      <c r="T66" s="489"/>
      <c r="U66" s="493"/>
      <c r="V66" s="494"/>
      <c r="W66" s="503"/>
      <c r="X66" s="487" t="str">
        <f t="shared" si="4"/>
        <v>回答不要
Not Applicable</v>
      </c>
      <c r="Y66" s="488"/>
      <c r="Z66" s="489"/>
      <c r="AA66" s="493"/>
      <c r="AB66" s="494"/>
      <c r="AC66" s="503"/>
      <c r="AD66" s="487" t="str">
        <f t="shared" si="5"/>
        <v>回答不要
Not Applicable</v>
      </c>
      <c r="AE66" s="488"/>
      <c r="AF66" s="489"/>
      <c r="AG66" s="493"/>
      <c r="AH66" s="494"/>
      <c r="AI66" s="503"/>
      <c r="AJ66" s="487" t="str">
        <f t="shared" si="6"/>
        <v>回答不要
Not Applicable</v>
      </c>
      <c r="AK66" s="488"/>
      <c r="AL66" s="489"/>
      <c r="AM66" s="493"/>
      <c r="AN66" s="494"/>
      <c r="AO66" s="503"/>
      <c r="AP66" s="509">
        <f>IF(OR(AND('0.Work Content Judge'!$AE$160=1,$CP66=99),AND('0.Work Content Judge'!$AH$160=1,$CQ66=99),AND('0.Work Content Judge'!$AG$160=1,$CR66=99),AND(COUNTIF('0.Work Content Judge'!$AJ$160:$AO$160,2)=0,$CS66=99),AND(COUNTIF('0.Work Content Judge'!$AJ$160:$AO$160,2)&gt;0,$CT66=99),AND('0.Work Content Judge'!$T$160=0,$CU66=99),AND('0.Work Content Judge'!$U$160=0,$CV66=99)),0,IF(OR(AND('0.Work Content Judge'!$G$130=1,$CD66=1),AND('0.Work Content Judge'!$H$130=1,$CE66=1),AND('0.Work Content Judge'!$I$130=1,$CF66=1),AND('0.Work Content Judge'!$J$130=1,$CG66=1),AND('0.Work Content Judge'!$L$130=1,$CK66=1),,AND('0.Work Content Judge'!$O$130=1,$CL66=1),AND('0.Work Content Judge'!$P$130=1,$CM66=1)),1,0))</f>
        <v>0</v>
      </c>
      <c r="AQ66" s="509">
        <f t="shared" si="7"/>
        <v>1</v>
      </c>
      <c r="AR66" s="509">
        <f>IF(OR(AND('0.Work Content Judge'!$AE$161=1,$CP66=99),AND('0.Work Content Judge'!$AH$161=1,$CQ66=99),AND('0.Work Content Judge'!$AG$161=1,$CR66=99),AND(COUNTIF('0.Work Content Judge'!$AJ$161:$AO$161,2)=0,$CS66=99),AND(COUNTIF('0.Work Content Judge'!$AJ$161:$AO$161,2)&gt;0,$CT66=99),AND('0.Work Content Judge'!$T$161=0,$CU66=99),AND('0.Work Content Judge'!$U$161=0,$CV66=99)),0,IF(OR(AND('0.Work Content Judge'!$G$131=1,$CD66=1),AND('0.Work Content Judge'!$H$131=1,$CE66=1),AND('0.Work Content Judge'!$I$131=1,$CF66=1),AND('0.Work Content Judge'!$J$131=1,$CG66=1),AND('0.Work Content Judge'!$L$131=1,$CK66=1),,AND('0.Work Content Judge'!$O$131=1,$CL66=1),AND('0.Work Content Judge'!$P$131=1,$CM66=1)),1,0))</f>
        <v>0</v>
      </c>
      <c r="AS66" s="509">
        <f t="shared" si="8"/>
        <v>1</v>
      </c>
      <c r="AT66" s="509">
        <f>IF(OR(AND('0.Work Content Judge'!$AE$162=1,$CP66=99),AND('0.Work Content Judge'!$AH$162=1,$CQ66=99),AND('0.Work Content Judge'!$AG$162=1,$CR66=99),AND(COUNTIF('0.Work Content Judge'!$AJ$162:$AO$162,2)=0,$CS66=99),AND(COUNTIF('0.Work Content Judge'!$AJ$162:$AO$162,2)&gt;0,$CT66=99),AND('0.Work Content Judge'!$T$162=0,$CU66=99),AND('0.Work Content Judge'!$U$162=0,$CV66=99)),0,IF(OR(AND('0.Work Content Judge'!$G$132=1,$CD66=1),AND('0.Work Content Judge'!$H$132=1,$CE66=1),AND('0.Work Content Judge'!$I$132=1,$CF66=1),AND('0.Work Content Judge'!$J$132=1,$CG66=1),AND('0.Work Content Judge'!$L$132=1,$CK66=1),,AND('0.Work Content Judge'!$O$132=1,$CL66=1),AND('0.Work Content Judge'!$P$132=1,$CM66=1)),1,0))</f>
        <v>0</v>
      </c>
      <c r="AU66" s="509">
        <f t="shared" si="9"/>
        <v>1</v>
      </c>
      <c r="AV66" s="509">
        <f>IF(OR(AND('0.Work Content Judge'!$AE$163=1,$CP66=99),AND('0.Work Content Judge'!$AH$163=1,$CQ66=99),AND('0.Work Content Judge'!$AG$163=1,$CR66=99),AND(COUNTIF('0.Work Content Judge'!$AJ$163:$AO$163,2)=0,$CS66=99),AND(COUNTIF('0.Work Content Judge'!$AJ$163:$AO$163,2)&gt;0,$CT66=99),AND('0.Work Content Judge'!$T$163=0,$CU66=99),AND('0.Work Content Judge'!$U$163=0,$CV66=99)),0,IF(OR(AND('0.Work Content Judge'!$G$133=1,$CD66=1),AND('0.Work Content Judge'!$H$133=1,$CE66=1),AND('0.Work Content Judge'!$I$133=1,$CF66=1),AND('0.Work Content Judge'!$J$133=1,$CG66=1),AND('0.Work Content Judge'!$L$133=1,$CK66=1),,AND('0.Work Content Judge'!$O$133=1,$CL66=1),AND('0.Work Content Judge'!$P$133=1,$CM66=1)),1,0))</f>
        <v>0</v>
      </c>
      <c r="AW66" s="509">
        <f t="shared" si="10"/>
        <v>1</v>
      </c>
      <c r="AX66" s="509">
        <f>IF(OR(AND('0.Work Content Judge'!$AE$164=1,$CP66=99),AND('0.Work Content Judge'!$AH$164=1,$CQ66=99),AND('0.Work Content Judge'!$AG$164=1,$CR66=99),AND(COUNTIF('0.Work Content Judge'!$AJ$164:$AO$164,2)=0,$CS66=99),AND(COUNTIF('0.Work Content Judge'!$AJ$164:$AO$164,2)&gt;0,$CT66=99),AND('0.Work Content Judge'!$T$164=0,$CU66=99),AND('0.Work Content Judge'!$U$164=0,$CV66=99)),0,IF(OR(AND('0.Work Content Judge'!$G$134=1,$CD66=1),AND('0.Work Content Judge'!$H$134=1,$CE66=1),AND('0.Work Content Judge'!$I$134=1,$CF66=1),AND('0.Work Content Judge'!$J$134=1,$CG66=1),AND('0.Work Content Judge'!$L$134=1,$CK66=1),,AND('0.Work Content Judge'!$O$134=1,$CL66=1),AND('0.Work Content Judge'!$P$134=1,$CM66=1)),1,0))</f>
        <v>0</v>
      </c>
      <c r="AY66" s="509">
        <f t="shared" si="11"/>
        <v>1</v>
      </c>
      <c r="AZ66" s="493">
        <f t="shared" si="12"/>
        <v>1</v>
      </c>
      <c r="BA66" s="521">
        <v>1</v>
      </c>
      <c r="BB66" s="522">
        <v>1</v>
      </c>
      <c r="BC66" s="522">
        <v>1</v>
      </c>
      <c r="BD66" s="522" t="s">
        <v>749</v>
      </c>
      <c r="BE66" s="522" t="s">
        <v>749</v>
      </c>
      <c r="BF66" s="522" t="s">
        <v>749</v>
      </c>
      <c r="BG66" s="522" t="s">
        <v>749</v>
      </c>
      <c r="BH66" s="522" t="s">
        <v>749</v>
      </c>
      <c r="BI66" s="522" t="s">
        <v>749</v>
      </c>
      <c r="BJ66" s="522" t="e">
        <v>#N/A</v>
      </c>
      <c r="BK66" s="522" t="e">
        <v>#N/A</v>
      </c>
      <c r="BL66" s="522" t="e">
        <v>#N/A</v>
      </c>
      <c r="BM66" s="522" t="e">
        <v>#N/A</v>
      </c>
      <c r="BN66" s="522" t="e">
        <v>#N/A</v>
      </c>
      <c r="BO66" s="522" t="e">
        <v>#N/A</v>
      </c>
      <c r="BP66" s="522" t="e">
        <v>#N/A</v>
      </c>
      <c r="BQ66" s="522">
        <v>1</v>
      </c>
      <c r="BR66" s="522" t="s">
        <v>749</v>
      </c>
      <c r="BS66" s="522" t="s">
        <v>749</v>
      </c>
      <c r="BT66" s="522" t="s">
        <v>749</v>
      </c>
      <c r="BU66" s="522" t="s">
        <v>749</v>
      </c>
      <c r="BV66" s="522" t="s">
        <v>749</v>
      </c>
      <c r="BW66" s="522" t="s">
        <v>749</v>
      </c>
      <c r="BX66" s="522" t="s">
        <v>749</v>
      </c>
      <c r="BY66" s="522" t="s">
        <v>749</v>
      </c>
      <c r="BZ66" s="522">
        <v>1</v>
      </c>
      <c r="CA66" s="522">
        <v>1</v>
      </c>
      <c r="CB66" s="522"/>
      <c r="CC66" s="522">
        <v>1</v>
      </c>
      <c r="CD66" s="522">
        <v>1</v>
      </c>
      <c r="CE66" s="522" t="s">
        <v>749</v>
      </c>
      <c r="CF66" s="522" t="s">
        <v>749</v>
      </c>
      <c r="CG66" s="522" t="s">
        <v>749</v>
      </c>
      <c r="CH66" s="522">
        <v>1</v>
      </c>
      <c r="CI66" s="522" t="s">
        <v>749</v>
      </c>
      <c r="CJ66" s="522" t="s">
        <v>749</v>
      </c>
      <c r="CK66" s="522" t="s">
        <v>749</v>
      </c>
      <c r="CL66" s="522" t="s">
        <v>749</v>
      </c>
      <c r="CM66" s="522" t="s">
        <v>749</v>
      </c>
      <c r="CN66" s="522">
        <v>1</v>
      </c>
      <c r="CO66" s="522">
        <v>1</v>
      </c>
      <c r="CP66" s="522"/>
      <c r="CQ66" s="522"/>
      <c r="CR66" s="522"/>
      <c r="CS66" s="522"/>
      <c r="CT66" s="522"/>
      <c r="CU66" s="522"/>
      <c r="CV66" s="522"/>
    </row>
    <row r="67" s="258" customFormat="1" ht="172.8" spans="1:100">
      <c r="A67" s="447"/>
      <c r="B67" s="448">
        <f t="shared" si="0"/>
        <v>52</v>
      </c>
      <c r="C67" s="449" t="s">
        <v>1312</v>
      </c>
      <c r="D67" s="450" t="s">
        <v>743</v>
      </c>
      <c r="E67" s="451" t="s">
        <v>744</v>
      </c>
      <c r="F67" s="452" t="s">
        <v>1313</v>
      </c>
      <c r="G67" s="453" t="s">
        <v>1314</v>
      </c>
      <c r="H67" s="451" t="str">
        <f t="shared" si="1"/>
        <v>サーバ全体
Entire server</v>
      </c>
      <c r="I67" s="319" t="s">
        <v>785</v>
      </c>
      <c r="J67" s="320" t="s">
        <v>786</v>
      </c>
      <c r="K67" s="487" t="str">
        <f t="shared" si="2"/>
        <v>回答不要
Not Applicable</v>
      </c>
      <c r="L67" s="488"/>
      <c r="M67" s="489"/>
      <c r="N67" s="492" t="s">
        <v>287</v>
      </c>
      <c r="O67" s="493"/>
      <c r="P67" s="494"/>
      <c r="Q67" s="503"/>
      <c r="R67" s="487" t="str">
        <f t="shared" si="3"/>
        <v>回答不要
Not Applicable</v>
      </c>
      <c r="S67" s="488"/>
      <c r="T67" s="489"/>
      <c r="U67" s="493"/>
      <c r="V67" s="494"/>
      <c r="W67" s="503"/>
      <c r="X67" s="487" t="str">
        <f t="shared" si="4"/>
        <v>回答不要
Not Applicable</v>
      </c>
      <c r="Y67" s="488"/>
      <c r="Z67" s="489"/>
      <c r="AA67" s="493"/>
      <c r="AB67" s="494"/>
      <c r="AC67" s="503"/>
      <c r="AD67" s="487" t="str">
        <f t="shared" si="5"/>
        <v>回答不要
Not Applicable</v>
      </c>
      <c r="AE67" s="488"/>
      <c r="AF67" s="489"/>
      <c r="AG67" s="493"/>
      <c r="AH67" s="494"/>
      <c r="AI67" s="503"/>
      <c r="AJ67" s="487" t="str">
        <f t="shared" si="6"/>
        <v>回答不要
Not Applicable</v>
      </c>
      <c r="AK67" s="488"/>
      <c r="AL67" s="489"/>
      <c r="AM67" s="493"/>
      <c r="AN67" s="494"/>
      <c r="AO67" s="503"/>
      <c r="AP67" s="509">
        <f>IF(OR(AND('0.Work Content Judge'!$AE$160=1,$CP67=99),AND('0.Work Content Judge'!$AH$160=1,$CQ67=99),AND('0.Work Content Judge'!$AG$160=1,$CR67=99),AND(COUNTIF('0.Work Content Judge'!$AJ$160:$AO$160,2)=0,$CS67=99),AND(COUNTIF('0.Work Content Judge'!$AJ$160:$AO$160,2)&gt;0,$CT67=99),AND('0.Work Content Judge'!$T$160=0,$CU67=99),AND('0.Work Content Judge'!$U$160=0,$CV67=99)),0,IF(OR(AND('0.Work Content Judge'!$G$130=1,$CD67=1),AND('0.Work Content Judge'!$H$130=1,$CE67=1),AND('0.Work Content Judge'!$I$130=1,$CF67=1),AND('0.Work Content Judge'!$J$130=1,$CG67=1),AND('0.Work Content Judge'!$L$130=1,$CK67=1),,AND('0.Work Content Judge'!$O$130=1,$CL67=1),AND('0.Work Content Judge'!$P$130=1,$CM67=1)),1,0))</f>
        <v>0</v>
      </c>
      <c r="AQ67" s="509">
        <f t="shared" si="7"/>
        <v>1</v>
      </c>
      <c r="AR67" s="509">
        <f>IF(OR(AND('0.Work Content Judge'!$AE$161=1,$CP67=99),AND('0.Work Content Judge'!$AH$161=1,$CQ67=99),AND('0.Work Content Judge'!$AG$161=1,$CR67=99),AND(COUNTIF('0.Work Content Judge'!$AJ$161:$AO$161,2)=0,$CS67=99),AND(COUNTIF('0.Work Content Judge'!$AJ$161:$AO$161,2)&gt;0,$CT67=99),AND('0.Work Content Judge'!$T$161=0,$CU67=99),AND('0.Work Content Judge'!$U$161=0,$CV67=99)),0,IF(OR(AND('0.Work Content Judge'!$G$131=1,$CD67=1),AND('0.Work Content Judge'!$H$131=1,$CE67=1),AND('0.Work Content Judge'!$I$131=1,$CF67=1),AND('0.Work Content Judge'!$J$131=1,$CG67=1),AND('0.Work Content Judge'!$L$131=1,$CK67=1),,AND('0.Work Content Judge'!$O$131=1,$CL67=1),AND('0.Work Content Judge'!$P$131=1,$CM67=1)),1,0))</f>
        <v>0</v>
      </c>
      <c r="AS67" s="509">
        <f t="shared" si="8"/>
        <v>1</v>
      </c>
      <c r="AT67" s="509">
        <f>IF(OR(AND('0.Work Content Judge'!$AE$162=1,$CP67=99),AND('0.Work Content Judge'!$AH$162=1,$CQ67=99),AND('0.Work Content Judge'!$AG$162=1,$CR67=99),AND(COUNTIF('0.Work Content Judge'!$AJ$162:$AO$162,2)=0,$CS67=99),AND(COUNTIF('0.Work Content Judge'!$AJ$162:$AO$162,2)&gt;0,$CT67=99),AND('0.Work Content Judge'!$T$162=0,$CU67=99),AND('0.Work Content Judge'!$U$162=0,$CV67=99)),0,IF(OR(AND('0.Work Content Judge'!$G$132=1,$CD67=1),AND('0.Work Content Judge'!$H$132=1,$CE67=1),AND('0.Work Content Judge'!$I$132=1,$CF67=1),AND('0.Work Content Judge'!$J$132=1,$CG67=1),AND('0.Work Content Judge'!$L$132=1,$CK67=1),,AND('0.Work Content Judge'!$O$132=1,$CL67=1),AND('0.Work Content Judge'!$P$132=1,$CM67=1)),1,0))</f>
        <v>0</v>
      </c>
      <c r="AU67" s="509">
        <f t="shared" si="9"/>
        <v>1</v>
      </c>
      <c r="AV67" s="509">
        <f>IF(OR(AND('0.Work Content Judge'!$AE$163=1,$CP67=99),AND('0.Work Content Judge'!$AH$163=1,$CQ67=99),AND('0.Work Content Judge'!$AG$163=1,$CR67=99),AND(COUNTIF('0.Work Content Judge'!$AJ$163:$AO$163,2)=0,$CS67=99),AND(COUNTIF('0.Work Content Judge'!$AJ$163:$AO$163,2)&gt;0,$CT67=99),AND('0.Work Content Judge'!$T$163=0,$CU67=99),AND('0.Work Content Judge'!$U$163=0,$CV67=99)),0,IF(OR(AND('0.Work Content Judge'!$G$133=1,$CD67=1),AND('0.Work Content Judge'!$H$133=1,$CE67=1),AND('0.Work Content Judge'!$I$133=1,$CF67=1),AND('0.Work Content Judge'!$J$133=1,$CG67=1),AND('0.Work Content Judge'!$L$133=1,$CK67=1),,AND('0.Work Content Judge'!$O$133=1,$CL67=1),AND('0.Work Content Judge'!$P$133=1,$CM67=1)),1,0))</f>
        <v>0</v>
      </c>
      <c r="AW67" s="509">
        <f t="shared" si="10"/>
        <v>1</v>
      </c>
      <c r="AX67" s="509">
        <f>IF(OR(AND('0.Work Content Judge'!$AE$164=1,$CP67=99),AND('0.Work Content Judge'!$AH$164=1,$CQ67=99),AND('0.Work Content Judge'!$AG$164=1,$CR67=99),AND(COUNTIF('0.Work Content Judge'!$AJ$164:$AO$164,2)=0,$CS67=99),AND(COUNTIF('0.Work Content Judge'!$AJ$164:$AO$164,2)&gt;0,$CT67=99),AND('0.Work Content Judge'!$T$164=0,$CU67=99),AND('0.Work Content Judge'!$U$164=0,$CV67=99)),0,IF(OR(AND('0.Work Content Judge'!$G$134=1,$CD67=1),AND('0.Work Content Judge'!$H$134=1,$CE67=1),AND('0.Work Content Judge'!$I$134=1,$CF67=1),AND('0.Work Content Judge'!$J$134=1,$CG67=1),AND('0.Work Content Judge'!$L$134=1,$CK67=1),,AND('0.Work Content Judge'!$O$134=1,$CL67=1),AND('0.Work Content Judge'!$P$134=1,$CM67=1)),1,0))</f>
        <v>0</v>
      </c>
      <c r="AY67" s="509">
        <f t="shared" si="11"/>
        <v>1</v>
      </c>
      <c r="AZ67" s="493">
        <f t="shared" si="12"/>
        <v>1</v>
      </c>
      <c r="BA67" s="521">
        <v>1</v>
      </c>
      <c r="BB67" s="522">
        <v>1</v>
      </c>
      <c r="BC67" s="522" t="s">
        <v>749</v>
      </c>
      <c r="BD67" s="522" t="s">
        <v>749</v>
      </c>
      <c r="BE67" s="522" t="s">
        <v>749</v>
      </c>
      <c r="BF67" s="522" t="s">
        <v>749</v>
      </c>
      <c r="BG67" s="522" t="s">
        <v>749</v>
      </c>
      <c r="BH67" s="522" t="s">
        <v>749</v>
      </c>
      <c r="BI67" s="522" t="s">
        <v>749</v>
      </c>
      <c r="BJ67" s="522" t="e">
        <v>#N/A</v>
      </c>
      <c r="BK67" s="522" t="e">
        <v>#N/A</v>
      </c>
      <c r="BL67" s="522" t="e">
        <v>#N/A</v>
      </c>
      <c r="BM67" s="522" t="e">
        <v>#N/A</v>
      </c>
      <c r="BN67" s="522" t="e">
        <v>#N/A</v>
      </c>
      <c r="BO67" s="522" t="e">
        <v>#N/A</v>
      </c>
      <c r="BP67" s="522" t="e">
        <v>#N/A</v>
      </c>
      <c r="BQ67" s="522">
        <v>1</v>
      </c>
      <c r="BR67" s="522" t="s">
        <v>749</v>
      </c>
      <c r="BS67" s="522" t="s">
        <v>749</v>
      </c>
      <c r="BT67" s="522" t="s">
        <v>749</v>
      </c>
      <c r="BU67" s="522" t="s">
        <v>749</v>
      </c>
      <c r="BV67" s="522" t="s">
        <v>749</v>
      </c>
      <c r="BW67" s="522" t="s">
        <v>749</v>
      </c>
      <c r="BX67" s="522" t="s">
        <v>749</v>
      </c>
      <c r="BY67" s="522" t="s">
        <v>749</v>
      </c>
      <c r="BZ67" s="522">
        <v>1</v>
      </c>
      <c r="CA67" s="522">
        <v>1</v>
      </c>
      <c r="CB67" s="522">
        <v>1</v>
      </c>
      <c r="CC67" s="522" t="s">
        <v>749</v>
      </c>
      <c r="CD67" s="522">
        <v>1</v>
      </c>
      <c r="CE67" s="522" t="s">
        <v>749</v>
      </c>
      <c r="CF67" s="522" t="s">
        <v>749</v>
      </c>
      <c r="CG67" s="522" t="s">
        <v>749</v>
      </c>
      <c r="CH67" s="522" t="s">
        <v>749</v>
      </c>
      <c r="CI67" s="522" t="s">
        <v>749</v>
      </c>
      <c r="CJ67" s="522" t="s">
        <v>749</v>
      </c>
      <c r="CK67" s="522" t="s">
        <v>749</v>
      </c>
      <c r="CL67" s="522">
        <v>1</v>
      </c>
      <c r="CM67" s="522" t="s">
        <v>749</v>
      </c>
      <c r="CN67" s="522" t="s">
        <v>749</v>
      </c>
      <c r="CO67" s="522">
        <v>1</v>
      </c>
      <c r="CP67" s="522"/>
      <c r="CQ67" s="522"/>
      <c r="CR67" s="522"/>
      <c r="CS67" s="522"/>
      <c r="CT67" s="522"/>
      <c r="CU67" s="522"/>
      <c r="CV67" s="522"/>
    </row>
    <row r="68" s="258" customFormat="1" ht="144" spans="1:100">
      <c r="A68" s="447"/>
      <c r="B68" s="448">
        <f t="shared" si="0"/>
        <v>53</v>
      </c>
      <c r="C68" s="449" t="s">
        <v>1315</v>
      </c>
      <c r="D68" s="450" t="s">
        <v>743</v>
      </c>
      <c r="E68" s="451" t="s">
        <v>744</v>
      </c>
      <c r="F68" s="452" t="s">
        <v>1316</v>
      </c>
      <c r="G68" s="453" t="s">
        <v>1317</v>
      </c>
      <c r="H68" s="451" t="str">
        <f t="shared" si="1"/>
        <v>サーバ全体
Entire server</v>
      </c>
      <c r="I68" s="319" t="s">
        <v>785</v>
      </c>
      <c r="J68" s="320" t="s">
        <v>786</v>
      </c>
      <c r="K68" s="487" t="str">
        <f t="shared" si="2"/>
        <v>回答不要
Not Applicable</v>
      </c>
      <c r="L68" s="488"/>
      <c r="M68" s="489"/>
      <c r="N68" s="492" t="s">
        <v>287</v>
      </c>
      <c r="O68" s="493"/>
      <c r="P68" s="494"/>
      <c r="Q68" s="503"/>
      <c r="R68" s="487" t="str">
        <f t="shared" si="3"/>
        <v>回答不要
Not Applicable</v>
      </c>
      <c r="S68" s="488"/>
      <c r="T68" s="489"/>
      <c r="U68" s="493"/>
      <c r="V68" s="494"/>
      <c r="W68" s="503"/>
      <c r="X68" s="487" t="str">
        <f t="shared" si="4"/>
        <v>回答不要
Not Applicable</v>
      </c>
      <c r="Y68" s="488"/>
      <c r="Z68" s="489"/>
      <c r="AA68" s="493"/>
      <c r="AB68" s="494"/>
      <c r="AC68" s="503"/>
      <c r="AD68" s="487" t="str">
        <f t="shared" si="5"/>
        <v>回答不要
Not Applicable</v>
      </c>
      <c r="AE68" s="488"/>
      <c r="AF68" s="489"/>
      <c r="AG68" s="493"/>
      <c r="AH68" s="494"/>
      <c r="AI68" s="503"/>
      <c r="AJ68" s="487" t="str">
        <f t="shared" si="6"/>
        <v>回答不要
Not Applicable</v>
      </c>
      <c r="AK68" s="488"/>
      <c r="AL68" s="489"/>
      <c r="AM68" s="493"/>
      <c r="AN68" s="494"/>
      <c r="AO68" s="503"/>
      <c r="AP68" s="509">
        <f>IF(OR(AND('0.Work Content Judge'!$AE$160=1,$CP68=99),AND('0.Work Content Judge'!$AH$160=1,$CQ68=99),AND('0.Work Content Judge'!$AG$160=1,$CR68=99),AND(COUNTIF('0.Work Content Judge'!$AJ$160:$AO$160,2)=0,$CS68=99),AND(COUNTIF('0.Work Content Judge'!$AJ$160:$AO$160,2)&gt;0,$CT68=99),AND('0.Work Content Judge'!$T$160=0,$CU68=99),AND('0.Work Content Judge'!$U$160=0,$CV68=99)),0,IF(OR(AND('0.Work Content Judge'!$G$130=1,$CD68=1),AND('0.Work Content Judge'!$H$130=1,$CE68=1),AND('0.Work Content Judge'!$I$130=1,$CF68=1),AND('0.Work Content Judge'!$J$130=1,$CG68=1),AND('0.Work Content Judge'!$L$130=1,$CK68=1),,AND('0.Work Content Judge'!$O$130=1,$CL68=1),AND('0.Work Content Judge'!$P$130=1,$CM68=1)),1,0))</f>
        <v>0</v>
      </c>
      <c r="AQ68" s="509">
        <f t="shared" si="7"/>
        <v>1</v>
      </c>
      <c r="AR68" s="509">
        <f>IF(OR(AND('0.Work Content Judge'!$AE$161=1,$CP68=99),AND('0.Work Content Judge'!$AH$161=1,$CQ68=99),AND('0.Work Content Judge'!$AG$161=1,$CR68=99),AND(COUNTIF('0.Work Content Judge'!$AJ$161:$AO$161,2)=0,$CS68=99),AND(COUNTIF('0.Work Content Judge'!$AJ$161:$AO$161,2)&gt;0,$CT68=99),AND('0.Work Content Judge'!$T$161=0,$CU68=99),AND('0.Work Content Judge'!$U$161=0,$CV68=99)),0,IF(OR(AND('0.Work Content Judge'!$G$131=1,$CD68=1),AND('0.Work Content Judge'!$H$131=1,$CE68=1),AND('0.Work Content Judge'!$I$131=1,$CF68=1),AND('0.Work Content Judge'!$J$131=1,$CG68=1),AND('0.Work Content Judge'!$L$131=1,$CK68=1),,AND('0.Work Content Judge'!$O$131=1,$CL68=1),AND('0.Work Content Judge'!$P$131=1,$CM68=1)),1,0))</f>
        <v>0</v>
      </c>
      <c r="AS68" s="509">
        <f t="shared" si="8"/>
        <v>1</v>
      </c>
      <c r="AT68" s="509">
        <f>IF(OR(AND('0.Work Content Judge'!$AE$162=1,$CP68=99),AND('0.Work Content Judge'!$AH$162=1,$CQ68=99),AND('0.Work Content Judge'!$AG$162=1,$CR68=99),AND(COUNTIF('0.Work Content Judge'!$AJ$162:$AO$162,2)=0,$CS68=99),AND(COUNTIF('0.Work Content Judge'!$AJ$162:$AO$162,2)&gt;0,$CT68=99),AND('0.Work Content Judge'!$T$162=0,$CU68=99),AND('0.Work Content Judge'!$U$162=0,$CV68=99)),0,IF(OR(AND('0.Work Content Judge'!$G$132=1,$CD68=1),AND('0.Work Content Judge'!$H$132=1,$CE68=1),AND('0.Work Content Judge'!$I$132=1,$CF68=1),AND('0.Work Content Judge'!$J$132=1,$CG68=1),AND('0.Work Content Judge'!$L$132=1,$CK68=1),,AND('0.Work Content Judge'!$O$132=1,$CL68=1),AND('0.Work Content Judge'!$P$132=1,$CM68=1)),1,0))</f>
        <v>0</v>
      </c>
      <c r="AU68" s="509">
        <f t="shared" si="9"/>
        <v>1</v>
      </c>
      <c r="AV68" s="509">
        <f>IF(OR(AND('0.Work Content Judge'!$AE$163=1,$CP68=99),AND('0.Work Content Judge'!$AH$163=1,$CQ68=99),AND('0.Work Content Judge'!$AG$163=1,$CR68=99),AND(COUNTIF('0.Work Content Judge'!$AJ$163:$AO$163,2)=0,$CS68=99),AND(COUNTIF('0.Work Content Judge'!$AJ$163:$AO$163,2)&gt;0,$CT68=99),AND('0.Work Content Judge'!$T$163=0,$CU68=99),AND('0.Work Content Judge'!$U$163=0,$CV68=99)),0,IF(OR(AND('0.Work Content Judge'!$G$133=1,$CD68=1),AND('0.Work Content Judge'!$H$133=1,$CE68=1),AND('0.Work Content Judge'!$I$133=1,$CF68=1),AND('0.Work Content Judge'!$J$133=1,$CG68=1),AND('0.Work Content Judge'!$L$133=1,$CK68=1),,AND('0.Work Content Judge'!$O$133=1,$CL68=1),AND('0.Work Content Judge'!$P$133=1,$CM68=1)),1,0))</f>
        <v>0</v>
      </c>
      <c r="AW68" s="509">
        <f t="shared" si="10"/>
        <v>1</v>
      </c>
      <c r="AX68" s="509">
        <f>IF(OR(AND('0.Work Content Judge'!$AE$164=1,$CP68=99),AND('0.Work Content Judge'!$AH$164=1,$CQ68=99),AND('0.Work Content Judge'!$AG$164=1,$CR68=99),AND(COUNTIF('0.Work Content Judge'!$AJ$164:$AO$164,2)=0,$CS68=99),AND(COUNTIF('0.Work Content Judge'!$AJ$164:$AO$164,2)&gt;0,$CT68=99),AND('0.Work Content Judge'!$T$164=0,$CU68=99),AND('0.Work Content Judge'!$U$164=0,$CV68=99)),0,IF(OR(AND('0.Work Content Judge'!$G$134=1,$CD68=1),AND('0.Work Content Judge'!$H$134=1,$CE68=1),AND('0.Work Content Judge'!$I$134=1,$CF68=1),AND('0.Work Content Judge'!$J$134=1,$CG68=1),AND('0.Work Content Judge'!$L$134=1,$CK68=1),,AND('0.Work Content Judge'!$O$134=1,$CL68=1),AND('0.Work Content Judge'!$P$134=1,$CM68=1)),1,0))</f>
        <v>0</v>
      </c>
      <c r="AY68" s="509">
        <f t="shared" si="11"/>
        <v>1</v>
      </c>
      <c r="AZ68" s="493">
        <f t="shared" si="12"/>
        <v>1</v>
      </c>
      <c r="BA68" s="521">
        <v>1</v>
      </c>
      <c r="BB68" s="522">
        <v>1</v>
      </c>
      <c r="BC68" s="522" t="s">
        <v>749</v>
      </c>
      <c r="BD68" s="522" t="s">
        <v>749</v>
      </c>
      <c r="BE68" s="522" t="s">
        <v>749</v>
      </c>
      <c r="BF68" s="522" t="s">
        <v>749</v>
      </c>
      <c r="BG68" s="522" t="s">
        <v>749</v>
      </c>
      <c r="BH68" s="522" t="s">
        <v>749</v>
      </c>
      <c r="BI68" s="522" t="s">
        <v>749</v>
      </c>
      <c r="BJ68" s="522" t="e">
        <v>#N/A</v>
      </c>
      <c r="BK68" s="522" t="e">
        <v>#N/A</v>
      </c>
      <c r="BL68" s="522" t="e">
        <v>#N/A</v>
      </c>
      <c r="BM68" s="522" t="e">
        <v>#N/A</v>
      </c>
      <c r="BN68" s="522" t="e">
        <v>#N/A</v>
      </c>
      <c r="BO68" s="522" t="e">
        <v>#N/A</v>
      </c>
      <c r="BP68" s="522" t="e">
        <v>#N/A</v>
      </c>
      <c r="BQ68" s="522">
        <v>1</v>
      </c>
      <c r="BR68" s="522" t="s">
        <v>749</v>
      </c>
      <c r="BS68" s="522" t="s">
        <v>749</v>
      </c>
      <c r="BT68" s="522" t="s">
        <v>749</v>
      </c>
      <c r="BU68" s="522" t="s">
        <v>749</v>
      </c>
      <c r="BV68" s="522" t="s">
        <v>749</v>
      </c>
      <c r="BW68" s="522" t="s">
        <v>749</v>
      </c>
      <c r="BX68" s="522" t="s">
        <v>749</v>
      </c>
      <c r="BY68" s="522" t="s">
        <v>749</v>
      </c>
      <c r="BZ68" s="522">
        <v>1</v>
      </c>
      <c r="CA68" s="522">
        <v>1</v>
      </c>
      <c r="CB68" s="522">
        <v>1</v>
      </c>
      <c r="CC68" s="522" t="s">
        <v>749</v>
      </c>
      <c r="CD68" s="522">
        <v>1</v>
      </c>
      <c r="CE68" s="522" t="s">
        <v>749</v>
      </c>
      <c r="CF68" s="522" t="s">
        <v>749</v>
      </c>
      <c r="CG68" s="522" t="s">
        <v>749</v>
      </c>
      <c r="CH68" s="522" t="s">
        <v>749</v>
      </c>
      <c r="CI68" s="522" t="s">
        <v>749</v>
      </c>
      <c r="CJ68" s="522" t="s">
        <v>749</v>
      </c>
      <c r="CK68" s="522" t="s">
        <v>749</v>
      </c>
      <c r="CL68" s="522">
        <v>1</v>
      </c>
      <c r="CM68" s="522" t="s">
        <v>749</v>
      </c>
      <c r="CN68" s="522" t="s">
        <v>749</v>
      </c>
      <c r="CO68" s="522">
        <v>1</v>
      </c>
      <c r="CP68" s="522"/>
      <c r="CQ68" s="522"/>
      <c r="CR68" s="522"/>
      <c r="CS68" s="522"/>
      <c r="CT68" s="522"/>
      <c r="CU68" s="522"/>
      <c r="CV68" s="522"/>
    </row>
    <row r="69" s="258" customFormat="1" ht="374.4" spans="1:100">
      <c r="A69" s="447"/>
      <c r="B69" s="448">
        <f t="shared" si="0"/>
        <v>54</v>
      </c>
      <c r="C69" s="449" t="s">
        <v>1318</v>
      </c>
      <c r="D69" s="450" t="s">
        <v>743</v>
      </c>
      <c r="E69" s="451" t="s">
        <v>744</v>
      </c>
      <c r="F69" s="452" t="s">
        <v>1319</v>
      </c>
      <c r="G69" s="453" t="s">
        <v>1320</v>
      </c>
      <c r="H69" s="451" t="str">
        <f t="shared" si="1"/>
        <v>サーバ全体
Entire server</v>
      </c>
      <c r="I69" s="319" t="s">
        <v>905</v>
      </c>
      <c r="J69" s="320" t="s">
        <v>906</v>
      </c>
      <c r="K69" s="487" t="str">
        <f t="shared" si="2"/>
        <v>回答不要
Not Applicable</v>
      </c>
      <c r="L69" s="488"/>
      <c r="M69" s="489"/>
      <c r="N69" s="492" t="s">
        <v>287</v>
      </c>
      <c r="O69" s="493"/>
      <c r="P69" s="494"/>
      <c r="Q69" s="503"/>
      <c r="R69" s="487" t="str">
        <f t="shared" si="3"/>
        <v>回答不要
Not Applicable</v>
      </c>
      <c r="S69" s="488"/>
      <c r="T69" s="489"/>
      <c r="U69" s="493"/>
      <c r="V69" s="494"/>
      <c r="W69" s="503"/>
      <c r="X69" s="487" t="str">
        <f t="shared" si="4"/>
        <v>回答不要
Not Applicable</v>
      </c>
      <c r="Y69" s="488"/>
      <c r="Z69" s="489"/>
      <c r="AA69" s="493"/>
      <c r="AB69" s="494"/>
      <c r="AC69" s="503"/>
      <c r="AD69" s="487" t="str">
        <f t="shared" si="5"/>
        <v>回答不要
Not Applicable</v>
      </c>
      <c r="AE69" s="488"/>
      <c r="AF69" s="489"/>
      <c r="AG69" s="493"/>
      <c r="AH69" s="494"/>
      <c r="AI69" s="503"/>
      <c r="AJ69" s="487" t="str">
        <f t="shared" si="6"/>
        <v>回答不要
Not Applicable</v>
      </c>
      <c r="AK69" s="488"/>
      <c r="AL69" s="489"/>
      <c r="AM69" s="493"/>
      <c r="AN69" s="494"/>
      <c r="AO69" s="503"/>
      <c r="AP69" s="509">
        <f>IF(OR(AND('0.Work Content Judge'!$AE$160=1,$CP69=99),AND('0.Work Content Judge'!$AH$160=1,$CQ69=99),AND('0.Work Content Judge'!$AG$160=1,$CR69=99),AND(COUNTIF('0.Work Content Judge'!$AJ$160:$AO$160,2)=0,$CS69=99),AND(COUNTIF('0.Work Content Judge'!$AJ$160:$AO$160,2)&gt;0,$CT69=99),AND('0.Work Content Judge'!$T$160=0,$CU69=99),AND('0.Work Content Judge'!$U$160=0,$CV69=99)),0,IF(OR(AND('0.Work Content Judge'!$G$130=1,$CD69=1),AND('0.Work Content Judge'!$H$130=1,$CE69=1),AND('0.Work Content Judge'!$I$130=1,$CF69=1),AND('0.Work Content Judge'!$J$130=1,$CG69=1),AND('0.Work Content Judge'!$L$130=1,$CK69=1),,AND('0.Work Content Judge'!$O$130=1,$CL69=1),AND('0.Work Content Judge'!$P$130=1,$CM69=1)),1,0))</f>
        <v>0</v>
      </c>
      <c r="AQ69" s="509">
        <f t="shared" si="7"/>
        <v>1</v>
      </c>
      <c r="AR69" s="509">
        <f>IF(OR(AND('0.Work Content Judge'!$AE$161=1,$CP69=99),AND('0.Work Content Judge'!$AH$161=1,$CQ69=99),AND('0.Work Content Judge'!$AG$161=1,$CR69=99),AND(COUNTIF('0.Work Content Judge'!$AJ$161:$AO$161,2)=0,$CS69=99),AND(COUNTIF('0.Work Content Judge'!$AJ$161:$AO$161,2)&gt;0,$CT69=99),AND('0.Work Content Judge'!$T$161=0,$CU69=99),AND('0.Work Content Judge'!$U$161=0,$CV69=99)),0,IF(OR(AND('0.Work Content Judge'!$G$131=1,$CD69=1),AND('0.Work Content Judge'!$H$131=1,$CE69=1),AND('0.Work Content Judge'!$I$131=1,$CF69=1),AND('0.Work Content Judge'!$J$131=1,$CG69=1),AND('0.Work Content Judge'!$L$131=1,$CK69=1),,AND('0.Work Content Judge'!$O$131=1,$CL69=1),AND('0.Work Content Judge'!$P$131=1,$CM69=1)),1,0))</f>
        <v>0</v>
      </c>
      <c r="AS69" s="509">
        <f t="shared" si="8"/>
        <v>1</v>
      </c>
      <c r="AT69" s="509">
        <f>IF(OR(AND('0.Work Content Judge'!$AE$162=1,$CP69=99),AND('0.Work Content Judge'!$AH$162=1,$CQ69=99),AND('0.Work Content Judge'!$AG$162=1,$CR69=99),AND(COUNTIF('0.Work Content Judge'!$AJ$162:$AO$162,2)=0,$CS69=99),AND(COUNTIF('0.Work Content Judge'!$AJ$162:$AO$162,2)&gt;0,$CT69=99),AND('0.Work Content Judge'!$T$162=0,$CU69=99),AND('0.Work Content Judge'!$U$162=0,$CV69=99)),0,IF(OR(AND('0.Work Content Judge'!$G$132=1,$CD69=1),AND('0.Work Content Judge'!$H$132=1,$CE69=1),AND('0.Work Content Judge'!$I$132=1,$CF69=1),AND('0.Work Content Judge'!$J$132=1,$CG69=1),AND('0.Work Content Judge'!$L$132=1,$CK69=1),,AND('0.Work Content Judge'!$O$132=1,$CL69=1),AND('0.Work Content Judge'!$P$132=1,$CM69=1)),1,0))</f>
        <v>0</v>
      </c>
      <c r="AU69" s="509">
        <f t="shared" si="9"/>
        <v>1</v>
      </c>
      <c r="AV69" s="509">
        <f>IF(OR(AND('0.Work Content Judge'!$AE$163=1,$CP69=99),AND('0.Work Content Judge'!$AH$163=1,$CQ69=99),AND('0.Work Content Judge'!$AG$163=1,$CR69=99),AND(COUNTIF('0.Work Content Judge'!$AJ$163:$AO$163,2)=0,$CS69=99),AND(COUNTIF('0.Work Content Judge'!$AJ$163:$AO$163,2)&gt;0,$CT69=99),AND('0.Work Content Judge'!$T$163=0,$CU69=99),AND('0.Work Content Judge'!$U$163=0,$CV69=99)),0,IF(OR(AND('0.Work Content Judge'!$G$133=1,$CD69=1),AND('0.Work Content Judge'!$H$133=1,$CE69=1),AND('0.Work Content Judge'!$I$133=1,$CF69=1),AND('0.Work Content Judge'!$J$133=1,$CG69=1),AND('0.Work Content Judge'!$L$133=1,$CK69=1),,AND('0.Work Content Judge'!$O$133=1,$CL69=1),AND('0.Work Content Judge'!$P$133=1,$CM69=1)),1,0))</f>
        <v>0</v>
      </c>
      <c r="AW69" s="509">
        <f t="shared" si="10"/>
        <v>1</v>
      </c>
      <c r="AX69" s="509">
        <f>IF(OR(AND('0.Work Content Judge'!$AE$164=1,$CP69=99),AND('0.Work Content Judge'!$AH$164=1,$CQ69=99),AND('0.Work Content Judge'!$AG$164=1,$CR69=99),AND(COUNTIF('0.Work Content Judge'!$AJ$164:$AO$164,2)=0,$CS69=99),AND(COUNTIF('0.Work Content Judge'!$AJ$164:$AO$164,2)&gt;0,$CT69=99),AND('0.Work Content Judge'!$T$164=0,$CU69=99),AND('0.Work Content Judge'!$U$164=0,$CV69=99)),0,IF(OR(AND('0.Work Content Judge'!$G$134=1,$CD69=1),AND('0.Work Content Judge'!$H$134=1,$CE69=1),AND('0.Work Content Judge'!$I$134=1,$CF69=1),AND('0.Work Content Judge'!$J$134=1,$CG69=1),AND('0.Work Content Judge'!$L$134=1,$CK69=1),,AND('0.Work Content Judge'!$O$134=1,$CL69=1),AND('0.Work Content Judge'!$P$134=1,$CM69=1)),1,0))</f>
        <v>0</v>
      </c>
      <c r="AY69" s="509">
        <f t="shared" si="11"/>
        <v>1</v>
      </c>
      <c r="AZ69" s="493">
        <f t="shared" si="12"/>
        <v>1</v>
      </c>
      <c r="BA69" s="521">
        <v>1</v>
      </c>
      <c r="BB69" s="522">
        <v>1</v>
      </c>
      <c r="BC69" s="522" t="s">
        <v>749</v>
      </c>
      <c r="BD69" s="522" t="s">
        <v>749</v>
      </c>
      <c r="BE69" s="522" t="s">
        <v>749</v>
      </c>
      <c r="BF69" s="522" t="s">
        <v>749</v>
      </c>
      <c r="BG69" s="522" t="s">
        <v>749</v>
      </c>
      <c r="BH69" s="522" t="s">
        <v>749</v>
      </c>
      <c r="BI69" s="522" t="s">
        <v>749</v>
      </c>
      <c r="BJ69" s="522" t="e">
        <v>#N/A</v>
      </c>
      <c r="BK69" s="522" t="e">
        <v>#N/A</v>
      </c>
      <c r="BL69" s="522" t="e">
        <v>#N/A</v>
      </c>
      <c r="BM69" s="522" t="e">
        <v>#N/A</v>
      </c>
      <c r="BN69" s="522" t="e">
        <v>#N/A</v>
      </c>
      <c r="BO69" s="522" t="e">
        <v>#N/A</v>
      </c>
      <c r="BP69" s="522" t="e">
        <v>#N/A</v>
      </c>
      <c r="BQ69" s="522">
        <v>1</v>
      </c>
      <c r="BR69" s="522" t="s">
        <v>749</v>
      </c>
      <c r="BS69" s="522" t="s">
        <v>749</v>
      </c>
      <c r="BT69" s="522" t="s">
        <v>749</v>
      </c>
      <c r="BU69" s="522" t="s">
        <v>749</v>
      </c>
      <c r="BV69" s="522" t="s">
        <v>749</v>
      </c>
      <c r="BW69" s="522" t="s">
        <v>749</v>
      </c>
      <c r="BX69" s="522" t="s">
        <v>749</v>
      </c>
      <c r="BY69" s="522" t="s">
        <v>749</v>
      </c>
      <c r="BZ69" s="522">
        <v>1</v>
      </c>
      <c r="CA69" s="522">
        <v>1</v>
      </c>
      <c r="CB69" s="522">
        <v>1</v>
      </c>
      <c r="CC69" s="522" t="s">
        <v>749</v>
      </c>
      <c r="CD69" s="522">
        <v>1</v>
      </c>
      <c r="CE69" s="522" t="s">
        <v>749</v>
      </c>
      <c r="CF69" s="522" t="s">
        <v>749</v>
      </c>
      <c r="CG69" s="522" t="s">
        <v>749</v>
      </c>
      <c r="CH69" s="522" t="s">
        <v>749</v>
      </c>
      <c r="CI69" s="522" t="s">
        <v>749</v>
      </c>
      <c r="CJ69" s="522" t="s">
        <v>749</v>
      </c>
      <c r="CK69" s="522" t="s">
        <v>749</v>
      </c>
      <c r="CL69" s="522">
        <v>1</v>
      </c>
      <c r="CM69" s="522" t="s">
        <v>749</v>
      </c>
      <c r="CN69" s="522" t="s">
        <v>749</v>
      </c>
      <c r="CO69" s="522">
        <v>1</v>
      </c>
      <c r="CP69" s="522"/>
      <c r="CQ69" s="522"/>
      <c r="CR69" s="522"/>
      <c r="CS69" s="522"/>
      <c r="CT69" s="522"/>
      <c r="CU69" s="522"/>
      <c r="CV69" s="522"/>
    </row>
    <row r="70" s="258" customFormat="1" ht="144" spans="1:100">
      <c r="A70" s="447"/>
      <c r="B70" s="448">
        <f t="shared" si="0"/>
        <v>55</v>
      </c>
      <c r="C70" s="449" t="s">
        <v>913</v>
      </c>
      <c r="D70" s="450" t="s">
        <v>743</v>
      </c>
      <c r="E70" s="451" t="s">
        <v>744</v>
      </c>
      <c r="F70" s="452" t="s">
        <v>914</v>
      </c>
      <c r="G70" s="453" t="s">
        <v>915</v>
      </c>
      <c r="H70" s="451" t="str">
        <f t="shared" si="1"/>
        <v>サーバ全体
Entire server</v>
      </c>
      <c r="I70" s="319" t="s">
        <v>785</v>
      </c>
      <c r="J70" s="320" t="s">
        <v>786</v>
      </c>
      <c r="K70" s="487" t="str">
        <f t="shared" si="2"/>
        <v>回答不要
Not Applicable</v>
      </c>
      <c r="L70" s="488"/>
      <c r="M70" s="489"/>
      <c r="N70" s="490" t="s">
        <v>913</v>
      </c>
      <c r="O70" s="491"/>
      <c r="P70" s="322"/>
      <c r="Q70" s="502"/>
      <c r="R70" s="487" t="str">
        <f t="shared" si="3"/>
        <v>回答不要
Not Applicable</v>
      </c>
      <c r="S70" s="488"/>
      <c r="T70" s="489"/>
      <c r="U70" s="491"/>
      <c r="V70" s="322"/>
      <c r="W70" s="502"/>
      <c r="X70" s="487" t="str">
        <f t="shared" si="4"/>
        <v>回答不要
Not Applicable</v>
      </c>
      <c r="Y70" s="488"/>
      <c r="Z70" s="489"/>
      <c r="AA70" s="491"/>
      <c r="AB70" s="322"/>
      <c r="AC70" s="502"/>
      <c r="AD70" s="487" t="str">
        <f t="shared" si="5"/>
        <v>回答不要
Not Applicable</v>
      </c>
      <c r="AE70" s="488"/>
      <c r="AF70" s="489"/>
      <c r="AG70" s="491"/>
      <c r="AH70" s="322"/>
      <c r="AI70" s="502"/>
      <c r="AJ70" s="487" t="str">
        <f t="shared" si="6"/>
        <v>回答不要
Not Applicable</v>
      </c>
      <c r="AK70" s="488"/>
      <c r="AL70" s="489"/>
      <c r="AM70" s="491"/>
      <c r="AN70" s="322"/>
      <c r="AO70" s="502"/>
      <c r="AP70" s="509">
        <f>IF(OR(AND('0.Work Content Judge'!$AE$160=1,$CP70=99),AND('0.Work Content Judge'!$AH$160=1,$CQ70=99),AND('0.Work Content Judge'!$AG$160=1,$CR70=99),AND(COUNTIF('0.Work Content Judge'!$AJ$160:$AO$160,2)=0,$CS70=99),AND(COUNTIF('0.Work Content Judge'!$AJ$160:$AO$160,2)&gt;0,$CT70=99),AND('0.Work Content Judge'!$T$160=0,$CU70=99),AND('0.Work Content Judge'!$U$160=0,$CV70=99)),0,IF(OR(AND('0.Work Content Judge'!$G$130=1,$CD70=1),AND('0.Work Content Judge'!$H$130=1,$CE70=1),AND('0.Work Content Judge'!$I$130=1,$CF70=1),AND('0.Work Content Judge'!$J$130=1,$CG70=1),AND('0.Work Content Judge'!$L$130=1,$CK70=1),,AND('0.Work Content Judge'!$O$130=1,$CL70=1),AND('0.Work Content Judge'!$P$130=1,$CM70=1)),1,0))</f>
        <v>0</v>
      </c>
      <c r="AQ70" s="509">
        <f t="shared" si="7"/>
        <v>1</v>
      </c>
      <c r="AR70" s="509">
        <f>IF(OR(AND('0.Work Content Judge'!$AE$161=1,$CP70=99),AND('0.Work Content Judge'!$AH$161=1,$CQ70=99),AND('0.Work Content Judge'!$AG$161=1,$CR70=99),AND(COUNTIF('0.Work Content Judge'!$AJ$161:$AO$161,2)=0,$CS70=99),AND(COUNTIF('0.Work Content Judge'!$AJ$161:$AO$161,2)&gt;0,$CT70=99),AND('0.Work Content Judge'!$T$161=0,$CU70=99),AND('0.Work Content Judge'!$U$161=0,$CV70=99)),0,IF(OR(AND('0.Work Content Judge'!$G$131=1,$CD70=1),AND('0.Work Content Judge'!$H$131=1,$CE70=1),AND('0.Work Content Judge'!$I$131=1,$CF70=1),AND('0.Work Content Judge'!$J$131=1,$CG70=1),AND('0.Work Content Judge'!$L$131=1,$CK70=1),,AND('0.Work Content Judge'!$O$131=1,$CL70=1),AND('0.Work Content Judge'!$P$131=1,$CM70=1)),1,0))</f>
        <v>0</v>
      </c>
      <c r="AS70" s="509">
        <f t="shared" si="8"/>
        <v>1</v>
      </c>
      <c r="AT70" s="509">
        <f>IF(OR(AND('0.Work Content Judge'!$AE$162=1,$CP70=99),AND('0.Work Content Judge'!$AH$162=1,$CQ70=99),AND('0.Work Content Judge'!$AG$162=1,$CR70=99),AND(COUNTIF('0.Work Content Judge'!$AJ$162:$AO$162,2)=0,$CS70=99),AND(COUNTIF('0.Work Content Judge'!$AJ$162:$AO$162,2)&gt;0,$CT70=99),AND('0.Work Content Judge'!$T$162=0,$CU70=99),AND('0.Work Content Judge'!$U$162=0,$CV70=99)),0,IF(OR(AND('0.Work Content Judge'!$G$132=1,$CD70=1),AND('0.Work Content Judge'!$H$132=1,$CE70=1),AND('0.Work Content Judge'!$I$132=1,$CF70=1),AND('0.Work Content Judge'!$J$132=1,$CG70=1),AND('0.Work Content Judge'!$L$132=1,$CK70=1),,AND('0.Work Content Judge'!$O$132=1,$CL70=1),AND('0.Work Content Judge'!$P$132=1,$CM70=1)),1,0))</f>
        <v>0</v>
      </c>
      <c r="AU70" s="509">
        <f t="shared" si="9"/>
        <v>1</v>
      </c>
      <c r="AV70" s="509">
        <f>IF(OR(AND('0.Work Content Judge'!$AE$163=1,$CP70=99),AND('0.Work Content Judge'!$AH$163=1,$CQ70=99),AND('0.Work Content Judge'!$AG$163=1,$CR70=99),AND(COUNTIF('0.Work Content Judge'!$AJ$163:$AO$163,2)=0,$CS70=99),AND(COUNTIF('0.Work Content Judge'!$AJ$163:$AO$163,2)&gt;0,$CT70=99),AND('0.Work Content Judge'!$T$163=0,$CU70=99),AND('0.Work Content Judge'!$U$163=0,$CV70=99)),0,IF(OR(AND('0.Work Content Judge'!$G$133=1,$CD70=1),AND('0.Work Content Judge'!$H$133=1,$CE70=1),AND('0.Work Content Judge'!$I$133=1,$CF70=1),AND('0.Work Content Judge'!$J$133=1,$CG70=1),AND('0.Work Content Judge'!$L$133=1,$CK70=1),,AND('0.Work Content Judge'!$O$133=1,$CL70=1),AND('0.Work Content Judge'!$P$133=1,$CM70=1)),1,0))</f>
        <v>0</v>
      </c>
      <c r="AW70" s="509">
        <f t="shared" si="10"/>
        <v>1</v>
      </c>
      <c r="AX70" s="509">
        <f>IF(OR(AND('0.Work Content Judge'!$AE$164=1,$CP70=99),AND('0.Work Content Judge'!$AH$164=1,$CQ70=99),AND('0.Work Content Judge'!$AG$164=1,$CR70=99),AND(COUNTIF('0.Work Content Judge'!$AJ$164:$AO$164,2)=0,$CS70=99),AND(COUNTIF('0.Work Content Judge'!$AJ$164:$AO$164,2)&gt;0,$CT70=99),AND('0.Work Content Judge'!$T$164=0,$CU70=99),AND('0.Work Content Judge'!$U$164=0,$CV70=99)),0,IF(OR(AND('0.Work Content Judge'!$G$134=1,$CD70=1),AND('0.Work Content Judge'!$H$134=1,$CE70=1),AND('0.Work Content Judge'!$I$134=1,$CF70=1),AND('0.Work Content Judge'!$J$134=1,$CG70=1),AND('0.Work Content Judge'!$L$134=1,$CK70=1),,AND('0.Work Content Judge'!$O$134=1,$CL70=1),AND('0.Work Content Judge'!$P$134=1,$CM70=1)),1,0))</f>
        <v>0</v>
      </c>
      <c r="AY70" s="509">
        <f t="shared" si="11"/>
        <v>1</v>
      </c>
      <c r="AZ70" s="493">
        <f t="shared" si="12"/>
        <v>1</v>
      </c>
      <c r="BA70" s="521">
        <v>1</v>
      </c>
      <c r="BB70" s="522">
        <v>1</v>
      </c>
      <c r="BC70" s="522" t="s">
        <v>749</v>
      </c>
      <c r="BD70" s="522" t="s">
        <v>749</v>
      </c>
      <c r="BE70" s="522">
        <v>1</v>
      </c>
      <c r="BF70" s="522">
        <v>1</v>
      </c>
      <c r="BG70" s="522">
        <v>1</v>
      </c>
      <c r="BH70" s="522">
        <v>1</v>
      </c>
      <c r="BI70" s="522">
        <v>1</v>
      </c>
      <c r="BJ70" s="522">
        <v>1</v>
      </c>
      <c r="BK70" s="522" t="s">
        <v>749</v>
      </c>
      <c r="BL70" s="522">
        <v>1</v>
      </c>
      <c r="BM70" s="522" t="s">
        <v>749</v>
      </c>
      <c r="BN70" s="522">
        <v>1</v>
      </c>
      <c r="BO70" s="522">
        <v>1</v>
      </c>
      <c r="BP70" s="522">
        <v>1</v>
      </c>
      <c r="BQ70" s="522">
        <v>1</v>
      </c>
      <c r="BR70" s="522" t="s">
        <v>749</v>
      </c>
      <c r="BS70" s="522" t="s">
        <v>749</v>
      </c>
      <c r="BT70" s="522" t="s">
        <v>749</v>
      </c>
      <c r="BU70" s="522" t="s">
        <v>749</v>
      </c>
      <c r="BV70" s="522" t="s">
        <v>749</v>
      </c>
      <c r="BW70" s="522" t="s">
        <v>749</v>
      </c>
      <c r="BX70" s="522" t="s">
        <v>749</v>
      </c>
      <c r="BY70" s="522" t="s">
        <v>749</v>
      </c>
      <c r="BZ70" s="522">
        <v>1</v>
      </c>
      <c r="CA70" s="522">
        <v>1</v>
      </c>
      <c r="CB70" s="522">
        <v>1</v>
      </c>
      <c r="CC70" s="522">
        <v>1</v>
      </c>
      <c r="CD70" s="522">
        <v>1</v>
      </c>
      <c r="CE70" s="522">
        <v>1</v>
      </c>
      <c r="CF70" s="522" t="s">
        <v>749</v>
      </c>
      <c r="CG70" s="522" t="s">
        <v>749</v>
      </c>
      <c r="CH70" s="522" t="s">
        <v>749</v>
      </c>
      <c r="CI70" s="522" t="s">
        <v>749</v>
      </c>
      <c r="CJ70" s="522" t="s">
        <v>749</v>
      </c>
      <c r="CK70" s="522" t="s">
        <v>749</v>
      </c>
      <c r="CL70" s="522">
        <v>1</v>
      </c>
      <c r="CM70" s="522" t="s">
        <v>749</v>
      </c>
      <c r="CN70" s="522">
        <v>1</v>
      </c>
      <c r="CO70" s="522">
        <v>1</v>
      </c>
      <c r="CP70" s="522"/>
      <c r="CQ70" s="522"/>
      <c r="CR70" s="522"/>
      <c r="CS70" s="522"/>
      <c r="CT70" s="522"/>
      <c r="CU70" s="522"/>
      <c r="CV70" s="522"/>
    </row>
    <row r="71" s="258" customFormat="1" ht="201.6" spans="1:100">
      <c r="A71" s="447"/>
      <c r="B71" s="448">
        <f t="shared" si="0"/>
        <v>56</v>
      </c>
      <c r="C71" s="455" t="s">
        <v>1321</v>
      </c>
      <c r="D71" s="450" t="s">
        <v>743</v>
      </c>
      <c r="E71" s="451" t="s">
        <v>801</v>
      </c>
      <c r="F71" s="452" t="s">
        <v>1322</v>
      </c>
      <c r="G71" s="453" t="s">
        <v>1323</v>
      </c>
      <c r="H71" s="451" t="str">
        <f t="shared" si="1"/>
        <v>サーバ全体
Entire server</v>
      </c>
      <c r="I71" s="319" t="s">
        <v>1324</v>
      </c>
      <c r="J71" s="320" t="s">
        <v>1325</v>
      </c>
      <c r="K71" s="487" t="str">
        <f t="shared" si="2"/>
        <v>回答不要
Not Applicable</v>
      </c>
      <c r="L71" s="488"/>
      <c r="M71" s="489"/>
      <c r="N71" s="492" t="s">
        <v>287</v>
      </c>
      <c r="O71" s="493"/>
      <c r="P71" s="494"/>
      <c r="Q71" s="503"/>
      <c r="R71" s="487" t="str">
        <f t="shared" si="3"/>
        <v>回答不要
Not Applicable</v>
      </c>
      <c r="S71" s="488"/>
      <c r="T71" s="489"/>
      <c r="U71" s="493"/>
      <c r="V71" s="494"/>
      <c r="W71" s="503"/>
      <c r="X71" s="487" t="str">
        <f t="shared" si="4"/>
        <v>回答不要
Not Applicable</v>
      </c>
      <c r="Y71" s="488"/>
      <c r="Z71" s="489"/>
      <c r="AA71" s="493"/>
      <c r="AB71" s="494"/>
      <c r="AC71" s="503"/>
      <c r="AD71" s="487" t="str">
        <f t="shared" si="5"/>
        <v>回答不要
Not Applicable</v>
      </c>
      <c r="AE71" s="488"/>
      <c r="AF71" s="489"/>
      <c r="AG71" s="493"/>
      <c r="AH71" s="494"/>
      <c r="AI71" s="503"/>
      <c r="AJ71" s="487" t="str">
        <f t="shared" si="6"/>
        <v>回答不要
Not Applicable</v>
      </c>
      <c r="AK71" s="488"/>
      <c r="AL71" s="489"/>
      <c r="AM71" s="493"/>
      <c r="AN71" s="494"/>
      <c r="AO71" s="503"/>
      <c r="AP71" s="509">
        <f>IF(OR(AND('0.Work Content Judge'!$AE$160=1,$CP71=99),AND('0.Work Content Judge'!$AH$160=1,$CQ71=99),AND('0.Work Content Judge'!$AG$160=1,$CR71=99),AND(COUNTIF('0.Work Content Judge'!$AJ$160:$AO$160,2)=0,$CS71=99),AND(COUNTIF('0.Work Content Judge'!$AJ$160:$AO$160,2)&gt;0,$CT71=99),AND('0.Work Content Judge'!$T$160=0,$CU71=99),AND('0.Work Content Judge'!$U$160=0,$CV71=99)),0,IF(OR(AND('0.Work Content Judge'!$G$130=1,$CD71=1),AND('0.Work Content Judge'!$H$130=1,$CE71=1),AND('0.Work Content Judge'!$I$130=1,$CF71=1),AND('0.Work Content Judge'!$J$130=1,$CG71=1),AND('0.Work Content Judge'!$L$130=1,$CK71=1),,AND('0.Work Content Judge'!$O$130=1,$CL71=1),AND('0.Work Content Judge'!$P$130=1,$CM71=1)),1,0))</f>
        <v>0</v>
      </c>
      <c r="AQ71" s="509">
        <f t="shared" si="7"/>
        <v>1</v>
      </c>
      <c r="AR71" s="509">
        <f>IF(OR(AND('0.Work Content Judge'!$AE$161=1,$CP71=99),AND('0.Work Content Judge'!$AH$161=1,$CQ71=99),AND('0.Work Content Judge'!$AG$161=1,$CR71=99),AND(COUNTIF('0.Work Content Judge'!$AJ$161:$AO$161,2)=0,$CS71=99),AND(COUNTIF('0.Work Content Judge'!$AJ$161:$AO$161,2)&gt;0,$CT71=99),AND('0.Work Content Judge'!$T$161=0,$CU71=99),AND('0.Work Content Judge'!$U$161=0,$CV71=99)),0,IF(OR(AND('0.Work Content Judge'!$G$131=1,$CD71=1),AND('0.Work Content Judge'!$H$131=1,$CE71=1),AND('0.Work Content Judge'!$I$131=1,$CF71=1),AND('0.Work Content Judge'!$J$131=1,$CG71=1),AND('0.Work Content Judge'!$L$131=1,$CK71=1),,AND('0.Work Content Judge'!$O$131=1,$CL71=1),AND('0.Work Content Judge'!$P$131=1,$CM71=1)),1,0))</f>
        <v>0</v>
      </c>
      <c r="AS71" s="509">
        <f t="shared" si="8"/>
        <v>1</v>
      </c>
      <c r="AT71" s="509">
        <f>IF(OR(AND('0.Work Content Judge'!$AE$162=1,$CP71=99),AND('0.Work Content Judge'!$AH$162=1,$CQ71=99),AND('0.Work Content Judge'!$AG$162=1,$CR71=99),AND(COUNTIF('0.Work Content Judge'!$AJ$162:$AO$162,2)=0,$CS71=99),AND(COUNTIF('0.Work Content Judge'!$AJ$162:$AO$162,2)&gt;0,$CT71=99),AND('0.Work Content Judge'!$T$162=0,$CU71=99),AND('0.Work Content Judge'!$U$162=0,$CV71=99)),0,IF(OR(AND('0.Work Content Judge'!$G$132=1,$CD71=1),AND('0.Work Content Judge'!$H$132=1,$CE71=1),AND('0.Work Content Judge'!$I$132=1,$CF71=1),AND('0.Work Content Judge'!$J$132=1,$CG71=1),AND('0.Work Content Judge'!$L$132=1,$CK71=1),,AND('0.Work Content Judge'!$O$132=1,$CL71=1),AND('0.Work Content Judge'!$P$132=1,$CM71=1)),1,0))</f>
        <v>0</v>
      </c>
      <c r="AU71" s="509">
        <f t="shared" si="9"/>
        <v>1</v>
      </c>
      <c r="AV71" s="509">
        <f>IF(OR(AND('0.Work Content Judge'!$AE$163=1,$CP71=99),AND('0.Work Content Judge'!$AH$163=1,$CQ71=99),AND('0.Work Content Judge'!$AG$163=1,$CR71=99),AND(COUNTIF('0.Work Content Judge'!$AJ$163:$AO$163,2)=0,$CS71=99),AND(COUNTIF('0.Work Content Judge'!$AJ$163:$AO$163,2)&gt;0,$CT71=99),AND('0.Work Content Judge'!$T$163=0,$CU71=99),AND('0.Work Content Judge'!$U$163=0,$CV71=99)),0,IF(OR(AND('0.Work Content Judge'!$G$133=1,$CD71=1),AND('0.Work Content Judge'!$H$133=1,$CE71=1),AND('0.Work Content Judge'!$I$133=1,$CF71=1),AND('0.Work Content Judge'!$J$133=1,$CG71=1),AND('0.Work Content Judge'!$L$133=1,$CK71=1),,AND('0.Work Content Judge'!$O$133=1,$CL71=1),AND('0.Work Content Judge'!$P$133=1,$CM71=1)),1,0))</f>
        <v>0</v>
      </c>
      <c r="AW71" s="509">
        <f t="shared" si="10"/>
        <v>1</v>
      </c>
      <c r="AX71" s="509">
        <f>IF(OR(AND('0.Work Content Judge'!$AE$164=1,$CP71=99),AND('0.Work Content Judge'!$AH$164=1,$CQ71=99),AND('0.Work Content Judge'!$AG$164=1,$CR71=99),AND(COUNTIF('0.Work Content Judge'!$AJ$164:$AO$164,2)=0,$CS71=99),AND(COUNTIF('0.Work Content Judge'!$AJ$164:$AO$164,2)&gt;0,$CT71=99),AND('0.Work Content Judge'!$T$164=0,$CU71=99),AND('0.Work Content Judge'!$U$164=0,$CV71=99)),0,IF(OR(AND('0.Work Content Judge'!$G$134=1,$CD71=1),AND('0.Work Content Judge'!$H$134=1,$CE71=1),AND('0.Work Content Judge'!$I$134=1,$CF71=1),AND('0.Work Content Judge'!$J$134=1,$CG71=1),AND('0.Work Content Judge'!$L$134=1,$CK71=1),,AND('0.Work Content Judge'!$O$134=1,$CL71=1),AND('0.Work Content Judge'!$P$134=1,$CM71=1)),1,0))</f>
        <v>0</v>
      </c>
      <c r="AY71" s="509">
        <f t="shared" si="11"/>
        <v>1</v>
      </c>
      <c r="AZ71" s="523">
        <f t="shared" si="12"/>
        <v>2</v>
      </c>
      <c r="BA71" s="521">
        <v>1</v>
      </c>
      <c r="BB71" s="522">
        <v>1</v>
      </c>
      <c r="BC71" s="522" t="s">
        <v>749</v>
      </c>
      <c r="BD71" s="522" t="s">
        <v>749</v>
      </c>
      <c r="BE71" s="522" t="s">
        <v>749</v>
      </c>
      <c r="BF71" s="522" t="s">
        <v>749</v>
      </c>
      <c r="BG71" s="522" t="s">
        <v>749</v>
      </c>
      <c r="BH71" s="522" t="s">
        <v>749</v>
      </c>
      <c r="BI71" s="522" t="s">
        <v>749</v>
      </c>
      <c r="BJ71" s="522" t="e">
        <v>#N/A</v>
      </c>
      <c r="BK71" s="522" t="e">
        <v>#N/A</v>
      </c>
      <c r="BL71" s="522" t="e">
        <v>#N/A</v>
      </c>
      <c r="BM71" s="522" t="e">
        <v>#N/A</v>
      </c>
      <c r="BN71" s="522" t="e">
        <v>#N/A</v>
      </c>
      <c r="BO71" s="522" t="e">
        <v>#N/A</v>
      </c>
      <c r="BP71" s="522" t="e">
        <v>#N/A</v>
      </c>
      <c r="BQ71" s="522">
        <v>1</v>
      </c>
      <c r="BR71" s="522" t="s">
        <v>749</v>
      </c>
      <c r="BS71" s="522" t="s">
        <v>749</v>
      </c>
      <c r="BT71" s="522" t="s">
        <v>749</v>
      </c>
      <c r="BU71" s="522" t="s">
        <v>749</v>
      </c>
      <c r="BV71" s="522" t="s">
        <v>749</v>
      </c>
      <c r="BW71" s="522" t="s">
        <v>749</v>
      </c>
      <c r="BX71" s="522" t="s">
        <v>749</v>
      </c>
      <c r="BY71" s="522">
        <v>1</v>
      </c>
      <c r="BZ71" s="522"/>
      <c r="CA71" s="522"/>
      <c r="CB71" s="522">
        <v>1</v>
      </c>
      <c r="CC71" s="522" t="s">
        <v>749</v>
      </c>
      <c r="CD71" s="522" t="s">
        <v>749</v>
      </c>
      <c r="CE71" s="522" t="s">
        <v>749</v>
      </c>
      <c r="CF71" s="522" t="s">
        <v>749</v>
      </c>
      <c r="CG71" s="522">
        <v>1</v>
      </c>
      <c r="CH71" s="522" t="s">
        <v>749</v>
      </c>
      <c r="CI71" s="522" t="s">
        <v>749</v>
      </c>
      <c r="CJ71" s="522" t="s">
        <v>749</v>
      </c>
      <c r="CK71" s="522" t="s">
        <v>749</v>
      </c>
      <c r="CL71" s="522" t="s">
        <v>749</v>
      </c>
      <c r="CM71" s="522" t="s">
        <v>749</v>
      </c>
      <c r="CN71" s="522" t="s">
        <v>749</v>
      </c>
      <c r="CO71" s="522">
        <v>1</v>
      </c>
      <c r="CP71" s="522"/>
      <c r="CQ71" s="522"/>
      <c r="CR71" s="522"/>
      <c r="CS71" s="522"/>
      <c r="CT71" s="522"/>
      <c r="CU71" s="522"/>
      <c r="CV71" s="522"/>
    </row>
    <row r="72" s="258" customFormat="1" ht="201.6" spans="1:100">
      <c r="A72" s="447"/>
      <c r="B72" s="448">
        <f t="shared" si="0"/>
        <v>57</v>
      </c>
      <c r="C72" s="455" t="s">
        <v>1321</v>
      </c>
      <c r="D72" s="450" t="s">
        <v>743</v>
      </c>
      <c r="E72" s="451" t="s">
        <v>801</v>
      </c>
      <c r="F72" s="452" t="s">
        <v>1322</v>
      </c>
      <c r="G72" s="453" t="s">
        <v>1323</v>
      </c>
      <c r="H72" s="454" t="str">
        <f t="shared" si="1"/>
        <v>その他(ネットワーク機器等)
Other
(e.g., External FW, IPS/IDS, network equipment, storage devices, etc.)</v>
      </c>
      <c r="I72" s="319" t="s">
        <v>1324</v>
      </c>
      <c r="J72" s="320" t="s">
        <v>1325</v>
      </c>
      <c r="K72" s="487" t="str">
        <f t="shared" si="2"/>
        <v>回答不要
Not Applicable</v>
      </c>
      <c r="L72" s="488"/>
      <c r="M72" s="489"/>
      <c r="N72" s="492" t="s">
        <v>287</v>
      </c>
      <c r="O72" s="493"/>
      <c r="P72" s="494"/>
      <c r="Q72" s="503"/>
      <c r="R72" s="487" t="str">
        <f t="shared" si="3"/>
        <v>回答不要
Not Applicable</v>
      </c>
      <c r="S72" s="488"/>
      <c r="T72" s="489"/>
      <c r="U72" s="493"/>
      <c r="V72" s="494"/>
      <c r="W72" s="503"/>
      <c r="X72" s="487" t="str">
        <f t="shared" si="4"/>
        <v>回答不要
Not Applicable</v>
      </c>
      <c r="Y72" s="488"/>
      <c r="Z72" s="489"/>
      <c r="AA72" s="493"/>
      <c r="AB72" s="494"/>
      <c r="AC72" s="503"/>
      <c r="AD72" s="487" t="str">
        <f t="shared" si="5"/>
        <v>回答不要
Not Applicable</v>
      </c>
      <c r="AE72" s="488"/>
      <c r="AF72" s="489"/>
      <c r="AG72" s="493"/>
      <c r="AH72" s="494"/>
      <c r="AI72" s="503"/>
      <c r="AJ72" s="487" t="str">
        <f t="shared" si="6"/>
        <v>回答不要
Not Applicable</v>
      </c>
      <c r="AK72" s="488"/>
      <c r="AL72" s="489"/>
      <c r="AM72" s="493"/>
      <c r="AN72" s="494"/>
      <c r="AO72" s="503"/>
      <c r="AP72" s="509">
        <f>IF(OR(AND('0.Work Content Judge'!$AE$160=1,$CP72=99),AND('0.Work Content Judge'!$AH$160=1,$CQ72=99),AND('0.Work Content Judge'!$AG$160=1,$CR72=99),AND(COUNTIF('0.Work Content Judge'!$AJ$160:$AO$160,2)=0,$CS72=99),AND(COUNTIF('0.Work Content Judge'!$AJ$160:$AO$160,2)&gt;0,$CT72=99),AND('0.Work Content Judge'!$T$160=0,$CU72=99),AND('0.Work Content Judge'!$U$160=0,$CV72=99)),0,IF(OR(AND('0.Work Content Judge'!$G$130=1,$CD72=1),AND('0.Work Content Judge'!$H$130=1,$CE72=1),AND('0.Work Content Judge'!$I$130=1,$CF72=1),AND('0.Work Content Judge'!$J$130=1,$CG72=1),AND('0.Work Content Judge'!$L$130=1,$CK72=1),,AND('0.Work Content Judge'!$O$130=1,$CL72=1),AND('0.Work Content Judge'!$P$130=1,$CM72=1)),1,0))</f>
        <v>0</v>
      </c>
      <c r="AQ72" s="509">
        <f t="shared" si="7"/>
        <v>1</v>
      </c>
      <c r="AR72" s="509">
        <f>IF(OR(AND('0.Work Content Judge'!$AE$161=1,$CP72=99),AND('0.Work Content Judge'!$AH$161=1,$CQ72=99),AND('0.Work Content Judge'!$AG$161=1,$CR72=99),AND(COUNTIF('0.Work Content Judge'!$AJ$161:$AO$161,2)=0,$CS72=99),AND(COUNTIF('0.Work Content Judge'!$AJ$161:$AO$161,2)&gt;0,$CT72=99),AND('0.Work Content Judge'!$T$161=0,$CU72=99),AND('0.Work Content Judge'!$U$161=0,$CV72=99)),0,IF(OR(AND('0.Work Content Judge'!$G$131=1,$CD72=1),AND('0.Work Content Judge'!$H$131=1,$CE72=1),AND('0.Work Content Judge'!$I$131=1,$CF72=1),AND('0.Work Content Judge'!$J$131=1,$CG72=1),AND('0.Work Content Judge'!$L$131=1,$CK72=1),,AND('0.Work Content Judge'!$O$131=1,$CL72=1),AND('0.Work Content Judge'!$P$131=1,$CM72=1)),1,0))</f>
        <v>0</v>
      </c>
      <c r="AS72" s="509">
        <f t="shared" si="8"/>
        <v>1</v>
      </c>
      <c r="AT72" s="509">
        <f>IF(OR(AND('0.Work Content Judge'!$AE$162=1,$CP72=99),AND('0.Work Content Judge'!$AH$162=1,$CQ72=99),AND('0.Work Content Judge'!$AG$162=1,$CR72=99),AND(COUNTIF('0.Work Content Judge'!$AJ$162:$AO$162,2)=0,$CS72=99),AND(COUNTIF('0.Work Content Judge'!$AJ$162:$AO$162,2)&gt;0,$CT72=99),AND('0.Work Content Judge'!$T$162=0,$CU72=99),AND('0.Work Content Judge'!$U$162=0,$CV72=99)),0,IF(OR(AND('0.Work Content Judge'!$G$132=1,$CD72=1),AND('0.Work Content Judge'!$H$132=1,$CE72=1),AND('0.Work Content Judge'!$I$132=1,$CF72=1),AND('0.Work Content Judge'!$J$132=1,$CG72=1),AND('0.Work Content Judge'!$L$132=1,$CK72=1),,AND('0.Work Content Judge'!$O$132=1,$CL72=1),AND('0.Work Content Judge'!$P$132=1,$CM72=1)),1,0))</f>
        <v>0</v>
      </c>
      <c r="AU72" s="509">
        <f t="shared" si="9"/>
        <v>1</v>
      </c>
      <c r="AV72" s="509">
        <f>IF(OR(AND('0.Work Content Judge'!$AE$163=1,$CP72=99),AND('0.Work Content Judge'!$AH$163=1,$CQ72=99),AND('0.Work Content Judge'!$AG$163=1,$CR72=99),AND(COUNTIF('0.Work Content Judge'!$AJ$163:$AO$163,2)=0,$CS72=99),AND(COUNTIF('0.Work Content Judge'!$AJ$163:$AO$163,2)&gt;0,$CT72=99),AND('0.Work Content Judge'!$T$163=0,$CU72=99),AND('0.Work Content Judge'!$U$163=0,$CV72=99)),0,IF(OR(AND('0.Work Content Judge'!$G$133=1,$CD72=1),AND('0.Work Content Judge'!$H$133=1,$CE72=1),AND('0.Work Content Judge'!$I$133=1,$CF72=1),AND('0.Work Content Judge'!$J$133=1,$CG72=1),AND('0.Work Content Judge'!$L$133=1,$CK72=1),,AND('0.Work Content Judge'!$O$133=1,$CL72=1),AND('0.Work Content Judge'!$P$133=1,$CM72=1)),1,0))</f>
        <v>0</v>
      </c>
      <c r="AW72" s="509">
        <f t="shared" si="10"/>
        <v>1</v>
      </c>
      <c r="AX72" s="509">
        <f>IF(OR(AND('0.Work Content Judge'!$AE$164=1,$CP72=99),AND('0.Work Content Judge'!$AH$164=1,$CQ72=99),AND('0.Work Content Judge'!$AG$164=1,$CR72=99),AND(COUNTIF('0.Work Content Judge'!$AJ$164:$AO$164,2)=0,$CS72=99),AND(COUNTIF('0.Work Content Judge'!$AJ$164:$AO$164,2)&gt;0,$CT72=99),AND('0.Work Content Judge'!$T$164=0,$CU72=99),AND('0.Work Content Judge'!$U$164=0,$CV72=99)),0,IF(OR(AND('0.Work Content Judge'!$G$134=1,$CD72=1),AND('0.Work Content Judge'!$H$134=1,$CE72=1),AND('0.Work Content Judge'!$I$134=1,$CF72=1),AND('0.Work Content Judge'!$J$134=1,$CG72=1),AND('0.Work Content Judge'!$L$134=1,$CK72=1),,AND('0.Work Content Judge'!$O$134=1,$CL72=1),AND('0.Work Content Judge'!$P$134=1,$CM72=1)),1,0))</f>
        <v>0</v>
      </c>
      <c r="AY72" s="509">
        <f t="shared" si="11"/>
        <v>1</v>
      </c>
      <c r="AZ72" s="524">
        <f t="shared" si="12"/>
        <v>1</v>
      </c>
      <c r="BA72" s="521">
        <v>1</v>
      </c>
      <c r="BB72" s="522">
        <v>1</v>
      </c>
      <c r="BC72" s="522" t="s">
        <v>749</v>
      </c>
      <c r="BD72" s="522" t="s">
        <v>749</v>
      </c>
      <c r="BE72" s="522" t="s">
        <v>749</v>
      </c>
      <c r="BF72" s="522" t="s">
        <v>749</v>
      </c>
      <c r="BG72" s="522" t="s">
        <v>749</v>
      </c>
      <c r="BH72" s="522" t="s">
        <v>749</v>
      </c>
      <c r="BI72" s="522" t="s">
        <v>749</v>
      </c>
      <c r="BJ72" s="522" t="e">
        <v>#N/A</v>
      </c>
      <c r="BK72" s="522" t="e">
        <v>#N/A</v>
      </c>
      <c r="BL72" s="522" t="e">
        <v>#N/A</v>
      </c>
      <c r="BM72" s="522" t="e">
        <v>#N/A</v>
      </c>
      <c r="BN72" s="522" t="e">
        <v>#N/A</v>
      </c>
      <c r="BO72" s="522" t="e">
        <v>#N/A</v>
      </c>
      <c r="BP72" s="522" t="e">
        <v>#N/A</v>
      </c>
      <c r="BQ72" s="538"/>
      <c r="BR72" s="522" t="s">
        <v>749</v>
      </c>
      <c r="BS72" s="522" t="s">
        <v>749</v>
      </c>
      <c r="BT72" s="522" t="s">
        <v>749</v>
      </c>
      <c r="BU72" s="522" t="s">
        <v>749</v>
      </c>
      <c r="BV72" s="522" t="s">
        <v>749</v>
      </c>
      <c r="BW72" s="522" t="s">
        <v>749</v>
      </c>
      <c r="BX72" s="522" t="s">
        <v>749</v>
      </c>
      <c r="BY72" s="522">
        <v>1</v>
      </c>
      <c r="BZ72" s="522"/>
      <c r="CA72" s="522"/>
      <c r="CB72" s="522">
        <v>1</v>
      </c>
      <c r="CC72" s="522" t="s">
        <v>749</v>
      </c>
      <c r="CD72" s="522" t="s">
        <v>749</v>
      </c>
      <c r="CE72" s="522" t="s">
        <v>749</v>
      </c>
      <c r="CF72" s="522" t="s">
        <v>749</v>
      </c>
      <c r="CG72" s="522">
        <v>1</v>
      </c>
      <c r="CH72" s="522" t="s">
        <v>749</v>
      </c>
      <c r="CI72" s="522" t="s">
        <v>749</v>
      </c>
      <c r="CJ72" s="522" t="s">
        <v>749</v>
      </c>
      <c r="CK72" s="522" t="s">
        <v>749</v>
      </c>
      <c r="CL72" s="522" t="s">
        <v>749</v>
      </c>
      <c r="CM72" s="522" t="s">
        <v>749</v>
      </c>
      <c r="CN72" s="522" t="s">
        <v>749</v>
      </c>
      <c r="CO72" s="522">
        <v>1</v>
      </c>
      <c r="CP72" s="522"/>
      <c r="CQ72" s="522"/>
      <c r="CR72" s="522"/>
      <c r="CS72" s="522"/>
      <c r="CT72" s="522"/>
      <c r="CU72" s="522"/>
      <c r="CV72" s="522"/>
    </row>
    <row r="73" s="258" customFormat="1" ht="244.8" spans="1:100">
      <c r="A73" s="447"/>
      <c r="B73" s="448">
        <f t="shared" si="0"/>
        <v>58</v>
      </c>
      <c r="C73" s="449" t="s">
        <v>916</v>
      </c>
      <c r="D73" s="450" t="s">
        <v>743</v>
      </c>
      <c r="E73" s="451" t="s">
        <v>744</v>
      </c>
      <c r="F73" s="452" t="s">
        <v>917</v>
      </c>
      <c r="G73" s="453" t="s">
        <v>918</v>
      </c>
      <c r="H73" s="451" t="str">
        <f t="shared" si="1"/>
        <v>サーバ全体
Entire server</v>
      </c>
      <c r="I73" s="319" t="s">
        <v>919</v>
      </c>
      <c r="J73" s="320" t="s">
        <v>920</v>
      </c>
      <c r="K73" s="487" t="str">
        <f t="shared" si="2"/>
        <v>回答不要
Not Applicable</v>
      </c>
      <c r="L73" s="488"/>
      <c r="M73" s="489"/>
      <c r="N73" s="490" t="s">
        <v>916</v>
      </c>
      <c r="O73" s="491"/>
      <c r="P73" s="322"/>
      <c r="Q73" s="502"/>
      <c r="R73" s="487" t="str">
        <f t="shared" si="3"/>
        <v>回答不要
Not Applicable</v>
      </c>
      <c r="S73" s="488"/>
      <c r="T73" s="489"/>
      <c r="U73" s="491"/>
      <c r="V73" s="322"/>
      <c r="W73" s="502"/>
      <c r="X73" s="487" t="str">
        <f t="shared" si="4"/>
        <v>回答不要
Not Applicable</v>
      </c>
      <c r="Y73" s="488"/>
      <c r="Z73" s="489"/>
      <c r="AA73" s="491"/>
      <c r="AB73" s="322"/>
      <c r="AC73" s="502"/>
      <c r="AD73" s="487" t="str">
        <f t="shared" si="5"/>
        <v>回答不要
Not Applicable</v>
      </c>
      <c r="AE73" s="488"/>
      <c r="AF73" s="489"/>
      <c r="AG73" s="491"/>
      <c r="AH73" s="322"/>
      <c r="AI73" s="502"/>
      <c r="AJ73" s="487" t="str">
        <f t="shared" si="6"/>
        <v>回答不要
Not Applicable</v>
      </c>
      <c r="AK73" s="488"/>
      <c r="AL73" s="489"/>
      <c r="AM73" s="491"/>
      <c r="AN73" s="322"/>
      <c r="AO73" s="502"/>
      <c r="AP73" s="509">
        <f>IF(OR(AND('0.Work Content Judge'!$AE$160=1,$CP73=99),AND('0.Work Content Judge'!$AH$160=1,$CQ73=99),AND('0.Work Content Judge'!$AG$160=1,$CR73=99),AND(COUNTIF('0.Work Content Judge'!$AJ$160:$AO$160,2)=0,$CS73=99),AND(COUNTIF('0.Work Content Judge'!$AJ$160:$AO$160,2)&gt;0,$CT73=99),AND('0.Work Content Judge'!$T$160=0,$CU73=99),AND('0.Work Content Judge'!$U$160=0,$CV73=99)),0,IF(OR(AND('0.Work Content Judge'!$G$130=1,$CD73=1),AND('0.Work Content Judge'!$H$130=1,$CE73=1),AND('0.Work Content Judge'!$I$130=1,$CF73=1),AND('0.Work Content Judge'!$J$130=1,$CG73=1),AND('0.Work Content Judge'!$L$130=1,$CK73=1),,AND('0.Work Content Judge'!$O$130=1,$CL73=1),AND('0.Work Content Judge'!$P$130=1,$CM73=1)),1,0))</f>
        <v>0</v>
      </c>
      <c r="AQ73" s="509">
        <f t="shared" si="7"/>
        <v>1</v>
      </c>
      <c r="AR73" s="509">
        <f>IF(OR(AND('0.Work Content Judge'!$AE$161=1,$CP73=99),AND('0.Work Content Judge'!$AH$161=1,$CQ73=99),AND('0.Work Content Judge'!$AG$161=1,$CR73=99),AND(COUNTIF('0.Work Content Judge'!$AJ$161:$AO$161,2)=0,$CS73=99),AND(COUNTIF('0.Work Content Judge'!$AJ$161:$AO$161,2)&gt;0,$CT73=99),AND('0.Work Content Judge'!$T$161=0,$CU73=99),AND('0.Work Content Judge'!$U$161=0,$CV73=99)),0,IF(OR(AND('0.Work Content Judge'!$G$131=1,$CD73=1),AND('0.Work Content Judge'!$H$131=1,$CE73=1),AND('0.Work Content Judge'!$I$131=1,$CF73=1),AND('0.Work Content Judge'!$J$131=1,$CG73=1),AND('0.Work Content Judge'!$L$131=1,$CK73=1),,AND('0.Work Content Judge'!$O$131=1,$CL73=1),AND('0.Work Content Judge'!$P$131=1,$CM73=1)),1,0))</f>
        <v>0</v>
      </c>
      <c r="AS73" s="509">
        <f t="shared" si="8"/>
        <v>1</v>
      </c>
      <c r="AT73" s="509">
        <f>IF(OR(AND('0.Work Content Judge'!$AE$162=1,$CP73=99),AND('0.Work Content Judge'!$AH$162=1,$CQ73=99),AND('0.Work Content Judge'!$AG$162=1,$CR73=99),AND(COUNTIF('0.Work Content Judge'!$AJ$162:$AO$162,2)=0,$CS73=99),AND(COUNTIF('0.Work Content Judge'!$AJ$162:$AO$162,2)&gt;0,$CT73=99),AND('0.Work Content Judge'!$T$162=0,$CU73=99),AND('0.Work Content Judge'!$U$162=0,$CV73=99)),0,IF(OR(AND('0.Work Content Judge'!$G$132=1,$CD73=1),AND('0.Work Content Judge'!$H$132=1,$CE73=1),AND('0.Work Content Judge'!$I$132=1,$CF73=1),AND('0.Work Content Judge'!$J$132=1,$CG73=1),AND('0.Work Content Judge'!$L$132=1,$CK73=1),,AND('0.Work Content Judge'!$O$132=1,$CL73=1),AND('0.Work Content Judge'!$P$132=1,$CM73=1)),1,0))</f>
        <v>0</v>
      </c>
      <c r="AU73" s="509">
        <f t="shared" si="9"/>
        <v>1</v>
      </c>
      <c r="AV73" s="509">
        <f>IF(OR(AND('0.Work Content Judge'!$AE$163=1,$CP73=99),AND('0.Work Content Judge'!$AH$163=1,$CQ73=99),AND('0.Work Content Judge'!$AG$163=1,$CR73=99),AND(COUNTIF('0.Work Content Judge'!$AJ$163:$AO$163,2)=0,$CS73=99),AND(COUNTIF('0.Work Content Judge'!$AJ$163:$AO$163,2)&gt;0,$CT73=99),AND('0.Work Content Judge'!$T$163=0,$CU73=99),AND('0.Work Content Judge'!$U$163=0,$CV73=99)),0,IF(OR(AND('0.Work Content Judge'!$G$133=1,$CD73=1),AND('0.Work Content Judge'!$H$133=1,$CE73=1),AND('0.Work Content Judge'!$I$133=1,$CF73=1),AND('0.Work Content Judge'!$J$133=1,$CG73=1),AND('0.Work Content Judge'!$L$133=1,$CK73=1),,AND('0.Work Content Judge'!$O$133=1,$CL73=1),AND('0.Work Content Judge'!$P$133=1,$CM73=1)),1,0))</f>
        <v>0</v>
      </c>
      <c r="AW73" s="509">
        <f t="shared" si="10"/>
        <v>1</v>
      </c>
      <c r="AX73" s="509">
        <f>IF(OR(AND('0.Work Content Judge'!$AE$164=1,$CP73=99),AND('0.Work Content Judge'!$AH$164=1,$CQ73=99),AND('0.Work Content Judge'!$AG$164=1,$CR73=99),AND(COUNTIF('0.Work Content Judge'!$AJ$164:$AO$164,2)=0,$CS73=99),AND(COUNTIF('0.Work Content Judge'!$AJ$164:$AO$164,2)&gt;0,$CT73=99),AND('0.Work Content Judge'!$T$164=0,$CU73=99),AND('0.Work Content Judge'!$U$164=0,$CV73=99)),0,IF(OR(AND('0.Work Content Judge'!$G$134=1,$CD73=1),AND('0.Work Content Judge'!$H$134=1,$CE73=1),AND('0.Work Content Judge'!$I$134=1,$CF73=1),AND('0.Work Content Judge'!$J$134=1,$CG73=1),AND('0.Work Content Judge'!$L$134=1,$CK73=1),,AND('0.Work Content Judge'!$O$134=1,$CL73=1),AND('0.Work Content Judge'!$P$134=1,$CM73=1)),1,0))</f>
        <v>0</v>
      </c>
      <c r="AY73" s="509">
        <f t="shared" si="11"/>
        <v>1</v>
      </c>
      <c r="AZ73" s="523">
        <f t="shared" si="12"/>
        <v>3</v>
      </c>
      <c r="BA73" s="521">
        <v>1</v>
      </c>
      <c r="BB73" s="522">
        <v>1</v>
      </c>
      <c r="BC73" s="522" t="s">
        <v>749</v>
      </c>
      <c r="BD73" s="522">
        <v>1</v>
      </c>
      <c r="BE73" s="522">
        <v>1</v>
      </c>
      <c r="BF73" s="522">
        <v>1</v>
      </c>
      <c r="BG73" s="522">
        <v>1</v>
      </c>
      <c r="BH73" s="522">
        <v>1</v>
      </c>
      <c r="BI73" s="522">
        <v>1</v>
      </c>
      <c r="BJ73" s="522">
        <v>0</v>
      </c>
      <c r="BK73" s="522">
        <v>1</v>
      </c>
      <c r="BL73" s="522">
        <v>1</v>
      </c>
      <c r="BM73" s="522">
        <v>1</v>
      </c>
      <c r="BN73" s="522">
        <v>1</v>
      </c>
      <c r="BO73" s="522">
        <v>1</v>
      </c>
      <c r="BP73" s="522">
        <v>1</v>
      </c>
      <c r="BQ73" s="522">
        <v>1</v>
      </c>
      <c r="BR73" s="522" t="s">
        <v>749</v>
      </c>
      <c r="BS73" s="522" t="s">
        <v>749</v>
      </c>
      <c r="BT73" s="522" t="s">
        <v>749</v>
      </c>
      <c r="BU73" s="522" t="s">
        <v>749</v>
      </c>
      <c r="BV73" s="522" t="s">
        <v>749</v>
      </c>
      <c r="BW73" s="522">
        <v>1</v>
      </c>
      <c r="BX73" s="522" t="s">
        <v>749</v>
      </c>
      <c r="BY73" s="522">
        <v>1</v>
      </c>
      <c r="BZ73" s="522">
        <v>1</v>
      </c>
      <c r="CA73" s="522">
        <v>1</v>
      </c>
      <c r="CB73" s="522">
        <v>1</v>
      </c>
      <c r="CC73" s="522">
        <v>1</v>
      </c>
      <c r="CD73" s="532"/>
      <c r="CE73" s="532"/>
      <c r="CF73" s="522" t="s">
        <v>749</v>
      </c>
      <c r="CG73" s="532"/>
      <c r="CH73" s="522" t="s">
        <v>749</v>
      </c>
      <c r="CI73" s="522" t="s">
        <v>749</v>
      </c>
      <c r="CJ73" s="522">
        <v>1</v>
      </c>
      <c r="CK73" s="522" t="s">
        <v>749</v>
      </c>
      <c r="CL73" s="522" t="s">
        <v>749</v>
      </c>
      <c r="CM73" s="522" t="s">
        <v>749</v>
      </c>
      <c r="CN73" s="522">
        <v>1</v>
      </c>
      <c r="CO73" s="522">
        <v>1</v>
      </c>
      <c r="CP73" s="522"/>
      <c r="CQ73" s="522"/>
      <c r="CR73" s="522"/>
      <c r="CS73" s="522"/>
      <c r="CT73" s="522"/>
      <c r="CU73" s="522"/>
      <c r="CV73" s="522"/>
    </row>
    <row r="74" s="258" customFormat="1" ht="244.8" spans="1:100">
      <c r="A74" s="447"/>
      <c r="B74" s="448">
        <f t="shared" si="0"/>
        <v>59</v>
      </c>
      <c r="C74" s="449" t="s">
        <v>916</v>
      </c>
      <c r="D74" s="450" t="s">
        <v>743</v>
      </c>
      <c r="E74" s="451" t="s">
        <v>744</v>
      </c>
      <c r="F74" s="452" t="s">
        <v>917</v>
      </c>
      <c r="G74" s="453" t="s">
        <v>918</v>
      </c>
      <c r="H74" s="454" t="str">
        <f t="shared" si="1"/>
        <v>顧客配布ソフトウェア
Software distributed to customers
</v>
      </c>
      <c r="I74" s="319" t="s">
        <v>919</v>
      </c>
      <c r="J74" s="320" t="s">
        <v>920</v>
      </c>
      <c r="K74" s="487" t="str">
        <f t="shared" si="2"/>
        <v>回答不要
Not Applicable</v>
      </c>
      <c r="L74" s="488"/>
      <c r="M74" s="489"/>
      <c r="N74" s="492" t="s">
        <v>287</v>
      </c>
      <c r="O74" s="491"/>
      <c r="P74" s="322"/>
      <c r="Q74" s="502"/>
      <c r="R74" s="487" t="str">
        <f t="shared" si="3"/>
        <v>回答不要
Not Applicable</v>
      </c>
      <c r="S74" s="488"/>
      <c r="T74" s="489"/>
      <c r="U74" s="491"/>
      <c r="V74" s="322"/>
      <c r="W74" s="502"/>
      <c r="X74" s="487" t="str">
        <f t="shared" si="4"/>
        <v>回答不要
Not Applicable</v>
      </c>
      <c r="Y74" s="488"/>
      <c r="Z74" s="489"/>
      <c r="AA74" s="491"/>
      <c r="AB74" s="322"/>
      <c r="AC74" s="502"/>
      <c r="AD74" s="487" t="str">
        <f t="shared" si="5"/>
        <v>回答不要
Not Applicable</v>
      </c>
      <c r="AE74" s="488"/>
      <c r="AF74" s="489"/>
      <c r="AG74" s="491"/>
      <c r="AH74" s="322"/>
      <c r="AI74" s="502"/>
      <c r="AJ74" s="487" t="str">
        <f t="shared" si="6"/>
        <v>回答不要
Not Applicable</v>
      </c>
      <c r="AK74" s="488"/>
      <c r="AL74" s="489"/>
      <c r="AM74" s="491"/>
      <c r="AN74" s="322"/>
      <c r="AO74" s="502"/>
      <c r="AP74" s="509">
        <f>IF(OR(AND('0.Work Content Judge'!$AE$160=1,$CP74=99),AND('0.Work Content Judge'!$AH$160=1,$CQ74=99),AND('0.Work Content Judge'!$AG$160=1,$CR74=99),AND(COUNTIF('0.Work Content Judge'!$AJ$160:$AO$160,2)=0,$CS74=99),AND(COUNTIF('0.Work Content Judge'!$AJ$160:$AO$160,2)&gt;0,$CT74=99),AND('0.Work Content Judge'!$T$160=0,$CU74=99),AND('0.Work Content Judge'!$U$160=0,$CV74=99)),0,IF(OR(AND('0.Work Content Judge'!$G$130=1,$CD74=1),AND('0.Work Content Judge'!$H$130=1,$CE74=1),AND('0.Work Content Judge'!$I$130=1,$CF74=1),AND('0.Work Content Judge'!$J$130=1,$CG74=1),AND('0.Work Content Judge'!$L$130=1,$CK74=1),,AND('0.Work Content Judge'!$O$130=1,$CL74=1),AND('0.Work Content Judge'!$P$130=1,$CM74=1)),1,0))</f>
        <v>0</v>
      </c>
      <c r="AQ74" s="509">
        <f t="shared" si="7"/>
        <v>1</v>
      </c>
      <c r="AR74" s="509">
        <f>IF(OR(AND('0.Work Content Judge'!$AE$161=1,$CP74=99),AND('0.Work Content Judge'!$AH$161=1,$CQ74=99),AND('0.Work Content Judge'!$AG$161=1,$CR74=99),AND(COUNTIF('0.Work Content Judge'!$AJ$161:$AO$161,2)=0,$CS74=99),AND(COUNTIF('0.Work Content Judge'!$AJ$161:$AO$161,2)&gt;0,$CT74=99),AND('0.Work Content Judge'!$T$161=0,$CU74=99),AND('0.Work Content Judge'!$U$161=0,$CV74=99)),0,IF(OR(AND('0.Work Content Judge'!$G$131=1,$CD74=1),AND('0.Work Content Judge'!$H$131=1,$CE74=1),AND('0.Work Content Judge'!$I$131=1,$CF74=1),AND('0.Work Content Judge'!$J$131=1,$CG74=1),AND('0.Work Content Judge'!$L$131=1,$CK74=1),,AND('0.Work Content Judge'!$O$131=1,$CL74=1),AND('0.Work Content Judge'!$P$131=1,$CM74=1)),1,0))</f>
        <v>0</v>
      </c>
      <c r="AS74" s="509">
        <f t="shared" si="8"/>
        <v>1</v>
      </c>
      <c r="AT74" s="509">
        <f>IF(OR(AND('0.Work Content Judge'!$AE$162=1,$CP74=99),AND('0.Work Content Judge'!$AH$162=1,$CQ74=99),AND('0.Work Content Judge'!$AG$162=1,$CR74=99),AND(COUNTIF('0.Work Content Judge'!$AJ$162:$AO$162,2)=0,$CS74=99),AND(COUNTIF('0.Work Content Judge'!$AJ$162:$AO$162,2)&gt;0,$CT74=99),AND('0.Work Content Judge'!$T$162=0,$CU74=99),AND('0.Work Content Judge'!$U$162=0,$CV74=99)),0,IF(OR(AND('0.Work Content Judge'!$G$132=1,$CD74=1),AND('0.Work Content Judge'!$H$132=1,$CE74=1),AND('0.Work Content Judge'!$I$132=1,$CF74=1),AND('0.Work Content Judge'!$J$132=1,$CG74=1),AND('0.Work Content Judge'!$L$132=1,$CK74=1),,AND('0.Work Content Judge'!$O$132=1,$CL74=1),AND('0.Work Content Judge'!$P$132=1,$CM74=1)),1,0))</f>
        <v>0</v>
      </c>
      <c r="AU74" s="509">
        <f t="shared" si="9"/>
        <v>1</v>
      </c>
      <c r="AV74" s="509">
        <f>IF(OR(AND('0.Work Content Judge'!$AE$163=1,$CP74=99),AND('0.Work Content Judge'!$AH$163=1,$CQ74=99),AND('0.Work Content Judge'!$AG$163=1,$CR74=99),AND(COUNTIF('0.Work Content Judge'!$AJ$163:$AO$163,2)=0,$CS74=99),AND(COUNTIF('0.Work Content Judge'!$AJ$163:$AO$163,2)&gt;0,$CT74=99),AND('0.Work Content Judge'!$T$163=0,$CU74=99),AND('0.Work Content Judge'!$U$163=0,$CV74=99)),0,IF(OR(AND('0.Work Content Judge'!$G$133=1,$CD74=1),AND('0.Work Content Judge'!$H$133=1,$CE74=1),AND('0.Work Content Judge'!$I$133=1,$CF74=1),AND('0.Work Content Judge'!$J$133=1,$CG74=1),AND('0.Work Content Judge'!$L$133=1,$CK74=1),,AND('0.Work Content Judge'!$O$133=1,$CL74=1),AND('0.Work Content Judge'!$P$133=1,$CM74=1)),1,0))</f>
        <v>0</v>
      </c>
      <c r="AW74" s="509">
        <f t="shared" si="10"/>
        <v>1</v>
      </c>
      <c r="AX74" s="509">
        <f>IF(OR(AND('0.Work Content Judge'!$AE$164=1,$CP74=99),AND('0.Work Content Judge'!$AH$164=1,$CQ74=99),AND('0.Work Content Judge'!$AG$164=1,$CR74=99),AND(COUNTIF('0.Work Content Judge'!$AJ$164:$AO$164,2)=0,$CS74=99),AND(COUNTIF('0.Work Content Judge'!$AJ$164:$AO$164,2)&gt;0,$CT74=99),AND('0.Work Content Judge'!$T$164=0,$CU74=99),AND('0.Work Content Judge'!$U$164=0,$CV74=99)),0,IF(OR(AND('0.Work Content Judge'!$G$134=1,$CD74=1),AND('0.Work Content Judge'!$H$134=1,$CE74=1),AND('0.Work Content Judge'!$I$134=1,$CF74=1),AND('0.Work Content Judge'!$J$134=1,$CG74=1),AND('0.Work Content Judge'!$L$134=1,$CK74=1),,AND('0.Work Content Judge'!$O$134=1,$CL74=1),AND('0.Work Content Judge'!$P$134=1,$CM74=1)),1,0))</f>
        <v>0</v>
      </c>
      <c r="AY74" s="509">
        <f t="shared" si="11"/>
        <v>1</v>
      </c>
      <c r="AZ74" s="524">
        <f t="shared" si="12"/>
        <v>2</v>
      </c>
      <c r="BA74" s="521">
        <v>1</v>
      </c>
      <c r="BB74" s="522">
        <v>1</v>
      </c>
      <c r="BC74" s="522" t="s">
        <v>749</v>
      </c>
      <c r="BD74" s="522">
        <v>1</v>
      </c>
      <c r="BE74" s="522">
        <v>1</v>
      </c>
      <c r="BF74" s="522">
        <v>1</v>
      </c>
      <c r="BG74" s="522">
        <v>1</v>
      </c>
      <c r="BH74" s="522">
        <v>1</v>
      </c>
      <c r="BI74" s="522">
        <v>1</v>
      </c>
      <c r="BJ74" s="522">
        <v>0</v>
      </c>
      <c r="BK74" s="522">
        <v>1</v>
      </c>
      <c r="BL74" s="522">
        <v>1</v>
      </c>
      <c r="BM74" s="522">
        <v>1</v>
      </c>
      <c r="BN74" s="522">
        <v>1</v>
      </c>
      <c r="BO74" s="522">
        <v>1</v>
      </c>
      <c r="BP74" s="522">
        <v>1</v>
      </c>
      <c r="BQ74" s="538"/>
      <c r="BR74" s="522" t="s">
        <v>749</v>
      </c>
      <c r="BS74" s="522" t="s">
        <v>749</v>
      </c>
      <c r="BT74" s="522" t="s">
        <v>749</v>
      </c>
      <c r="BU74" s="522" t="s">
        <v>749</v>
      </c>
      <c r="BV74" s="522" t="s">
        <v>749</v>
      </c>
      <c r="BW74" s="522">
        <v>1</v>
      </c>
      <c r="BX74" s="522" t="s">
        <v>749</v>
      </c>
      <c r="BY74" s="522">
        <v>1</v>
      </c>
      <c r="BZ74" s="522">
        <v>1</v>
      </c>
      <c r="CA74" s="522">
        <v>1</v>
      </c>
      <c r="CB74" s="522">
        <v>1</v>
      </c>
      <c r="CC74" s="522">
        <v>1</v>
      </c>
      <c r="CD74" s="532"/>
      <c r="CE74" s="532"/>
      <c r="CF74" s="522" t="s">
        <v>749</v>
      </c>
      <c r="CG74" s="532"/>
      <c r="CH74" s="522" t="s">
        <v>749</v>
      </c>
      <c r="CI74" s="522" t="s">
        <v>749</v>
      </c>
      <c r="CJ74" s="522">
        <v>1</v>
      </c>
      <c r="CK74" s="522" t="s">
        <v>749</v>
      </c>
      <c r="CL74" s="522" t="s">
        <v>749</v>
      </c>
      <c r="CM74" s="522" t="s">
        <v>749</v>
      </c>
      <c r="CN74" s="522">
        <v>1</v>
      </c>
      <c r="CO74" s="522">
        <v>1</v>
      </c>
      <c r="CP74" s="522"/>
      <c r="CQ74" s="522"/>
      <c r="CR74" s="522"/>
      <c r="CS74" s="522"/>
      <c r="CT74" s="522"/>
      <c r="CU74" s="522"/>
      <c r="CV74" s="522"/>
    </row>
    <row r="75" s="258" customFormat="1" ht="244.8" spans="1:100">
      <c r="A75" s="447"/>
      <c r="B75" s="448">
        <f t="shared" si="0"/>
        <v>60</v>
      </c>
      <c r="C75" s="449" t="s">
        <v>916</v>
      </c>
      <c r="D75" s="450" t="s">
        <v>743</v>
      </c>
      <c r="E75" s="451" t="s">
        <v>744</v>
      </c>
      <c r="F75" s="452" t="s">
        <v>917</v>
      </c>
      <c r="G75" s="453" t="s">
        <v>918</v>
      </c>
      <c r="H75" s="454" t="str">
        <f t="shared" si="1"/>
        <v>その他(ネットワーク機器等)
Other
(e.g., External FW, IPS/IDS, network equipment, storage devices, etc.)</v>
      </c>
      <c r="I75" s="319" t="s">
        <v>919</v>
      </c>
      <c r="J75" s="320" t="s">
        <v>920</v>
      </c>
      <c r="K75" s="487" t="str">
        <f t="shared" si="2"/>
        <v>回答不要
Not Applicable</v>
      </c>
      <c r="L75" s="488"/>
      <c r="M75" s="489"/>
      <c r="N75" s="490" t="s">
        <v>916</v>
      </c>
      <c r="O75" s="491"/>
      <c r="P75" s="322"/>
      <c r="Q75" s="502"/>
      <c r="R75" s="487" t="str">
        <f t="shared" si="3"/>
        <v>回答不要
Not Applicable</v>
      </c>
      <c r="S75" s="488"/>
      <c r="T75" s="489"/>
      <c r="U75" s="491"/>
      <c r="V75" s="322"/>
      <c r="W75" s="502"/>
      <c r="X75" s="487" t="str">
        <f t="shared" si="4"/>
        <v>回答不要
Not Applicable</v>
      </c>
      <c r="Y75" s="488"/>
      <c r="Z75" s="489"/>
      <c r="AA75" s="491"/>
      <c r="AB75" s="322"/>
      <c r="AC75" s="502"/>
      <c r="AD75" s="487" t="str">
        <f t="shared" si="5"/>
        <v>回答不要
Not Applicable</v>
      </c>
      <c r="AE75" s="488"/>
      <c r="AF75" s="489"/>
      <c r="AG75" s="491"/>
      <c r="AH75" s="322"/>
      <c r="AI75" s="502"/>
      <c r="AJ75" s="487" t="str">
        <f t="shared" si="6"/>
        <v>回答不要
Not Applicable</v>
      </c>
      <c r="AK75" s="488"/>
      <c r="AL75" s="489"/>
      <c r="AM75" s="491"/>
      <c r="AN75" s="322"/>
      <c r="AO75" s="502"/>
      <c r="AP75" s="509">
        <f>IF(OR(AND('0.Work Content Judge'!$AE$160=1,$CP75=99),AND('0.Work Content Judge'!$AH$160=1,$CQ75=99),AND('0.Work Content Judge'!$AG$160=1,$CR75=99),AND(COUNTIF('0.Work Content Judge'!$AJ$160:$AO$160,2)=0,$CS75=99),AND(COUNTIF('0.Work Content Judge'!$AJ$160:$AO$160,2)&gt;0,$CT75=99),AND('0.Work Content Judge'!$T$160=0,$CU75=99),AND('0.Work Content Judge'!$U$160=0,$CV75=99)),0,IF(OR(AND('0.Work Content Judge'!$G$130=1,$CD75=1),AND('0.Work Content Judge'!$H$130=1,$CE75=1),AND('0.Work Content Judge'!$I$130=1,$CF75=1),AND('0.Work Content Judge'!$J$130=1,$CG75=1),AND('0.Work Content Judge'!$L$130=1,$CK75=1),,AND('0.Work Content Judge'!$O$130=1,$CL75=1),AND('0.Work Content Judge'!$P$130=1,$CM75=1)),1,0))</f>
        <v>0</v>
      </c>
      <c r="AQ75" s="509">
        <f t="shared" si="7"/>
        <v>1</v>
      </c>
      <c r="AR75" s="509">
        <f>IF(OR(AND('0.Work Content Judge'!$AE$161=1,$CP75=99),AND('0.Work Content Judge'!$AH$161=1,$CQ75=99),AND('0.Work Content Judge'!$AG$161=1,$CR75=99),AND(COUNTIF('0.Work Content Judge'!$AJ$161:$AO$161,2)=0,$CS75=99),AND(COUNTIF('0.Work Content Judge'!$AJ$161:$AO$161,2)&gt;0,$CT75=99),AND('0.Work Content Judge'!$T$161=0,$CU75=99),AND('0.Work Content Judge'!$U$161=0,$CV75=99)),0,IF(OR(AND('0.Work Content Judge'!$G$131=1,$CD75=1),AND('0.Work Content Judge'!$H$131=1,$CE75=1),AND('0.Work Content Judge'!$I$131=1,$CF75=1),AND('0.Work Content Judge'!$J$131=1,$CG75=1),AND('0.Work Content Judge'!$L$131=1,$CK75=1),,AND('0.Work Content Judge'!$O$131=1,$CL75=1),AND('0.Work Content Judge'!$P$131=1,$CM75=1)),1,0))</f>
        <v>0</v>
      </c>
      <c r="AS75" s="509">
        <f t="shared" si="8"/>
        <v>1</v>
      </c>
      <c r="AT75" s="509">
        <f>IF(OR(AND('0.Work Content Judge'!$AE$162=1,$CP75=99),AND('0.Work Content Judge'!$AH$162=1,$CQ75=99),AND('0.Work Content Judge'!$AG$162=1,$CR75=99),AND(COUNTIF('0.Work Content Judge'!$AJ$162:$AO$162,2)=0,$CS75=99),AND(COUNTIF('0.Work Content Judge'!$AJ$162:$AO$162,2)&gt;0,$CT75=99),AND('0.Work Content Judge'!$T$162=0,$CU75=99),AND('0.Work Content Judge'!$U$162=0,$CV75=99)),0,IF(OR(AND('0.Work Content Judge'!$G$132=1,$CD75=1),AND('0.Work Content Judge'!$H$132=1,$CE75=1),AND('0.Work Content Judge'!$I$132=1,$CF75=1),AND('0.Work Content Judge'!$J$132=1,$CG75=1),AND('0.Work Content Judge'!$L$132=1,$CK75=1),,AND('0.Work Content Judge'!$O$132=1,$CL75=1),AND('0.Work Content Judge'!$P$132=1,$CM75=1)),1,0))</f>
        <v>0</v>
      </c>
      <c r="AU75" s="509">
        <f t="shared" si="9"/>
        <v>1</v>
      </c>
      <c r="AV75" s="509">
        <f>IF(OR(AND('0.Work Content Judge'!$AE$163=1,$CP75=99),AND('0.Work Content Judge'!$AH$163=1,$CQ75=99),AND('0.Work Content Judge'!$AG$163=1,$CR75=99),AND(COUNTIF('0.Work Content Judge'!$AJ$163:$AO$163,2)=0,$CS75=99),AND(COUNTIF('0.Work Content Judge'!$AJ$163:$AO$163,2)&gt;0,$CT75=99),AND('0.Work Content Judge'!$T$163=0,$CU75=99),AND('0.Work Content Judge'!$U$163=0,$CV75=99)),0,IF(OR(AND('0.Work Content Judge'!$G$133=1,$CD75=1),AND('0.Work Content Judge'!$H$133=1,$CE75=1),AND('0.Work Content Judge'!$I$133=1,$CF75=1),AND('0.Work Content Judge'!$J$133=1,$CG75=1),AND('0.Work Content Judge'!$L$133=1,$CK75=1),,AND('0.Work Content Judge'!$O$133=1,$CL75=1),AND('0.Work Content Judge'!$P$133=1,$CM75=1)),1,0))</f>
        <v>0</v>
      </c>
      <c r="AW75" s="509">
        <f t="shared" si="10"/>
        <v>1</v>
      </c>
      <c r="AX75" s="509">
        <f>IF(OR(AND('0.Work Content Judge'!$AE$164=1,$CP75=99),AND('0.Work Content Judge'!$AH$164=1,$CQ75=99),AND('0.Work Content Judge'!$AG$164=1,$CR75=99),AND(COUNTIF('0.Work Content Judge'!$AJ$164:$AO$164,2)=0,$CS75=99),AND(COUNTIF('0.Work Content Judge'!$AJ$164:$AO$164,2)&gt;0,$CT75=99),AND('0.Work Content Judge'!$T$164=0,$CU75=99),AND('0.Work Content Judge'!$U$164=0,$CV75=99)),0,IF(OR(AND('0.Work Content Judge'!$G$134=1,$CD75=1),AND('0.Work Content Judge'!$H$134=1,$CE75=1),AND('0.Work Content Judge'!$I$134=1,$CF75=1),AND('0.Work Content Judge'!$J$134=1,$CG75=1),AND('0.Work Content Judge'!$L$134=1,$CK75=1),,AND('0.Work Content Judge'!$O$134=1,$CL75=1),AND('0.Work Content Judge'!$P$134=1,$CM75=1)),1,0))</f>
        <v>0</v>
      </c>
      <c r="AY75" s="509">
        <f t="shared" si="11"/>
        <v>1</v>
      </c>
      <c r="AZ75" s="524">
        <f t="shared" si="12"/>
        <v>1</v>
      </c>
      <c r="BA75" s="521">
        <v>1</v>
      </c>
      <c r="BB75" s="522">
        <v>1</v>
      </c>
      <c r="BC75" s="522" t="s">
        <v>749</v>
      </c>
      <c r="BD75" s="522">
        <v>1</v>
      </c>
      <c r="BE75" s="522">
        <v>1</v>
      </c>
      <c r="BF75" s="522">
        <v>1</v>
      </c>
      <c r="BG75" s="522">
        <v>1</v>
      </c>
      <c r="BH75" s="522">
        <v>1</v>
      </c>
      <c r="BI75" s="522">
        <v>1</v>
      </c>
      <c r="BJ75" s="522">
        <v>0</v>
      </c>
      <c r="BK75" s="522">
        <v>1</v>
      </c>
      <c r="BL75" s="522">
        <v>1</v>
      </c>
      <c r="BM75" s="522">
        <v>1</v>
      </c>
      <c r="BN75" s="522">
        <v>1</v>
      </c>
      <c r="BO75" s="522">
        <v>1</v>
      </c>
      <c r="BP75" s="522">
        <v>1</v>
      </c>
      <c r="BQ75" s="538"/>
      <c r="BR75" s="522" t="s">
        <v>749</v>
      </c>
      <c r="BS75" s="522" t="s">
        <v>749</v>
      </c>
      <c r="BT75" s="522" t="s">
        <v>749</v>
      </c>
      <c r="BU75" s="522" t="s">
        <v>749</v>
      </c>
      <c r="BV75" s="522" t="s">
        <v>749</v>
      </c>
      <c r="BW75" s="538"/>
      <c r="BX75" s="522" t="s">
        <v>749</v>
      </c>
      <c r="BY75" s="522">
        <v>1</v>
      </c>
      <c r="BZ75" s="522">
        <v>1</v>
      </c>
      <c r="CA75" s="522">
        <v>1</v>
      </c>
      <c r="CB75" s="522">
        <v>1</v>
      </c>
      <c r="CC75" s="522">
        <v>1</v>
      </c>
      <c r="CD75" s="522">
        <v>1</v>
      </c>
      <c r="CE75" s="522">
        <v>1</v>
      </c>
      <c r="CF75" s="522" t="s">
        <v>749</v>
      </c>
      <c r="CG75" s="522">
        <v>1</v>
      </c>
      <c r="CH75" s="522" t="s">
        <v>749</v>
      </c>
      <c r="CI75" s="522" t="s">
        <v>749</v>
      </c>
      <c r="CJ75" s="522">
        <v>1</v>
      </c>
      <c r="CK75" s="522" t="s">
        <v>749</v>
      </c>
      <c r="CL75" s="522" t="s">
        <v>749</v>
      </c>
      <c r="CM75" s="522" t="s">
        <v>749</v>
      </c>
      <c r="CN75" s="522">
        <v>1</v>
      </c>
      <c r="CO75" s="522">
        <v>1</v>
      </c>
      <c r="CP75" s="522"/>
      <c r="CQ75" s="522"/>
      <c r="CR75" s="522"/>
      <c r="CS75" s="522"/>
      <c r="CT75" s="522"/>
      <c r="CU75" s="522"/>
      <c r="CV75" s="522"/>
    </row>
    <row r="76" s="258" customFormat="1" ht="360" spans="1:100">
      <c r="A76" s="447"/>
      <c r="B76" s="448">
        <f t="shared" si="0"/>
        <v>61</v>
      </c>
      <c r="C76" s="449" t="s">
        <v>921</v>
      </c>
      <c r="D76" s="450" t="s">
        <v>743</v>
      </c>
      <c r="E76" s="451" t="s">
        <v>744</v>
      </c>
      <c r="F76" s="452" t="s">
        <v>922</v>
      </c>
      <c r="G76" s="453" t="s">
        <v>923</v>
      </c>
      <c r="H76" s="451" t="str">
        <f t="shared" si="1"/>
        <v>サーバ全体
Entire server</v>
      </c>
      <c r="I76" s="319" t="s">
        <v>924</v>
      </c>
      <c r="J76" s="320" t="s">
        <v>925</v>
      </c>
      <c r="K76" s="487" t="str">
        <f t="shared" si="2"/>
        <v>回答不要
Not Applicable</v>
      </c>
      <c r="L76" s="488"/>
      <c r="M76" s="489"/>
      <c r="N76" s="490" t="s">
        <v>921</v>
      </c>
      <c r="O76" s="491"/>
      <c r="P76" s="322"/>
      <c r="Q76" s="502"/>
      <c r="R76" s="487" t="str">
        <f t="shared" si="3"/>
        <v>回答不要
Not Applicable</v>
      </c>
      <c r="S76" s="488"/>
      <c r="T76" s="489"/>
      <c r="U76" s="491"/>
      <c r="V76" s="322"/>
      <c r="W76" s="502"/>
      <c r="X76" s="487" t="str">
        <f t="shared" si="4"/>
        <v>回答不要
Not Applicable</v>
      </c>
      <c r="Y76" s="488"/>
      <c r="Z76" s="489"/>
      <c r="AA76" s="491"/>
      <c r="AB76" s="322"/>
      <c r="AC76" s="502"/>
      <c r="AD76" s="487" t="str">
        <f t="shared" si="5"/>
        <v>回答不要
Not Applicable</v>
      </c>
      <c r="AE76" s="488"/>
      <c r="AF76" s="489"/>
      <c r="AG76" s="491"/>
      <c r="AH76" s="322"/>
      <c r="AI76" s="502"/>
      <c r="AJ76" s="487" t="str">
        <f t="shared" si="6"/>
        <v>回答不要
Not Applicable</v>
      </c>
      <c r="AK76" s="488"/>
      <c r="AL76" s="489"/>
      <c r="AM76" s="491"/>
      <c r="AN76" s="322"/>
      <c r="AO76" s="502"/>
      <c r="AP76" s="509">
        <f>IF(OR(AND('0.Work Content Judge'!$AE$160=1,$CP76=99),AND('0.Work Content Judge'!$AH$160=1,$CQ76=99),AND('0.Work Content Judge'!$AG$160=1,$CR76=99),AND(COUNTIF('0.Work Content Judge'!$AJ$160:$AO$160,2)=0,$CS76=99),AND(COUNTIF('0.Work Content Judge'!$AJ$160:$AO$160,2)&gt;0,$CT76=99),AND('0.Work Content Judge'!$T$160=0,$CU76=99),AND('0.Work Content Judge'!$U$160=0,$CV76=99)),0,IF(OR(AND('0.Work Content Judge'!$G$130=1,$CD76=1),AND('0.Work Content Judge'!$H$130=1,$CE76=1),AND('0.Work Content Judge'!$I$130=1,$CF76=1),AND('0.Work Content Judge'!$J$130=1,$CG76=1),AND('0.Work Content Judge'!$L$130=1,$CK76=1),,AND('0.Work Content Judge'!$O$130=1,$CL76=1),AND('0.Work Content Judge'!$P$130=1,$CM76=1)),1,0))</f>
        <v>0</v>
      </c>
      <c r="AQ76" s="509">
        <f t="shared" si="7"/>
        <v>1</v>
      </c>
      <c r="AR76" s="509">
        <f>IF(OR(AND('0.Work Content Judge'!$AE$161=1,$CP76=99),AND('0.Work Content Judge'!$AH$161=1,$CQ76=99),AND('0.Work Content Judge'!$AG$161=1,$CR76=99),AND(COUNTIF('0.Work Content Judge'!$AJ$161:$AO$161,2)=0,$CS76=99),AND(COUNTIF('0.Work Content Judge'!$AJ$161:$AO$161,2)&gt;0,$CT76=99),AND('0.Work Content Judge'!$T$161=0,$CU76=99),AND('0.Work Content Judge'!$U$161=0,$CV76=99)),0,IF(OR(AND('0.Work Content Judge'!$G$131=1,$CD76=1),AND('0.Work Content Judge'!$H$131=1,$CE76=1),AND('0.Work Content Judge'!$I$131=1,$CF76=1),AND('0.Work Content Judge'!$J$131=1,$CG76=1),AND('0.Work Content Judge'!$L$131=1,$CK76=1),,AND('0.Work Content Judge'!$O$131=1,$CL76=1),AND('0.Work Content Judge'!$P$131=1,$CM76=1)),1,0))</f>
        <v>0</v>
      </c>
      <c r="AS76" s="509">
        <f t="shared" si="8"/>
        <v>1</v>
      </c>
      <c r="AT76" s="509">
        <f>IF(OR(AND('0.Work Content Judge'!$AE$162=1,$CP76=99),AND('0.Work Content Judge'!$AH$162=1,$CQ76=99),AND('0.Work Content Judge'!$AG$162=1,$CR76=99),AND(COUNTIF('0.Work Content Judge'!$AJ$162:$AO$162,2)=0,$CS76=99),AND(COUNTIF('0.Work Content Judge'!$AJ$162:$AO$162,2)&gt;0,$CT76=99),AND('0.Work Content Judge'!$T$162=0,$CU76=99),AND('0.Work Content Judge'!$U$162=0,$CV76=99)),0,IF(OR(AND('0.Work Content Judge'!$G$132=1,$CD76=1),AND('0.Work Content Judge'!$H$132=1,$CE76=1),AND('0.Work Content Judge'!$I$132=1,$CF76=1),AND('0.Work Content Judge'!$J$132=1,$CG76=1),AND('0.Work Content Judge'!$L$132=1,$CK76=1),,AND('0.Work Content Judge'!$O$132=1,$CL76=1),AND('0.Work Content Judge'!$P$132=1,$CM76=1)),1,0))</f>
        <v>0</v>
      </c>
      <c r="AU76" s="509">
        <f t="shared" si="9"/>
        <v>1</v>
      </c>
      <c r="AV76" s="509">
        <f>IF(OR(AND('0.Work Content Judge'!$AE$163=1,$CP76=99),AND('0.Work Content Judge'!$AH$163=1,$CQ76=99),AND('0.Work Content Judge'!$AG$163=1,$CR76=99),AND(COUNTIF('0.Work Content Judge'!$AJ$163:$AO$163,2)=0,$CS76=99),AND(COUNTIF('0.Work Content Judge'!$AJ$163:$AO$163,2)&gt;0,$CT76=99),AND('0.Work Content Judge'!$T$163=0,$CU76=99),AND('0.Work Content Judge'!$U$163=0,$CV76=99)),0,IF(OR(AND('0.Work Content Judge'!$G$133=1,$CD76=1),AND('0.Work Content Judge'!$H$133=1,$CE76=1),AND('0.Work Content Judge'!$I$133=1,$CF76=1),AND('0.Work Content Judge'!$J$133=1,$CG76=1),AND('0.Work Content Judge'!$L$133=1,$CK76=1),,AND('0.Work Content Judge'!$O$133=1,$CL76=1),AND('0.Work Content Judge'!$P$133=1,$CM76=1)),1,0))</f>
        <v>0</v>
      </c>
      <c r="AW76" s="509">
        <f t="shared" si="10"/>
        <v>1</v>
      </c>
      <c r="AX76" s="509">
        <f>IF(OR(AND('0.Work Content Judge'!$AE$164=1,$CP76=99),AND('0.Work Content Judge'!$AH$164=1,$CQ76=99),AND('0.Work Content Judge'!$AG$164=1,$CR76=99),AND(COUNTIF('0.Work Content Judge'!$AJ$164:$AO$164,2)=0,$CS76=99),AND(COUNTIF('0.Work Content Judge'!$AJ$164:$AO$164,2)&gt;0,$CT76=99),AND('0.Work Content Judge'!$T$164=0,$CU76=99),AND('0.Work Content Judge'!$U$164=0,$CV76=99)),0,IF(OR(AND('0.Work Content Judge'!$G$134=1,$CD76=1),AND('0.Work Content Judge'!$H$134=1,$CE76=1),AND('0.Work Content Judge'!$I$134=1,$CF76=1),AND('0.Work Content Judge'!$J$134=1,$CG76=1),AND('0.Work Content Judge'!$L$134=1,$CK76=1),,AND('0.Work Content Judge'!$O$134=1,$CL76=1),AND('0.Work Content Judge'!$P$134=1,$CM76=1)),1,0))</f>
        <v>0</v>
      </c>
      <c r="AY76" s="509">
        <f t="shared" si="11"/>
        <v>1</v>
      </c>
      <c r="AZ76" s="523">
        <f t="shared" si="12"/>
        <v>2</v>
      </c>
      <c r="BA76" s="521">
        <v>1</v>
      </c>
      <c r="BB76" s="522">
        <v>1</v>
      </c>
      <c r="BC76" s="522" t="s">
        <v>749</v>
      </c>
      <c r="BD76" s="522">
        <v>1</v>
      </c>
      <c r="BE76" s="522">
        <v>1</v>
      </c>
      <c r="BF76" s="522">
        <v>1</v>
      </c>
      <c r="BG76" s="522">
        <v>1</v>
      </c>
      <c r="BH76" s="522">
        <v>1</v>
      </c>
      <c r="BI76" s="522">
        <v>1</v>
      </c>
      <c r="BJ76" s="522">
        <v>0</v>
      </c>
      <c r="BK76" s="522">
        <v>1</v>
      </c>
      <c r="BL76" s="522">
        <v>1</v>
      </c>
      <c r="BM76" s="522">
        <v>1</v>
      </c>
      <c r="BN76" s="522">
        <v>1</v>
      </c>
      <c r="BO76" s="522">
        <v>1</v>
      </c>
      <c r="BP76" s="522">
        <v>1</v>
      </c>
      <c r="BQ76" s="522">
        <v>1</v>
      </c>
      <c r="BR76" s="522" t="s">
        <v>749</v>
      </c>
      <c r="BS76" s="522" t="s">
        <v>749</v>
      </c>
      <c r="BT76" s="522" t="s">
        <v>749</v>
      </c>
      <c r="BU76" s="522" t="s">
        <v>749</v>
      </c>
      <c r="BV76" s="522" t="s">
        <v>749</v>
      </c>
      <c r="BW76" s="522" t="s">
        <v>749</v>
      </c>
      <c r="BX76" s="522" t="s">
        <v>749</v>
      </c>
      <c r="BY76" s="522">
        <v>1</v>
      </c>
      <c r="BZ76" s="522">
        <v>1</v>
      </c>
      <c r="CA76" s="522">
        <v>1</v>
      </c>
      <c r="CB76" s="522">
        <v>1</v>
      </c>
      <c r="CC76" s="522">
        <v>1</v>
      </c>
      <c r="CD76" s="522">
        <v>1</v>
      </c>
      <c r="CE76" s="522">
        <v>1</v>
      </c>
      <c r="CF76" s="522" t="s">
        <v>749</v>
      </c>
      <c r="CG76" s="522">
        <v>1</v>
      </c>
      <c r="CH76" s="522" t="s">
        <v>749</v>
      </c>
      <c r="CI76" s="522" t="s">
        <v>749</v>
      </c>
      <c r="CJ76" s="522" t="s">
        <v>749</v>
      </c>
      <c r="CK76" s="522" t="s">
        <v>749</v>
      </c>
      <c r="CL76" s="522" t="s">
        <v>749</v>
      </c>
      <c r="CM76" s="522" t="s">
        <v>749</v>
      </c>
      <c r="CN76" s="522">
        <v>1</v>
      </c>
      <c r="CO76" s="522">
        <v>1</v>
      </c>
      <c r="CP76" s="522"/>
      <c r="CQ76" s="522"/>
      <c r="CR76" s="522"/>
      <c r="CS76" s="522"/>
      <c r="CT76" s="522"/>
      <c r="CU76" s="522"/>
      <c r="CV76" s="522"/>
    </row>
    <row r="77" s="258" customFormat="1" ht="360" spans="1:100">
      <c r="A77" s="447"/>
      <c r="B77" s="448">
        <f t="shared" si="0"/>
        <v>62</v>
      </c>
      <c r="C77" s="449" t="s">
        <v>921</v>
      </c>
      <c r="D77" s="450" t="s">
        <v>743</v>
      </c>
      <c r="E77" s="451" t="s">
        <v>744</v>
      </c>
      <c r="F77" s="452" t="s">
        <v>922</v>
      </c>
      <c r="G77" s="453" t="s">
        <v>923</v>
      </c>
      <c r="H77" s="454" t="str">
        <f t="shared" si="1"/>
        <v>その他(ネットワーク機器等)
Other
(e.g., External FW, IPS/IDS, network equipment, storage devices, etc.)</v>
      </c>
      <c r="I77" s="319" t="s">
        <v>924</v>
      </c>
      <c r="J77" s="320" t="s">
        <v>925</v>
      </c>
      <c r="K77" s="487" t="str">
        <f t="shared" si="2"/>
        <v>回答不要
Not Applicable</v>
      </c>
      <c r="L77" s="488"/>
      <c r="M77" s="489"/>
      <c r="N77" s="490" t="s">
        <v>921</v>
      </c>
      <c r="O77" s="491"/>
      <c r="P77" s="322"/>
      <c r="Q77" s="502"/>
      <c r="R77" s="487" t="str">
        <f t="shared" si="3"/>
        <v>回答不要
Not Applicable</v>
      </c>
      <c r="S77" s="488"/>
      <c r="T77" s="489"/>
      <c r="U77" s="491"/>
      <c r="V77" s="322"/>
      <c r="W77" s="502"/>
      <c r="X77" s="487" t="str">
        <f t="shared" si="4"/>
        <v>回答不要
Not Applicable</v>
      </c>
      <c r="Y77" s="488"/>
      <c r="Z77" s="489"/>
      <c r="AA77" s="491"/>
      <c r="AB77" s="322"/>
      <c r="AC77" s="502"/>
      <c r="AD77" s="487" t="str">
        <f t="shared" si="5"/>
        <v>回答不要
Not Applicable</v>
      </c>
      <c r="AE77" s="488"/>
      <c r="AF77" s="489"/>
      <c r="AG77" s="491"/>
      <c r="AH77" s="322"/>
      <c r="AI77" s="502"/>
      <c r="AJ77" s="487" t="str">
        <f t="shared" si="6"/>
        <v>回答不要
Not Applicable</v>
      </c>
      <c r="AK77" s="488"/>
      <c r="AL77" s="489"/>
      <c r="AM77" s="491"/>
      <c r="AN77" s="322"/>
      <c r="AO77" s="502"/>
      <c r="AP77" s="509">
        <f>IF(OR(AND('0.Work Content Judge'!$AE$160=1,$CP77=99),AND('0.Work Content Judge'!$AH$160=1,$CQ77=99),AND('0.Work Content Judge'!$AG$160=1,$CR77=99),AND(COUNTIF('0.Work Content Judge'!$AJ$160:$AO$160,2)=0,$CS77=99),AND(COUNTIF('0.Work Content Judge'!$AJ$160:$AO$160,2)&gt;0,$CT77=99),AND('0.Work Content Judge'!$T$160=0,$CU77=99),AND('0.Work Content Judge'!$U$160=0,$CV77=99)),0,IF(OR(AND('0.Work Content Judge'!$G$130=1,$CD77=1),AND('0.Work Content Judge'!$H$130=1,$CE77=1),AND('0.Work Content Judge'!$I$130=1,$CF77=1),AND('0.Work Content Judge'!$J$130=1,$CG77=1),AND('0.Work Content Judge'!$L$130=1,$CK77=1),,AND('0.Work Content Judge'!$O$130=1,$CL77=1),AND('0.Work Content Judge'!$P$130=1,$CM77=1)),1,0))</f>
        <v>0</v>
      </c>
      <c r="AQ77" s="509">
        <f t="shared" si="7"/>
        <v>1</v>
      </c>
      <c r="AR77" s="509">
        <f>IF(OR(AND('0.Work Content Judge'!$AE$161=1,$CP77=99),AND('0.Work Content Judge'!$AH$161=1,$CQ77=99),AND('0.Work Content Judge'!$AG$161=1,$CR77=99),AND(COUNTIF('0.Work Content Judge'!$AJ$161:$AO$161,2)=0,$CS77=99),AND(COUNTIF('0.Work Content Judge'!$AJ$161:$AO$161,2)&gt;0,$CT77=99),AND('0.Work Content Judge'!$T$161=0,$CU77=99),AND('0.Work Content Judge'!$U$161=0,$CV77=99)),0,IF(OR(AND('0.Work Content Judge'!$G$131=1,$CD77=1),AND('0.Work Content Judge'!$H$131=1,$CE77=1),AND('0.Work Content Judge'!$I$131=1,$CF77=1),AND('0.Work Content Judge'!$J$131=1,$CG77=1),AND('0.Work Content Judge'!$L$131=1,$CK77=1),,AND('0.Work Content Judge'!$O$131=1,$CL77=1),AND('0.Work Content Judge'!$P$131=1,$CM77=1)),1,0))</f>
        <v>0</v>
      </c>
      <c r="AS77" s="509">
        <f t="shared" si="8"/>
        <v>1</v>
      </c>
      <c r="AT77" s="509">
        <f>IF(OR(AND('0.Work Content Judge'!$AE$162=1,$CP77=99),AND('0.Work Content Judge'!$AH$162=1,$CQ77=99),AND('0.Work Content Judge'!$AG$162=1,$CR77=99),AND(COUNTIF('0.Work Content Judge'!$AJ$162:$AO$162,2)=0,$CS77=99),AND(COUNTIF('0.Work Content Judge'!$AJ$162:$AO$162,2)&gt;0,$CT77=99),AND('0.Work Content Judge'!$T$162=0,$CU77=99),AND('0.Work Content Judge'!$U$162=0,$CV77=99)),0,IF(OR(AND('0.Work Content Judge'!$G$132=1,$CD77=1),AND('0.Work Content Judge'!$H$132=1,$CE77=1),AND('0.Work Content Judge'!$I$132=1,$CF77=1),AND('0.Work Content Judge'!$J$132=1,$CG77=1),AND('0.Work Content Judge'!$L$132=1,$CK77=1),,AND('0.Work Content Judge'!$O$132=1,$CL77=1),AND('0.Work Content Judge'!$P$132=1,$CM77=1)),1,0))</f>
        <v>0</v>
      </c>
      <c r="AU77" s="509">
        <f t="shared" si="9"/>
        <v>1</v>
      </c>
      <c r="AV77" s="509">
        <f>IF(OR(AND('0.Work Content Judge'!$AE$163=1,$CP77=99),AND('0.Work Content Judge'!$AH$163=1,$CQ77=99),AND('0.Work Content Judge'!$AG$163=1,$CR77=99),AND(COUNTIF('0.Work Content Judge'!$AJ$163:$AO$163,2)=0,$CS77=99),AND(COUNTIF('0.Work Content Judge'!$AJ$163:$AO$163,2)&gt;0,$CT77=99),AND('0.Work Content Judge'!$T$163=0,$CU77=99),AND('0.Work Content Judge'!$U$163=0,$CV77=99)),0,IF(OR(AND('0.Work Content Judge'!$G$133=1,$CD77=1),AND('0.Work Content Judge'!$H$133=1,$CE77=1),AND('0.Work Content Judge'!$I$133=1,$CF77=1),AND('0.Work Content Judge'!$J$133=1,$CG77=1),AND('0.Work Content Judge'!$L$133=1,$CK77=1),,AND('0.Work Content Judge'!$O$133=1,$CL77=1),AND('0.Work Content Judge'!$P$133=1,$CM77=1)),1,0))</f>
        <v>0</v>
      </c>
      <c r="AW77" s="509">
        <f t="shared" si="10"/>
        <v>1</v>
      </c>
      <c r="AX77" s="509">
        <f>IF(OR(AND('0.Work Content Judge'!$AE$164=1,$CP77=99),AND('0.Work Content Judge'!$AH$164=1,$CQ77=99),AND('0.Work Content Judge'!$AG$164=1,$CR77=99),AND(COUNTIF('0.Work Content Judge'!$AJ$164:$AO$164,2)=0,$CS77=99),AND(COUNTIF('0.Work Content Judge'!$AJ$164:$AO$164,2)&gt;0,$CT77=99),AND('0.Work Content Judge'!$T$164=0,$CU77=99),AND('0.Work Content Judge'!$U$164=0,$CV77=99)),0,IF(OR(AND('0.Work Content Judge'!$G$134=1,$CD77=1),AND('0.Work Content Judge'!$H$134=1,$CE77=1),AND('0.Work Content Judge'!$I$134=1,$CF77=1),AND('0.Work Content Judge'!$J$134=1,$CG77=1),AND('0.Work Content Judge'!$L$134=1,$CK77=1),,AND('0.Work Content Judge'!$O$134=1,$CL77=1),AND('0.Work Content Judge'!$P$134=1,$CM77=1)),1,0))</f>
        <v>0</v>
      </c>
      <c r="AY77" s="509">
        <f t="shared" si="11"/>
        <v>1</v>
      </c>
      <c r="AZ77" s="524">
        <f t="shared" si="12"/>
        <v>1</v>
      </c>
      <c r="BA77" s="521">
        <v>1</v>
      </c>
      <c r="BB77" s="522">
        <v>1</v>
      </c>
      <c r="BC77" s="522" t="s">
        <v>749</v>
      </c>
      <c r="BD77" s="522">
        <v>1</v>
      </c>
      <c r="BE77" s="522">
        <v>1</v>
      </c>
      <c r="BF77" s="522">
        <v>1</v>
      </c>
      <c r="BG77" s="522">
        <v>1</v>
      </c>
      <c r="BH77" s="522">
        <v>1</v>
      </c>
      <c r="BI77" s="522">
        <v>1</v>
      </c>
      <c r="BJ77" s="522">
        <v>0</v>
      </c>
      <c r="BK77" s="522">
        <v>1</v>
      </c>
      <c r="BL77" s="522">
        <v>1</v>
      </c>
      <c r="BM77" s="522">
        <v>1</v>
      </c>
      <c r="BN77" s="522">
        <v>1</v>
      </c>
      <c r="BO77" s="522">
        <v>1</v>
      </c>
      <c r="BP77" s="522">
        <v>1</v>
      </c>
      <c r="BQ77" s="538"/>
      <c r="BR77" s="522" t="s">
        <v>749</v>
      </c>
      <c r="BS77" s="522" t="s">
        <v>749</v>
      </c>
      <c r="BT77" s="522" t="s">
        <v>749</v>
      </c>
      <c r="BU77" s="522" t="s">
        <v>749</v>
      </c>
      <c r="BV77" s="522" t="s">
        <v>749</v>
      </c>
      <c r="BW77" s="522" t="s">
        <v>749</v>
      </c>
      <c r="BX77" s="522" t="s">
        <v>749</v>
      </c>
      <c r="BY77" s="522">
        <v>1</v>
      </c>
      <c r="BZ77" s="522">
        <v>1</v>
      </c>
      <c r="CA77" s="522">
        <v>1</v>
      </c>
      <c r="CB77" s="522">
        <v>1</v>
      </c>
      <c r="CC77" s="522">
        <v>1</v>
      </c>
      <c r="CD77" s="522">
        <v>1</v>
      </c>
      <c r="CE77" s="522">
        <v>1</v>
      </c>
      <c r="CF77" s="522" t="s">
        <v>749</v>
      </c>
      <c r="CG77" s="522">
        <v>1</v>
      </c>
      <c r="CH77" s="522" t="s">
        <v>749</v>
      </c>
      <c r="CI77" s="522" t="s">
        <v>749</v>
      </c>
      <c r="CJ77" s="522" t="s">
        <v>749</v>
      </c>
      <c r="CK77" s="522" t="s">
        <v>749</v>
      </c>
      <c r="CL77" s="522" t="s">
        <v>749</v>
      </c>
      <c r="CM77" s="522" t="s">
        <v>749</v>
      </c>
      <c r="CN77" s="522">
        <v>1</v>
      </c>
      <c r="CO77" s="522">
        <v>1</v>
      </c>
      <c r="CP77" s="522"/>
      <c r="CQ77" s="522"/>
      <c r="CR77" s="522"/>
      <c r="CS77" s="522"/>
      <c r="CT77" s="522"/>
      <c r="CU77" s="522"/>
      <c r="CV77" s="522"/>
    </row>
    <row r="78" s="258" customFormat="1" ht="144" spans="1:100">
      <c r="A78" s="447"/>
      <c r="B78" s="448">
        <f t="shared" si="0"/>
        <v>63</v>
      </c>
      <c r="C78" s="449" t="s">
        <v>1326</v>
      </c>
      <c r="D78" s="450" t="s">
        <v>743</v>
      </c>
      <c r="E78" s="451" t="s">
        <v>744</v>
      </c>
      <c r="F78" s="452" t="s">
        <v>1327</v>
      </c>
      <c r="G78" s="453" t="s">
        <v>1328</v>
      </c>
      <c r="H78" s="451" t="str">
        <f t="shared" si="1"/>
        <v>サーバ全体
Entire server</v>
      </c>
      <c r="I78" s="319" t="s">
        <v>785</v>
      </c>
      <c r="J78" s="320" t="s">
        <v>786</v>
      </c>
      <c r="K78" s="487" t="str">
        <f t="shared" si="2"/>
        <v>回答不要
Not Applicable</v>
      </c>
      <c r="L78" s="488"/>
      <c r="M78" s="489"/>
      <c r="N78" s="492" t="s">
        <v>287</v>
      </c>
      <c r="O78" s="493"/>
      <c r="P78" s="494"/>
      <c r="Q78" s="503"/>
      <c r="R78" s="487" t="str">
        <f t="shared" si="3"/>
        <v>回答不要
Not Applicable</v>
      </c>
      <c r="S78" s="488"/>
      <c r="T78" s="489"/>
      <c r="U78" s="493"/>
      <c r="V78" s="494"/>
      <c r="W78" s="503"/>
      <c r="X78" s="487" t="str">
        <f t="shared" si="4"/>
        <v>回答不要
Not Applicable</v>
      </c>
      <c r="Y78" s="488"/>
      <c r="Z78" s="489"/>
      <c r="AA78" s="493"/>
      <c r="AB78" s="494"/>
      <c r="AC78" s="503"/>
      <c r="AD78" s="487" t="str">
        <f t="shared" si="5"/>
        <v>回答不要
Not Applicable</v>
      </c>
      <c r="AE78" s="488"/>
      <c r="AF78" s="489"/>
      <c r="AG78" s="493"/>
      <c r="AH78" s="494"/>
      <c r="AI78" s="503"/>
      <c r="AJ78" s="487" t="str">
        <f t="shared" si="6"/>
        <v>回答不要
Not Applicable</v>
      </c>
      <c r="AK78" s="488"/>
      <c r="AL78" s="489"/>
      <c r="AM78" s="493"/>
      <c r="AN78" s="494"/>
      <c r="AO78" s="503"/>
      <c r="AP78" s="509">
        <f>IF(OR(AND('0.Work Content Judge'!$AE$160=1,$CP78=99),AND('0.Work Content Judge'!$AH$160=1,$CQ78=99),AND('0.Work Content Judge'!$AG$160=1,$CR78=99),AND(COUNTIF('0.Work Content Judge'!$AJ$160:$AO$160,2)=0,$CS78=99),AND(COUNTIF('0.Work Content Judge'!$AJ$160:$AO$160,2)&gt;0,$CT78=99),AND('0.Work Content Judge'!$T$160=0,$CU78=99),AND('0.Work Content Judge'!$U$160=0,$CV78=99)),0,IF(OR(AND('0.Work Content Judge'!$G$130=1,$CD78=1),AND('0.Work Content Judge'!$H$130=1,$CE78=1),AND('0.Work Content Judge'!$I$130=1,$CF78=1),AND('0.Work Content Judge'!$J$130=1,$CG78=1),AND('0.Work Content Judge'!$L$130=1,$CK78=1),,AND('0.Work Content Judge'!$O$130=1,$CL78=1),AND('0.Work Content Judge'!$P$130=1,$CM78=1)),1,0))</f>
        <v>0</v>
      </c>
      <c r="AQ78" s="509">
        <f t="shared" si="7"/>
        <v>1</v>
      </c>
      <c r="AR78" s="509">
        <f>IF(OR(AND('0.Work Content Judge'!$AE$161=1,$CP78=99),AND('0.Work Content Judge'!$AH$161=1,$CQ78=99),AND('0.Work Content Judge'!$AG$161=1,$CR78=99),AND(COUNTIF('0.Work Content Judge'!$AJ$161:$AO$161,2)=0,$CS78=99),AND(COUNTIF('0.Work Content Judge'!$AJ$161:$AO$161,2)&gt;0,$CT78=99),AND('0.Work Content Judge'!$T$161=0,$CU78=99),AND('0.Work Content Judge'!$U$161=0,$CV78=99)),0,IF(OR(AND('0.Work Content Judge'!$G$131=1,$CD78=1),AND('0.Work Content Judge'!$H$131=1,$CE78=1),AND('0.Work Content Judge'!$I$131=1,$CF78=1),AND('0.Work Content Judge'!$J$131=1,$CG78=1),AND('0.Work Content Judge'!$L$131=1,$CK78=1),,AND('0.Work Content Judge'!$O$131=1,$CL78=1),AND('0.Work Content Judge'!$P$131=1,$CM78=1)),1,0))</f>
        <v>0</v>
      </c>
      <c r="AS78" s="509">
        <f t="shared" si="8"/>
        <v>1</v>
      </c>
      <c r="AT78" s="509">
        <f>IF(OR(AND('0.Work Content Judge'!$AE$162=1,$CP78=99),AND('0.Work Content Judge'!$AH$162=1,$CQ78=99),AND('0.Work Content Judge'!$AG$162=1,$CR78=99),AND(COUNTIF('0.Work Content Judge'!$AJ$162:$AO$162,2)=0,$CS78=99),AND(COUNTIF('0.Work Content Judge'!$AJ$162:$AO$162,2)&gt;0,$CT78=99),AND('0.Work Content Judge'!$T$162=0,$CU78=99),AND('0.Work Content Judge'!$U$162=0,$CV78=99)),0,IF(OR(AND('0.Work Content Judge'!$G$132=1,$CD78=1),AND('0.Work Content Judge'!$H$132=1,$CE78=1),AND('0.Work Content Judge'!$I$132=1,$CF78=1),AND('0.Work Content Judge'!$J$132=1,$CG78=1),AND('0.Work Content Judge'!$L$132=1,$CK78=1),,AND('0.Work Content Judge'!$O$132=1,$CL78=1),AND('0.Work Content Judge'!$P$132=1,$CM78=1)),1,0))</f>
        <v>0</v>
      </c>
      <c r="AU78" s="509">
        <f t="shared" si="9"/>
        <v>1</v>
      </c>
      <c r="AV78" s="509">
        <f>IF(OR(AND('0.Work Content Judge'!$AE$163=1,$CP78=99),AND('0.Work Content Judge'!$AH$163=1,$CQ78=99),AND('0.Work Content Judge'!$AG$163=1,$CR78=99),AND(COUNTIF('0.Work Content Judge'!$AJ$163:$AO$163,2)=0,$CS78=99),AND(COUNTIF('0.Work Content Judge'!$AJ$163:$AO$163,2)&gt;0,$CT78=99),AND('0.Work Content Judge'!$T$163=0,$CU78=99),AND('0.Work Content Judge'!$U$163=0,$CV78=99)),0,IF(OR(AND('0.Work Content Judge'!$G$133=1,$CD78=1),AND('0.Work Content Judge'!$H$133=1,$CE78=1),AND('0.Work Content Judge'!$I$133=1,$CF78=1),AND('0.Work Content Judge'!$J$133=1,$CG78=1),AND('0.Work Content Judge'!$L$133=1,$CK78=1),,AND('0.Work Content Judge'!$O$133=1,$CL78=1),AND('0.Work Content Judge'!$P$133=1,$CM78=1)),1,0))</f>
        <v>0</v>
      </c>
      <c r="AW78" s="509">
        <f t="shared" si="10"/>
        <v>1</v>
      </c>
      <c r="AX78" s="509">
        <f>IF(OR(AND('0.Work Content Judge'!$AE$164=1,$CP78=99),AND('0.Work Content Judge'!$AH$164=1,$CQ78=99),AND('0.Work Content Judge'!$AG$164=1,$CR78=99),AND(COUNTIF('0.Work Content Judge'!$AJ$164:$AO$164,2)=0,$CS78=99),AND(COUNTIF('0.Work Content Judge'!$AJ$164:$AO$164,2)&gt;0,$CT78=99),AND('0.Work Content Judge'!$T$164=0,$CU78=99),AND('0.Work Content Judge'!$U$164=0,$CV78=99)),0,IF(OR(AND('0.Work Content Judge'!$G$134=1,$CD78=1),AND('0.Work Content Judge'!$H$134=1,$CE78=1),AND('0.Work Content Judge'!$I$134=1,$CF78=1),AND('0.Work Content Judge'!$J$134=1,$CG78=1),AND('0.Work Content Judge'!$L$134=1,$CK78=1),,AND('0.Work Content Judge'!$O$134=1,$CL78=1),AND('0.Work Content Judge'!$P$134=1,$CM78=1)),1,0))</f>
        <v>0</v>
      </c>
      <c r="AY78" s="509">
        <f t="shared" si="11"/>
        <v>1</v>
      </c>
      <c r="AZ78" s="523">
        <f t="shared" si="12"/>
        <v>2</v>
      </c>
      <c r="BA78" s="521">
        <v>1</v>
      </c>
      <c r="BB78" s="522">
        <v>1</v>
      </c>
      <c r="BC78" s="522" t="s">
        <v>749</v>
      </c>
      <c r="BD78" s="522">
        <v>1</v>
      </c>
      <c r="BE78" s="522">
        <v>1</v>
      </c>
      <c r="BF78" s="522">
        <v>1</v>
      </c>
      <c r="BG78" s="522">
        <v>1</v>
      </c>
      <c r="BH78" s="522">
        <v>1</v>
      </c>
      <c r="BI78" s="522">
        <v>1</v>
      </c>
      <c r="BJ78" s="522"/>
      <c r="BK78" s="522"/>
      <c r="BL78" s="522"/>
      <c r="BM78" s="522"/>
      <c r="BN78" s="522"/>
      <c r="BO78" s="522"/>
      <c r="BP78" s="522"/>
      <c r="BQ78" s="522">
        <v>1</v>
      </c>
      <c r="BR78" s="522" t="s">
        <v>749</v>
      </c>
      <c r="BS78" s="522" t="s">
        <v>749</v>
      </c>
      <c r="BT78" s="522" t="s">
        <v>749</v>
      </c>
      <c r="BU78" s="522" t="s">
        <v>749</v>
      </c>
      <c r="BV78" s="522" t="s">
        <v>749</v>
      </c>
      <c r="BW78" s="522" t="s">
        <v>749</v>
      </c>
      <c r="BX78" s="522" t="s">
        <v>749</v>
      </c>
      <c r="BY78" s="522">
        <v>1</v>
      </c>
      <c r="BZ78" s="522">
        <v>1</v>
      </c>
      <c r="CA78" s="522">
        <v>1</v>
      </c>
      <c r="CB78" s="522">
        <v>1</v>
      </c>
      <c r="CC78" s="522">
        <v>1</v>
      </c>
      <c r="CD78" s="522">
        <v>1</v>
      </c>
      <c r="CE78" s="522">
        <v>1</v>
      </c>
      <c r="CF78" s="522" t="s">
        <v>749</v>
      </c>
      <c r="CG78" s="522">
        <v>1</v>
      </c>
      <c r="CH78" s="522" t="s">
        <v>749</v>
      </c>
      <c r="CI78" s="522" t="s">
        <v>749</v>
      </c>
      <c r="CJ78" s="522" t="s">
        <v>749</v>
      </c>
      <c r="CK78" s="522" t="s">
        <v>749</v>
      </c>
      <c r="CL78" s="522" t="s">
        <v>749</v>
      </c>
      <c r="CM78" s="522" t="s">
        <v>749</v>
      </c>
      <c r="CN78" s="522">
        <v>1</v>
      </c>
      <c r="CO78" s="522">
        <v>1</v>
      </c>
      <c r="CP78" s="522"/>
      <c r="CQ78" s="522"/>
      <c r="CR78" s="522"/>
      <c r="CS78" s="522"/>
      <c r="CT78" s="522"/>
      <c r="CU78" s="522"/>
      <c r="CV78" s="522"/>
    </row>
    <row r="79" s="258" customFormat="1" ht="144" spans="1:100">
      <c r="A79" s="447"/>
      <c r="B79" s="448">
        <f t="shared" si="0"/>
        <v>64</v>
      </c>
      <c r="C79" s="449" t="s">
        <v>1326</v>
      </c>
      <c r="D79" s="450" t="s">
        <v>743</v>
      </c>
      <c r="E79" s="451" t="s">
        <v>744</v>
      </c>
      <c r="F79" s="452" t="s">
        <v>1327</v>
      </c>
      <c r="G79" s="453" t="s">
        <v>1328</v>
      </c>
      <c r="H79" s="454" t="str">
        <f t="shared" si="1"/>
        <v>その他(ネットワーク機器等)
Other
(e.g., External FW, IPS/IDS, network equipment, storage devices, etc.)</v>
      </c>
      <c r="I79" s="319" t="s">
        <v>785</v>
      </c>
      <c r="J79" s="320" t="s">
        <v>786</v>
      </c>
      <c r="K79" s="487" t="str">
        <f t="shared" si="2"/>
        <v>回答不要
Not Applicable</v>
      </c>
      <c r="L79" s="488"/>
      <c r="M79" s="489"/>
      <c r="N79" s="492" t="s">
        <v>287</v>
      </c>
      <c r="O79" s="493"/>
      <c r="P79" s="494"/>
      <c r="Q79" s="503"/>
      <c r="R79" s="487" t="str">
        <f t="shared" si="3"/>
        <v>回答不要
Not Applicable</v>
      </c>
      <c r="S79" s="488"/>
      <c r="T79" s="489"/>
      <c r="U79" s="493"/>
      <c r="V79" s="494"/>
      <c r="W79" s="503"/>
      <c r="X79" s="487" t="str">
        <f t="shared" si="4"/>
        <v>回答不要
Not Applicable</v>
      </c>
      <c r="Y79" s="488"/>
      <c r="Z79" s="489"/>
      <c r="AA79" s="493"/>
      <c r="AB79" s="494"/>
      <c r="AC79" s="503"/>
      <c r="AD79" s="487" t="str">
        <f t="shared" si="5"/>
        <v>回答不要
Not Applicable</v>
      </c>
      <c r="AE79" s="488"/>
      <c r="AF79" s="489"/>
      <c r="AG79" s="493"/>
      <c r="AH79" s="494"/>
      <c r="AI79" s="503"/>
      <c r="AJ79" s="487" t="str">
        <f t="shared" si="6"/>
        <v>回答不要
Not Applicable</v>
      </c>
      <c r="AK79" s="488"/>
      <c r="AL79" s="489"/>
      <c r="AM79" s="493"/>
      <c r="AN79" s="494"/>
      <c r="AO79" s="503"/>
      <c r="AP79" s="509">
        <f>IF(OR(AND('0.Work Content Judge'!$AE$160=1,$CP79=99),AND('0.Work Content Judge'!$AH$160=1,$CQ79=99),AND('0.Work Content Judge'!$AG$160=1,$CR79=99),AND(COUNTIF('0.Work Content Judge'!$AJ$160:$AO$160,2)=0,$CS79=99),AND(COUNTIF('0.Work Content Judge'!$AJ$160:$AO$160,2)&gt;0,$CT79=99),AND('0.Work Content Judge'!$T$160=0,$CU79=99),AND('0.Work Content Judge'!$U$160=0,$CV79=99)),0,IF(OR(AND('0.Work Content Judge'!$G$130=1,$CD79=1),AND('0.Work Content Judge'!$H$130=1,$CE79=1),AND('0.Work Content Judge'!$I$130=1,$CF79=1),AND('0.Work Content Judge'!$J$130=1,$CG79=1),AND('0.Work Content Judge'!$L$130=1,$CK79=1),,AND('0.Work Content Judge'!$O$130=1,$CL79=1),AND('0.Work Content Judge'!$P$130=1,$CM79=1)),1,0))</f>
        <v>0</v>
      </c>
      <c r="AQ79" s="509">
        <f t="shared" si="7"/>
        <v>1</v>
      </c>
      <c r="AR79" s="509">
        <f>IF(OR(AND('0.Work Content Judge'!$AE$161=1,$CP79=99),AND('0.Work Content Judge'!$AH$161=1,$CQ79=99),AND('0.Work Content Judge'!$AG$161=1,$CR79=99),AND(COUNTIF('0.Work Content Judge'!$AJ$161:$AO$161,2)=0,$CS79=99),AND(COUNTIF('0.Work Content Judge'!$AJ$161:$AO$161,2)&gt;0,$CT79=99),AND('0.Work Content Judge'!$T$161=0,$CU79=99),AND('0.Work Content Judge'!$U$161=0,$CV79=99)),0,IF(OR(AND('0.Work Content Judge'!$G$131=1,$CD79=1),AND('0.Work Content Judge'!$H$131=1,$CE79=1),AND('0.Work Content Judge'!$I$131=1,$CF79=1),AND('0.Work Content Judge'!$J$131=1,$CG79=1),AND('0.Work Content Judge'!$L$131=1,$CK79=1),,AND('0.Work Content Judge'!$O$131=1,$CL79=1),AND('0.Work Content Judge'!$P$131=1,$CM79=1)),1,0))</f>
        <v>0</v>
      </c>
      <c r="AS79" s="509">
        <f t="shared" si="8"/>
        <v>1</v>
      </c>
      <c r="AT79" s="509">
        <f>IF(OR(AND('0.Work Content Judge'!$AE$162=1,$CP79=99),AND('0.Work Content Judge'!$AH$162=1,$CQ79=99),AND('0.Work Content Judge'!$AG$162=1,$CR79=99),AND(COUNTIF('0.Work Content Judge'!$AJ$162:$AO$162,2)=0,$CS79=99),AND(COUNTIF('0.Work Content Judge'!$AJ$162:$AO$162,2)&gt;0,$CT79=99),AND('0.Work Content Judge'!$T$162=0,$CU79=99),AND('0.Work Content Judge'!$U$162=0,$CV79=99)),0,IF(OR(AND('0.Work Content Judge'!$G$132=1,$CD79=1),AND('0.Work Content Judge'!$H$132=1,$CE79=1),AND('0.Work Content Judge'!$I$132=1,$CF79=1),AND('0.Work Content Judge'!$J$132=1,$CG79=1),AND('0.Work Content Judge'!$L$132=1,$CK79=1),,AND('0.Work Content Judge'!$O$132=1,$CL79=1),AND('0.Work Content Judge'!$P$132=1,$CM79=1)),1,0))</f>
        <v>0</v>
      </c>
      <c r="AU79" s="509">
        <f t="shared" si="9"/>
        <v>1</v>
      </c>
      <c r="AV79" s="509">
        <f>IF(OR(AND('0.Work Content Judge'!$AE$163=1,$CP79=99),AND('0.Work Content Judge'!$AH$163=1,$CQ79=99),AND('0.Work Content Judge'!$AG$163=1,$CR79=99),AND(COUNTIF('0.Work Content Judge'!$AJ$163:$AO$163,2)=0,$CS79=99),AND(COUNTIF('0.Work Content Judge'!$AJ$163:$AO$163,2)&gt;0,$CT79=99),AND('0.Work Content Judge'!$T$163=0,$CU79=99),AND('0.Work Content Judge'!$U$163=0,$CV79=99)),0,IF(OR(AND('0.Work Content Judge'!$G$133=1,$CD79=1),AND('0.Work Content Judge'!$H$133=1,$CE79=1),AND('0.Work Content Judge'!$I$133=1,$CF79=1),AND('0.Work Content Judge'!$J$133=1,$CG79=1),AND('0.Work Content Judge'!$L$133=1,$CK79=1),,AND('0.Work Content Judge'!$O$133=1,$CL79=1),AND('0.Work Content Judge'!$P$133=1,$CM79=1)),1,0))</f>
        <v>0</v>
      </c>
      <c r="AW79" s="509">
        <f t="shared" si="10"/>
        <v>1</v>
      </c>
      <c r="AX79" s="509">
        <f>IF(OR(AND('0.Work Content Judge'!$AE$164=1,$CP79=99),AND('0.Work Content Judge'!$AH$164=1,$CQ79=99),AND('0.Work Content Judge'!$AG$164=1,$CR79=99),AND(COUNTIF('0.Work Content Judge'!$AJ$164:$AO$164,2)=0,$CS79=99),AND(COUNTIF('0.Work Content Judge'!$AJ$164:$AO$164,2)&gt;0,$CT79=99),AND('0.Work Content Judge'!$T$164=0,$CU79=99),AND('0.Work Content Judge'!$U$164=0,$CV79=99)),0,IF(OR(AND('0.Work Content Judge'!$G$134=1,$CD79=1),AND('0.Work Content Judge'!$H$134=1,$CE79=1),AND('0.Work Content Judge'!$I$134=1,$CF79=1),AND('0.Work Content Judge'!$J$134=1,$CG79=1),AND('0.Work Content Judge'!$L$134=1,$CK79=1),,AND('0.Work Content Judge'!$O$134=1,$CL79=1),AND('0.Work Content Judge'!$P$134=1,$CM79=1)),1,0))</f>
        <v>0</v>
      </c>
      <c r="AY79" s="509">
        <f t="shared" si="11"/>
        <v>1</v>
      </c>
      <c r="AZ79" s="524">
        <f t="shared" si="12"/>
        <v>1</v>
      </c>
      <c r="BA79" s="521">
        <v>1</v>
      </c>
      <c r="BB79" s="522">
        <v>1</v>
      </c>
      <c r="BC79" s="522" t="s">
        <v>749</v>
      </c>
      <c r="BD79" s="522">
        <v>1</v>
      </c>
      <c r="BE79" s="522">
        <v>1</v>
      </c>
      <c r="BF79" s="522">
        <v>1</v>
      </c>
      <c r="BG79" s="522">
        <v>1</v>
      </c>
      <c r="BH79" s="522">
        <v>1</v>
      </c>
      <c r="BI79" s="522">
        <v>1</v>
      </c>
      <c r="BJ79" s="522"/>
      <c r="BK79" s="522"/>
      <c r="BL79" s="522"/>
      <c r="BM79" s="522"/>
      <c r="BN79" s="522"/>
      <c r="BO79" s="522"/>
      <c r="BP79" s="522"/>
      <c r="BQ79" s="538"/>
      <c r="BR79" s="522" t="s">
        <v>749</v>
      </c>
      <c r="BS79" s="522" t="s">
        <v>749</v>
      </c>
      <c r="BT79" s="522" t="s">
        <v>749</v>
      </c>
      <c r="BU79" s="522" t="s">
        <v>749</v>
      </c>
      <c r="BV79" s="522" t="s">
        <v>749</v>
      </c>
      <c r="BW79" s="522" t="s">
        <v>749</v>
      </c>
      <c r="BX79" s="522" t="s">
        <v>749</v>
      </c>
      <c r="BY79" s="522">
        <v>1</v>
      </c>
      <c r="BZ79" s="522">
        <v>1</v>
      </c>
      <c r="CA79" s="522">
        <v>1</v>
      </c>
      <c r="CB79" s="522">
        <v>1</v>
      </c>
      <c r="CC79" s="522">
        <v>1</v>
      </c>
      <c r="CD79" s="522">
        <v>1</v>
      </c>
      <c r="CE79" s="522">
        <v>1</v>
      </c>
      <c r="CF79" s="522" t="s">
        <v>749</v>
      </c>
      <c r="CG79" s="522">
        <v>1</v>
      </c>
      <c r="CH79" s="522" t="s">
        <v>749</v>
      </c>
      <c r="CI79" s="522" t="s">
        <v>749</v>
      </c>
      <c r="CJ79" s="522" t="s">
        <v>749</v>
      </c>
      <c r="CK79" s="522" t="s">
        <v>749</v>
      </c>
      <c r="CL79" s="522" t="s">
        <v>749</v>
      </c>
      <c r="CM79" s="522" t="s">
        <v>749</v>
      </c>
      <c r="CN79" s="522">
        <v>1</v>
      </c>
      <c r="CO79" s="522">
        <v>1</v>
      </c>
      <c r="CP79" s="522"/>
      <c r="CQ79" s="522"/>
      <c r="CR79" s="522"/>
      <c r="CS79" s="522"/>
      <c r="CT79" s="522"/>
      <c r="CU79" s="522"/>
      <c r="CV79" s="522"/>
    </row>
    <row r="80" s="258" customFormat="1" ht="230.4" spans="1:100">
      <c r="A80" s="447"/>
      <c r="B80" s="448">
        <f t="shared" si="0"/>
        <v>65</v>
      </c>
      <c r="C80" s="449" t="s">
        <v>926</v>
      </c>
      <c r="D80" s="450" t="s">
        <v>743</v>
      </c>
      <c r="E80" s="451" t="s">
        <v>761</v>
      </c>
      <c r="F80" s="452" t="s">
        <v>927</v>
      </c>
      <c r="G80" s="453" t="s">
        <v>928</v>
      </c>
      <c r="H80" s="451" t="str">
        <f t="shared" si="1"/>
        <v>サーバ全体
Entire server</v>
      </c>
      <c r="I80" s="319" t="s">
        <v>785</v>
      </c>
      <c r="J80" s="320" t="s">
        <v>786</v>
      </c>
      <c r="K80" s="487" t="str">
        <f t="shared" si="2"/>
        <v>回答不要
Not Applicable</v>
      </c>
      <c r="L80" s="488"/>
      <c r="M80" s="489"/>
      <c r="N80" s="490" t="s">
        <v>926</v>
      </c>
      <c r="O80" s="491"/>
      <c r="P80" s="322"/>
      <c r="Q80" s="502"/>
      <c r="R80" s="487" t="str">
        <f t="shared" si="3"/>
        <v>回答不要
Not Applicable</v>
      </c>
      <c r="S80" s="488"/>
      <c r="T80" s="489"/>
      <c r="U80" s="491"/>
      <c r="V80" s="322"/>
      <c r="W80" s="502"/>
      <c r="X80" s="487" t="str">
        <f t="shared" si="4"/>
        <v>回答不要
Not Applicable</v>
      </c>
      <c r="Y80" s="488"/>
      <c r="Z80" s="489"/>
      <c r="AA80" s="491"/>
      <c r="AB80" s="322"/>
      <c r="AC80" s="502"/>
      <c r="AD80" s="487" t="str">
        <f t="shared" si="5"/>
        <v>回答不要
Not Applicable</v>
      </c>
      <c r="AE80" s="488"/>
      <c r="AF80" s="489"/>
      <c r="AG80" s="491"/>
      <c r="AH80" s="322"/>
      <c r="AI80" s="502"/>
      <c r="AJ80" s="487" t="str">
        <f t="shared" si="6"/>
        <v>回答不要
Not Applicable</v>
      </c>
      <c r="AK80" s="488"/>
      <c r="AL80" s="489"/>
      <c r="AM80" s="491"/>
      <c r="AN80" s="322"/>
      <c r="AO80" s="502"/>
      <c r="AP80" s="509">
        <f>IF(OR(AND('0.Work Content Judge'!$AE$160=1,$CP80=99),AND('0.Work Content Judge'!$AH$160=1,$CQ80=99),AND('0.Work Content Judge'!$AG$160=1,$CR80=99),AND(COUNTIF('0.Work Content Judge'!$AJ$160:$AO$160,2)=0,$CS80=99),AND(COUNTIF('0.Work Content Judge'!$AJ$160:$AO$160,2)&gt;0,$CT80=99),AND('0.Work Content Judge'!$T$160=0,$CU80=99),AND('0.Work Content Judge'!$U$160=0,$CV80=99)),0,IF(OR(AND('0.Work Content Judge'!$G$130=1,$CD80=1),AND('0.Work Content Judge'!$H$130=1,$CE80=1),AND('0.Work Content Judge'!$I$130=1,$CF80=1),AND('0.Work Content Judge'!$J$130=1,$CG80=1),AND('0.Work Content Judge'!$L$130=1,$CK80=1),,AND('0.Work Content Judge'!$O$130=1,$CL80=1),AND('0.Work Content Judge'!$P$130=1,$CM80=1)),1,0))</f>
        <v>0</v>
      </c>
      <c r="AQ80" s="509">
        <f t="shared" si="7"/>
        <v>1</v>
      </c>
      <c r="AR80" s="509">
        <f>IF(OR(AND('0.Work Content Judge'!$AE$161=1,$CP80=99),AND('0.Work Content Judge'!$AH$161=1,$CQ80=99),AND('0.Work Content Judge'!$AG$161=1,$CR80=99),AND(COUNTIF('0.Work Content Judge'!$AJ$161:$AO$161,2)=0,$CS80=99),AND(COUNTIF('0.Work Content Judge'!$AJ$161:$AO$161,2)&gt;0,$CT80=99),AND('0.Work Content Judge'!$T$161=0,$CU80=99),AND('0.Work Content Judge'!$U$161=0,$CV80=99)),0,IF(OR(AND('0.Work Content Judge'!$G$131=1,$CD80=1),AND('0.Work Content Judge'!$H$131=1,$CE80=1),AND('0.Work Content Judge'!$I$131=1,$CF80=1),AND('0.Work Content Judge'!$J$131=1,$CG80=1),AND('0.Work Content Judge'!$L$131=1,$CK80=1),,AND('0.Work Content Judge'!$O$131=1,$CL80=1),AND('0.Work Content Judge'!$P$131=1,$CM80=1)),1,0))</f>
        <v>0</v>
      </c>
      <c r="AS80" s="509">
        <f t="shared" si="8"/>
        <v>1</v>
      </c>
      <c r="AT80" s="509">
        <f>IF(OR(AND('0.Work Content Judge'!$AE$162=1,$CP80=99),AND('0.Work Content Judge'!$AH$162=1,$CQ80=99),AND('0.Work Content Judge'!$AG$162=1,$CR80=99),AND(COUNTIF('0.Work Content Judge'!$AJ$162:$AO$162,2)=0,$CS80=99),AND(COUNTIF('0.Work Content Judge'!$AJ$162:$AO$162,2)&gt;0,$CT80=99),AND('0.Work Content Judge'!$T$162=0,$CU80=99),AND('0.Work Content Judge'!$U$162=0,$CV80=99)),0,IF(OR(AND('0.Work Content Judge'!$G$132=1,$CD80=1),AND('0.Work Content Judge'!$H$132=1,$CE80=1),AND('0.Work Content Judge'!$I$132=1,$CF80=1),AND('0.Work Content Judge'!$J$132=1,$CG80=1),AND('0.Work Content Judge'!$L$132=1,$CK80=1),,AND('0.Work Content Judge'!$O$132=1,$CL80=1),AND('0.Work Content Judge'!$P$132=1,$CM80=1)),1,0))</f>
        <v>0</v>
      </c>
      <c r="AU80" s="509">
        <f t="shared" si="9"/>
        <v>1</v>
      </c>
      <c r="AV80" s="509">
        <f>IF(OR(AND('0.Work Content Judge'!$AE$163=1,$CP80=99),AND('0.Work Content Judge'!$AH$163=1,$CQ80=99),AND('0.Work Content Judge'!$AG$163=1,$CR80=99),AND(COUNTIF('0.Work Content Judge'!$AJ$163:$AO$163,2)=0,$CS80=99),AND(COUNTIF('0.Work Content Judge'!$AJ$163:$AO$163,2)&gt;0,$CT80=99),AND('0.Work Content Judge'!$T$163=0,$CU80=99),AND('0.Work Content Judge'!$U$163=0,$CV80=99)),0,IF(OR(AND('0.Work Content Judge'!$G$133=1,$CD80=1),AND('0.Work Content Judge'!$H$133=1,$CE80=1),AND('0.Work Content Judge'!$I$133=1,$CF80=1),AND('0.Work Content Judge'!$J$133=1,$CG80=1),AND('0.Work Content Judge'!$L$133=1,$CK80=1),,AND('0.Work Content Judge'!$O$133=1,$CL80=1),AND('0.Work Content Judge'!$P$133=1,$CM80=1)),1,0))</f>
        <v>0</v>
      </c>
      <c r="AW80" s="509">
        <f t="shared" si="10"/>
        <v>1</v>
      </c>
      <c r="AX80" s="509">
        <f>IF(OR(AND('0.Work Content Judge'!$AE$164=1,$CP80=99),AND('0.Work Content Judge'!$AH$164=1,$CQ80=99),AND('0.Work Content Judge'!$AG$164=1,$CR80=99),AND(COUNTIF('0.Work Content Judge'!$AJ$164:$AO$164,2)=0,$CS80=99),AND(COUNTIF('0.Work Content Judge'!$AJ$164:$AO$164,2)&gt;0,$CT80=99),AND('0.Work Content Judge'!$T$164=0,$CU80=99),AND('0.Work Content Judge'!$U$164=0,$CV80=99)),0,IF(OR(AND('0.Work Content Judge'!$G$134=1,$CD80=1),AND('0.Work Content Judge'!$H$134=1,$CE80=1),AND('0.Work Content Judge'!$I$134=1,$CF80=1),AND('0.Work Content Judge'!$J$134=1,$CG80=1),AND('0.Work Content Judge'!$L$134=1,$CK80=1),,AND('0.Work Content Judge'!$O$134=1,$CL80=1),AND('0.Work Content Judge'!$P$134=1,$CM80=1)),1,0))</f>
        <v>0</v>
      </c>
      <c r="AY80" s="509">
        <f t="shared" si="11"/>
        <v>1</v>
      </c>
      <c r="AZ80" s="523">
        <f t="shared" si="12"/>
        <v>2</v>
      </c>
      <c r="BA80" s="521">
        <v>1</v>
      </c>
      <c r="BB80" s="522">
        <v>1</v>
      </c>
      <c r="BC80" s="522" t="s">
        <v>749</v>
      </c>
      <c r="BD80" s="522" t="s">
        <v>749</v>
      </c>
      <c r="BE80" s="522">
        <v>1</v>
      </c>
      <c r="BF80" s="522" t="s">
        <v>749</v>
      </c>
      <c r="BG80" s="522">
        <v>1</v>
      </c>
      <c r="BH80" s="522">
        <v>1</v>
      </c>
      <c r="BI80" s="522">
        <v>1</v>
      </c>
      <c r="BJ80" s="522">
        <v>0</v>
      </c>
      <c r="BK80" s="522" t="s">
        <v>749</v>
      </c>
      <c r="BL80" s="522">
        <v>1</v>
      </c>
      <c r="BM80" s="522" t="s">
        <v>749</v>
      </c>
      <c r="BN80" s="522">
        <v>1</v>
      </c>
      <c r="BO80" s="522">
        <v>1</v>
      </c>
      <c r="BP80" s="522">
        <v>1</v>
      </c>
      <c r="BQ80" s="522">
        <v>1</v>
      </c>
      <c r="BR80" s="522" t="s">
        <v>749</v>
      </c>
      <c r="BS80" s="522" t="s">
        <v>749</v>
      </c>
      <c r="BT80" s="522" t="s">
        <v>749</v>
      </c>
      <c r="BU80" s="522" t="s">
        <v>749</v>
      </c>
      <c r="BV80" s="522" t="s">
        <v>749</v>
      </c>
      <c r="BW80" s="522" t="s">
        <v>749</v>
      </c>
      <c r="BX80" s="522" t="s">
        <v>749</v>
      </c>
      <c r="BY80" s="522">
        <v>1</v>
      </c>
      <c r="BZ80" s="522">
        <v>1</v>
      </c>
      <c r="CA80" s="522">
        <v>1</v>
      </c>
      <c r="CB80" s="522">
        <v>1</v>
      </c>
      <c r="CC80" s="522">
        <v>1</v>
      </c>
      <c r="CD80" s="522">
        <v>1</v>
      </c>
      <c r="CE80" s="522">
        <v>1</v>
      </c>
      <c r="CF80" s="522">
        <v>1</v>
      </c>
      <c r="CG80" s="522">
        <v>1</v>
      </c>
      <c r="CH80" s="522">
        <v>1</v>
      </c>
      <c r="CI80" s="522" t="s">
        <v>749</v>
      </c>
      <c r="CJ80" s="522" t="s">
        <v>749</v>
      </c>
      <c r="CK80" s="522" t="s">
        <v>749</v>
      </c>
      <c r="CL80" s="522" t="s">
        <v>749</v>
      </c>
      <c r="CM80" s="522" t="s">
        <v>749</v>
      </c>
      <c r="CN80" s="522">
        <v>1</v>
      </c>
      <c r="CO80" s="522">
        <v>1</v>
      </c>
      <c r="CP80" s="522"/>
      <c r="CQ80" s="522"/>
      <c r="CR80" s="522"/>
      <c r="CS80" s="522"/>
      <c r="CT80" s="522"/>
      <c r="CU80" s="522"/>
      <c r="CV80" s="522"/>
    </row>
    <row r="81" s="258" customFormat="1" ht="230.4" spans="1:100">
      <c r="A81" s="447"/>
      <c r="B81" s="448">
        <f t="shared" ref="B81:B144" si="13">ROW(B81)-15</f>
        <v>66</v>
      </c>
      <c r="C81" s="449" t="s">
        <v>926</v>
      </c>
      <c r="D81" s="450" t="s">
        <v>743</v>
      </c>
      <c r="E81" s="451" t="s">
        <v>761</v>
      </c>
      <c r="F81" s="452" t="s">
        <v>927</v>
      </c>
      <c r="G81" s="453" t="s">
        <v>928</v>
      </c>
      <c r="H81" s="454" t="str">
        <f t="shared" si="1"/>
        <v>その他(ネットワーク機器等)
Other
(e.g., External FW, IPS/IDS, network equipment, storage devices, etc.)</v>
      </c>
      <c r="I81" s="319" t="s">
        <v>785</v>
      </c>
      <c r="J81" s="320" t="s">
        <v>786</v>
      </c>
      <c r="K81" s="487" t="str">
        <f t="shared" ref="K81:K144" si="14">IF($AP81=1,"回答要"&amp;CHAR(10)&amp;"Answer Required","回答不要"&amp;CHAR(10)&amp;"Not Applicable")</f>
        <v>回答不要
Not Applicable</v>
      </c>
      <c r="L81" s="488"/>
      <c r="M81" s="489"/>
      <c r="N81" s="490" t="s">
        <v>926</v>
      </c>
      <c r="O81" s="491"/>
      <c r="P81" s="322"/>
      <c r="Q81" s="502"/>
      <c r="R81" s="487" t="str">
        <f t="shared" ref="R81:R144" si="15">IF($AR81=1,"回答要"&amp;CHAR(10)&amp;"Answer Required","回答不要"&amp;CHAR(10)&amp;"Not Applicable")</f>
        <v>回答不要
Not Applicable</v>
      </c>
      <c r="S81" s="488"/>
      <c r="T81" s="489"/>
      <c r="U81" s="491"/>
      <c r="V81" s="322"/>
      <c r="W81" s="502"/>
      <c r="X81" s="487" t="str">
        <f t="shared" ref="X81:X144" si="16">IF($AT81=1,"回答要"&amp;CHAR(10)&amp;"Answer Required","回答不要"&amp;CHAR(10)&amp;"Not Applicable")</f>
        <v>回答不要
Not Applicable</v>
      </c>
      <c r="Y81" s="488"/>
      <c r="Z81" s="489"/>
      <c r="AA81" s="491"/>
      <c r="AB81" s="322"/>
      <c r="AC81" s="502"/>
      <c r="AD81" s="487" t="str">
        <f t="shared" ref="AD81:AD144" si="17">IF($AV81=1,"回答要"&amp;CHAR(10)&amp;"Answer Required","回答不要"&amp;CHAR(10)&amp;"Not Applicable")</f>
        <v>回答不要
Not Applicable</v>
      </c>
      <c r="AE81" s="488"/>
      <c r="AF81" s="489"/>
      <c r="AG81" s="491"/>
      <c r="AH81" s="322"/>
      <c r="AI81" s="502"/>
      <c r="AJ81" s="487" t="str">
        <f t="shared" ref="AJ81:AJ144" si="18">IF($AX81=1,"回答要"&amp;CHAR(10)&amp;"Answer Required","回答不要"&amp;CHAR(10)&amp;"Not Applicable")</f>
        <v>回答不要
Not Applicable</v>
      </c>
      <c r="AK81" s="488"/>
      <c r="AL81" s="489"/>
      <c r="AM81" s="491"/>
      <c r="AN81" s="322"/>
      <c r="AO81" s="502"/>
      <c r="AP81" s="509">
        <f>IF(OR(AND('0.Work Content Judge'!$AE$160=1,$CP81=99),AND('0.Work Content Judge'!$AH$160=1,$CQ81=99),AND('0.Work Content Judge'!$AG$160=1,$CR81=99),AND(COUNTIF('0.Work Content Judge'!$AJ$160:$AO$160,2)=0,$CS81=99),AND(COUNTIF('0.Work Content Judge'!$AJ$160:$AO$160,2)&gt;0,$CT81=99),AND('0.Work Content Judge'!$T$160=0,$CU81=99),AND('0.Work Content Judge'!$U$160=0,$CV81=99)),0,IF(OR(AND('0.Work Content Judge'!$G$130=1,$CD81=1),AND('0.Work Content Judge'!$H$130=1,$CE81=1),AND('0.Work Content Judge'!$I$130=1,$CF81=1),AND('0.Work Content Judge'!$J$130=1,$CG81=1),AND('0.Work Content Judge'!$L$130=1,$CK81=1),,AND('0.Work Content Judge'!$O$130=1,$CL81=1),AND('0.Work Content Judge'!$P$130=1,$CM81=1)),1,0))</f>
        <v>0</v>
      </c>
      <c r="AQ81" s="509">
        <f t="shared" ref="AQ81:AQ144" si="19">IF(AND($AP81=1,$L81=""),0,1)</f>
        <v>1</v>
      </c>
      <c r="AR81" s="509">
        <f>IF(OR(AND('0.Work Content Judge'!$AE$161=1,$CP81=99),AND('0.Work Content Judge'!$AH$161=1,$CQ81=99),AND('0.Work Content Judge'!$AG$161=1,$CR81=99),AND(COUNTIF('0.Work Content Judge'!$AJ$161:$AO$161,2)=0,$CS81=99),AND(COUNTIF('0.Work Content Judge'!$AJ$161:$AO$161,2)&gt;0,$CT81=99),AND('0.Work Content Judge'!$T$161=0,$CU81=99),AND('0.Work Content Judge'!$U$161=0,$CV81=99)),0,IF(OR(AND('0.Work Content Judge'!$G$131=1,$CD81=1),AND('0.Work Content Judge'!$H$131=1,$CE81=1),AND('0.Work Content Judge'!$I$131=1,$CF81=1),AND('0.Work Content Judge'!$J$131=1,$CG81=1),AND('0.Work Content Judge'!$L$131=1,$CK81=1),,AND('0.Work Content Judge'!$O$131=1,$CL81=1),AND('0.Work Content Judge'!$P$131=1,$CM81=1)),1,0))</f>
        <v>0</v>
      </c>
      <c r="AS81" s="509">
        <f t="shared" ref="AS81:AS144" si="20">IF(AND($AR81=1,$S81=""),0,1)</f>
        <v>1</v>
      </c>
      <c r="AT81" s="509">
        <f>IF(OR(AND('0.Work Content Judge'!$AE$162=1,$CP81=99),AND('0.Work Content Judge'!$AH$162=1,$CQ81=99),AND('0.Work Content Judge'!$AG$162=1,$CR81=99),AND(COUNTIF('0.Work Content Judge'!$AJ$162:$AO$162,2)=0,$CS81=99),AND(COUNTIF('0.Work Content Judge'!$AJ$162:$AO$162,2)&gt;0,$CT81=99),AND('0.Work Content Judge'!$T$162=0,$CU81=99),AND('0.Work Content Judge'!$U$162=0,$CV81=99)),0,IF(OR(AND('0.Work Content Judge'!$G$132=1,$CD81=1),AND('0.Work Content Judge'!$H$132=1,$CE81=1),AND('0.Work Content Judge'!$I$132=1,$CF81=1),AND('0.Work Content Judge'!$J$132=1,$CG81=1),AND('0.Work Content Judge'!$L$132=1,$CK81=1),,AND('0.Work Content Judge'!$O$132=1,$CL81=1),AND('0.Work Content Judge'!$P$132=1,$CM81=1)),1,0))</f>
        <v>0</v>
      </c>
      <c r="AU81" s="509">
        <f t="shared" ref="AU81:AU144" si="21">IF(AND($AT81=1,$Y81=""),0,1)</f>
        <v>1</v>
      </c>
      <c r="AV81" s="509">
        <f>IF(OR(AND('0.Work Content Judge'!$AE$163=1,$CP81=99),AND('0.Work Content Judge'!$AH$163=1,$CQ81=99),AND('0.Work Content Judge'!$AG$163=1,$CR81=99),AND(COUNTIF('0.Work Content Judge'!$AJ$163:$AO$163,2)=0,$CS81=99),AND(COUNTIF('0.Work Content Judge'!$AJ$163:$AO$163,2)&gt;0,$CT81=99),AND('0.Work Content Judge'!$T$163=0,$CU81=99),AND('0.Work Content Judge'!$U$163=0,$CV81=99)),0,IF(OR(AND('0.Work Content Judge'!$G$133=1,$CD81=1),AND('0.Work Content Judge'!$H$133=1,$CE81=1),AND('0.Work Content Judge'!$I$133=1,$CF81=1),AND('0.Work Content Judge'!$J$133=1,$CG81=1),AND('0.Work Content Judge'!$L$133=1,$CK81=1),,AND('0.Work Content Judge'!$O$133=1,$CL81=1),AND('0.Work Content Judge'!$P$133=1,$CM81=1)),1,0))</f>
        <v>0</v>
      </c>
      <c r="AW81" s="509">
        <f t="shared" ref="AW81:AW144" si="22">IF(AND($AV81=1,$AE81=""),0,1)</f>
        <v>1</v>
      </c>
      <c r="AX81" s="509">
        <f>IF(OR(AND('0.Work Content Judge'!$AE$164=1,$CP81=99),AND('0.Work Content Judge'!$AH$164=1,$CQ81=99),AND('0.Work Content Judge'!$AG$164=1,$CR81=99),AND(COUNTIF('0.Work Content Judge'!$AJ$164:$AO$164,2)=0,$CS81=99),AND(COUNTIF('0.Work Content Judge'!$AJ$164:$AO$164,2)&gt;0,$CT81=99),AND('0.Work Content Judge'!$T$164=0,$CU81=99),AND('0.Work Content Judge'!$U$164=0,$CV81=99)),0,IF(OR(AND('0.Work Content Judge'!$G$134=1,$CD81=1),AND('0.Work Content Judge'!$H$134=1,$CE81=1),AND('0.Work Content Judge'!$I$134=1,$CF81=1),AND('0.Work Content Judge'!$J$134=1,$CG81=1),AND('0.Work Content Judge'!$L$134=1,$CK81=1),,AND('0.Work Content Judge'!$O$134=1,$CL81=1),AND('0.Work Content Judge'!$P$134=1,$CM81=1)),1,0))</f>
        <v>0</v>
      </c>
      <c r="AY81" s="509">
        <f t="shared" ref="AY81:AY144" si="23">IF(AND($AX81=1,$AK81=""),0,1)</f>
        <v>1</v>
      </c>
      <c r="AZ81" s="524">
        <f t="shared" si="12"/>
        <v>1</v>
      </c>
      <c r="BA81" s="521">
        <v>1</v>
      </c>
      <c r="BB81" s="522">
        <v>1</v>
      </c>
      <c r="BC81" s="522" t="s">
        <v>749</v>
      </c>
      <c r="BD81" s="522" t="s">
        <v>749</v>
      </c>
      <c r="BE81" s="522">
        <v>1</v>
      </c>
      <c r="BF81" s="522" t="s">
        <v>749</v>
      </c>
      <c r="BG81" s="522">
        <v>1</v>
      </c>
      <c r="BH81" s="522">
        <v>1</v>
      </c>
      <c r="BI81" s="522">
        <v>1</v>
      </c>
      <c r="BJ81" s="522">
        <v>0</v>
      </c>
      <c r="BK81" s="522" t="s">
        <v>749</v>
      </c>
      <c r="BL81" s="522">
        <v>1</v>
      </c>
      <c r="BM81" s="522" t="s">
        <v>749</v>
      </c>
      <c r="BN81" s="522">
        <v>1</v>
      </c>
      <c r="BO81" s="522">
        <v>1</v>
      </c>
      <c r="BP81" s="522">
        <v>1</v>
      </c>
      <c r="BQ81" s="538"/>
      <c r="BR81" s="522" t="s">
        <v>749</v>
      </c>
      <c r="BS81" s="522" t="s">
        <v>749</v>
      </c>
      <c r="BT81" s="522" t="s">
        <v>749</v>
      </c>
      <c r="BU81" s="522" t="s">
        <v>749</v>
      </c>
      <c r="BV81" s="522" t="s">
        <v>749</v>
      </c>
      <c r="BW81" s="522" t="s">
        <v>749</v>
      </c>
      <c r="BX81" s="522" t="s">
        <v>749</v>
      </c>
      <c r="BY81" s="522">
        <v>1</v>
      </c>
      <c r="BZ81" s="522">
        <v>1</v>
      </c>
      <c r="CA81" s="522">
        <v>1</v>
      </c>
      <c r="CB81" s="522">
        <v>1</v>
      </c>
      <c r="CC81" s="522">
        <v>1</v>
      </c>
      <c r="CD81" s="522">
        <v>1</v>
      </c>
      <c r="CE81" s="522">
        <v>1</v>
      </c>
      <c r="CF81" s="522">
        <v>1</v>
      </c>
      <c r="CG81" s="522">
        <v>1</v>
      </c>
      <c r="CH81" s="522">
        <v>1</v>
      </c>
      <c r="CI81" s="522" t="s">
        <v>749</v>
      </c>
      <c r="CJ81" s="522" t="s">
        <v>749</v>
      </c>
      <c r="CK81" s="522" t="s">
        <v>749</v>
      </c>
      <c r="CL81" s="522" t="s">
        <v>749</v>
      </c>
      <c r="CM81" s="522" t="s">
        <v>749</v>
      </c>
      <c r="CN81" s="522">
        <v>1</v>
      </c>
      <c r="CO81" s="522">
        <v>1</v>
      </c>
      <c r="CP81" s="522"/>
      <c r="CQ81" s="522"/>
      <c r="CR81" s="522"/>
      <c r="CS81" s="522"/>
      <c r="CT81" s="522"/>
      <c r="CU81" s="522"/>
      <c r="CV81" s="522"/>
    </row>
    <row r="82" s="258" customFormat="1" ht="302.4" spans="1:100">
      <c r="A82" s="447"/>
      <c r="B82" s="448">
        <f t="shared" si="13"/>
        <v>67</v>
      </c>
      <c r="C82" s="449" t="s">
        <v>1329</v>
      </c>
      <c r="D82" s="450" t="s">
        <v>743</v>
      </c>
      <c r="E82" s="451" t="s">
        <v>744</v>
      </c>
      <c r="F82" s="452" t="s">
        <v>1330</v>
      </c>
      <c r="G82" s="453" t="s">
        <v>1331</v>
      </c>
      <c r="H82" s="451" t="str">
        <f t="shared" si="1"/>
        <v>Webサーバ
Web server</v>
      </c>
      <c r="I82" s="319" t="s">
        <v>775</v>
      </c>
      <c r="J82" s="320" t="s">
        <v>776</v>
      </c>
      <c r="K82" s="487" t="str">
        <f t="shared" si="14"/>
        <v>回答不要
Not Applicable</v>
      </c>
      <c r="L82" s="488"/>
      <c r="M82" s="489"/>
      <c r="N82" s="490" t="s">
        <v>1332</v>
      </c>
      <c r="O82" s="491"/>
      <c r="P82" s="322"/>
      <c r="Q82" s="502"/>
      <c r="R82" s="487" t="str">
        <f t="shared" si="15"/>
        <v>回答不要
Not Applicable</v>
      </c>
      <c r="S82" s="488"/>
      <c r="T82" s="489"/>
      <c r="U82" s="491"/>
      <c r="V82" s="322"/>
      <c r="W82" s="502"/>
      <c r="X82" s="487" t="str">
        <f t="shared" si="16"/>
        <v>回答不要
Not Applicable</v>
      </c>
      <c r="Y82" s="488"/>
      <c r="Z82" s="489"/>
      <c r="AA82" s="491"/>
      <c r="AB82" s="322"/>
      <c r="AC82" s="502"/>
      <c r="AD82" s="487" t="str">
        <f t="shared" si="17"/>
        <v>回答不要
Not Applicable</v>
      </c>
      <c r="AE82" s="488"/>
      <c r="AF82" s="489"/>
      <c r="AG82" s="491"/>
      <c r="AH82" s="322"/>
      <c r="AI82" s="502"/>
      <c r="AJ82" s="487" t="str">
        <f t="shared" si="18"/>
        <v>回答不要
Not Applicable</v>
      </c>
      <c r="AK82" s="488"/>
      <c r="AL82" s="489"/>
      <c r="AM82" s="491"/>
      <c r="AN82" s="322"/>
      <c r="AO82" s="502"/>
      <c r="AP82" s="509">
        <f>IF(OR(AND('0.Work Content Judge'!$AE$160=1,$CP82=99),AND('0.Work Content Judge'!$AH$160=1,$CQ82=99),AND('0.Work Content Judge'!$AG$160=1,$CR82=99),AND(COUNTIF('0.Work Content Judge'!$AJ$160:$AO$160,2)=0,$CS82=99),AND(COUNTIF('0.Work Content Judge'!$AJ$160:$AO$160,2)&gt;0,$CT82=99),AND('0.Work Content Judge'!$T$160=0,$CU82=99),AND('0.Work Content Judge'!$U$160=0,$CV82=99)),0,IF(OR(AND('0.Work Content Judge'!$G$130=1,$CD82=1),AND('0.Work Content Judge'!$H$130=1,$CE82=1),AND('0.Work Content Judge'!$I$130=1,$CF82=1),AND('0.Work Content Judge'!$J$130=1,$CG82=1),AND('0.Work Content Judge'!$L$130=1,$CK82=1),,AND('0.Work Content Judge'!$O$130=1,$CL82=1),AND('0.Work Content Judge'!$P$130=1,$CM82=1)),1,0))</f>
        <v>0</v>
      </c>
      <c r="AQ82" s="509">
        <f t="shared" si="19"/>
        <v>1</v>
      </c>
      <c r="AR82" s="509">
        <f>IF(OR(AND('0.Work Content Judge'!$AE$161=1,$CP82=99),AND('0.Work Content Judge'!$AH$161=1,$CQ82=99),AND('0.Work Content Judge'!$AG$161=1,$CR82=99),AND(COUNTIF('0.Work Content Judge'!$AJ$161:$AO$161,2)=0,$CS82=99),AND(COUNTIF('0.Work Content Judge'!$AJ$161:$AO$161,2)&gt;0,$CT82=99),AND('0.Work Content Judge'!$T$161=0,$CU82=99),AND('0.Work Content Judge'!$U$161=0,$CV82=99)),0,IF(OR(AND('0.Work Content Judge'!$G$131=1,$CD82=1),AND('0.Work Content Judge'!$H$131=1,$CE82=1),AND('0.Work Content Judge'!$I$131=1,$CF82=1),AND('0.Work Content Judge'!$J$131=1,$CG82=1),AND('0.Work Content Judge'!$L$131=1,$CK82=1),,AND('0.Work Content Judge'!$O$131=1,$CL82=1),AND('0.Work Content Judge'!$P$131=1,$CM82=1)),1,0))</f>
        <v>0</v>
      </c>
      <c r="AS82" s="509">
        <f t="shared" si="20"/>
        <v>1</v>
      </c>
      <c r="AT82" s="509">
        <f>IF(OR(AND('0.Work Content Judge'!$AE$162=1,$CP82=99),AND('0.Work Content Judge'!$AH$162=1,$CQ82=99),AND('0.Work Content Judge'!$AG$162=1,$CR82=99),AND(COUNTIF('0.Work Content Judge'!$AJ$162:$AO$162,2)=0,$CS82=99),AND(COUNTIF('0.Work Content Judge'!$AJ$162:$AO$162,2)&gt;0,$CT82=99),AND('0.Work Content Judge'!$T$162=0,$CU82=99),AND('0.Work Content Judge'!$U$162=0,$CV82=99)),0,IF(OR(AND('0.Work Content Judge'!$G$132=1,$CD82=1),AND('0.Work Content Judge'!$H$132=1,$CE82=1),AND('0.Work Content Judge'!$I$132=1,$CF82=1),AND('0.Work Content Judge'!$J$132=1,$CG82=1),AND('0.Work Content Judge'!$L$132=1,$CK82=1),,AND('0.Work Content Judge'!$O$132=1,$CL82=1),AND('0.Work Content Judge'!$P$132=1,$CM82=1)),1,0))</f>
        <v>0</v>
      </c>
      <c r="AU82" s="509">
        <f t="shared" si="21"/>
        <v>1</v>
      </c>
      <c r="AV82" s="509">
        <f>IF(OR(AND('0.Work Content Judge'!$AE$163=1,$CP82=99),AND('0.Work Content Judge'!$AH$163=1,$CQ82=99),AND('0.Work Content Judge'!$AG$163=1,$CR82=99),AND(COUNTIF('0.Work Content Judge'!$AJ$163:$AO$163,2)=0,$CS82=99),AND(COUNTIF('0.Work Content Judge'!$AJ$163:$AO$163,2)&gt;0,$CT82=99),AND('0.Work Content Judge'!$T$163=0,$CU82=99),AND('0.Work Content Judge'!$U$163=0,$CV82=99)),0,IF(OR(AND('0.Work Content Judge'!$G$133=1,$CD82=1),AND('0.Work Content Judge'!$H$133=1,$CE82=1),AND('0.Work Content Judge'!$I$133=1,$CF82=1),AND('0.Work Content Judge'!$J$133=1,$CG82=1),AND('0.Work Content Judge'!$L$133=1,$CK82=1),,AND('0.Work Content Judge'!$O$133=1,$CL82=1),AND('0.Work Content Judge'!$P$133=1,$CM82=1)),1,0))</f>
        <v>0</v>
      </c>
      <c r="AW82" s="509">
        <f t="shared" si="22"/>
        <v>1</v>
      </c>
      <c r="AX82" s="509">
        <f>IF(OR(AND('0.Work Content Judge'!$AE$164=1,$CP82=99),AND('0.Work Content Judge'!$AH$164=1,$CQ82=99),AND('0.Work Content Judge'!$AG$164=1,$CR82=99),AND(COUNTIF('0.Work Content Judge'!$AJ$164:$AO$164,2)=0,$CS82=99),AND(COUNTIF('0.Work Content Judge'!$AJ$164:$AO$164,2)&gt;0,$CT82=99),AND('0.Work Content Judge'!$T$164=0,$CU82=99),AND('0.Work Content Judge'!$U$164=0,$CV82=99)),0,IF(OR(AND('0.Work Content Judge'!$G$134=1,$CD82=1),AND('0.Work Content Judge'!$H$134=1,$CE82=1),AND('0.Work Content Judge'!$I$134=1,$CF82=1),AND('0.Work Content Judge'!$J$134=1,$CG82=1),AND('0.Work Content Judge'!$L$134=1,$CK82=1),,AND('0.Work Content Judge'!$O$134=1,$CL82=1),AND('0.Work Content Judge'!$P$134=1,$CM82=1)),1,0))</f>
        <v>0</v>
      </c>
      <c r="AY82" s="509">
        <f t="shared" si="23"/>
        <v>1</v>
      </c>
      <c r="AZ82" s="523">
        <f t="shared" si="12"/>
        <v>2</v>
      </c>
      <c r="BA82" s="521">
        <v>1</v>
      </c>
      <c r="BB82" s="522">
        <v>1</v>
      </c>
      <c r="BC82" s="522" t="s">
        <v>749</v>
      </c>
      <c r="BD82" s="522" t="s">
        <v>749</v>
      </c>
      <c r="BE82" s="522" t="s">
        <v>749</v>
      </c>
      <c r="BF82" s="522" t="s">
        <v>749</v>
      </c>
      <c r="BG82" s="522" t="s">
        <v>749</v>
      </c>
      <c r="BH82" s="522" t="s">
        <v>749</v>
      </c>
      <c r="BI82" s="522" t="s">
        <v>749</v>
      </c>
      <c r="BJ82" s="522">
        <v>0</v>
      </c>
      <c r="BK82" s="522" t="s">
        <v>749</v>
      </c>
      <c r="BL82" s="522" t="s">
        <v>749</v>
      </c>
      <c r="BM82" s="522" t="s">
        <v>749</v>
      </c>
      <c r="BN82" s="522" t="s">
        <v>749</v>
      </c>
      <c r="BO82" s="522" t="s">
        <v>749</v>
      </c>
      <c r="BP82" s="522" t="s">
        <v>749</v>
      </c>
      <c r="BQ82" s="522" t="s">
        <v>749</v>
      </c>
      <c r="BR82" s="522">
        <v>1</v>
      </c>
      <c r="BS82" s="522" t="s">
        <v>749</v>
      </c>
      <c r="BT82" s="522" t="s">
        <v>749</v>
      </c>
      <c r="BU82" s="522" t="s">
        <v>749</v>
      </c>
      <c r="BV82" s="522" t="s">
        <v>749</v>
      </c>
      <c r="BW82" s="522" t="s">
        <v>749</v>
      </c>
      <c r="BX82" s="522" t="s">
        <v>749</v>
      </c>
      <c r="BY82" s="522">
        <v>1</v>
      </c>
      <c r="BZ82" s="522"/>
      <c r="CA82" s="522"/>
      <c r="CB82" s="522">
        <v>1</v>
      </c>
      <c r="CC82" s="522" t="s">
        <v>749</v>
      </c>
      <c r="CD82" s="522" t="s">
        <v>749</v>
      </c>
      <c r="CE82" s="522" t="s">
        <v>749</v>
      </c>
      <c r="CF82" s="522" t="s">
        <v>749</v>
      </c>
      <c r="CG82" s="522">
        <v>1</v>
      </c>
      <c r="CH82" s="522" t="s">
        <v>749</v>
      </c>
      <c r="CI82" s="522" t="s">
        <v>749</v>
      </c>
      <c r="CJ82" s="522" t="s">
        <v>749</v>
      </c>
      <c r="CK82" s="522" t="s">
        <v>749</v>
      </c>
      <c r="CL82" s="522" t="s">
        <v>749</v>
      </c>
      <c r="CM82" s="522" t="s">
        <v>749</v>
      </c>
      <c r="CN82" s="522" t="s">
        <v>749</v>
      </c>
      <c r="CO82" s="522">
        <v>1</v>
      </c>
      <c r="CP82" s="522"/>
      <c r="CQ82" s="522"/>
      <c r="CR82" s="522"/>
      <c r="CS82" s="522"/>
      <c r="CT82" s="522"/>
      <c r="CU82" s="522"/>
      <c r="CV82" s="522"/>
    </row>
    <row r="83" s="258" customFormat="1" ht="302.4" spans="1:100">
      <c r="A83" s="447"/>
      <c r="B83" s="448">
        <f t="shared" si="13"/>
        <v>68</v>
      </c>
      <c r="C83" s="449" t="s">
        <v>1333</v>
      </c>
      <c r="D83" s="450" t="s">
        <v>743</v>
      </c>
      <c r="E83" s="451" t="s">
        <v>744</v>
      </c>
      <c r="F83" s="452" t="s">
        <v>1334</v>
      </c>
      <c r="G83" s="453" t="s">
        <v>1331</v>
      </c>
      <c r="H83" s="454" t="str">
        <f t="shared" si="1"/>
        <v>その他(ネットワーク機器等)
Other
(e.g., External FW, IPS/IDS, network equipment, storage devices, etc.)</v>
      </c>
      <c r="I83" s="319" t="s">
        <v>775</v>
      </c>
      <c r="J83" s="320" t="s">
        <v>776</v>
      </c>
      <c r="K83" s="487" t="str">
        <f t="shared" si="14"/>
        <v>回答不要
Not Applicable</v>
      </c>
      <c r="L83" s="488"/>
      <c r="M83" s="489"/>
      <c r="N83" s="490" t="s">
        <v>1332</v>
      </c>
      <c r="O83" s="491"/>
      <c r="P83" s="322"/>
      <c r="Q83" s="502"/>
      <c r="R83" s="487" t="str">
        <f t="shared" si="15"/>
        <v>回答不要
Not Applicable</v>
      </c>
      <c r="S83" s="488"/>
      <c r="T83" s="489"/>
      <c r="U83" s="491"/>
      <c r="V83" s="322"/>
      <c r="W83" s="502"/>
      <c r="X83" s="487" t="str">
        <f t="shared" si="16"/>
        <v>回答不要
Not Applicable</v>
      </c>
      <c r="Y83" s="488"/>
      <c r="Z83" s="489"/>
      <c r="AA83" s="491"/>
      <c r="AB83" s="322"/>
      <c r="AC83" s="502"/>
      <c r="AD83" s="487" t="str">
        <f t="shared" si="17"/>
        <v>回答不要
Not Applicable</v>
      </c>
      <c r="AE83" s="488"/>
      <c r="AF83" s="489"/>
      <c r="AG83" s="491"/>
      <c r="AH83" s="322"/>
      <c r="AI83" s="502"/>
      <c r="AJ83" s="487" t="str">
        <f t="shared" si="18"/>
        <v>回答不要
Not Applicable</v>
      </c>
      <c r="AK83" s="488"/>
      <c r="AL83" s="489"/>
      <c r="AM83" s="491"/>
      <c r="AN83" s="322"/>
      <c r="AO83" s="502"/>
      <c r="AP83" s="509">
        <f>IF(OR(AND('0.Work Content Judge'!$AE$160=1,$CP83=99),AND('0.Work Content Judge'!$AH$160=1,$CQ83=99),AND('0.Work Content Judge'!$AG$160=1,$CR83=99),AND(COUNTIF('0.Work Content Judge'!$AJ$160:$AO$160,2)=0,$CS83=99),AND(COUNTIF('0.Work Content Judge'!$AJ$160:$AO$160,2)&gt;0,$CT83=99),AND('0.Work Content Judge'!$T$160=0,$CU83=99),AND('0.Work Content Judge'!$U$160=0,$CV83=99)),0,IF(OR(AND('0.Work Content Judge'!$G$130=1,$CD83=1),AND('0.Work Content Judge'!$H$130=1,$CE83=1),AND('0.Work Content Judge'!$I$130=1,$CF83=1),AND('0.Work Content Judge'!$J$130=1,$CG83=1),AND('0.Work Content Judge'!$L$130=1,$CK83=1),,AND('0.Work Content Judge'!$O$130=1,$CL83=1),AND('0.Work Content Judge'!$P$130=1,$CM83=1)),1,0))</f>
        <v>0</v>
      </c>
      <c r="AQ83" s="509">
        <f t="shared" si="19"/>
        <v>1</v>
      </c>
      <c r="AR83" s="509">
        <f>IF(OR(AND('0.Work Content Judge'!$AE$161=1,$CP83=99),AND('0.Work Content Judge'!$AH$161=1,$CQ83=99),AND('0.Work Content Judge'!$AG$161=1,$CR83=99),AND(COUNTIF('0.Work Content Judge'!$AJ$161:$AO$161,2)=0,$CS83=99),AND(COUNTIF('0.Work Content Judge'!$AJ$161:$AO$161,2)&gt;0,$CT83=99),AND('0.Work Content Judge'!$T$161=0,$CU83=99),AND('0.Work Content Judge'!$U$161=0,$CV83=99)),0,IF(OR(AND('0.Work Content Judge'!$G$131=1,$CD83=1),AND('0.Work Content Judge'!$H$131=1,$CE83=1),AND('0.Work Content Judge'!$I$131=1,$CF83=1),AND('0.Work Content Judge'!$J$131=1,$CG83=1),AND('0.Work Content Judge'!$L$131=1,$CK83=1),,AND('0.Work Content Judge'!$O$131=1,$CL83=1),AND('0.Work Content Judge'!$P$131=1,$CM83=1)),1,0))</f>
        <v>0</v>
      </c>
      <c r="AS83" s="509">
        <f t="shared" si="20"/>
        <v>1</v>
      </c>
      <c r="AT83" s="509">
        <f>IF(OR(AND('0.Work Content Judge'!$AE$162=1,$CP83=99),AND('0.Work Content Judge'!$AH$162=1,$CQ83=99),AND('0.Work Content Judge'!$AG$162=1,$CR83=99),AND(COUNTIF('0.Work Content Judge'!$AJ$162:$AO$162,2)=0,$CS83=99),AND(COUNTIF('0.Work Content Judge'!$AJ$162:$AO$162,2)&gt;0,$CT83=99),AND('0.Work Content Judge'!$T$162=0,$CU83=99),AND('0.Work Content Judge'!$U$162=0,$CV83=99)),0,IF(OR(AND('0.Work Content Judge'!$G$132=1,$CD83=1),AND('0.Work Content Judge'!$H$132=1,$CE83=1),AND('0.Work Content Judge'!$I$132=1,$CF83=1),AND('0.Work Content Judge'!$J$132=1,$CG83=1),AND('0.Work Content Judge'!$L$132=1,$CK83=1),,AND('0.Work Content Judge'!$O$132=1,$CL83=1),AND('0.Work Content Judge'!$P$132=1,$CM83=1)),1,0))</f>
        <v>0</v>
      </c>
      <c r="AU83" s="509">
        <f t="shared" si="21"/>
        <v>1</v>
      </c>
      <c r="AV83" s="509">
        <f>IF(OR(AND('0.Work Content Judge'!$AE$163=1,$CP83=99),AND('0.Work Content Judge'!$AH$163=1,$CQ83=99),AND('0.Work Content Judge'!$AG$163=1,$CR83=99),AND(COUNTIF('0.Work Content Judge'!$AJ$163:$AO$163,2)=0,$CS83=99),AND(COUNTIF('0.Work Content Judge'!$AJ$163:$AO$163,2)&gt;0,$CT83=99),AND('0.Work Content Judge'!$T$163=0,$CU83=99),AND('0.Work Content Judge'!$U$163=0,$CV83=99)),0,IF(OR(AND('0.Work Content Judge'!$G$133=1,$CD83=1),AND('0.Work Content Judge'!$H$133=1,$CE83=1),AND('0.Work Content Judge'!$I$133=1,$CF83=1),AND('0.Work Content Judge'!$J$133=1,$CG83=1),AND('0.Work Content Judge'!$L$133=1,$CK83=1),,AND('0.Work Content Judge'!$O$133=1,$CL83=1),AND('0.Work Content Judge'!$P$133=1,$CM83=1)),1,0))</f>
        <v>0</v>
      </c>
      <c r="AW83" s="509">
        <f t="shared" si="22"/>
        <v>1</v>
      </c>
      <c r="AX83" s="509">
        <f>IF(OR(AND('0.Work Content Judge'!$AE$164=1,$CP83=99),AND('0.Work Content Judge'!$AH$164=1,$CQ83=99),AND('0.Work Content Judge'!$AG$164=1,$CR83=99),AND(COUNTIF('0.Work Content Judge'!$AJ$164:$AO$164,2)=0,$CS83=99),AND(COUNTIF('0.Work Content Judge'!$AJ$164:$AO$164,2)&gt;0,$CT83=99),AND('0.Work Content Judge'!$T$164=0,$CU83=99),AND('0.Work Content Judge'!$U$164=0,$CV83=99)),0,IF(OR(AND('0.Work Content Judge'!$G$134=1,$CD83=1),AND('0.Work Content Judge'!$H$134=1,$CE83=1),AND('0.Work Content Judge'!$I$134=1,$CF83=1),AND('0.Work Content Judge'!$J$134=1,$CG83=1),AND('0.Work Content Judge'!$L$134=1,$CK83=1),,AND('0.Work Content Judge'!$O$134=1,$CL83=1),AND('0.Work Content Judge'!$P$134=1,$CM83=1)),1,0))</f>
        <v>0</v>
      </c>
      <c r="AY83" s="509">
        <f t="shared" si="23"/>
        <v>1</v>
      </c>
      <c r="AZ83" s="524">
        <f t="shared" si="12"/>
        <v>1</v>
      </c>
      <c r="BA83" s="521">
        <v>1</v>
      </c>
      <c r="BB83" s="522">
        <v>1</v>
      </c>
      <c r="BC83" s="522" t="s">
        <v>749</v>
      </c>
      <c r="BD83" s="522" t="s">
        <v>749</v>
      </c>
      <c r="BE83" s="522" t="s">
        <v>749</v>
      </c>
      <c r="BF83" s="522" t="s">
        <v>749</v>
      </c>
      <c r="BG83" s="522" t="s">
        <v>749</v>
      </c>
      <c r="BH83" s="522" t="s">
        <v>749</v>
      </c>
      <c r="BI83" s="522" t="s">
        <v>749</v>
      </c>
      <c r="BJ83" s="522">
        <v>0</v>
      </c>
      <c r="BK83" s="522" t="s">
        <v>749</v>
      </c>
      <c r="BL83" s="522" t="s">
        <v>749</v>
      </c>
      <c r="BM83" s="522" t="s">
        <v>749</v>
      </c>
      <c r="BN83" s="522" t="s">
        <v>749</v>
      </c>
      <c r="BO83" s="522" t="s">
        <v>749</v>
      </c>
      <c r="BP83" s="522" t="s">
        <v>749</v>
      </c>
      <c r="BQ83" s="522" t="s">
        <v>749</v>
      </c>
      <c r="BR83" s="538"/>
      <c r="BS83" s="522" t="s">
        <v>749</v>
      </c>
      <c r="BT83" s="522" t="s">
        <v>749</v>
      </c>
      <c r="BU83" s="522" t="s">
        <v>749</v>
      </c>
      <c r="BV83" s="522" t="s">
        <v>749</v>
      </c>
      <c r="BW83" s="522" t="s">
        <v>749</v>
      </c>
      <c r="BX83" s="522" t="s">
        <v>749</v>
      </c>
      <c r="BY83" s="522">
        <v>1</v>
      </c>
      <c r="BZ83" s="522"/>
      <c r="CA83" s="522"/>
      <c r="CB83" s="522">
        <v>1</v>
      </c>
      <c r="CC83" s="522" t="s">
        <v>749</v>
      </c>
      <c r="CD83" s="522" t="s">
        <v>749</v>
      </c>
      <c r="CE83" s="522" t="s">
        <v>749</v>
      </c>
      <c r="CF83" s="522" t="s">
        <v>749</v>
      </c>
      <c r="CG83" s="522">
        <v>1</v>
      </c>
      <c r="CH83" s="522" t="s">
        <v>749</v>
      </c>
      <c r="CI83" s="522" t="s">
        <v>749</v>
      </c>
      <c r="CJ83" s="522" t="s">
        <v>749</v>
      </c>
      <c r="CK83" s="522" t="s">
        <v>749</v>
      </c>
      <c r="CL83" s="522" t="s">
        <v>749</v>
      </c>
      <c r="CM83" s="522" t="s">
        <v>749</v>
      </c>
      <c r="CN83" s="522" t="s">
        <v>749</v>
      </c>
      <c r="CO83" s="522">
        <v>1</v>
      </c>
      <c r="CP83" s="522"/>
      <c r="CQ83" s="522"/>
      <c r="CR83" s="522"/>
      <c r="CS83" s="522"/>
      <c r="CT83" s="522"/>
      <c r="CU83" s="522"/>
      <c r="CV83" s="522"/>
    </row>
    <row r="84" s="258" customFormat="1" ht="201.6" spans="1:100">
      <c r="A84" s="447"/>
      <c r="B84" s="448">
        <f t="shared" si="13"/>
        <v>69</v>
      </c>
      <c r="C84" s="449" t="s">
        <v>1335</v>
      </c>
      <c r="D84" s="450" t="s">
        <v>743</v>
      </c>
      <c r="E84" s="451" t="s">
        <v>744</v>
      </c>
      <c r="F84" s="452" t="s">
        <v>1336</v>
      </c>
      <c r="G84" s="453" t="s">
        <v>1337</v>
      </c>
      <c r="H84" s="451" t="str">
        <f t="shared" si="1"/>
        <v>サーバ全体
Entire server</v>
      </c>
      <c r="I84" s="319" t="s">
        <v>775</v>
      </c>
      <c r="J84" s="320" t="s">
        <v>776</v>
      </c>
      <c r="K84" s="487" t="str">
        <f t="shared" si="14"/>
        <v>回答不要
Not Applicable</v>
      </c>
      <c r="L84" s="488"/>
      <c r="M84" s="489"/>
      <c r="N84" s="490" t="s">
        <v>1335</v>
      </c>
      <c r="O84" s="491"/>
      <c r="P84" s="322"/>
      <c r="Q84" s="502"/>
      <c r="R84" s="487" t="str">
        <f t="shared" si="15"/>
        <v>回答不要
Not Applicable</v>
      </c>
      <c r="S84" s="488"/>
      <c r="T84" s="489"/>
      <c r="U84" s="491"/>
      <c r="V84" s="322"/>
      <c r="W84" s="502"/>
      <c r="X84" s="487" t="str">
        <f t="shared" si="16"/>
        <v>回答不要
Not Applicable</v>
      </c>
      <c r="Y84" s="488"/>
      <c r="Z84" s="489"/>
      <c r="AA84" s="491"/>
      <c r="AB84" s="322"/>
      <c r="AC84" s="502"/>
      <c r="AD84" s="487" t="str">
        <f t="shared" si="17"/>
        <v>回答不要
Not Applicable</v>
      </c>
      <c r="AE84" s="488"/>
      <c r="AF84" s="489"/>
      <c r="AG84" s="491"/>
      <c r="AH84" s="322"/>
      <c r="AI84" s="502"/>
      <c r="AJ84" s="487" t="str">
        <f t="shared" si="18"/>
        <v>回答不要
Not Applicable</v>
      </c>
      <c r="AK84" s="488"/>
      <c r="AL84" s="489"/>
      <c r="AM84" s="491"/>
      <c r="AN84" s="322"/>
      <c r="AO84" s="502"/>
      <c r="AP84" s="509">
        <f>IF(OR(AND('0.Work Content Judge'!$AE$160=1,$CP84=99),AND('0.Work Content Judge'!$AH$160=1,$CQ84=99),AND('0.Work Content Judge'!$AG$160=1,$CR84=99),AND(COUNTIF('0.Work Content Judge'!$AJ$160:$AO$160,2)=0,$CS84=99),AND(COUNTIF('0.Work Content Judge'!$AJ$160:$AO$160,2)&gt;0,$CT84=99),AND('0.Work Content Judge'!$T$160=0,$CU84=99),AND('0.Work Content Judge'!$U$160=0,$CV84=99)),0,IF(OR(AND('0.Work Content Judge'!$G$130=1,$CD84=1),AND('0.Work Content Judge'!$H$130=1,$CE84=1),AND('0.Work Content Judge'!$I$130=1,$CF84=1),AND('0.Work Content Judge'!$J$130=1,$CG84=1),AND('0.Work Content Judge'!$L$130=1,$CK84=1),,AND('0.Work Content Judge'!$O$130=1,$CL84=1),AND('0.Work Content Judge'!$P$130=1,$CM84=1)),1,0))</f>
        <v>0</v>
      </c>
      <c r="AQ84" s="509">
        <f t="shared" si="19"/>
        <v>1</v>
      </c>
      <c r="AR84" s="509">
        <f>IF(OR(AND('0.Work Content Judge'!$AE$161=1,$CP84=99),AND('0.Work Content Judge'!$AH$161=1,$CQ84=99),AND('0.Work Content Judge'!$AG$161=1,$CR84=99),AND(COUNTIF('0.Work Content Judge'!$AJ$161:$AO$161,2)=0,$CS84=99),AND(COUNTIF('0.Work Content Judge'!$AJ$161:$AO$161,2)&gt;0,$CT84=99),AND('0.Work Content Judge'!$T$161=0,$CU84=99),AND('0.Work Content Judge'!$U$161=0,$CV84=99)),0,IF(OR(AND('0.Work Content Judge'!$G$131=1,$CD84=1),AND('0.Work Content Judge'!$H$131=1,$CE84=1),AND('0.Work Content Judge'!$I$131=1,$CF84=1),AND('0.Work Content Judge'!$J$131=1,$CG84=1),AND('0.Work Content Judge'!$L$131=1,$CK84=1),,AND('0.Work Content Judge'!$O$131=1,$CL84=1),AND('0.Work Content Judge'!$P$131=1,$CM84=1)),1,0))</f>
        <v>0</v>
      </c>
      <c r="AS84" s="509">
        <f t="shared" si="20"/>
        <v>1</v>
      </c>
      <c r="AT84" s="509">
        <f>IF(OR(AND('0.Work Content Judge'!$AE$162=1,$CP84=99),AND('0.Work Content Judge'!$AH$162=1,$CQ84=99),AND('0.Work Content Judge'!$AG$162=1,$CR84=99),AND(COUNTIF('0.Work Content Judge'!$AJ$162:$AO$162,2)=0,$CS84=99),AND(COUNTIF('0.Work Content Judge'!$AJ$162:$AO$162,2)&gt;0,$CT84=99),AND('0.Work Content Judge'!$T$162=0,$CU84=99),AND('0.Work Content Judge'!$U$162=0,$CV84=99)),0,IF(OR(AND('0.Work Content Judge'!$G$132=1,$CD84=1),AND('0.Work Content Judge'!$H$132=1,$CE84=1),AND('0.Work Content Judge'!$I$132=1,$CF84=1),AND('0.Work Content Judge'!$J$132=1,$CG84=1),AND('0.Work Content Judge'!$L$132=1,$CK84=1),,AND('0.Work Content Judge'!$O$132=1,$CL84=1),AND('0.Work Content Judge'!$P$132=1,$CM84=1)),1,0))</f>
        <v>0</v>
      </c>
      <c r="AU84" s="509">
        <f t="shared" si="21"/>
        <v>1</v>
      </c>
      <c r="AV84" s="509">
        <f>IF(OR(AND('0.Work Content Judge'!$AE$163=1,$CP84=99),AND('0.Work Content Judge'!$AH$163=1,$CQ84=99),AND('0.Work Content Judge'!$AG$163=1,$CR84=99),AND(COUNTIF('0.Work Content Judge'!$AJ$163:$AO$163,2)=0,$CS84=99),AND(COUNTIF('0.Work Content Judge'!$AJ$163:$AO$163,2)&gt;0,$CT84=99),AND('0.Work Content Judge'!$T$163=0,$CU84=99),AND('0.Work Content Judge'!$U$163=0,$CV84=99)),0,IF(OR(AND('0.Work Content Judge'!$G$133=1,$CD84=1),AND('0.Work Content Judge'!$H$133=1,$CE84=1),AND('0.Work Content Judge'!$I$133=1,$CF84=1),AND('0.Work Content Judge'!$J$133=1,$CG84=1),AND('0.Work Content Judge'!$L$133=1,$CK84=1),,AND('0.Work Content Judge'!$O$133=1,$CL84=1),AND('0.Work Content Judge'!$P$133=1,$CM84=1)),1,0))</f>
        <v>0</v>
      </c>
      <c r="AW84" s="509">
        <f t="shared" si="22"/>
        <v>1</v>
      </c>
      <c r="AX84" s="509">
        <f>IF(OR(AND('0.Work Content Judge'!$AE$164=1,$CP84=99),AND('0.Work Content Judge'!$AH$164=1,$CQ84=99),AND('0.Work Content Judge'!$AG$164=1,$CR84=99),AND(COUNTIF('0.Work Content Judge'!$AJ$164:$AO$164,2)=0,$CS84=99),AND(COUNTIF('0.Work Content Judge'!$AJ$164:$AO$164,2)&gt;0,$CT84=99),AND('0.Work Content Judge'!$T$164=0,$CU84=99),AND('0.Work Content Judge'!$U$164=0,$CV84=99)),0,IF(OR(AND('0.Work Content Judge'!$G$134=1,$CD84=1),AND('0.Work Content Judge'!$H$134=1,$CE84=1),AND('0.Work Content Judge'!$I$134=1,$CF84=1),AND('0.Work Content Judge'!$J$134=1,$CG84=1),AND('0.Work Content Judge'!$L$134=1,$CK84=1),,AND('0.Work Content Judge'!$O$134=1,$CL84=1),AND('0.Work Content Judge'!$P$134=1,$CM84=1)),1,0))</f>
        <v>0</v>
      </c>
      <c r="AY84" s="509">
        <f t="shared" si="23"/>
        <v>1</v>
      </c>
      <c r="AZ84" s="523">
        <f t="shared" si="12"/>
        <v>2</v>
      </c>
      <c r="BA84" s="521">
        <v>1</v>
      </c>
      <c r="BB84" s="522">
        <v>1</v>
      </c>
      <c r="BC84" s="522" t="s">
        <v>749</v>
      </c>
      <c r="BD84" s="522" t="s">
        <v>749</v>
      </c>
      <c r="BE84" s="522" t="s">
        <v>749</v>
      </c>
      <c r="BF84" s="522" t="s">
        <v>749</v>
      </c>
      <c r="BG84" s="522" t="s">
        <v>749</v>
      </c>
      <c r="BH84" s="522" t="s">
        <v>749</v>
      </c>
      <c r="BI84" s="522" t="s">
        <v>749</v>
      </c>
      <c r="BJ84" s="522">
        <v>0</v>
      </c>
      <c r="BK84" s="522" t="s">
        <v>749</v>
      </c>
      <c r="BL84" s="522" t="s">
        <v>749</v>
      </c>
      <c r="BM84" s="522" t="s">
        <v>749</v>
      </c>
      <c r="BN84" s="522" t="s">
        <v>749</v>
      </c>
      <c r="BO84" s="522" t="s">
        <v>749</v>
      </c>
      <c r="BP84" s="522" t="s">
        <v>749</v>
      </c>
      <c r="BQ84" s="522">
        <v>1</v>
      </c>
      <c r="BR84" s="522" t="s">
        <v>749</v>
      </c>
      <c r="BS84" s="522" t="s">
        <v>749</v>
      </c>
      <c r="BT84" s="522" t="s">
        <v>749</v>
      </c>
      <c r="BU84" s="522" t="s">
        <v>749</v>
      </c>
      <c r="BV84" s="522" t="s">
        <v>749</v>
      </c>
      <c r="BW84" s="522" t="s">
        <v>749</v>
      </c>
      <c r="BX84" s="522" t="s">
        <v>749</v>
      </c>
      <c r="BY84" s="522">
        <v>1</v>
      </c>
      <c r="BZ84" s="522">
        <v>1</v>
      </c>
      <c r="CA84" s="522">
        <v>1</v>
      </c>
      <c r="CB84" s="522">
        <v>1</v>
      </c>
      <c r="CC84" s="522" t="s">
        <v>749</v>
      </c>
      <c r="CD84" s="522">
        <v>1</v>
      </c>
      <c r="CE84" s="522">
        <v>1</v>
      </c>
      <c r="CF84" s="522">
        <v>1</v>
      </c>
      <c r="CG84" s="522">
        <v>1</v>
      </c>
      <c r="CH84" s="522" t="s">
        <v>749</v>
      </c>
      <c r="CI84" s="522" t="s">
        <v>749</v>
      </c>
      <c r="CJ84" s="522" t="s">
        <v>749</v>
      </c>
      <c r="CK84" s="522" t="s">
        <v>749</v>
      </c>
      <c r="CL84" s="522" t="s">
        <v>749</v>
      </c>
      <c r="CM84" s="522" t="s">
        <v>749</v>
      </c>
      <c r="CN84" s="522" t="s">
        <v>749</v>
      </c>
      <c r="CO84" s="522">
        <v>1</v>
      </c>
      <c r="CP84" s="522"/>
      <c r="CQ84" s="522"/>
      <c r="CR84" s="522"/>
      <c r="CS84" s="522"/>
      <c r="CT84" s="522"/>
      <c r="CU84" s="522"/>
      <c r="CV84" s="522"/>
    </row>
    <row r="85" s="258" customFormat="1" ht="201.6" spans="1:100">
      <c r="A85" s="447"/>
      <c r="B85" s="448">
        <f t="shared" si="13"/>
        <v>70</v>
      </c>
      <c r="C85" s="449" t="s">
        <v>1335</v>
      </c>
      <c r="D85" s="450" t="s">
        <v>743</v>
      </c>
      <c r="E85" s="451" t="s">
        <v>744</v>
      </c>
      <c r="F85" s="452" t="s">
        <v>1336</v>
      </c>
      <c r="G85" s="453" t="s">
        <v>1337</v>
      </c>
      <c r="H85" s="454" t="str">
        <f t="shared" si="1"/>
        <v>その他(ネットワーク機器等)
Other
(e.g., External FW, IPS/IDS, network equipment, storage devices, etc.)</v>
      </c>
      <c r="I85" s="319" t="s">
        <v>775</v>
      </c>
      <c r="J85" s="320" t="s">
        <v>776</v>
      </c>
      <c r="K85" s="487" t="str">
        <f t="shared" si="14"/>
        <v>回答不要
Not Applicable</v>
      </c>
      <c r="L85" s="488"/>
      <c r="M85" s="489"/>
      <c r="N85" s="490" t="s">
        <v>1335</v>
      </c>
      <c r="O85" s="491"/>
      <c r="P85" s="322"/>
      <c r="Q85" s="502"/>
      <c r="R85" s="487" t="str">
        <f t="shared" si="15"/>
        <v>回答不要
Not Applicable</v>
      </c>
      <c r="S85" s="488"/>
      <c r="T85" s="489"/>
      <c r="U85" s="491"/>
      <c r="V85" s="322"/>
      <c r="W85" s="502"/>
      <c r="X85" s="487" t="str">
        <f t="shared" si="16"/>
        <v>回答不要
Not Applicable</v>
      </c>
      <c r="Y85" s="488"/>
      <c r="Z85" s="489"/>
      <c r="AA85" s="491"/>
      <c r="AB85" s="322"/>
      <c r="AC85" s="502"/>
      <c r="AD85" s="487" t="str">
        <f t="shared" si="17"/>
        <v>回答不要
Not Applicable</v>
      </c>
      <c r="AE85" s="488"/>
      <c r="AF85" s="489"/>
      <c r="AG85" s="491"/>
      <c r="AH85" s="322"/>
      <c r="AI85" s="502"/>
      <c r="AJ85" s="487" t="str">
        <f t="shared" si="18"/>
        <v>回答不要
Not Applicable</v>
      </c>
      <c r="AK85" s="488"/>
      <c r="AL85" s="489"/>
      <c r="AM85" s="491"/>
      <c r="AN85" s="322"/>
      <c r="AO85" s="502"/>
      <c r="AP85" s="509">
        <f>IF(OR(AND('0.Work Content Judge'!$AE$160=1,$CP85=99),AND('0.Work Content Judge'!$AH$160=1,$CQ85=99),AND('0.Work Content Judge'!$AG$160=1,$CR85=99),AND(COUNTIF('0.Work Content Judge'!$AJ$160:$AO$160,2)=0,$CS85=99),AND(COUNTIF('0.Work Content Judge'!$AJ$160:$AO$160,2)&gt;0,$CT85=99),AND('0.Work Content Judge'!$T$160=0,$CU85=99),AND('0.Work Content Judge'!$U$160=0,$CV85=99)),0,IF(OR(AND('0.Work Content Judge'!$G$130=1,$CD85=1),AND('0.Work Content Judge'!$H$130=1,$CE85=1),AND('0.Work Content Judge'!$I$130=1,$CF85=1),AND('0.Work Content Judge'!$J$130=1,$CG85=1),AND('0.Work Content Judge'!$L$130=1,$CK85=1),,AND('0.Work Content Judge'!$O$130=1,$CL85=1),AND('0.Work Content Judge'!$P$130=1,$CM85=1)),1,0))</f>
        <v>0</v>
      </c>
      <c r="AQ85" s="509">
        <f t="shared" si="19"/>
        <v>1</v>
      </c>
      <c r="AR85" s="509">
        <f>IF(OR(AND('0.Work Content Judge'!$AE$161=1,$CP85=99),AND('0.Work Content Judge'!$AH$161=1,$CQ85=99),AND('0.Work Content Judge'!$AG$161=1,$CR85=99),AND(COUNTIF('0.Work Content Judge'!$AJ$161:$AO$161,2)=0,$CS85=99),AND(COUNTIF('0.Work Content Judge'!$AJ$161:$AO$161,2)&gt;0,$CT85=99),AND('0.Work Content Judge'!$T$161=0,$CU85=99),AND('0.Work Content Judge'!$U$161=0,$CV85=99)),0,IF(OR(AND('0.Work Content Judge'!$G$131=1,$CD85=1),AND('0.Work Content Judge'!$H$131=1,$CE85=1),AND('0.Work Content Judge'!$I$131=1,$CF85=1),AND('0.Work Content Judge'!$J$131=1,$CG85=1),AND('0.Work Content Judge'!$L$131=1,$CK85=1),,AND('0.Work Content Judge'!$O$131=1,$CL85=1),AND('0.Work Content Judge'!$P$131=1,$CM85=1)),1,0))</f>
        <v>0</v>
      </c>
      <c r="AS85" s="509">
        <f t="shared" si="20"/>
        <v>1</v>
      </c>
      <c r="AT85" s="509">
        <f>IF(OR(AND('0.Work Content Judge'!$AE$162=1,$CP85=99),AND('0.Work Content Judge'!$AH$162=1,$CQ85=99),AND('0.Work Content Judge'!$AG$162=1,$CR85=99),AND(COUNTIF('0.Work Content Judge'!$AJ$162:$AO$162,2)=0,$CS85=99),AND(COUNTIF('0.Work Content Judge'!$AJ$162:$AO$162,2)&gt;0,$CT85=99),AND('0.Work Content Judge'!$T$162=0,$CU85=99),AND('0.Work Content Judge'!$U$162=0,$CV85=99)),0,IF(OR(AND('0.Work Content Judge'!$G$132=1,$CD85=1),AND('0.Work Content Judge'!$H$132=1,$CE85=1),AND('0.Work Content Judge'!$I$132=1,$CF85=1),AND('0.Work Content Judge'!$J$132=1,$CG85=1),AND('0.Work Content Judge'!$L$132=1,$CK85=1),,AND('0.Work Content Judge'!$O$132=1,$CL85=1),AND('0.Work Content Judge'!$P$132=1,$CM85=1)),1,0))</f>
        <v>0</v>
      </c>
      <c r="AU85" s="509">
        <f t="shared" si="21"/>
        <v>1</v>
      </c>
      <c r="AV85" s="509">
        <f>IF(OR(AND('0.Work Content Judge'!$AE$163=1,$CP85=99),AND('0.Work Content Judge'!$AH$163=1,$CQ85=99),AND('0.Work Content Judge'!$AG$163=1,$CR85=99),AND(COUNTIF('0.Work Content Judge'!$AJ$163:$AO$163,2)=0,$CS85=99),AND(COUNTIF('0.Work Content Judge'!$AJ$163:$AO$163,2)&gt;0,$CT85=99),AND('0.Work Content Judge'!$T$163=0,$CU85=99),AND('0.Work Content Judge'!$U$163=0,$CV85=99)),0,IF(OR(AND('0.Work Content Judge'!$G$133=1,$CD85=1),AND('0.Work Content Judge'!$H$133=1,$CE85=1),AND('0.Work Content Judge'!$I$133=1,$CF85=1),AND('0.Work Content Judge'!$J$133=1,$CG85=1),AND('0.Work Content Judge'!$L$133=1,$CK85=1),,AND('0.Work Content Judge'!$O$133=1,$CL85=1),AND('0.Work Content Judge'!$P$133=1,$CM85=1)),1,0))</f>
        <v>0</v>
      </c>
      <c r="AW85" s="509">
        <f t="shared" si="22"/>
        <v>1</v>
      </c>
      <c r="AX85" s="509">
        <f>IF(OR(AND('0.Work Content Judge'!$AE$164=1,$CP85=99),AND('0.Work Content Judge'!$AH$164=1,$CQ85=99),AND('0.Work Content Judge'!$AG$164=1,$CR85=99),AND(COUNTIF('0.Work Content Judge'!$AJ$164:$AO$164,2)=0,$CS85=99),AND(COUNTIF('0.Work Content Judge'!$AJ$164:$AO$164,2)&gt;0,$CT85=99),AND('0.Work Content Judge'!$T$164=0,$CU85=99),AND('0.Work Content Judge'!$U$164=0,$CV85=99)),0,IF(OR(AND('0.Work Content Judge'!$G$134=1,$CD85=1),AND('0.Work Content Judge'!$H$134=1,$CE85=1),AND('0.Work Content Judge'!$I$134=1,$CF85=1),AND('0.Work Content Judge'!$J$134=1,$CG85=1),AND('0.Work Content Judge'!$L$134=1,$CK85=1),,AND('0.Work Content Judge'!$O$134=1,$CL85=1),AND('0.Work Content Judge'!$P$134=1,$CM85=1)),1,0))</f>
        <v>0</v>
      </c>
      <c r="AY85" s="509">
        <f t="shared" si="23"/>
        <v>1</v>
      </c>
      <c r="AZ85" s="561">
        <f t="shared" si="12"/>
        <v>1</v>
      </c>
      <c r="BA85" s="521">
        <v>1</v>
      </c>
      <c r="BB85" s="522">
        <v>1</v>
      </c>
      <c r="BC85" s="522" t="s">
        <v>749</v>
      </c>
      <c r="BD85" s="522" t="s">
        <v>749</v>
      </c>
      <c r="BE85" s="522" t="s">
        <v>749</v>
      </c>
      <c r="BF85" s="522" t="s">
        <v>749</v>
      </c>
      <c r="BG85" s="522" t="s">
        <v>749</v>
      </c>
      <c r="BH85" s="522" t="s">
        <v>749</v>
      </c>
      <c r="BI85" s="522" t="s">
        <v>749</v>
      </c>
      <c r="BJ85" s="522">
        <v>0</v>
      </c>
      <c r="BK85" s="522" t="s">
        <v>749</v>
      </c>
      <c r="BL85" s="522" t="s">
        <v>749</v>
      </c>
      <c r="BM85" s="522" t="s">
        <v>749</v>
      </c>
      <c r="BN85" s="522" t="s">
        <v>749</v>
      </c>
      <c r="BO85" s="522" t="s">
        <v>749</v>
      </c>
      <c r="BP85" s="522" t="s">
        <v>749</v>
      </c>
      <c r="BQ85" s="532"/>
      <c r="BR85" s="522" t="s">
        <v>749</v>
      </c>
      <c r="BS85" s="522" t="s">
        <v>749</v>
      </c>
      <c r="BT85" s="522" t="s">
        <v>749</v>
      </c>
      <c r="BU85" s="522" t="s">
        <v>749</v>
      </c>
      <c r="BV85" s="522" t="s">
        <v>749</v>
      </c>
      <c r="BW85" s="522" t="s">
        <v>749</v>
      </c>
      <c r="BX85" s="522" t="s">
        <v>749</v>
      </c>
      <c r="BY85" s="522">
        <v>1</v>
      </c>
      <c r="BZ85" s="522">
        <v>1</v>
      </c>
      <c r="CA85" s="522">
        <v>1</v>
      </c>
      <c r="CB85" s="522">
        <v>1</v>
      </c>
      <c r="CC85" s="522" t="s">
        <v>749</v>
      </c>
      <c r="CD85" s="522">
        <v>1</v>
      </c>
      <c r="CE85" s="522">
        <v>1</v>
      </c>
      <c r="CF85" s="522">
        <v>1</v>
      </c>
      <c r="CG85" s="522">
        <v>1</v>
      </c>
      <c r="CH85" s="522" t="s">
        <v>749</v>
      </c>
      <c r="CI85" s="522" t="s">
        <v>749</v>
      </c>
      <c r="CJ85" s="522" t="s">
        <v>749</v>
      </c>
      <c r="CK85" s="522" t="s">
        <v>749</v>
      </c>
      <c r="CL85" s="522" t="s">
        <v>749</v>
      </c>
      <c r="CM85" s="522" t="s">
        <v>749</v>
      </c>
      <c r="CN85" s="522" t="s">
        <v>749</v>
      </c>
      <c r="CO85" s="522">
        <v>1</v>
      </c>
      <c r="CP85" s="522"/>
      <c r="CQ85" s="522"/>
      <c r="CR85" s="522"/>
      <c r="CS85" s="522"/>
      <c r="CT85" s="522"/>
      <c r="CU85" s="522"/>
      <c r="CV85" s="522"/>
    </row>
    <row r="86" s="258" customFormat="1" ht="187.2" spans="1:100">
      <c r="A86" s="447"/>
      <c r="B86" s="448">
        <f t="shared" si="13"/>
        <v>71</v>
      </c>
      <c r="C86" s="449" t="s">
        <v>1338</v>
      </c>
      <c r="D86" s="450" t="s">
        <v>743</v>
      </c>
      <c r="E86" s="451" t="s">
        <v>801</v>
      </c>
      <c r="F86" s="452" t="s">
        <v>1339</v>
      </c>
      <c r="G86" s="453" t="s">
        <v>1340</v>
      </c>
      <c r="H86" s="451" t="str">
        <f t="shared" si="1"/>
        <v>その他(ネットワーク機器等)
Other
(e.g., External FW, IPS/IDS, network equipment, storage devices, etc.)</v>
      </c>
      <c r="I86" s="319" t="s">
        <v>785</v>
      </c>
      <c r="J86" s="320" t="s">
        <v>786</v>
      </c>
      <c r="K86" s="487" t="str">
        <f t="shared" si="14"/>
        <v>回答不要
Not Applicable</v>
      </c>
      <c r="L86" s="488"/>
      <c r="M86" s="489"/>
      <c r="N86" s="492" t="s">
        <v>287</v>
      </c>
      <c r="O86" s="493"/>
      <c r="P86" s="494"/>
      <c r="Q86" s="503"/>
      <c r="R86" s="487" t="str">
        <f t="shared" si="15"/>
        <v>回答不要
Not Applicable</v>
      </c>
      <c r="S86" s="488"/>
      <c r="T86" s="489"/>
      <c r="U86" s="493"/>
      <c r="V86" s="494"/>
      <c r="W86" s="503"/>
      <c r="X86" s="487" t="str">
        <f t="shared" si="16"/>
        <v>回答不要
Not Applicable</v>
      </c>
      <c r="Y86" s="488"/>
      <c r="Z86" s="489"/>
      <c r="AA86" s="493"/>
      <c r="AB86" s="494"/>
      <c r="AC86" s="503"/>
      <c r="AD86" s="487" t="str">
        <f t="shared" si="17"/>
        <v>回答不要
Not Applicable</v>
      </c>
      <c r="AE86" s="488"/>
      <c r="AF86" s="489"/>
      <c r="AG86" s="493"/>
      <c r="AH86" s="494"/>
      <c r="AI86" s="503"/>
      <c r="AJ86" s="487" t="str">
        <f t="shared" si="18"/>
        <v>回答不要
Not Applicable</v>
      </c>
      <c r="AK86" s="488"/>
      <c r="AL86" s="489"/>
      <c r="AM86" s="493"/>
      <c r="AN86" s="494"/>
      <c r="AO86" s="503"/>
      <c r="AP86" s="509">
        <f>IF(OR(AND('0.Work Content Judge'!$AE$160=1,$CP86=99),AND('0.Work Content Judge'!$AH$160=1,$CQ86=99),AND('0.Work Content Judge'!$AG$160=1,$CR86=99),AND(COUNTIF('0.Work Content Judge'!$AJ$160:$AO$160,2)=0,$CS86=99),AND(COUNTIF('0.Work Content Judge'!$AJ$160:$AO$160,2)&gt;0,$CT86=99),AND('0.Work Content Judge'!$T$160=0,$CU86=99),AND('0.Work Content Judge'!$U$160=0,$CV86=99)),0,IF(OR(AND('0.Work Content Judge'!$G$130=1,$CD86=1),AND('0.Work Content Judge'!$H$130=1,$CE86=1),AND('0.Work Content Judge'!$I$130=1,$CF86=1),AND('0.Work Content Judge'!$J$130=1,$CG86=1),AND('0.Work Content Judge'!$L$130=1,$CK86=1),,AND('0.Work Content Judge'!$O$130=1,$CL86=1),AND('0.Work Content Judge'!$P$130=1,$CM86=1)),1,0))</f>
        <v>0</v>
      </c>
      <c r="AQ86" s="509">
        <f t="shared" si="19"/>
        <v>1</v>
      </c>
      <c r="AR86" s="509">
        <f>IF(OR(AND('0.Work Content Judge'!$AE$161=1,$CP86=99),AND('0.Work Content Judge'!$AH$161=1,$CQ86=99),AND('0.Work Content Judge'!$AG$161=1,$CR86=99),AND(COUNTIF('0.Work Content Judge'!$AJ$161:$AO$161,2)=0,$CS86=99),AND(COUNTIF('0.Work Content Judge'!$AJ$161:$AO$161,2)&gt;0,$CT86=99),AND('0.Work Content Judge'!$T$161=0,$CU86=99),AND('0.Work Content Judge'!$U$161=0,$CV86=99)),0,IF(OR(AND('0.Work Content Judge'!$G$131=1,$CD86=1),AND('0.Work Content Judge'!$H$131=1,$CE86=1),AND('0.Work Content Judge'!$I$131=1,$CF86=1),AND('0.Work Content Judge'!$J$131=1,$CG86=1),AND('0.Work Content Judge'!$L$131=1,$CK86=1),,AND('0.Work Content Judge'!$O$131=1,$CL86=1),AND('0.Work Content Judge'!$P$131=1,$CM86=1)),1,0))</f>
        <v>0</v>
      </c>
      <c r="AS86" s="509">
        <f t="shared" si="20"/>
        <v>1</v>
      </c>
      <c r="AT86" s="509">
        <f>IF(OR(AND('0.Work Content Judge'!$AE$162=1,$CP86=99),AND('0.Work Content Judge'!$AH$162=1,$CQ86=99),AND('0.Work Content Judge'!$AG$162=1,$CR86=99),AND(COUNTIF('0.Work Content Judge'!$AJ$162:$AO$162,2)=0,$CS86=99),AND(COUNTIF('0.Work Content Judge'!$AJ$162:$AO$162,2)&gt;0,$CT86=99),AND('0.Work Content Judge'!$T$162=0,$CU86=99),AND('0.Work Content Judge'!$U$162=0,$CV86=99)),0,IF(OR(AND('0.Work Content Judge'!$G$132=1,$CD86=1),AND('0.Work Content Judge'!$H$132=1,$CE86=1),AND('0.Work Content Judge'!$I$132=1,$CF86=1),AND('0.Work Content Judge'!$J$132=1,$CG86=1),AND('0.Work Content Judge'!$L$132=1,$CK86=1),,AND('0.Work Content Judge'!$O$132=1,$CL86=1),AND('0.Work Content Judge'!$P$132=1,$CM86=1)),1,0))</f>
        <v>0</v>
      </c>
      <c r="AU86" s="509">
        <f t="shared" si="21"/>
        <v>1</v>
      </c>
      <c r="AV86" s="509">
        <f>IF(OR(AND('0.Work Content Judge'!$AE$163=1,$CP86=99),AND('0.Work Content Judge'!$AH$163=1,$CQ86=99),AND('0.Work Content Judge'!$AG$163=1,$CR86=99),AND(COUNTIF('0.Work Content Judge'!$AJ$163:$AO$163,2)=0,$CS86=99),AND(COUNTIF('0.Work Content Judge'!$AJ$163:$AO$163,2)&gt;0,$CT86=99),AND('0.Work Content Judge'!$T$163=0,$CU86=99),AND('0.Work Content Judge'!$U$163=0,$CV86=99)),0,IF(OR(AND('0.Work Content Judge'!$G$133=1,$CD86=1),AND('0.Work Content Judge'!$H$133=1,$CE86=1),AND('0.Work Content Judge'!$I$133=1,$CF86=1),AND('0.Work Content Judge'!$J$133=1,$CG86=1),AND('0.Work Content Judge'!$L$133=1,$CK86=1),,AND('0.Work Content Judge'!$O$133=1,$CL86=1),AND('0.Work Content Judge'!$P$133=1,$CM86=1)),1,0))</f>
        <v>0</v>
      </c>
      <c r="AW86" s="509">
        <f t="shared" si="22"/>
        <v>1</v>
      </c>
      <c r="AX86" s="509">
        <f>IF(OR(AND('0.Work Content Judge'!$AE$164=1,$CP86=99),AND('0.Work Content Judge'!$AH$164=1,$CQ86=99),AND('0.Work Content Judge'!$AG$164=1,$CR86=99),AND(COUNTIF('0.Work Content Judge'!$AJ$164:$AO$164,2)=0,$CS86=99),AND(COUNTIF('0.Work Content Judge'!$AJ$164:$AO$164,2)&gt;0,$CT86=99),AND('0.Work Content Judge'!$T$164=0,$CU86=99),AND('0.Work Content Judge'!$U$164=0,$CV86=99)),0,IF(OR(AND('0.Work Content Judge'!$G$134=1,$CD86=1),AND('0.Work Content Judge'!$H$134=1,$CE86=1),AND('0.Work Content Judge'!$I$134=1,$CF86=1),AND('0.Work Content Judge'!$J$134=1,$CG86=1),AND('0.Work Content Judge'!$L$134=1,$CK86=1),,AND('0.Work Content Judge'!$O$134=1,$CL86=1),AND('0.Work Content Judge'!$P$134=1,$CM86=1)),1,0))</f>
        <v>0</v>
      </c>
      <c r="AY86" s="509">
        <f t="shared" si="23"/>
        <v>1</v>
      </c>
      <c r="AZ86" s="493">
        <f t="shared" si="12"/>
        <v>1</v>
      </c>
      <c r="BA86" s="521">
        <v>1</v>
      </c>
      <c r="BB86" s="522">
        <v>0</v>
      </c>
      <c r="BC86" s="522" t="s">
        <v>749</v>
      </c>
      <c r="BD86" s="522" t="s">
        <v>749</v>
      </c>
      <c r="BE86" s="522" t="s">
        <v>749</v>
      </c>
      <c r="BF86" s="522" t="s">
        <v>749</v>
      </c>
      <c r="BG86" s="522" t="s">
        <v>749</v>
      </c>
      <c r="BH86" s="522" t="s">
        <v>749</v>
      </c>
      <c r="BI86" s="522" t="s">
        <v>749</v>
      </c>
      <c r="BJ86" s="522" t="e">
        <v>#N/A</v>
      </c>
      <c r="BK86" s="522" t="e">
        <v>#N/A</v>
      </c>
      <c r="BL86" s="522" t="e">
        <v>#N/A</v>
      </c>
      <c r="BM86" s="522" t="e">
        <v>#N/A</v>
      </c>
      <c r="BN86" s="522" t="e">
        <v>#N/A</v>
      </c>
      <c r="BO86" s="522" t="e">
        <v>#N/A</v>
      </c>
      <c r="BP86" s="522" t="e">
        <v>#N/A</v>
      </c>
      <c r="BQ86" s="522" t="s">
        <v>749</v>
      </c>
      <c r="BR86" s="522" t="s">
        <v>749</v>
      </c>
      <c r="BS86" s="522" t="s">
        <v>749</v>
      </c>
      <c r="BT86" s="522" t="s">
        <v>749</v>
      </c>
      <c r="BU86" s="522" t="s">
        <v>749</v>
      </c>
      <c r="BV86" s="522" t="s">
        <v>749</v>
      </c>
      <c r="BW86" s="522" t="s">
        <v>749</v>
      </c>
      <c r="BX86" s="522" t="s">
        <v>749</v>
      </c>
      <c r="BY86" s="522">
        <v>1</v>
      </c>
      <c r="BZ86" s="522">
        <v>1</v>
      </c>
      <c r="CA86" s="522">
        <v>1</v>
      </c>
      <c r="CB86" s="522">
        <v>1</v>
      </c>
      <c r="CC86" s="522" t="s">
        <v>749</v>
      </c>
      <c r="CD86" s="522">
        <v>1</v>
      </c>
      <c r="CE86" s="522">
        <v>1</v>
      </c>
      <c r="CF86" s="522">
        <v>1</v>
      </c>
      <c r="CG86" s="522">
        <v>1</v>
      </c>
      <c r="CH86" s="522">
        <v>1</v>
      </c>
      <c r="CI86" s="522" t="s">
        <v>749</v>
      </c>
      <c r="CJ86" s="522" t="s">
        <v>749</v>
      </c>
      <c r="CK86" s="522" t="s">
        <v>749</v>
      </c>
      <c r="CL86" s="522" t="s">
        <v>749</v>
      </c>
      <c r="CM86" s="522" t="s">
        <v>749</v>
      </c>
      <c r="CN86" s="522" t="s">
        <v>749</v>
      </c>
      <c r="CO86" s="522">
        <v>1</v>
      </c>
      <c r="CP86" s="522"/>
      <c r="CQ86" s="522"/>
      <c r="CR86" s="522"/>
      <c r="CS86" s="522">
        <v>99</v>
      </c>
      <c r="CT86" s="522"/>
      <c r="CU86" s="522">
        <v>99</v>
      </c>
      <c r="CV86" s="522"/>
    </row>
    <row r="87" s="258" customFormat="1" ht="187.2" spans="1:100">
      <c r="A87" s="447"/>
      <c r="B87" s="448">
        <f t="shared" si="13"/>
        <v>72</v>
      </c>
      <c r="C87" s="449" t="s">
        <v>1341</v>
      </c>
      <c r="D87" s="450" t="s">
        <v>743</v>
      </c>
      <c r="E87" s="451" t="s">
        <v>801</v>
      </c>
      <c r="F87" s="452" t="s">
        <v>1342</v>
      </c>
      <c r="G87" s="453" t="s">
        <v>1343</v>
      </c>
      <c r="H87" s="451" t="str">
        <f t="shared" si="1"/>
        <v>Webサーバ
Web server</v>
      </c>
      <c r="I87" s="319" t="s">
        <v>785</v>
      </c>
      <c r="J87" s="320" t="s">
        <v>786</v>
      </c>
      <c r="K87" s="487" t="str">
        <f t="shared" si="14"/>
        <v>回答不要
Not Applicable</v>
      </c>
      <c r="L87" s="488"/>
      <c r="M87" s="489"/>
      <c r="N87" s="492" t="s">
        <v>287</v>
      </c>
      <c r="O87" s="493"/>
      <c r="P87" s="494"/>
      <c r="Q87" s="503"/>
      <c r="R87" s="487" t="str">
        <f t="shared" si="15"/>
        <v>回答不要
Not Applicable</v>
      </c>
      <c r="S87" s="488"/>
      <c r="T87" s="489"/>
      <c r="U87" s="493"/>
      <c r="V87" s="494"/>
      <c r="W87" s="503"/>
      <c r="X87" s="487" t="str">
        <f t="shared" si="16"/>
        <v>回答不要
Not Applicable</v>
      </c>
      <c r="Y87" s="488"/>
      <c r="Z87" s="489"/>
      <c r="AA87" s="493"/>
      <c r="AB87" s="494"/>
      <c r="AC87" s="503"/>
      <c r="AD87" s="487" t="str">
        <f t="shared" si="17"/>
        <v>回答不要
Not Applicable</v>
      </c>
      <c r="AE87" s="488"/>
      <c r="AF87" s="489"/>
      <c r="AG87" s="493"/>
      <c r="AH87" s="494"/>
      <c r="AI87" s="503"/>
      <c r="AJ87" s="487" t="str">
        <f t="shared" si="18"/>
        <v>回答不要
Not Applicable</v>
      </c>
      <c r="AK87" s="488"/>
      <c r="AL87" s="489"/>
      <c r="AM87" s="493"/>
      <c r="AN87" s="494"/>
      <c r="AO87" s="503"/>
      <c r="AP87" s="509">
        <f>IF(OR(AND('0.Work Content Judge'!$AE$160=1,$CP87=99),AND('0.Work Content Judge'!$AH$160=1,$CQ87=99),AND('0.Work Content Judge'!$AG$160=1,$CR87=99),AND(COUNTIF('0.Work Content Judge'!$AJ$160:$AO$160,2)=0,$CS87=99),AND(COUNTIF('0.Work Content Judge'!$AJ$160:$AO$160,2)&gt;0,$CT87=99),AND('0.Work Content Judge'!$T$160=0,$CU87=99),AND('0.Work Content Judge'!$U$160=0,$CV87=99)),0,IF(OR(AND('0.Work Content Judge'!$G$130=1,$CD87=1),AND('0.Work Content Judge'!$H$130=1,$CE87=1),AND('0.Work Content Judge'!$I$130=1,$CF87=1),AND('0.Work Content Judge'!$J$130=1,$CG87=1),AND('0.Work Content Judge'!$L$130=1,$CK87=1),,AND('0.Work Content Judge'!$O$130=1,$CL87=1),AND('0.Work Content Judge'!$P$130=1,$CM87=1)),1,0))</f>
        <v>0</v>
      </c>
      <c r="AQ87" s="509">
        <f t="shared" si="19"/>
        <v>1</v>
      </c>
      <c r="AR87" s="509">
        <f>IF(OR(AND('0.Work Content Judge'!$AE$161=1,$CP87=99),AND('0.Work Content Judge'!$AH$161=1,$CQ87=99),AND('0.Work Content Judge'!$AG$161=1,$CR87=99),AND(COUNTIF('0.Work Content Judge'!$AJ$161:$AO$161,2)=0,$CS87=99),AND(COUNTIF('0.Work Content Judge'!$AJ$161:$AO$161,2)&gt;0,$CT87=99),AND('0.Work Content Judge'!$T$161=0,$CU87=99),AND('0.Work Content Judge'!$U$161=0,$CV87=99)),0,IF(OR(AND('0.Work Content Judge'!$G$131=1,$CD87=1),AND('0.Work Content Judge'!$H$131=1,$CE87=1),AND('0.Work Content Judge'!$I$131=1,$CF87=1),AND('0.Work Content Judge'!$J$131=1,$CG87=1),AND('0.Work Content Judge'!$L$131=1,$CK87=1),,AND('0.Work Content Judge'!$O$131=1,$CL87=1),AND('0.Work Content Judge'!$P$131=1,$CM87=1)),1,0))</f>
        <v>0</v>
      </c>
      <c r="AS87" s="509">
        <f t="shared" si="20"/>
        <v>1</v>
      </c>
      <c r="AT87" s="509">
        <f>IF(OR(AND('0.Work Content Judge'!$AE$162=1,$CP87=99),AND('0.Work Content Judge'!$AH$162=1,$CQ87=99),AND('0.Work Content Judge'!$AG$162=1,$CR87=99),AND(COUNTIF('0.Work Content Judge'!$AJ$162:$AO$162,2)=0,$CS87=99),AND(COUNTIF('0.Work Content Judge'!$AJ$162:$AO$162,2)&gt;0,$CT87=99),AND('0.Work Content Judge'!$T$162=0,$CU87=99),AND('0.Work Content Judge'!$U$162=0,$CV87=99)),0,IF(OR(AND('0.Work Content Judge'!$G$132=1,$CD87=1),AND('0.Work Content Judge'!$H$132=1,$CE87=1),AND('0.Work Content Judge'!$I$132=1,$CF87=1),AND('0.Work Content Judge'!$J$132=1,$CG87=1),AND('0.Work Content Judge'!$L$132=1,$CK87=1),,AND('0.Work Content Judge'!$O$132=1,$CL87=1),AND('0.Work Content Judge'!$P$132=1,$CM87=1)),1,0))</f>
        <v>0</v>
      </c>
      <c r="AU87" s="509">
        <f t="shared" si="21"/>
        <v>1</v>
      </c>
      <c r="AV87" s="509">
        <f>IF(OR(AND('0.Work Content Judge'!$AE$163=1,$CP87=99),AND('0.Work Content Judge'!$AH$163=1,$CQ87=99),AND('0.Work Content Judge'!$AG$163=1,$CR87=99),AND(COUNTIF('0.Work Content Judge'!$AJ$163:$AO$163,2)=0,$CS87=99),AND(COUNTIF('0.Work Content Judge'!$AJ$163:$AO$163,2)&gt;0,$CT87=99),AND('0.Work Content Judge'!$T$163=0,$CU87=99),AND('0.Work Content Judge'!$U$163=0,$CV87=99)),0,IF(OR(AND('0.Work Content Judge'!$G$133=1,$CD87=1),AND('0.Work Content Judge'!$H$133=1,$CE87=1),AND('0.Work Content Judge'!$I$133=1,$CF87=1),AND('0.Work Content Judge'!$J$133=1,$CG87=1),AND('0.Work Content Judge'!$L$133=1,$CK87=1),,AND('0.Work Content Judge'!$O$133=1,$CL87=1),AND('0.Work Content Judge'!$P$133=1,$CM87=1)),1,0))</f>
        <v>0</v>
      </c>
      <c r="AW87" s="509">
        <f t="shared" si="22"/>
        <v>1</v>
      </c>
      <c r="AX87" s="509">
        <f>IF(OR(AND('0.Work Content Judge'!$AE$164=1,$CP87=99),AND('0.Work Content Judge'!$AH$164=1,$CQ87=99),AND('0.Work Content Judge'!$AG$164=1,$CR87=99),AND(COUNTIF('0.Work Content Judge'!$AJ$164:$AO$164,2)=0,$CS87=99),AND(COUNTIF('0.Work Content Judge'!$AJ$164:$AO$164,2)&gt;0,$CT87=99),AND('0.Work Content Judge'!$T$164=0,$CU87=99),AND('0.Work Content Judge'!$U$164=0,$CV87=99)),0,IF(OR(AND('0.Work Content Judge'!$G$134=1,$CD87=1),AND('0.Work Content Judge'!$H$134=1,$CE87=1),AND('0.Work Content Judge'!$I$134=1,$CF87=1),AND('0.Work Content Judge'!$J$134=1,$CG87=1),AND('0.Work Content Judge'!$L$134=1,$CK87=1),,AND('0.Work Content Judge'!$O$134=1,$CL87=1),AND('0.Work Content Judge'!$P$134=1,$CM87=1)),1,0))</f>
        <v>0</v>
      </c>
      <c r="AY87" s="509">
        <f t="shared" si="23"/>
        <v>1</v>
      </c>
      <c r="AZ87" s="493">
        <f t="shared" si="12"/>
        <v>1</v>
      </c>
      <c r="BA87" s="521">
        <v>1</v>
      </c>
      <c r="BB87" s="522">
        <v>0</v>
      </c>
      <c r="BC87" s="522" t="s">
        <v>749</v>
      </c>
      <c r="BD87" s="522" t="s">
        <v>749</v>
      </c>
      <c r="BE87" s="522" t="s">
        <v>749</v>
      </c>
      <c r="BF87" s="522" t="s">
        <v>749</v>
      </c>
      <c r="BG87" s="522" t="s">
        <v>749</v>
      </c>
      <c r="BH87" s="522" t="s">
        <v>749</v>
      </c>
      <c r="BI87" s="522" t="s">
        <v>749</v>
      </c>
      <c r="BJ87" s="522" t="e">
        <v>#N/A</v>
      </c>
      <c r="BK87" s="522" t="e">
        <v>#N/A</v>
      </c>
      <c r="BL87" s="522" t="e">
        <v>#N/A</v>
      </c>
      <c r="BM87" s="522" t="e">
        <v>#N/A</v>
      </c>
      <c r="BN87" s="522" t="e">
        <v>#N/A</v>
      </c>
      <c r="BO87" s="522" t="e">
        <v>#N/A</v>
      </c>
      <c r="BP87" s="522" t="e">
        <v>#N/A</v>
      </c>
      <c r="BQ87" s="522" t="s">
        <v>749</v>
      </c>
      <c r="BR87" s="522">
        <v>1</v>
      </c>
      <c r="BS87" s="522" t="s">
        <v>749</v>
      </c>
      <c r="BT87" s="522" t="s">
        <v>749</v>
      </c>
      <c r="BU87" s="522" t="s">
        <v>749</v>
      </c>
      <c r="BV87" s="522" t="s">
        <v>749</v>
      </c>
      <c r="BW87" s="522" t="s">
        <v>749</v>
      </c>
      <c r="BX87" s="522" t="s">
        <v>749</v>
      </c>
      <c r="BY87" s="522" t="s">
        <v>749</v>
      </c>
      <c r="BZ87" s="522">
        <v>1</v>
      </c>
      <c r="CA87" s="522">
        <v>1</v>
      </c>
      <c r="CB87" s="522">
        <v>1</v>
      </c>
      <c r="CC87" s="522" t="s">
        <v>749</v>
      </c>
      <c r="CD87" s="522">
        <v>1</v>
      </c>
      <c r="CE87" s="522">
        <v>1</v>
      </c>
      <c r="CF87" s="522">
        <v>1</v>
      </c>
      <c r="CG87" s="522">
        <v>1</v>
      </c>
      <c r="CH87" s="522">
        <v>1</v>
      </c>
      <c r="CI87" s="522" t="s">
        <v>749</v>
      </c>
      <c r="CJ87" s="522" t="s">
        <v>749</v>
      </c>
      <c r="CK87" s="522" t="s">
        <v>749</v>
      </c>
      <c r="CL87" s="522" t="s">
        <v>749</v>
      </c>
      <c r="CM87" s="522" t="s">
        <v>749</v>
      </c>
      <c r="CN87" s="522" t="s">
        <v>749</v>
      </c>
      <c r="CO87" s="522">
        <v>1</v>
      </c>
      <c r="CP87" s="522"/>
      <c r="CQ87" s="522">
        <v>99</v>
      </c>
      <c r="CR87" s="522"/>
      <c r="CS87" s="522">
        <v>99</v>
      </c>
      <c r="CT87" s="522"/>
      <c r="CU87" s="522">
        <v>99</v>
      </c>
      <c r="CV87" s="522"/>
    </row>
    <row r="88" s="258" customFormat="1" ht="187.2" spans="1:100">
      <c r="A88" s="447"/>
      <c r="B88" s="448">
        <f t="shared" si="13"/>
        <v>73</v>
      </c>
      <c r="C88" s="449" t="s">
        <v>1344</v>
      </c>
      <c r="D88" s="450" t="s">
        <v>743</v>
      </c>
      <c r="E88" s="451" t="s">
        <v>801</v>
      </c>
      <c r="F88" s="452" t="s">
        <v>1345</v>
      </c>
      <c r="G88" s="453" t="s">
        <v>1346</v>
      </c>
      <c r="H88" s="451" t="str">
        <f t="shared" si="1"/>
        <v>その他(ネットワーク機器等)
Other
(e.g., External FW, IPS/IDS, network equipment, storage devices, etc.)</v>
      </c>
      <c r="I88" s="319" t="s">
        <v>785</v>
      </c>
      <c r="J88" s="320" t="s">
        <v>786</v>
      </c>
      <c r="K88" s="487" t="str">
        <f t="shared" si="14"/>
        <v>回答不要
Not Applicable</v>
      </c>
      <c r="L88" s="488"/>
      <c r="M88" s="489"/>
      <c r="N88" s="492" t="s">
        <v>287</v>
      </c>
      <c r="O88" s="493"/>
      <c r="P88" s="494"/>
      <c r="Q88" s="503"/>
      <c r="R88" s="487" t="str">
        <f t="shared" si="15"/>
        <v>回答不要
Not Applicable</v>
      </c>
      <c r="S88" s="488"/>
      <c r="T88" s="489"/>
      <c r="U88" s="493"/>
      <c r="V88" s="494"/>
      <c r="W88" s="503"/>
      <c r="X88" s="487" t="str">
        <f t="shared" si="16"/>
        <v>回答不要
Not Applicable</v>
      </c>
      <c r="Y88" s="488"/>
      <c r="Z88" s="489"/>
      <c r="AA88" s="493"/>
      <c r="AB88" s="494"/>
      <c r="AC88" s="503"/>
      <c r="AD88" s="487" t="str">
        <f t="shared" si="17"/>
        <v>回答不要
Not Applicable</v>
      </c>
      <c r="AE88" s="488"/>
      <c r="AF88" s="489"/>
      <c r="AG88" s="493"/>
      <c r="AH88" s="494"/>
      <c r="AI88" s="503"/>
      <c r="AJ88" s="487" t="str">
        <f t="shared" si="18"/>
        <v>回答不要
Not Applicable</v>
      </c>
      <c r="AK88" s="488"/>
      <c r="AL88" s="489"/>
      <c r="AM88" s="493"/>
      <c r="AN88" s="494"/>
      <c r="AO88" s="503"/>
      <c r="AP88" s="509">
        <f>IF(OR(AND('0.Work Content Judge'!$AE$160=1,$CP88=99),AND('0.Work Content Judge'!$AH$160=1,$CQ88=99),AND('0.Work Content Judge'!$AG$160=1,$CR88=99),AND(COUNTIF('0.Work Content Judge'!$AJ$160:$AO$160,2)=0,$CS88=99),AND(COUNTIF('0.Work Content Judge'!$AJ$160:$AO$160,2)&gt;0,$CT88=99),AND('0.Work Content Judge'!$T$160=0,$CU88=99),AND('0.Work Content Judge'!$U$160=0,$CV88=99)),0,IF(OR(AND('0.Work Content Judge'!$G$130=1,$CD88=1),AND('0.Work Content Judge'!$H$130=1,$CE88=1),AND('0.Work Content Judge'!$I$130=1,$CF88=1),AND('0.Work Content Judge'!$J$130=1,$CG88=1),AND('0.Work Content Judge'!$L$130=1,$CK88=1),,AND('0.Work Content Judge'!$O$130=1,$CL88=1),AND('0.Work Content Judge'!$P$130=1,$CM88=1)),1,0))</f>
        <v>0</v>
      </c>
      <c r="AQ88" s="509">
        <f t="shared" si="19"/>
        <v>1</v>
      </c>
      <c r="AR88" s="509">
        <f>IF(OR(AND('0.Work Content Judge'!$AE$161=1,$CP88=99),AND('0.Work Content Judge'!$AH$161=1,$CQ88=99),AND('0.Work Content Judge'!$AG$161=1,$CR88=99),AND(COUNTIF('0.Work Content Judge'!$AJ$161:$AO$161,2)=0,$CS88=99),AND(COUNTIF('0.Work Content Judge'!$AJ$161:$AO$161,2)&gt;0,$CT88=99),AND('0.Work Content Judge'!$T$161=0,$CU88=99),AND('0.Work Content Judge'!$U$161=0,$CV88=99)),0,IF(OR(AND('0.Work Content Judge'!$G$131=1,$CD88=1),AND('0.Work Content Judge'!$H$131=1,$CE88=1),AND('0.Work Content Judge'!$I$131=1,$CF88=1),AND('0.Work Content Judge'!$J$131=1,$CG88=1),AND('0.Work Content Judge'!$L$131=1,$CK88=1),,AND('0.Work Content Judge'!$O$131=1,$CL88=1),AND('0.Work Content Judge'!$P$131=1,$CM88=1)),1,0))</f>
        <v>0</v>
      </c>
      <c r="AS88" s="509">
        <f t="shared" si="20"/>
        <v>1</v>
      </c>
      <c r="AT88" s="509">
        <f>IF(OR(AND('0.Work Content Judge'!$AE$162=1,$CP88=99),AND('0.Work Content Judge'!$AH$162=1,$CQ88=99),AND('0.Work Content Judge'!$AG$162=1,$CR88=99),AND(COUNTIF('0.Work Content Judge'!$AJ$162:$AO$162,2)=0,$CS88=99),AND(COUNTIF('0.Work Content Judge'!$AJ$162:$AO$162,2)&gt;0,$CT88=99),AND('0.Work Content Judge'!$T$162=0,$CU88=99),AND('0.Work Content Judge'!$U$162=0,$CV88=99)),0,IF(OR(AND('0.Work Content Judge'!$G$132=1,$CD88=1),AND('0.Work Content Judge'!$H$132=1,$CE88=1),AND('0.Work Content Judge'!$I$132=1,$CF88=1),AND('0.Work Content Judge'!$J$132=1,$CG88=1),AND('0.Work Content Judge'!$L$132=1,$CK88=1),,AND('0.Work Content Judge'!$O$132=1,$CL88=1),AND('0.Work Content Judge'!$P$132=1,$CM88=1)),1,0))</f>
        <v>0</v>
      </c>
      <c r="AU88" s="509">
        <f t="shared" si="21"/>
        <v>1</v>
      </c>
      <c r="AV88" s="509">
        <f>IF(OR(AND('0.Work Content Judge'!$AE$163=1,$CP88=99),AND('0.Work Content Judge'!$AH$163=1,$CQ88=99),AND('0.Work Content Judge'!$AG$163=1,$CR88=99),AND(COUNTIF('0.Work Content Judge'!$AJ$163:$AO$163,2)=0,$CS88=99),AND(COUNTIF('0.Work Content Judge'!$AJ$163:$AO$163,2)&gt;0,$CT88=99),AND('0.Work Content Judge'!$T$163=0,$CU88=99),AND('0.Work Content Judge'!$U$163=0,$CV88=99)),0,IF(OR(AND('0.Work Content Judge'!$G$133=1,$CD88=1),AND('0.Work Content Judge'!$H$133=1,$CE88=1),AND('0.Work Content Judge'!$I$133=1,$CF88=1),AND('0.Work Content Judge'!$J$133=1,$CG88=1),AND('0.Work Content Judge'!$L$133=1,$CK88=1),,AND('0.Work Content Judge'!$O$133=1,$CL88=1),AND('0.Work Content Judge'!$P$133=1,$CM88=1)),1,0))</f>
        <v>0</v>
      </c>
      <c r="AW88" s="509">
        <f t="shared" si="22"/>
        <v>1</v>
      </c>
      <c r="AX88" s="509">
        <f>IF(OR(AND('0.Work Content Judge'!$AE$164=1,$CP88=99),AND('0.Work Content Judge'!$AH$164=1,$CQ88=99),AND('0.Work Content Judge'!$AG$164=1,$CR88=99),AND(COUNTIF('0.Work Content Judge'!$AJ$164:$AO$164,2)=0,$CS88=99),AND(COUNTIF('0.Work Content Judge'!$AJ$164:$AO$164,2)&gt;0,$CT88=99),AND('0.Work Content Judge'!$T$164=0,$CU88=99),AND('0.Work Content Judge'!$U$164=0,$CV88=99)),0,IF(OR(AND('0.Work Content Judge'!$G$134=1,$CD88=1),AND('0.Work Content Judge'!$H$134=1,$CE88=1),AND('0.Work Content Judge'!$I$134=1,$CF88=1),AND('0.Work Content Judge'!$J$134=1,$CG88=1),AND('0.Work Content Judge'!$L$134=1,$CK88=1),,AND('0.Work Content Judge'!$O$134=1,$CL88=1),AND('0.Work Content Judge'!$P$134=1,$CM88=1)),1,0))</f>
        <v>0</v>
      </c>
      <c r="AY88" s="509">
        <f t="shared" si="23"/>
        <v>1</v>
      </c>
      <c r="AZ88" s="493">
        <f t="shared" si="12"/>
        <v>1</v>
      </c>
      <c r="BA88" s="521">
        <v>1</v>
      </c>
      <c r="BB88" s="522">
        <v>0</v>
      </c>
      <c r="BC88" s="522" t="s">
        <v>749</v>
      </c>
      <c r="BD88" s="522" t="s">
        <v>749</v>
      </c>
      <c r="BE88" s="522" t="s">
        <v>749</v>
      </c>
      <c r="BF88" s="522" t="s">
        <v>749</v>
      </c>
      <c r="BG88" s="522" t="s">
        <v>749</v>
      </c>
      <c r="BH88" s="522" t="s">
        <v>749</v>
      </c>
      <c r="BI88" s="522" t="s">
        <v>749</v>
      </c>
      <c r="BJ88" s="522" t="e">
        <v>#N/A</v>
      </c>
      <c r="BK88" s="522" t="e">
        <v>#N/A</v>
      </c>
      <c r="BL88" s="522" t="e">
        <v>#N/A</v>
      </c>
      <c r="BM88" s="522" t="e">
        <v>#N/A</v>
      </c>
      <c r="BN88" s="522" t="e">
        <v>#N/A</v>
      </c>
      <c r="BO88" s="522" t="e">
        <v>#N/A</v>
      </c>
      <c r="BP88" s="522" t="e">
        <v>#N/A</v>
      </c>
      <c r="BQ88" s="522" t="s">
        <v>749</v>
      </c>
      <c r="BR88" s="522" t="s">
        <v>749</v>
      </c>
      <c r="BS88" s="522" t="s">
        <v>749</v>
      </c>
      <c r="BT88" s="522" t="s">
        <v>749</v>
      </c>
      <c r="BU88" s="522" t="s">
        <v>749</v>
      </c>
      <c r="BV88" s="522" t="s">
        <v>749</v>
      </c>
      <c r="BW88" s="522" t="s">
        <v>749</v>
      </c>
      <c r="BX88" s="522" t="s">
        <v>749</v>
      </c>
      <c r="BY88" s="522">
        <v>1</v>
      </c>
      <c r="BZ88" s="522">
        <v>1</v>
      </c>
      <c r="CA88" s="522">
        <v>1</v>
      </c>
      <c r="CB88" s="522">
        <v>1</v>
      </c>
      <c r="CC88" s="522" t="s">
        <v>749</v>
      </c>
      <c r="CD88" s="522">
        <v>1</v>
      </c>
      <c r="CE88" s="522" t="s">
        <v>749</v>
      </c>
      <c r="CF88" s="522">
        <v>1</v>
      </c>
      <c r="CG88" s="522">
        <v>1</v>
      </c>
      <c r="CH88" s="522" t="s">
        <v>749</v>
      </c>
      <c r="CI88" s="522" t="s">
        <v>749</v>
      </c>
      <c r="CJ88" s="522" t="s">
        <v>749</v>
      </c>
      <c r="CK88" s="522" t="s">
        <v>749</v>
      </c>
      <c r="CL88" s="522" t="s">
        <v>749</v>
      </c>
      <c r="CM88" s="522" t="s">
        <v>749</v>
      </c>
      <c r="CN88" s="522" t="s">
        <v>749</v>
      </c>
      <c r="CO88" s="522">
        <v>1</v>
      </c>
      <c r="CP88" s="522"/>
      <c r="CQ88" s="522"/>
      <c r="CR88" s="522"/>
      <c r="CS88" s="522">
        <v>99</v>
      </c>
      <c r="CT88" s="522"/>
      <c r="CU88" s="522">
        <v>99</v>
      </c>
      <c r="CV88" s="522"/>
    </row>
    <row r="89" s="258" customFormat="1" ht="201.6" spans="1:100">
      <c r="A89" s="447"/>
      <c r="B89" s="448">
        <f t="shared" si="13"/>
        <v>74</v>
      </c>
      <c r="C89" s="449" t="s">
        <v>1347</v>
      </c>
      <c r="D89" s="450" t="s">
        <v>743</v>
      </c>
      <c r="E89" s="451" t="s">
        <v>801</v>
      </c>
      <c r="F89" s="452" t="s">
        <v>1348</v>
      </c>
      <c r="G89" s="453" t="s">
        <v>1349</v>
      </c>
      <c r="H89" s="451" t="str">
        <f t="shared" si="1"/>
        <v>サーバ全体
Entire server</v>
      </c>
      <c r="I89" s="319" t="s">
        <v>785</v>
      </c>
      <c r="J89" s="320" t="s">
        <v>786</v>
      </c>
      <c r="K89" s="487" t="str">
        <f t="shared" si="14"/>
        <v>回答不要
Not Applicable</v>
      </c>
      <c r="L89" s="488"/>
      <c r="M89" s="489"/>
      <c r="N89" s="492" t="s">
        <v>287</v>
      </c>
      <c r="O89" s="493"/>
      <c r="P89" s="494"/>
      <c r="Q89" s="503"/>
      <c r="R89" s="487" t="str">
        <f t="shared" si="15"/>
        <v>回答不要
Not Applicable</v>
      </c>
      <c r="S89" s="488"/>
      <c r="T89" s="489"/>
      <c r="U89" s="493"/>
      <c r="V89" s="494"/>
      <c r="W89" s="503"/>
      <c r="X89" s="487" t="str">
        <f t="shared" si="16"/>
        <v>回答不要
Not Applicable</v>
      </c>
      <c r="Y89" s="488"/>
      <c r="Z89" s="489"/>
      <c r="AA89" s="493"/>
      <c r="AB89" s="494"/>
      <c r="AC89" s="503"/>
      <c r="AD89" s="487" t="str">
        <f t="shared" si="17"/>
        <v>回答不要
Not Applicable</v>
      </c>
      <c r="AE89" s="488"/>
      <c r="AF89" s="489"/>
      <c r="AG89" s="493"/>
      <c r="AH89" s="494"/>
      <c r="AI89" s="503"/>
      <c r="AJ89" s="487" t="str">
        <f t="shared" si="18"/>
        <v>回答不要
Not Applicable</v>
      </c>
      <c r="AK89" s="488"/>
      <c r="AL89" s="489"/>
      <c r="AM89" s="493"/>
      <c r="AN89" s="494"/>
      <c r="AO89" s="503"/>
      <c r="AP89" s="509">
        <f>IF(OR(AND('0.Work Content Judge'!$AE$160=1,$CP89=99),AND('0.Work Content Judge'!$AH$160=1,$CQ89=99),AND('0.Work Content Judge'!$AG$160=1,$CR89=99),AND(COUNTIF('0.Work Content Judge'!$AJ$160:$AO$160,2)=0,$CS89=99),AND(COUNTIF('0.Work Content Judge'!$AJ$160:$AO$160,2)&gt;0,$CT89=99),AND('0.Work Content Judge'!$T$160=0,$CU89=99),AND('0.Work Content Judge'!$U$160=0,$CV89=99)),0,IF(OR(AND('0.Work Content Judge'!$G$130=1,$CD89=1),AND('0.Work Content Judge'!$H$130=1,$CE89=1),AND('0.Work Content Judge'!$I$130=1,$CF89=1),AND('0.Work Content Judge'!$J$130=1,$CG89=1),AND('0.Work Content Judge'!$L$130=1,$CK89=1),,AND('0.Work Content Judge'!$O$130=1,$CL89=1),AND('0.Work Content Judge'!$P$130=1,$CM89=1)),1,0))</f>
        <v>0</v>
      </c>
      <c r="AQ89" s="509">
        <f t="shared" si="19"/>
        <v>1</v>
      </c>
      <c r="AR89" s="509">
        <f>IF(OR(AND('0.Work Content Judge'!$AE$161=1,$CP89=99),AND('0.Work Content Judge'!$AH$161=1,$CQ89=99),AND('0.Work Content Judge'!$AG$161=1,$CR89=99),AND(COUNTIF('0.Work Content Judge'!$AJ$161:$AO$161,2)=0,$CS89=99),AND(COUNTIF('0.Work Content Judge'!$AJ$161:$AO$161,2)&gt;0,$CT89=99),AND('0.Work Content Judge'!$T$161=0,$CU89=99),AND('0.Work Content Judge'!$U$161=0,$CV89=99)),0,IF(OR(AND('0.Work Content Judge'!$G$131=1,$CD89=1),AND('0.Work Content Judge'!$H$131=1,$CE89=1),AND('0.Work Content Judge'!$I$131=1,$CF89=1),AND('0.Work Content Judge'!$J$131=1,$CG89=1),AND('0.Work Content Judge'!$L$131=1,$CK89=1),,AND('0.Work Content Judge'!$O$131=1,$CL89=1),AND('0.Work Content Judge'!$P$131=1,$CM89=1)),1,0))</f>
        <v>0</v>
      </c>
      <c r="AS89" s="509">
        <f t="shared" si="20"/>
        <v>1</v>
      </c>
      <c r="AT89" s="509">
        <f>IF(OR(AND('0.Work Content Judge'!$AE$162=1,$CP89=99),AND('0.Work Content Judge'!$AH$162=1,$CQ89=99),AND('0.Work Content Judge'!$AG$162=1,$CR89=99),AND(COUNTIF('0.Work Content Judge'!$AJ$162:$AO$162,2)=0,$CS89=99),AND(COUNTIF('0.Work Content Judge'!$AJ$162:$AO$162,2)&gt;0,$CT89=99),AND('0.Work Content Judge'!$T$162=0,$CU89=99),AND('0.Work Content Judge'!$U$162=0,$CV89=99)),0,IF(OR(AND('0.Work Content Judge'!$G$132=1,$CD89=1),AND('0.Work Content Judge'!$H$132=1,$CE89=1),AND('0.Work Content Judge'!$I$132=1,$CF89=1),AND('0.Work Content Judge'!$J$132=1,$CG89=1),AND('0.Work Content Judge'!$L$132=1,$CK89=1),,AND('0.Work Content Judge'!$O$132=1,$CL89=1),AND('0.Work Content Judge'!$P$132=1,$CM89=1)),1,0))</f>
        <v>0</v>
      </c>
      <c r="AU89" s="509">
        <f t="shared" si="21"/>
        <v>1</v>
      </c>
      <c r="AV89" s="509">
        <f>IF(OR(AND('0.Work Content Judge'!$AE$163=1,$CP89=99),AND('0.Work Content Judge'!$AH$163=1,$CQ89=99),AND('0.Work Content Judge'!$AG$163=1,$CR89=99),AND(COUNTIF('0.Work Content Judge'!$AJ$163:$AO$163,2)=0,$CS89=99),AND(COUNTIF('0.Work Content Judge'!$AJ$163:$AO$163,2)&gt;0,$CT89=99),AND('0.Work Content Judge'!$T$163=0,$CU89=99),AND('0.Work Content Judge'!$U$163=0,$CV89=99)),0,IF(OR(AND('0.Work Content Judge'!$G$133=1,$CD89=1),AND('0.Work Content Judge'!$H$133=1,$CE89=1),AND('0.Work Content Judge'!$I$133=1,$CF89=1),AND('0.Work Content Judge'!$J$133=1,$CG89=1),AND('0.Work Content Judge'!$L$133=1,$CK89=1),,AND('0.Work Content Judge'!$O$133=1,$CL89=1),AND('0.Work Content Judge'!$P$133=1,$CM89=1)),1,0))</f>
        <v>0</v>
      </c>
      <c r="AW89" s="509">
        <f t="shared" si="22"/>
        <v>1</v>
      </c>
      <c r="AX89" s="509">
        <f>IF(OR(AND('0.Work Content Judge'!$AE$164=1,$CP89=99),AND('0.Work Content Judge'!$AH$164=1,$CQ89=99),AND('0.Work Content Judge'!$AG$164=1,$CR89=99),AND(COUNTIF('0.Work Content Judge'!$AJ$164:$AO$164,2)=0,$CS89=99),AND(COUNTIF('0.Work Content Judge'!$AJ$164:$AO$164,2)&gt;0,$CT89=99),AND('0.Work Content Judge'!$T$164=0,$CU89=99),AND('0.Work Content Judge'!$U$164=0,$CV89=99)),0,IF(OR(AND('0.Work Content Judge'!$G$134=1,$CD89=1),AND('0.Work Content Judge'!$H$134=1,$CE89=1),AND('0.Work Content Judge'!$I$134=1,$CF89=1),AND('0.Work Content Judge'!$J$134=1,$CG89=1),AND('0.Work Content Judge'!$L$134=1,$CK89=1),,AND('0.Work Content Judge'!$O$134=1,$CL89=1),AND('0.Work Content Judge'!$P$134=1,$CM89=1)),1,0))</f>
        <v>0</v>
      </c>
      <c r="AY89" s="509">
        <f t="shared" si="23"/>
        <v>1</v>
      </c>
      <c r="AZ89" s="493">
        <f t="shared" si="12"/>
        <v>1</v>
      </c>
      <c r="BA89" s="521">
        <v>1</v>
      </c>
      <c r="BB89" s="522">
        <v>0</v>
      </c>
      <c r="BC89" s="522" t="s">
        <v>749</v>
      </c>
      <c r="BD89" s="522" t="s">
        <v>749</v>
      </c>
      <c r="BE89" s="522" t="s">
        <v>749</v>
      </c>
      <c r="BF89" s="522" t="s">
        <v>749</v>
      </c>
      <c r="BG89" s="522" t="s">
        <v>749</v>
      </c>
      <c r="BH89" s="522" t="s">
        <v>749</v>
      </c>
      <c r="BI89" s="522" t="s">
        <v>749</v>
      </c>
      <c r="BJ89" s="522" t="e">
        <v>#N/A</v>
      </c>
      <c r="BK89" s="522" t="e">
        <v>#N/A</v>
      </c>
      <c r="BL89" s="522" t="e">
        <v>#N/A</v>
      </c>
      <c r="BM89" s="522" t="e">
        <v>#N/A</v>
      </c>
      <c r="BN89" s="522" t="e">
        <v>#N/A</v>
      </c>
      <c r="BO89" s="522" t="e">
        <v>#N/A</v>
      </c>
      <c r="BP89" s="522" t="e">
        <v>#N/A</v>
      </c>
      <c r="BQ89" s="522">
        <v>1</v>
      </c>
      <c r="BR89" s="522" t="s">
        <v>749</v>
      </c>
      <c r="BS89" s="522" t="s">
        <v>749</v>
      </c>
      <c r="BT89" s="522" t="s">
        <v>749</v>
      </c>
      <c r="BU89" s="522" t="s">
        <v>749</v>
      </c>
      <c r="BV89" s="522" t="s">
        <v>749</v>
      </c>
      <c r="BW89" s="522" t="s">
        <v>749</v>
      </c>
      <c r="BX89" s="522" t="s">
        <v>749</v>
      </c>
      <c r="BY89" s="522" t="s">
        <v>749</v>
      </c>
      <c r="BZ89" s="522">
        <v>1</v>
      </c>
      <c r="CA89" s="522">
        <v>1</v>
      </c>
      <c r="CB89" s="522">
        <v>1</v>
      </c>
      <c r="CC89" s="522" t="s">
        <v>749</v>
      </c>
      <c r="CD89" s="522">
        <v>1</v>
      </c>
      <c r="CE89" s="522" t="s">
        <v>749</v>
      </c>
      <c r="CF89" s="522" t="s">
        <v>749</v>
      </c>
      <c r="CG89" s="522" t="s">
        <v>749</v>
      </c>
      <c r="CH89" s="522" t="s">
        <v>749</v>
      </c>
      <c r="CI89" s="522" t="s">
        <v>749</v>
      </c>
      <c r="CJ89" s="522" t="s">
        <v>749</v>
      </c>
      <c r="CK89" s="522" t="s">
        <v>749</v>
      </c>
      <c r="CL89" s="522" t="s">
        <v>749</v>
      </c>
      <c r="CM89" s="522" t="s">
        <v>749</v>
      </c>
      <c r="CN89" s="522" t="s">
        <v>749</v>
      </c>
      <c r="CO89" s="522">
        <v>1</v>
      </c>
      <c r="CP89" s="522"/>
      <c r="CQ89" s="522"/>
      <c r="CR89" s="522"/>
      <c r="CS89" s="522">
        <v>99</v>
      </c>
      <c r="CT89" s="522"/>
      <c r="CU89" s="522">
        <v>99</v>
      </c>
      <c r="CV89" s="522"/>
    </row>
    <row r="90" s="258" customFormat="1" ht="187.2" spans="1:100">
      <c r="A90" s="447"/>
      <c r="B90" s="448">
        <f t="shared" si="13"/>
        <v>75</v>
      </c>
      <c r="C90" s="449" t="s">
        <v>1350</v>
      </c>
      <c r="D90" s="450" t="s">
        <v>743</v>
      </c>
      <c r="E90" s="451" t="s">
        <v>801</v>
      </c>
      <c r="F90" s="452" t="s">
        <v>1351</v>
      </c>
      <c r="G90" s="453" t="s">
        <v>1352</v>
      </c>
      <c r="H90" s="451" t="str">
        <f t="shared" si="1"/>
        <v>その他(ネットワーク機器等)
Other
(e.g., External FW, IPS/IDS, network equipment, storage devices, etc.)</v>
      </c>
      <c r="I90" s="319" t="s">
        <v>785</v>
      </c>
      <c r="J90" s="320" t="s">
        <v>786</v>
      </c>
      <c r="K90" s="487" t="str">
        <f t="shared" si="14"/>
        <v>回答不要
Not Applicable</v>
      </c>
      <c r="L90" s="488"/>
      <c r="M90" s="489"/>
      <c r="N90" s="492" t="s">
        <v>287</v>
      </c>
      <c r="O90" s="493"/>
      <c r="P90" s="494"/>
      <c r="Q90" s="503"/>
      <c r="R90" s="487" t="str">
        <f t="shared" si="15"/>
        <v>回答不要
Not Applicable</v>
      </c>
      <c r="S90" s="488"/>
      <c r="T90" s="489"/>
      <c r="U90" s="493"/>
      <c r="V90" s="494"/>
      <c r="W90" s="503"/>
      <c r="X90" s="487" t="str">
        <f t="shared" si="16"/>
        <v>回答不要
Not Applicable</v>
      </c>
      <c r="Y90" s="488"/>
      <c r="Z90" s="489"/>
      <c r="AA90" s="493"/>
      <c r="AB90" s="494"/>
      <c r="AC90" s="503"/>
      <c r="AD90" s="487" t="str">
        <f t="shared" si="17"/>
        <v>回答不要
Not Applicable</v>
      </c>
      <c r="AE90" s="488"/>
      <c r="AF90" s="489"/>
      <c r="AG90" s="493"/>
      <c r="AH90" s="494"/>
      <c r="AI90" s="503"/>
      <c r="AJ90" s="487" t="str">
        <f t="shared" si="18"/>
        <v>回答不要
Not Applicable</v>
      </c>
      <c r="AK90" s="488"/>
      <c r="AL90" s="489"/>
      <c r="AM90" s="493"/>
      <c r="AN90" s="494"/>
      <c r="AO90" s="503"/>
      <c r="AP90" s="509">
        <f>IF(OR(AND('0.Work Content Judge'!$AE$160=1,$CP90=99),AND('0.Work Content Judge'!$AH$160=1,$CQ90=99),AND('0.Work Content Judge'!$AG$160=1,$CR90=99),AND(COUNTIF('0.Work Content Judge'!$AJ$160:$AO$160,2)=0,$CS90=99),AND(COUNTIF('0.Work Content Judge'!$AJ$160:$AO$160,2)&gt;0,$CT90=99),AND('0.Work Content Judge'!$T$160=0,$CU90=99),AND('0.Work Content Judge'!$U$160=0,$CV90=99)),0,IF(OR(AND('0.Work Content Judge'!$G$130=1,$CD90=1),AND('0.Work Content Judge'!$H$130=1,$CE90=1),AND('0.Work Content Judge'!$I$130=1,$CF90=1),AND('0.Work Content Judge'!$J$130=1,$CG90=1),AND('0.Work Content Judge'!$L$130=1,$CK90=1),,AND('0.Work Content Judge'!$O$130=1,$CL90=1),AND('0.Work Content Judge'!$P$130=1,$CM90=1)),1,0))</f>
        <v>0</v>
      </c>
      <c r="AQ90" s="509">
        <f t="shared" si="19"/>
        <v>1</v>
      </c>
      <c r="AR90" s="509">
        <f>IF(OR(AND('0.Work Content Judge'!$AE$161=1,$CP90=99),AND('0.Work Content Judge'!$AH$161=1,$CQ90=99),AND('0.Work Content Judge'!$AG$161=1,$CR90=99),AND(COUNTIF('0.Work Content Judge'!$AJ$161:$AO$161,2)=0,$CS90=99),AND(COUNTIF('0.Work Content Judge'!$AJ$161:$AO$161,2)&gt;0,$CT90=99),AND('0.Work Content Judge'!$T$161=0,$CU90=99),AND('0.Work Content Judge'!$U$161=0,$CV90=99)),0,IF(OR(AND('0.Work Content Judge'!$G$131=1,$CD90=1),AND('0.Work Content Judge'!$H$131=1,$CE90=1),AND('0.Work Content Judge'!$I$131=1,$CF90=1),AND('0.Work Content Judge'!$J$131=1,$CG90=1),AND('0.Work Content Judge'!$L$131=1,$CK90=1),,AND('0.Work Content Judge'!$O$131=1,$CL90=1),AND('0.Work Content Judge'!$P$131=1,$CM90=1)),1,0))</f>
        <v>0</v>
      </c>
      <c r="AS90" s="509">
        <f t="shared" si="20"/>
        <v>1</v>
      </c>
      <c r="AT90" s="509">
        <f>IF(OR(AND('0.Work Content Judge'!$AE$162=1,$CP90=99),AND('0.Work Content Judge'!$AH$162=1,$CQ90=99),AND('0.Work Content Judge'!$AG$162=1,$CR90=99),AND(COUNTIF('0.Work Content Judge'!$AJ$162:$AO$162,2)=0,$CS90=99),AND(COUNTIF('0.Work Content Judge'!$AJ$162:$AO$162,2)&gt;0,$CT90=99),AND('0.Work Content Judge'!$T$162=0,$CU90=99),AND('0.Work Content Judge'!$U$162=0,$CV90=99)),0,IF(OR(AND('0.Work Content Judge'!$G$132=1,$CD90=1),AND('0.Work Content Judge'!$H$132=1,$CE90=1),AND('0.Work Content Judge'!$I$132=1,$CF90=1),AND('0.Work Content Judge'!$J$132=1,$CG90=1),AND('0.Work Content Judge'!$L$132=1,$CK90=1),,AND('0.Work Content Judge'!$O$132=1,$CL90=1),AND('0.Work Content Judge'!$P$132=1,$CM90=1)),1,0))</f>
        <v>0</v>
      </c>
      <c r="AU90" s="509">
        <f t="shared" si="21"/>
        <v>1</v>
      </c>
      <c r="AV90" s="509">
        <f>IF(OR(AND('0.Work Content Judge'!$AE$163=1,$CP90=99),AND('0.Work Content Judge'!$AH$163=1,$CQ90=99),AND('0.Work Content Judge'!$AG$163=1,$CR90=99),AND(COUNTIF('0.Work Content Judge'!$AJ$163:$AO$163,2)=0,$CS90=99),AND(COUNTIF('0.Work Content Judge'!$AJ$163:$AO$163,2)&gt;0,$CT90=99),AND('0.Work Content Judge'!$T$163=0,$CU90=99),AND('0.Work Content Judge'!$U$163=0,$CV90=99)),0,IF(OR(AND('0.Work Content Judge'!$G$133=1,$CD90=1),AND('0.Work Content Judge'!$H$133=1,$CE90=1),AND('0.Work Content Judge'!$I$133=1,$CF90=1),AND('0.Work Content Judge'!$J$133=1,$CG90=1),AND('0.Work Content Judge'!$L$133=1,$CK90=1),,AND('0.Work Content Judge'!$O$133=1,$CL90=1),AND('0.Work Content Judge'!$P$133=1,$CM90=1)),1,0))</f>
        <v>0</v>
      </c>
      <c r="AW90" s="509">
        <f t="shared" si="22"/>
        <v>1</v>
      </c>
      <c r="AX90" s="509">
        <f>IF(OR(AND('0.Work Content Judge'!$AE$164=1,$CP90=99),AND('0.Work Content Judge'!$AH$164=1,$CQ90=99),AND('0.Work Content Judge'!$AG$164=1,$CR90=99),AND(COUNTIF('0.Work Content Judge'!$AJ$164:$AO$164,2)=0,$CS90=99),AND(COUNTIF('0.Work Content Judge'!$AJ$164:$AO$164,2)&gt;0,$CT90=99),AND('0.Work Content Judge'!$T$164=0,$CU90=99),AND('0.Work Content Judge'!$U$164=0,$CV90=99)),0,IF(OR(AND('0.Work Content Judge'!$G$134=1,$CD90=1),AND('0.Work Content Judge'!$H$134=1,$CE90=1),AND('0.Work Content Judge'!$I$134=1,$CF90=1),AND('0.Work Content Judge'!$J$134=1,$CG90=1),AND('0.Work Content Judge'!$L$134=1,$CK90=1),,AND('0.Work Content Judge'!$O$134=1,$CL90=1),AND('0.Work Content Judge'!$P$134=1,$CM90=1)),1,0))</f>
        <v>0</v>
      </c>
      <c r="AY90" s="509">
        <f t="shared" si="23"/>
        <v>1</v>
      </c>
      <c r="AZ90" s="493">
        <f t="shared" si="12"/>
        <v>1</v>
      </c>
      <c r="BA90" s="521">
        <v>1</v>
      </c>
      <c r="BB90" s="522">
        <v>0</v>
      </c>
      <c r="BC90" s="522" t="s">
        <v>749</v>
      </c>
      <c r="BD90" s="522" t="s">
        <v>749</v>
      </c>
      <c r="BE90" s="522" t="s">
        <v>749</v>
      </c>
      <c r="BF90" s="522" t="s">
        <v>749</v>
      </c>
      <c r="BG90" s="522" t="s">
        <v>749</v>
      </c>
      <c r="BH90" s="522" t="s">
        <v>749</v>
      </c>
      <c r="BI90" s="522" t="s">
        <v>749</v>
      </c>
      <c r="BJ90" s="522" t="e">
        <v>#N/A</v>
      </c>
      <c r="BK90" s="522" t="e">
        <v>#N/A</v>
      </c>
      <c r="BL90" s="522" t="e">
        <v>#N/A</v>
      </c>
      <c r="BM90" s="522" t="e">
        <v>#N/A</v>
      </c>
      <c r="BN90" s="522" t="e">
        <v>#N/A</v>
      </c>
      <c r="BO90" s="522" t="e">
        <v>#N/A</v>
      </c>
      <c r="BP90" s="522" t="e">
        <v>#N/A</v>
      </c>
      <c r="BQ90" s="522" t="s">
        <v>749</v>
      </c>
      <c r="BR90" s="522" t="s">
        <v>749</v>
      </c>
      <c r="BS90" s="522" t="s">
        <v>749</v>
      </c>
      <c r="BT90" s="522" t="s">
        <v>749</v>
      </c>
      <c r="BU90" s="522" t="s">
        <v>749</v>
      </c>
      <c r="BV90" s="522" t="s">
        <v>749</v>
      </c>
      <c r="BW90" s="522" t="s">
        <v>749</v>
      </c>
      <c r="BX90" s="522" t="s">
        <v>749</v>
      </c>
      <c r="BY90" s="522">
        <v>1</v>
      </c>
      <c r="BZ90" s="522">
        <v>1</v>
      </c>
      <c r="CA90" s="522">
        <v>1</v>
      </c>
      <c r="CB90" s="522">
        <v>1</v>
      </c>
      <c r="CC90" s="522" t="s">
        <v>749</v>
      </c>
      <c r="CD90" s="522">
        <v>1</v>
      </c>
      <c r="CE90" s="522" t="s">
        <v>749</v>
      </c>
      <c r="CF90" s="522">
        <v>1</v>
      </c>
      <c r="CG90" s="522">
        <v>1</v>
      </c>
      <c r="CH90" s="522" t="s">
        <v>749</v>
      </c>
      <c r="CI90" s="522" t="s">
        <v>749</v>
      </c>
      <c r="CJ90" s="522" t="s">
        <v>749</v>
      </c>
      <c r="CK90" s="522" t="s">
        <v>749</v>
      </c>
      <c r="CL90" s="522" t="s">
        <v>749</v>
      </c>
      <c r="CM90" s="522" t="s">
        <v>749</v>
      </c>
      <c r="CN90" s="522" t="s">
        <v>749</v>
      </c>
      <c r="CO90" s="522">
        <v>1</v>
      </c>
      <c r="CP90" s="522"/>
      <c r="CQ90" s="522"/>
      <c r="CR90" s="522"/>
      <c r="CS90" s="522"/>
      <c r="CT90" s="522">
        <v>99</v>
      </c>
      <c r="CU90" s="522">
        <v>99</v>
      </c>
      <c r="CV90" s="522"/>
    </row>
    <row r="91" s="258" customFormat="1" ht="201.6" spans="1:100">
      <c r="A91" s="447"/>
      <c r="B91" s="448">
        <f t="shared" si="13"/>
        <v>76</v>
      </c>
      <c r="C91" s="449" t="s">
        <v>1353</v>
      </c>
      <c r="D91" s="450" t="s">
        <v>743</v>
      </c>
      <c r="E91" s="451" t="s">
        <v>801</v>
      </c>
      <c r="F91" s="452" t="s">
        <v>1354</v>
      </c>
      <c r="G91" s="453" t="s">
        <v>1355</v>
      </c>
      <c r="H91" s="451" t="str">
        <f t="shared" si="1"/>
        <v>サーバ全体
Entire server</v>
      </c>
      <c r="I91" s="319" t="s">
        <v>785</v>
      </c>
      <c r="J91" s="320" t="s">
        <v>786</v>
      </c>
      <c r="K91" s="487" t="str">
        <f t="shared" si="14"/>
        <v>回答不要
Not Applicable</v>
      </c>
      <c r="L91" s="488"/>
      <c r="M91" s="489"/>
      <c r="N91" s="492" t="s">
        <v>287</v>
      </c>
      <c r="O91" s="493"/>
      <c r="P91" s="494"/>
      <c r="Q91" s="503"/>
      <c r="R91" s="487" t="str">
        <f t="shared" si="15"/>
        <v>回答不要
Not Applicable</v>
      </c>
      <c r="S91" s="488"/>
      <c r="T91" s="489"/>
      <c r="U91" s="493"/>
      <c r="V91" s="494"/>
      <c r="W91" s="503"/>
      <c r="X91" s="487" t="str">
        <f t="shared" si="16"/>
        <v>回答不要
Not Applicable</v>
      </c>
      <c r="Y91" s="488"/>
      <c r="Z91" s="489"/>
      <c r="AA91" s="493"/>
      <c r="AB91" s="494"/>
      <c r="AC91" s="503"/>
      <c r="AD91" s="487" t="str">
        <f t="shared" si="17"/>
        <v>回答不要
Not Applicable</v>
      </c>
      <c r="AE91" s="488"/>
      <c r="AF91" s="489"/>
      <c r="AG91" s="493"/>
      <c r="AH91" s="494"/>
      <c r="AI91" s="503"/>
      <c r="AJ91" s="487" t="str">
        <f t="shared" si="18"/>
        <v>回答不要
Not Applicable</v>
      </c>
      <c r="AK91" s="488"/>
      <c r="AL91" s="489"/>
      <c r="AM91" s="493"/>
      <c r="AN91" s="494"/>
      <c r="AO91" s="503"/>
      <c r="AP91" s="509">
        <f>IF(OR(AND('0.Work Content Judge'!$AE$160=1,$CP91=99),AND('0.Work Content Judge'!$AH$160=1,$CQ91=99),AND('0.Work Content Judge'!$AG$160=1,$CR91=99),AND(COUNTIF('0.Work Content Judge'!$AJ$160:$AO$160,2)=0,$CS91=99),AND(COUNTIF('0.Work Content Judge'!$AJ$160:$AO$160,2)&gt;0,$CT91=99),AND('0.Work Content Judge'!$T$160=0,$CU91=99),AND('0.Work Content Judge'!$U$160=0,$CV91=99)),0,IF(OR(AND('0.Work Content Judge'!$G$130=1,$CD91=1),AND('0.Work Content Judge'!$H$130=1,$CE91=1),AND('0.Work Content Judge'!$I$130=1,$CF91=1),AND('0.Work Content Judge'!$J$130=1,$CG91=1),AND('0.Work Content Judge'!$L$130=1,$CK91=1),,AND('0.Work Content Judge'!$O$130=1,$CL91=1),AND('0.Work Content Judge'!$P$130=1,$CM91=1)),1,0))</f>
        <v>0</v>
      </c>
      <c r="AQ91" s="509">
        <f t="shared" si="19"/>
        <v>1</v>
      </c>
      <c r="AR91" s="509">
        <f>IF(OR(AND('0.Work Content Judge'!$AE$161=1,$CP91=99),AND('0.Work Content Judge'!$AH$161=1,$CQ91=99),AND('0.Work Content Judge'!$AG$161=1,$CR91=99),AND(COUNTIF('0.Work Content Judge'!$AJ$161:$AO$161,2)=0,$CS91=99),AND(COUNTIF('0.Work Content Judge'!$AJ$161:$AO$161,2)&gt;0,$CT91=99),AND('0.Work Content Judge'!$T$161=0,$CU91=99),AND('0.Work Content Judge'!$U$161=0,$CV91=99)),0,IF(OR(AND('0.Work Content Judge'!$G$131=1,$CD91=1),AND('0.Work Content Judge'!$H$131=1,$CE91=1),AND('0.Work Content Judge'!$I$131=1,$CF91=1),AND('0.Work Content Judge'!$J$131=1,$CG91=1),AND('0.Work Content Judge'!$L$131=1,$CK91=1),,AND('0.Work Content Judge'!$O$131=1,$CL91=1),AND('0.Work Content Judge'!$P$131=1,$CM91=1)),1,0))</f>
        <v>0</v>
      </c>
      <c r="AS91" s="509">
        <f t="shared" si="20"/>
        <v>1</v>
      </c>
      <c r="AT91" s="509">
        <f>IF(OR(AND('0.Work Content Judge'!$AE$162=1,$CP91=99),AND('0.Work Content Judge'!$AH$162=1,$CQ91=99),AND('0.Work Content Judge'!$AG$162=1,$CR91=99),AND(COUNTIF('0.Work Content Judge'!$AJ$162:$AO$162,2)=0,$CS91=99),AND(COUNTIF('0.Work Content Judge'!$AJ$162:$AO$162,2)&gt;0,$CT91=99),AND('0.Work Content Judge'!$T$162=0,$CU91=99),AND('0.Work Content Judge'!$U$162=0,$CV91=99)),0,IF(OR(AND('0.Work Content Judge'!$G$132=1,$CD91=1),AND('0.Work Content Judge'!$H$132=1,$CE91=1),AND('0.Work Content Judge'!$I$132=1,$CF91=1),AND('0.Work Content Judge'!$J$132=1,$CG91=1),AND('0.Work Content Judge'!$L$132=1,$CK91=1),,AND('0.Work Content Judge'!$O$132=1,$CL91=1),AND('0.Work Content Judge'!$P$132=1,$CM91=1)),1,0))</f>
        <v>0</v>
      </c>
      <c r="AU91" s="509">
        <f t="shared" si="21"/>
        <v>1</v>
      </c>
      <c r="AV91" s="509">
        <f>IF(OR(AND('0.Work Content Judge'!$AE$163=1,$CP91=99),AND('0.Work Content Judge'!$AH$163=1,$CQ91=99),AND('0.Work Content Judge'!$AG$163=1,$CR91=99),AND(COUNTIF('0.Work Content Judge'!$AJ$163:$AO$163,2)=0,$CS91=99),AND(COUNTIF('0.Work Content Judge'!$AJ$163:$AO$163,2)&gt;0,$CT91=99),AND('0.Work Content Judge'!$T$163=0,$CU91=99),AND('0.Work Content Judge'!$U$163=0,$CV91=99)),0,IF(OR(AND('0.Work Content Judge'!$G$133=1,$CD91=1),AND('0.Work Content Judge'!$H$133=1,$CE91=1),AND('0.Work Content Judge'!$I$133=1,$CF91=1),AND('0.Work Content Judge'!$J$133=1,$CG91=1),AND('0.Work Content Judge'!$L$133=1,$CK91=1),,AND('0.Work Content Judge'!$O$133=1,$CL91=1),AND('0.Work Content Judge'!$P$133=1,$CM91=1)),1,0))</f>
        <v>0</v>
      </c>
      <c r="AW91" s="509">
        <f t="shared" si="22"/>
        <v>1</v>
      </c>
      <c r="AX91" s="509">
        <f>IF(OR(AND('0.Work Content Judge'!$AE$164=1,$CP91=99),AND('0.Work Content Judge'!$AH$164=1,$CQ91=99),AND('0.Work Content Judge'!$AG$164=1,$CR91=99),AND(COUNTIF('0.Work Content Judge'!$AJ$164:$AO$164,2)=0,$CS91=99),AND(COUNTIF('0.Work Content Judge'!$AJ$164:$AO$164,2)&gt;0,$CT91=99),AND('0.Work Content Judge'!$T$164=0,$CU91=99),AND('0.Work Content Judge'!$U$164=0,$CV91=99)),0,IF(OR(AND('0.Work Content Judge'!$G$134=1,$CD91=1),AND('0.Work Content Judge'!$H$134=1,$CE91=1),AND('0.Work Content Judge'!$I$134=1,$CF91=1),AND('0.Work Content Judge'!$J$134=1,$CG91=1),AND('0.Work Content Judge'!$L$134=1,$CK91=1),,AND('0.Work Content Judge'!$O$134=1,$CL91=1),AND('0.Work Content Judge'!$P$134=1,$CM91=1)),1,0))</f>
        <v>0</v>
      </c>
      <c r="AY91" s="509">
        <f t="shared" si="23"/>
        <v>1</v>
      </c>
      <c r="AZ91" s="493">
        <f t="shared" si="12"/>
        <v>1</v>
      </c>
      <c r="BA91" s="521">
        <v>1</v>
      </c>
      <c r="BB91" s="522">
        <v>0</v>
      </c>
      <c r="BC91" s="522" t="s">
        <v>749</v>
      </c>
      <c r="BD91" s="522" t="s">
        <v>749</v>
      </c>
      <c r="BE91" s="522" t="s">
        <v>749</v>
      </c>
      <c r="BF91" s="522" t="s">
        <v>749</v>
      </c>
      <c r="BG91" s="522" t="s">
        <v>749</v>
      </c>
      <c r="BH91" s="522" t="s">
        <v>749</v>
      </c>
      <c r="BI91" s="522" t="s">
        <v>749</v>
      </c>
      <c r="BJ91" s="522" t="e">
        <v>#N/A</v>
      </c>
      <c r="BK91" s="522" t="e">
        <v>#N/A</v>
      </c>
      <c r="BL91" s="522" t="e">
        <v>#N/A</v>
      </c>
      <c r="BM91" s="522" t="e">
        <v>#N/A</v>
      </c>
      <c r="BN91" s="522" t="e">
        <v>#N/A</v>
      </c>
      <c r="BO91" s="522" t="e">
        <v>#N/A</v>
      </c>
      <c r="BP91" s="522" t="e">
        <v>#N/A</v>
      </c>
      <c r="BQ91" s="522">
        <v>1</v>
      </c>
      <c r="BR91" s="522" t="s">
        <v>749</v>
      </c>
      <c r="BS91" s="522" t="s">
        <v>749</v>
      </c>
      <c r="BT91" s="522" t="s">
        <v>749</v>
      </c>
      <c r="BU91" s="522" t="s">
        <v>749</v>
      </c>
      <c r="BV91" s="522" t="s">
        <v>749</v>
      </c>
      <c r="BW91" s="522" t="s">
        <v>749</v>
      </c>
      <c r="BX91" s="522" t="s">
        <v>749</v>
      </c>
      <c r="BY91" s="522" t="s">
        <v>749</v>
      </c>
      <c r="BZ91" s="522">
        <v>1</v>
      </c>
      <c r="CA91" s="522">
        <v>1</v>
      </c>
      <c r="CB91" s="522">
        <v>1</v>
      </c>
      <c r="CC91" s="522" t="s">
        <v>749</v>
      </c>
      <c r="CD91" s="522">
        <v>1</v>
      </c>
      <c r="CE91" s="522" t="s">
        <v>749</v>
      </c>
      <c r="CF91" s="522" t="s">
        <v>749</v>
      </c>
      <c r="CG91" s="522" t="s">
        <v>749</v>
      </c>
      <c r="CH91" s="522" t="s">
        <v>749</v>
      </c>
      <c r="CI91" s="522" t="s">
        <v>749</v>
      </c>
      <c r="CJ91" s="522" t="s">
        <v>749</v>
      </c>
      <c r="CK91" s="522" t="s">
        <v>749</v>
      </c>
      <c r="CL91" s="522" t="s">
        <v>749</v>
      </c>
      <c r="CM91" s="522" t="s">
        <v>749</v>
      </c>
      <c r="CN91" s="522" t="s">
        <v>749</v>
      </c>
      <c r="CO91" s="522">
        <v>1</v>
      </c>
      <c r="CP91" s="522"/>
      <c r="CQ91" s="522"/>
      <c r="CR91" s="522"/>
      <c r="CS91" s="522"/>
      <c r="CT91" s="522">
        <v>99</v>
      </c>
      <c r="CU91" s="522">
        <v>99</v>
      </c>
      <c r="CV91" s="522"/>
    </row>
    <row r="92" s="258" customFormat="1" ht="187.2" spans="1:100">
      <c r="A92" s="447"/>
      <c r="B92" s="448">
        <f t="shared" si="13"/>
        <v>77</v>
      </c>
      <c r="C92" s="449" t="s">
        <v>1356</v>
      </c>
      <c r="D92" s="450" t="s">
        <v>743</v>
      </c>
      <c r="E92" s="451" t="s">
        <v>801</v>
      </c>
      <c r="F92" s="452" t="s">
        <v>1357</v>
      </c>
      <c r="G92" s="453" t="s">
        <v>1358</v>
      </c>
      <c r="H92" s="451" t="str">
        <f t="shared" ref="H92:H185" si="24">INDEX($BQ$14:$BY$14,MATCH(1,$BQ92:$BY92,0))</f>
        <v>その他(ネットワーク機器等)
Other
(e.g., External FW, IPS/IDS, network equipment, storage devices, etc.)</v>
      </c>
      <c r="I92" s="319" t="s">
        <v>785</v>
      </c>
      <c r="J92" s="320" t="s">
        <v>786</v>
      </c>
      <c r="K92" s="487" t="str">
        <f t="shared" si="14"/>
        <v>回答不要
Not Applicable</v>
      </c>
      <c r="L92" s="488"/>
      <c r="M92" s="489"/>
      <c r="N92" s="492" t="s">
        <v>287</v>
      </c>
      <c r="O92" s="493"/>
      <c r="P92" s="494"/>
      <c r="Q92" s="503"/>
      <c r="R92" s="487" t="str">
        <f t="shared" si="15"/>
        <v>回答不要
Not Applicable</v>
      </c>
      <c r="S92" s="488"/>
      <c r="T92" s="489"/>
      <c r="U92" s="493"/>
      <c r="V92" s="494"/>
      <c r="W92" s="503"/>
      <c r="X92" s="487" t="str">
        <f t="shared" si="16"/>
        <v>回答不要
Not Applicable</v>
      </c>
      <c r="Y92" s="488"/>
      <c r="Z92" s="489"/>
      <c r="AA92" s="493"/>
      <c r="AB92" s="494"/>
      <c r="AC92" s="503"/>
      <c r="AD92" s="487" t="str">
        <f t="shared" si="17"/>
        <v>回答不要
Not Applicable</v>
      </c>
      <c r="AE92" s="488"/>
      <c r="AF92" s="489"/>
      <c r="AG92" s="493"/>
      <c r="AH92" s="494"/>
      <c r="AI92" s="503"/>
      <c r="AJ92" s="487" t="str">
        <f t="shared" si="18"/>
        <v>回答不要
Not Applicable</v>
      </c>
      <c r="AK92" s="488"/>
      <c r="AL92" s="489"/>
      <c r="AM92" s="493"/>
      <c r="AN92" s="494"/>
      <c r="AO92" s="503"/>
      <c r="AP92" s="509">
        <f>IF(OR(AND('0.Work Content Judge'!$AE$160=1,$CP92=99),AND('0.Work Content Judge'!$AH$160=1,$CQ92=99),AND('0.Work Content Judge'!$AG$160=1,$CR92=99),AND(COUNTIF('0.Work Content Judge'!$AJ$160:$AO$160,2)=0,$CS92=99),AND(COUNTIF('0.Work Content Judge'!$AJ$160:$AO$160,2)&gt;0,$CT92=99),AND('0.Work Content Judge'!$T$160=0,$CU92=99),AND('0.Work Content Judge'!$U$160=0,$CV92=99)),0,IF(OR(AND('0.Work Content Judge'!$G$130=1,$CD92=1),AND('0.Work Content Judge'!$H$130=1,$CE92=1),AND('0.Work Content Judge'!$I$130=1,$CF92=1),AND('0.Work Content Judge'!$J$130=1,$CG92=1),AND('0.Work Content Judge'!$L$130=1,$CK92=1),,AND('0.Work Content Judge'!$O$130=1,$CL92=1),AND('0.Work Content Judge'!$P$130=1,$CM92=1)),1,0))</f>
        <v>0</v>
      </c>
      <c r="AQ92" s="509">
        <f t="shared" si="19"/>
        <v>1</v>
      </c>
      <c r="AR92" s="509">
        <f>IF(OR(AND('0.Work Content Judge'!$AE$161=1,$CP92=99),AND('0.Work Content Judge'!$AH$161=1,$CQ92=99),AND('0.Work Content Judge'!$AG$161=1,$CR92=99),AND(COUNTIF('0.Work Content Judge'!$AJ$161:$AO$161,2)=0,$CS92=99),AND(COUNTIF('0.Work Content Judge'!$AJ$161:$AO$161,2)&gt;0,$CT92=99),AND('0.Work Content Judge'!$T$161=0,$CU92=99),AND('0.Work Content Judge'!$U$161=0,$CV92=99)),0,IF(OR(AND('0.Work Content Judge'!$G$131=1,$CD92=1),AND('0.Work Content Judge'!$H$131=1,$CE92=1),AND('0.Work Content Judge'!$I$131=1,$CF92=1),AND('0.Work Content Judge'!$J$131=1,$CG92=1),AND('0.Work Content Judge'!$L$131=1,$CK92=1),,AND('0.Work Content Judge'!$O$131=1,$CL92=1),AND('0.Work Content Judge'!$P$131=1,$CM92=1)),1,0))</f>
        <v>0</v>
      </c>
      <c r="AS92" s="509">
        <f t="shared" si="20"/>
        <v>1</v>
      </c>
      <c r="AT92" s="509">
        <f>IF(OR(AND('0.Work Content Judge'!$AE$162=1,$CP92=99),AND('0.Work Content Judge'!$AH$162=1,$CQ92=99),AND('0.Work Content Judge'!$AG$162=1,$CR92=99),AND(COUNTIF('0.Work Content Judge'!$AJ$162:$AO$162,2)=0,$CS92=99),AND(COUNTIF('0.Work Content Judge'!$AJ$162:$AO$162,2)&gt;0,$CT92=99),AND('0.Work Content Judge'!$T$162=0,$CU92=99),AND('0.Work Content Judge'!$U$162=0,$CV92=99)),0,IF(OR(AND('0.Work Content Judge'!$G$132=1,$CD92=1),AND('0.Work Content Judge'!$H$132=1,$CE92=1),AND('0.Work Content Judge'!$I$132=1,$CF92=1),AND('0.Work Content Judge'!$J$132=1,$CG92=1),AND('0.Work Content Judge'!$L$132=1,$CK92=1),,AND('0.Work Content Judge'!$O$132=1,$CL92=1),AND('0.Work Content Judge'!$P$132=1,$CM92=1)),1,0))</f>
        <v>0</v>
      </c>
      <c r="AU92" s="509">
        <f t="shared" si="21"/>
        <v>1</v>
      </c>
      <c r="AV92" s="509">
        <f>IF(OR(AND('0.Work Content Judge'!$AE$163=1,$CP92=99),AND('0.Work Content Judge'!$AH$163=1,$CQ92=99),AND('0.Work Content Judge'!$AG$163=1,$CR92=99),AND(COUNTIF('0.Work Content Judge'!$AJ$163:$AO$163,2)=0,$CS92=99),AND(COUNTIF('0.Work Content Judge'!$AJ$163:$AO$163,2)&gt;0,$CT92=99),AND('0.Work Content Judge'!$T$163=0,$CU92=99),AND('0.Work Content Judge'!$U$163=0,$CV92=99)),0,IF(OR(AND('0.Work Content Judge'!$G$133=1,$CD92=1),AND('0.Work Content Judge'!$H$133=1,$CE92=1),AND('0.Work Content Judge'!$I$133=1,$CF92=1),AND('0.Work Content Judge'!$J$133=1,$CG92=1),AND('0.Work Content Judge'!$L$133=1,$CK92=1),,AND('0.Work Content Judge'!$O$133=1,$CL92=1),AND('0.Work Content Judge'!$P$133=1,$CM92=1)),1,0))</f>
        <v>0</v>
      </c>
      <c r="AW92" s="509">
        <f t="shared" si="22"/>
        <v>1</v>
      </c>
      <c r="AX92" s="509">
        <f>IF(OR(AND('0.Work Content Judge'!$AE$164=1,$CP92=99),AND('0.Work Content Judge'!$AH$164=1,$CQ92=99),AND('0.Work Content Judge'!$AG$164=1,$CR92=99),AND(COUNTIF('0.Work Content Judge'!$AJ$164:$AO$164,2)=0,$CS92=99),AND(COUNTIF('0.Work Content Judge'!$AJ$164:$AO$164,2)&gt;0,$CT92=99),AND('0.Work Content Judge'!$T$164=0,$CU92=99),AND('0.Work Content Judge'!$U$164=0,$CV92=99)),0,IF(OR(AND('0.Work Content Judge'!$G$134=1,$CD92=1),AND('0.Work Content Judge'!$H$134=1,$CE92=1),AND('0.Work Content Judge'!$I$134=1,$CF92=1),AND('0.Work Content Judge'!$J$134=1,$CG92=1),AND('0.Work Content Judge'!$L$134=1,$CK92=1),,AND('0.Work Content Judge'!$O$134=1,$CL92=1),AND('0.Work Content Judge'!$P$134=1,$CM92=1)),1,0))</f>
        <v>0</v>
      </c>
      <c r="AY92" s="509">
        <f t="shared" si="23"/>
        <v>1</v>
      </c>
      <c r="AZ92" s="493">
        <f t="shared" ref="AZ92:AZ185" si="25">IF(SUM($BQ92:$BY92)&gt;1,SUM($BQ92:$BY92),1)</f>
        <v>1</v>
      </c>
      <c r="BA92" s="521">
        <v>1</v>
      </c>
      <c r="BB92" s="522">
        <v>0</v>
      </c>
      <c r="BC92" s="522" t="s">
        <v>749</v>
      </c>
      <c r="BD92" s="522" t="s">
        <v>749</v>
      </c>
      <c r="BE92" s="522" t="s">
        <v>749</v>
      </c>
      <c r="BF92" s="522" t="s">
        <v>749</v>
      </c>
      <c r="BG92" s="522" t="s">
        <v>749</v>
      </c>
      <c r="BH92" s="522" t="s">
        <v>749</v>
      </c>
      <c r="BI92" s="522" t="s">
        <v>749</v>
      </c>
      <c r="BJ92" s="522" t="e">
        <v>#N/A</v>
      </c>
      <c r="BK92" s="522" t="e">
        <v>#N/A</v>
      </c>
      <c r="BL92" s="522" t="e">
        <v>#N/A</v>
      </c>
      <c r="BM92" s="522" t="e">
        <v>#N/A</v>
      </c>
      <c r="BN92" s="522" t="e">
        <v>#N/A</v>
      </c>
      <c r="BO92" s="522" t="e">
        <v>#N/A</v>
      </c>
      <c r="BP92" s="522" t="e">
        <v>#N/A</v>
      </c>
      <c r="BQ92" s="522" t="s">
        <v>749</v>
      </c>
      <c r="BR92" s="522" t="s">
        <v>749</v>
      </c>
      <c r="BS92" s="522" t="s">
        <v>749</v>
      </c>
      <c r="BT92" s="522" t="s">
        <v>749</v>
      </c>
      <c r="BU92" s="522" t="s">
        <v>749</v>
      </c>
      <c r="BV92" s="522" t="s">
        <v>749</v>
      </c>
      <c r="BW92" s="522" t="s">
        <v>749</v>
      </c>
      <c r="BX92" s="522" t="s">
        <v>749</v>
      </c>
      <c r="BY92" s="522">
        <v>1</v>
      </c>
      <c r="BZ92" s="522">
        <v>1</v>
      </c>
      <c r="CA92" s="522">
        <v>1</v>
      </c>
      <c r="CB92" s="522"/>
      <c r="CC92" s="522" t="s">
        <v>749</v>
      </c>
      <c r="CD92" s="522">
        <v>1</v>
      </c>
      <c r="CE92" s="522">
        <v>1</v>
      </c>
      <c r="CF92" s="522">
        <v>1</v>
      </c>
      <c r="CG92" s="522" t="s">
        <v>749</v>
      </c>
      <c r="CH92" s="522" t="s">
        <v>749</v>
      </c>
      <c r="CI92" s="522" t="s">
        <v>749</v>
      </c>
      <c r="CJ92" s="522" t="s">
        <v>749</v>
      </c>
      <c r="CK92" s="522" t="s">
        <v>749</v>
      </c>
      <c r="CL92" s="522">
        <v>1</v>
      </c>
      <c r="CM92" s="522" t="s">
        <v>749</v>
      </c>
      <c r="CN92" s="522" t="s">
        <v>749</v>
      </c>
      <c r="CO92" s="522">
        <v>1</v>
      </c>
      <c r="CP92" s="522"/>
      <c r="CQ92" s="522"/>
      <c r="CR92" s="522"/>
      <c r="CS92" s="522">
        <v>99</v>
      </c>
      <c r="CT92" s="522"/>
      <c r="CU92" s="522"/>
      <c r="CV92" s="522">
        <v>99</v>
      </c>
    </row>
    <row r="93" s="258" customFormat="1" ht="187.2" spans="1:100">
      <c r="A93" s="447"/>
      <c r="B93" s="448">
        <f t="shared" si="13"/>
        <v>78</v>
      </c>
      <c r="C93" s="449" t="s">
        <v>1359</v>
      </c>
      <c r="D93" s="450" t="s">
        <v>743</v>
      </c>
      <c r="E93" s="451" t="s">
        <v>801</v>
      </c>
      <c r="F93" s="452" t="s">
        <v>1360</v>
      </c>
      <c r="G93" s="453" t="s">
        <v>1361</v>
      </c>
      <c r="H93" s="451" t="str">
        <f t="shared" si="24"/>
        <v>その他サーバ
Other servers
(e.g., DNS server, mail server, etc.)</v>
      </c>
      <c r="I93" s="319" t="s">
        <v>785</v>
      </c>
      <c r="J93" s="320" t="s">
        <v>786</v>
      </c>
      <c r="K93" s="487" t="str">
        <f t="shared" si="14"/>
        <v>回答不要
Not Applicable</v>
      </c>
      <c r="L93" s="488"/>
      <c r="M93" s="489"/>
      <c r="N93" s="492" t="s">
        <v>287</v>
      </c>
      <c r="O93" s="493"/>
      <c r="P93" s="494"/>
      <c r="Q93" s="503"/>
      <c r="R93" s="487" t="str">
        <f t="shared" si="15"/>
        <v>回答不要
Not Applicable</v>
      </c>
      <c r="S93" s="488"/>
      <c r="T93" s="489"/>
      <c r="U93" s="493"/>
      <c r="V93" s="494"/>
      <c r="W93" s="503"/>
      <c r="X93" s="487" t="str">
        <f t="shared" si="16"/>
        <v>回答不要
Not Applicable</v>
      </c>
      <c r="Y93" s="488"/>
      <c r="Z93" s="489"/>
      <c r="AA93" s="493"/>
      <c r="AB93" s="494"/>
      <c r="AC93" s="503"/>
      <c r="AD93" s="487" t="str">
        <f t="shared" si="17"/>
        <v>回答不要
Not Applicable</v>
      </c>
      <c r="AE93" s="488"/>
      <c r="AF93" s="489"/>
      <c r="AG93" s="493"/>
      <c r="AH93" s="494"/>
      <c r="AI93" s="503"/>
      <c r="AJ93" s="487" t="str">
        <f t="shared" si="18"/>
        <v>回答不要
Not Applicable</v>
      </c>
      <c r="AK93" s="488"/>
      <c r="AL93" s="489"/>
      <c r="AM93" s="493"/>
      <c r="AN93" s="494"/>
      <c r="AO93" s="503"/>
      <c r="AP93" s="509">
        <f>IF(OR(AND('0.Work Content Judge'!$AE$160=1,$CP93=99),AND('0.Work Content Judge'!$AH$160=1,$CQ93=99),AND('0.Work Content Judge'!$AG$160=1,$CR93=99),AND(COUNTIF('0.Work Content Judge'!$AJ$160:$AO$160,2)=0,$CS93=99),AND(COUNTIF('0.Work Content Judge'!$AJ$160:$AO$160,2)&gt;0,$CT93=99),AND('0.Work Content Judge'!$T$160=0,$CU93=99),AND('0.Work Content Judge'!$U$160=0,$CV93=99)),0,IF(OR(AND('0.Work Content Judge'!$G$130=1,$CD93=1),AND('0.Work Content Judge'!$H$130=1,$CE93=1),AND('0.Work Content Judge'!$I$130=1,$CF93=1),AND('0.Work Content Judge'!$J$130=1,$CG93=1),AND('0.Work Content Judge'!$L$130=1,$CK93=1),,AND('0.Work Content Judge'!$O$130=1,$CL93=1),AND('0.Work Content Judge'!$P$130=1,$CM93=1)),1,0))</f>
        <v>0</v>
      </c>
      <c r="AQ93" s="509">
        <f t="shared" si="19"/>
        <v>1</v>
      </c>
      <c r="AR93" s="509">
        <f>IF(OR(AND('0.Work Content Judge'!$AE$161=1,$CP93=99),AND('0.Work Content Judge'!$AH$161=1,$CQ93=99),AND('0.Work Content Judge'!$AG$161=1,$CR93=99),AND(COUNTIF('0.Work Content Judge'!$AJ$161:$AO$161,2)=0,$CS93=99),AND(COUNTIF('0.Work Content Judge'!$AJ$161:$AO$161,2)&gt;0,$CT93=99),AND('0.Work Content Judge'!$T$161=0,$CU93=99),AND('0.Work Content Judge'!$U$161=0,$CV93=99)),0,IF(OR(AND('0.Work Content Judge'!$G$131=1,$CD93=1),AND('0.Work Content Judge'!$H$131=1,$CE93=1),AND('0.Work Content Judge'!$I$131=1,$CF93=1),AND('0.Work Content Judge'!$J$131=1,$CG93=1),AND('0.Work Content Judge'!$L$131=1,$CK93=1),,AND('0.Work Content Judge'!$O$131=1,$CL93=1),AND('0.Work Content Judge'!$P$131=1,$CM93=1)),1,0))</f>
        <v>0</v>
      </c>
      <c r="AS93" s="509">
        <f t="shared" si="20"/>
        <v>1</v>
      </c>
      <c r="AT93" s="509">
        <f>IF(OR(AND('0.Work Content Judge'!$AE$162=1,$CP93=99),AND('0.Work Content Judge'!$AH$162=1,$CQ93=99),AND('0.Work Content Judge'!$AG$162=1,$CR93=99),AND(COUNTIF('0.Work Content Judge'!$AJ$162:$AO$162,2)=0,$CS93=99),AND(COUNTIF('0.Work Content Judge'!$AJ$162:$AO$162,2)&gt;0,$CT93=99),AND('0.Work Content Judge'!$T$162=0,$CU93=99),AND('0.Work Content Judge'!$U$162=0,$CV93=99)),0,IF(OR(AND('0.Work Content Judge'!$G$132=1,$CD93=1),AND('0.Work Content Judge'!$H$132=1,$CE93=1),AND('0.Work Content Judge'!$I$132=1,$CF93=1),AND('0.Work Content Judge'!$J$132=1,$CG93=1),AND('0.Work Content Judge'!$L$132=1,$CK93=1),,AND('0.Work Content Judge'!$O$132=1,$CL93=1),AND('0.Work Content Judge'!$P$132=1,$CM93=1)),1,0))</f>
        <v>0</v>
      </c>
      <c r="AU93" s="509">
        <f t="shared" si="21"/>
        <v>1</v>
      </c>
      <c r="AV93" s="509">
        <f>IF(OR(AND('0.Work Content Judge'!$AE$163=1,$CP93=99),AND('0.Work Content Judge'!$AH$163=1,$CQ93=99),AND('0.Work Content Judge'!$AG$163=1,$CR93=99),AND(COUNTIF('0.Work Content Judge'!$AJ$163:$AO$163,2)=0,$CS93=99),AND(COUNTIF('0.Work Content Judge'!$AJ$163:$AO$163,2)&gt;0,$CT93=99),AND('0.Work Content Judge'!$T$163=0,$CU93=99),AND('0.Work Content Judge'!$U$163=0,$CV93=99)),0,IF(OR(AND('0.Work Content Judge'!$G$133=1,$CD93=1),AND('0.Work Content Judge'!$H$133=1,$CE93=1),AND('0.Work Content Judge'!$I$133=1,$CF93=1),AND('0.Work Content Judge'!$J$133=1,$CG93=1),AND('0.Work Content Judge'!$L$133=1,$CK93=1),,AND('0.Work Content Judge'!$O$133=1,$CL93=1),AND('0.Work Content Judge'!$P$133=1,$CM93=1)),1,0))</f>
        <v>0</v>
      </c>
      <c r="AW93" s="509">
        <f t="shared" si="22"/>
        <v>1</v>
      </c>
      <c r="AX93" s="509">
        <f>IF(OR(AND('0.Work Content Judge'!$AE$164=1,$CP93=99),AND('0.Work Content Judge'!$AH$164=1,$CQ93=99),AND('0.Work Content Judge'!$AG$164=1,$CR93=99),AND(COUNTIF('0.Work Content Judge'!$AJ$164:$AO$164,2)=0,$CS93=99),AND(COUNTIF('0.Work Content Judge'!$AJ$164:$AO$164,2)&gt;0,$CT93=99),AND('0.Work Content Judge'!$T$164=0,$CU93=99),AND('0.Work Content Judge'!$U$164=0,$CV93=99)),0,IF(OR(AND('0.Work Content Judge'!$G$134=1,$CD93=1),AND('0.Work Content Judge'!$H$134=1,$CE93=1),AND('0.Work Content Judge'!$I$134=1,$CF93=1),AND('0.Work Content Judge'!$J$134=1,$CG93=1),AND('0.Work Content Judge'!$L$134=1,$CK93=1),,AND('0.Work Content Judge'!$O$134=1,$CL93=1),AND('0.Work Content Judge'!$P$134=1,$CM93=1)),1,0))</f>
        <v>0</v>
      </c>
      <c r="AY93" s="509">
        <f t="shared" si="23"/>
        <v>1</v>
      </c>
      <c r="AZ93" s="493">
        <f t="shared" si="25"/>
        <v>1</v>
      </c>
      <c r="BA93" s="521">
        <v>1</v>
      </c>
      <c r="BB93" s="522">
        <v>0</v>
      </c>
      <c r="BC93" s="522" t="s">
        <v>749</v>
      </c>
      <c r="BD93" s="522" t="s">
        <v>749</v>
      </c>
      <c r="BE93" s="522" t="s">
        <v>749</v>
      </c>
      <c r="BF93" s="522" t="s">
        <v>749</v>
      </c>
      <c r="BG93" s="522" t="s">
        <v>749</v>
      </c>
      <c r="BH93" s="522" t="s">
        <v>749</v>
      </c>
      <c r="BI93" s="522" t="s">
        <v>749</v>
      </c>
      <c r="BJ93" s="522" t="e">
        <v>#N/A</v>
      </c>
      <c r="BK93" s="522" t="e">
        <v>#N/A</v>
      </c>
      <c r="BL93" s="522" t="e">
        <v>#N/A</v>
      </c>
      <c r="BM93" s="522" t="e">
        <v>#N/A</v>
      </c>
      <c r="BN93" s="522" t="e">
        <v>#N/A</v>
      </c>
      <c r="BO93" s="522" t="e">
        <v>#N/A</v>
      </c>
      <c r="BP93" s="522" t="e">
        <v>#N/A</v>
      </c>
      <c r="BQ93" s="522" t="s">
        <v>749</v>
      </c>
      <c r="BR93" s="522" t="s">
        <v>749</v>
      </c>
      <c r="BS93" s="522" t="s">
        <v>749</v>
      </c>
      <c r="BT93" s="522" t="s">
        <v>749</v>
      </c>
      <c r="BU93" s="522" t="s">
        <v>749</v>
      </c>
      <c r="BV93" s="522">
        <v>1</v>
      </c>
      <c r="BW93" s="522" t="s">
        <v>749</v>
      </c>
      <c r="BX93" s="522" t="s">
        <v>749</v>
      </c>
      <c r="BY93" s="522" t="s">
        <v>749</v>
      </c>
      <c r="BZ93" s="522">
        <v>1</v>
      </c>
      <c r="CA93" s="522">
        <v>1</v>
      </c>
      <c r="CB93" s="522"/>
      <c r="CC93" s="522" t="s">
        <v>749</v>
      </c>
      <c r="CD93" s="522">
        <v>1</v>
      </c>
      <c r="CE93" s="522" t="s">
        <v>749</v>
      </c>
      <c r="CF93" s="522">
        <v>1</v>
      </c>
      <c r="CG93" s="522" t="s">
        <v>749</v>
      </c>
      <c r="CH93" s="522" t="s">
        <v>749</v>
      </c>
      <c r="CI93" s="522" t="s">
        <v>749</v>
      </c>
      <c r="CJ93" s="522" t="s">
        <v>749</v>
      </c>
      <c r="CK93" s="522" t="s">
        <v>749</v>
      </c>
      <c r="CL93" s="522">
        <v>1</v>
      </c>
      <c r="CM93" s="522" t="s">
        <v>749</v>
      </c>
      <c r="CN93" s="522" t="s">
        <v>749</v>
      </c>
      <c r="CO93" s="522">
        <v>1</v>
      </c>
      <c r="CP93" s="522"/>
      <c r="CQ93" s="522"/>
      <c r="CR93" s="522"/>
      <c r="CS93" s="522">
        <v>99</v>
      </c>
      <c r="CT93" s="522"/>
      <c r="CU93" s="522"/>
      <c r="CV93" s="522">
        <v>99</v>
      </c>
    </row>
    <row r="94" s="258" customFormat="1" ht="201.6" spans="1:100">
      <c r="A94" s="447"/>
      <c r="B94" s="448">
        <f t="shared" si="13"/>
        <v>79</v>
      </c>
      <c r="C94" s="449" t="s">
        <v>1362</v>
      </c>
      <c r="D94" s="450" t="s">
        <v>743</v>
      </c>
      <c r="E94" s="451" t="s">
        <v>801</v>
      </c>
      <c r="F94" s="452" t="s">
        <v>1363</v>
      </c>
      <c r="G94" s="453" t="s">
        <v>1364</v>
      </c>
      <c r="H94" s="451" t="str">
        <f t="shared" si="24"/>
        <v>サーバ全体
Entire server</v>
      </c>
      <c r="I94" s="319" t="s">
        <v>785</v>
      </c>
      <c r="J94" s="320" t="s">
        <v>786</v>
      </c>
      <c r="K94" s="487" t="str">
        <f t="shared" si="14"/>
        <v>回答不要
Not Applicable</v>
      </c>
      <c r="L94" s="488"/>
      <c r="M94" s="489"/>
      <c r="N94" s="492" t="s">
        <v>287</v>
      </c>
      <c r="O94" s="493"/>
      <c r="P94" s="494"/>
      <c r="Q94" s="503"/>
      <c r="R94" s="487" t="str">
        <f t="shared" si="15"/>
        <v>回答不要
Not Applicable</v>
      </c>
      <c r="S94" s="488"/>
      <c r="T94" s="489"/>
      <c r="U94" s="493"/>
      <c r="V94" s="494"/>
      <c r="W94" s="503"/>
      <c r="X94" s="487" t="str">
        <f t="shared" si="16"/>
        <v>回答不要
Not Applicable</v>
      </c>
      <c r="Y94" s="488"/>
      <c r="Z94" s="489"/>
      <c r="AA94" s="493"/>
      <c r="AB94" s="494"/>
      <c r="AC94" s="503"/>
      <c r="AD94" s="487" t="str">
        <f t="shared" si="17"/>
        <v>回答不要
Not Applicable</v>
      </c>
      <c r="AE94" s="488"/>
      <c r="AF94" s="489"/>
      <c r="AG94" s="493"/>
      <c r="AH94" s="494"/>
      <c r="AI94" s="503"/>
      <c r="AJ94" s="487" t="str">
        <f t="shared" si="18"/>
        <v>回答不要
Not Applicable</v>
      </c>
      <c r="AK94" s="488"/>
      <c r="AL94" s="489"/>
      <c r="AM94" s="493"/>
      <c r="AN94" s="494"/>
      <c r="AO94" s="503"/>
      <c r="AP94" s="509">
        <f>IF(OR(AND('0.Work Content Judge'!$AE$160=1,$CP94=99),AND('0.Work Content Judge'!$AH$160=1,$CQ94=99),AND('0.Work Content Judge'!$AG$160=1,$CR94=99),AND(COUNTIF('0.Work Content Judge'!$AJ$160:$AO$160,2)=0,$CS94=99),AND(COUNTIF('0.Work Content Judge'!$AJ$160:$AO$160,2)&gt;0,$CT94=99),AND('0.Work Content Judge'!$T$160=0,$CU94=99),AND('0.Work Content Judge'!$U$160=0,$CV94=99)),0,IF(OR(AND('0.Work Content Judge'!$G$130=1,$CD94=1),AND('0.Work Content Judge'!$H$130=1,$CE94=1),AND('0.Work Content Judge'!$I$130=1,$CF94=1),AND('0.Work Content Judge'!$J$130=1,$CG94=1),AND('0.Work Content Judge'!$L$130=1,$CK94=1),,AND('0.Work Content Judge'!$O$130=1,$CL94=1),AND('0.Work Content Judge'!$P$130=1,$CM94=1)),1,0))</f>
        <v>0</v>
      </c>
      <c r="AQ94" s="509">
        <f t="shared" si="19"/>
        <v>1</v>
      </c>
      <c r="AR94" s="509">
        <f>IF(OR(AND('0.Work Content Judge'!$AE$161=1,$CP94=99),AND('0.Work Content Judge'!$AH$161=1,$CQ94=99),AND('0.Work Content Judge'!$AG$161=1,$CR94=99),AND(COUNTIF('0.Work Content Judge'!$AJ$161:$AO$161,2)=0,$CS94=99),AND(COUNTIF('0.Work Content Judge'!$AJ$161:$AO$161,2)&gt;0,$CT94=99),AND('0.Work Content Judge'!$T$161=0,$CU94=99),AND('0.Work Content Judge'!$U$161=0,$CV94=99)),0,IF(OR(AND('0.Work Content Judge'!$G$131=1,$CD94=1),AND('0.Work Content Judge'!$H$131=1,$CE94=1),AND('0.Work Content Judge'!$I$131=1,$CF94=1),AND('0.Work Content Judge'!$J$131=1,$CG94=1),AND('0.Work Content Judge'!$L$131=1,$CK94=1),,AND('0.Work Content Judge'!$O$131=1,$CL94=1),AND('0.Work Content Judge'!$P$131=1,$CM94=1)),1,0))</f>
        <v>0</v>
      </c>
      <c r="AS94" s="509">
        <f t="shared" si="20"/>
        <v>1</v>
      </c>
      <c r="AT94" s="509">
        <f>IF(OR(AND('0.Work Content Judge'!$AE$162=1,$CP94=99),AND('0.Work Content Judge'!$AH$162=1,$CQ94=99),AND('0.Work Content Judge'!$AG$162=1,$CR94=99),AND(COUNTIF('0.Work Content Judge'!$AJ$162:$AO$162,2)=0,$CS94=99),AND(COUNTIF('0.Work Content Judge'!$AJ$162:$AO$162,2)&gt;0,$CT94=99),AND('0.Work Content Judge'!$T$162=0,$CU94=99),AND('0.Work Content Judge'!$U$162=0,$CV94=99)),0,IF(OR(AND('0.Work Content Judge'!$G$132=1,$CD94=1),AND('0.Work Content Judge'!$H$132=1,$CE94=1),AND('0.Work Content Judge'!$I$132=1,$CF94=1),AND('0.Work Content Judge'!$J$132=1,$CG94=1),AND('0.Work Content Judge'!$L$132=1,$CK94=1),,AND('0.Work Content Judge'!$O$132=1,$CL94=1),AND('0.Work Content Judge'!$P$132=1,$CM94=1)),1,0))</f>
        <v>0</v>
      </c>
      <c r="AU94" s="509">
        <f t="shared" si="21"/>
        <v>1</v>
      </c>
      <c r="AV94" s="509">
        <f>IF(OR(AND('0.Work Content Judge'!$AE$163=1,$CP94=99),AND('0.Work Content Judge'!$AH$163=1,$CQ94=99),AND('0.Work Content Judge'!$AG$163=1,$CR94=99),AND(COUNTIF('0.Work Content Judge'!$AJ$163:$AO$163,2)=0,$CS94=99),AND(COUNTIF('0.Work Content Judge'!$AJ$163:$AO$163,2)&gt;0,$CT94=99),AND('0.Work Content Judge'!$T$163=0,$CU94=99),AND('0.Work Content Judge'!$U$163=0,$CV94=99)),0,IF(OR(AND('0.Work Content Judge'!$G$133=1,$CD94=1),AND('0.Work Content Judge'!$H$133=1,$CE94=1),AND('0.Work Content Judge'!$I$133=1,$CF94=1),AND('0.Work Content Judge'!$J$133=1,$CG94=1),AND('0.Work Content Judge'!$L$133=1,$CK94=1),,AND('0.Work Content Judge'!$O$133=1,$CL94=1),AND('0.Work Content Judge'!$P$133=1,$CM94=1)),1,0))</f>
        <v>0</v>
      </c>
      <c r="AW94" s="509">
        <f t="shared" si="22"/>
        <v>1</v>
      </c>
      <c r="AX94" s="509">
        <f>IF(OR(AND('0.Work Content Judge'!$AE$164=1,$CP94=99),AND('0.Work Content Judge'!$AH$164=1,$CQ94=99),AND('0.Work Content Judge'!$AG$164=1,$CR94=99),AND(COUNTIF('0.Work Content Judge'!$AJ$164:$AO$164,2)=0,$CS94=99),AND(COUNTIF('0.Work Content Judge'!$AJ$164:$AO$164,2)&gt;0,$CT94=99),AND('0.Work Content Judge'!$T$164=0,$CU94=99),AND('0.Work Content Judge'!$U$164=0,$CV94=99)),0,IF(OR(AND('0.Work Content Judge'!$G$134=1,$CD94=1),AND('0.Work Content Judge'!$H$134=1,$CE94=1),AND('0.Work Content Judge'!$I$134=1,$CF94=1),AND('0.Work Content Judge'!$J$134=1,$CG94=1),AND('0.Work Content Judge'!$L$134=1,$CK94=1),,AND('0.Work Content Judge'!$O$134=1,$CL94=1),AND('0.Work Content Judge'!$P$134=1,$CM94=1)),1,0))</f>
        <v>0</v>
      </c>
      <c r="AY94" s="509">
        <f t="shared" si="23"/>
        <v>1</v>
      </c>
      <c r="AZ94" s="493">
        <f t="shared" si="25"/>
        <v>1</v>
      </c>
      <c r="BA94" s="521">
        <v>1</v>
      </c>
      <c r="BB94" s="522">
        <v>0</v>
      </c>
      <c r="BC94" s="522" t="s">
        <v>749</v>
      </c>
      <c r="BD94" s="522" t="s">
        <v>749</v>
      </c>
      <c r="BE94" s="522" t="s">
        <v>749</v>
      </c>
      <c r="BF94" s="522" t="s">
        <v>749</v>
      </c>
      <c r="BG94" s="522" t="s">
        <v>749</v>
      </c>
      <c r="BH94" s="522" t="s">
        <v>749</v>
      </c>
      <c r="BI94" s="522" t="s">
        <v>749</v>
      </c>
      <c r="BJ94" s="522" t="e">
        <v>#N/A</v>
      </c>
      <c r="BK94" s="522" t="e">
        <v>#N/A</v>
      </c>
      <c r="BL94" s="522" t="e">
        <v>#N/A</v>
      </c>
      <c r="BM94" s="522" t="e">
        <v>#N/A</v>
      </c>
      <c r="BN94" s="522" t="e">
        <v>#N/A</v>
      </c>
      <c r="BO94" s="522" t="e">
        <v>#N/A</v>
      </c>
      <c r="BP94" s="522" t="e">
        <v>#N/A</v>
      </c>
      <c r="BQ94" s="522">
        <v>1</v>
      </c>
      <c r="BR94" s="522" t="s">
        <v>749</v>
      </c>
      <c r="BS94" s="522" t="s">
        <v>749</v>
      </c>
      <c r="BT94" s="522" t="s">
        <v>749</v>
      </c>
      <c r="BU94" s="522" t="s">
        <v>749</v>
      </c>
      <c r="BV94" s="522" t="s">
        <v>749</v>
      </c>
      <c r="BW94" s="522" t="s">
        <v>749</v>
      </c>
      <c r="BX94" s="522" t="s">
        <v>749</v>
      </c>
      <c r="BY94" s="522" t="s">
        <v>749</v>
      </c>
      <c r="BZ94" s="522">
        <v>1</v>
      </c>
      <c r="CA94" s="522"/>
      <c r="CB94" s="522"/>
      <c r="CC94" s="522" t="s">
        <v>749</v>
      </c>
      <c r="CD94" s="522">
        <v>1</v>
      </c>
      <c r="CE94" s="522" t="s">
        <v>749</v>
      </c>
      <c r="CF94" s="522" t="s">
        <v>749</v>
      </c>
      <c r="CG94" s="522" t="s">
        <v>749</v>
      </c>
      <c r="CH94" s="522" t="s">
        <v>749</v>
      </c>
      <c r="CI94" s="522" t="s">
        <v>749</v>
      </c>
      <c r="CJ94" s="522" t="s">
        <v>749</v>
      </c>
      <c r="CK94" s="522" t="s">
        <v>749</v>
      </c>
      <c r="CL94" s="522" t="s">
        <v>749</v>
      </c>
      <c r="CM94" s="522" t="s">
        <v>749</v>
      </c>
      <c r="CN94" s="522" t="s">
        <v>749</v>
      </c>
      <c r="CO94" s="522">
        <v>1</v>
      </c>
      <c r="CP94" s="522"/>
      <c r="CQ94" s="522"/>
      <c r="CR94" s="522"/>
      <c r="CS94" s="522">
        <v>99</v>
      </c>
      <c r="CT94" s="522"/>
      <c r="CU94" s="522"/>
      <c r="CV94" s="522">
        <v>99</v>
      </c>
    </row>
    <row r="95" s="258" customFormat="1" ht="201.6" spans="1:100">
      <c r="A95" s="447"/>
      <c r="B95" s="448">
        <f t="shared" si="13"/>
        <v>80</v>
      </c>
      <c r="C95" s="449" t="s">
        <v>1365</v>
      </c>
      <c r="D95" s="450" t="s">
        <v>743</v>
      </c>
      <c r="E95" s="451" t="s">
        <v>801</v>
      </c>
      <c r="F95" s="452" t="s">
        <v>1366</v>
      </c>
      <c r="G95" s="453" t="s">
        <v>1367</v>
      </c>
      <c r="H95" s="451" t="str">
        <f t="shared" si="24"/>
        <v>サーバ全体
Entire server</v>
      </c>
      <c r="I95" s="319" t="s">
        <v>785</v>
      </c>
      <c r="J95" s="320" t="s">
        <v>786</v>
      </c>
      <c r="K95" s="487" t="str">
        <f t="shared" si="14"/>
        <v>回答不要
Not Applicable</v>
      </c>
      <c r="L95" s="488"/>
      <c r="M95" s="489"/>
      <c r="N95" s="492" t="s">
        <v>287</v>
      </c>
      <c r="O95" s="493"/>
      <c r="P95" s="494"/>
      <c r="Q95" s="503"/>
      <c r="R95" s="487" t="str">
        <f t="shared" si="15"/>
        <v>回答不要
Not Applicable</v>
      </c>
      <c r="S95" s="488"/>
      <c r="T95" s="489"/>
      <c r="U95" s="493"/>
      <c r="V95" s="494"/>
      <c r="W95" s="503"/>
      <c r="X95" s="487" t="str">
        <f t="shared" si="16"/>
        <v>回答不要
Not Applicable</v>
      </c>
      <c r="Y95" s="488"/>
      <c r="Z95" s="489"/>
      <c r="AA95" s="493"/>
      <c r="AB95" s="494"/>
      <c r="AC95" s="503"/>
      <c r="AD95" s="487" t="str">
        <f t="shared" si="17"/>
        <v>回答不要
Not Applicable</v>
      </c>
      <c r="AE95" s="488"/>
      <c r="AF95" s="489"/>
      <c r="AG95" s="493"/>
      <c r="AH95" s="494"/>
      <c r="AI95" s="503"/>
      <c r="AJ95" s="487" t="str">
        <f t="shared" si="18"/>
        <v>回答不要
Not Applicable</v>
      </c>
      <c r="AK95" s="488"/>
      <c r="AL95" s="489"/>
      <c r="AM95" s="493"/>
      <c r="AN95" s="494"/>
      <c r="AO95" s="503"/>
      <c r="AP95" s="509">
        <f>IF(OR(AND('0.Work Content Judge'!$AE$160=1,$CP95=99),AND('0.Work Content Judge'!$AH$160=1,$CQ95=99),AND('0.Work Content Judge'!$AG$160=1,$CR95=99),AND(COUNTIF('0.Work Content Judge'!$AJ$160:$AO$160,2)=0,$CS95=99),AND(COUNTIF('0.Work Content Judge'!$AJ$160:$AO$160,2)&gt;0,$CT95=99),AND('0.Work Content Judge'!$T$160=0,$CU95=99),AND('0.Work Content Judge'!$U$160=0,$CV95=99)),0,IF(OR(AND('0.Work Content Judge'!$G$130=1,$CD95=1),AND('0.Work Content Judge'!$H$130=1,$CE95=1),AND('0.Work Content Judge'!$I$130=1,$CF95=1),AND('0.Work Content Judge'!$J$130=1,$CG95=1),AND('0.Work Content Judge'!$L$130=1,$CK95=1),,AND('0.Work Content Judge'!$O$130=1,$CL95=1),AND('0.Work Content Judge'!$P$130=1,$CM95=1)),1,0))</f>
        <v>0</v>
      </c>
      <c r="AQ95" s="509">
        <f t="shared" si="19"/>
        <v>1</v>
      </c>
      <c r="AR95" s="509">
        <f>IF(OR(AND('0.Work Content Judge'!$AE$161=1,$CP95=99),AND('0.Work Content Judge'!$AH$161=1,$CQ95=99),AND('0.Work Content Judge'!$AG$161=1,$CR95=99),AND(COUNTIF('0.Work Content Judge'!$AJ$161:$AO$161,2)=0,$CS95=99),AND(COUNTIF('0.Work Content Judge'!$AJ$161:$AO$161,2)&gt;0,$CT95=99),AND('0.Work Content Judge'!$T$161=0,$CU95=99),AND('0.Work Content Judge'!$U$161=0,$CV95=99)),0,IF(OR(AND('0.Work Content Judge'!$G$131=1,$CD95=1),AND('0.Work Content Judge'!$H$131=1,$CE95=1),AND('0.Work Content Judge'!$I$131=1,$CF95=1),AND('0.Work Content Judge'!$J$131=1,$CG95=1),AND('0.Work Content Judge'!$L$131=1,$CK95=1),,AND('0.Work Content Judge'!$O$131=1,$CL95=1),AND('0.Work Content Judge'!$P$131=1,$CM95=1)),1,0))</f>
        <v>0</v>
      </c>
      <c r="AS95" s="509">
        <f t="shared" si="20"/>
        <v>1</v>
      </c>
      <c r="AT95" s="509">
        <f>IF(OR(AND('0.Work Content Judge'!$AE$162=1,$CP95=99),AND('0.Work Content Judge'!$AH$162=1,$CQ95=99),AND('0.Work Content Judge'!$AG$162=1,$CR95=99),AND(COUNTIF('0.Work Content Judge'!$AJ$162:$AO$162,2)=0,$CS95=99),AND(COUNTIF('0.Work Content Judge'!$AJ$162:$AO$162,2)&gt;0,$CT95=99),AND('0.Work Content Judge'!$T$162=0,$CU95=99),AND('0.Work Content Judge'!$U$162=0,$CV95=99)),0,IF(OR(AND('0.Work Content Judge'!$G$132=1,$CD95=1),AND('0.Work Content Judge'!$H$132=1,$CE95=1),AND('0.Work Content Judge'!$I$132=1,$CF95=1),AND('0.Work Content Judge'!$J$132=1,$CG95=1),AND('0.Work Content Judge'!$L$132=1,$CK95=1),,AND('0.Work Content Judge'!$O$132=1,$CL95=1),AND('0.Work Content Judge'!$P$132=1,$CM95=1)),1,0))</f>
        <v>0</v>
      </c>
      <c r="AU95" s="509">
        <f t="shared" si="21"/>
        <v>1</v>
      </c>
      <c r="AV95" s="509">
        <f>IF(OR(AND('0.Work Content Judge'!$AE$163=1,$CP95=99),AND('0.Work Content Judge'!$AH$163=1,$CQ95=99),AND('0.Work Content Judge'!$AG$163=1,$CR95=99),AND(COUNTIF('0.Work Content Judge'!$AJ$163:$AO$163,2)=0,$CS95=99),AND(COUNTIF('0.Work Content Judge'!$AJ$163:$AO$163,2)&gt;0,$CT95=99),AND('0.Work Content Judge'!$T$163=0,$CU95=99),AND('0.Work Content Judge'!$U$163=0,$CV95=99)),0,IF(OR(AND('0.Work Content Judge'!$G$133=1,$CD95=1),AND('0.Work Content Judge'!$H$133=1,$CE95=1),AND('0.Work Content Judge'!$I$133=1,$CF95=1),AND('0.Work Content Judge'!$J$133=1,$CG95=1),AND('0.Work Content Judge'!$L$133=1,$CK95=1),,AND('0.Work Content Judge'!$O$133=1,$CL95=1),AND('0.Work Content Judge'!$P$133=1,$CM95=1)),1,0))</f>
        <v>0</v>
      </c>
      <c r="AW95" s="509">
        <f t="shared" si="22"/>
        <v>1</v>
      </c>
      <c r="AX95" s="509">
        <f>IF(OR(AND('0.Work Content Judge'!$AE$164=1,$CP95=99),AND('0.Work Content Judge'!$AH$164=1,$CQ95=99),AND('0.Work Content Judge'!$AG$164=1,$CR95=99),AND(COUNTIF('0.Work Content Judge'!$AJ$164:$AO$164,2)=0,$CS95=99),AND(COUNTIF('0.Work Content Judge'!$AJ$164:$AO$164,2)&gt;0,$CT95=99),AND('0.Work Content Judge'!$T$164=0,$CU95=99),AND('0.Work Content Judge'!$U$164=0,$CV95=99)),0,IF(OR(AND('0.Work Content Judge'!$G$134=1,$CD95=1),AND('0.Work Content Judge'!$H$134=1,$CE95=1),AND('0.Work Content Judge'!$I$134=1,$CF95=1),AND('0.Work Content Judge'!$J$134=1,$CG95=1),AND('0.Work Content Judge'!$L$134=1,$CK95=1),,AND('0.Work Content Judge'!$O$134=1,$CL95=1),AND('0.Work Content Judge'!$P$134=1,$CM95=1)),1,0))</f>
        <v>0</v>
      </c>
      <c r="AY95" s="509">
        <f t="shared" si="23"/>
        <v>1</v>
      </c>
      <c r="AZ95" s="493">
        <f t="shared" si="25"/>
        <v>1</v>
      </c>
      <c r="BA95" s="521">
        <v>1</v>
      </c>
      <c r="BB95" s="522">
        <v>0</v>
      </c>
      <c r="BC95" s="522" t="s">
        <v>749</v>
      </c>
      <c r="BD95" s="522" t="s">
        <v>749</v>
      </c>
      <c r="BE95" s="522" t="s">
        <v>749</v>
      </c>
      <c r="BF95" s="522" t="s">
        <v>749</v>
      </c>
      <c r="BG95" s="522" t="s">
        <v>749</v>
      </c>
      <c r="BH95" s="522" t="s">
        <v>749</v>
      </c>
      <c r="BI95" s="522" t="s">
        <v>749</v>
      </c>
      <c r="BJ95" s="522" t="e">
        <v>#N/A</v>
      </c>
      <c r="BK95" s="522" t="e">
        <v>#N/A</v>
      </c>
      <c r="BL95" s="522" t="e">
        <v>#N/A</v>
      </c>
      <c r="BM95" s="522" t="e">
        <v>#N/A</v>
      </c>
      <c r="BN95" s="522" t="e">
        <v>#N/A</v>
      </c>
      <c r="BO95" s="522" t="e">
        <v>#N/A</v>
      </c>
      <c r="BP95" s="522" t="e">
        <v>#N/A</v>
      </c>
      <c r="BQ95" s="522">
        <v>1</v>
      </c>
      <c r="BR95" s="522" t="s">
        <v>749</v>
      </c>
      <c r="BS95" s="522" t="s">
        <v>749</v>
      </c>
      <c r="BT95" s="522" t="s">
        <v>749</v>
      </c>
      <c r="BU95" s="522" t="s">
        <v>749</v>
      </c>
      <c r="BV95" s="522" t="s">
        <v>749</v>
      </c>
      <c r="BW95" s="522" t="s">
        <v>749</v>
      </c>
      <c r="BX95" s="522" t="s">
        <v>749</v>
      </c>
      <c r="BY95" s="522" t="s">
        <v>749</v>
      </c>
      <c r="BZ95" s="522">
        <v>1</v>
      </c>
      <c r="CA95" s="522"/>
      <c r="CB95" s="522"/>
      <c r="CC95" s="522" t="s">
        <v>749</v>
      </c>
      <c r="CD95" s="522">
        <v>1</v>
      </c>
      <c r="CE95" s="522" t="s">
        <v>749</v>
      </c>
      <c r="CF95" s="522" t="s">
        <v>749</v>
      </c>
      <c r="CG95" s="522" t="s">
        <v>749</v>
      </c>
      <c r="CH95" s="522" t="s">
        <v>749</v>
      </c>
      <c r="CI95" s="522" t="s">
        <v>749</v>
      </c>
      <c r="CJ95" s="522" t="s">
        <v>749</v>
      </c>
      <c r="CK95" s="522" t="s">
        <v>749</v>
      </c>
      <c r="CL95" s="522">
        <v>1</v>
      </c>
      <c r="CM95" s="522" t="s">
        <v>749</v>
      </c>
      <c r="CN95" s="522" t="s">
        <v>749</v>
      </c>
      <c r="CO95" s="522">
        <v>1</v>
      </c>
      <c r="CP95" s="522"/>
      <c r="CQ95" s="522"/>
      <c r="CR95" s="522"/>
      <c r="CS95" s="522"/>
      <c r="CT95" s="522">
        <v>99</v>
      </c>
      <c r="CU95" s="522"/>
      <c r="CV95" s="522">
        <v>99</v>
      </c>
    </row>
    <row r="96" s="258" customFormat="1" ht="144" spans="1:100">
      <c r="A96" s="447"/>
      <c r="B96" s="448">
        <f t="shared" si="13"/>
        <v>81</v>
      </c>
      <c r="C96" s="449" t="s">
        <v>965</v>
      </c>
      <c r="D96" s="450" t="s">
        <v>743</v>
      </c>
      <c r="E96" s="451" t="s">
        <v>801</v>
      </c>
      <c r="F96" s="452" t="s">
        <v>966</v>
      </c>
      <c r="G96" s="453" t="s">
        <v>967</v>
      </c>
      <c r="H96" s="451" t="str">
        <f t="shared" si="24"/>
        <v>サーバ全体
Entire server</v>
      </c>
      <c r="I96" s="319" t="s">
        <v>785</v>
      </c>
      <c r="J96" s="320" t="s">
        <v>786</v>
      </c>
      <c r="K96" s="487" t="str">
        <f t="shared" si="14"/>
        <v>回答不要
Not Applicable</v>
      </c>
      <c r="L96" s="488"/>
      <c r="M96" s="489"/>
      <c r="N96" s="492" t="s">
        <v>287</v>
      </c>
      <c r="O96" s="493"/>
      <c r="P96" s="494"/>
      <c r="Q96" s="503"/>
      <c r="R96" s="487" t="str">
        <f t="shared" si="15"/>
        <v>回答不要
Not Applicable</v>
      </c>
      <c r="S96" s="488"/>
      <c r="T96" s="489"/>
      <c r="U96" s="493"/>
      <c r="V96" s="494"/>
      <c r="W96" s="503"/>
      <c r="X96" s="487" t="str">
        <f t="shared" si="16"/>
        <v>回答不要
Not Applicable</v>
      </c>
      <c r="Y96" s="488"/>
      <c r="Z96" s="489"/>
      <c r="AA96" s="493"/>
      <c r="AB96" s="494"/>
      <c r="AC96" s="503"/>
      <c r="AD96" s="487" t="str">
        <f t="shared" si="17"/>
        <v>回答不要
Not Applicable</v>
      </c>
      <c r="AE96" s="488"/>
      <c r="AF96" s="489"/>
      <c r="AG96" s="493"/>
      <c r="AH96" s="494"/>
      <c r="AI96" s="503"/>
      <c r="AJ96" s="487" t="str">
        <f t="shared" si="18"/>
        <v>回答不要
Not Applicable</v>
      </c>
      <c r="AK96" s="488"/>
      <c r="AL96" s="489"/>
      <c r="AM96" s="493"/>
      <c r="AN96" s="494"/>
      <c r="AO96" s="503"/>
      <c r="AP96" s="509">
        <f>IF(OR(AND('0.Work Content Judge'!$AE$160=1,$CP96=99),AND('0.Work Content Judge'!$AH$160=1,$CQ96=99),AND('0.Work Content Judge'!$AG$160=1,$CR96=99),AND(COUNTIF('0.Work Content Judge'!$AJ$160:$AO$160,2)=0,$CS96=99),AND(COUNTIF('0.Work Content Judge'!$AJ$160:$AO$160,2)&gt;0,$CT96=99),AND('0.Work Content Judge'!$T$160=0,$CU96=99),AND('0.Work Content Judge'!$U$160=0,$CV96=99)),0,IF(OR(AND('0.Work Content Judge'!$G$130=1,$CD96=1),AND('0.Work Content Judge'!$H$130=1,$CE96=1),AND('0.Work Content Judge'!$I$130=1,$CF96=1),AND('0.Work Content Judge'!$J$130=1,$CG96=1),AND('0.Work Content Judge'!$L$130=1,$CK96=1),,AND('0.Work Content Judge'!$O$130=1,$CL96=1),AND('0.Work Content Judge'!$P$130=1,$CM96=1)),1,0))</f>
        <v>0</v>
      </c>
      <c r="AQ96" s="509">
        <f t="shared" si="19"/>
        <v>1</v>
      </c>
      <c r="AR96" s="509">
        <f>IF(OR(AND('0.Work Content Judge'!$AE$161=1,$CP96=99),AND('0.Work Content Judge'!$AH$161=1,$CQ96=99),AND('0.Work Content Judge'!$AG$161=1,$CR96=99),AND(COUNTIF('0.Work Content Judge'!$AJ$161:$AO$161,2)=0,$CS96=99),AND(COUNTIF('0.Work Content Judge'!$AJ$161:$AO$161,2)&gt;0,$CT96=99),AND('0.Work Content Judge'!$T$161=0,$CU96=99),AND('0.Work Content Judge'!$U$161=0,$CV96=99)),0,IF(OR(AND('0.Work Content Judge'!$G$131=1,$CD96=1),AND('0.Work Content Judge'!$H$131=1,$CE96=1),AND('0.Work Content Judge'!$I$131=1,$CF96=1),AND('0.Work Content Judge'!$J$131=1,$CG96=1),AND('0.Work Content Judge'!$L$131=1,$CK96=1),,AND('0.Work Content Judge'!$O$131=1,$CL96=1),AND('0.Work Content Judge'!$P$131=1,$CM96=1)),1,0))</f>
        <v>0</v>
      </c>
      <c r="AS96" s="509">
        <f t="shared" si="20"/>
        <v>1</v>
      </c>
      <c r="AT96" s="509">
        <f>IF(OR(AND('0.Work Content Judge'!$AE$162=1,$CP96=99),AND('0.Work Content Judge'!$AH$162=1,$CQ96=99),AND('0.Work Content Judge'!$AG$162=1,$CR96=99),AND(COUNTIF('0.Work Content Judge'!$AJ$162:$AO$162,2)=0,$CS96=99),AND(COUNTIF('0.Work Content Judge'!$AJ$162:$AO$162,2)&gt;0,$CT96=99),AND('0.Work Content Judge'!$T$162=0,$CU96=99),AND('0.Work Content Judge'!$U$162=0,$CV96=99)),0,IF(OR(AND('0.Work Content Judge'!$G$132=1,$CD96=1),AND('0.Work Content Judge'!$H$132=1,$CE96=1),AND('0.Work Content Judge'!$I$132=1,$CF96=1),AND('0.Work Content Judge'!$J$132=1,$CG96=1),AND('0.Work Content Judge'!$L$132=1,$CK96=1),,AND('0.Work Content Judge'!$O$132=1,$CL96=1),AND('0.Work Content Judge'!$P$132=1,$CM96=1)),1,0))</f>
        <v>0</v>
      </c>
      <c r="AU96" s="509">
        <f t="shared" si="21"/>
        <v>1</v>
      </c>
      <c r="AV96" s="509">
        <f>IF(OR(AND('0.Work Content Judge'!$AE$163=1,$CP96=99),AND('0.Work Content Judge'!$AH$163=1,$CQ96=99),AND('0.Work Content Judge'!$AG$163=1,$CR96=99),AND(COUNTIF('0.Work Content Judge'!$AJ$163:$AO$163,2)=0,$CS96=99),AND(COUNTIF('0.Work Content Judge'!$AJ$163:$AO$163,2)&gt;0,$CT96=99),AND('0.Work Content Judge'!$T$163=0,$CU96=99),AND('0.Work Content Judge'!$U$163=0,$CV96=99)),0,IF(OR(AND('0.Work Content Judge'!$G$133=1,$CD96=1),AND('0.Work Content Judge'!$H$133=1,$CE96=1),AND('0.Work Content Judge'!$I$133=1,$CF96=1),AND('0.Work Content Judge'!$J$133=1,$CG96=1),AND('0.Work Content Judge'!$L$133=1,$CK96=1),,AND('0.Work Content Judge'!$O$133=1,$CL96=1),AND('0.Work Content Judge'!$P$133=1,$CM96=1)),1,0))</f>
        <v>0</v>
      </c>
      <c r="AW96" s="509">
        <f t="shared" si="22"/>
        <v>1</v>
      </c>
      <c r="AX96" s="509">
        <f>IF(OR(AND('0.Work Content Judge'!$AE$164=1,$CP96=99),AND('0.Work Content Judge'!$AH$164=1,$CQ96=99),AND('0.Work Content Judge'!$AG$164=1,$CR96=99),AND(COUNTIF('0.Work Content Judge'!$AJ$164:$AO$164,2)=0,$CS96=99),AND(COUNTIF('0.Work Content Judge'!$AJ$164:$AO$164,2)&gt;0,$CT96=99),AND('0.Work Content Judge'!$T$164=0,$CU96=99),AND('0.Work Content Judge'!$U$164=0,$CV96=99)),0,IF(OR(AND('0.Work Content Judge'!$G$134=1,$CD96=1),AND('0.Work Content Judge'!$H$134=1,$CE96=1),AND('0.Work Content Judge'!$I$134=1,$CF96=1),AND('0.Work Content Judge'!$J$134=1,$CG96=1),AND('0.Work Content Judge'!$L$134=1,$CK96=1),,AND('0.Work Content Judge'!$O$134=1,$CL96=1),AND('0.Work Content Judge'!$P$134=1,$CM96=1)),1,0))</f>
        <v>0</v>
      </c>
      <c r="AY96" s="509">
        <f t="shared" si="23"/>
        <v>1</v>
      </c>
      <c r="AZ96" s="523">
        <f t="shared" si="25"/>
        <v>2</v>
      </c>
      <c r="BA96" s="521">
        <v>1</v>
      </c>
      <c r="BB96" s="522">
        <v>0</v>
      </c>
      <c r="BC96" s="532">
        <v>1</v>
      </c>
      <c r="BD96" s="522" t="s">
        <v>749</v>
      </c>
      <c r="BE96" s="522" t="s">
        <v>749</v>
      </c>
      <c r="BF96" s="522" t="s">
        <v>749</v>
      </c>
      <c r="BG96" s="522" t="s">
        <v>749</v>
      </c>
      <c r="BH96" s="522" t="s">
        <v>749</v>
      </c>
      <c r="BI96" s="522" t="s">
        <v>749</v>
      </c>
      <c r="BJ96" s="522" t="e">
        <v>#N/A</v>
      </c>
      <c r="BK96" s="522" t="e">
        <v>#N/A</v>
      </c>
      <c r="BL96" s="522" t="e">
        <v>#N/A</v>
      </c>
      <c r="BM96" s="522" t="e">
        <v>#N/A</v>
      </c>
      <c r="BN96" s="522" t="e">
        <v>#N/A</v>
      </c>
      <c r="BO96" s="522" t="e">
        <v>#N/A</v>
      </c>
      <c r="BP96" s="522" t="e">
        <v>#N/A</v>
      </c>
      <c r="BQ96" s="532">
        <v>1</v>
      </c>
      <c r="BR96" s="522" t="s">
        <v>749</v>
      </c>
      <c r="BS96" s="522" t="s">
        <v>749</v>
      </c>
      <c r="BT96" s="522" t="s">
        <v>749</v>
      </c>
      <c r="BU96" s="522" t="s">
        <v>749</v>
      </c>
      <c r="BV96" s="522" t="s">
        <v>749</v>
      </c>
      <c r="BW96" s="522" t="s">
        <v>749</v>
      </c>
      <c r="BX96" s="522" t="s">
        <v>749</v>
      </c>
      <c r="BY96" s="532">
        <v>1</v>
      </c>
      <c r="BZ96" s="532">
        <v>1</v>
      </c>
      <c r="CA96" s="532">
        <v>1</v>
      </c>
      <c r="CB96" s="532">
        <v>1</v>
      </c>
      <c r="CC96" s="532">
        <v>1</v>
      </c>
      <c r="CD96" s="532">
        <v>1</v>
      </c>
      <c r="CE96" s="532">
        <v>1</v>
      </c>
      <c r="CF96" s="532">
        <v>1</v>
      </c>
      <c r="CG96" s="532">
        <v>1</v>
      </c>
      <c r="CH96" s="532">
        <v>1</v>
      </c>
      <c r="CI96" s="522" t="s">
        <v>749</v>
      </c>
      <c r="CJ96" s="522" t="s">
        <v>749</v>
      </c>
      <c r="CK96" s="522" t="s">
        <v>749</v>
      </c>
      <c r="CL96" s="532">
        <v>1</v>
      </c>
      <c r="CM96" s="522" t="s">
        <v>749</v>
      </c>
      <c r="CN96" s="532">
        <v>1</v>
      </c>
      <c r="CO96" s="532">
        <v>1</v>
      </c>
      <c r="CP96" s="522"/>
      <c r="CQ96" s="522"/>
      <c r="CR96" s="522"/>
      <c r="CS96" s="522">
        <v>99</v>
      </c>
      <c r="CT96" s="522"/>
      <c r="CU96" s="522"/>
      <c r="CV96" s="522"/>
    </row>
    <row r="97" s="258" customFormat="1" ht="144" spans="1:100">
      <c r="A97" s="447"/>
      <c r="B97" s="448">
        <f t="shared" si="13"/>
        <v>82</v>
      </c>
      <c r="C97" s="449" t="s">
        <v>965</v>
      </c>
      <c r="D97" s="450" t="s">
        <v>743</v>
      </c>
      <c r="E97" s="451" t="s">
        <v>801</v>
      </c>
      <c r="F97" s="452" t="s">
        <v>966</v>
      </c>
      <c r="G97" s="453" t="s">
        <v>967</v>
      </c>
      <c r="H97" s="454" t="str">
        <f t="shared" si="24"/>
        <v>その他(ネットワーク機器等)
Other
(e.g., External FW, IPS/IDS, network equipment, storage devices, etc.)</v>
      </c>
      <c r="I97" s="319" t="s">
        <v>785</v>
      </c>
      <c r="J97" s="320" t="s">
        <v>786</v>
      </c>
      <c r="K97" s="487" t="str">
        <f t="shared" si="14"/>
        <v>回答不要
Not Applicable</v>
      </c>
      <c r="L97" s="488"/>
      <c r="M97" s="489"/>
      <c r="N97" s="492" t="s">
        <v>287</v>
      </c>
      <c r="O97" s="493"/>
      <c r="P97" s="494"/>
      <c r="Q97" s="503"/>
      <c r="R97" s="487" t="str">
        <f t="shared" si="15"/>
        <v>回答不要
Not Applicable</v>
      </c>
      <c r="S97" s="488"/>
      <c r="T97" s="489"/>
      <c r="U97" s="493"/>
      <c r="V97" s="494"/>
      <c r="W97" s="503"/>
      <c r="X97" s="487" t="str">
        <f t="shared" si="16"/>
        <v>回答不要
Not Applicable</v>
      </c>
      <c r="Y97" s="488"/>
      <c r="Z97" s="489"/>
      <c r="AA97" s="493"/>
      <c r="AB97" s="494"/>
      <c r="AC97" s="503"/>
      <c r="AD97" s="487" t="str">
        <f t="shared" si="17"/>
        <v>回答不要
Not Applicable</v>
      </c>
      <c r="AE97" s="488"/>
      <c r="AF97" s="489"/>
      <c r="AG97" s="493"/>
      <c r="AH97" s="494"/>
      <c r="AI97" s="503"/>
      <c r="AJ97" s="487" t="str">
        <f t="shared" si="18"/>
        <v>回答不要
Not Applicable</v>
      </c>
      <c r="AK97" s="488"/>
      <c r="AL97" s="489"/>
      <c r="AM97" s="493"/>
      <c r="AN97" s="494"/>
      <c r="AO97" s="503"/>
      <c r="AP97" s="509">
        <f>IF(OR(AND('0.Work Content Judge'!$AE$160=1,$CP97=99),AND('0.Work Content Judge'!$AH$160=1,$CQ97=99),AND('0.Work Content Judge'!$AG$160=1,$CR97=99),AND(COUNTIF('0.Work Content Judge'!$AJ$160:$AO$160,2)=0,$CS97=99),AND(COUNTIF('0.Work Content Judge'!$AJ$160:$AO$160,2)&gt;0,$CT97=99),AND('0.Work Content Judge'!$T$160=0,$CU97=99),AND('0.Work Content Judge'!$U$160=0,$CV97=99)),0,IF(OR(AND('0.Work Content Judge'!$G$130=1,$CD97=1),AND('0.Work Content Judge'!$H$130=1,$CE97=1),AND('0.Work Content Judge'!$I$130=1,$CF97=1),AND('0.Work Content Judge'!$J$130=1,$CG97=1),AND('0.Work Content Judge'!$L$130=1,$CK97=1),,AND('0.Work Content Judge'!$O$130=1,$CL97=1),AND('0.Work Content Judge'!$P$130=1,$CM97=1)),1,0))</f>
        <v>0</v>
      </c>
      <c r="AQ97" s="509">
        <f t="shared" si="19"/>
        <v>1</v>
      </c>
      <c r="AR97" s="509">
        <f>IF(OR(AND('0.Work Content Judge'!$AE$161=1,$CP97=99),AND('0.Work Content Judge'!$AH$161=1,$CQ97=99),AND('0.Work Content Judge'!$AG$161=1,$CR97=99),AND(COUNTIF('0.Work Content Judge'!$AJ$161:$AO$161,2)=0,$CS97=99),AND(COUNTIF('0.Work Content Judge'!$AJ$161:$AO$161,2)&gt;0,$CT97=99),AND('0.Work Content Judge'!$T$161=0,$CU97=99),AND('0.Work Content Judge'!$U$161=0,$CV97=99)),0,IF(OR(AND('0.Work Content Judge'!$G$131=1,$CD97=1),AND('0.Work Content Judge'!$H$131=1,$CE97=1),AND('0.Work Content Judge'!$I$131=1,$CF97=1),AND('0.Work Content Judge'!$J$131=1,$CG97=1),AND('0.Work Content Judge'!$L$131=1,$CK97=1),,AND('0.Work Content Judge'!$O$131=1,$CL97=1),AND('0.Work Content Judge'!$P$131=1,$CM97=1)),1,0))</f>
        <v>0</v>
      </c>
      <c r="AS97" s="509">
        <f t="shared" si="20"/>
        <v>1</v>
      </c>
      <c r="AT97" s="509">
        <f>IF(OR(AND('0.Work Content Judge'!$AE$162=1,$CP97=99),AND('0.Work Content Judge'!$AH$162=1,$CQ97=99),AND('0.Work Content Judge'!$AG$162=1,$CR97=99),AND(COUNTIF('0.Work Content Judge'!$AJ$162:$AO$162,2)=0,$CS97=99),AND(COUNTIF('0.Work Content Judge'!$AJ$162:$AO$162,2)&gt;0,$CT97=99),AND('0.Work Content Judge'!$T$162=0,$CU97=99),AND('0.Work Content Judge'!$U$162=0,$CV97=99)),0,IF(OR(AND('0.Work Content Judge'!$G$132=1,$CD97=1),AND('0.Work Content Judge'!$H$132=1,$CE97=1),AND('0.Work Content Judge'!$I$132=1,$CF97=1),AND('0.Work Content Judge'!$J$132=1,$CG97=1),AND('0.Work Content Judge'!$L$132=1,$CK97=1),,AND('0.Work Content Judge'!$O$132=1,$CL97=1),AND('0.Work Content Judge'!$P$132=1,$CM97=1)),1,0))</f>
        <v>0</v>
      </c>
      <c r="AU97" s="509">
        <f t="shared" si="21"/>
        <v>1</v>
      </c>
      <c r="AV97" s="509">
        <f>IF(OR(AND('0.Work Content Judge'!$AE$163=1,$CP97=99),AND('0.Work Content Judge'!$AH$163=1,$CQ97=99),AND('0.Work Content Judge'!$AG$163=1,$CR97=99),AND(COUNTIF('0.Work Content Judge'!$AJ$163:$AO$163,2)=0,$CS97=99),AND(COUNTIF('0.Work Content Judge'!$AJ$163:$AO$163,2)&gt;0,$CT97=99),AND('0.Work Content Judge'!$T$163=0,$CU97=99),AND('0.Work Content Judge'!$U$163=0,$CV97=99)),0,IF(OR(AND('0.Work Content Judge'!$G$133=1,$CD97=1),AND('0.Work Content Judge'!$H$133=1,$CE97=1),AND('0.Work Content Judge'!$I$133=1,$CF97=1),AND('0.Work Content Judge'!$J$133=1,$CG97=1),AND('0.Work Content Judge'!$L$133=1,$CK97=1),,AND('0.Work Content Judge'!$O$133=1,$CL97=1),AND('0.Work Content Judge'!$P$133=1,$CM97=1)),1,0))</f>
        <v>0</v>
      </c>
      <c r="AW97" s="509">
        <f t="shared" si="22"/>
        <v>1</v>
      </c>
      <c r="AX97" s="509">
        <f>IF(OR(AND('0.Work Content Judge'!$AE$164=1,$CP97=99),AND('0.Work Content Judge'!$AH$164=1,$CQ97=99),AND('0.Work Content Judge'!$AG$164=1,$CR97=99),AND(COUNTIF('0.Work Content Judge'!$AJ$164:$AO$164,2)=0,$CS97=99),AND(COUNTIF('0.Work Content Judge'!$AJ$164:$AO$164,2)&gt;0,$CT97=99),AND('0.Work Content Judge'!$T$164=0,$CU97=99),AND('0.Work Content Judge'!$U$164=0,$CV97=99)),0,IF(OR(AND('0.Work Content Judge'!$G$134=1,$CD97=1),AND('0.Work Content Judge'!$H$134=1,$CE97=1),AND('0.Work Content Judge'!$I$134=1,$CF97=1),AND('0.Work Content Judge'!$J$134=1,$CG97=1),AND('0.Work Content Judge'!$L$134=1,$CK97=1),,AND('0.Work Content Judge'!$O$134=1,$CL97=1),AND('0.Work Content Judge'!$P$134=1,$CM97=1)),1,0))</f>
        <v>0</v>
      </c>
      <c r="AY97" s="509">
        <f t="shared" si="23"/>
        <v>1</v>
      </c>
      <c r="AZ97" s="524">
        <f t="shared" si="25"/>
        <v>1</v>
      </c>
      <c r="BA97" s="521">
        <v>1</v>
      </c>
      <c r="BB97" s="522">
        <v>0</v>
      </c>
      <c r="BC97" s="532">
        <v>1</v>
      </c>
      <c r="BD97" s="522" t="s">
        <v>749</v>
      </c>
      <c r="BE97" s="522" t="s">
        <v>749</v>
      </c>
      <c r="BF97" s="522" t="s">
        <v>749</v>
      </c>
      <c r="BG97" s="522" t="s">
        <v>749</v>
      </c>
      <c r="BH97" s="522" t="s">
        <v>749</v>
      </c>
      <c r="BI97" s="522" t="s">
        <v>749</v>
      </c>
      <c r="BJ97" s="522" t="e">
        <v>#N/A</v>
      </c>
      <c r="BK97" s="522" t="e">
        <v>#N/A</v>
      </c>
      <c r="BL97" s="522" t="e">
        <v>#N/A</v>
      </c>
      <c r="BM97" s="522" t="e">
        <v>#N/A</v>
      </c>
      <c r="BN97" s="522" t="e">
        <v>#N/A</v>
      </c>
      <c r="BO97" s="522" t="e">
        <v>#N/A</v>
      </c>
      <c r="BP97" s="522" t="e">
        <v>#N/A</v>
      </c>
      <c r="BQ97" s="538"/>
      <c r="BR97" s="522" t="s">
        <v>749</v>
      </c>
      <c r="BS97" s="522" t="s">
        <v>749</v>
      </c>
      <c r="BT97" s="522" t="s">
        <v>749</v>
      </c>
      <c r="BU97" s="522" t="s">
        <v>749</v>
      </c>
      <c r="BV97" s="522" t="s">
        <v>749</v>
      </c>
      <c r="BW97" s="522" t="s">
        <v>749</v>
      </c>
      <c r="BX97" s="522" t="s">
        <v>749</v>
      </c>
      <c r="BY97" s="532">
        <v>1</v>
      </c>
      <c r="BZ97" s="532">
        <v>1</v>
      </c>
      <c r="CA97" s="532">
        <v>1</v>
      </c>
      <c r="CB97" s="532">
        <v>1</v>
      </c>
      <c r="CC97" s="532">
        <v>1</v>
      </c>
      <c r="CD97" s="532">
        <v>1</v>
      </c>
      <c r="CE97" s="532">
        <v>1</v>
      </c>
      <c r="CF97" s="532">
        <v>1</v>
      </c>
      <c r="CG97" s="532">
        <v>1</v>
      </c>
      <c r="CH97" s="532">
        <v>1</v>
      </c>
      <c r="CI97" s="522" t="s">
        <v>749</v>
      </c>
      <c r="CJ97" s="522" t="s">
        <v>749</v>
      </c>
      <c r="CK97" s="522" t="s">
        <v>749</v>
      </c>
      <c r="CL97" s="532">
        <v>1</v>
      </c>
      <c r="CM97" s="522" t="s">
        <v>749</v>
      </c>
      <c r="CN97" s="532">
        <v>1</v>
      </c>
      <c r="CO97" s="532">
        <v>1</v>
      </c>
      <c r="CP97" s="522"/>
      <c r="CQ97" s="522"/>
      <c r="CR97" s="522"/>
      <c r="CS97" s="522">
        <v>99</v>
      </c>
      <c r="CT97" s="522"/>
      <c r="CU97" s="522"/>
      <c r="CV97" s="522"/>
    </row>
    <row r="98" s="258" customFormat="1" ht="144" spans="1:100">
      <c r="A98" s="447"/>
      <c r="B98" s="448">
        <f t="shared" si="13"/>
        <v>83</v>
      </c>
      <c r="C98" s="449" t="s">
        <v>968</v>
      </c>
      <c r="D98" s="450" t="s">
        <v>743</v>
      </c>
      <c r="E98" s="451" t="s">
        <v>801</v>
      </c>
      <c r="F98" s="452" t="s">
        <v>969</v>
      </c>
      <c r="G98" s="453" t="s">
        <v>970</v>
      </c>
      <c r="H98" s="451" t="str">
        <f t="shared" si="24"/>
        <v>サーバ全体
Entire server</v>
      </c>
      <c r="I98" s="319" t="s">
        <v>785</v>
      </c>
      <c r="J98" s="320" t="s">
        <v>786</v>
      </c>
      <c r="K98" s="487" t="str">
        <f t="shared" si="14"/>
        <v>回答不要
Not Applicable</v>
      </c>
      <c r="L98" s="488"/>
      <c r="M98" s="489"/>
      <c r="N98" s="492" t="s">
        <v>287</v>
      </c>
      <c r="O98" s="493"/>
      <c r="P98" s="494"/>
      <c r="Q98" s="503"/>
      <c r="R98" s="487" t="str">
        <f t="shared" si="15"/>
        <v>回答不要
Not Applicable</v>
      </c>
      <c r="S98" s="488"/>
      <c r="T98" s="489"/>
      <c r="U98" s="493"/>
      <c r="V98" s="494"/>
      <c r="W98" s="503"/>
      <c r="X98" s="487" t="str">
        <f t="shared" si="16"/>
        <v>回答不要
Not Applicable</v>
      </c>
      <c r="Y98" s="488"/>
      <c r="Z98" s="489"/>
      <c r="AA98" s="493"/>
      <c r="AB98" s="494"/>
      <c r="AC98" s="503"/>
      <c r="AD98" s="487" t="str">
        <f t="shared" si="17"/>
        <v>回答不要
Not Applicable</v>
      </c>
      <c r="AE98" s="488"/>
      <c r="AF98" s="489"/>
      <c r="AG98" s="493"/>
      <c r="AH98" s="494"/>
      <c r="AI98" s="503"/>
      <c r="AJ98" s="487" t="str">
        <f t="shared" si="18"/>
        <v>回答不要
Not Applicable</v>
      </c>
      <c r="AK98" s="488"/>
      <c r="AL98" s="489"/>
      <c r="AM98" s="493"/>
      <c r="AN98" s="494"/>
      <c r="AO98" s="503"/>
      <c r="AP98" s="509">
        <f>IF(OR(AND('0.Work Content Judge'!$AE$160=1,$CP98=99),AND('0.Work Content Judge'!$AH$160=1,$CQ98=99),AND('0.Work Content Judge'!$AG$160=1,$CR98=99),AND(COUNTIF('0.Work Content Judge'!$AJ$160:$AO$160,2)=0,$CS98=99),AND(COUNTIF('0.Work Content Judge'!$AJ$160:$AO$160,2)&gt;0,$CT98=99),AND('0.Work Content Judge'!$T$160=0,$CU98=99),AND('0.Work Content Judge'!$U$160=0,$CV98=99)),0,IF(OR(AND('0.Work Content Judge'!$G$130=1,$CD98=1),AND('0.Work Content Judge'!$H$130=1,$CE98=1),AND('0.Work Content Judge'!$I$130=1,$CF98=1),AND('0.Work Content Judge'!$J$130=1,$CG98=1),AND('0.Work Content Judge'!$L$130=1,$CK98=1),,AND('0.Work Content Judge'!$O$130=1,$CL98=1),AND('0.Work Content Judge'!$P$130=1,$CM98=1)),1,0))</f>
        <v>0</v>
      </c>
      <c r="AQ98" s="509">
        <f t="shared" si="19"/>
        <v>1</v>
      </c>
      <c r="AR98" s="509">
        <f>IF(OR(AND('0.Work Content Judge'!$AE$161=1,$CP98=99),AND('0.Work Content Judge'!$AH$161=1,$CQ98=99),AND('0.Work Content Judge'!$AG$161=1,$CR98=99),AND(COUNTIF('0.Work Content Judge'!$AJ$161:$AO$161,2)=0,$CS98=99),AND(COUNTIF('0.Work Content Judge'!$AJ$161:$AO$161,2)&gt;0,$CT98=99),AND('0.Work Content Judge'!$T$161=0,$CU98=99),AND('0.Work Content Judge'!$U$161=0,$CV98=99)),0,IF(OR(AND('0.Work Content Judge'!$G$131=1,$CD98=1),AND('0.Work Content Judge'!$H$131=1,$CE98=1),AND('0.Work Content Judge'!$I$131=1,$CF98=1),AND('0.Work Content Judge'!$J$131=1,$CG98=1),AND('0.Work Content Judge'!$L$131=1,$CK98=1),,AND('0.Work Content Judge'!$O$131=1,$CL98=1),AND('0.Work Content Judge'!$P$131=1,$CM98=1)),1,0))</f>
        <v>0</v>
      </c>
      <c r="AS98" s="509">
        <f t="shared" si="20"/>
        <v>1</v>
      </c>
      <c r="AT98" s="509">
        <f>IF(OR(AND('0.Work Content Judge'!$AE$162=1,$CP98=99),AND('0.Work Content Judge'!$AH$162=1,$CQ98=99),AND('0.Work Content Judge'!$AG$162=1,$CR98=99),AND(COUNTIF('0.Work Content Judge'!$AJ$162:$AO$162,2)=0,$CS98=99),AND(COUNTIF('0.Work Content Judge'!$AJ$162:$AO$162,2)&gt;0,$CT98=99),AND('0.Work Content Judge'!$T$162=0,$CU98=99),AND('0.Work Content Judge'!$U$162=0,$CV98=99)),0,IF(OR(AND('0.Work Content Judge'!$G$132=1,$CD98=1),AND('0.Work Content Judge'!$H$132=1,$CE98=1),AND('0.Work Content Judge'!$I$132=1,$CF98=1),AND('0.Work Content Judge'!$J$132=1,$CG98=1),AND('0.Work Content Judge'!$L$132=1,$CK98=1),,AND('0.Work Content Judge'!$O$132=1,$CL98=1),AND('0.Work Content Judge'!$P$132=1,$CM98=1)),1,0))</f>
        <v>0</v>
      </c>
      <c r="AU98" s="509">
        <f t="shared" si="21"/>
        <v>1</v>
      </c>
      <c r="AV98" s="509">
        <f>IF(OR(AND('0.Work Content Judge'!$AE$163=1,$CP98=99),AND('0.Work Content Judge'!$AH$163=1,$CQ98=99),AND('0.Work Content Judge'!$AG$163=1,$CR98=99),AND(COUNTIF('0.Work Content Judge'!$AJ$163:$AO$163,2)=0,$CS98=99),AND(COUNTIF('0.Work Content Judge'!$AJ$163:$AO$163,2)&gt;0,$CT98=99),AND('0.Work Content Judge'!$T$163=0,$CU98=99),AND('0.Work Content Judge'!$U$163=0,$CV98=99)),0,IF(OR(AND('0.Work Content Judge'!$G$133=1,$CD98=1),AND('0.Work Content Judge'!$H$133=1,$CE98=1),AND('0.Work Content Judge'!$I$133=1,$CF98=1),AND('0.Work Content Judge'!$J$133=1,$CG98=1),AND('0.Work Content Judge'!$L$133=1,$CK98=1),,AND('0.Work Content Judge'!$O$133=1,$CL98=1),AND('0.Work Content Judge'!$P$133=1,$CM98=1)),1,0))</f>
        <v>0</v>
      </c>
      <c r="AW98" s="509">
        <f t="shared" si="22"/>
        <v>1</v>
      </c>
      <c r="AX98" s="509">
        <f>IF(OR(AND('0.Work Content Judge'!$AE$164=1,$CP98=99),AND('0.Work Content Judge'!$AH$164=1,$CQ98=99),AND('0.Work Content Judge'!$AG$164=1,$CR98=99),AND(COUNTIF('0.Work Content Judge'!$AJ$164:$AO$164,2)=0,$CS98=99),AND(COUNTIF('0.Work Content Judge'!$AJ$164:$AO$164,2)&gt;0,$CT98=99),AND('0.Work Content Judge'!$T$164=0,$CU98=99),AND('0.Work Content Judge'!$U$164=0,$CV98=99)),0,IF(OR(AND('0.Work Content Judge'!$G$134=1,$CD98=1),AND('0.Work Content Judge'!$H$134=1,$CE98=1),AND('0.Work Content Judge'!$I$134=1,$CF98=1),AND('0.Work Content Judge'!$J$134=1,$CG98=1),AND('0.Work Content Judge'!$L$134=1,$CK98=1),,AND('0.Work Content Judge'!$O$134=1,$CL98=1),AND('0.Work Content Judge'!$P$134=1,$CM98=1)),1,0))</f>
        <v>0</v>
      </c>
      <c r="AY98" s="509">
        <f t="shared" si="23"/>
        <v>1</v>
      </c>
      <c r="AZ98" s="523">
        <f t="shared" si="25"/>
        <v>2</v>
      </c>
      <c r="BA98" s="521">
        <v>1</v>
      </c>
      <c r="BB98" s="522">
        <v>0</v>
      </c>
      <c r="BC98" s="532">
        <v>1</v>
      </c>
      <c r="BD98" s="522" t="s">
        <v>749</v>
      </c>
      <c r="BE98" s="522" t="s">
        <v>749</v>
      </c>
      <c r="BF98" s="522" t="s">
        <v>749</v>
      </c>
      <c r="BG98" s="522" t="s">
        <v>749</v>
      </c>
      <c r="BH98" s="522" t="s">
        <v>749</v>
      </c>
      <c r="BI98" s="522" t="s">
        <v>749</v>
      </c>
      <c r="BJ98" s="522" t="e">
        <v>#N/A</v>
      </c>
      <c r="BK98" s="522" t="e">
        <v>#N/A</v>
      </c>
      <c r="BL98" s="522" t="e">
        <v>#N/A</v>
      </c>
      <c r="BM98" s="522" t="e">
        <v>#N/A</v>
      </c>
      <c r="BN98" s="522" t="e">
        <v>#N/A</v>
      </c>
      <c r="BO98" s="522" t="e">
        <v>#N/A</v>
      </c>
      <c r="BP98" s="522" t="e">
        <v>#N/A</v>
      </c>
      <c r="BQ98" s="532">
        <v>1</v>
      </c>
      <c r="BR98" s="522" t="s">
        <v>749</v>
      </c>
      <c r="BS98" s="522" t="s">
        <v>749</v>
      </c>
      <c r="BT98" s="522" t="s">
        <v>749</v>
      </c>
      <c r="BU98" s="522" t="s">
        <v>749</v>
      </c>
      <c r="BV98" s="522" t="s">
        <v>749</v>
      </c>
      <c r="BW98" s="522" t="s">
        <v>749</v>
      </c>
      <c r="BX98" s="522" t="s">
        <v>749</v>
      </c>
      <c r="BY98" s="532">
        <v>1</v>
      </c>
      <c r="BZ98" s="532">
        <v>1</v>
      </c>
      <c r="CA98" s="532">
        <v>1</v>
      </c>
      <c r="CB98" s="532">
        <v>1</v>
      </c>
      <c r="CC98" s="532">
        <v>1</v>
      </c>
      <c r="CD98" s="532">
        <v>1</v>
      </c>
      <c r="CE98" s="532">
        <v>1</v>
      </c>
      <c r="CF98" s="532">
        <v>1</v>
      </c>
      <c r="CG98" s="532">
        <v>1</v>
      </c>
      <c r="CH98" s="532">
        <v>1</v>
      </c>
      <c r="CI98" s="522" t="s">
        <v>749</v>
      </c>
      <c r="CJ98" s="522" t="s">
        <v>749</v>
      </c>
      <c r="CK98" s="522" t="s">
        <v>749</v>
      </c>
      <c r="CL98" s="532">
        <v>1</v>
      </c>
      <c r="CM98" s="522" t="s">
        <v>749</v>
      </c>
      <c r="CN98" s="532">
        <v>1</v>
      </c>
      <c r="CO98" s="532">
        <v>1</v>
      </c>
      <c r="CP98" s="522"/>
      <c r="CQ98" s="522"/>
      <c r="CR98" s="522"/>
      <c r="CS98" s="522"/>
      <c r="CT98" s="522">
        <v>99</v>
      </c>
      <c r="CU98" s="522"/>
      <c r="CV98" s="522"/>
    </row>
    <row r="99" s="258" customFormat="1" ht="144" spans="1:100">
      <c r="A99" s="447"/>
      <c r="B99" s="448">
        <f t="shared" si="13"/>
        <v>84</v>
      </c>
      <c r="C99" s="449" t="s">
        <v>968</v>
      </c>
      <c r="D99" s="450" t="s">
        <v>743</v>
      </c>
      <c r="E99" s="451" t="s">
        <v>801</v>
      </c>
      <c r="F99" s="452" t="s">
        <v>969</v>
      </c>
      <c r="G99" s="453" t="s">
        <v>970</v>
      </c>
      <c r="H99" s="454" t="str">
        <f t="shared" si="24"/>
        <v>その他(ネットワーク機器等)
Other
(e.g., External FW, IPS/IDS, network equipment, storage devices, etc.)</v>
      </c>
      <c r="I99" s="319" t="s">
        <v>785</v>
      </c>
      <c r="J99" s="320" t="s">
        <v>786</v>
      </c>
      <c r="K99" s="487" t="str">
        <f t="shared" si="14"/>
        <v>回答不要
Not Applicable</v>
      </c>
      <c r="L99" s="488"/>
      <c r="M99" s="489"/>
      <c r="N99" s="492" t="s">
        <v>287</v>
      </c>
      <c r="O99" s="493"/>
      <c r="P99" s="494"/>
      <c r="Q99" s="503"/>
      <c r="R99" s="487" t="str">
        <f t="shared" si="15"/>
        <v>回答不要
Not Applicable</v>
      </c>
      <c r="S99" s="488"/>
      <c r="T99" s="489"/>
      <c r="U99" s="493"/>
      <c r="V99" s="494"/>
      <c r="W99" s="503"/>
      <c r="X99" s="487" t="str">
        <f t="shared" si="16"/>
        <v>回答不要
Not Applicable</v>
      </c>
      <c r="Y99" s="488"/>
      <c r="Z99" s="489"/>
      <c r="AA99" s="493"/>
      <c r="AB99" s="494"/>
      <c r="AC99" s="503"/>
      <c r="AD99" s="487" t="str">
        <f t="shared" si="17"/>
        <v>回答不要
Not Applicable</v>
      </c>
      <c r="AE99" s="488"/>
      <c r="AF99" s="489"/>
      <c r="AG99" s="493"/>
      <c r="AH99" s="494"/>
      <c r="AI99" s="503"/>
      <c r="AJ99" s="487" t="str">
        <f t="shared" si="18"/>
        <v>回答不要
Not Applicable</v>
      </c>
      <c r="AK99" s="488"/>
      <c r="AL99" s="489"/>
      <c r="AM99" s="493"/>
      <c r="AN99" s="494"/>
      <c r="AO99" s="503"/>
      <c r="AP99" s="509">
        <f>IF(OR(AND('0.Work Content Judge'!$AE$160=1,$CP99=99),AND('0.Work Content Judge'!$AH$160=1,$CQ99=99),AND('0.Work Content Judge'!$AG$160=1,$CR99=99),AND(COUNTIF('0.Work Content Judge'!$AJ$160:$AO$160,2)=0,$CS99=99),AND(COUNTIF('0.Work Content Judge'!$AJ$160:$AO$160,2)&gt;0,$CT99=99),AND('0.Work Content Judge'!$T$160=0,$CU99=99),AND('0.Work Content Judge'!$U$160=0,$CV99=99)),0,IF(OR(AND('0.Work Content Judge'!$G$130=1,$CD99=1),AND('0.Work Content Judge'!$H$130=1,$CE99=1),AND('0.Work Content Judge'!$I$130=1,$CF99=1),AND('0.Work Content Judge'!$J$130=1,$CG99=1),AND('0.Work Content Judge'!$L$130=1,$CK99=1),,AND('0.Work Content Judge'!$O$130=1,$CL99=1),AND('0.Work Content Judge'!$P$130=1,$CM99=1)),1,0))</f>
        <v>0</v>
      </c>
      <c r="AQ99" s="509">
        <f t="shared" si="19"/>
        <v>1</v>
      </c>
      <c r="AR99" s="509">
        <f>IF(OR(AND('0.Work Content Judge'!$AE$161=1,$CP99=99),AND('0.Work Content Judge'!$AH$161=1,$CQ99=99),AND('0.Work Content Judge'!$AG$161=1,$CR99=99),AND(COUNTIF('0.Work Content Judge'!$AJ$161:$AO$161,2)=0,$CS99=99),AND(COUNTIF('0.Work Content Judge'!$AJ$161:$AO$161,2)&gt;0,$CT99=99),AND('0.Work Content Judge'!$T$161=0,$CU99=99),AND('0.Work Content Judge'!$U$161=0,$CV99=99)),0,IF(OR(AND('0.Work Content Judge'!$G$131=1,$CD99=1),AND('0.Work Content Judge'!$H$131=1,$CE99=1),AND('0.Work Content Judge'!$I$131=1,$CF99=1),AND('0.Work Content Judge'!$J$131=1,$CG99=1),AND('0.Work Content Judge'!$L$131=1,$CK99=1),,AND('0.Work Content Judge'!$O$131=1,$CL99=1),AND('0.Work Content Judge'!$P$131=1,$CM99=1)),1,0))</f>
        <v>0</v>
      </c>
      <c r="AS99" s="509">
        <f t="shared" si="20"/>
        <v>1</v>
      </c>
      <c r="AT99" s="509">
        <f>IF(OR(AND('0.Work Content Judge'!$AE$162=1,$CP99=99),AND('0.Work Content Judge'!$AH$162=1,$CQ99=99),AND('0.Work Content Judge'!$AG$162=1,$CR99=99),AND(COUNTIF('0.Work Content Judge'!$AJ$162:$AO$162,2)=0,$CS99=99),AND(COUNTIF('0.Work Content Judge'!$AJ$162:$AO$162,2)&gt;0,$CT99=99),AND('0.Work Content Judge'!$T$162=0,$CU99=99),AND('0.Work Content Judge'!$U$162=0,$CV99=99)),0,IF(OR(AND('0.Work Content Judge'!$G$132=1,$CD99=1),AND('0.Work Content Judge'!$H$132=1,$CE99=1),AND('0.Work Content Judge'!$I$132=1,$CF99=1),AND('0.Work Content Judge'!$J$132=1,$CG99=1),AND('0.Work Content Judge'!$L$132=1,$CK99=1),,AND('0.Work Content Judge'!$O$132=1,$CL99=1),AND('0.Work Content Judge'!$P$132=1,$CM99=1)),1,0))</f>
        <v>0</v>
      </c>
      <c r="AU99" s="509">
        <f t="shared" si="21"/>
        <v>1</v>
      </c>
      <c r="AV99" s="509">
        <f>IF(OR(AND('0.Work Content Judge'!$AE$163=1,$CP99=99),AND('0.Work Content Judge'!$AH$163=1,$CQ99=99),AND('0.Work Content Judge'!$AG$163=1,$CR99=99),AND(COUNTIF('0.Work Content Judge'!$AJ$163:$AO$163,2)=0,$CS99=99),AND(COUNTIF('0.Work Content Judge'!$AJ$163:$AO$163,2)&gt;0,$CT99=99),AND('0.Work Content Judge'!$T$163=0,$CU99=99),AND('0.Work Content Judge'!$U$163=0,$CV99=99)),0,IF(OR(AND('0.Work Content Judge'!$G$133=1,$CD99=1),AND('0.Work Content Judge'!$H$133=1,$CE99=1),AND('0.Work Content Judge'!$I$133=1,$CF99=1),AND('0.Work Content Judge'!$J$133=1,$CG99=1),AND('0.Work Content Judge'!$L$133=1,$CK99=1),,AND('0.Work Content Judge'!$O$133=1,$CL99=1),AND('0.Work Content Judge'!$P$133=1,$CM99=1)),1,0))</f>
        <v>0</v>
      </c>
      <c r="AW99" s="509">
        <f t="shared" si="22"/>
        <v>1</v>
      </c>
      <c r="AX99" s="509">
        <f>IF(OR(AND('0.Work Content Judge'!$AE$164=1,$CP99=99),AND('0.Work Content Judge'!$AH$164=1,$CQ99=99),AND('0.Work Content Judge'!$AG$164=1,$CR99=99),AND(COUNTIF('0.Work Content Judge'!$AJ$164:$AO$164,2)=0,$CS99=99),AND(COUNTIF('0.Work Content Judge'!$AJ$164:$AO$164,2)&gt;0,$CT99=99),AND('0.Work Content Judge'!$T$164=0,$CU99=99),AND('0.Work Content Judge'!$U$164=0,$CV99=99)),0,IF(OR(AND('0.Work Content Judge'!$G$134=1,$CD99=1),AND('0.Work Content Judge'!$H$134=1,$CE99=1),AND('0.Work Content Judge'!$I$134=1,$CF99=1),AND('0.Work Content Judge'!$J$134=1,$CG99=1),AND('0.Work Content Judge'!$L$134=1,$CK99=1),,AND('0.Work Content Judge'!$O$134=1,$CL99=1),AND('0.Work Content Judge'!$P$134=1,$CM99=1)),1,0))</f>
        <v>0</v>
      </c>
      <c r="AY99" s="509">
        <f t="shared" si="23"/>
        <v>1</v>
      </c>
      <c r="AZ99" s="524">
        <f t="shared" si="25"/>
        <v>1</v>
      </c>
      <c r="BA99" s="521">
        <v>1</v>
      </c>
      <c r="BB99" s="522">
        <v>0</v>
      </c>
      <c r="BC99" s="532">
        <v>1</v>
      </c>
      <c r="BD99" s="522" t="s">
        <v>749</v>
      </c>
      <c r="BE99" s="522" t="s">
        <v>749</v>
      </c>
      <c r="BF99" s="522" t="s">
        <v>749</v>
      </c>
      <c r="BG99" s="522" t="s">
        <v>749</v>
      </c>
      <c r="BH99" s="522" t="s">
        <v>749</v>
      </c>
      <c r="BI99" s="522" t="s">
        <v>749</v>
      </c>
      <c r="BJ99" s="522" t="e">
        <v>#N/A</v>
      </c>
      <c r="BK99" s="522" t="e">
        <v>#N/A</v>
      </c>
      <c r="BL99" s="522" t="e">
        <v>#N/A</v>
      </c>
      <c r="BM99" s="522" t="e">
        <v>#N/A</v>
      </c>
      <c r="BN99" s="522" t="e">
        <v>#N/A</v>
      </c>
      <c r="BO99" s="522" t="e">
        <v>#N/A</v>
      </c>
      <c r="BP99" s="522" t="e">
        <v>#N/A</v>
      </c>
      <c r="BQ99" s="538"/>
      <c r="BR99" s="522" t="s">
        <v>749</v>
      </c>
      <c r="BS99" s="522" t="s">
        <v>749</v>
      </c>
      <c r="BT99" s="522" t="s">
        <v>749</v>
      </c>
      <c r="BU99" s="522" t="s">
        <v>749</v>
      </c>
      <c r="BV99" s="522" t="s">
        <v>749</v>
      </c>
      <c r="BW99" s="522" t="s">
        <v>749</v>
      </c>
      <c r="BX99" s="522" t="s">
        <v>749</v>
      </c>
      <c r="BY99" s="532">
        <v>1</v>
      </c>
      <c r="BZ99" s="532">
        <v>1</v>
      </c>
      <c r="CA99" s="532">
        <v>1</v>
      </c>
      <c r="CB99" s="532">
        <v>1</v>
      </c>
      <c r="CC99" s="532">
        <v>1</v>
      </c>
      <c r="CD99" s="532">
        <v>1</v>
      </c>
      <c r="CE99" s="532">
        <v>1</v>
      </c>
      <c r="CF99" s="532">
        <v>1</v>
      </c>
      <c r="CG99" s="532">
        <v>1</v>
      </c>
      <c r="CH99" s="532">
        <v>1</v>
      </c>
      <c r="CI99" s="522" t="s">
        <v>749</v>
      </c>
      <c r="CJ99" s="522" t="s">
        <v>749</v>
      </c>
      <c r="CK99" s="522" t="s">
        <v>749</v>
      </c>
      <c r="CL99" s="532">
        <v>1</v>
      </c>
      <c r="CM99" s="522" t="s">
        <v>749</v>
      </c>
      <c r="CN99" s="532">
        <v>1</v>
      </c>
      <c r="CO99" s="532">
        <v>1</v>
      </c>
      <c r="CP99" s="522"/>
      <c r="CQ99" s="522"/>
      <c r="CR99" s="522"/>
      <c r="CS99" s="522"/>
      <c r="CT99" s="522">
        <v>99</v>
      </c>
      <c r="CU99" s="522"/>
      <c r="CV99" s="522"/>
    </row>
    <row r="100" s="258" customFormat="1" ht="144" spans="1:100">
      <c r="A100" s="447"/>
      <c r="B100" s="448">
        <f t="shared" si="13"/>
        <v>85</v>
      </c>
      <c r="C100" s="449" t="s">
        <v>1368</v>
      </c>
      <c r="D100" s="450" t="s">
        <v>743</v>
      </c>
      <c r="E100" s="451" t="s">
        <v>744</v>
      </c>
      <c r="F100" s="452" t="s">
        <v>1369</v>
      </c>
      <c r="G100" s="453" t="s">
        <v>1370</v>
      </c>
      <c r="H100" s="451" t="str">
        <f t="shared" si="24"/>
        <v>その他(ネットワーク機器等)
Other
(e.g., External FW, IPS/IDS, network equipment, storage devices, etc.)</v>
      </c>
      <c r="I100" s="319" t="s">
        <v>785</v>
      </c>
      <c r="J100" s="320" t="s">
        <v>786</v>
      </c>
      <c r="K100" s="487" t="str">
        <f t="shared" si="14"/>
        <v>回答不要
Not Applicable</v>
      </c>
      <c r="L100" s="488"/>
      <c r="M100" s="489"/>
      <c r="N100" s="490" t="s">
        <v>1368</v>
      </c>
      <c r="O100" s="491"/>
      <c r="P100" s="322"/>
      <c r="Q100" s="502"/>
      <c r="R100" s="487" t="str">
        <f t="shared" si="15"/>
        <v>回答不要
Not Applicable</v>
      </c>
      <c r="S100" s="488"/>
      <c r="T100" s="489"/>
      <c r="U100" s="491"/>
      <c r="V100" s="322"/>
      <c r="W100" s="502"/>
      <c r="X100" s="487" t="str">
        <f t="shared" si="16"/>
        <v>回答不要
Not Applicable</v>
      </c>
      <c r="Y100" s="488"/>
      <c r="Z100" s="489"/>
      <c r="AA100" s="491"/>
      <c r="AB100" s="322"/>
      <c r="AC100" s="502"/>
      <c r="AD100" s="487" t="str">
        <f t="shared" si="17"/>
        <v>回答不要
Not Applicable</v>
      </c>
      <c r="AE100" s="488"/>
      <c r="AF100" s="489"/>
      <c r="AG100" s="491"/>
      <c r="AH100" s="322"/>
      <c r="AI100" s="502"/>
      <c r="AJ100" s="487" t="str">
        <f t="shared" si="18"/>
        <v>回答不要
Not Applicable</v>
      </c>
      <c r="AK100" s="488"/>
      <c r="AL100" s="489"/>
      <c r="AM100" s="491"/>
      <c r="AN100" s="322"/>
      <c r="AO100" s="502"/>
      <c r="AP100" s="509">
        <f>IF(OR(AND('0.Work Content Judge'!$AE$160=1,$CP100=99),AND('0.Work Content Judge'!$AH$160=1,$CQ100=99),AND('0.Work Content Judge'!$AG$160=1,$CR100=99),AND(COUNTIF('0.Work Content Judge'!$AJ$160:$AO$160,2)=0,$CS100=99),AND(COUNTIF('0.Work Content Judge'!$AJ$160:$AO$160,2)&gt;0,$CT100=99),AND('0.Work Content Judge'!$T$160=0,$CU100=99),AND('0.Work Content Judge'!$U$160=0,$CV100=99)),0,IF(OR(AND('0.Work Content Judge'!$G$130=1,$CD100=1),AND('0.Work Content Judge'!$H$130=1,$CE100=1),AND('0.Work Content Judge'!$I$130=1,$CF100=1),AND('0.Work Content Judge'!$J$130=1,$CG100=1),AND('0.Work Content Judge'!$L$130=1,$CK100=1),,AND('0.Work Content Judge'!$O$130=1,$CL100=1),AND('0.Work Content Judge'!$P$130=1,$CM100=1)),1,0))</f>
        <v>0</v>
      </c>
      <c r="AQ100" s="509">
        <f t="shared" si="19"/>
        <v>1</v>
      </c>
      <c r="AR100" s="509">
        <f>IF(OR(AND('0.Work Content Judge'!$AE$161=1,$CP100=99),AND('0.Work Content Judge'!$AH$161=1,$CQ100=99),AND('0.Work Content Judge'!$AG$161=1,$CR100=99),AND(COUNTIF('0.Work Content Judge'!$AJ$161:$AO$161,2)=0,$CS100=99),AND(COUNTIF('0.Work Content Judge'!$AJ$161:$AO$161,2)&gt;0,$CT100=99),AND('0.Work Content Judge'!$T$161=0,$CU100=99),AND('0.Work Content Judge'!$U$161=0,$CV100=99)),0,IF(OR(AND('0.Work Content Judge'!$G$131=1,$CD100=1),AND('0.Work Content Judge'!$H$131=1,$CE100=1),AND('0.Work Content Judge'!$I$131=1,$CF100=1),AND('0.Work Content Judge'!$J$131=1,$CG100=1),AND('0.Work Content Judge'!$L$131=1,$CK100=1),,AND('0.Work Content Judge'!$O$131=1,$CL100=1),AND('0.Work Content Judge'!$P$131=1,$CM100=1)),1,0))</f>
        <v>0</v>
      </c>
      <c r="AS100" s="509">
        <f t="shared" si="20"/>
        <v>1</v>
      </c>
      <c r="AT100" s="509">
        <f>IF(OR(AND('0.Work Content Judge'!$AE$162=1,$CP100=99),AND('0.Work Content Judge'!$AH$162=1,$CQ100=99),AND('0.Work Content Judge'!$AG$162=1,$CR100=99),AND(COUNTIF('0.Work Content Judge'!$AJ$162:$AO$162,2)=0,$CS100=99),AND(COUNTIF('0.Work Content Judge'!$AJ$162:$AO$162,2)&gt;0,$CT100=99),AND('0.Work Content Judge'!$T$162=0,$CU100=99),AND('0.Work Content Judge'!$U$162=0,$CV100=99)),0,IF(OR(AND('0.Work Content Judge'!$G$132=1,$CD100=1),AND('0.Work Content Judge'!$H$132=1,$CE100=1),AND('0.Work Content Judge'!$I$132=1,$CF100=1),AND('0.Work Content Judge'!$J$132=1,$CG100=1),AND('0.Work Content Judge'!$L$132=1,$CK100=1),,AND('0.Work Content Judge'!$O$132=1,$CL100=1),AND('0.Work Content Judge'!$P$132=1,$CM100=1)),1,0))</f>
        <v>0</v>
      </c>
      <c r="AU100" s="509">
        <f t="shared" si="21"/>
        <v>1</v>
      </c>
      <c r="AV100" s="509">
        <f>IF(OR(AND('0.Work Content Judge'!$AE$163=1,$CP100=99),AND('0.Work Content Judge'!$AH$163=1,$CQ100=99),AND('0.Work Content Judge'!$AG$163=1,$CR100=99),AND(COUNTIF('0.Work Content Judge'!$AJ$163:$AO$163,2)=0,$CS100=99),AND(COUNTIF('0.Work Content Judge'!$AJ$163:$AO$163,2)&gt;0,$CT100=99),AND('0.Work Content Judge'!$T$163=0,$CU100=99),AND('0.Work Content Judge'!$U$163=0,$CV100=99)),0,IF(OR(AND('0.Work Content Judge'!$G$133=1,$CD100=1),AND('0.Work Content Judge'!$H$133=1,$CE100=1),AND('0.Work Content Judge'!$I$133=1,$CF100=1),AND('0.Work Content Judge'!$J$133=1,$CG100=1),AND('0.Work Content Judge'!$L$133=1,$CK100=1),,AND('0.Work Content Judge'!$O$133=1,$CL100=1),AND('0.Work Content Judge'!$P$133=1,$CM100=1)),1,0))</f>
        <v>0</v>
      </c>
      <c r="AW100" s="509">
        <f t="shared" si="22"/>
        <v>1</v>
      </c>
      <c r="AX100" s="509">
        <f>IF(OR(AND('0.Work Content Judge'!$AE$164=1,$CP100=99),AND('0.Work Content Judge'!$AH$164=1,$CQ100=99),AND('0.Work Content Judge'!$AG$164=1,$CR100=99),AND(COUNTIF('0.Work Content Judge'!$AJ$164:$AO$164,2)=0,$CS100=99),AND(COUNTIF('0.Work Content Judge'!$AJ$164:$AO$164,2)&gt;0,$CT100=99),AND('0.Work Content Judge'!$T$164=0,$CU100=99),AND('0.Work Content Judge'!$U$164=0,$CV100=99)),0,IF(OR(AND('0.Work Content Judge'!$G$134=1,$CD100=1),AND('0.Work Content Judge'!$H$134=1,$CE100=1),AND('0.Work Content Judge'!$I$134=1,$CF100=1),AND('0.Work Content Judge'!$J$134=1,$CG100=1),AND('0.Work Content Judge'!$L$134=1,$CK100=1),,AND('0.Work Content Judge'!$O$134=1,$CL100=1),AND('0.Work Content Judge'!$P$134=1,$CM100=1)),1,0))</f>
        <v>0</v>
      </c>
      <c r="AY100" s="509">
        <f t="shared" si="23"/>
        <v>1</v>
      </c>
      <c r="AZ100" s="493">
        <f t="shared" si="25"/>
        <v>1</v>
      </c>
      <c r="BA100" s="521">
        <v>1</v>
      </c>
      <c r="BB100" s="522">
        <v>1</v>
      </c>
      <c r="BC100" s="522" t="s">
        <v>749</v>
      </c>
      <c r="BD100" s="522" t="s">
        <v>749</v>
      </c>
      <c r="BE100" s="522" t="s">
        <v>749</v>
      </c>
      <c r="BF100" s="522" t="s">
        <v>749</v>
      </c>
      <c r="BG100" s="522" t="s">
        <v>749</v>
      </c>
      <c r="BH100" s="522" t="s">
        <v>749</v>
      </c>
      <c r="BI100" s="522" t="s">
        <v>749</v>
      </c>
      <c r="BJ100" s="522">
        <v>0</v>
      </c>
      <c r="BK100" s="522" t="s">
        <v>749</v>
      </c>
      <c r="BL100" s="522" t="s">
        <v>749</v>
      </c>
      <c r="BM100" s="522" t="s">
        <v>749</v>
      </c>
      <c r="BN100" s="522" t="s">
        <v>749</v>
      </c>
      <c r="BO100" s="522" t="s">
        <v>749</v>
      </c>
      <c r="BP100" s="522" t="s">
        <v>749</v>
      </c>
      <c r="BQ100" s="522" t="s">
        <v>749</v>
      </c>
      <c r="BR100" s="522" t="s">
        <v>749</v>
      </c>
      <c r="BS100" s="522" t="s">
        <v>749</v>
      </c>
      <c r="BT100" s="522" t="s">
        <v>749</v>
      </c>
      <c r="BU100" s="522" t="s">
        <v>749</v>
      </c>
      <c r="BV100" s="522" t="s">
        <v>749</v>
      </c>
      <c r="BW100" s="522" t="s">
        <v>749</v>
      </c>
      <c r="BX100" s="522" t="s">
        <v>749</v>
      </c>
      <c r="BY100" s="522">
        <v>1</v>
      </c>
      <c r="BZ100" s="522">
        <v>1</v>
      </c>
      <c r="CA100" s="522">
        <v>1</v>
      </c>
      <c r="CB100" s="522">
        <v>1</v>
      </c>
      <c r="CC100" s="522" t="s">
        <v>749</v>
      </c>
      <c r="CD100" s="522">
        <v>1</v>
      </c>
      <c r="CE100" s="522" t="s">
        <v>749</v>
      </c>
      <c r="CF100" s="522" t="s">
        <v>749</v>
      </c>
      <c r="CG100" s="522" t="s">
        <v>749</v>
      </c>
      <c r="CH100" s="522" t="s">
        <v>749</v>
      </c>
      <c r="CI100" s="522" t="s">
        <v>749</v>
      </c>
      <c r="CJ100" s="522" t="s">
        <v>749</v>
      </c>
      <c r="CK100" s="522" t="s">
        <v>749</v>
      </c>
      <c r="CL100" s="522" t="s">
        <v>749</v>
      </c>
      <c r="CM100" s="522" t="s">
        <v>749</v>
      </c>
      <c r="CN100" s="522" t="s">
        <v>749</v>
      </c>
      <c r="CO100" s="522">
        <v>1</v>
      </c>
      <c r="CP100" s="522"/>
      <c r="CQ100" s="522"/>
      <c r="CR100" s="522"/>
      <c r="CS100" s="522"/>
      <c r="CT100" s="522"/>
      <c r="CU100" s="522"/>
      <c r="CV100" s="522"/>
    </row>
    <row r="101" s="258" customFormat="1" ht="145.2" spans="1:100">
      <c r="A101" s="447"/>
      <c r="B101" s="448">
        <f t="shared" si="13"/>
        <v>86</v>
      </c>
      <c r="C101" s="449" t="s">
        <v>971</v>
      </c>
      <c r="D101" s="450" t="s">
        <v>743</v>
      </c>
      <c r="E101" s="451" t="s">
        <v>744</v>
      </c>
      <c r="F101" s="452" t="s">
        <v>972</v>
      </c>
      <c r="G101" s="453" t="s">
        <v>973</v>
      </c>
      <c r="H101" s="451" t="str">
        <f t="shared" si="24"/>
        <v>その他(ネットワーク機器等)
Other
(e.g., External FW, IPS/IDS, network equipment, storage devices, etc.)</v>
      </c>
      <c r="I101" s="319" t="s">
        <v>785</v>
      </c>
      <c r="J101" s="320" t="s">
        <v>786</v>
      </c>
      <c r="K101" s="487" t="str">
        <f t="shared" si="14"/>
        <v>回答不要
Not Applicable</v>
      </c>
      <c r="L101" s="488"/>
      <c r="M101" s="489"/>
      <c r="N101" s="490" t="s">
        <v>971</v>
      </c>
      <c r="O101" s="491"/>
      <c r="P101" s="322"/>
      <c r="Q101" s="502"/>
      <c r="R101" s="487" t="str">
        <f t="shared" si="15"/>
        <v>回答不要
Not Applicable</v>
      </c>
      <c r="S101" s="488"/>
      <c r="T101" s="489"/>
      <c r="U101" s="491"/>
      <c r="V101" s="322"/>
      <c r="W101" s="502"/>
      <c r="X101" s="487" t="str">
        <f t="shared" si="16"/>
        <v>回答不要
Not Applicable</v>
      </c>
      <c r="Y101" s="488"/>
      <c r="Z101" s="489"/>
      <c r="AA101" s="491"/>
      <c r="AB101" s="322"/>
      <c r="AC101" s="502"/>
      <c r="AD101" s="487" t="str">
        <f t="shared" si="17"/>
        <v>回答不要
Not Applicable</v>
      </c>
      <c r="AE101" s="488"/>
      <c r="AF101" s="489"/>
      <c r="AG101" s="491"/>
      <c r="AH101" s="322"/>
      <c r="AI101" s="502"/>
      <c r="AJ101" s="487" t="str">
        <f t="shared" si="18"/>
        <v>回答不要
Not Applicable</v>
      </c>
      <c r="AK101" s="488"/>
      <c r="AL101" s="489"/>
      <c r="AM101" s="491"/>
      <c r="AN101" s="322"/>
      <c r="AO101" s="502"/>
      <c r="AP101" s="509">
        <f>IF(OR(AND('0.Work Content Judge'!$AE$160=1,$CP101=99),AND('0.Work Content Judge'!$AH$160=1,$CQ101=99),AND('0.Work Content Judge'!$AG$160=1,$CR101=99),AND(COUNTIF('0.Work Content Judge'!$AJ$160:$AO$160,2)=0,$CS101=99),AND(COUNTIF('0.Work Content Judge'!$AJ$160:$AO$160,2)&gt;0,$CT101=99),AND('0.Work Content Judge'!$T$160=0,$CU101=99),AND('0.Work Content Judge'!$U$160=0,$CV101=99)),0,IF(OR(AND('0.Work Content Judge'!$G$130=1,$CD101=1),AND('0.Work Content Judge'!$H$130=1,$CE101=1),AND('0.Work Content Judge'!$I$130=1,$CF101=1),AND('0.Work Content Judge'!$J$130=1,$CG101=1),AND('0.Work Content Judge'!$L$130=1,$CK101=1),,AND('0.Work Content Judge'!$O$130=1,$CL101=1),AND('0.Work Content Judge'!$P$130=1,$CM101=1)),1,0))</f>
        <v>0</v>
      </c>
      <c r="AQ101" s="509">
        <f t="shared" si="19"/>
        <v>1</v>
      </c>
      <c r="AR101" s="509">
        <f>IF(OR(AND('0.Work Content Judge'!$AE$161=1,$CP101=99),AND('0.Work Content Judge'!$AH$161=1,$CQ101=99),AND('0.Work Content Judge'!$AG$161=1,$CR101=99),AND(COUNTIF('0.Work Content Judge'!$AJ$161:$AO$161,2)=0,$CS101=99),AND(COUNTIF('0.Work Content Judge'!$AJ$161:$AO$161,2)&gt;0,$CT101=99),AND('0.Work Content Judge'!$T$161=0,$CU101=99),AND('0.Work Content Judge'!$U$161=0,$CV101=99)),0,IF(OR(AND('0.Work Content Judge'!$G$131=1,$CD101=1),AND('0.Work Content Judge'!$H$131=1,$CE101=1),AND('0.Work Content Judge'!$I$131=1,$CF101=1),AND('0.Work Content Judge'!$J$131=1,$CG101=1),AND('0.Work Content Judge'!$L$131=1,$CK101=1),,AND('0.Work Content Judge'!$O$131=1,$CL101=1),AND('0.Work Content Judge'!$P$131=1,$CM101=1)),1,0))</f>
        <v>0</v>
      </c>
      <c r="AS101" s="509">
        <f t="shared" si="20"/>
        <v>1</v>
      </c>
      <c r="AT101" s="509">
        <f>IF(OR(AND('0.Work Content Judge'!$AE$162=1,$CP101=99),AND('0.Work Content Judge'!$AH$162=1,$CQ101=99),AND('0.Work Content Judge'!$AG$162=1,$CR101=99),AND(COUNTIF('0.Work Content Judge'!$AJ$162:$AO$162,2)=0,$CS101=99),AND(COUNTIF('0.Work Content Judge'!$AJ$162:$AO$162,2)&gt;0,$CT101=99),AND('0.Work Content Judge'!$T$162=0,$CU101=99),AND('0.Work Content Judge'!$U$162=0,$CV101=99)),0,IF(OR(AND('0.Work Content Judge'!$G$132=1,$CD101=1),AND('0.Work Content Judge'!$H$132=1,$CE101=1),AND('0.Work Content Judge'!$I$132=1,$CF101=1),AND('0.Work Content Judge'!$J$132=1,$CG101=1),AND('0.Work Content Judge'!$L$132=1,$CK101=1),,AND('0.Work Content Judge'!$O$132=1,$CL101=1),AND('0.Work Content Judge'!$P$132=1,$CM101=1)),1,0))</f>
        <v>0</v>
      </c>
      <c r="AU101" s="509">
        <f t="shared" si="21"/>
        <v>1</v>
      </c>
      <c r="AV101" s="509">
        <f>IF(OR(AND('0.Work Content Judge'!$AE$163=1,$CP101=99),AND('0.Work Content Judge'!$AH$163=1,$CQ101=99),AND('0.Work Content Judge'!$AG$163=1,$CR101=99),AND(COUNTIF('0.Work Content Judge'!$AJ$163:$AO$163,2)=0,$CS101=99),AND(COUNTIF('0.Work Content Judge'!$AJ$163:$AO$163,2)&gt;0,$CT101=99),AND('0.Work Content Judge'!$T$163=0,$CU101=99),AND('0.Work Content Judge'!$U$163=0,$CV101=99)),0,IF(OR(AND('0.Work Content Judge'!$G$133=1,$CD101=1),AND('0.Work Content Judge'!$H$133=1,$CE101=1),AND('0.Work Content Judge'!$I$133=1,$CF101=1),AND('0.Work Content Judge'!$J$133=1,$CG101=1),AND('0.Work Content Judge'!$L$133=1,$CK101=1),,AND('0.Work Content Judge'!$O$133=1,$CL101=1),AND('0.Work Content Judge'!$P$133=1,$CM101=1)),1,0))</f>
        <v>0</v>
      </c>
      <c r="AW101" s="509">
        <f t="shared" si="22"/>
        <v>1</v>
      </c>
      <c r="AX101" s="509">
        <f>IF(OR(AND('0.Work Content Judge'!$AE$164=1,$CP101=99),AND('0.Work Content Judge'!$AH$164=1,$CQ101=99),AND('0.Work Content Judge'!$AG$164=1,$CR101=99),AND(COUNTIF('0.Work Content Judge'!$AJ$164:$AO$164,2)=0,$CS101=99),AND(COUNTIF('0.Work Content Judge'!$AJ$164:$AO$164,2)&gt;0,$CT101=99),AND('0.Work Content Judge'!$T$164=0,$CU101=99),AND('0.Work Content Judge'!$U$164=0,$CV101=99)),0,IF(OR(AND('0.Work Content Judge'!$G$134=1,$CD101=1),AND('0.Work Content Judge'!$H$134=1,$CE101=1),AND('0.Work Content Judge'!$I$134=1,$CF101=1),AND('0.Work Content Judge'!$J$134=1,$CG101=1),AND('0.Work Content Judge'!$L$134=1,$CK101=1),,AND('0.Work Content Judge'!$O$134=1,$CL101=1),AND('0.Work Content Judge'!$P$134=1,$CM101=1)),1,0))</f>
        <v>0</v>
      </c>
      <c r="AY101" s="509">
        <f t="shared" si="23"/>
        <v>1</v>
      </c>
      <c r="AZ101" s="493">
        <f t="shared" si="25"/>
        <v>1</v>
      </c>
      <c r="BA101" s="521">
        <v>1</v>
      </c>
      <c r="BB101" s="522">
        <v>1</v>
      </c>
      <c r="BC101" s="522" t="s">
        <v>749</v>
      </c>
      <c r="BD101" s="522" t="s">
        <v>749</v>
      </c>
      <c r="BE101" s="522">
        <v>1</v>
      </c>
      <c r="BF101" s="522" t="s">
        <v>749</v>
      </c>
      <c r="BG101" s="522" t="s">
        <v>749</v>
      </c>
      <c r="BH101" s="522" t="s">
        <v>749</v>
      </c>
      <c r="BI101" s="522" t="s">
        <v>749</v>
      </c>
      <c r="BJ101" s="522">
        <v>1</v>
      </c>
      <c r="BK101" s="522" t="s">
        <v>749</v>
      </c>
      <c r="BL101" s="522" t="s">
        <v>749</v>
      </c>
      <c r="BM101" s="522" t="s">
        <v>749</v>
      </c>
      <c r="BN101" s="522" t="s">
        <v>749</v>
      </c>
      <c r="BO101" s="522" t="s">
        <v>749</v>
      </c>
      <c r="BP101" s="522" t="s">
        <v>749</v>
      </c>
      <c r="BQ101" s="522" t="s">
        <v>749</v>
      </c>
      <c r="BR101" s="522" t="s">
        <v>749</v>
      </c>
      <c r="BS101" s="522" t="s">
        <v>749</v>
      </c>
      <c r="BT101" s="522" t="s">
        <v>749</v>
      </c>
      <c r="BU101" s="522" t="s">
        <v>749</v>
      </c>
      <c r="BV101" s="522" t="s">
        <v>749</v>
      </c>
      <c r="BW101" s="522" t="s">
        <v>749</v>
      </c>
      <c r="BX101" s="522" t="s">
        <v>749</v>
      </c>
      <c r="BY101" s="522">
        <v>1</v>
      </c>
      <c r="BZ101" s="522">
        <v>1</v>
      </c>
      <c r="CA101" s="522">
        <v>1</v>
      </c>
      <c r="CB101" s="522">
        <v>1</v>
      </c>
      <c r="CC101" s="522">
        <v>1</v>
      </c>
      <c r="CD101" s="522">
        <v>1</v>
      </c>
      <c r="CE101" s="522" t="s">
        <v>749</v>
      </c>
      <c r="CF101" s="522" t="s">
        <v>749</v>
      </c>
      <c r="CG101" s="522" t="s">
        <v>749</v>
      </c>
      <c r="CH101" s="522" t="s">
        <v>749</v>
      </c>
      <c r="CI101" s="522" t="s">
        <v>749</v>
      </c>
      <c r="CJ101" s="522" t="s">
        <v>749</v>
      </c>
      <c r="CK101" s="522" t="s">
        <v>749</v>
      </c>
      <c r="CL101" s="522">
        <v>1</v>
      </c>
      <c r="CM101" s="522" t="s">
        <v>749</v>
      </c>
      <c r="CN101" s="522">
        <v>1</v>
      </c>
      <c r="CO101" s="522">
        <v>1</v>
      </c>
      <c r="CP101" s="522"/>
      <c r="CQ101" s="522"/>
      <c r="CR101" s="522"/>
      <c r="CS101" s="522"/>
      <c r="CT101" s="522"/>
      <c r="CU101" s="522"/>
      <c r="CV101" s="522"/>
    </row>
    <row r="102" s="258" customFormat="1" ht="144" spans="1:100">
      <c r="A102" s="447"/>
      <c r="B102" s="448">
        <f t="shared" si="13"/>
        <v>87</v>
      </c>
      <c r="C102" s="449" t="s">
        <v>1371</v>
      </c>
      <c r="D102" s="450" t="s">
        <v>743</v>
      </c>
      <c r="E102" s="451" t="s">
        <v>744</v>
      </c>
      <c r="F102" s="452" t="s">
        <v>1372</v>
      </c>
      <c r="G102" s="453" t="s">
        <v>1373</v>
      </c>
      <c r="H102" s="451" t="str">
        <f t="shared" si="24"/>
        <v>その他(ネットワーク機器等)
Other
(e.g., External FW, IPS/IDS, network equipment, storage devices, etc.)</v>
      </c>
      <c r="I102" s="319" t="s">
        <v>785</v>
      </c>
      <c r="J102" s="320" t="s">
        <v>786</v>
      </c>
      <c r="K102" s="487" t="str">
        <f t="shared" si="14"/>
        <v>回答不要
Not Applicable</v>
      </c>
      <c r="L102" s="488"/>
      <c r="M102" s="489"/>
      <c r="N102" s="490" t="s">
        <v>1371</v>
      </c>
      <c r="O102" s="491"/>
      <c r="P102" s="322"/>
      <c r="Q102" s="502"/>
      <c r="R102" s="487" t="str">
        <f t="shared" si="15"/>
        <v>回答不要
Not Applicable</v>
      </c>
      <c r="S102" s="488"/>
      <c r="T102" s="489"/>
      <c r="U102" s="491"/>
      <c r="V102" s="322"/>
      <c r="W102" s="502"/>
      <c r="X102" s="487" t="str">
        <f t="shared" si="16"/>
        <v>回答不要
Not Applicable</v>
      </c>
      <c r="Y102" s="488"/>
      <c r="Z102" s="489"/>
      <c r="AA102" s="491"/>
      <c r="AB102" s="322"/>
      <c r="AC102" s="502"/>
      <c r="AD102" s="487" t="str">
        <f t="shared" si="17"/>
        <v>回答不要
Not Applicable</v>
      </c>
      <c r="AE102" s="488"/>
      <c r="AF102" s="489"/>
      <c r="AG102" s="491"/>
      <c r="AH102" s="322"/>
      <c r="AI102" s="502"/>
      <c r="AJ102" s="487" t="str">
        <f t="shared" si="18"/>
        <v>回答不要
Not Applicable</v>
      </c>
      <c r="AK102" s="488"/>
      <c r="AL102" s="489"/>
      <c r="AM102" s="491"/>
      <c r="AN102" s="322"/>
      <c r="AO102" s="502"/>
      <c r="AP102" s="509">
        <f>IF(OR(AND('0.Work Content Judge'!$AE$160=1,$CP102=99),AND('0.Work Content Judge'!$AH$160=1,$CQ102=99),AND('0.Work Content Judge'!$AG$160=1,$CR102=99),AND(COUNTIF('0.Work Content Judge'!$AJ$160:$AO$160,2)=0,$CS102=99),AND(COUNTIF('0.Work Content Judge'!$AJ$160:$AO$160,2)&gt;0,$CT102=99),AND('0.Work Content Judge'!$T$160=0,$CU102=99),AND('0.Work Content Judge'!$U$160=0,$CV102=99)),0,IF(OR(AND('0.Work Content Judge'!$G$130=1,$CD102=1),AND('0.Work Content Judge'!$H$130=1,$CE102=1),AND('0.Work Content Judge'!$I$130=1,$CF102=1),AND('0.Work Content Judge'!$J$130=1,$CG102=1),AND('0.Work Content Judge'!$L$130=1,$CK102=1),,AND('0.Work Content Judge'!$O$130=1,$CL102=1),AND('0.Work Content Judge'!$P$130=1,$CM102=1)),1,0))</f>
        <v>0</v>
      </c>
      <c r="AQ102" s="509">
        <f t="shared" si="19"/>
        <v>1</v>
      </c>
      <c r="AR102" s="509">
        <f>IF(OR(AND('0.Work Content Judge'!$AE$161=1,$CP102=99),AND('0.Work Content Judge'!$AH$161=1,$CQ102=99),AND('0.Work Content Judge'!$AG$161=1,$CR102=99),AND(COUNTIF('0.Work Content Judge'!$AJ$161:$AO$161,2)=0,$CS102=99),AND(COUNTIF('0.Work Content Judge'!$AJ$161:$AO$161,2)&gt;0,$CT102=99),AND('0.Work Content Judge'!$T$161=0,$CU102=99),AND('0.Work Content Judge'!$U$161=0,$CV102=99)),0,IF(OR(AND('0.Work Content Judge'!$G$131=1,$CD102=1),AND('0.Work Content Judge'!$H$131=1,$CE102=1),AND('0.Work Content Judge'!$I$131=1,$CF102=1),AND('0.Work Content Judge'!$J$131=1,$CG102=1),AND('0.Work Content Judge'!$L$131=1,$CK102=1),,AND('0.Work Content Judge'!$O$131=1,$CL102=1),AND('0.Work Content Judge'!$P$131=1,$CM102=1)),1,0))</f>
        <v>0</v>
      </c>
      <c r="AS102" s="509">
        <f t="shared" si="20"/>
        <v>1</v>
      </c>
      <c r="AT102" s="509">
        <f>IF(OR(AND('0.Work Content Judge'!$AE$162=1,$CP102=99),AND('0.Work Content Judge'!$AH$162=1,$CQ102=99),AND('0.Work Content Judge'!$AG$162=1,$CR102=99),AND(COUNTIF('0.Work Content Judge'!$AJ$162:$AO$162,2)=0,$CS102=99),AND(COUNTIF('0.Work Content Judge'!$AJ$162:$AO$162,2)&gt;0,$CT102=99),AND('0.Work Content Judge'!$T$162=0,$CU102=99),AND('0.Work Content Judge'!$U$162=0,$CV102=99)),0,IF(OR(AND('0.Work Content Judge'!$G$132=1,$CD102=1),AND('0.Work Content Judge'!$H$132=1,$CE102=1),AND('0.Work Content Judge'!$I$132=1,$CF102=1),AND('0.Work Content Judge'!$J$132=1,$CG102=1),AND('0.Work Content Judge'!$L$132=1,$CK102=1),,AND('0.Work Content Judge'!$O$132=1,$CL102=1),AND('0.Work Content Judge'!$P$132=1,$CM102=1)),1,0))</f>
        <v>0</v>
      </c>
      <c r="AU102" s="509">
        <f t="shared" si="21"/>
        <v>1</v>
      </c>
      <c r="AV102" s="509">
        <f>IF(OR(AND('0.Work Content Judge'!$AE$163=1,$CP102=99),AND('0.Work Content Judge'!$AH$163=1,$CQ102=99),AND('0.Work Content Judge'!$AG$163=1,$CR102=99),AND(COUNTIF('0.Work Content Judge'!$AJ$163:$AO$163,2)=0,$CS102=99),AND(COUNTIF('0.Work Content Judge'!$AJ$163:$AO$163,2)&gt;0,$CT102=99),AND('0.Work Content Judge'!$T$163=0,$CU102=99),AND('0.Work Content Judge'!$U$163=0,$CV102=99)),0,IF(OR(AND('0.Work Content Judge'!$G$133=1,$CD102=1),AND('0.Work Content Judge'!$H$133=1,$CE102=1),AND('0.Work Content Judge'!$I$133=1,$CF102=1),AND('0.Work Content Judge'!$J$133=1,$CG102=1),AND('0.Work Content Judge'!$L$133=1,$CK102=1),,AND('0.Work Content Judge'!$O$133=1,$CL102=1),AND('0.Work Content Judge'!$P$133=1,$CM102=1)),1,0))</f>
        <v>0</v>
      </c>
      <c r="AW102" s="509">
        <f t="shared" si="22"/>
        <v>1</v>
      </c>
      <c r="AX102" s="509">
        <f>IF(OR(AND('0.Work Content Judge'!$AE$164=1,$CP102=99),AND('0.Work Content Judge'!$AH$164=1,$CQ102=99),AND('0.Work Content Judge'!$AG$164=1,$CR102=99),AND(COUNTIF('0.Work Content Judge'!$AJ$164:$AO$164,2)=0,$CS102=99),AND(COUNTIF('0.Work Content Judge'!$AJ$164:$AO$164,2)&gt;0,$CT102=99),AND('0.Work Content Judge'!$T$164=0,$CU102=99),AND('0.Work Content Judge'!$U$164=0,$CV102=99)),0,IF(OR(AND('0.Work Content Judge'!$G$134=1,$CD102=1),AND('0.Work Content Judge'!$H$134=1,$CE102=1),AND('0.Work Content Judge'!$I$134=1,$CF102=1),AND('0.Work Content Judge'!$J$134=1,$CG102=1),AND('0.Work Content Judge'!$L$134=1,$CK102=1),,AND('0.Work Content Judge'!$O$134=1,$CL102=1),AND('0.Work Content Judge'!$P$134=1,$CM102=1)),1,0))</f>
        <v>0</v>
      </c>
      <c r="AY102" s="509">
        <f t="shared" si="23"/>
        <v>1</v>
      </c>
      <c r="AZ102" s="493">
        <f t="shared" si="25"/>
        <v>1</v>
      </c>
      <c r="BA102" s="521">
        <v>1</v>
      </c>
      <c r="BB102" s="522">
        <v>1</v>
      </c>
      <c r="BC102" s="522" t="s">
        <v>749</v>
      </c>
      <c r="BD102" s="522" t="s">
        <v>749</v>
      </c>
      <c r="BE102" s="522" t="s">
        <v>749</v>
      </c>
      <c r="BF102" s="522" t="s">
        <v>749</v>
      </c>
      <c r="BG102" s="522" t="s">
        <v>749</v>
      </c>
      <c r="BH102" s="522" t="s">
        <v>749</v>
      </c>
      <c r="BI102" s="522" t="s">
        <v>749</v>
      </c>
      <c r="BJ102" s="522">
        <v>0</v>
      </c>
      <c r="BK102" s="522" t="s">
        <v>749</v>
      </c>
      <c r="BL102" s="522" t="s">
        <v>749</v>
      </c>
      <c r="BM102" s="522" t="s">
        <v>749</v>
      </c>
      <c r="BN102" s="522" t="s">
        <v>749</v>
      </c>
      <c r="BO102" s="522" t="s">
        <v>749</v>
      </c>
      <c r="BP102" s="522" t="s">
        <v>749</v>
      </c>
      <c r="BQ102" s="522" t="s">
        <v>749</v>
      </c>
      <c r="BR102" s="522" t="s">
        <v>749</v>
      </c>
      <c r="BS102" s="522" t="s">
        <v>749</v>
      </c>
      <c r="BT102" s="522" t="s">
        <v>749</v>
      </c>
      <c r="BU102" s="522" t="s">
        <v>749</v>
      </c>
      <c r="BV102" s="522" t="s">
        <v>749</v>
      </c>
      <c r="BW102" s="522" t="s">
        <v>749</v>
      </c>
      <c r="BX102" s="522" t="s">
        <v>749</v>
      </c>
      <c r="BY102" s="522">
        <v>1</v>
      </c>
      <c r="BZ102" s="522">
        <v>1</v>
      </c>
      <c r="CA102" s="522">
        <v>1</v>
      </c>
      <c r="CB102" s="522">
        <v>1</v>
      </c>
      <c r="CC102" s="522" t="s">
        <v>749</v>
      </c>
      <c r="CD102" s="522">
        <v>1</v>
      </c>
      <c r="CE102" s="522" t="s">
        <v>749</v>
      </c>
      <c r="CF102" s="522" t="s">
        <v>749</v>
      </c>
      <c r="CG102" s="522" t="s">
        <v>749</v>
      </c>
      <c r="CH102" s="522" t="s">
        <v>749</v>
      </c>
      <c r="CI102" s="522" t="s">
        <v>749</v>
      </c>
      <c r="CJ102" s="522" t="s">
        <v>749</v>
      </c>
      <c r="CK102" s="522" t="s">
        <v>749</v>
      </c>
      <c r="CL102" s="522">
        <v>1</v>
      </c>
      <c r="CM102" s="522" t="s">
        <v>749</v>
      </c>
      <c r="CN102" s="522" t="s">
        <v>749</v>
      </c>
      <c r="CO102" s="522">
        <v>1</v>
      </c>
      <c r="CP102" s="522"/>
      <c r="CQ102" s="522"/>
      <c r="CR102" s="522"/>
      <c r="CS102" s="522"/>
      <c r="CT102" s="522"/>
      <c r="CU102" s="522"/>
      <c r="CV102" s="522"/>
    </row>
    <row r="103" s="258" customFormat="1" ht="144" spans="1:100">
      <c r="A103" s="447"/>
      <c r="B103" s="448">
        <f t="shared" si="13"/>
        <v>88</v>
      </c>
      <c r="C103" s="449" t="s">
        <v>974</v>
      </c>
      <c r="D103" s="450" t="s">
        <v>743</v>
      </c>
      <c r="E103" s="451" t="s">
        <v>744</v>
      </c>
      <c r="F103" s="452" t="s">
        <v>975</v>
      </c>
      <c r="G103" s="453" t="s">
        <v>976</v>
      </c>
      <c r="H103" s="451" t="str">
        <f t="shared" si="24"/>
        <v>その他(ネットワーク機器等)
Other
(e.g., External FW, IPS/IDS, network equipment, storage devices, etc.)</v>
      </c>
      <c r="I103" s="319" t="s">
        <v>785</v>
      </c>
      <c r="J103" s="320" t="s">
        <v>786</v>
      </c>
      <c r="K103" s="487" t="str">
        <f t="shared" si="14"/>
        <v>回答不要
Not Applicable</v>
      </c>
      <c r="L103" s="488"/>
      <c r="M103" s="489"/>
      <c r="N103" s="490" t="s">
        <v>974</v>
      </c>
      <c r="O103" s="491"/>
      <c r="P103" s="322"/>
      <c r="Q103" s="502"/>
      <c r="R103" s="487" t="str">
        <f t="shared" si="15"/>
        <v>回答不要
Not Applicable</v>
      </c>
      <c r="S103" s="488"/>
      <c r="T103" s="489"/>
      <c r="U103" s="491"/>
      <c r="V103" s="322"/>
      <c r="W103" s="502"/>
      <c r="X103" s="487" t="str">
        <f t="shared" si="16"/>
        <v>回答不要
Not Applicable</v>
      </c>
      <c r="Y103" s="488"/>
      <c r="Z103" s="489"/>
      <c r="AA103" s="491"/>
      <c r="AB103" s="322"/>
      <c r="AC103" s="502"/>
      <c r="AD103" s="487" t="str">
        <f t="shared" si="17"/>
        <v>回答不要
Not Applicable</v>
      </c>
      <c r="AE103" s="488"/>
      <c r="AF103" s="489"/>
      <c r="AG103" s="491"/>
      <c r="AH103" s="322"/>
      <c r="AI103" s="502"/>
      <c r="AJ103" s="487" t="str">
        <f t="shared" si="18"/>
        <v>回答不要
Not Applicable</v>
      </c>
      <c r="AK103" s="488"/>
      <c r="AL103" s="489"/>
      <c r="AM103" s="491"/>
      <c r="AN103" s="322"/>
      <c r="AO103" s="502"/>
      <c r="AP103" s="509">
        <f>IF(OR(AND('0.Work Content Judge'!$AE$160=1,$CP103=99),AND('0.Work Content Judge'!$AH$160=1,$CQ103=99),AND('0.Work Content Judge'!$AG$160=1,$CR103=99),AND(COUNTIF('0.Work Content Judge'!$AJ$160:$AO$160,2)=0,$CS103=99),AND(COUNTIF('0.Work Content Judge'!$AJ$160:$AO$160,2)&gt;0,$CT103=99),AND('0.Work Content Judge'!$T$160=0,$CU103=99),AND('0.Work Content Judge'!$U$160=0,$CV103=99)),0,IF(OR(AND('0.Work Content Judge'!$G$130=1,$CD103=1),AND('0.Work Content Judge'!$H$130=1,$CE103=1),AND('0.Work Content Judge'!$I$130=1,$CF103=1),AND('0.Work Content Judge'!$J$130=1,$CG103=1),AND('0.Work Content Judge'!$L$130=1,$CK103=1),,AND('0.Work Content Judge'!$O$130=1,$CL103=1),AND('0.Work Content Judge'!$P$130=1,$CM103=1)),1,0))</f>
        <v>0</v>
      </c>
      <c r="AQ103" s="509">
        <f t="shared" si="19"/>
        <v>1</v>
      </c>
      <c r="AR103" s="509">
        <f>IF(OR(AND('0.Work Content Judge'!$AE$161=1,$CP103=99),AND('0.Work Content Judge'!$AH$161=1,$CQ103=99),AND('0.Work Content Judge'!$AG$161=1,$CR103=99),AND(COUNTIF('0.Work Content Judge'!$AJ$161:$AO$161,2)=0,$CS103=99),AND(COUNTIF('0.Work Content Judge'!$AJ$161:$AO$161,2)&gt;0,$CT103=99),AND('0.Work Content Judge'!$T$161=0,$CU103=99),AND('0.Work Content Judge'!$U$161=0,$CV103=99)),0,IF(OR(AND('0.Work Content Judge'!$G$131=1,$CD103=1),AND('0.Work Content Judge'!$H$131=1,$CE103=1),AND('0.Work Content Judge'!$I$131=1,$CF103=1),AND('0.Work Content Judge'!$J$131=1,$CG103=1),AND('0.Work Content Judge'!$L$131=1,$CK103=1),,AND('0.Work Content Judge'!$O$131=1,$CL103=1),AND('0.Work Content Judge'!$P$131=1,$CM103=1)),1,0))</f>
        <v>0</v>
      </c>
      <c r="AS103" s="509">
        <f t="shared" si="20"/>
        <v>1</v>
      </c>
      <c r="AT103" s="509">
        <f>IF(OR(AND('0.Work Content Judge'!$AE$162=1,$CP103=99),AND('0.Work Content Judge'!$AH$162=1,$CQ103=99),AND('0.Work Content Judge'!$AG$162=1,$CR103=99),AND(COUNTIF('0.Work Content Judge'!$AJ$162:$AO$162,2)=0,$CS103=99),AND(COUNTIF('0.Work Content Judge'!$AJ$162:$AO$162,2)&gt;0,$CT103=99),AND('0.Work Content Judge'!$T$162=0,$CU103=99),AND('0.Work Content Judge'!$U$162=0,$CV103=99)),0,IF(OR(AND('0.Work Content Judge'!$G$132=1,$CD103=1),AND('0.Work Content Judge'!$H$132=1,$CE103=1),AND('0.Work Content Judge'!$I$132=1,$CF103=1),AND('0.Work Content Judge'!$J$132=1,$CG103=1),AND('0.Work Content Judge'!$L$132=1,$CK103=1),,AND('0.Work Content Judge'!$O$132=1,$CL103=1),AND('0.Work Content Judge'!$P$132=1,$CM103=1)),1,0))</f>
        <v>0</v>
      </c>
      <c r="AU103" s="509">
        <f t="shared" si="21"/>
        <v>1</v>
      </c>
      <c r="AV103" s="509">
        <f>IF(OR(AND('0.Work Content Judge'!$AE$163=1,$CP103=99),AND('0.Work Content Judge'!$AH$163=1,$CQ103=99),AND('0.Work Content Judge'!$AG$163=1,$CR103=99),AND(COUNTIF('0.Work Content Judge'!$AJ$163:$AO$163,2)=0,$CS103=99),AND(COUNTIF('0.Work Content Judge'!$AJ$163:$AO$163,2)&gt;0,$CT103=99),AND('0.Work Content Judge'!$T$163=0,$CU103=99),AND('0.Work Content Judge'!$U$163=0,$CV103=99)),0,IF(OR(AND('0.Work Content Judge'!$G$133=1,$CD103=1),AND('0.Work Content Judge'!$H$133=1,$CE103=1),AND('0.Work Content Judge'!$I$133=1,$CF103=1),AND('0.Work Content Judge'!$J$133=1,$CG103=1),AND('0.Work Content Judge'!$L$133=1,$CK103=1),,AND('0.Work Content Judge'!$O$133=1,$CL103=1),AND('0.Work Content Judge'!$P$133=1,$CM103=1)),1,0))</f>
        <v>0</v>
      </c>
      <c r="AW103" s="509">
        <f t="shared" si="22"/>
        <v>1</v>
      </c>
      <c r="AX103" s="509">
        <f>IF(OR(AND('0.Work Content Judge'!$AE$164=1,$CP103=99),AND('0.Work Content Judge'!$AH$164=1,$CQ103=99),AND('0.Work Content Judge'!$AG$164=1,$CR103=99),AND(COUNTIF('0.Work Content Judge'!$AJ$164:$AO$164,2)=0,$CS103=99),AND(COUNTIF('0.Work Content Judge'!$AJ$164:$AO$164,2)&gt;0,$CT103=99),AND('0.Work Content Judge'!$T$164=0,$CU103=99),AND('0.Work Content Judge'!$U$164=0,$CV103=99)),0,IF(OR(AND('0.Work Content Judge'!$G$134=1,$CD103=1),AND('0.Work Content Judge'!$H$134=1,$CE103=1),AND('0.Work Content Judge'!$I$134=1,$CF103=1),AND('0.Work Content Judge'!$J$134=1,$CG103=1),AND('0.Work Content Judge'!$L$134=1,$CK103=1),,AND('0.Work Content Judge'!$O$134=1,$CL103=1),AND('0.Work Content Judge'!$P$134=1,$CM103=1)),1,0))</f>
        <v>0</v>
      </c>
      <c r="AY103" s="509">
        <f t="shared" si="23"/>
        <v>1</v>
      </c>
      <c r="AZ103" s="493">
        <f t="shared" si="25"/>
        <v>1</v>
      </c>
      <c r="BA103" s="521">
        <v>1</v>
      </c>
      <c r="BB103" s="522">
        <v>1</v>
      </c>
      <c r="BC103" s="522" t="s">
        <v>749</v>
      </c>
      <c r="BD103" s="522" t="s">
        <v>749</v>
      </c>
      <c r="BE103" s="522">
        <v>1</v>
      </c>
      <c r="BF103" s="522" t="s">
        <v>749</v>
      </c>
      <c r="BG103" s="522" t="s">
        <v>749</v>
      </c>
      <c r="BH103" s="522" t="s">
        <v>749</v>
      </c>
      <c r="BI103" s="522" t="s">
        <v>749</v>
      </c>
      <c r="BJ103" s="522">
        <v>1</v>
      </c>
      <c r="BK103" s="522" t="s">
        <v>749</v>
      </c>
      <c r="BL103" s="522" t="s">
        <v>749</v>
      </c>
      <c r="BM103" s="522" t="s">
        <v>749</v>
      </c>
      <c r="BN103" s="522" t="s">
        <v>749</v>
      </c>
      <c r="BO103" s="522" t="s">
        <v>749</v>
      </c>
      <c r="BP103" s="522" t="s">
        <v>749</v>
      </c>
      <c r="BQ103" s="522" t="s">
        <v>749</v>
      </c>
      <c r="BR103" s="522" t="s">
        <v>749</v>
      </c>
      <c r="BS103" s="522" t="s">
        <v>749</v>
      </c>
      <c r="BT103" s="522" t="s">
        <v>749</v>
      </c>
      <c r="BU103" s="522" t="s">
        <v>749</v>
      </c>
      <c r="BV103" s="522" t="s">
        <v>749</v>
      </c>
      <c r="BW103" s="522" t="s">
        <v>749</v>
      </c>
      <c r="BX103" s="522" t="s">
        <v>749</v>
      </c>
      <c r="BY103" s="522">
        <v>1</v>
      </c>
      <c r="BZ103" s="522">
        <v>1</v>
      </c>
      <c r="CA103" s="522">
        <v>1</v>
      </c>
      <c r="CB103" s="522">
        <v>1</v>
      </c>
      <c r="CC103" s="522">
        <v>1</v>
      </c>
      <c r="CD103" s="522">
        <v>1</v>
      </c>
      <c r="CE103" s="522" t="s">
        <v>749</v>
      </c>
      <c r="CF103" s="522" t="s">
        <v>749</v>
      </c>
      <c r="CG103" s="522" t="s">
        <v>749</v>
      </c>
      <c r="CH103" s="522" t="s">
        <v>749</v>
      </c>
      <c r="CI103" s="522" t="s">
        <v>749</v>
      </c>
      <c r="CJ103" s="522" t="s">
        <v>749</v>
      </c>
      <c r="CK103" s="522" t="s">
        <v>749</v>
      </c>
      <c r="CL103" s="522" t="s">
        <v>749</v>
      </c>
      <c r="CM103" s="522" t="s">
        <v>749</v>
      </c>
      <c r="CN103" s="522">
        <v>1</v>
      </c>
      <c r="CO103" s="522">
        <v>1</v>
      </c>
      <c r="CP103" s="522"/>
      <c r="CQ103" s="522"/>
      <c r="CR103" s="522"/>
      <c r="CS103" s="522"/>
      <c r="CT103" s="522"/>
      <c r="CU103" s="522"/>
      <c r="CV103" s="522"/>
    </row>
    <row r="104" s="258" customFormat="1" ht="158.4" spans="1:100">
      <c r="A104" s="447"/>
      <c r="B104" s="448">
        <f t="shared" si="13"/>
        <v>89</v>
      </c>
      <c r="C104" s="449" t="s">
        <v>1374</v>
      </c>
      <c r="D104" s="450" t="s">
        <v>743</v>
      </c>
      <c r="E104" s="451" t="s">
        <v>744</v>
      </c>
      <c r="F104" s="452" t="s">
        <v>1375</v>
      </c>
      <c r="G104" s="453" t="s">
        <v>1376</v>
      </c>
      <c r="H104" s="451" t="str">
        <f t="shared" si="24"/>
        <v>Webサーバ
Web server</v>
      </c>
      <c r="I104" s="319" t="s">
        <v>1377</v>
      </c>
      <c r="J104" s="320" t="s">
        <v>1378</v>
      </c>
      <c r="K104" s="487" t="str">
        <f t="shared" si="14"/>
        <v>回答不要
Not Applicable</v>
      </c>
      <c r="L104" s="488"/>
      <c r="M104" s="489"/>
      <c r="N104" s="490" t="s">
        <v>1374</v>
      </c>
      <c r="O104" s="491"/>
      <c r="P104" s="322"/>
      <c r="Q104" s="502"/>
      <c r="R104" s="487" t="str">
        <f t="shared" si="15"/>
        <v>回答不要
Not Applicable</v>
      </c>
      <c r="S104" s="488"/>
      <c r="T104" s="489"/>
      <c r="U104" s="491"/>
      <c r="V104" s="322"/>
      <c r="W104" s="502"/>
      <c r="X104" s="487" t="str">
        <f t="shared" si="16"/>
        <v>回答不要
Not Applicable</v>
      </c>
      <c r="Y104" s="488"/>
      <c r="Z104" s="489"/>
      <c r="AA104" s="491"/>
      <c r="AB104" s="322"/>
      <c r="AC104" s="502"/>
      <c r="AD104" s="487" t="str">
        <f t="shared" si="17"/>
        <v>回答不要
Not Applicable</v>
      </c>
      <c r="AE104" s="488"/>
      <c r="AF104" s="489"/>
      <c r="AG104" s="491"/>
      <c r="AH104" s="322"/>
      <c r="AI104" s="502"/>
      <c r="AJ104" s="487" t="str">
        <f t="shared" si="18"/>
        <v>回答不要
Not Applicable</v>
      </c>
      <c r="AK104" s="488"/>
      <c r="AL104" s="489"/>
      <c r="AM104" s="491"/>
      <c r="AN104" s="322"/>
      <c r="AO104" s="502"/>
      <c r="AP104" s="509">
        <f>IF(OR(AND('0.Work Content Judge'!$AE$160=1,$CP104=99),AND('0.Work Content Judge'!$AH$160=1,$CQ104=99),AND('0.Work Content Judge'!$AG$160=1,$CR104=99),AND(COUNTIF('0.Work Content Judge'!$AJ$160:$AO$160,2)=0,$CS104=99),AND(COUNTIF('0.Work Content Judge'!$AJ$160:$AO$160,2)&gt;0,$CT104=99),AND('0.Work Content Judge'!$T$160=0,$CU104=99),AND('0.Work Content Judge'!$U$160=0,$CV104=99)),0,IF(OR(AND('0.Work Content Judge'!$G$130=1,$CD104=1),AND('0.Work Content Judge'!$H$130=1,$CE104=1),AND('0.Work Content Judge'!$I$130=1,$CF104=1),AND('0.Work Content Judge'!$J$130=1,$CG104=1),AND('0.Work Content Judge'!$L$130=1,$CK104=1),,AND('0.Work Content Judge'!$O$130=1,$CL104=1),AND('0.Work Content Judge'!$P$130=1,$CM104=1)),1,0))</f>
        <v>0</v>
      </c>
      <c r="AQ104" s="509">
        <f t="shared" si="19"/>
        <v>1</v>
      </c>
      <c r="AR104" s="509">
        <f>IF(OR(AND('0.Work Content Judge'!$AE$161=1,$CP104=99),AND('0.Work Content Judge'!$AH$161=1,$CQ104=99),AND('0.Work Content Judge'!$AG$161=1,$CR104=99),AND(COUNTIF('0.Work Content Judge'!$AJ$161:$AO$161,2)=0,$CS104=99),AND(COUNTIF('0.Work Content Judge'!$AJ$161:$AO$161,2)&gt;0,$CT104=99),AND('0.Work Content Judge'!$T$161=0,$CU104=99),AND('0.Work Content Judge'!$U$161=0,$CV104=99)),0,IF(OR(AND('0.Work Content Judge'!$G$131=1,$CD104=1),AND('0.Work Content Judge'!$H$131=1,$CE104=1),AND('0.Work Content Judge'!$I$131=1,$CF104=1),AND('0.Work Content Judge'!$J$131=1,$CG104=1),AND('0.Work Content Judge'!$L$131=1,$CK104=1),,AND('0.Work Content Judge'!$O$131=1,$CL104=1),AND('0.Work Content Judge'!$P$131=1,$CM104=1)),1,0))</f>
        <v>0</v>
      </c>
      <c r="AS104" s="509">
        <f t="shared" si="20"/>
        <v>1</v>
      </c>
      <c r="AT104" s="509">
        <f>IF(OR(AND('0.Work Content Judge'!$AE$162=1,$CP104=99),AND('0.Work Content Judge'!$AH$162=1,$CQ104=99),AND('0.Work Content Judge'!$AG$162=1,$CR104=99),AND(COUNTIF('0.Work Content Judge'!$AJ$162:$AO$162,2)=0,$CS104=99),AND(COUNTIF('0.Work Content Judge'!$AJ$162:$AO$162,2)&gt;0,$CT104=99),AND('0.Work Content Judge'!$T$162=0,$CU104=99),AND('0.Work Content Judge'!$U$162=0,$CV104=99)),0,IF(OR(AND('0.Work Content Judge'!$G$132=1,$CD104=1),AND('0.Work Content Judge'!$H$132=1,$CE104=1),AND('0.Work Content Judge'!$I$132=1,$CF104=1),AND('0.Work Content Judge'!$J$132=1,$CG104=1),AND('0.Work Content Judge'!$L$132=1,$CK104=1),,AND('0.Work Content Judge'!$O$132=1,$CL104=1),AND('0.Work Content Judge'!$P$132=1,$CM104=1)),1,0))</f>
        <v>0</v>
      </c>
      <c r="AU104" s="509">
        <f t="shared" si="21"/>
        <v>1</v>
      </c>
      <c r="AV104" s="509">
        <f>IF(OR(AND('0.Work Content Judge'!$AE$163=1,$CP104=99),AND('0.Work Content Judge'!$AH$163=1,$CQ104=99),AND('0.Work Content Judge'!$AG$163=1,$CR104=99),AND(COUNTIF('0.Work Content Judge'!$AJ$163:$AO$163,2)=0,$CS104=99),AND(COUNTIF('0.Work Content Judge'!$AJ$163:$AO$163,2)&gt;0,$CT104=99),AND('0.Work Content Judge'!$T$163=0,$CU104=99),AND('0.Work Content Judge'!$U$163=0,$CV104=99)),0,IF(OR(AND('0.Work Content Judge'!$G$133=1,$CD104=1),AND('0.Work Content Judge'!$H$133=1,$CE104=1),AND('0.Work Content Judge'!$I$133=1,$CF104=1),AND('0.Work Content Judge'!$J$133=1,$CG104=1),AND('0.Work Content Judge'!$L$133=1,$CK104=1),,AND('0.Work Content Judge'!$O$133=1,$CL104=1),AND('0.Work Content Judge'!$P$133=1,$CM104=1)),1,0))</f>
        <v>0</v>
      </c>
      <c r="AW104" s="509">
        <f t="shared" si="22"/>
        <v>1</v>
      </c>
      <c r="AX104" s="509">
        <f>IF(OR(AND('0.Work Content Judge'!$AE$164=1,$CP104=99),AND('0.Work Content Judge'!$AH$164=1,$CQ104=99),AND('0.Work Content Judge'!$AG$164=1,$CR104=99),AND(COUNTIF('0.Work Content Judge'!$AJ$164:$AO$164,2)=0,$CS104=99),AND(COUNTIF('0.Work Content Judge'!$AJ$164:$AO$164,2)&gt;0,$CT104=99),AND('0.Work Content Judge'!$T$164=0,$CU104=99),AND('0.Work Content Judge'!$U$164=0,$CV104=99)),0,IF(OR(AND('0.Work Content Judge'!$G$134=1,$CD104=1),AND('0.Work Content Judge'!$H$134=1,$CE104=1),AND('0.Work Content Judge'!$I$134=1,$CF104=1),AND('0.Work Content Judge'!$J$134=1,$CG104=1),AND('0.Work Content Judge'!$L$134=1,$CK104=1),,AND('0.Work Content Judge'!$O$134=1,$CL104=1),AND('0.Work Content Judge'!$P$134=1,$CM104=1)),1,0))</f>
        <v>0</v>
      </c>
      <c r="AY104" s="509">
        <f t="shared" si="23"/>
        <v>1</v>
      </c>
      <c r="AZ104" s="493">
        <f t="shared" si="25"/>
        <v>1</v>
      </c>
      <c r="BA104" s="521">
        <v>1</v>
      </c>
      <c r="BB104" s="522">
        <v>1</v>
      </c>
      <c r="BC104" s="522" t="s">
        <v>749</v>
      </c>
      <c r="BD104" s="522" t="s">
        <v>749</v>
      </c>
      <c r="BE104" s="522" t="s">
        <v>749</v>
      </c>
      <c r="BF104" s="522" t="s">
        <v>749</v>
      </c>
      <c r="BG104" s="522" t="s">
        <v>749</v>
      </c>
      <c r="BH104" s="522" t="s">
        <v>749</v>
      </c>
      <c r="BI104" s="522" t="s">
        <v>749</v>
      </c>
      <c r="BJ104" s="522">
        <v>0</v>
      </c>
      <c r="BK104" s="522" t="s">
        <v>749</v>
      </c>
      <c r="BL104" s="522" t="s">
        <v>749</v>
      </c>
      <c r="BM104" s="522" t="s">
        <v>749</v>
      </c>
      <c r="BN104" s="522" t="s">
        <v>749</v>
      </c>
      <c r="BO104" s="522" t="s">
        <v>749</v>
      </c>
      <c r="BP104" s="522" t="s">
        <v>749</v>
      </c>
      <c r="BQ104" s="522" t="s">
        <v>749</v>
      </c>
      <c r="BR104" s="522">
        <v>1</v>
      </c>
      <c r="BS104" s="522" t="s">
        <v>749</v>
      </c>
      <c r="BT104" s="522" t="s">
        <v>749</v>
      </c>
      <c r="BU104" s="522" t="s">
        <v>749</v>
      </c>
      <c r="BV104" s="522" t="s">
        <v>749</v>
      </c>
      <c r="BW104" s="522" t="s">
        <v>749</v>
      </c>
      <c r="BX104" s="522" t="s">
        <v>749</v>
      </c>
      <c r="BY104" s="522" t="s">
        <v>749</v>
      </c>
      <c r="BZ104" s="522">
        <v>1</v>
      </c>
      <c r="CA104" s="522">
        <v>1</v>
      </c>
      <c r="CB104" s="522">
        <v>1</v>
      </c>
      <c r="CC104" s="522" t="s">
        <v>749</v>
      </c>
      <c r="CD104" s="522">
        <v>1</v>
      </c>
      <c r="CE104" s="522" t="s">
        <v>749</v>
      </c>
      <c r="CF104" s="522" t="s">
        <v>749</v>
      </c>
      <c r="CG104" s="522" t="s">
        <v>749</v>
      </c>
      <c r="CH104" s="522" t="s">
        <v>749</v>
      </c>
      <c r="CI104" s="522" t="s">
        <v>749</v>
      </c>
      <c r="CJ104" s="522" t="s">
        <v>749</v>
      </c>
      <c r="CK104" s="522" t="s">
        <v>749</v>
      </c>
      <c r="CL104" s="522" t="s">
        <v>749</v>
      </c>
      <c r="CM104" s="522" t="s">
        <v>749</v>
      </c>
      <c r="CN104" s="522" t="s">
        <v>749</v>
      </c>
      <c r="CO104" s="522">
        <v>1</v>
      </c>
      <c r="CP104" s="522"/>
      <c r="CQ104" s="522">
        <v>99</v>
      </c>
      <c r="CR104" s="522"/>
      <c r="CS104" s="522"/>
      <c r="CT104" s="522"/>
      <c r="CU104" s="522"/>
      <c r="CV104" s="522"/>
    </row>
    <row r="105" s="258" customFormat="1" ht="158.4" spans="1:100">
      <c r="A105" s="447"/>
      <c r="B105" s="448">
        <f t="shared" si="13"/>
        <v>90</v>
      </c>
      <c r="C105" s="449" t="s">
        <v>1379</v>
      </c>
      <c r="D105" s="450" t="s">
        <v>743</v>
      </c>
      <c r="E105" s="451" t="s">
        <v>744</v>
      </c>
      <c r="F105" s="452" t="s">
        <v>1380</v>
      </c>
      <c r="G105" s="453" t="s">
        <v>1381</v>
      </c>
      <c r="H105" s="451" t="str">
        <f t="shared" si="24"/>
        <v>Webサーバ
Web server</v>
      </c>
      <c r="I105" s="319" t="s">
        <v>1377</v>
      </c>
      <c r="J105" s="320" t="s">
        <v>1378</v>
      </c>
      <c r="K105" s="487" t="str">
        <f t="shared" si="14"/>
        <v>回答不要
Not Applicable</v>
      </c>
      <c r="L105" s="488"/>
      <c r="M105" s="489"/>
      <c r="N105" s="490" t="s">
        <v>1379</v>
      </c>
      <c r="O105" s="491"/>
      <c r="P105" s="322"/>
      <c r="Q105" s="502"/>
      <c r="R105" s="487" t="str">
        <f t="shared" si="15"/>
        <v>回答不要
Not Applicable</v>
      </c>
      <c r="S105" s="488"/>
      <c r="T105" s="489"/>
      <c r="U105" s="491"/>
      <c r="V105" s="322"/>
      <c r="W105" s="502"/>
      <c r="X105" s="487" t="str">
        <f t="shared" si="16"/>
        <v>回答不要
Not Applicable</v>
      </c>
      <c r="Y105" s="488"/>
      <c r="Z105" s="489"/>
      <c r="AA105" s="491"/>
      <c r="AB105" s="322"/>
      <c r="AC105" s="502"/>
      <c r="AD105" s="487" t="str">
        <f t="shared" si="17"/>
        <v>回答不要
Not Applicable</v>
      </c>
      <c r="AE105" s="488"/>
      <c r="AF105" s="489"/>
      <c r="AG105" s="491"/>
      <c r="AH105" s="322"/>
      <c r="AI105" s="502"/>
      <c r="AJ105" s="487" t="str">
        <f t="shared" si="18"/>
        <v>回答不要
Not Applicable</v>
      </c>
      <c r="AK105" s="488"/>
      <c r="AL105" s="489"/>
      <c r="AM105" s="491"/>
      <c r="AN105" s="322"/>
      <c r="AO105" s="502"/>
      <c r="AP105" s="509">
        <f>IF(OR(AND('0.Work Content Judge'!$AE$160=1,$CP105=99),AND('0.Work Content Judge'!$AH$160=1,$CQ105=99),AND('0.Work Content Judge'!$AG$160=1,$CR105=99),AND(COUNTIF('0.Work Content Judge'!$AJ$160:$AO$160,2)=0,$CS105=99),AND(COUNTIF('0.Work Content Judge'!$AJ$160:$AO$160,2)&gt;0,$CT105=99),AND('0.Work Content Judge'!$T$160=0,$CU105=99),AND('0.Work Content Judge'!$U$160=0,$CV105=99)),0,IF(OR(AND('0.Work Content Judge'!$G$130=1,$CD105=1),AND('0.Work Content Judge'!$H$130=1,$CE105=1),AND('0.Work Content Judge'!$I$130=1,$CF105=1),AND('0.Work Content Judge'!$J$130=1,$CG105=1),AND('0.Work Content Judge'!$L$130=1,$CK105=1),,AND('0.Work Content Judge'!$O$130=1,$CL105=1),AND('0.Work Content Judge'!$P$130=1,$CM105=1)),1,0))</f>
        <v>0</v>
      </c>
      <c r="AQ105" s="509">
        <f t="shared" si="19"/>
        <v>1</v>
      </c>
      <c r="AR105" s="509">
        <f>IF(OR(AND('0.Work Content Judge'!$AE$161=1,$CP105=99),AND('0.Work Content Judge'!$AH$161=1,$CQ105=99),AND('0.Work Content Judge'!$AG$161=1,$CR105=99),AND(COUNTIF('0.Work Content Judge'!$AJ$161:$AO$161,2)=0,$CS105=99),AND(COUNTIF('0.Work Content Judge'!$AJ$161:$AO$161,2)&gt;0,$CT105=99),AND('0.Work Content Judge'!$T$161=0,$CU105=99),AND('0.Work Content Judge'!$U$161=0,$CV105=99)),0,IF(OR(AND('0.Work Content Judge'!$G$131=1,$CD105=1),AND('0.Work Content Judge'!$H$131=1,$CE105=1),AND('0.Work Content Judge'!$I$131=1,$CF105=1),AND('0.Work Content Judge'!$J$131=1,$CG105=1),AND('0.Work Content Judge'!$L$131=1,$CK105=1),,AND('0.Work Content Judge'!$O$131=1,$CL105=1),AND('0.Work Content Judge'!$P$131=1,$CM105=1)),1,0))</f>
        <v>0</v>
      </c>
      <c r="AS105" s="509">
        <f t="shared" si="20"/>
        <v>1</v>
      </c>
      <c r="AT105" s="509">
        <f>IF(OR(AND('0.Work Content Judge'!$AE$162=1,$CP105=99),AND('0.Work Content Judge'!$AH$162=1,$CQ105=99),AND('0.Work Content Judge'!$AG$162=1,$CR105=99),AND(COUNTIF('0.Work Content Judge'!$AJ$162:$AO$162,2)=0,$CS105=99),AND(COUNTIF('0.Work Content Judge'!$AJ$162:$AO$162,2)&gt;0,$CT105=99),AND('0.Work Content Judge'!$T$162=0,$CU105=99),AND('0.Work Content Judge'!$U$162=0,$CV105=99)),0,IF(OR(AND('0.Work Content Judge'!$G$132=1,$CD105=1),AND('0.Work Content Judge'!$H$132=1,$CE105=1),AND('0.Work Content Judge'!$I$132=1,$CF105=1),AND('0.Work Content Judge'!$J$132=1,$CG105=1),AND('0.Work Content Judge'!$L$132=1,$CK105=1),,AND('0.Work Content Judge'!$O$132=1,$CL105=1),AND('0.Work Content Judge'!$P$132=1,$CM105=1)),1,0))</f>
        <v>0</v>
      </c>
      <c r="AU105" s="509">
        <f t="shared" si="21"/>
        <v>1</v>
      </c>
      <c r="AV105" s="509">
        <f>IF(OR(AND('0.Work Content Judge'!$AE$163=1,$CP105=99),AND('0.Work Content Judge'!$AH$163=1,$CQ105=99),AND('0.Work Content Judge'!$AG$163=1,$CR105=99),AND(COUNTIF('0.Work Content Judge'!$AJ$163:$AO$163,2)=0,$CS105=99),AND(COUNTIF('0.Work Content Judge'!$AJ$163:$AO$163,2)&gt;0,$CT105=99),AND('0.Work Content Judge'!$T$163=0,$CU105=99),AND('0.Work Content Judge'!$U$163=0,$CV105=99)),0,IF(OR(AND('0.Work Content Judge'!$G$133=1,$CD105=1),AND('0.Work Content Judge'!$H$133=1,$CE105=1),AND('0.Work Content Judge'!$I$133=1,$CF105=1),AND('0.Work Content Judge'!$J$133=1,$CG105=1),AND('0.Work Content Judge'!$L$133=1,$CK105=1),,AND('0.Work Content Judge'!$O$133=1,$CL105=1),AND('0.Work Content Judge'!$P$133=1,$CM105=1)),1,0))</f>
        <v>0</v>
      </c>
      <c r="AW105" s="509">
        <f t="shared" si="22"/>
        <v>1</v>
      </c>
      <c r="AX105" s="509">
        <f>IF(OR(AND('0.Work Content Judge'!$AE$164=1,$CP105=99),AND('0.Work Content Judge'!$AH$164=1,$CQ105=99),AND('0.Work Content Judge'!$AG$164=1,$CR105=99),AND(COUNTIF('0.Work Content Judge'!$AJ$164:$AO$164,2)=0,$CS105=99),AND(COUNTIF('0.Work Content Judge'!$AJ$164:$AO$164,2)&gt;0,$CT105=99),AND('0.Work Content Judge'!$T$164=0,$CU105=99),AND('0.Work Content Judge'!$U$164=0,$CV105=99)),0,IF(OR(AND('0.Work Content Judge'!$G$134=1,$CD105=1),AND('0.Work Content Judge'!$H$134=1,$CE105=1),AND('0.Work Content Judge'!$I$134=1,$CF105=1),AND('0.Work Content Judge'!$J$134=1,$CG105=1),AND('0.Work Content Judge'!$L$134=1,$CK105=1),,AND('0.Work Content Judge'!$O$134=1,$CL105=1),AND('0.Work Content Judge'!$P$134=1,$CM105=1)),1,0))</f>
        <v>0</v>
      </c>
      <c r="AY105" s="509">
        <f t="shared" si="23"/>
        <v>1</v>
      </c>
      <c r="AZ105" s="493">
        <f t="shared" si="25"/>
        <v>1</v>
      </c>
      <c r="BA105" s="521">
        <v>1</v>
      </c>
      <c r="BB105" s="522">
        <v>1</v>
      </c>
      <c r="BC105" s="522" t="s">
        <v>749</v>
      </c>
      <c r="BD105" s="522" t="s">
        <v>749</v>
      </c>
      <c r="BE105" s="522" t="s">
        <v>749</v>
      </c>
      <c r="BF105" s="522" t="s">
        <v>749</v>
      </c>
      <c r="BG105" s="522" t="s">
        <v>749</v>
      </c>
      <c r="BH105" s="522" t="s">
        <v>749</v>
      </c>
      <c r="BI105" s="522" t="s">
        <v>749</v>
      </c>
      <c r="BJ105" s="522">
        <v>0</v>
      </c>
      <c r="BK105" s="522" t="s">
        <v>749</v>
      </c>
      <c r="BL105" s="522" t="s">
        <v>749</v>
      </c>
      <c r="BM105" s="522" t="s">
        <v>749</v>
      </c>
      <c r="BN105" s="522" t="s">
        <v>749</v>
      </c>
      <c r="BO105" s="522" t="s">
        <v>749</v>
      </c>
      <c r="BP105" s="522" t="s">
        <v>749</v>
      </c>
      <c r="BQ105" s="522" t="s">
        <v>749</v>
      </c>
      <c r="BR105" s="522">
        <v>1</v>
      </c>
      <c r="BS105" s="522" t="s">
        <v>749</v>
      </c>
      <c r="BT105" s="522" t="s">
        <v>749</v>
      </c>
      <c r="BU105" s="522" t="s">
        <v>749</v>
      </c>
      <c r="BV105" s="522" t="s">
        <v>749</v>
      </c>
      <c r="BW105" s="522" t="s">
        <v>749</v>
      </c>
      <c r="BX105" s="522" t="s">
        <v>749</v>
      </c>
      <c r="BY105" s="522" t="s">
        <v>749</v>
      </c>
      <c r="BZ105" s="522">
        <v>1</v>
      </c>
      <c r="CA105" s="522">
        <v>1</v>
      </c>
      <c r="CB105" s="522">
        <v>1</v>
      </c>
      <c r="CC105" s="522" t="s">
        <v>749</v>
      </c>
      <c r="CD105" s="522">
        <v>1</v>
      </c>
      <c r="CE105" s="522" t="s">
        <v>749</v>
      </c>
      <c r="CF105" s="522" t="s">
        <v>749</v>
      </c>
      <c r="CG105" s="522" t="s">
        <v>749</v>
      </c>
      <c r="CH105" s="522" t="s">
        <v>749</v>
      </c>
      <c r="CI105" s="522" t="s">
        <v>749</v>
      </c>
      <c r="CJ105" s="522" t="s">
        <v>749</v>
      </c>
      <c r="CK105" s="522" t="s">
        <v>749</v>
      </c>
      <c r="CL105" s="522" t="s">
        <v>749</v>
      </c>
      <c r="CM105" s="522" t="s">
        <v>749</v>
      </c>
      <c r="CN105" s="522" t="s">
        <v>749</v>
      </c>
      <c r="CO105" s="522">
        <v>1</v>
      </c>
      <c r="CP105" s="522"/>
      <c r="CQ105" s="522">
        <v>99</v>
      </c>
      <c r="CR105" s="522"/>
      <c r="CS105" s="522"/>
      <c r="CT105" s="522"/>
      <c r="CU105" s="522"/>
      <c r="CV105" s="522"/>
    </row>
    <row r="106" s="258" customFormat="1" ht="158.4" spans="1:100">
      <c r="A106" s="447"/>
      <c r="B106" s="448">
        <f t="shared" si="13"/>
        <v>91</v>
      </c>
      <c r="C106" s="449" t="s">
        <v>1382</v>
      </c>
      <c r="D106" s="450" t="s">
        <v>743</v>
      </c>
      <c r="E106" s="451" t="s">
        <v>744</v>
      </c>
      <c r="F106" s="452" t="s">
        <v>1383</v>
      </c>
      <c r="G106" s="453" t="s">
        <v>1384</v>
      </c>
      <c r="H106" s="451" t="str">
        <f t="shared" si="24"/>
        <v>Webサーバ
Web server</v>
      </c>
      <c r="I106" s="319" t="s">
        <v>1377</v>
      </c>
      <c r="J106" s="320" t="s">
        <v>1378</v>
      </c>
      <c r="K106" s="487" t="str">
        <f t="shared" si="14"/>
        <v>回答不要
Not Applicable</v>
      </c>
      <c r="L106" s="488"/>
      <c r="M106" s="489"/>
      <c r="N106" s="490" t="s">
        <v>1382</v>
      </c>
      <c r="O106" s="491"/>
      <c r="P106" s="322"/>
      <c r="Q106" s="502"/>
      <c r="R106" s="487" t="str">
        <f t="shared" si="15"/>
        <v>回答不要
Not Applicable</v>
      </c>
      <c r="S106" s="488"/>
      <c r="T106" s="489"/>
      <c r="U106" s="491"/>
      <c r="V106" s="322"/>
      <c r="W106" s="502"/>
      <c r="X106" s="487" t="str">
        <f t="shared" si="16"/>
        <v>回答不要
Not Applicable</v>
      </c>
      <c r="Y106" s="488"/>
      <c r="Z106" s="489"/>
      <c r="AA106" s="491"/>
      <c r="AB106" s="322"/>
      <c r="AC106" s="502"/>
      <c r="AD106" s="487" t="str">
        <f t="shared" si="17"/>
        <v>回答不要
Not Applicable</v>
      </c>
      <c r="AE106" s="488"/>
      <c r="AF106" s="489"/>
      <c r="AG106" s="491"/>
      <c r="AH106" s="322"/>
      <c r="AI106" s="502"/>
      <c r="AJ106" s="487" t="str">
        <f t="shared" si="18"/>
        <v>回答不要
Not Applicable</v>
      </c>
      <c r="AK106" s="488"/>
      <c r="AL106" s="489"/>
      <c r="AM106" s="491"/>
      <c r="AN106" s="322"/>
      <c r="AO106" s="502"/>
      <c r="AP106" s="509">
        <f>IF(OR(AND('0.Work Content Judge'!$AE$160=1,$CP106=99),AND('0.Work Content Judge'!$AH$160=1,$CQ106=99),AND('0.Work Content Judge'!$AG$160=1,$CR106=99),AND(COUNTIF('0.Work Content Judge'!$AJ$160:$AO$160,2)=0,$CS106=99),AND(COUNTIF('0.Work Content Judge'!$AJ$160:$AO$160,2)&gt;0,$CT106=99),AND('0.Work Content Judge'!$T$160=0,$CU106=99),AND('0.Work Content Judge'!$U$160=0,$CV106=99)),0,IF(OR(AND('0.Work Content Judge'!$G$130=1,$CD106=1),AND('0.Work Content Judge'!$H$130=1,$CE106=1),AND('0.Work Content Judge'!$I$130=1,$CF106=1),AND('0.Work Content Judge'!$J$130=1,$CG106=1),AND('0.Work Content Judge'!$L$130=1,$CK106=1),,AND('0.Work Content Judge'!$O$130=1,$CL106=1),AND('0.Work Content Judge'!$P$130=1,$CM106=1)),1,0))</f>
        <v>0</v>
      </c>
      <c r="AQ106" s="509">
        <f t="shared" si="19"/>
        <v>1</v>
      </c>
      <c r="AR106" s="509">
        <f>IF(OR(AND('0.Work Content Judge'!$AE$161=1,$CP106=99),AND('0.Work Content Judge'!$AH$161=1,$CQ106=99),AND('0.Work Content Judge'!$AG$161=1,$CR106=99),AND(COUNTIF('0.Work Content Judge'!$AJ$161:$AO$161,2)=0,$CS106=99),AND(COUNTIF('0.Work Content Judge'!$AJ$161:$AO$161,2)&gt;0,$CT106=99),AND('0.Work Content Judge'!$T$161=0,$CU106=99),AND('0.Work Content Judge'!$U$161=0,$CV106=99)),0,IF(OR(AND('0.Work Content Judge'!$G$131=1,$CD106=1),AND('0.Work Content Judge'!$H$131=1,$CE106=1),AND('0.Work Content Judge'!$I$131=1,$CF106=1),AND('0.Work Content Judge'!$J$131=1,$CG106=1),AND('0.Work Content Judge'!$L$131=1,$CK106=1),,AND('0.Work Content Judge'!$O$131=1,$CL106=1),AND('0.Work Content Judge'!$P$131=1,$CM106=1)),1,0))</f>
        <v>0</v>
      </c>
      <c r="AS106" s="509">
        <f t="shared" si="20"/>
        <v>1</v>
      </c>
      <c r="AT106" s="509">
        <f>IF(OR(AND('0.Work Content Judge'!$AE$162=1,$CP106=99),AND('0.Work Content Judge'!$AH$162=1,$CQ106=99),AND('0.Work Content Judge'!$AG$162=1,$CR106=99),AND(COUNTIF('0.Work Content Judge'!$AJ$162:$AO$162,2)=0,$CS106=99),AND(COUNTIF('0.Work Content Judge'!$AJ$162:$AO$162,2)&gt;0,$CT106=99),AND('0.Work Content Judge'!$T$162=0,$CU106=99),AND('0.Work Content Judge'!$U$162=0,$CV106=99)),0,IF(OR(AND('0.Work Content Judge'!$G$132=1,$CD106=1),AND('0.Work Content Judge'!$H$132=1,$CE106=1),AND('0.Work Content Judge'!$I$132=1,$CF106=1),AND('0.Work Content Judge'!$J$132=1,$CG106=1),AND('0.Work Content Judge'!$L$132=1,$CK106=1),,AND('0.Work Content Judge'!$O$132=1,$CL106=1),AND('0.Work Content Judge'!$P$132=1,$CM106=1)),1,0))</f>
        <v>0</v>
      </c>
      <c r="AU106" s="509">
        <f t="shared" si="21"/>
        <v>1</v>
      </c>
      <c r="AV106" s="509">
        <f>IF(OR(AND('0.Work Content Judge'!$AE$163=1,$CP106=99),AND('0.Work Content Judge'!$AH$163=1,$CQ106=99),AND('0.Work Content Judge'!$AG$163=1,$CR106=99),AND(COUNTIF('0.Work Content Judge'!$AJ$163:$AO$163,2)=0,$CS106=99),AND(COUNTIF('0.Work Content Judge'!$AJ$163:$AO$163,2)&gt;0,$CT106=99),AND('0.Work Content Judge'!$T$163=0,$CU106=99),AND('0.Work Content Judge'!$U$163=0,$CV106=99)),0,IF(OR(AND('0.Work Content Judge'!$G$133=1,$CD106=1),AND('0.Work Content Judge'!$H$133=1,$CE106=1),AND('0.Work Content Judge'!$I$133=1,$CF106=1),AND('0.Work Content Judge'!$J$133=1,$CG106=1),AND('0.Work Content Judge'!$L$133=1,$CK106=1),,AND('0.Work Content Judge'!$O$133=1,$CL106=1),AND('0.Work Content Judge'!$P$133=1,$CM106=1)),1,0))</f>
        <v>0</v>
      </c>
      <c r="AW106" s="509">
        <f t="shared" si="22"/>
        <v>1</v>
      </c>
      <c r="AX106" s="509">
        <f>IF(OR(AND('0.Work Content Judge'!$AE$164=1,$CP106=99),AND('0.Work Content Judge'!$AH$164=1,$CQ106=99),AND('0.Work Content Judge'!$AG$164=1,$CR106=99),AND(COUNTIF('0.Work Content Judge'!$AJ$164:$AO$164,2)=0,$CS106=99),AND(COUNTIF('0.Work Content Judge'!$AJ$164:$AO$164,2)&gt;0,$CT106=99),AND('0.Work Content Judge'!$T$164=0,$CU106=99),AND('0.Work Content Judge'!$U$164=0,$CV106=99)),0,IF(OR(AND('0.Work Content Judge'!$G$134=1,$CD106=1),AND('0.Work Content Judge'!$H$134=1,$CE106=1),AND('0.Work Content Judge'!$I$134=1,$CF106=1),AND('0.Work Content Judge'!$J$134=1,$CG106=1),AND('0.Work Content Judge'!$L$134=1,$CK106=1),,AND('0.Work Content Judge'!$O$134=1,$CL106=1),AND('0.Work Content Judge'!$P$134=1,$CM106=1)),1,0))</f>
        <v>0</v>
      </c>
      <c r="AY106" s="509">
        <f t="shared" si="23"/>
        <v>1</v>
      </c>
      <c r="AZ106" s="493">
        <f t="shared" si="25"/>
        <v>1</v>
      </c>
      <c r="BA106" s="521">
        <v>1</v>
      </c>
      <c r="BB106" s="522">
        <v>1</v>
      </c>
      <c r="BC106" s="522" t="s">
        <v>749</v>
      </c>
      <c r="BD106" s="522" t="s">
        <v>749</v>
      </c>
      <c r="BE106" s="522" t="s">
        <v>749</v>
      </c>
      <c r="BF106" s="522" t="s">
        <v>749</v>
      </c>
      <c r="BG106" s="522" t="s">
        <v>749</v>
      </c>
      <c r="BH106" s="522" t="s">
        <v>749</v>
      </c>
      <c r="BI106" s="522" t="s">
        <v>749</v>
      </c>
      <c r="BJ106" s="522">
        <v>0</v>
      </c>
      <c r="BK106" s="522" t="s">
        <v>749</v>
      </c>
      <c r="BL106" s="522" t="s">
        <v>749</v>
      </c>
      <c r="BM106" s="522" t="s">
        <v>749</v>
      </c>
      <c r="BN106" s="522" t="s">
        <v>749</v>
      </c>
      <c r="BO106" s="522" t="s">
        <v>749</v>
      </c>
      <c r="BP106" s="522" t="s">
        <v>749</v>
      </c>
      <c r="BQ106" s="522" t="s">
        <v>749</v>
      </c>
      <c r="BR106" s="522">
        <v>1</v>
      </c>
      <c r="BS106" s="522" t="s">
        <v>749</v>
      </c>
      <c r="BT106" s="522" t="s">
        <v>749</v>
      </c>
      <c r="BU106" s="522" t="s">
        <v>749</v>
      </c>
      <c r="BV106" s="522" t="s">
        <v>749</v>
      </c>
      <c r="BW106" s="522" t="s">
        <v>749</v>
      </c>
      <c r="BX106" s="522" t="s">
        <v>749</v>
      </c>
      <c r="BY106" s="522" t="s">
        <v>749</v>
      </c>
      <c r="BZ106" s="522">
        <v>1</v>
      </c>
      <c r="CA106" s="522">
        <v>1</v>
      </c>
      <c r="CB106" s="522">
        <v>1</v>
      </c>
      <c r="CC106" s="522" t="s">
        <v>749</v>
      </c>
      <c r="CD106" s="522">
        <v>1</v>
      </c>
      <c r="CE106" s="522" t="s">
        <v>749</v>
      </c>
      <c r="CF106" s="522" t="s">
        <v>749</v>
      </c>
      <c r="CG106" s="522" t="s">
        <v>749</v>
      </c>
      <c r="CH106" s="522" t="s">
        <v>749</v>
      </c>
      <c r="CI106" s="522" t="s">
        <v>749</v>
      </c>
      <c r="CJ106" s="522" t="s">
        <v>749</v>
      </c>
      <c r="CK106" s="522" t="s">
        <v>749</v>
      </c>
      <c r="CL106" s="522" t="s">
        <v>749</v>
      </c>
      <c r="CM106" s="522" t="s">
        <v>749</v>
      </c>
      <c r="CN106" s="522" t="s">
        <v>749</v>
      </c>
      <c r="CO106" s="522">
        <v>1</v>
      </c>
      <c r="CP106" s="522"/>
      <c r="CQ106" s="522">
        <v>99</v>
      </c>
      <c r="CR106" s="522"/>
      <c r="CS106" s="522"/>
      <c r="CT106" s="522"/>
      <c r="CU106" s="522"/>
      <c r="CV106" s="522"/>
    </row>
    <row r="107" s="258" customFormat="1" ht="158.4" spans="1:100">
      <c r="A107" s="447"/>
      <c r="B107" s="448">
        <f t="shared" si="13"/>
        <v>92</v>
      </c>
      <c r="C107" s="449" t="s">
        <v>1385</v>
      </c>
      <c r="D107" s="450" t="s">
        <v>743</v>
      </c>
      <c r="E107" s="451" t="s">
        <v>744</v>
      </c>
      <c r="F107" s="452" t="s">
        <v>1386</v>
      </c>
      <c r="G107" s="453" t="s">
        <v>1387</v>
      </c>
      <c r="H107" s="451" t="str">
        <f t="shared" si="24"/>
        <v>Webサーバ
Web server</v>
      </c>
      <c r="I107" s="319" t="s">
        <v>1377</v>
      </c>
      <c r="J107" s="320" t="s">
        <v>1378</v>
      </c>
      <c r="K107" s="487" t="str">
        <f t="shared" si="14"/>
        <v>回答不要
Not Applicable</v>
      </c>
      <c r="L107" s="488"/>
      <c r="M107" s="489"/>
      <c r="N107" s="490" t="s">
        <v>1385</v>
      </c>
      <c r="O107" s="491"/>
      <c r="P107" s="322"/>
      <c r="Q107" s="502"/>
      <c r="R107" s="487" t="str">
        <f t="shared" si="15"/>
        <v>回答不要
Not Applicable</v>
      </c>
      <c r="S107" s="488"/>
      <c r="T107" s="489"/>
      <c r="U107" s="491"/>
      <c r="V107" s="322"/>
      <c r="W107" s="502"/>
      <c r="X107" s="487" t="str">
        <f t="shared" si="16"/>
        <v>回答不要
Not Applicable</v>
      </c>
      <c r="Y107" s="488"/>
      <c r="Z107" s="489"/>
      <c r="AA107" s="491"/>
      <c r="AB107" s="322"/>
      <c r="AC107" s="502"/>
      <c r="AD107" s="487" t="str">
        <f t="shared" si="17"/>
        <v>回答不要
Not Applicable</v>
      </c>
      <c r="AE107" s="488"/>
      <c r="AF107" s="489"/>
      <c r="AG107" s="491"/>
      <c r="AH107" s="322"/>
      <c r="AI107" s="502"/>
      <c r="AJ107" s="487" t="str">
        <f t="shared" si="18"/>
        <v>回答不要
Not Applicable</v>
      </c>
      <c r="AK107" s="488"/>
      <c r="AL107" s="489"/>
      <c r="AM107" s="491"/>
      <c r="AN107" s="322"/>
      <c r="AO107" s="502"/>
      <c r="AP107" s="509">
        <f>IF(OR(AND('0.Work Content Judge'!$AE$160=1,$CP107=99),AND('0.Work Content Judge'!$AH$160=1,$CQ107=99),AND('0.Work Content Judge'!$AG$160=1,$CR107=99),AND(COUNTIF('0.Work Content Judge'!$AJ$160:$AO$160,2)=0,$CS107=99),AND(COUNTIF('0.Work Content Judge'!$AJ$160:$AO$160,2)&gt;0,$CT107=99),AND('0.Work Content Judge'!$T$160=0,$CU107=99),AND('0.Work Content Judge'!$U$160=0,$CV107=99)),0,IF(OR(AND('0.Work Content Judge'!$G$130=1,$CD107=1),AND('0.Work Content Judge'!$H$130=1,$CE107=1),AND('0.Work Content Judge'!$I$130=1,$CF107=1),AND('0.Work Content Judge'!$J$130=1,$CG107=1),AND('0.Work Content Judge'!$L$130=1,$CK107=1),,AND('0.Work Content Judge'!$O$130=1,$CL107=1),AND('0.Work Content Judge'!$P$130=1,$CM107=1)),1,0))</f>
        <v>0</v>
      </c>
      <c r="AQ107" s="509">
        <f t="shared" si="19"/>
        <v>1</v>
      </c>
      <c r="AR107" s="509">
        <f>IF(OR(AND('0.Work Content Judge'!$AE$161=1,$CP107=99),AND('0.Work Content Judge'!$AH$161=1,$CQ107=99),AND('0.Work Content Judge'!$AG$161=1,$CR107=99),AND(COUNTIF('0.Work Content Judge'!$AJ$161:$AO$161,2)=0,$CS107=99),AND(COUNTIF('0.Work Content Judge'!$AJ$161:$AO$161,2)&gt;0,$CT107=99),AND('0.Work Content Judge'!$T$161=0,$CU107=99),AND('0.Work Content Judge'!$U$161=0,$CV107=99)),0,IF(OR(AND('0.Work Content Judge'!$G$131=1,$CD107=1),AND('0.Work Content Judge'!$H$131=1,$CE107=1),AND('0.Work Content Judge'!$I$131=1,$CF107=1),AND('0.Work Content Judge'!$J$131=1,$CG107=1),AND('0.Work Content Judge'!$L$131=1,$CK107=1),,AND('0.Work Content Judge'!$O$131=1,$CL107=1),AND('0.Work Content Judge'!$P$131=1,$CM107=1)),1,0))</f>
        <v>0</v>
      </c>
      <c r="AS107" s="509">
        <f t="shared" si="20"/>
        <v>1</v>
      </c>
      <c r="AT107" s="509">
        <f>IF(OR(AND('0.Work Content Judge'!$AE$162=1,$CP107=99),AND('0.Work Content Judge'!$AH$162=1,$CQ107=99),AND('0.Work Content Judge'!$AG$162=1,$CR107=99),AND(COUNTIF('0.Work Content Judge'!$AJ$162:$AO$162,2)=0,$CS107=99),AND(COUNTIF('0.Work Content Judge'!$AJ$162:$AO$162,2)&gt;0,$CT107=99),AND('0.Work Content Judge'!$T$162=0,$CU107=99),AND('0.Work Content Judge'!$U$162=0,$CV107=99)),0,IF(OR(AND('0.Work Content Judge'!$G$132=1,$CD107=1),AND('0.Work Content Judge'!$H$132=1,$CE107=1),AND('0.Work Content Judge'!$I$132=1,$CF107=1),AND('0.Work Content Judge'!$J$132=1,$CG107=1),AND('0.Work Content Judge'!$L$132=1,$CK107=1),,AND('0.Work Content Judge'!$O$132=1,$CL107=1),AND('0.Work Content Judge'!$P$132=1,$CM107=1)),1,0))</f>
        <v>0</v>
      </c>
      <c r="AU107" s="509">
        <f t="shared" si="21"/>
        <v>1</v>
      </c>
      <c r="AV107" s="509">
        <f>IF(OR(AND('0.Work Content Judge'!$AE$163=1,$CP107=99),AND('0.Work Content Judge'!$AH$163=1,$CQ107=99),AND('0.Work Content Judge'!$AG$163=1,$CR107=99),AND(COUNTIF('0.Work Content Judge'!$AJ$163:$AO$163,2)=0,$CS107=99),AND(COUNTIF('0.Work Content Judge'!$AJ$163:$AO$163,2)&gt;0,$CT107=99),AND('0.Work Content Judge'!$T$163=0,$CU107=99),AND('0.Work Content Judge'!$U$163=0,$CV107=99)),0,IF(OR(AND('0.Work Content Judge'!$G$133=1,$CD107=1),AND('0.Work Content Judge'!$H$133=1,$CE107=1),AND('0.Work Content Judge'!$I$133=1,$CF107=1),AND('0.Work Content Judge'!$J$133=1,$CG107=1),AND('0.Work Content Judge'!$L$133=1,$CK107=1),,AND('0.Work Content Judge'!$O$133=1,$CL107=1),AND('0.Work Content Judge'!$P$133=1,$CM107=1)),1,0))</f>
        <v>0</v>
      </c>
      <c r="AW107" s="509">
        <f t="shared" si="22"/>
        <v>1</v>
      </c>
      <c r="AX107" s="509">
        <f>IF(OR(AND('0.Work Content Judge'!$AE$164=1,$CP107=99),AND('0.Work Content Judge'!$AH$164=1,$CQ107=99),AND('0.Work Content Judge'!$AG$164=1,$CR107=99),AND(COUNTIF('0.Work Content Judge'!$AJ$164:$AO$164,2)=0,$CS107=99),AND(COUNTIF('0.Work Content Judge'!$AJ$164:$AO$164,2)&gt;0,$CT107=99),AND('0.Work Content Judge'!$T$164=0,$CU107=99),AND('0.Work Content Judge'!$U$164=0,$CV107=99)),0,IF(OR(AND('0.Work Content Judge'!$G$134=1,$CD107=1),AND('0.Work Content Judge'!$H$134=1,$CE107=1),AND('0.Work Content Judge'!$I$134=1,$CF107=1),AND('0.Work Content Judge'!$J$134=1,$CG107=1),AND('0.Work Content Judge'!$L$134=1,$CK107=1),,AND('0.Work Content Judge'!$O$134=1,$CL107=1),AND('0.Work Content Judge'!$P$134=1,$CM107=1)),1,0))</f>
        <v>0</v>
      </c>
      <c r="AY107" s="509">
        <f t="shared" si="23"/>
        <v>1</v>
      </c>
      <c r="AZ107" s="493">
        <f t="shared" si="25"/>
        <v>1</v>
      </c>
      <c r="BA107" s="521">
        <v>1</v>
      </c>
      <c r="BB107" s="522">
        <v>1</v>
      </c>
      <c r="BC107" s="522" t="s">
        <v>749</v>
      </c>
      <c r="BD107" s="522" t="s">
        <v>749</v>
      </c>
      <c r="BE107" s="522" t="s">
        <v>749</v>
      </c>
      <c r="BF107" s="522" t="s">
        <v>749</v>
      </c>
      <c r="BG107" s="522" t="s">
        <v>749</v>
      </c>
      <c r="BH107" s="522" t="s">
        <v>749</v>
      </c>
      <c r="BI107" s="522" t="s">
        <v>749</v>
      </c>
      <c r="BJ107" s="522">
        <v>0</v>
      </c>
      <c r="BK107" s="522" t="s">
        <v>749</v>
      </c>
      <c r="BL107" s="522" t="s">
        <v>749</v>
      </c>
      <c r="BM107" s="522" t="s">
        <v>749</v>
      </c>
      <c r="BN107" s="522" t="s">
        <v>749</v>
      </c>
      <c r="BO107" s="522" t="s">
        <v>749</v>
      </c>
      <c r="BP107" s="522" t="s">
        <v>749</v>
      </c>
      <c r="BQ107" s="522" t="s">
        <v>749</v>
      </c>
      <c r="BR107" s="522">
        <v>1</v>
      </c>
      <c r="BS107" s="522" t="s">
        <v>749</v>
      </c>
      <c r="BT107" s="522" t="s">
        <v>749</v>
      </c>
      <c r="BU107" s="522" t="s">
        <v>749</v>
      </c>
      <c r="BV107" s="522" t="s">
        <v>749</v>
      </c>
      <c r="BW107" s="522" t="s">
        <v>749</v>
      </c>
      <c r="BX107" s="522" t="s">
        <v>749</v>
      </c>
      <c r="BY107" s="522" t="s">
        <v>749</v>
      </c>
      <c r="BZ107" s="522">
        <v>1</v>
      </c>
      <c r="CA107" s="522">
        <v>1</v>
      </c>
      <c r="CB107" s="522">
        <v>1</v>
      </c>
      <c r="CC107" s="522" t="s">
        <v>749</v>
      </c>
      <c r="CD107" s="522">
        <v>1</v>
      </c>
      <c r="CE107" s="522" t="s">
        <v>749</v>
      </c>
      <c r="CF107" s="522" t="s">
        <v>749</v>
      </c>
      <c r="CG107" s="522" t="s">
        <v>749</v>
      </c>
      <c r="CH107" s="522" t="s">
        <v>749</v>
      </c>
      <c r="CI107" s="522" t="s">
        <v>749</v>
      </c>
      <c r="CJ107" s="522" t="s">
        <v>749</v>
      </c>
      <c r="CK107" s="522" t="s">
        <v>749</v>
      </c>
      <c r="CL107" s="522" t="s">
        <v>749</v>
      </c>
      <c r="CM107" s="522" t="s">
        <v>749</v>
      </c>
      <c r="CN107" s="522" t="s">
        <v>749</v>
      </c>
      <c r="CO107" s="522">
        <v>1</v>
      </c>
      <c r="CP107" s="522"/>
      <c r="CQ107" s="522">
        <v>99</v>
      </c>
      <c r="CR107" s="522"/>
      <c r="CS107" s="522"/>
      <c r="CT107" s="522"/>
      <c r="CU107" s="522"/>
      <c r="CV107" s="522"/>
    </row>
    <row r="108" s="258" customFormat="1" ht="158.4" spans="1:100">
      <c r="A108" s="447"/>
      <c r="B108" s="448">
        <f t="shared" si="13"/>
        <v>93</v>
      </c>
      <c r="C108" s="449" t="s">
        <v>1388</v>
      </c>
      <c r="D108" s="450" t="s">
        <v>743</v>
      </c>
      <c r="E108" s="451" t="s">
        <v>744</v>
      </c>
      <c r="F108" s="452" t="s">
        <v>1389</v>
      </c>
      <c r="G108" s="453" t="s">
        <v>1390</v>
      </c>
      <c r="H108" s="451" t="str">
        <f t="shared" si="24"/>
        <v>Webサーバ
Web server</v>
      </c>
      <c r="I108" s="319" t="s">
        <v>1377</v>
      </c>
      <c r="J108" s="320" t="s">
        <v>1378</v>
      </c>
      <c r="K108" s="487" t="str">
        <f t="shared" si="14"/>
        <v>回答不要
Not Applicable</v>
      </c>
      <c r="L108" s="488"/>
      <c r="M108" s="489"/>
      <c r="N108" s="490" t="s">
        <v>1388</v>
      </c>
      <c r="O108" s="491"/>
      <c r="P108" s="322"/>
      <c r="Q108" s="502"/>
      <c r="R108" s="487" t="str">
        <f t="shared" si="15"/>
        <v>回答不要
Not Applicable</v>
      </c>
      <c r="S108" s="488"/>
      <c r="T108" s="489"/>
      <c r="U108" s="491"/>
      <c r="V108" s="322"/>
      <c r="W108" s="502"/>
      <c r="X108" s="487" t="str">
        <f t="shared" si="16"/>
        <v>回答不要
Not Applicable</v>
      </c>
      <c r="Y108" s="488"/>
      <c r="Z108" s="489"/>
      <c r="AA108" s="491"/>
      <c r="AB108" s="322"/>
      <c r="AC108" s="502"/>
      <c r="AD108" s="487" t="str">
        <f t="shared" si="17"/>
        <v>回答不要
Not Applicable</v>
      </c>
      <c r="AE108" s="488"/>
      <c r="AF108" s="489"/>
      <c r="AG108" s="491"/>
      <c r="AH108" s="322"/>
      <c r="AI108" s="502"/>
      <c r="AJ108" s="487" t="str">
        <f t="shared" si="18"/>
        <v>回答不要
Not Applicable</v>
      </c>
      <c r="AK108" s="488"/>
      <c r="AL108" s="489"/>
      <c r="AM108" s="491"/>
      <c r="AN108" s="322"/>
      <c r="AO108" s="502"/>
      <c r="AP108" s="509">
        <f>IF(OR(AND('0.Work Content Judge'!$AE$160=1,$CP108=99),AND('0.Work Content Judge'!$AH$160=1,$CQ108=99),AND('0.Work Content Judge'!$AG$160=1,$CR108=99),AND(COUNTIF('0.Work Content Judge'!$AJ$160:$AO$160,2)=0,$CS108=99),AND(COUNTIF('0.Work Content Judge'!$AJ$160:$AO$160,2)&gt;0,$CT108=99),AND('0.Work Content Judge'!$T$160=0,$CU108=99),AND('0.Work Content Judge'!$U$160=0,$CV108=99)),0,IF(OR(AND('0.Work Content Judge'!$G$130=1,$CD108=1),AND('0.Work Content Judge'!$H$130=1,$CE108=1),AND('0.Work Content Judge'!$I$130=1,$CF108=1),AND('0.Work Content Judge'!$J$130=1,$CG108=1),AND('0.Work Content Judge'!$L$130=1,$CK108=1),,AND('0.Work Content Judge'!$O$130=1,$CL108=1),AND('0.Work Content Judge'!$P$130=1,$CM108=1)),1,0))</f>
        <v>0</v>
      </c>
      <c r="AQ108" s="509">
        <f t="shared" si="19"/>
        <v>1</v>
      </c>
      <c r="AR108" s="509">
        <f>IF(OR(AND('0.Work Content Judge'!$AE$161=1,$CP108=99),AND('0.Work Content Judge'!$AH$161=1,$CQ108=99),AND('0.Work Content Judge'!$AG$161=1,$CR108=99),AND(COUNTIF('0.Work Content Judge'!$AJ$161:$AO$161,2)=0,$CS108=99),AND(COUNTIF('0.Work Content Judge'!$AJ$161:$AO$161,2)&gt;0,$CT108=99),AND('0.Work Content Judge'!$T$161=0,$CU108=99),AND('0.Work Content Judge'!$U$161=0,$CV108=99)),0,IF(OR(AND('0.Work Content Judge'!$G$131=1,$CD108=1),AND('0.Work Content Judge'!$H$131=1,$CE108=1),AND('0.Work Content Judge'!$I$131=1,$CF108=1),AND('0.Work Content Judge'!$J$131=1,$CG108=1),AND('0.Work Content Judge'!$L$131=1,$CK108=1),,AND('0.Work Content Judge'!$O$131=1,$CL108=1),AND('0.Work Content Judge'!$P$131=1,$CM108=1)),1,0))</f>
        <v>0</v>
      </c>
      <c r="AS108" s="509">
        <f t="shared" si="20"/>
        <v>1</v>
      </c>
      <c r="AT108" s="509">
        <f>IF(OR(AND('0.Work Content Judge'!$AE$162=1,$CP108=99),AND('0.Work Content Judge'!$AH$162=1,$CQ108=99),AND('0.Work Content Judge'!$AG$162=1,$CR108=99),AND(COUNTIF('0.Work Content Judge'!$AJ$162:$AO$162,2)=0,$CS108=99),AND(COUNTIF('0.Work Content Judge'!$AJ$162:$AO$162,2)&gt;0,$CT108=99),AND('0.Work Content Judge'!$T$162=0,$CU108=99),AND('0.Work Content Judge'!$U$162=0,$CV108=99)),0,IF(OR(AND('0.Work Content Judge'!$G$132=1,$CD108=1),AND('0.Work Content Judge'!$H$132=1,$CE108=1),AND('0.Work Content Judge'!$I$132=1,$CF108=1),AND('0.Work Content Judge'!$J$132=1,$CG108=1),AND('0.Work Content Judge'!$L$132=1,$CK108=1),,AND('0.Work Content Judge'!$O$132=1,$CL108=1),AND('0.Work Content Judge'!$P$132=1,$CM108=1)),1,0))</f>
        <v>0</v>
      </c>
      <c r="AU108" s="509">
        <f t="shared" si="21"/>
        <v>1</v>
      </c>
      <c r="AV108" s="509">
        <f>IF(OR(AND('0.Work Content Judge'!$AE$163=1,$CP108=99),AND('0.Work Content Judge'!$AH$163=1,$CQ108=99),AND('0.Work Content Judge'!$AG$163=1,$CR108=99),AND(COUNTIF('0.Work Content Judge'!$AJ$163:$AO$163,2)=0,$CS108=99),AND(COUNTIF('0.Work Content Judge'!$AJ$163:$AO$163,2)&gt;0,$CT108=99),AND('0.Work Content Judge'!$T$163=0,$CU108=99),AND('0.Work Content Judge'!$U$163=0,$CV108=99)),0,IF(OR(AND('0.Work Content Judge'!$G$133=1,$CD108=1),AND('0.Work Content Judge'!$H$133=1,$CE108=1),AND('0.Work Content Judge'!$I$133=1,$CF108=1),AND('0.Work Content Judge'!$J$133=1,$CG108=1),AND('0.Work Content Judge'!$L$133=1,$CK108=1),,AND('0.Work Content Judge'!$O$133=1,$CL108=1),AND('0.Work Content Judge'!$P$133=1,$CM108=1)),1,0))</f>
        <v>0</v>
      </c>
      <c r="AW108" s="509">
        <f t="shared" si="22"/>
        <v>1</v>
      </c>
      <c r="AX108" s="509">
        <f>IF(OR(AND('0.Work Content Judge'!$AE$164=1,$CP108=99),AND('0.Work Content Judge'!$AH$164=1,$CQ108=99),AND('0.Work Content Judge'!$AG$164=1,$CR108=99),AND(COUNTIF('0.Work Content Judge'!$AJ$164:$AO$164,2)=0,$CS108=99),AND(COUNTIF('0.Work Content Judge'!$AJ$164:$AO$164,2)&gt;0,$CT108=99),AND('0.Work Content Judge'!$T$164=0,$CU108=99),AND('0.Work Content Judge'!$U$164=0,$CV108=99)),0,IF(OR(AND('0.Work Content Judge'!$G$134=1,$CD108=1),AND('0.Work Content Judge'!$H$134=1,$CE108=1),AND('0.Work Content Judge'!$I$134=1,$CF108=1),AND('0.Work Content Judge'!$J$134=1,$CG108=1),AND('0.Work Content Judge'!$L$134=1,$CK108=1),,AND('0.Work Content Judge'!$O$134=1,$CL108=1),AND('0.Work Content Judge'!$P$134=1,$CM108=1)),1,0))</f>
        <v>0</v>
      </c>
      <c r="AY108" s="509">
        <f t="shared" si="23"/>
        <v>1</v>
      </c>
      <c r="AZ108" s="493">
        <f t="shared" si="25"/>
        <v>1</v>
      </c>
      <c r="BA108" s="521">
        <v>1</v>
      </c>
      <c r="BB108" s="522">
        <v>1</v>
      </c>
      <c r="BC108" s="522" t="s">
        <v>749</v>
      </c>
      <c r="BD108" s="522" t="s">
        <v>749</v>
      </c>
      <c r="BE108" s="522" t="s">
        <v>749</v>
      </c>
      <c r="BF108" s="522" t="s">
        <v>749</v>
      </c>
      <c r="BG108" s="522" t="s">
        <v>749</v>
      </c>
      <c r="BH108" s="522" t="s">
        <v>749</v>
      </c>
      <c r="BI108" s="522" t="s">
        <v>749</v>
      </c>
      <c r="BJ108" s="522">
        <v>0</v>
      </c>
      <c r="BK108" s="522" t="s">
        <v>749</v>
      </c>
      <c r="BL108" s="522" t="s">
        <v>749</v>
      </c>
      <c r="BM108" s="522" t="s">
        <v>749</v>
      </c>
      <c r="BN108" s="522" t="s">
        <v>749</v>
      </c>
      <c r="BO108" s="522" t="s">
        <v>749</v>
      </c>
      <c r="BP108" s="522" t="s">
        <v>749</v>
      </c>
      <c r="BQ108" s="522" t="s">
        <v>749</v>
      </c>
      <c r="BR108" s="522">
        <v>1</v>
      </c>
      <c r="BS108" s="522" t="s">
        <v>749</v>
      </c>
      <c r="BT108" s="522" t="s">
        <v>749</v>
      </c>
      <c r="BU108" s="522" t="s">
        <v>749</v>
      </c>
      <c r="BV108" s="522" t="s">
        <v>749</v>
      </c>
      <c r="BW108" s="522" t="s">
        <v>749</v>
      </c>
      <c r="BX108" s="522" t="s">
        <v>749</v>
      </c>
      <c r="BY108" s="522" t="s">
        <v>749</v>
      </c>
      <c r="BZ108" s="522">
        <v>1</v>
      </c>
      <c r="CA108" s="522">
        <v>1</v>
      </c>
      <c r="CB108" s="522">
        <v>1</v>
      </c>
      <c r="CC108" s="522" t="s">
        <v>749</v>
      </c>
      <c r="CD108" s="522">
        <v>1</v>
      </c>
      <c r="CE108" s="522" t="s">
        <v>749</v>
      </c>
      <c r="CF108" s="522" t="s">
        <v>749</v>
      </c>
      <c r="CG108" s="522" t="s">
        <v>749</v>
      </c>
      <c r="CH108" s="522" t="s">
        <v>749</v>
      </c>
      <c r="CI108" s="522" t="s">
        <v>749</v>
      </c>
      <c r="CJ108" s="522" t="s">
        <v>749</v>
      </c>
      <c r="CK108" s="522" t="s">
        <v>749</v>
      </c>
      <c r="CL108" s="522" t="s">
        <v>749</v>
      </c>
      <c r="CM108" s="522" t="s">
        <v>749</v>
      </c>
      <c r="CN108" s="522" t="s">
        <v>749</v>
      </c>
      <c r="CO108" s="522">
        <v>1</v>
      </c>
      <c r="CP108" s="522"/>
      <c r="CQ108" s="522">
        <v>99</v>
      </c>
      <c r="CR108" s="522"/>
      <c r="CS108" s="522"/>
      <c r="CT108" s="522"/>
      <c r="CU108" s="522"/>
      <c r="CV108" s="522"/>
    </row>
    <row r="109" s="258" customFormat="1" ht="158.4" spans="1:100">
      <c r="A109" s="447"/>
      <c r="B109" s="448">
        <f t="shared" si="13"/>
        <v>94</v>
      </c>
      <c r="C109" s="449" t="s">
        <v>1391</v>
      </c>
      <c r="D109" s="450" t="s">
        <v>743</v>
      </c>
      <c r="E109" s="451" t="s">
        <v>744</v>
      </c>
      <c r="F109" s="452" t="s">
        <v>1392</v>
      </c>
      <c r="G109" s="453" t="s">
        <v>1393</v>
      </c>
      <c r="H109" s="451" t="str">
        <f t="shared" si="24"/>
        <v>Webサーバ
Web server</v>
      </c>
      <c r="I109" s="319" t="s">
        <v>1377</v>
      </c>
      <c r="J109" s="320" t="s">
        <v>1378</v>
      </c>
      <c r="K109" s="487" t="str">
        <f t="shared" si="14"/>
        <v>回答不要
Not Applicable</v>
      </c>
      <c r="L109" s="488"/>
      <c r="M109" s="489"/>
      <c r="N109" s="490" t="s">
        <v>1391</v>
      </c>
      <c r="O109" s="491"/>
      <c r="P109" s="322"/>
      <c r="Q109" s="502"/>
      <c r="R109" s="487" t="str">
        <f t="shared" si="15"/>
        <v>回答不要
Not Applicable</v>
      </c>
      <c r="S109" s="488"/>
      <c r="T109" s="489"/>
      <c r="U109" s="491"/>
      <c r="V109" s="322"/>
      <c r="W109" s="502"/>
      <c r="X109" s="487" t="str">
        <f t="shared" si="16"/>
        <v>回答不要
Not Applicable</v>
      </c>
      <c r="Y109" s="488"/>
      <c r="Z109" s="489"/>
      <c r="AA109" s="491"/>
      <c r="AB109" s="322"/>
      <c r="AC109" s="502"/>
      <c r="AD109" s="487" t="str">
        <f t="shared" si="17"/>
        <v>回答不要
Not Applicable</v>
      </c>
      <c r="AE109" s="488"/>
      <c r="AF109" s="489"/>
      <c r="AG109" s="491"/>
      <c r="AH109" s="322"/>
      <c r="AI109" s="502"/>
      <c r="AJ109" s="487" t="str">
        <f t="shared" si="18"/>
        <v>回答不要
Not Applicable</v>
      </c>
      <c r="AK109" s="488"/>
      <c r="AL109" s="489"/>
      <c r="AM109" s="491"/>
      <c r="AN109" s="322"/>
      <c r="AO109" s="502"/>
      <c r="AP109" s="509">
        <f>IF(OR(AND('0.Work Content Judge'!$AE$160=1,$CP109=99),AND('0.Work Content Judge'!$AH$160=1,$CQ109=99),AND('0.Work Content Judge'!$AG$160=1,$CR109=99),AND(COUNTIF('0.Work Content Judge'!$AJ$160:$AO$160,2)=0,$CS109=99),AND(COUNTIF('0.Work Content Judge'!$AJ$160:$AO$160,2)&gt;0,$CT109=99),AND('0.Work Content Judge'!$T$160=0,$CU109=99),AND('0.Work Content Judge'!$U$160=0,$CV109=99)),0,IF(OR(AND('0.Work Content Judge'!$G$130=1,$CD109=1),AND('0.Work Content Judge'!$H$130=1,$CE109=1),AND('0.Work Content Judge'!$I$130=1,$CF109=1),AND('0.Work Content Judge'!$J$130=1,$CG109=1),AND('0.Work Content Judge'!$L$130=1,$CK109=1),,AND('0.Work Content Judge'!$O$130=1,$CL109=1),AND('0.Work Content Judge'!$P$130=1,$CM109=1)),1,0))</f>
        <v>0</v>
      </c>
      <c r="AQ109" s="509">
        <f t="shared" si="19"/>
        <v>1</v>
      </c>
      <c r="AR109" s="509">
        <f>IF(OR(AND('0.Work Content Judge'!$AE$161=1,$CP109=99),AND('0.Work Content Judge'!$AH$161=1,$CQ109=99),AND('0.Work Content Judge'!$AG$161=1,$CR109=99),AND(COUNTIF('0.Work Content Judge'!$AJ$161:$AO$161,2)=0,$CS109=99),AND(COUNTIF('0.Work Content Judge'!$AJ$161:$AO$161,2)&gt;0,$CT109=99),AND('0.Work Content Judge'!$T$161=0,$CU109=99),AND('0.Work Content Judge'!$U$161=0,$CV109=99)),0,IF(OR(AND('0.Work Content Judge'!$G$131=1,$CD109=1),AND('0.Work Content Judge'!$H$131=1,$CE109=1),AND('0.Work Content Judge'!$I$131=1,$CF109=1),AND('0.Work Content Judge'!$J$131=1,$CG109=1),AND('0.Work Content Judge'!$L$131=1,$CK109=1),,AND('0.Work Content Judge'!$O$131=1,$CL109=1),AND('0.Work Content Judge'!$P$131=1,$CM109=1)),1,0))</f>
        <v>0</v>
      </c>
      <c r="AS109" s="509">
        <f t="shared" si="20"/>
        <v>1</v>
      </c>
      <c r="AT109" s="509">
        <f>IF(OR(AND('0.Work Content Judge'!$AE$162=1,$CP109=99),AND('0.Work Content Judge'!$AH$162=1,$CQ109=99),AND('0.Work Content Judge'!$AG$162=1,$CR109=99),AND(COUNTIF('0.Work Content Judge'!$AJ$162:$AO$162,2)=0,$CS109=99),AND(COUNTIF('0.Work Content Judge'!$AJ$162:$AO$162,2)&gt;0,$CT109=99),AND('0.Work Content Judge'!$T$162=0,$CU109=99),AND('0.Work Content Judge'!$U$162=0,$CV109=99)),0,IF(OR(AND('0.Work Content Judge'!$G$132=1,$CD109=1),AND('0.Work Content Judge'!$H$132=1,$CE109=1),AND('0.Work Content Judge'!$I$132=1,$CF109=1),AND('0.Work Content Judge'!$J$132=1,$CG109=1),AND('0.Work Content Judge'!$L$132=1,$CK109=1),,AND('0.Work Content Judge'!$O$132=1,$CL109=1),AND('0.Work Content Judge'!$P$132=1,$CM109=1)),1,0))</f>
        <v>0</v>
      </c>
      <c r="AU109" s="509">
        <f t="shared" si="21"/>
        <v>1</v>
      </c>
      <c r="AV109" s="509">
        <f>IF(OR(AND('0.Work Content Judge'!$AE$163=1,$CP109=99),AND('0.Work Content Judge'!$AH$163=1,$CQ109=99),AND('0.Work Content Judge'!$AG$163=1,$CR109=99),AND(COUNTIF('0.Work Content Judge'!$AJ$163:$AO$163,2)=0,$CS109=99),AND(COUNTIF('0.Work Content Judge'!$AJ$163:$AO$163,2)&gt;0,$CT109=99),AND('0.Work Content Judge'!$T$163=0,$CU109=99),AND('0.Work Content Judge'!$U$163=0,$CV109=99)),0,IF(OR(AND('0.Work Content Judge'!$G$133=1,$CD109=1),AND('0.Work Content Judge'!$H$133=1,$CE109=1),AND('0.Work Content Judge'!$I$133=1,$CF109=1),AND('0.Work Content Judge'!$J$133=1,$CG109=1),AND('0.Work Content Judge'!$L$133=1,$CK109=1),,AND('0.Work Content Judge'!$O$133=1,$CL109=1),AND('0.Work Content Judge'!$P$133=1,$CM109=1)),1,0))</f>
        <v>0</v>
      </c>
      <c r="AW109" s="509">
        <f t="shared" si="22"/>
        <v>1</v>
      </c>
      <c r="AX109" s="509">
        <f>IF(OR(AND('0.Work Content Judge'!$AE$164=1,$CP109=99),AND('0.Work Content Judge'!$AH$164=1,$CQ109=99),AND('0.Work Content Judge'!$AG$164=1,$CR109=99),AND(COUNTIF('0.Work Content Judge'!$AJ$164:$AO$164,2)=0,$CS109=99),AND(COUNTIF('0.Work Content Judge'!$AJ$164:$AO$164,2)&gt;0,$CT109=99),AND('0.Work Content Judge'!$T$164=0,$CU109=99),AND('0.Work Content Judge'!$U$164=0,$CV109=99)),0,IF(OR(AND('0.Work Content Judge'!$G$134=1,$CD109=1),AND('0.Work Content Judge'!$H$134=1,$CE109=1),AND('0.Work Content Judge'!$I$134=1,$CF109=1),AND('0.Work Content Judge'!$J$134=1,$CG109=1),AND('0.Work Content Judge'!$L$134=1,$CK109=1),,AND('0.Work Content Judge'!$O$134=1,$CL109=1),AND('0.Work Content Judge'!$P$134=1,$CM109=1)),1,0))</f>
        <v>0</v>
      </c>
      <c r="AY109" s="509">
        <f t="shared" si="23"/>
        <v>1</v>
      </c>
      <c r="AZ109" s="493">
        <f t="shared" si="25"/>
        <v>1</v>
      </c>
      <c r="BA109" s="521">
        <v>1</v>
      </c>
      <c r="BB109" s="522">
        <v>1</v>
      </c>
      <c r="BC109" s="522" t="s">
        <v>749</v>
      </c>
      <c r="BD109" s="522" t="s">
        <v>749</v>
      </c>
      <c r="BE109" s="522" t="s">
        <v>749</v>
      </c>
      <c r="BF109" s="522" t="s">
        <v>749</v>
      </c>
      <c r="BG109" s="522" t="s">
        <v>749</v>
      </c>
      <c r="BH109" s="522" t="s">
        <v>749</v>
      </c>
      <c r="BI109" s="522" t="s">
        <v>749</v>
      </c>
      <c r="BJ109" s="522">
        <v>0</v>
      </c>
      <c r="BK109" s="522" t="s">
        <v>749</v>
      </c>
      <c r="BL109" s="522" t="s">
        <v>749</v>
      </c>
      <c r="BM109" s="522" t="s">
        <v>749</v>
      </c>
      <c r="BN109" s="522" t="s">
        <v>749</v>
      </c>
      <c r="BO109" s="522" t="s">
        <v>749</v>
      </c>
      <c r="BP109" s="522" t="s">
        <v>749</v>
      </c>
      <c r="BQ109" s="522" t="s">
        <v>749</v>
      </c>
      <c r="BR109" s="522">
        <v>1</v>
      </c>
      <c r="BS109" s="522" t="s">
        <v>749</v>
      </c>
      <c r="BT109" s="522" t="s">
        <v>749</v>
      </c>
      <c r="BU109" s="522" t="s">
        <v>749</v>
      </c>
      <c r="BV109" s="522" t="s">
        <v>749</v>
      </c>
      <c r="BW109" s="522" t="s">
        <v>749</v>
      </c>
      <c r="BX109" s="522" t="s">
        <v>749</v>
      </c>
      <c r="BY109" s="522" t="s">
        <v>749</v>
      </c>
      <c r="BZ109" s="522">
        <v>1</v>
      </c>
      <c r="CA109" s="522">
        <v>1</v>
      </c>
      <c r="CB109" s="522">
        <v>1</v>
      </c>
      <c r="CC109" s="522" t="s">
        <v>749</v>
      </c>
      <c r="CD109" s="522">
        <v>1</v>
      </c>
      <c r="CE109" s="522" t="s">
        <v>749</v>
      </c>
      <c r="CF109" s="522" t="s">
        <v>749</v>
      </c>
      <c r="CG109" s="522" t="s">
        <v>749</v>
      </c>
      <c r="CH109" s="522" t="s">
        <v>749</v>
      </c>
      <c r="CI109" s="522" t="s">
        <v>749</v>
      </c>
      <c r="CJ109" s="522" t="s">
        <v>749</v>
      </c>
      <c r="CK109" s="522" t="s">
        <v>749</v>
      </c>
      <c r="CL109" s="522" t="s">
        <v>749</v>
      </c>
      <c r="CM109" s="522" t="s">
        <v>749</v>
      </c>
      <c r="CN109" s="522" t="s">
        <v>749</v>
      </c>
      <c r="CO109" s="522">
        <v>1</v>
      </c>
      <c r="CP109" s="522"/>
      <c r="CQ109" s="522">
        <v>99</v>
      </c>
      <c r="CR109" s="522"/>
      <c r="CS109" s="522"/>
      <c r="CT109" s="522"/>
      <c r="CU109" s="522"/>
      <c r="CV109" s="522"/>
    </row>
    <row r="110" s="258" customFormat="1" ht="158.4" spans="1:100">
      <c r="A110" s="447"/>
      <c r="B110" s="448">
        <f t="shared" si="13"/>
        <v>95</v>
      </c>
      <c r="C110" s="449" t="s">
        <v>1394</v>
      </c>
      <c r="D110" s="450" t="s">
        <v>743</v>
      </c>
      <c r="E110" s="451" t="s">
        <v>744</v>
      </c>
      <c r="F110" s="452" t="s">
        <v>1395</v>
      </c>
      <c r="G110" s="453" t="s">
        <v>1396</v>
      </c>
      <c r="H110" s="451" t="str">
        <f t="shared" si="24"/>
        <v>Webサーバ
Web server</v>
      </c>
      <c r="I110" s="319" t="s">
        <v>1377</v>
      </c>
      <c r="J110" s="320" t="s">
        <v>1378</v>
      </c>
      <c r="K110" s="487" t="str">
        <f t="shared" si="14"/>
        <v>回答不要
Not Applicable</v>
      </c>
      <c r="L110" s="488"/>
      <c r="M110" s="489"/>
      <c r="N110" s="490" t="s">
        <v>1394</v>
      </c>
      <c r="O110" s="491"/>
      <c r="P110" s="322"/>
      <c r="Q110" s="502"/>
      <c r="R110" s="487" t="str">
        <f t="shared" si="15"/>
        <v>回答不要
Not Applicable</v>
      </c>
      <c r="S110" s="488"/>
      <c r="T110" s="489"/>
      <c r="U110" s="491"/>
      <c r="V110" s="322"/>
      <c r="W110" s="502"/>
      <c r="X110" s="487" t="str">
        <f t="shared" si="16"/>
        <v>回答不要
Not Applicable</v>
      </c>
      <c r="Y110" s="488"/>
      <c r="Z110" s="489"/>
      <c r="AA110" s="491"/>
      <c r="AB110" s="322"/>
      <c r="AC110" s="502"/>
      <c r="AD110" s="487" t="str">
        <f t="shared" si="17"/>
        <v>回答不要
Not Applicable</v>
      </c>
      <c r="AE110" s="488"/>
      <c r="AF110" s="489"/>
      <c r="AG110" s="491"/>
      <c r="AH110" s="322"/>
      <c r="AI110" s="502"/>
      <c r="AJ110" s="487" t="str">
        <f t="shared" si="18"/>
        <v>回答不要
Not Applicable</v>
      </c>
      <c r="AK110" s="488"/>
      <c r="AL110" s="489"/>
      <c r="AM110" s="491"/>
      <c r="AN110" s="322"/>
      <c r="AO110" s="502"/>
      <c r="AP110" s="509">
        <f>IF(OR(AND('0.Work Content Judge'!$AE$160=1,$CP110=99),AND('0.Work Content Judge'!$AH$160=1,$CQ110=99),AND('0.Work Content Judge'!$AG$160=1,$CR110=99),AND(COUNTIF('0.Work Content Judge'!$AJ$160:$AO$160,2)=0,$CS110=99),AND(COUNTIF('0.Work Content Judge'!$AJ$160:$AO$160,2)&gt;0,$CT110=99),AND('0.Work Content Judge'!$T$160=0,$CU110=99),AND('0.Work Content Judge'!$U$160=0,$CV110=99)),0,IF(OR(AND('0.Work Content Judge'!$G$130=1,$CD110=1),AND('0.Work Content Judge'!$H$130=1,$CE110=1),AND('0.Work Content Judge'!$I$130=1,$CF110=1),AND('0.Work Content Judge'!$J$130=1,$CG110=1),AND('0.Work Content Judge'!$L$130=1,$CK110=1),,AND('0.Work Content Judge'!$O$130=1,$CL110=1),AND('0.Work Content Judge'!$P$130=1,$CM110=1)),1,0))</f>
        <v>0</v>
      </c>
      <c r="AQ110" s="509">
        <f t="shared" si="19"/>
        <v>1</v>
      </c>
      <c r="AR110" s="509">
        <f>IF(OR(AND('0.Work Content Judge'!$AE$161=1,$CP110=99),AND('0.Work Content Judge'!$AH$161=1,$CQ110=99),AND('0.Work Content Judge'!$AG$161=1,$CR110=99),AND(COUNTIF('0.Work Content Judge'!$AJ$161:$AO$161,2)=0,$CS110=99),AND(COUNTIF('0.Work Content Judge'!$AJ$161:$AO$161,2)&gt;0,$CT110=99),AND('0.Work Content Judge'!$T$161=0,$CU110=99),AND('0.Work Content Judge'!$U$161=0,$CV110=99)),0,IF(OR(AND('0.Work Content Judge'!$G$131=1,$CD110=1),AND('0.Work Content Judge'!$H$131=1,$CE110=1),AND('0.Work Content Judge'!$I$131=1,$CF110=1),AND('0.Work Content Judge'!$J$131=1,$CG110=1),AND('0.Work Content Judge'!$L$131=1,$CK110=1),,AND('0.Work Content Judge'!$O$131=1,$CL110=1),AND('0.Work Content Judge'!$P$131=1,$CM110=1)),1,0))</f>
        <v>0</v>
      </c>
      <c r="AS110" s="509">
        <f t="shared" si="20"/>
        <v>1</v>
      </c>
      <c r="AT110" s="509">
        <f>IF(OR(AND('0.Work Content Judge'!$AE$162=1,$CP110=99),AND('0.Work Content Judge'!$AH$162=1,$CQ110=99),AND('0.Work Content Judge'!$AG$162=1,$CR110=99),AND(COUNTIF('0.Work Content Judge'!$AJ$162:$AO$162,2)=0,$CS110=99),AND(COUNTIF('0.Work Content Judge'!$AJ$162:$AO$162,2)&gt;0,$CT110=99),AND('0.Work Content Judge'!$T$162=0,$CU110=99),AND('0.Work Content Judge'!$U$162=0,$CV110=99)),0,IF(OR(AND('0.Work Content Judge'!$G$132=1,$CD110=1),AND('0.Work Content Judge'!$H$132=1,$CE110=1),AND('0.Work Content Judge'!$I$132=1,$CF110=1),AND('0.Work Content Judge'!$J$132=1,$CG110=1),AND('0.Work Content Judge'!$L$132=1,$CK110=1),,AND('0.Work Content Judge'!$O$132=1,$CL110=1),AND('0.Work Content Judge'!$P$132=1,$CM110=1)),1,0))</f>
        <v>0</v>
      </c>
      <c r="AU110" s="509">
        <f t="shared" si="21"/>
        <v>1</v>
      </c>
      <c r="AV110" s="509">
        <f>IF(OR(AND('0.Work Content Judge'!$AE$163=1,$CP110=99),AND('0.Work Content Judge'!$AH$163=1,$CQ110=99),AND('0.Work Content Judge'!$AG$163=1,$CR110=99),AND(COUNTIF('0.Work Content Judge'!$AJ$163:$AO$163,2)=0,$CS110=99),AND(COUNTIF('0.Work Content Judge'!$AJ$163:$AO$163,2)&gt;0,$CT110=99),AND('0.Work Content Judge'!$T$163=0,$CU110=99),AND('0.Work Content Judge'!$U$163=0,$CV110=99)),0,IF(OR(AND('0.Work Content Judge'!$G$133=1,$CD110=1),AND('0.Work Content Judge'!$H$133=1,$CE110=1),AND('0.Work Content Judge'!$I$133=1,$CF110=1),AND('0.Work Content Judge'!$J$133=1,$CG110=1),AND('0.Work Content Judge'!$L$133=1,$CK110=1),,AND('0.Work Content Judge'!$O$133=1,$CL110=1),AND('0.Work Content Judge'!$P$133=1,$CM110=1)),1,0))</f>
        <v>0</v>
      </c>
      <c r="AW110" s="509">
        <f t="shared" si="22"/>
        <v>1</v>
      </c>
      <c r="AX110" s="509">
        <f>IF(OR(AND('0.Work Content Judge'!$AE$164=1,$CP110=99),AND('0.Work Content Judge'!$AH$164=1,$CQ110=99),AND('0.Work Content Judge'!$AG$164=1,$CR110=99),AND(COUNTIF('0.Work Content Judge'!$AJ$164:$AO$164,2)=0,$CS110=99),AND(COUNTIF('0.Work Content Judge'!$AJ$164:$AO$164,2)&gt;0,$CT110=99),AND('0.Work Content Judge'!$T$164=0,$CU110=99),AND('0.Work Content Judge'!$U$164=0,$CV110=99)),0,IF(OR(AND('0.Work Content Judge'!$G$134=1,$CD110=1),AND('0.Work Content Judge'!$H$134=1,$CE110=1),AND('0.Work Content Judge'!$I$134=1,$CF110=1),AND('0.Work Content Judge'!$J$134=1,$CG110=1),AND('0.Work Content Judge'!$L$134=1,$CK110=1),,AND('0.Work Content Judge'!$O$134=1,$CL110=1),AND('0.Work Content Judge'!$P$134=1,$CM110=1)),1,0))</f>
        <v>0</v>
      </c>
      <c r="AY110" s="509">
        <f t="shared" si="23"/>
        <v>1</v>
      </c>
      <c r="AZ110" s="493">
        <f t="shared" si="25"/>
        <v>1</v>
      </c>
      <c r="BA110" s="521">
        <v>1</v>
      </c>
      <c r="BB110" s="522">
        <v>1</v>
      </c>
      <c r="BC110" s="522" t="s">
        <v>749</v>
      </c>
      <c r="BD110" s="522" t="s">
        <v>749</v>
      </c>
      <c r="BE110" s="522" t="s">
        <v>749</v>
      </c>
      <c r="BF110" s="522" t="s">
        <v>749</v>
      </c>
      <c r="BG110" s="522" t="s">
        <v>749</v>
      </c>
      <c r="BH110" s="522" t="s">
        <v>749</v>
      </c>
      <c r="BI110" s="522" t="s">
        <v>749</v>
      </c>
      <c r="BJ110" s="522">
        <v>0</v>
      </c>
      <c r="BK110" s="522" t="s">
        <v>749</v>
      </c>
      <c r="BL110" s="522" t="s">
        <v>749</v>
      </c>
      <c r="BM110" s="522" t="s">
        <v>749</v>
      </c>
      <c r="BN110" s="522" t="s">
        <v>749</v>
      </c>
      <c r="BO110" s="522" t="s">
        <v>749</v>
      </c>
      <c r="BP110" s="522" t="s">
        <v>749</v>
      </c>
      <c r="BQ110" s="522" t="s">
        <v>749</v>
      </c>
      <c r="BR110" s="522">
        <v>1</v>
      </c>
      <c r="BS110" s="522" t="s">
        <v>749</v>
      </c>
      <c r="BT110" s="522" t="s">
        <v>749</v>
      </c>
      <c r="BU110" s="522" t="s">
        <v>749</v>
      </c>
      <c r="BV110" s="522" t="s">
        <v>749</v>
      </c>
      <c r="BW110" s="522" t="s">
        <v>749</v>
      </c>
      <c r="BX110" s="522" t="s">
        <v>749</v>
      </c>
      <c r="BY110" s="522" t="s">
        <v>749</v>
      </c>
      <c r="BZ110" s="522">
        <v>1</v>
      </c>
      <c r="CA110" s="522">
        <v>1</v>
      </c>
      <c r="CB110" s="522">
        <v>1</v>
      </c>
      <c r="CC110" s="522" t="s">
        <v>749</v>
      </c>
      <c r="CD110" s="522">
        <v>1</v>
      </c>
      <c r="CE110" s="522" t="s">
        <v>749</v>
      </c>
      <c r="CF110" s="522" t="s">
        <v>749</v>
      </c>
      <c r="CG110" s="522" t="s">
        <v>749</v>
      </c>
      <c r="CH110" s="522" t="s">
        <v>749</v>
      </c>
      <c r="CI110" s="522" t="s">
        <v>749</v>
      </c>
      <c r="CJ110" s="522" t="s">
        <v>749</v>
      </c>
      <c r="CK110" s="522" t="s">
        <v>749</v>
      </c>
      <c r="CL110" s="522" t="s">
        <v>749</v>
      </c>
      <c r="CM110" s="522" t="s">
        <v>749</v>
      </c>
      <c r="CN110" s="522" t="s">
        <v>749</v>
      </c>
      <c r="CO110" s="522">
        <v>1</v>
      </c>
      <c r="CP110" s="522"/>
      <c r="CQ110" s="522">
        <v>99</v>
      </c>
      <c r="CR110" s="522"/>
      <c r="CS110" s="522"/>
      <c r="CT110" s="522"/>
      <c r="CU110" s="522"/>
      <c r="CV110" s="522"/>
    </row>
    <row r="111" s="258" customFormat="1" ht="201.6" spans="1:100">
      <c r="A111" s="447"/>
      <c r="B111" s="448">
        <f t="shared" si="13"/>
        <v>96</v>
      </c>
      <c r="C111" s="449" t="s">
        <v>1397</v>
      </c>
      <c r="D111" s="450" t="s">
        <v>743</v>
      </c>
      <c r="E111" s="451" t="s">
        <v>801</v>
      </c>
      <c r="F111" s="452" t="s">
        <v>1398</v>
      </c>
      <c r="G111" s="453" t="s">
        <v>1399</v>
      </c>
      <c r="H111" s="451" t="str">
        <f t="shared" si="24"/>
        <v>Webサーバ
Web server</v>
      </c>
      <c r="I111" s="319" t="s">
        <v>1400</v>
      </c>
      <c r="J111" s="320" t="s">
        <v>1401</v>
      </c>
      <c r="K111" s="487" t="str">
        <f t="shared" si="14"/>
        <v>回答不要
Not Applicable</v>
      </c>
      <c r="L111" s="488"/>
      <c r="M111" s="489"/>
      <c r="N111" s="490" t="s">
        <v>1397</v>
      </c>
      <c r="O111" s="491"/>
      <c r="P111" s="322"/>
      <c r="Q111" s="502"/>
      <c r="R111" s="487" t="str">
        <f t="shared" si="15"/>
        <v>回答不要
Not Applicable</v>
      </c>
      <c r="S111" s="488"/>
      <c r="T111" s="489"/>
      <c r="U111" s="491"/>
      <c r="V111" s="322"/>
      <c r="W111" s="502"/>
      <c r="X111" s="487" t="str">
        <f t="shared" si="16"/>
        <v>回答不要
Not Applicable</v>
      </c>
      <c r="Y111" s="488"/>
      <c r="Z111" s="489"/>
      <c r="AA111" s="491"/>
      <c r="AB111" s="322"/>
      <c r="AC111" s="502"/>
      <c r="AD111" s="487" t="str">
        <f t="shared" si="17"/>
        <v>回答不要
Not Applicable</v>
      </c>
      <c r="AE111" s="488"/>
      <c r="AF111" s="489"/>
      <c r="AG111" s="491"/>
      <c r="AH111" s="322"/>
      <c r="AI111" s="502"/>
      <c r="AJ111" s="487" t="str">
        <f t="shared" si="18"/>
        <v>回答不要
Not Applicable</v>
      </c>
      <c r="AK111" s="488"/>
      <c r="AL111" s="489"/>
      <c r="AM111" s="491"/>
      <c r="AN111" s="322"/>
      <c r="AO111" s="502"/>
      <c r="AP111" s="509">
        <f>IF(OR(AND('0.Work Content Judge'!$AE$160=1,$CP111=99),AND('0.Work Content Judge'!$AH$160=1,$CQ111=99),AND('0.Work Content Judge'!$AG$160=1,$CR111=99),AND(COUNTIF('0.Work Content Judge'!$AJ$160:$AO$160,2)=0,$CS111=99),AND(COUNTIF('0.Work Content Judge'!$AJ$160:$AO$160,2)&gt;0,$CT111=99),AND('0.Work Content Judge'!$T$160=0,$CU111=99),AND('0.Work Content Judge'!$U$160=0,$CV111=99)),0,IF(OR(AND('0.Work Content Judge'!$G$130=1,$CD111=1),AND('0.Work Content Judge'!$H$130=1,$CE111=1),AND('0.Work Content Judge'!$I$130=1,$CF111=1),AND('0.Work Content Judge'!$J$130=1,$CG111=1),AND('0.Work Content Judge'!$L$130=1,$CK111=1),,AND('0.Work Content Judge'!$O$130=1,$CL111=1),AND('0.Work Content Judge'!$P$130=1,$CM111=1)),1,0))</f>
        <v>0</v>
      </c>
      <c r="AQ111" s="509">
        <f t="shared" si="19"/>
        <v>1</v>
      </c>
      <c r="AR111" s="509">
        <f>IF(OR(AND('0.Work Content Judge'!$AE$161=1,$CP111=99),AND('0.Work Content Judge'!$AH$161=1,$CQ111=99),AND('0.Work Content Judge'!$AG$161=1,$CR111=99),AND(COUNTIF('0.Work Content Judge'!$AJ$161:$AO$161,2)=0,$CS111=99),AND(COUNTIF('0.Work Content Judge'!$AJ$161:$AO$161,2)&gt;0,$CT111=99),AND('0.Work Content Judge'!$T$161=0,$CU111=99),AND('0.Work Content Judge'!$U$161=0,$CV111=99)),0,IF(OR(AND('0.Work Content Judge'!$G$131=1,$CD111=1),AND('0.Work Content Judge'!$H$131=1,$CE111=1),AND('0.Work Content Judge'!$I$131=1,$CF111=1),AND('0.Work Content Judge'!$J$131=1,$CG111=1),AND('0.Work Content Judge'!$L$131=1,$CK111=1),,AND('0.Work Content Judge'!$O$131=1,$CL111=1),AND('0.Work Content Judge'!$P$131=1,$CM111=1)),1,0))</f>
        <v>0</v>
      </c>
      <c r="AS111" s="509">
        <f t="shared" si="20"/>
        <v>1</v>
      </c>
      <c r="AT111" s="509">
        <f>IF(OR(AND('0.Work Content Judge'!$AE$162=1,$CP111=99),AND('0.Work Content Judge'!$AH$162=1,$CQ111=99),AND('0.Work Content Judge'!$AG$162=1,$CR111=99),AND(COUNTIF('0.Work Content Judge'!$AJ$162:$AO$162,2)=0,$CS111=99),AND(COUNTIF('0.Work Content Judge'!$AJ$162:$AO$162,2)&gt;0,$CT111=99),AND('0.Work Content Judge'!$T$162=0,$CU111=99),AND('0.Work Content Judge'!$U$162=0,$CV111=99)),0,IF(OR(AND('0.Work Content Judge'!$G$132=1,$CD111=1),AND('0.Work Content Judge'!$H$132=1,$CE111=1),AND('0.Work Content Judge'!$I$132=1,$CF111=1),AND('0.Work Content Judge'!$J$132=1,$CG111=1),AND('0.Work Content Judge'!$L$132=1,$CK111=1),,AND('0.Work Content Judge'!$O$132=1,$CL111=1),AND('0.Work Content Judge'!$P$132=1,$CM111=1)),1,0))</f>
        <v>0</v>
      </c>
      <c r="AU111" s="509">
        <f t="shared" si="21"/>
        <v>1</v>
      </c>
      <c r="AV111" s="509">
        <f>IF(OR(AND('0.Work Content Judge'!$AE$163=1,$CP111=99),AND('0.Work Content Judge'!$AH$163=1,$CQ111=99),AND('0.Work Content Judge'!$AG$163=1,$CR111=99),AND(COUNTIF('0.Work Content Judge'!$AJ$163:$AO$163,2)=0,$CS111=99),AND(COUNTIF('0.Work Content Judge'!$AJ$163:$AO$163,2)&gt;0,$CT111=99),AND('0.Work Content Judge'!$T$163=0,$CU111=99),AND('0.Work Content Judge'!$U$163=0,$CV111=99)),0,IF(OR(AND('0.Work Content Judge'!$G$133=1,$CD111=1),AND('0.Work Content Judge'!$H$133=1,$CE111=1),AND('0.Work Content Judge'!$I$133=1,$CF111=1),AND('0.Work Content Judge'!$J$133=1,$CG111=1),AND('0.Work Content Judge'!$L$133=1,$CK111=1),,AND('0.Work Content Judge'!$O$133=1,$CL111=1),AND('0.Work Content Judge'!$P$133=1,$CM111=1)),1,0))</f>
        <v>0</v>
      </c>
      <c r="AW111" s="509">
        <f t="shared" si="22"/>
        <v>1</v>
      </c>
      <c r="AX111" s="509">
        <f>IF(OR(AND('0.Work Content Judge'!$AE$164=1,$CP111=99),AND('0.Work Content Judge'!$AH$164=1,$CQ111=99),AND('0.Work Content Judge'!$AG$164=1,$CR111=99),AND(COUNTIF('0.Work Content Judge'!$AJ$164:$AO$164,2)=0,$CS111=99),AND(COUNTIF('0.Work Content Judge'!$AJ$164:$AO$164,2)&gt;0,$CT111=99),AND('0.Work Content Judge'!$T$164=0,$CU111=99),AND('0.Work Content Judge'!$U$164=0,$CV111=99)),0,IF(OR(AND('0.Work Content Judge'!$G$134=1,$CD111=1),AND('0.Work Content Judge'!$H$134=1,$CE111=1),AND('0.Work Content Judge'!$I$134=1,$CF111=1),AND('0.Work Content Judge'!$J$134=1,$CG111=1),AND('0.Work Content Judge'!$L$134=1,$CK111=1),,AND('0.Work Content Judge'!$O$134=1,$CL111=1),AND('0.Work Content Judge'!$P$134=1,$CM111=1)),1,0))</f>
        <v>0</v>
      </c>
      <c r="AY111" s="509">
        <f t="shared" si="23"/>
        <v>1</v>
      </c>
      <c r="AZ111" s="493">
        <f t="shared" si="25"/>
        <v>1</v>
      </c>
      <c r="BA111" s="521">
        <v>1</v>
      </c>
      <c r="BB111" s="522">
        <v>1</v>
      </c>
      <c r="BC111" s="522" t="s">
        <v>749</v>
      </c>
      <c r="BD111" s="522" t="s">
        <v>749</v>
      </c>
      <c r="BE111" s="522" t="s">
        <v>749</v>
      </c>
      <c r="BF111" s="522" t="s">
        <v>749</v>
      </c>
      <c r="BG111" s="522" t="s">
        <v>749</v>
      </c>
      <c r="BH111" s="522" t="s">
        <v>749</v>
      </c>
      <c r="BI111" s="522" t="s">
        <v>749</v>
      </c>
      <c r="BJ111" s="522">
        <v>0</v>
      </c>
      <c r="BK111" s="522" t="s">
        <v>749</v>
      </c>
      <c r="BL111" s="522" t="s">
        <v>749</v>
      </c>
      <c r="BM111" s="522" t="s">
        <v>749</v>
      </c>
      <c r="BN111" s="522" t="s">
        <v>749</v>
      </c>
      <c r="BO111" s="522" t="s">
        <v>749</v>
      </c>
      <c r="BP111" s="522" t="s">
        <v>749</v>
      </c>
      <c r="BQ111" s="522" t="s">
        <v>749</v>
      </c>
      <c r="BR111" s="522">
        <v>1</v>
      </c>
      <c r="BS111" s="522" t="s">
        <v>749</v>
      </c>
      <c r="BT111" s="522" t="s">
        <v>749</v>
      </c>
      <c r="BU111" s="522" t="s">
        <v>749</v>
      </c>
      <c r="BV111" s="522" t="s">
        <v>749</v>
      </c>
      <c r="BW111" s="522" t="s">
        <v>749</v>
      </c>
      <c r="BX111" s="522" t="s">
        <v>749</v>
      </c>
      <c r="BY111" s="522" t="s">
        <v>749</v>
      </c>
      <c r="BZ111" s="522">
        <v>1</v>
      </c>
      <c r="CA111" s="522">
        <v>1</v>
      </c>
      <c r="CB111" s="522">
        <v>1</v>
      </c>
      <c r="CC111" s="522" t="s">
        <v>749</v>
      </c>
      <c r="CD111" s="522">
        <v>1</v>
      </c>
      <c r="CE111" s="522" t="s">
        <v>749</v>
      </c>
      <c r="CF111" s="522">
        <v>1</v>
      </c>
      <c r="CG111" s="522">
        <v>1</v>
      </c>
      <c r="CH111" s="522">
        <v>1</v>
      </c>
      <c r="CI111" s="522" t="s">
        <v>749</v>
      </c>
      <c r="CJ111" s="522" t="s">
        <v>749</v>
      </c>
      <c r="CK111" s="522" t="s">
        <v>749</v>
      </c>
      <c r="CL111" s="522" t="s">
        <v>749</v>
      </c>
      <c r="CM111" s="522" t="s">
        <v>749</v>
      </c>
      <c r="CN111" s="522" t="s">
        <v>749</v>
      </c>
      <c r="CO111" s="522">
        <v>1</v>
      </c>
      <c r="CP111" s="522"/>
      <c r="CQ111" s="522">
        <v>99</v>
      </c>
      <c r="CR111" s="522"/>
      <c r="CS111" s="522"/>
      <c r="CT111" s="522"/>
      <c r="CU111" s="522"/>
      <c r="CV111" s="522"/>
    </row>
    <row r="112" s="258" customFormat="1" ht="158.4" spans="1:100">
      <c r="A112" s="447"/>
      <c r="B112" s="448">
        <f t="shared" si="13"/>
        <v>97</v>
      </c>
      <c r="C112" s="449" t="s">
        <v>1402</v>
      </c>
      <c r="D112" s="450" t="s">
        <v>743</v>
      </c>
      <c r="E112" s="451" t="s">
        <v>801</v>
      </c>
      <c r="F112" s="452" t="s">
        <v>1403</v>
      </c>
      <c r="G112" s="453" t="s">
        <v>1404</v>
      </c>
      <c r="H112" s="451" t="str">
        <f t="shared" si="24"/>
        <v>Webサーバ
Web server</v>
      </c>
      <c r="I112" s="319" t="s">
        <v>1377</v>
      </c>
      <c r="J112" s="320" t="s">
        <v>1378</v>
      </c>
      <c r="K112" s="487" t="str">
        <f t="shared" si="14"/>
        <v>回答不要
Not Applicable</v>
      </c>
      <c r="L112" s="488"/>
      <c r="M112" s="489"/>
      <c r="N112" s="490" t="s">
        <v>1402</v>
      </c>
      <c r="O112" s="491"/>
      <c r="P112" s="322"/>
      <c r="Q112" s="502"/>
      <c r="R112" s="487" t="str">
        <f t="shared" si="15"/>
        <v>回答不要
Not Applicable</v>
      </c>
      <c r="S112" s="488"/>
      <c r="T112" s="489"/>
      <c r="U112" s="491"/>
      <c r="V112" s="322"/>
      <c r="W112" s="502"/>
      <c r="X112" s="487" t="str">
        <f t="shared" si="16"/>
        <v>回答不要
Not Applicable</v>
      </c>
      <c r="Y112" s="488"/>
      <c r="Z112" s="489"/>
      <c r="AA112" s="491"/>
      <c r="AB112" s="322"/>
      <c r="AC112" s="502"/>
      <c r="AD112" s="487" t="str">
        <f t="shared" si="17"/>
        <v>回答不要
Not Applicable</v>
      </c>
      <c r="AE112" s="488"/>
      <c r="AF112" s="489"/>
      <c r="AG112" s="491"/>
      <c r="AH112" s="322"/>
      <c r="AI112" s="502"/>
      <c r="AJ112" s="487" t="str">
        <f t="shared" si="18"/>
        <v>回答不要
Not Applicable</v>
      </c>
      <c r="AK112" s="488"/>
      <c r="AL112" s="489"/>
      <c r="AM112" s="491"/>
      <c r="AN112" s="322"/>
      <c r="AO112" s="502"/>
      <c r="AP112" s="509">
        <f>IF(OR(AND('0.Work Content Judge'!$AE$160=1,$CP112=99),AND('0.Work Content Judge'!$AH$160=1,$CQ112=99),AND('0.Work Content Judge'!$AG$160=1,$CR112=99),AND(COUNTIF('0.Work Content Judge'!$AJ$160:$AO$160,2)=0,$CS112=99),AND(COUNTIF('0.Work Content Judge'!$AJ$160:$AO$160,2)&gt;0,$CT112=99),AND('0.Work Content Judge'!$T$160=0,$CU112=99),AND('0.Work Content Judge'!$U$160=0,$CV112=99)),0,IF(OR(AND('0.Work Content Judge'!$G$130=1,$CD112=1),AND('0.Work Content Judge'!$H$130=1,$CE112=1),AND('0.Work Content Judge'!$I$130=1,$CF112=1),AND('0.Work Content Judge'!$J$130=1,$CG112=1),AND('0.Work Content Judge'!$L$130=1,$CK112=1),,AND('0.Work Content Judge'!$O$130=1,$CL112=1),AND('0.Work Content Judge'!$P$130=1,$CM112=1)),1,0))</f>
        <v>0</v>
      </c>
      <c r="AQ112" s="509">
        <f t="shared" si="19"/>
        <v>1</v>
      </c>
      <c r="AR112" s="509">
        <f>IF(OR(AND('0.Work Content Judge'!$AE$161=1,$CP112=99),AND('0.Work Content Judge'!$AH$161=1,$CQ112=99),AND('0.Work Content Judge'!$AG$161=1,$CR112=99),AND(COUNTIF('0.Work Content Judge'!$AJ$161:$AO$161,2)=0,$CS112=99),AND(COUNTIF('0.Work Content Judge'!$AJ$161:$AO$161,2)&gt;0,$CT112=99),AND('0.Work Content Judge'!$T$161=0,$CU112=99),AND('0.Work Content Judge'!$U$161=0,$CV112=99)),0,IF(OR(AND('0.Work Content Judge'!$G$131=1,$CD112=1),AND('0.Work Content Judge'!$H$131=1,$CE112=1),AND('0.Work Content Judge'!$I$131=1,$CF112=1),AND('0.Work Content Judge'!$J$131=1,$CG112=1),AND('0.Work Content Judge'!$L$131=1,$CK112=1),,AND('0.Work Content Judge'!$O$131=1,$CL112=1),AND('0.Work Content Judge'!$P$131=1,$CM112=1)),1,0))</f>
        <v>0</v>
      </c>
      <c r="AS112" s="509">
        <f t="shared" si="20"/>
        <v>1</v>
      </c>
      <c r="AT112" s="509">
        <f>IF(OR(AND('0.Work Content Judge'!$AE$162=1,$CP112=99),AND('0.Work Content Judge'!$AH$162=1,$CQ112=99),AND('0.Work Content Judge'!$AG$162=1,$CR112=99),AND(COUNTIF('0.Work Content Judge'!$AJ$162:$AO$162,2)=0,$CS112=99),AND(COUNTIF('0.Work Content Judge'!$AJ$162:$AO$162,2)&gt;0,$CT112=99),AND('0.Work Content Judge'!$T$162=0,$CU112=99),AND('0.Work Content Judge'!$U$162=0,$CV112=99)),0,IF(OR(AND('0.Work Content Judge'!$G$132=1,$CD112=1),AND('0.Work Content Judge'!$H$132=1,$CE112=1),AND('0.Work Content Judge'!$I$132=1,$CF112=1),AND('0.Work Content Judge'!$J$132=1,$CG112=1),AND('0.Work Content Judge'!$L$132=1,$CK112=1),,AND('0.Work Content Judge'!$O$132=1,$CL112=1),AND('0.Work Content Judge'!$P$132=1,$CM112=1)),1,0))</f>
        <v>0</v>
      </c>
      <c r="AU112" s="509">
        <f t="shared" si="21"/>
        <v>1</v>
      </c>
      <c r="AV112" s="509">
        <f>IF(OR(AND('0.Work Content Judge'!$AE$163=1,$CP112=99),AND('0.Work Content Judge'!$AH$163=1,$CQ112=99),AND('0.Work Content Judge'!$AG$163=1,$CR112=99),AND(COUNTIF('0.Work Content Judge'!$AJ$163:$AO$163,2)=0,$CS112=99),AND(COUNTIF('0.Work Content Judge'!$AJ$163:$AO$163,2)&gt;0,$CT112=99),AND('0.Work Content Judge'!$T$163=0,$CU112=99),AND('0.Work Content Judge'!$U$163=0,$CV112=99)),0,IF(OR(AND('0.Work Content Judge'!$G$133=1,$CD112=1),AND('0.Work Content Judge'!$H$133=1,$CE112=1),AND('0.Work Content Judge'!$I$133=1,$CF112=1),AND('0.Work Content Judge'!$J$133=1,$CG112=1),AND('0.Work Content Judge'!$L$133=1,$CK112=1),,AND('0.Work Content Judge'!$O$133=1,$CL112=1),AND('0.Work Content Judge'!$P$133=1,$CM112=1)),1,0))</f>
        <v>0</v>
      </c>
      <c r="AW112" s="509">
        <f t="shared" si="22"/>
        <v>1</v>
      </c>
      <c r="AX112" s="509">
        <f>IF(OR(AND('0.Work Content Judge'!$AE$164=1,$CP112=99),AND('0.Work Content Judge'!$AH$164=1,$CQ112=99),AND('0.Work Content Judge'!$AG$164=1,$CR112=99),AND(COUNTIF('0.Work Content Judge'!$AJ$164:$AO$164,2)=0,$CS112=99),AND(COUNTIF('0.Work Content Judge'!$AJ$164:$AO$164,2)&gt;0,$CT112=99),AND('0.Work Content Judge'!$T$164=0,$CU112=99),AND('0.Work Content Judge'!$U$164=0,$CV112=99)),0,IF(OR(AND('0.Work Content Judge'!$G$134=1,$CD112=1),AND('0.Work Content Judge'!$H$134=1,$CE112=1),AND('0.Work Content Judge'!$I$134=1,$CF112=1),AND('0.Work Content Judge'!$J$134=1,$CG112=1),AND('0.Work Content Judge'!$L$134=1,$CK112=1),,AND('0.Work Content Judge'!$O$134=1,$CL112=1),AND('0.Work Content Judge'!$P$134=1,$CM112=1)),1,0))</f>
        <v>0</v>
      </c>
      <c r="AY112" s="509">
        <f t="shared" si="23"/>
        <v>1</v>
      </c>
      <c r="AZ112" s="493">
        <f t="shared" si="25"/>
        <v>1</v>
      </c>
      <c r="BA112" s="521">
        <v>1</v>
      </c>
      <c r="BB112" s="522">
        <v>1</v>
      </c>
      <c r="BC112" s="522" t="s">
        <v>749</v>
      </c>
      <c r="BD112" s="522" t="s">
        <v>749</v>
      </c>
      <c r="BE112" s="522" t="s">
        <v>749</v>
      </c>
      <c r="BF112" s="522" t="s">
        <v>749</v>
      </c>
      <c r="BG112" s="522" t="s">
        <v>749</v>
      </c>
      <c r="BH112" s="522" t="s">
        <v>749</v>
      </c>
      <c r="BI112" s="522" t="s">
        <v>749</v>
      </c>
      <c r="BJ112" s="522">
        <v>0</v>
      </c>
      <c r="BK112" s="522" t="s">
        <v>749</v>
      </c>
      <c r="BL112" s="522" t="s">
        <v>749</v>
      </c>
      <c r="BM112" s="522" t="s">
        <v>749</v>
      </c>
      <c r="BN112" s="522" t="s">
        <v>749</v>
      </c>
      <c r="BO112" s="522" t="s">
        <v>749</v>
      </c>
      <c r="BP112" s="522" t="s">
        <v>749</v>
      </c>
      <c r="BQ112" s="522" t="s">
        <v>749</v>
      </c>
      <c r="BR112" s="522">
        <v>1</v>
      </c>
      <c r="BS112" s="522" t="s">
        <v>749</v>
      </c>
      <c r="BT112" s="522" t="s">
        <v>749</v>
      </c>
      <c r="BU112" s="522" t="s">
        <v>749</v>
      </c>
      <c r="BV112" s="522" t="s">
        <v>749</v>
      </c>
      <c r="BW112" s="522" t="s">
        <v>749</v>
      </c>
      <c r="BX112" s="522" t="s">
        <v>749</v>
      </c>
      <c r="BY112" s="522" t="s">
        <v>749</v>
      </c>
      <c r="BZ112" s="522">
        <v>1</v>
      </c>
      <c r="CA112" s="522">
        <v>1</v>
      </c>
      <c r="CB112" s="522">
        <v>1</v>
      </c>
      <c r="CC112" s="522" t="s">
        <v>749</v>
      </c>
      <c r="CD112" s="522">
        <v>1</v>
      </c>
      <c r="CE112" s="522" t="s">
        <v>749</v>
      </c>
      <c r="CF112" s="522">
        <v>1</v>
      </c>
      <c r="CG112" s="522">
        <v>1</v>
      </c>
      <c r="CH112" s="522">
        <v>1</v>
      </c>
      <c r="CI112" s="522" t="s">
        <v>749</v>
      </c>
      <c r="CJ112" s="522" t="s">
        <v>749</v>
      </c>
      <c r="CK112" s="522" t="s">
        <v>749</v>
      </c>
      <c r="CL112" s="522" t="s">
        <v>749</v>
      </c>
      <c r="CM112" s="522" t="s">
        <v>749</v>
      </c>
      <c r="CN112" s="522" t="s">
        <v>749</v>
      </c>
      <c r="CO112" s="522">
        <v>1</v>
      </c>
      <c r="CP112" s="522"/>
      <c r="CQ112" s="522">
        <v>99</v>
      </c>
      <c r="CR112" s="522"/>
      <c r="CS112" s="522"/>
      <c r="CT112" s="522"/>
      <c r="CU112" s="522"/>
      <c r="CV112" s="522"/>
    </row>
    <row r="113" s="258" customFormat="1" ht="158.4" spans="1:100">
      <c r="A113" s="447"/>
      <c r="B113" s="448">
        <f t="shared" si="13"/>
        <v>98</v>
      </c>
      <c r="C113" s="449" t="s">
        <v>1405</v>
      </c>
      <c r="D113" s="450" t="s">
        <v>743</v>
      </c>
      <c r="E113" s="451" t="s">
        <v>744</v>
      </c>
      <c r="F113" s="452" t="s">
        <v>1406</v>
      </c>
      <c r="G113" s="453" t="s">
        <v>1407</v>
      </c>
      <c r="H113" s="451" t="str">
        <f t="shared" si="24"/>
        <v>Webサーバ
Web server</v>
      </c>
      <c r="I113" s="319" t="s">
        <v>1377</v>
      </c>
      <c r="J113" s="320" t="s">
        <v>1378</v>
      </c>
      <c r="K113" s="487" t="str">
        <f t="shared" si="14"/>
        <v>回答不要
Not Applicable</v>
      </c>
      <c r="L113" s="488"/>
      <c r="M113" s="489"/>
      <c r="N113" s="490" t="s">
        <v>1405</v>
      </c>
      <c r="O113" s="491"/>
      <c r="P113" s="322"/>
      <c r="Q113" s="502"/>
      <c r="R113" s="487" t="str">
        <f t="shared" si="15"/>
        <v>回答不要
Not Applicable</v>
      </c>
      <c r="S113" s="488"/>
      <c r="T113" s="489"/>
      <c r="U113" s="491"/>
      <c r="V113" s="322"/>
      <c r="W113" s="502"/>
      <c r="X113" s="487" t="str">
        <f t="shared" si="16"/>
        <v>回答不要
Not Applicable</v>
      </c>
      <c r="Y113" s="488"/>
      <c r="Z113" s="489"/>
      <c r="AA113" s="491"/>
      <c r="AB113" s="322"/>
      <c r="AC113" s="502"/>
      <c r="AD113" s="487" t="str">
        <f t="shared" si="17"/>
        <v>回答不要
Not Applicable</v>
      </c>
      <c r="AE113" s="488"/>
      <c r="AF113" s="489"/>
      <c r="AG113" s="491"/>
      <c r="AH113" s="322"/>
      <c r="AI113" s="502"/>
      <c r="AJ113" s="487" t="str">
        <f t="shared" si="18"/>
        <v>回答不要
Not Applicable</v>
      </c>
      <c r="AK113" s="488"/>
      <c r="AL113" s="489"/>
      <c r="AM113" s="491"/>
      <c r="AN113" s="322"/>
      <c r="AO113" s="502"/>
      <c r="AP113" s="509">
        <f>IF(OR(AND('0.Work Content Judge'!$AE$160=1,$CP113=99),AND('0.Work Content Judge'!$AH$160=1,$CQ113=99),AND('0.Work Content Judge'!$AG$160=1,$CR113=99),AND(COUNTIF('0.Work Content Judge'!$AJ$160:$AO$160,2)=0,$CS113=99),AND(COUNTIF('0.Work Content Judge'!$AJ$160:$AO$160,2)&gt;0,$CT113=99),AND('0.Work Content Judge'!$T$160=0,$CU113=99),AND('0.Work Content Judge'!$U$160=0,$CV113=99)),0,IF(OR(AND('0.Work Content Judge'!$G$130=1,$CD113=1),AND('0.Work Content Judge'!$H$130=1,$CE113=1),AND('0.Work Content Judge'!$I$130=1,$CF113=1),AND('0.Work Content Judge'!$J$130=1,$CG113=1),AND('0.Work Content Judge'!$L$130=1,$CK113=1),,AND('0.Work Content Judge'!$O$130=1,$CL113=1),AND('0.Work Content Judge'!$P$130=1,$CM113=1)),1,0))</f>
        <v>0</v>
      </c>
      <c r="AQ113" s="509">
        <f t="shared" si="19"/>
        <v>1</v>
      </c>
      <c r="AR113" s="509">
        <f>IF(OR(AND('0.Work Content Judge'!$AE$161=1,$CP113=99),AND('0.Work Content Judge'!$AH$161=1,$CQ113=99),AND('0.Work Content Judge'!$AG$161=1,$CR113=99),AND(COUNTIF('0.Work Content Judge'!$AJ$161:$AO$161,2)=0,$CS113=99),AND(COUNTIF('0.Work Content Judge'!$AJ$161:$AO$161,2)&gt;0,$CT113=99),AND('0.Work Content Judge'!$T$161=0,$CU113=99),AND('0.Work Content Judge'!$U$161=0,$CV113=99)),0,IF(OR(AND('0.Work Content Judge'!$G$131=1,$CD113=1),AND('0.Work Content Judge'!$H$131=1,$CE113=1),AND('0.Work Content Judge'!$I$131=1,$CF113=1),AND('0.Work Content Judge'!$J$131=1,$CG113=1),AND('0.Work Content Judge'!$L$131=1,$CK113=1),,AND('0.Work Content Judge'!$O$131=1,$CL113=1),AND('0.Work Content Judge'!$P$131=1,$CM113=1)),1,0))</f>
        <v>0</v>
      </c>
      <c r="AS113" s="509">
        <f t="shared" si="20"/>
        <v>1</v>
      </c>
      <c r="AT113" s="509">
        <f>IF(OR(AND('0.Work Content Judge'!$AE$162=1,$CP113=99),AND('0.Work Content Judge'!$AH$162=1,$CQ113=99),AND('0.Work Content Judge'!$AG$162=1,$CR113=99),AND(COUNTIF('0.Work Content Judge'!$AJ$162:$AO$162,2)=0,$CS113=99),AND(COUNTIF('0.Work Content Judge'!$AJ$162:$AO$162,2)&gt;0,$CT113=99),AND('0.Work Content Judge'!$T$162=0,$CU113=99),AND('0.Work Content Judge'!$U$162=0,$CV113=99)),0,IF(OR(AND('0.Work Content Judge'!$G$132=1,$CD113=1),AND('0.Work Content Judge'!$H$132=1,$CE113=1),AND('0.Work Content Judge'!$I$132=1,$CF113=1),AND('0.Work Content Judge'!$J$132=1,$CG113=1),AND('0.Work Content Judge'!$L$132=1,$CK113=1),,AND('0.Work Content Judge'!$O$132=1,$CL113=1),AND('0.Work Content Judge'!$P$132=1,$CM113=1)),1,0))</f>
        <v>0</v>
      </c>
      <c r="AU113" s="509">
        <f t="shared" si="21"/>
        <v>1</v>
      </c>
      <c r="AV113" s="509">
        <f>IF(OR(AND('0.Work Content Judge'!$AE$163=1,$CP113=99),AND('0.Work Content Judge'!$AH$163=1,$CQ113=99),AND('0.Work Content Judge'!$AG$163=1,$CR113=99),AND(COUNTIF('0.Work Content Judge'!$AJ$163:$AO$163,2)=0,$CS113=99),AND(COUNTIF('0.Work Content Judge'!$AJ$163:$AO$163,2)&gt;0,$CT113=99),AND('0.Work Content Judge'!$T$163=0,$CU113=99),AND('0.Work Content Judge'!$U$163=0,$CV113=99)),0,IF(OR(AND('0.Work Content Judge'!$G$133=1,$CD113=1),AND('0.Work Content Judge'!$H$133=1,$CE113=1),AND('0.Work Content Judge'!$I$133=1,$CF113=1),AND('0.Work Content Judge'!$J$133=1,$CG113=1),AND('0.Work Content Judge'!$L$133=1,$CK113=1),,AND('0.Work Content Judge'!$O$133=1,$CL113=1),AND('0.Work Content Judge'!$P$133=1,$CM113=1)),1,0))</f>
        <v>0</v>
      </c>
      <c r="AW113" s="509">
        <f t="shared" si="22"/>
        <v>1</v>
      </c>
      <c r="AX113" s="509">
        <f>IF(OR(AND('0.Work Content Judge'!$AE$164=1,$CP113=99),AND('0.Work Content Judge'!$AH$164=1,$CQ113=99),AND('0.Work Content Judge'!$AG$164=1,$CR113=99),AND(COUNTIF('0.Work Content Judge'!$AJ$164:$AO$164,2)=0,$CS113=99),AND(COUNTIF('0.Work Content Judge'!$AJ$164:$AO$164,2)&gt;0,$CT113=99),AND('0.Work Content Judge'!$T$164=0,$CU113=99),AND('0.Work Content Judge'!$U$164=0,$CV113=99)),0,IF(OR(AND('0.Work Content Judge'!$G$134=1,$CD113=1),AND('0.Work Content Judge'!$H$134=1,$CE113=1),AND('0.Work Content Judge'!$I$134=1,$CF113=1),AND('0.Work Content Judge'!$J$134=1,$CG113=1),AND('0.Work Content Judge'!$L$134=1,$CK113=1),,AND('0.Work Content Judge'!$O$134=1,$CL113=1),AND('0.Work Content Judge'!$P$134=1,$CM113=1)),1,0))</f>
        <v>0</v>
      </c>
      <c r="AY113" s="509">
        <f t="shared" si="23"/>
        <v>1</v>
      </c>
      <c r="AZ113" s="493">
        <f t="shared" si="25"/>
        <v>1</v>
      </c>
      <c r="BA113" s="521">
        <v>1</v>
      </c>
      <c r="BB113" s="522">
        <v>1</v>
      </c>
      <c r="BC113" s="522" t="s">
        <v>749</v>
      </c>
      <c r="BD113" s="522" t="s">
        <v>749</v>
      </c>
      <c r="BE113" s="522" t="s">
        <v>749</v>
      </c>
      <c r="BF113" s="522" t="s">
        <v>749</v>
      </c>
      <c r="BG113" s="522" t="s">
        <v>749</v>
      </c>
      <c r="BH113" s="522" t="s">
        <v>749</v>
      </c>
      <c r="BI113" s="522" t="s">
        <v>749</v>
      </c>
      <c r="BJ113" s="522">
        <v>0</v>
      </c>
      <c r="BK113" s="522" t="s">
        <v>749</v>
      </c>
      <c r="BL113" s="522" t="s">
        <v>749</v>
      </c>
      <c r="BM113" s="522" t="s">
        <v>749</v>
      </c>
      <c r="BN113" s="522" t="s">
        <v>749</v>
      </c>
      <c r="BO113" s="522" t="s">
        <v>749</v>
      </c>
      <c r="BP113" s="522" t="s">
        <v>749</v>
      </c>
      <c r="BQ113" s="522" t="s">
        <v>749</v>
      </c>
      <c r="BR113" s="522">
        <v>1</v>
      </c>
      <c r="BS113" s="522" t="s">
        <v>749</v>
      </c>
      <c r="BT113" s="522" t="s">
        <v>749</v>
      </c>
      <c r="BU113" s="522" t="s">
        <v>749</v>
      </c>
      <c r="BV113" s="522" t="s">
        <v>749</v>
      </c>
      <c r="BW113" s="522" t="s">
        <v>749</v>
      </c>
      <c r="BX113" s="522" t="s">
        <v>749</v>
      </c>
      <c r="BY113" s="522" t="s">
        <v>749</v>
      </c>
      <c r="BZ113" s="522">
        <v>1</v>
      </c>
      <c r="CA113" s="522"/>
      <c r="CB113" s="522"/>
      <c r="CC113" s="522" t="s">
        <v>749</v>
      </c>
      <c r="CD113" s="522" t="s">
        <v>749</v>
      </c>
      <c r="CE113" s="522" t="s">
        <v>749</v>
      </c>
      <c r="CF113" s="522" t="s">
        <v>749</v>
      </c>
      <c r="CG113" s="522" t="s">
        <v>749</v>
      </c>
      <c r="CH113" s="522" t="s">
        <v>749</v>
      </c>
      <c r="CI113" s="522" t="s">
        <v>749</v>
      </c>
      <c r="CJ113" s="522" t="s">
        <v>749</v>
      </c>
      <c r="CK113" s="522">
        <v>1</v>
      </c>
      <c r="CL113" s="522" t="s">
        <v>749</v>
      </c>
      <c r="CM113" s="522" t="s">
        <v>749</v>
      </c>
      <c r="CN113" s="522" t="s">
        <v>749</v>
      </c>
      <c r="CO113" s="522">
        <v>1</v>
      </c>
      <c r="CP113" s="522"/>
      <c r="CQ113" s="522">
        <v>99</v>
      </c>
      <c r="CR113" s="522"/>
      <c r="CS113" s="522"/>
      <c r="CT113" s="522"/>
      <c r="CU113" s="522"/>
      <c r="CV113" s="522"/>
    </row>
    <row r="114" s="258" customFormat="1" ht="158.4" spans="1:100">
      <c r="A114" s="447"/>
      <c r="B114" s="448">
        <f t="shared" si="13"/>
        <v>99</v>
      </c>
      <c r="C114" s="449" t="s">
        <v>1408</v>
      </c>
      <c r="D114" s="450" t="s">
        <v>743</v>
      </c>
      <c r="E114" s="451" t="s">
        <v>744</v>
      </c>
      <c r="F114" s="452" t="s">
        <v>1409</v>
      </c>
      <c r="G114" s="453" t="s">
        <v>1410</v>
      </c>
      <c r="H114" s="451" t="str">
        <f t="shared" si="24"/>
        <v>Webサーバ
Web server</v>
      </c>
      <c r="I114" s="319" t="s">
        <v>1377</v>
      </c>
      <c r="J114" s="320" t="s">
        <v>1378</v>
      </c>
      <c r="K114" s="487" t="str">
        <f t="shared" si="14"/>
        <v>回答不要
Not Applicable</v>
      </c>
      <c r="L114" s="488"/>
      <c r="M114" s="489"/>
      <c r="N114" s="490" t="s">
        <v>1408</v>
      </c>
      <c r="O114" s="491"/>
      <c r="P114" s="322"/>
      <c r="Q114" s="502"/>
      <c r="R114" s="487" t="str">
        <f t="shared" si="15"/>
        <v>回答不要
Not Applicable</v>
      </c>
      <c r="S114" s="488"/>
      <c r="T114" s="489"/>
      <c r="U114" s="491"/>
      <c r="V114" s="322"/>
      <c r="W114" s="502"/>
      <c r="X114" s="487" t="str">
        <f t="shared" si="16"/>
        <v>回答不要
Not Applicable</v>
      </c>
      <c r="Y114" s="488"/>
      <c r="Z114" s="489"/>
      <c r="AA114" s="491"/>
      <c r="AB114" s="322"/>
      <c r="AC114" s="502"/>
      <c r="AD114" s="487" t="str">
        <f t="shared" si="17"/>
        <v>回答不要
Not Applicable</v>
      </c>
      <c r="AE114" s="488"/>
      <c r="AF114" s="489"/>
      <c r="AG114" s="491"/>
      <c r="AH114" s="322"/>
      <c r="AI114" s="502"/>
      <c r="AJ114" s="487" t="str">
        <f t="shared" si="18"/>
        <v>回答不要
Not Applicable</v>
      </c>
      <c r="AK114" s="488"/>
      <c r="AL114" s="489"/>
      <c r="AM114" s="491"/>
      <c r="AN114" s="322"/>
      <c r="AO114" s="502"/>
      <c r="AP114" s="509">
        <f>IF(OR(AND('0.Work Content Judge'!$AE$160=1,$CP114=99),AND('0.Work Content Judge'!$AH$160=1,$CQ114=99),AND('0.Work Content Judge'!$AG$160=1,$CR114=99),AND(COUNTIF('0.Work Content Judge'!$AJ$160:$AO$160,2)=0,$CS114=99),AND(COUNTIF('0.Work Content Judge'!$AJ$160:$AO$160,2)&gt;0,$CT114=99),AND('0.Work Content Judge'!$T$160=0,$CU114=99),AND('0.Work Content Judge'!$U$160=0,$CV114=99)),0,IF(OR(AND('0.Work Content Judge'!$G$130=1,$CD114=1),AND('0.Work Content Judge'!$H$130=1,$CE114=1),AND('0.Work Content Judge'!$I$130=1,$CF114=1),AND('0.Work Content Judge'!$J$130=1,$CG114=1),AND('0.Work Content Judge'!$L$130=1,$CK114=1),,AND('0.Work Content Judge'!$O$130=1,$CL114=1),AND('0.Work Content Judge'!$P$130=1,$CM114=1)),1,0))</f>
        <v>0</v>
      </c>
      <c r="AQ114" s="509">
        <f t="shared" si="19"/>
        <v>1</v>
      </c>
      <c r="AR114" s="509">
        <f>IF(OR(AND('0.Work Content Judge'!$AE$161=1,$CP114=99),AND('0.Work Content Judge'!$AH$161=1,$CQ114=99),AND('0.Work Content Judge'!$AG$161=1,$CR114=99),AND(COUNTIF('0.Work Content Judge'!$AJ$161:$AO$161,2)=0,$CS114=99),AND(COUNTIF('0.Work Content Judge'!$AJ$161:$AO$161,2)&gt;0,$CT114=99),AND('0.Work Content Judge'!$T$161=0,$CU114=99),AND('0.Work Content Judge'!$U$161=0,$CV114=99)),0,IF(OR(AND('0.Work Content Judge'!$G$131=1,$CD114=1),AND('0.Work Content Judge'!$H$131=1,$CE114=1),AND('0.Work Content Judge'!$I$131=1,$CF114=1),AND('0.Work Content Judge'!$J$131=1,$CG114=1),AND('0.Work Content Judge'!$L$131=1,$CK114=1),,AND('0.Work Content Judge'!$O$131=1,$CL114=1),AND('0.Work Content Judge'!$P$131=1,$CM114=1)),1,0))</f>
        <v>0</v>
      </c>
      <c r="AS114" s="509">
        <f t="shared" si="20"/>
        <v>1</v>
      </c>
      <c r="AT114" s="509">
        <f>IF(OR(AND('0.Work Content Judge'!$AE$162=1,$CP114=99),AND('0.Work Content Judge'!$AH$162=1,$CQ114=99),AND('0.Work Content Judge'!$AG$162=1,$CR114=99),AND(COUNTIF('0.Work Content Judge'!$AJ$162:$AO$162,2)=0,$CS114=99),AND(COUNTIF('0.Work Content Judge'!$AJ$162:$AO$162,2)&gt;0,$CT114=99),AND('0.Work Content Judge'!$T$162=0,$CU114=99),AND('0.Work Content Judge'!$U$162=0,$CV114=99)),0,IF(OR(AND('0.Work Content Judge'!$G$132=1,$CD114=1),AND('0.Work Content Judge'!$H$132=1,$CE114=1),AND('0.Work Content Judge'!$I$132=1,$CF114=1),AND('0.Work Content Judge'!$J$132=1,$CG114=1),AND('0.Work Content Judge'!$L$132=1,$CK114=1),,AND('0.Work Content Judge'!$O$132=1,$CL114=1),AND('0.Work Content Judge'!$P$132=1,$CM114=1)),1,0))</f>
        <v>0</v>
      </c>
      <c r="AU114" s="509">
        <f t="shared" si="21"/>
        <v>1</v>
      </c>
      <c r="AV114" s="509">
        <f>IF(OR(AND('0.Work Content Judge'!$AE$163=1,$CP114=99),AND('0.Work Content Judge'!$AH$163=1,$CQ114=99),AND('0.Work Content Judge'!$AG$163=1,$CR114=99),AND(COUNTIF('0.Work Content Judge'!$AJ$163:$AO$163,2)=0,$CS114=99),AND(COUNTIF('0.Work Content Judge'!$AJ$163:$AO$163,2)&gt;0,$CT114=99),AND('0.Work Content Judge'!$T$163=0,$CU114=99),AND('0.Work Content Judge'!$U$163=0,$CV114=99)),0,IF(OR(AND('0.Work Content Judge'!$G$133=1,$CD114=1),AND('0.Work Content Judge'!$H$133=1,$CE114=1),AND('0.Work Content Judge'!$I$133=1,$CF114=1),AND('0.Work Content Judge'!$J$133=1,$CG114=1),AND('0.Work Content Judge'!$L$133=1,$CK114=1),,AND('0.Work Content Judge'!$O$133=1,$CL114=1),AND('0.Work Content Judge'!$P$133=1,$CM114=1)),1,0))</f>
        <v>0</v>
      </c>
      <c r="AW114" s="509">
        <f t="shared" si="22"/>
        <v>1</v>
      </c>
      <c r="AX114" s="509">
        <f>IF(OR(AND('0.Work Content Judge'!$AE$164=1,$CP114=99),AND('0.Work Content Judge'!$AH$164=1,$CQ114=99),AND('0.Work Content Judge'!$AG$164=1,$CR114=99),AND(COUNTIF('0.Work Content Judge'!$AJ$164:$AO$164,2)=0,$CS114=99),AND(COUNTIF('0.Work Content Judge'!$AJ$164:$AO$164,2)&gt;0,$CT114=99),AND('0.Work Content Judge'!$T$164=0,$CU114=99),AND('0.Work Content Judge'!$U$164=0,$CV114=99)),0,IF(OR(AND('0.Work Content Judge'!$G$134=1,$CD114=1),AND('0.Work Content Judge'!$H$134=1,$CE114=1),AND('0.Work Content Judge'!$I$134=1,$CF114=1),AND('0.Work Content Judge'!$J$134=1,$CG114=1),AND('0.Work Content Judge'!$L$134=1,$CK114=1),,AND('0.Work Content Judge'!$O$134=1,$CL114=1),AND('0.Work Content Judge'!$P$134=1,$CM114=1)),1,0))</f>
        <v>0</v>
      </c>
      <c r="AY114" s="509">
        <f t="shared" si="23"/>
        <v>1</v>
      </c>
      <c r="AZ114" s="493">
        <f t="shared" si="25"/>
        <v>1</v>
      </c>
      <c r="BA114" s="521">
        <v>1</v>
      </c>
      <c r="BB114" s="522">
        <v>1</v>
      </c>
      <c r="BC114" s="522" t="s">
        <v>749</v>
      </c>
      <c r="BD114" s="522" t="s">
        <v>749</v>
      </c>
      <c r="BE114" s="522" t="s">
        <v>749</v>
      </c>
      <c r="BF114" s="522" t="s">
        <v>749</v>
      </c>
      <c r="BG114" s="522" t="s">
        <v>749</v>
      </c>
      <c r="BH114" s="522" t="s">
        <v>749</v>
      </c>
      <c r="BI114" s="522" t="s">
        <v>749</v>
      </c>
      <c r="BJ114" s="522">
        <v>0</v>
      </c>
      <c r="BK114" s="522" t="s">
        <v>749</v>
      </c>
      <c r="BL114" s="522" t="s">
        <v>749</v>
      </c>
      <c r="BM114" s="522" t="s">
        <v>749</v>
      </c>
      <c r="BN114" s="522" t="s">
        <v>749</v>
      </c>
      <c r="BO114" s="522" t="s">
        <v>749</v>
      </c>
      <c r="BP114" s="522" t="s">
        <v>749</v>
      </c>
      <c r="BQ114" s="522" t="s">
        <v>749</v>
      </c>
      <c r="BR114" s="522">
        <v>1</v>
      </c>
      <c r="BS114" s="522" t="s">
        <v>749</v>
      </c>
      <c r="BT114" s="522" t="s">
        <v>749</v>
      </c>
      <c r="BU114" s="522" t="s">
        <v>749</v>
      </c>
      <c r="BV114" s="522" t="s">
        <v>749</v>
      </c>
      <c r="BW114" s="522" t="s">
        <v>749</v>
      </c>
      <c r="BX114" s="522" t="s">
        <v>749</v>
      </c>
      <c r="BY114" s="522" t="s">
        <v>749</v>
      </c>
      <c r="BZ114" s="522">
        <v>1</v>
      </c>
      <c r="CA114" s="522"/>
      <c r="CB114" s="522"/>
      <c r="CC114" s="522" t="s">
        <v>749</v>
      </c>
      <c r="CD114" s="522" t="s">
        <v>749</v>
      </c>
      <c r="CE114" s="522" t="s">
        <v>749</v>
      </c>
      <c r="CF114" s="522" t="s">
        <v>749</v>
      </c>
      <c r="CG114" s="522" t="s">
        <v>749</v>
      </c>
      <c r="CH114" s="522" t="s">
        <v>749</v>
      </c>
      <c r="CI114" s="522" t="s">
        <v>749</v>
      </c>
      <c r="CJ114" s="522" t="s">
        <v>749</v>
      </c>
      <c r="CK114" s="522">
        <v>1</v>
      </c>
      <c r="CL114" s="522" t="s">
        <v>749</v>
      </c>
      <c r="CM114" s="522" t="s">
        <v>749</v>
      </c>
      <c r="CN114" s="522" t="s">
        <v>749</v>
      </c>
      <c r="CO114" s="522">
        <v>1</v>
      </c>
      <c r="CP114" s="522"/>
      <c r="CQ114" s="522">
        <v>99</v>
      </c>
      <c r="CR114" s="522"/>
      <c r="CS114" s="522"/>
      <c r="CT114" s="522"/>
      <c r="CU114" s="522"/>
      <c r="CV114" s="522"/>
    </row>
    <row r="115" s="258" customFormat="1" ht="244.8" spans="1:100">
      <c r="A115" s="447"/>
      <c r="B115" s="448">
        <f t="shared" si="13"/>
        <v>100</v>
      </c>
      <c r="C115" s="449" t="s">
        <v>1411</v>
      </c>
      <c r="D115" s="450" t="s">
        <v>743</v>
      </c>
      <c r="E115" s="451" t="s">
        <v>801</v>
      </c>
      <c r="F115" s="452" t="s">
        <v>1412</v>
      </c>
      <c r="G115" s="453" t="s">
        <v>1413</v>
      </c>
      <c r="H115" s="451" t="str">
        <f t="shared" si="24"/>
        <v>Webサーバ
Web server</v>
      </c>
      <c r="I115" s="319" t="s">
        <v>1414</v>
      </c>
      <c r="J115" s="320" t="s">
        <v>1415</v>
      </c>
      <c r="K115" s="487" t="str">
        <f t="shared" si="14"/>
        <v>回答不要
Not Applicable</v>
      </c>
      <c r="L115" s="488"/>
      <c r="M115" s="489"/>
      <c r="N115" s="490" t="s">
        <v>1416</v>
      </c>
      <c r="O115" s="491"/>
      <c r="P115" s="322"/>
      <c r="Q115" s="502"/>
      <c r="R115" s="487" t="str">
        <f t="shared" si="15"/>
        <v>回答不要
Not Applicable</v>
      </c>
      <c r="S115" s="488"/>
      <c r="T115" s="489"/>
      <c r="U115" s="491"/>
      <c r="V115" s="322"/>
      <c r="W115" s="502"/>
      <c r="X115" s="487" t="str">
        <f t="shared" si="16"/>
        <v>回答不要
Not Applicable</v>
      </c>
      <c r="Y115" s="488"/>
      <c r="Z115" s="489"/>
      <c r="AA115" s="491"/>
      <c r="AB115" s="322"/>
      <c r="AC115" s="502"/>
      <c r="AD115" s="487" t="str">
        <f t="shared" si="17"/>
        <v>回答不要
Not Applicable</v>
      </c>
      <c r="AE115" s="488"/>
      <c r="AF115" s="489"/>
      <c r="AG115" s="491"/>
      <c r="AH115" s="322"/>
      <c r="AI115" s="502"/>
      <c r="AJ115" s="487" t="str">
        <f t="shared" si="18"/>
        <v>回答不要
Not Applicable</v>
      </c>
      <c r="AK115" s="488"/>
      <c r="AL115" s="489"/>
      <c r="AM115" s="491"/>
      <c r="AN115" s="322"/>
      <c r="AO115" s="502"/>
      <c r="AP115" s="509">
        <f>IF(OR(AND('0.Work Content Judge'!$AE$160=1,$CP115=99),AND('0.Work Content Judge'!$AH$160=1,$CQ115=99),AND('0.Work Content Judge'!$AG$160=1,$CR115=99),AND(COUNTIF('0.Work Content Judge'!$AJ$160:$AO$160,2)=0,$CS115=99),AND(COUNTIF('0.Work Content Judge'!$AJ$160:$AO$160,2)&gt;0,$CT115=99),AND('0.Work Content Judge'!$T$160=0,$CU115=99),AND('0.Work Content Judge'!$U$160=0,$CV115=99)),0,IF(OR(AND('0.Work Content Judge'!$G$130=1,$CD115=1),AND('0.Work Content Judge'!$H$130=1,$CE115=1),AND('0.Work Content Judge'!$I$130=1,$CF115=1),AND('0.Work Content Judge'!$J$130=1,$CG115=1),AND('0.Work Content Judge'!$L$130=1,$CK115=1),,AND('0.Work Content Judge'!$O$130=1,$CL115=1),AND('0.Work Content Judge'!$P$130=1,$CM115=1)),1,0))</f>
        <v>0</v>
      </c>
      <c r="AQ115" s="509">
        <f t="shared" si="19"/>
        <v>1</v>
      </c>
      <c r="AR115" s="509">
        <f>IF(OR(AND('0.Work Content Judge'!$AE$161=1,$CP115=99),AND('0.Work Content Judge'!$AH$161=1,$CQ115=99),AND('0.Work Content Judge'!$AG$161=1,$CR115=99),AND(COUNTIF('0.Work Content Judge'!$AJ$161:$AO$161,2)=0,$CS115=99),AND(COUNTIF('0.Work Content Judge'!$AJ$161:$AO$161,2)&gt;0,$CT115=99),AND('0.Work Content Judge'!$T$161=0,$CU115=99),AND('0.Work Content Judge'!$U$161=0,$CV115=99)),0,IF(OR(AND('0.Work Content Judge'!$G$131=1,$CD115=1),AND('0.Work Content Judge'!$H$131=1,$CE115=1),AND('0.Work Content Judge'!$I$131=1,$CF115=1),AND('0.Work Content Judge'!$J$131=1,$CG115=1),AND('0.Work Content Judge'!$L$131=1,$CK115=1),,AND('0.Work Content Judge'!$O$131=1,$CL115=1),AND('0.Work Content Judge'!$P$131=1,$CM115=1)),1,0))</f>
        <v>0</v>
      </c>
      <c r="AS115" s="509">
        <f t="shared" si="20"/>
        <v>1</v>
      </c>
      <c r="AT115" s="509">
        <f>IF(OR(AND('0.Work Content Judge'!$AE$162=1,$CP115=99),AND('0.Work Content Judge'!$AH$162=1,$CQ115=99),AND('0.Work Content Judge'!$AG$162=1,$CR115=99),AND(COUNTIF('0.Work Content Judge'!$AJ$162:$AO$162,2)=0,$CS115=99),AND(COUNTIF('0.Work Content Judge'!$AJ$162:$AO$162,2)&gt;0,$CT115=99),AND('0.Work Content Judge'!$T$162=0,$CU115=99),AND('0.Work Content Judge'!$U$162=0,$CV115=99)),0,IF(OR(AND('0.Work Content Judge'!$G$132=1,$CD115=1),AND('0.Work Content Judge'!$H$132=1,$CE115=1),AND('0.Work Content Judge'!$I$132=1,$CF115=1),AND('0.Work Content Judge'!$J$132=1,$CG115=1),AND('0.Work Content Judge'!$L$132=1,$CK115=1),,AND('0.Work Content Judge'!$O$132=1,$CL115=1),AND('0.Work Content Judge'!$P$132=1,$CM115=1)),1,0))</f>
        <v>0</v>
      </c>
      <c r="AU115" s="509">
        <f t="shared" si="21"/>
        <v>1</v>
      </c>
      <c r="AV115" s="509">
        <f>IF(OR(AND('0.Work Content Judge'!$AE$163=1,$CP115=99),AND('0.Work Content Judge'!$AH$163=1,$CQ115=99),AND('0.Work Content Judge'!$AG$163=1,$CR115=99),AND(COUNTIF('0.Work Content Judge'!$AJ$163:$AO$163,2)=0,$CS115=99),AND(COUNTIF('0.Work Content Judge'!$AJ$163:$AO$163,2)&gt;0,$CT115=99),AND('0.Work Content Judge'!$T$163=0,$CU115=99),AND('0.Work Content Judge'!$U$163=0,$CV115=99)),0,IF(OR(AND('0.Work Content Judge'!$G$133=1,$CD115=1),AND('0.Work Content Judge'!$H$133=1,$CE115=1),AND('0.Work Content Judge'!$I$133=1,$CF115=1),AND('0.Work Content Judge'!$J$133=1,$CG115=1),AND('0.Work Content Judge'!$L$133=1,$CK115=1),,AND('0.Work Content Judge'!$O$133=1,$CL115=1),AND('0.Work Content Judge'!$P$133=1,$CM115=1)),1,0))</f>
        <v>0</v>
      </c>
      <c r="AW115" s="509">
        <f t="shared" si="22"/>
        <v>1</v>
      </c>
      <c r="AX115" s="509">
        <f>IF(OR(AND('0.Work Content Judge'!$AE$164=1,$CP115=99),AND('0.Work Content Judge'!$AH$164=1,$CQ115=99),AND('0.Work Content Judge'!$AG$164=1,$CR115=99),AND(COUNTIF('0.Work Content Judge'!$AJ$164:$AO$164,2)=0,$CS115=99),AND(COUNTIF('0.Work Content Judge'!$AJ$164:$AO$164,2)&gt;0,$CT115=99),AND('0.Work Content Judge'!$T$164=0,$CU115=99),AND('0.Work Content Judge'!$U$164=0,$CV115=99)),0,IF(OR(AND('0.Work Content Judge'!$G$134=1,$CD115=1),AND('0.Work Content Judge'!$H$134=1,$CE115=1),AND('0.Work Content Judge'!$I$134=1,$CF115=1),AND('0.Work Content Judge'!$J$134=1,$CG115=1),AND('0.Work Content Judge'!$L$134=1,$CK115=1),,AND('0.Work Content Judge'!$O$134=1,$CL115=1),AND('0.Work Content Judge'!$P$134=1,$CM115=1)),1,0))</f>
        <v>0</v>
      </c>
      <c r="AY115" s="509">
        <f t="shared" si="23"/>
        <v>1</v>
      </c>
      <c r="AZ115" s="493">
        <f t="shared" si="25"/>
        <v>1</v>
      </c>
      <c r="BA115" s="521">
        <v>1</v>
      </c>
      <c r="BB115" s="522">
        <v>1</v>
      </c>
      <c r="BC115" s="522" t="s">
        <v>749</v>
      </c>
      <c r="BD115" s="522" t="s">
        <v>749</v>
      </c>
      <c r="BE115" s="522" t="s">
        <v>749</v>
      </c>
      <c r="BF115" s="522" t="s">
        <v>749</v>
      </c>
      <c r="BG115" s="522" t="s">
        <v>749</v>
      </c>
      <c r="BH115" s="522" t="s">
        <v>749</v>
      </c>
      <c r="BI115" s="522" t="s">
        <v>749</v>
      </c>
      <c r="BJ115" s="522">
        <v>0</v>
      </c>
      <c r="BK115" s="522" t="s">
        <v>749</v>
      </c>
      <c r="BL115" s="522" t="s">
        <v>749</v>
      </c>
      <c r="BM115" s="522" t="s">
        <v>749</v>
      </c>
      <c r="BN115" s="522" t="s">
        <v>749</v>
      </c>
      <c r="BO115" s="522" t="s">
        <v>749</v>
      </c>
      <c r="BP115" s="522" t="s">
        <v>749</v>
      </c>
      <c r="BQ115" s="522" t="s">
        <v>749</v>
      </c>
      <c r="BR115" s="522">
        <v>1</v>
      </c>
      <c r="BS115" s="522" t="s">
        <v>749</v>
      </c>
      <c r="BT115" s="522" t="s">
        <v>749</v>
      </c>
      <c r="BU115" s="522" t="s">
        <v>749</v>
      </c>
      <c r="BV115" s="522" t="s">
        <v>749</v>
      </c>
      <c r="BW115" s="522" t="s">
        <v>749</v>
      </c>
      <c r="BX115" s="522" t="s">
        <v>749</v>
      </c>
      <c r="BY115" s="522" t="s">
        <v>749</v>
      </c>
      <c r="BZ115" s="522"/>
      <c r="CA115" s="522">
        <v>1</v>
      </c>
      <c r="CB115" s="522"/>
      <c r="CC115" s="522" t="s">
        <v>749</v>
      </c>
      <c r="CD115" s="522">
        <v>1</v>
      </c>
      <c r="CE115" s="522">
        <v>1</v>
      </c>
      <c r="CF115" s="522" t="s">
        <v>749</v>
      </c>
      <c r="CG115" s="522" t="s">
        <v>749</v>
      </c>
      <c r="CH115" s="522" t="s">
        <v>749</v>
      </c>
      <c r="CI115" s="522" t="s">
        <v>749</v>
      </c>
      <c r="CJ115" s="522" t="s">
        <v>749</v>
      </c>
      <c r="CK115" s="522" t="s">
        <v>749</v>
      </c>
      <c r="CL115" s="522" t="s">
        <v>749</v>
      </c>
      <c r="CM115" s="522" t="s">
        <v>749</v>
      </c>
      <c r="CN115" s="522" t="s">
        <v>749</v>
      </c>
      <c r="CO115" s="522">
        <v>1</v>
      </c>
      <c r="CP115" s="522"/>
      <c r="CQ115" s="522">
        <v>99</v>
      </c>
      <c r="CR115" s="522"/>
      <c r="CS115" s="522"/>
      <c r="CT115" s="522"/>
      <c r="CU115" s="522"/>
      <c r="CV115" s="522"/>
    </row>
    <row r="116" s="258" customFormat="1" ht="316.8" spans="1:100">
      <c r="A116" s="447"/>
      <c r="B116" s="448">
        <f t="shared" si="13"/>
        <v>101</v>
      </c>
      <c r="C116" s="449" t="s">
        <v>980</v>
      </c>
      <c r="D116" s="450" t="s">
        <v>743</v>
      </c>
      <c r="E116" s="451" t="s">
        <v>744</v>
      </c>
      <c r="F116" s="452" t="s">
        <v>981</v>
      </c>
      <c r="G116" s="453" t="s">
        <v>982</v>
      </c>
      <c r="H116" s="451" t="str">
        <f t="shared" si="24"/>
        <v>サーバ全体
Entire server</v>
      </c>
      <c r="I116" s="319" t="s">
        <v>775</v>
      </c>
      <c r="J116" s="320" t="s">
        <v>776</v>
      </c>
      <c r="K116" s="487" t="str">
        <f t="shared" si="14"/>
        <v>回答不要
Not Applicable</v>
      </c>
      <c r="L116" s="488"/>
      <c r="M116" s="489"/>
      <c r="N116" s="490" t="s">
        <v>980</v>
      </c>
      <c r="O116" s="491"/>
      <c r="P116" s="322"/>
      <c r="Q116" s="502"/>
      <c r="R116" s="487" t="str">
        <f t="shared" si="15"/>
        <v>回答不要
Not Applicable</v>
      </c>
      <c r="S116" s="488"/>
      <c r="T116" s="489"/>
      <c r="U116" s="491"/>
      <c r="V116" s="322"/>
      <c r="W116" s="502"/>
      <c r="X116" s="487" t="str">
        <f t="shared" si="16"/>
        <v>回答不要
Not Applicable</v>
      </c>
      <c r="Y116" s="488"/>
      <c r="Z116" s="489"/>
      <c r="AA116" s="491"/>
      <c r="AB116" s="322"/>
      <c r="AC116" s="502"/>
      <c r="AD116" s="487" t="str">
        <f t="shared" si="17"/>
        <v>回答不要
Not Applicable</v>
      </c>
      <c r="AE116" s="488"/>
      <c r="AF116" s="489"/>
      <c r="AG116" s="491"/>
      <c r="AH116" s="322"/>
      <c r="AI116" s="502"/>
      <c r="AJ116" s="487" t="str">
        <f t="shared" si="18"/>
        <v>回答不要
Not Applicable</v>
      </c>
      <c r="AK116" s="488"/>
      <c r="AL116" s="489"/>
      <c r="AM116" s="491"/>
      <c r="AN116" s="322"/>
      <c r="AO116" s="502"/>
      <c r="AP116" s="509">
        <f>IF(OR(AND('0.Work Content Judge'!$AE$160=1,$CP116=99),AND('0.Work Content Judge'!$AH$160=1,$CQ116=99),AND('0.Work Content Judge'!$AG$160=1,$CR116=99),AND(COUNTIF('0.Work Content Judge'!$AJ$160:$AO$160,2)=0,$CS116=99),AND(COUNTIF('0.Work Content Judge'!$AJ$160:$AO$160,2)&gt;0,$CT116=99),AND('0.Work Content Judge'!$T$160=0,$CU116=99),AND('0.Work Content Judge'!$U$160=0,$CV116=99)),0,IF(OR(AND('0.Work Content Judge'!$G$130=1,$CD116=1),AND('0.Work Content Judge'!$H$130=1,$CE116=1),AND('0.Work Content Judge'!$I$130=1,$CF116=1),AND('0.Work Content Judge'!$J$130=1,$CG116=1),AND('0.Work Content Judge'!$L$130=1,$CK116=1),,AND('0.Work Content Judge'!$O$130=1,$CL116=1),AND('0.Work Content Judge'!$P$130=1,$CM116=1)),1,0))</f>
        <v>0</v>
      </c>
      <c r="AQ116" s="509">
        <f t="shared" si="19"/>
        <v>1</v>
      </c>
      <c r="AR116" s="509">
        <f>IF(OR(AND('0.Work Content Judge'!$AE$161=1,$CP116=99),AND('0.Work Content Judge'!$AH$161=1,$CQ116=99),AND('0.Work Content Judge'!$AG$161=1,$CR116=99),AND(COUNTIF('0.Work Content Judge'!$AJ$161:$AO$161,2)=0,$CS116=99),AND(COUNTIF('0.Work Content Judge'!$AJ$161:$AO$161,2)&gt;0,$CT116=99),AND('0.Work Content Judge'!$T$161=0,$CU116=99),AND('0.Work Content Judge'!$U$161=0,$CV116=99)),0,IF(OR(AND('0.Work Content Judge'!$G$131=1,$CD116=1),AND('0.Work Content Judge'!$H$131=1,$CE116=1),AND('0.Work Content Judge'!$I$131=1,$CF116=1),AND('0.Work Content Judge'!$J$131=1,$CG116=1),AND('0.Work Content Judge'!$L$131=1,$CK116=1),,AND('0.Work Content Judge'!$O$131=1,$CL116=1),AND('0.Work Content Judge'!$P$131=1,$CM116=1)),1,0))</f>
        <v>0</v>
      </c>
      <c r="AS116" s="509">
        <f t="shared" si="20"/>
        <v>1</v>
      </c>
      <c r="AT116" s="509">
        <f>IF(OR(AND('0.Work Content Judge'!$AE$162=1,$CP116=99),AND('0.Work Content Judge'!$AH$162=1,$CQ116=99),AND('0.Work Content Judge'!$AG$162=1,$CR116=99),AND(COUNTIF('0.Work Content Judge'!$AJ$162:$AO$162,2)=0,$CS116=99),AND(COUNTIF('0.Work Content Judge'!$AJ$162:$AO$162,2)&gt;0,$CT116=99),AND('0.Work Content Judge'!$T$162=0,$CU116=99),AND('0.Work Content Judge'!$U$162=0,$CV116=99)),0,IF(OR(AND('0.Work Content Judge'!$G$132=1,$CD116=1),AND('0.Work Content Judge'!$H$132=1,$CE116=1),AND('0.Work Content Judge'!$I$132=1,$CF116=1),AND('0.Work Content Judge'!$J$132=1,$CG116=1),AND('0.Work Content Judge'!$L$132=1,$CK116=1),,AND('0.Work Content Judge'!$O$132=1,$CL116=1),AND('0.Work Content Judge'!$P$132=1,$CM116=1)),1,0))</f>
        <v>0</v>
      </c>
      <c r="AU116" s="509">
        <f t="shared" si="21"/>
        <v>1</v>
      </c>
      <c r="AV116" s="509">
        <f>IF(OR(AND('0.Work Content Judge'!$AE$163=1,$CP116=99),AND('0.Work Content Judge'!$AH$163=1,$CQ116=99),AND('0.Work Content Judge'!$AG$163=1,$CR116=99),AND(COUNTIF('0.Work Content Judge'!$AJ$163:$AO$163,2)=0,$CS116=99),AND(COUNTIF('0.Work Content Judge'!$AJ$163:$AO$163,2)&gt;0,$CT116=99),AND('0.Work Content Judge'!$T$163=0,$CU116=99),AND('0.Work Content Judge'!$U$163=0,$CV116=99)),0,IF(OR(AND('0.Work Content Judge'!$G$133=1,$CD116=1),AND('0.Work Content Judge'!$H$133=1,$CE116=1),AND('0.Work Content Judge'!$I$133=1,$CF116=1),AND('0.Work Content Judge'!$J$133=1,$CG116=1),AND('0.Work Content Judge'!$L$133=1,$CK116=1),,AND('0.Work Content Judge'!$O$133=1,$CL116=1),AND('0.Work Content Judge'!$P$133=1,$CM116=1)),1,0))</f>
        <v>0</v>
      </c>
      <c r="AW116" s="509">
        <f t="shared" si="22"/>
        <v>1</v>
      </c>
      <c r="AX116" s="509">
        <f>IF(OR(AND('0.Work Content Judge'!$AE$164=1,$CP116=99),AND('0.Work Content Judge'!$AH$164=1,$CQ116=99),AND('0.Work Content Judge'!$AG$164=1,$CR116=99),AND(COUNTIF('0.Work Content Judge'!$AJ$164:$AO$164,2)=0,$CS116=99),AND(COUNTIF('0.Work Content Judge'!$AJ$164:$AO$164,2)&gt;0,$CT116=99),AND('0.Work Content Judge'!$T$164=0,$CU116=99),AND('0.Work Content Judge'!$U$164=0,$CV116=99)),0,IF(OR(AND('0.Work Content Judge'!$G$134=1,$CD116=1),AND('0.Work Content Judge'!$H$134=1,$CE116=1),AND('0.Work Content Judge'!$I$134=1,$CF116=1),AND('0.Work Content Judge'!$J$134=1,$CG116=1),AND('0.Work Content Judge'!$L$134=1,$CK116=1),,AND('0.Work Content Judge'!$O$134=1,$CL116=1),AND('0.Work Content Judge'!$P$134=1,$CM116=1)),1,0))</f>
        <v>0</v>
      </c>
      <c r="AY116" s="509">
        <f t="shared" si="23"/>
        <v>1</v>
      </c>
      <c r="AZ116" s="493">
        <f t="shared" si="25"/>
        <v>1</v>
      </c>
      <c r="BA116" s="521">
        <v>1</v>
      </c>
      <c r="BB116" s="522">
        <v>1</v>
      </c>
      <c r="BC116" s="522" t="s">
        <v>749</v>
      </c>
      <c r="BD116" s="522" t="s">
        <v>749</v>
      </c>
      <c r="BE116" s="522">
        <v>1</v>
      </c>
      <c r="BF116" s="522">
        <v>1</v>
      </c>
      <c r="BG116" s="522" t="s">
        <v>749</v>
      </c>
      <c r="BH116" s="522">
        <v>1</v>
      </c>
      <c r="BI116" s="522">
        <v>1</v>
      </c>
      <c r="BJ116" s="522">
        <v>1</v>
      </c>
      <c r="BK116" s="522" t="s">
        <v>749</v>
      </c>
      <c r="BL116" s="522" t="s">
        <v>749</v>
      </c>
      <c r="BM116" s="522" t="s">
        <v>749</v>
      </c>
      <c r="BN116" s="522" t="s">
        <v>749</v>
      </c>
      <c r="BO116" s="522" t="s">
        <v>749</v>
      </c>
      <c r="BP116" s="522" t="s">
        <v>749</v>
      </c>
      <c r="BQ116" s="522">
        <v>1</v>
      </c>
      <c r="BR116" s="522" t="s">
        <v>749</v>
      </c>
      <c r="BS116" s="522" t="s">
        <v>749</v>
      </c>
      <c r="BT116" s="522" t="s">
        <v>749</v>
      </c>
      <c r="BU116" s="522" t="s">
        <v>749</v>
      </c>
      <c r="BV116" s="522" t="s">
        <v>749</v>
      </c>
      <c r="BW116" s="522" t="s">
        <v>749</v>
      </c>
      <c r="BX116" s="522" t="s">
        <v>749</v>
      </c>
      <c r="BY116" s="522" t="s">
        <v>749</v>
      </c>
      <c r="BZ116" s="522">
        <v>1</v>
      </c>
      <c r="CA116" s="522">
        <v>1</v>
      </c>
      <c r="CB116" s="522">
        <v>1</v>
      </c>
      <c r="CC116" s="522">
        <v>1</v>
      </c>
      <c r="CD116" s="522">
        <v>1</v>
      </c>
      <c r="CE116" s="522" t="s">
        <v>749</v>
      </c>
      <c r="CF116" s="522" t="s">
        <v>749</v>
      </c>
      <c r="CG116" s="522" t="s">
        <v>749</v>
      </c>
      <c r="CH116" s="522" t="s">
        <v>749</v>
      </c>
      <c r="CI116" s="522" t="s">
        <v>749</v>
      </c>
      <c r="CJ116" s="522" t="s">
        <v>749</v>
      </c>
      <c r="CK116" s="522" t="s">
        <v>749</v>
      </c>
      <c r="CL116" s="522" t="s">
        <v>749</v>
      </c>
      <c r="CM116" s="522" t="s">
        <v>749</v>
      </c>
      <c r="CN116" s="522">
        <v>1</v>
      </c>
      <c r="CO116" s="522">
        <v>1</v>
      </c>
      <c r="CP116" s="522"/>
      <c r="CQ116" s="522"/>
      <c r="CR116" s="522"/>
      <c r="CS116" s="522"/>
      <c r="CT116" s="522"/>
      <c r="CU116" s="522"/>
      <c r="CV116" s="522"/>
    </row>
    <row r="117" s="258" customFormat="1" ht="144" spans="1:100">
      <c r="A117" s="447"/>
      <c r="B117" s="448">
        <f t="shared" si="13"/>
        <v>102</v>
      </c>
      <c r="C117" s="449" t="s">
        <v>983</v>
      </c>
      <c r="D117" s="450" t="s">
        <v>743</v>
      </c>
      <c r="E117" s="451" t="s">
        <v>801</v>
      </c>
      <c r="F117" s="452" t="s">
        <v>984</v>
      </c>
      <c r="G117" s="453" t="s">
        <v>985</v>
      </c>
      <c r="H117" s="451" t="str">
        <f t="shared" si="24"/>
        <v>サーバ全体
Entire server</v>
      </c>
      <c r="I117" s="319" t="s">
        <v>785</v>
      </c>
      <c r="J117" s="320" t="s">
        <v>786</v>
      </c>
      <c r="K117" s="487" t="str">
        <f t="shared" si="14"/>
        <v>回答不要
Not Applicable</v>
      </c>
      <c r="L117" s="488"/>
      <c r="M117" s="489"/>
      <c r="N117" s="490" t="s">
        <v>983</v>
      </c>
      <c r="O117" s="491"/>
      <c r="P117" s="322"/>
      <c r="Q117" s="502"/>
      <c r="R117" s="487" t="str">
        <f t="shared" si="15"/>
        <v>回答不要
Not Applicable</v>
      </c>
      <c r="S117" s="488"/>
      <c r="T117" s="489"/>
      <c r="U117" s="491"/>
      <c r="V117" s="322"/>
      <c r="W117" s="502"/>
      <c r="X117" s="487" t="str">
        <f t="shared" si="16"/>
        <v>回答不要
Not Applicable</v>
      </c>
      <c r="Y117" s="488"/>
      <c r="Z117" s="489"/>
      <c r="AA117" s="491"/>
      <c r="AB117" s="322"/>
      <c r="AC117" s="502"/>
      <c r="AD117" s="487" t="str">
        <f t="shared" si="17"/>
        <v>回答不要
Not Applicable</v>
      </c>
      <c r="AE117" s="488"/>
      <c r="AF117" s="489"/>
      <c r="AG117" s="491"/>
      <c r="AH117" s="322"/>
      <c r="AI117" s="502"/>
      <c r="AJ117" s="487" t="str">
        <f t="shared" si="18"/>
        <v>回答不要
Not Applicable</v>
      </c>
      <c r="AK117" s="488"/>
      <c r="AL117" s="489"/>
      <c r="AM117" s="491"/>
      <c r="AN117" s="322"/>
      <c r="AO117" s="502"/>
      <c r="AP117" s="509">
        <f>IF(OR(AND('0.Work Content Judge'!$AE$160=1,$CP117=99),AND('0.Work Content Judge'!$AH$160=1,$CQ117=99),AND('0.Work Content Judge'!$AG$160=1,$CR117=99),AND(COUNTIF('0.Work Content Judge'!$AJ$160:$AO$160,2)=0,$CS117=99),AND(COUNTIF('0.Work Content Judge'!$AJ$160:$AO$160,2)&gt;0,$CT117=99),AND('0.Work Content Judge'!$T$160=0,$CU117=99),AND('0.Work Content Judge'!$U$160=0,$CV117=99)),0,IF(OR(AND('0.Work Content Judge'!$G$130=1,$CD117=1),AND('0.Work Content Judge'!$H$130=1,$CE117=1),AND('0.Work Content Judge'!$I$130=1,$CF117=1),AND('0.Work Content Judge'!$J$130=1,$CG117=1),AND('0.Work Content Judge'!$L$130=1,$CK117=1),,AND('0.Work Content Judge'!$O$130=1,$CL117=1),AND('0.Work Content Judge'!$P$130=1,$CM117=1)),1,0))</f>
        <v>0</v>
      </c>
      <c r="AQ117" s="509">
        <f t="shared" si="19"/>
        <v>1</v>
      </c>
      <c r="AR117" s="509">
        <f>IF(OR(AND('0.Work Content Judge'!$AE$161=1,$CP117=99),AND('0.Work Content Judge'!$AH$161=1,$CQ117=99),AND('0.Work Content Judge'!$AG$161=1,$CR117=99),AND(COUNTIF('0.Work Content Judge'!$AJ$161:$AO$161,2)=0,$CS117=99),AND(COUNTIF('0.Work Content Judge'!$AJ$161:$AO$161,2)&gt;0,$CT117=99),AND('0.Work Content Judge'!$T$161=0,$CU117=99),AND('0.Work Content Judge'!$U$161=0,$CV117=99)),0,IF(OR(AND('0.Work Content Judge'!$G$131=1,$CD117=1),AND('0.Work Content Judge'!$H$131=1,$CE117=1),AND('0.Work Content Judge'!$I$131=1,$CF117=1),AND('0.Work Content Judge'!$J$131=1,$CG117=1),AND('0.Work Content Judge'!$L$131=1,$CK117=1),,AND('0.Work Content Judge'!$O$131=1,$CL117=1),AND('0.Work Content Judge'!$P$131=1,$CM117=1)),1,0))</f>
        <v>0</v>
      </c>
      <c r="AS117" s="509">
        <f t="shared" si="20"/>
        <v>1</v>
      </c>
      <c r="AT117" s="509">
        <f>IF(OR(AND('0.Work Content Judge'!$AE$162=1,$CP117=99),AND('0.Work Content Judge'!$AH$162=1,$CQ117=99),AND('0.Work Content Judge'!$AG$162=1,$CR117=99),AND(COUNTIF('0.Work Content Judge'!$AJ$162:$AO$162,2)=0,$CS117=99),AND(COUNTIF('0.Work Content Judge'!$AJ$162:$AO$162,2)&gt;0,$CT117=99),AND('0.Work Content Judge'!$T$162=0,$CU117=99),AND('0.Work Content Judge'!$U$162=0,$CV117=99)),0,IF(OR(AND('0.Work Content Judge'!$G$132=1,$CD117=1),AND('0.Work Content Judge'!$H$132=1,$CE117=1),AND('0.Work Content Judge'!$I$132=1,$CF117=1),AND('0.Work Content Judge'!$J$132=1,$CG117=1),AND('0.Work Content Judge'!$L$132=1,$CK117=1),,AND('0.Work Content Judge'!$O$132=1,$CL117=1),AND('0.Work Content Judge'!$P$132=1,$CM117=1)),1,0))</f>
        <v>0</v>
      </c>
      <c r="AU117" s="509">
        <f t="shared" si="21"/>
        <v>1</v>
      </c>
      <c r="AV117" s="509">
        <f>IF(OR(AND('0.Work Content Judge'!$AE$163=1,$CP117=99),AND('0.Work Content Judge'!$AH$163=1,$CQ117=99),AND('0.Work Content Judge'!$AG$163=1,$CR117=99),AND(COUNTIF('0.Work Content Judge'!$AJ$163:$AO$163,2)=0,$CS117=99),AND(COUNTIF('0.Work Content Judge'!$AJ$163:$AO$163,2)&gt;0,$CT117=99),AND('0.Work Content Judge'!$T$163=0,$CU117=99),AND('0.Work Content Judge'!$U$163=0,$CV117=99)),0,IF(OR(AND('0.Work Content Judge'!$G$133=1,$CD117=1),AND('0.Work Content Judge'!$H$133=1,$CE117=1),AND('0.Work Content Judge'!$I$133=1,$CF117=1),AND('0.Work Content Judge'!$J$133=1,$CG117=1),AND('0.Work Content Judge'!$L$133=1,$CK117=1),,AND('0.Work Content Judge'!$O$133=1,$CL117=1),AND('0.Work Content Judge'!$P$133=1,$CM117=1)),1,0))</f>
        <v>0</v>
      </c>
      <c r="AW117" s="509">
        <f t="shared" si="22"/>
        <v>1</v>
      </c>
      <c r="AX117" s="509">
        <f>IF(OR(AND('0.Work Content Judge'!$AE$164=1,$CP117=99),AND('0.Work Content Judge'!$AH$164=1,$CQ117=99),AND('0.Work Content Judge'!$AG$164=1,$CR117=99),AND(COUNTIF('0.Work Content Judge'!$AJ$164:$AO$164,2)=0,$CS117=99),AND(COUNTIF('0.Work Content Judge'!$AJ$164:$AO$164,2)&gt;0,$CT117=99),AND('0.Work Content Judge'!$T$164=0,$CU117=99),AND('0.Work Content Judge'!$U$164=0,$CV117=99)),0,IF(OR(AND('0.Work Content Judge'!$G$134=1,$CD117=1),AND('0.Work Content Judge'!$H$134=1,$CE117=1),AND('0.Work Content Judge'!$I$134=1,$CF117=1),AND('0.Work Content Judge'!$J$134=1,$CG117=1),AND('0.Work Content Judge'!$L$134=1,$CK117=1),,AND('0.Work Content Judge'!$O$134=1,$CL117=1),AND('0.Work Content Judge'!$P$134=1,$CM117=1)),1,0))</f>
        <v>0</v>
      </c>
      <c r="AY117" s="509">
        <f t="shared" si="23"/>
        <v>1</v>
      </c>
      <c r="AZ117" s="493">
        <f t="shared" si="25"/>
        <v>1</v>
      </c>
      <c r="BA117" s="521">
        <v>1</v>
      </c>
      <c r="BB117" s="522">
        <v>1</v>
      </c>
      <c r="BC117" s="522">
        <v>1</v>
      </c>
      <c r="BD117" s="522" t="s">
        <v>749</v>
      </c>
      <c r="BE117" s="522" t="s">
        <v>749</v>
      </c>
      <c r="BF117" s="522" t="s">
        <v>749</v>
      </c>
      <c r="BG117" s="522" t="s">
        <v>749</v>
      </c>
      <c r="BH117" s="522" t="s">
        <v>749</v>
      </c>
      <c r="BI117" s="522" t="s">
        <v>749</v>
      </c>
      <c r="BJ117" s="522">
        <v>0</v>
      </c>
      <c r="BK117" s="522" t="s">
        <v>749</v>
      </c>
      <c r="BL117" s="522" t="s">
        <v>749</v>
      </c>
      <c r="BM117" s="522" t="s">
        <v>749</v>
      </c>
      <c r="BN117" s="522" t="s">
        <v>749</v>
      </c>
      <c r="BO117" s="522" t="s">
        <v>749</v>
      </c>
      <c r="BP117" s="522" t="s">
        <v>749</v>
      </c>
      <c r="BQ117" s="522">
        <v>1</v>
      </c>
      <c r="BR117" s="522" t="s">
        <v>749</v>
      </c>
      <c r="BS117" s="522" t="s">
        <v>749</v>
      </c>
      <c r="BT117" s="522" t="s">
        <v>749</v>
      </c>
      <c r="BU117" s="522" t="s">
        <v>749</v>
      </c>
      <c r="BV117" s="522" t="s">
        <v>749</v>
      </c>
      <c r="BW117" s="522" t="s">
        <v>749</v>
      </c>
      <c r="BX117" s="522" t="s">
        <v>749</v>
      </c>
      <c r="BY117" s="522" t="s">
        <v>749</v>
      </c>
      <c r="BZ117" s="522">
        <v>1</v>
      </c>
      <c r="CA117" s="522">
        <v>1</v>
      </c>
      <c r="CB117" s="522">
        <v>1</v>
      </c>
      <c r="CC117" s="522">
        <v>1</v>
      </c>
      <c r="CD117" s="522">
        <v>1</v>
      </c>
      <c r="CE117" s="522" t="s">
        <v>749</v>
      </c>
      <c r="CF117" s="522">
        <v>1</v>
      </c>
      <c r="CG117" s="522" t="s">
        <v>749</v>
      </c>
      <c r="CH117" s="522">
        <v>1</v>
      </c>
      <c r="CI117" s="522" t="s">
        <v>749</v>
      </c>
      <c r="CJ117" s="522" t="s">
        <v>749</v>
      </c>
      <c r="CK117" s="522" t="s">
        <v>749</v>
      </c>
      <c r="CL117" s="522" t="s">
        <v>749</v>
      </c>
      <c r="CM117" s="522" t="s">
        <v>749</v>
      </c>
      <c r="CN117" s="522">
        <v>1</v>
      </c>
      <c r="CO117" s="522">
        <v>1</v>
      </c>
      <c r="CP117" s="522"/>
      <c r="CQ117" s="522"/>
      <c r="CR117" s="522"/>
      <c r="CS117" s="522"/>
      <c r="CT117" s="522"/>
      <c r="CU117" s="522"/>
      <c r="CV117" s="522"/>
    </row>
    <row r="118" s="258" customFormat="1" ht="158.4" spans="1:100">
      <c r="A118" s="447"/>
      <c r="B118" s="448">
        <f t="shared" si="13"/>
        <v>103</v>
      </c>
      <c r="C118" s="449" t="s">
        <v>1417</v>
      </c>
      <c r="D118" s="450" t="s">
        <v>743</v>
      </c>
      <c r="E118" s="451" t="s">
        <v>744</v>
      </c>
      <c r="F118" s="452" t="s">
        <v>1418</v>
      </c>
      <c r="G118" s="453" t="s">
        <v>1419</v>
      </c>
      <c r="H118" s="451" t="str">
        <f t="shared" si="24"/>
        <v>Webサーバ
Web server</v>
      </c>
      <c r="I118" s="319" t="s">
        <v>1377</v>
      </c>
      <c r="J118" s="320" t="s">
        <v>1378</v>
      </c>
      <c r="K118" s="487" t="str">
        <f t="shared" si="14"/>
        <v>回答不要
Not Applicable</v>
      </c>
      <c r="L118" s="488"/>
      <c r="M118" s="489"/>
      <c r="N118" s="490" t="s">
        <v>1417</v>
      </c>
      <c r="O118" s="491"/>
      <c r="P118" s="322"/>
      <c r="Q118" s="502"/>
      <c r="R118" s="487" t="str">
        <f t="shared" si="15"/>
        <v>回答不要
Not Applicable</v>
      </c>
      <c r="S118" s="488"/>
      <c r="T118" s="489"/>
      <c r="U118" s="491"/>
      <c r="V118" s="322"/>
      <c r="W118" s="502"/>
      <c r="X118" s="487" t="str">
        <f t="shared" si="16"/>
        <v>回答不要
Not Applicable</v>
      </c>
      <c r="Y118" s="488"/>
      <c r="Z118" s="489"/>
      <c r="AA118" s="491"/>
      <c r="AB118" s="322"/>
      <c r="AC118" s="502"/>
      <c r="AD118" s="487" t="str">
        <f t="shared" si="17"/>
        <v>回答不要
Not Applicable</v>
      </c>
      <c r="AE118" s="488"/>
      <c r="AF118" s="489"/>
      <c r="AG118" s="491"/>
      <c r="AH118" s="322"/>
      <c r="AI118" s="502"/>
      <c r="AJ118" s="487" t="str">
        <f t="shared" si="18"/>
        <v>回答不要
Not Applicable</v>
      </c>
      <c r="AK118" s="488"/>
      <c r="AL118" s="489"/>
      <c r="AM118" s="491"/>
      <c r="AN118" s="322"/>
      <c r="AO118" s="502"/>
      <c r="AP118" s="509">
        <f>IF(OR(AND('0.Work Content Judge'!$AE$160=1,$CP118=99),AND('0.Work Content Judge'!$AH$160=1,$CQ118=99),AND('0.Work Content Judge'!$AG$160=1,$CR118=99),AND(COUNTIF('0.Work Content Judge'!$AJ$160:$AO$160,2)=0,$CS118=99),AND(COUNTIF('0.Work Content Judge'!$AJ$160:$AO$160,2)&gt;0,$CT118=99),AND('0.Work Content Judge'!$T$160=0,$CU118=99),AND('0.Work Content Judge'!$U$160=0,$CV118=99)),0,IF(OR(AND('0.Work Content Judge'!$G$130=1,$CD118=1),AND('0.Work Content Judge'!$H$130=1,$CE118=1),AND('0.Work Content Judge'!$I$130=1,$CF118=1),AND('0.Work Content Judge'!$J$130=1,$CG118=1),AND('0.Work Content Judge'!$L$130=1,$CK118=1),,AND('0.Work Content Judge'!$O$130=1,$CL118=1),AND('0.Work Content Judge'!$P$130=1,$CM118=1)),1,0))</f>
        <v>0</v>
      </c>
      <c r="AQ118" s="509">
        <f t="shared" si="19"/>
        <v>1</v>
      </c>
      <c r="AR118" s="509">
        <f>IF(OR(AND('0.Work Content Judge'!$AE$161=1,$CP118=99),AND('0.Work Content Judge'!$AH$161=1,$CQ118=99),AND('0.Work Content Judge'!$AG$161=1,$CR118=99),AND(COUNTIF('0.Work Content Judge'!$AJ$161:$AO$161,2)=0,$CS118=99),AND(COUNTIF('0.Work Content Judge'!$AJ$161:$AO$161,2)&gt;0,$CT118=99),AND('0.Work Content Judge'!$T$161=0,$CU118=99),AND('0.Work Content Judge'!$U$161=0,$CV118=99)),0,IF(OR(AND('0.Work Content Judge'!$G$131=1,$CD118=1),AND('0.Work Content Judge'!$H$131=1,$CE118=1),AND('0.Work Content Judge'!$I$131=1,$CF118=1),AND('0.Work Content Judge'!$J$131=1,$CG118=1),AND('0.Work Content Judge'!$L$131=1,$CK118=1),,AND('0.Work Content Judge'!$O$131=1,$CL118=1),AND('0.Work Content Judge'!$P$131=1,$CM118=1)),1,0))</f>
        <v>0</v>
      </c>
      <c r="AS118" s="509">
        <f t="shared" si="20"/>
        <v>1</v>
      </c>
      <c r="AT118" s="509">
        <f>IF(OR(AND('0.Work Content Judge'!$AE$162=1,$CP118=99),AND('0.Work Content Judge'!$AH$162=1,$CQ118=99),AND('0.Work Content Judge'!$AG$162=1,$CR118=99),AND(COUNTIF('0.Work Content Judge'!$AJ$162:$AO$162,2)=0,$CS118=99),AND(COUNTIF('0.Work Content Judge'!$AJ$162:$AO$162,2)&gt;0,$CT118=99),AND('0.Work Content Judge'!$T$162=0,$CU118=99),AND('0.Work Content Judge'!$U$162=0,$CV118=99)),0,IF(OR(AND('0.Work Content Judge'!$G$132=1,$CD118=1),AND('0.Work Content Judge'!$H$132=1,$CE118=1),AND('0.Work Content Judge'!$I$132=1,$CF118=1),AND('0.Work Content Judge'!$J$132=1,$CG118=1),AND('0.Work Content Judge'!$L$132=1,$CK118=1),,AND('0.Work Content Judge'!$O$132=1,$CL118=1),AND('0.Work Content Judge'!$P$132=1,$CM118=1)),1,0))</f>
        <v>0</v>
      </c>
      <c r="AU118" s="509">
        <f t="shared" si="21"/>
        <v>1</v>
      </c>
      <c r="AV118" s="509">
        <f>IF(OR(AND('0.Work Content Judge'!$AE$163=1,$CP118=99),AND('0.Work Content Judge'!$AH$163=1,$CQ118=99),AND('0.Work Content Judge'!$AG$163=1,$CR118=99),AND(COUNTIF('0.Work Content Judge'!$AJ$163:$AO$163,2)=0,$CS118=99),AND(COUNTIF('0.Work Content Judge'!$AJ$163:$AO$163,2)&gt;0,$CT118=99),AND('0.Work Content Judge'!$T$163=0,$CU118=99),AND('0.Work Content Judge'!$U$163=0,$CV118=99)),0,IF(OR(AND('0.Work Content Judge'!$G$133=1,$CD118=1),AND('0.Work Content Judge'!$H$133=1,$CE118=1),AND('0.Work Content Judge'!$I$133=1,$CF118=1),AND('0.Work Content Judge'!$J$133=1,$CG118=1),AND('0.Work Content Judge'!$L$133=1,$CK118=1),,AND('0.Work Content Judge'!$O$133=1,$CL118=1),AND('0.Work Content Judge'!$P$133=1,$CM118=1)),1,0))</f>
        <v>0</v>
      </c>
      <c r="AW118" s="509">
        <f t="shared" si="22"/>
        <v>1</v>
      </c>
      <c r="AX118" s="509">
        <f>IF(OR(AND('0.Work Content Judge'!$AE$164=1,$CP118=99),AND('0.Work Content Judge'!$AH$164=1,$CQ118=99),AND('0.Work Content Judge'!$AG$164=1,$CR118=99),AND(COUNTIF('0.Work Content Judge'!$AJ$164:$AO$164,2)=0,$CS118=99),AND(COUNTIF('0.Work Content Judge'!$AJ$164:$AO$164,2)&gt;0,$CT118=99),AND('0.Work Content Judge'!$T$164=0,$CU118=99),AND('0.Work Content Judge'!$U$164=0,$CV118=99)),0,IF(OR(AND('0.Work Content Judge'!$G$134=1,$CD118=1),AND('0.Work Content Judge'!$H$134=1,$CE118=1),AND('0.Work Content Judge'!$I$134=1,$CF118=1),AND('0.Work Content Judge'!$J$134=1,$CG118=1),AND('0.Work Content Judge'!$L$134=1,$CK118=1),,AND('0.Work Content Judge'!$O$134=1,$CL118=1),AND('0.Work Content Judge'!$P$134=1,$CM118=1)),1,0))</f>
        <v>0</v>
      </c>
      <c r="AY118" s="509">
        <f t="shared" si="23"/>
        <v>1</v>
      </c>
      <c r="AZ118" s="493">
        <f t="shared" si="25"/>
        <v>1</v>
      </c>
      <c r="BA118" s="521">
        <v>1</v>
      </c>
      <c r="BB118" s="522">
        <v>1</v>
      </c>
      <c r="BC118" s="522" t="s">
        <v>749</v>
      </c>
      <c r="BD118" s="522" t="s">
        <v>749</v>
      </c>
      <c r="BE118" s="522" t="s">
        <v>749</v>
      </c>
      <c r="BF118" s="522" t="s">
        <v>749</v>
      </c>
      <c r="BG118" s="522" t="s">
        <v>749</v>
      </c>
      <c r="BH118" s="522" t="s">
        <v>749</v>
      </c>
      <c r="BI118" s="522" t="s">
        <v>749</v>
      </c>
      <c r="BJ118" s="522">
        <v>0</v>
      </c>
      <c r="BK118" s="522" t="s">
        <v>749</v>
      </c>
      <c r="BL118" s="522" t="s">
        <v>749</v>
      </c>
      <c r="BM118" s="522" t="s">
        <v>749</v>
      </c>
      <c r="BN118" s="522" t="s">
        <v>749</v>
      </c>
      <c r="BO118" s="522" t="s">
        <v>749</v>
      </c>
      <c r="BP118" s="522" t="s">
        <v>749</v>
      </c>
      <c r="BQ118" s="522" t="s">
        <v>749</v>
      </c>
      <c r="BR118" s="522">
        <v>1</v>
      </c>
      <c r="BS118" s="522" t="s">
        <v>749</v>
      </c>
      <c r="BT118" s="522" t="s">
        <v>749</v>
      </c>
      <c r="BU118" s="522" t="s">
        <v>749</v>
      </c>
      <c r="BV118" s="522" t="s">
        <v>749</v>
      </c>
      <c r="BW118" s="522" t="s">
        <v>749</v>
      </c>
      <c r="BX118" s="522" t="s">
        <v>749</v>
      </c>
      <c r="BY118" s="522" t="s">
        <v>749</v>
      </c>
      <c r="BZ118" s="522">
        <v>1</v>
      </c>
      <c r="CA118" s="522">
        <v>1</v>
      </c>
      <c r="CB118" s="522">
        <v>1</v>
      </c>
      <c r="CC118" s="522" t="s">
        <v>749</v>
      </c>
      <c r="CD118" s="522">
        <v>1</v>
      </c>
      <c r="CE118" s="522" t="s">
        <v>749</v>
      </c>
      <c r="CF118" s="522" t="s">
        <v>749</v>
      </c>
      <c r="CG118" s="522" t="s">
        <v>749</v>
      </c>
      <c r="CH118" s="522" t="s">
        <v>749</v>
      </c>
      <c r="CI118" s="522" t="s">
        <v>749</v>
      </c>
      <c r="CJ118" s="522" t="s">
        <v>749</v>
      </c>
      <c r="CK118" s="522" t="s">
        <v>749</v>
      </c>
      <c r="CL118" s="522" t="s">
        <v>749</v>
      </c>
      <c r="CM118" s="522" t="s">
        <v>749</v>
      </c>
      <c r="CN118" s="522" t="s">
        <v>749</v>
      </c>
      <c r="CO118" s="522">
        <v>1</v>
      </c>
      <c r="CP118" s="522"/>
      <c r="CQ118" s="522">
        <v>99</v>
      </c>
      <c r="CR118" s="522"/>
      <c r="CS118" s="522"/>
      <c r="CT118" s="522"/>
      <c r="CU118" s="522"/>
      <c r="CV118" s="522"/>
    </row>
    <row r="119" s="258" customFormat="1" ht="158.4" spans="1:100">
      <c r="A119" s="447"/>
      <c r="B119" s="448">
        <f t="shared" si="13"/>
        <v>104</v>
      </c>
      <c r="C119" s="449" t="s">
        <v>1420</v>
      </c>
      <c r="D119" s="450" t="s">
        <v>743</v>
      </c>
      <c r="E119" s="451" t="s">
        <v>744</v>
      </c>
      <c r="F119" s="452" t="s">
        <v>1421</v>
      </c>
      <c r="G119" s="453" t="s">
        <v>1422</v>
      </c>
      <c r="H119" s="451" t="str">
        <f t="shared" si="24"/>
        <v>Webサーバ
Web server</v>
      </c>
      <c r="I119" s="319" t="s">
        <v>1377</v>
      </c>
      <c r="J119" s="320" t="s">
        <v>1378</v>
      </c>
      <c r="K119" s="487" t="str">
        <f t="shared" si="14"/>
        <v>回答不要
Not Applicable</v>
      </c>
      <c r="L119" s="488"/>
      <c r="M119" s="489"/>
      <c r="N119" s="490" t="s">
        <v>1420</v>
      </c>
      <c r="O119" s="491"/>
      <c r="P119" s="322"/>
      <c r="Q119" s="502"/>
      <c r="R119" s="487" t="str">
        <f t="shared" si="15"/>
        <v>回答不要
Not Applicable</v>
      </c>
      <c r="S119" s="488"/>
      <c r="T119" s="489"/>
      <c r="U119" s="491"/>
      <c r="V119" s="322"/>
      <c r="W119" s="502"/>
      <c r="X119" s="487" t="str">
        <f t="shared" si="16"/>
        <v>回答不要
Not Applicable</v>
      </c>
      <c r="Y119" s="488"/>
      <c r="Z119" s="489"/>
      <c r="AA119" s="491"/>
      <c r="AB119" s="322"/>
      <c r="AC119" s="502"/>
      <c r="AD119" s="487" t="str">
        <f t="shared" si="17"/>
        <v>回答不要
Not Applicable</v>
      </c>
      <c r="AE119" s="488"/>
      <c r="AF119" s="489"/>
      <c r="AG119" s="491"/>
      <c r="AH119" s="322"/>
      <c r="AI119" s="502"/>
      <c r="AJ119" s="487" t="str">
        <f t="shared" si="18"/>
        <v>回答不要
Not Applicable</v>
      </c>
      <c r="AK119" s="488"/>
      <c r="AL119" s="489"/>
      <c r="AM119" s="491"/>
      <c r="AN119" s="322"/>
      <c r="AO119" s="502"/>
      <c r="AP119" s="509">
        <f>IF(OR(AND('0.Work Content Judge'!$AE$160=1,$CP119=99),AND('0.Work Content Judge'!$AH$160=1,$CQ119=99),AND('0.Work Content Judge'!$AG$160=1,$CR119=99),AND(COUNTIF('0.Work Content Judge'!$AJ$160:$AO$160,2)=0,$CS119=99),AND(COUNTIF('0.Work Content Judge'!$AJ$160:$AO$160,2)&gt;0,$CT119=99),AND('0.Work Content Judge'!$T$160=0,$CU119=99),AND('0.Work Content Judge'!$U$160=0,$CV119=99)),0,IF(OR(AND('0.Work Content Judge'!$G$130=1,$CD119=1),AND('0.Work Content Judge'!$H$130=1,$CE119=1),AND('0.Work Content Judge'!$I$130=1,$CF119=1),AND('0.Work Content Judge'!$J$130=1,$CG119=1),AND('0.Work Content Judge'!$L$130=1,$CK119=1),,AND('0.Work Content Judge'!$O$130=1,$CL119=1),AND('0.Work Content Judge'!$P$130=1,$CM119=1)),1,0))</f>
        <v>0</v>
      </c>
      <c r="AQ119" s="509">
        <f t="shared" si="19"/>
        <v>1</v>
      </c>
      <c r="AR119" s="509">
        <f>IF(OR(AND('0.Work Content Judge'!$AE$161=1,$CP119=99),AND('0.Work Content Judge'!$AH$161=1,$CQ119=99),AND('0.Work Content Judge'!$AG$161=1,$CR119=99),AND(COUNTIF('0.Work Content Judge'!$AJ$161:$AO$161,2)=0,$CS119=99),AND(COUNTIF('0.Work Content Judge'!$AJ$161:$AO$161,2)&gt;0,$CT119=99),AND('0.Work Content Judge'!$T$161=0,$CU119=99),AND('0.Work Content Judge'!$U$161=0,$CV119=99)),0,IF(OR(AND('0.Work Content Judge'!$G$131=1,$CD119=1),AND('0.Work Content Judge'!$H$131=1,$CE119=1),AND('0.Work Content Judge'!$I$131=1,$CF119=1),AND('0.Work Content Judge'!$J$131=1,$CG119=1),AND('0.Work Content Judge'!$L$131=1,$CK119=1),,AND('0.Work Content Judge'!$O$131=1,$CL119=1),AND('0.Work Content Judge'!$P$131=1,$CM119=1)),1,0))</f>
        <v>0</v>
      </c>
      <c r="AS119" s="509">
        <f t="shared" si="20"/>
        <v>1</v>
      </c>
      <c r="AT119" s="509">
        <f>IF(OR(AND('0.Work Content Judge'!$AE$162=1,$CP119=99),AND('0.Work Content Judge'!$AH$162=1,$CQ119=99),AND('0.Work Content Judge'!$AG$162=1,$CR119=99),AND(COUNTIF('0.Work Content Judge'!$AJ$162:$AO$162,2)=0,$CS119=99),AND(COUNTIF('0.Work Content Judge'!$AJ$162:$AO$162,2)&gt;0,$CT119=99),AND('0.Work Content Judge'!$T$162=0,$CU119=99),AND('0.Work Content Judge'!$U$162=0,$CV119=99)),0,IF(OR(AND('0.Work Content Judge'!$G$132=1,$CD119=1),AND('0.Work Content Judge'!$H$132=1,$CE119=1),AND('0.Work Content Judge'!$I$132=1,$CF119=1),AND('0.Work Content Judge'!$J$132=1,$CG119=1),AND('0.Work Content Judge'!$L$132=1,$CK119=1),,AND('0.Work Content Judge'!$O$132=1,$CL119=1),AND('0.Work Content Judge'!$P$132=1,$CM119=1)),1,0))</f>
        <v>0</v>
      </c>
      <c r="AU119" s="509">
        <f t="shared" si="21"/>
        <v>1</v>
      </c>
      <c r="AV119" s="509">
        <f>IF(OR(AND('0.Work Content Judge'!$AE$163=1,$CP119=99),AND('0.Work Content Judge'!$AH$163=1,$CQ119=99),AND('0.Work Content Judge'!$AG$163=1,$CR119=99),AND(COUNTIF('0.Work Content Judge'!$AJ$163:$AO$163,2)=0,$CS119=99),AND(COUNTIF('0.Work Content Judge'!$AJ$163:$AO$163,2)&gt;0,$CT119=99),AND('0.Work Content Judge'!$T$163=0,$CU119=99),AND('0.Work Content Judge'!$U$163=0,$CV119=99)),0,IF(OR(AND('0.Work Content Judge'!$G$133=1,$CD119=1),AND('0.Work Content Judge'!$H$133=1,$CE119=1),AND('0.Work Content Judge'!$I$133=1,$CF119=1),AND('0.Work Content Judge'!$J$133=1,$CG119=1),AND('0.Work Content Judge'!$L$133=1,$CK119=1),,AND('0.Work Content Judge'!$O$133=1,$CL119=1),AND('0.Work Content Judge'!$P$133=1,$CM119=1)),1,0))</f>
        <v>0</v>
      </c>
      <c r="AW119" s="509">
        <f t="shared" si="22"/>
        <v>1</v>
      </c>
      <c r="AX119" s="509">
        <f>IF(OR(AND('0.Work Content Judge'!$AE$164=1,$CP119=99),AND('0.Work Content Judge'!$AH$164=1,$CQ119=99),AND('0.Work Content Judge'!$AG$164=1,$CR119=99),AND(COUNTIF('0.Work Content Judge'!$AJ$164:$AO$164,2)=0,$CS119=99),AND(COUNTIF('0.Work Content Judge'!$AJ$164:$AO$164,2)&gt;0,$CT119=99),AND('0.Work Content Judge'!$T$164=0,$CU119=99),AND('0.Work Content Judge'!$U$164=0,$CV119=99)),0,IF(OR(AND('0.Work Content Judge'!$G$134=1,$CD119=1),AND('0.Work Content Judge'!$H$134=1,$CE119=1),AND('0.Work Content Judge'!$I$134=1,$CF119=1),AND('0.Work Content Judge'!$J$134=1,$CG119=1),AND('0.Work Content Judge'!$L$134=1,$CK119=1),,AND('0.Work Content Judge'!$O$134=1,$CL119=1),AND('0.Work Content Judge'!$P$134=1,$CM119=1)),1,0))</f>
        <v>0</v>
      </c>
      <c r="AY119" s="509">
        <f t="shared" si="23"/>
        <v>1</v>
      </c>
      <c r="AZ119" s="493">
        <f t="shared" si="25"/>
        <v>1</v>
      </c>
      <c r="BA119" s="521">
        <v>1</v>
      </c>
      <c r="BB119" s="522">
        <v>1</v>
      </c>
      <c r="BC119" s="522" t="s">
        <v>749</v>
      </c>
      <c r="BD119" s="522" t="s">
        <v>749</v>
      </c>
      <c r="BE119" s="522" t="s">
        <v>749</v>
      </c>
      <c r="BF119" s="522" t="s">
        <v>749</v>
      </c>
      <c r="BG119" s="522" t="s">
        <v>749</v>
      </c>
      <c r="BH119" s="522" t="s">
        <v>749</v>
      </c>
      <c r="BI119" s="522" t="s">
        <v>749</v>
      </c>
      <c r="BJ119" s="522">
        <v>0</v>
      </c>
      <c r="BK119" s="522" t="s">
        <v>749</v>
      </c>
      <c r="BL119" s="522" t="s">
        <v>749</v>
      </c>
      <c r="BM119" s="522" t="s">
        <v>749</v>
      </c>
      <c r="BN119" s="522" t="s">
        <v>749</v>
      </c>
      <c r="BO119" s="522" t="s">
        <v>749</v>
      </c>
      <c r="BP119" s="522" t="s">
        <v>749</v>
      </c>
      <c r="BQ119" s="522" t="s">
        <v>749</v>
      </c>
      <c r="BR119" s="522">
        <v>1</v>
      </c>
      <c r="BS119" s="522" t="s">
        <v>749</v>
      </c>
      <c r="BT119" s="522" t="s">
        <v>749</v>
      </c>
      <c r="BU119" s="522" t="s">
        <v>749</v>
      </c>
      <c r="BV119" s="522" t="s">
        <v>749</v>
      </c>
      <c r="BW119" s="522" t="s">
        <v>749</v>
      </c>
      <c r="BX119" s="522" t="s">
        <v>749</v>
      </c>
      <c r="BY119" s="522" t="s">
        <v>749</v>
      </c>
      <c r="BZ119" s="522">
        <v>1</v>
      </c>
      <c r="CA119" s="522"/>
      <c r="CB119" s="522"/>
      <c r="CC119" s="522" t="s">
        <v>749</v>
      </c>
      <c r="CD119" s="522" t="s">
        <v>749</v>
      </c>
      <c r="CE119" s="522" t="s">
        <v>749</v>
      </c>
      <c r="CF119" s="522" t="s">
        <v>749</v>
      </c>
      <c r="CG119" s="522" t="s">
        <v>749</v>
      </c>
      <c r="CH119" s="522" t="s">
        <v>749</v>
      </c>
      <c r="CI119" s="522" t="s">
        <v>749</v>
      </c>
      <c r="CJ119" s="522" t="s">
        <v>749</v>
      </c>
      <c r="CK119" s="522">
        <v>1</v>
      </c>
      <c r="CL119" s="522" t="s">
        <v>749</v>
      </c>
      <c r="CM119" s="522" t="s">
        <v>749</v>
      </c>
      <c r="CN119" s="522" t="s">
        <v>749</v>
      </c>
      <c r="CO119" s="522">
        <v>1</v>
      </c>
      <c r="CP119" s="522"/>
      <c r="CQ119" s="522">
        <v>99</v>
      </c>
      <c r="CR119" s="522"/>
      <c r="CS119" s="522"/>
      <c r="CT119" s="522"/>
      <c r="CU119" s="522"/>
      <c r="CV119" s="522"/>
    </row>
    <row r="120" s="258" customFormat="1" ht="158.4" spans="1:100">
      <c r="A120" s="447"/>
      <c r="B120" s="448">
        <f t="shared" si="13"/>
        <v>105</v>
      </c>
      <c r="C120" s="449" t="s">
        <v>1423</v>
      </c>
      <c r="D120" s="450" t="s">
        <v>743</v>
      </c>
      <c r="E120" s="451" t="s">
        <v>744</v>
      </c>
      <c r="F120" s="452" t="s">
        <v>1424</v>
      </c>
      <c r="G120" s="453" t="s">
        <v>1425</v>
      </c>
      <c r="H120" s="451" t="str">
        <f t="shared" si="24"/>
        <v>Webサーバ
Web server</v>
      </c>
      <c r="I120" s="319" t="s">
        <v>1377</v>
      </c>
      <c r="J120" s="320" t="s">
        <v>1378</v>
      </c>
      <c r="K120" s="487" t="str">
        <f t="shared" si="14"/>
        <v>回答不要
Not Applicable</v>
      </c>
      <c r="L120" s="488"/>
      <c r="M120" s="489"/>
      <c r="N120" s="490" t="s">
        <v>1423</v>
      </c>
      <c r="O120" s="491"/>
      <c r="P120" s="322"/>
      <c r="Q120" s="502"/>
      <c r="R120" s="487" t="str">
        <f t="shared" si="15"/>
        <v>回答不要
Not Applicable</v>
      </c>
      <c r="S120" s="488"/>
      <c r="T120" s="489"/>
      <c r="U120" s="491"/>
      <c r="V120" s="322"/>
      <c r="W120" s="502"/>
      <c r="X120" s="487" t="str">
        <f t="shared" si="16"/>
        <v>回答不要
Not Applicable</v>
      </c>
      <c r="Y120" s="488"/>
      <c r="Z120" s="489"/>
      <c r="AA120" s="491"/>
      <c r="AB120" s="322"/>
      <c r="AC120" s="502"/>
      <c r="AD120" s="487" t="str">
        <f t="shared" si="17"/>
        <v>回答不要
Not Applicable</v>
      </c>
      <c r="AE120" s="488"/>
      <c r="AF120" s="489"/>
      <c r="AG120" s="491"/>
      <c r="AH120" s="322"/>
      <c r="AI120" s="502"/>
      <c r="AJ120" s="487" t="str">
        <f t="shared" si="18"/>
        <v>回答不要
Not Applicable</v>
      </c>
      <c r="AK120" s="488"/>
      <c r="AL120" s="489"/>
      <c r="AM120" s="491"/>
      <c r="AN120" s="322"/>
      <c r="AO120" s="502"/>
      <c r="AP120" s="509">
        <f>IF(OR(AND('0.Work Content Judge'!$AE$160=1,$CP120=99),AND('0.Work Content Judge'!$AH$160=1,$CQ120=99),AND('0.Work Content Judge'!$AG$160=1,$CR120=99),AND(COUNTIF('0.Work Content Judge'!$AJ$160:$AO$160,2)=0,$CS120=99),AND(COUNTIF('0.Work Content Judge'!$AJ$160:$AO$160,2)&gt;0,$CT120=99),AND('0.Work Content Judge'!$T$160=0,$CU120=99),AND('0.Work Content Judge'!$U$160=0,$CV120=99)),0,IF(OR(AND('0.Work Content Judge'!$G$130=1,$CD120=1),AND('0.Work Content Judge'!$H$130=1,$CE120=1),AND('0.Work Content Judge'!$I$130=1,$CF120=1),AND('0.Work Content Judge'!$J$130=1,$CG120=1),AND('0.Work Content Judge'!$L$130=1,$CK120=1),,AND('0.Work Content Judge'!$O$130=1,$CL120=1),AND('0.Work Content Judge'!$P$130=1,$CM120=1)),1,0))</f>
        <v>0</v>
      </c>
      <c r="AQ120" s="509">
        <f t="shared" si="19"/>
        <v>1</v>
      </c>
      <c r="AR120" s="509">
        <f>IF(OR(AND('0.Work Content Judge'!$AE$161=1,$CP120=99),AND('0.Work Content Judge'!$AH$161=1,$CQ120=99),AND('0.Work Content Judge'!$AG$161=1,$CR120=99),AND(COUNTIF('0.Work Content Judge'!$AJ$161:$AO$161,2)=0,$CS120=99),AND(COUNTIF('0.Work Content Judge'!$AJ$161:$AO$161,2)&gt;0,$CT120=99),AND('0.Work Content Judge'!$T$161=0,$CU120=99),AND('0.Work Content Judge'!$U$161=0,$CV120=99)),0,IF(OR(AND('0.Work Content Judge'!$G$131=1,$CD120=1),AND('0.Work Content Judge'!$H$131=1,$CE120=1),AND('0.Work Content Judge'!$I$131=1,$CF120=1),AND('0.Work Content Judge'!$J$131=1,$CG120=1),AND('0.Work Content Judge'!$L$131=1,$CK120=1),,AND('0.Work Content Judge'!$O$131=1,$CL120=1),AND('0.Work Content Judge'!$P$131=1,$CM120=1)),1,0))</f>
        <v>0</v>
      </c>
      <c r="AS120" s="509">
        <f t="shared" si="20"/>
        <v>1</v>
      </c>
      <c r="AT120" s="509">
        <f>IF(OR(AND('0.Work Content Judge'!$AE$162=1,$CP120=99),AND('0.Work Content Judge'!$AH$162=1,$CQ120=99),AND('0.Work Content Judge'!$AG$162=1,$CR120=99),AND(COUNTIF('0.Work Content Judge'!$AJ$162:$AO$162,2)=0,$CS120=99),AND(COUNTIF('0.Work Content Judge'!$AJ$162:$AO$162,2)&gt;0,$CT120=99),AND('0.Work Content Judge'!$T$162=0,$CU120=99),AND('0.Work Content Judge'!$U$162=0,$CV120=99)),0,IF(OR(AND('0.Work Content Judge'!$G$132=1,$CD120=1),AND('0.Work Content Judge'!$H$132=1,$CE120=1),AND('0.Work Content Judge'!$I$132=1,$CF120=1),AND('0.Work Content Judge'!$J$132=1,$CG120=1),AND('0.Work Content Judge'!$L$132=1,$CK120=1),,AND('0.Work Content Judge'!$O$132=1,$CL120=1),AND('0.Work Content Judge'!$P$132=1,$CM120=1)),1,0))</f>
        <v>0</v>
      </c>
      <c r="AU120" s="509">
        <f t="shared" si="21"/>
        <v>1</v>
      </c>
      <c r="AV120" s="509">
        <f>IF(OR(AND('0.Work Content Judge'!$AE$163=1,$CP120=99),AND('0.Work Content Judge'!$AH$163=1,$CQ120=99),AND('0.Work Content Judge'!$AG$163=1,$CR120=99),AND(COUNTIF('0.Work Content Judge'!$AJ$163:$AO$163,2)=0,$CS120=99),AND(COUNTIF('0.Work Content Judge'!$AJ$163:$AO$163,2)&gt;0,$CT120=99),AND('0.Work Content Judge'!$T$163=0,$CU120=99),AND('0.Work Content Judge'!$U$163=0,$CV120=99)),0,IF(OR(AND('0.Work Content Judge'!$G$133=1,$CD120=1),AND('0.Work Content Judge'!$H$133=1,$CE120=1),AND('0.Work Content Judge'!$I$133=1,$CF120=1),AND('0.Work Content Judge'!$J$133=1,$CG120=1),AND('0.Work Content Judge'!$L$133=1,$CK120=1),,AND('0.Work Content Judge'!$O$133=1,$CL120=1),AND('0.Work Content Judge'!$P$133=1,$CM120=1)),1,0))</f>
        <v>0</v>
      </c>
      <c r="AW120" s="509">
        <f t="shared" si="22"/>
        <v>1</v>
      </c>
      <c r="AX120" s="509">
        <f>IF(OR(AND('0.Work Content Judge'!$AE$164=1,$CP120=99),AND('0.Work Content Judge'!$AH$164=1,$CQ120=99),AND('0.Work Content Judge'!$AG$164=1,$CR120=99),AND(COUNTIF('0.Work Content Judge'!$AJ$164:$AO$164,2)=0,$CS120=99),AND(COUNTIF('0.Work Content Judge'!$AJ$164:$AO$164,2)&gt;0,$CT120=99),AND('0.Work Content Judge'!$T$164=0,$CU120=99),AND('0.Work Content Judge'!$U$164=0,$CV120=99)),0,IF(OR(AND('0.Work Content Judge'!$G$134=1,$CD120=1),AND('0.Work Content Judge'!$H$134=1,$CE120=1),AND('0.Work Content Judge'!$I$134=1,$CF120=1),AND('0.Work Content Judge'!$J$134=1,$CG120=1),AND('0.Work Content Judge'!$L$134=1,$CK120=1),,AND('0.Work Content Judge'!$O$134=1,$CL120=1),AND('0.Work Content Judge'!$P$134=1,$CM120=1)),1,0))</f>
        <v>0</v>
      </c>
      <c r="AY120" s="509">
        <f t="shared" si="23"/>
        <v>1</v>
      </c>
      <c r="AZ120" s="493">
        <f t="shared" si="25"/>
        <v>1</v>
      </c>
      <c r="BA120" s="521">
        <v>1</v>
      </c>
      <c r="BB120" s="522">
        <v>1</v>
      </c>
      <c r="BC120" s="522" t="s">
        <v>749</v>
      </c>
      <c r="BD120" s="522" t="s">
        <v>749</v>
      </c>
      <c r="BE120" s="522" t="s">
        <v>749</v>
      </c>
      <c r="BF120" s="522" t="s">
        <v>749</v>
      </c>
      <c r="BG120" s="522" t="s">
        <v>749</v>
      </c>
      <c r="BH120" s="522" t="s">
        <v>749</v>
      </c>
      <c r="BI120" s="522" t="s">
        <v>749</v>
      </c>
      <c r="BJ120" s="522">
        <v>0</v>
      </c>
      <c r="BK120" s="522" t="s">
        <v>749</v>
      </c>
      <c r="BL120" s="522" t="s">
        <v>749</v>
      </c>
      <c r="BM120" s="522" t="s">
        <v>749</v>
      </c>
      <c r="BN120" s="522" t="s">
        <v>749</v>
      </c>
      <c r="BO120" s="522" t="s">
        <v>749</v>
      </c>
      <c r="BP120" s="522" t="s">
        <v>749</v>
      </c>
      <c r="BQ120" s="522" t="s">
        <v>749</v>
      </c>
      <c r="BR120" s="522">
        <v>1</v>
      </c>
      <c r="BS120" s="522" t="s">
        <v>749</v>
      </c>
      <c r="BT120" s="522" t="s">
        <v>749</v>
      </c>
      <c r="BU120" s="522" t="s">
        <v>749</v>
      </c>
      <c r="BV120" s="522" t="s">
        <v>749</v>
      </c>
      <c r="BW120" s="522" t="s">
        <v>749</v>
      </c>
      <c r="BX120" s="522" t="s">
        <v>749</v>
      </c>
      <c r="BY120" s="522" t="s">
        <v>749</v>
      </c>
      <c r="BZ120" s="522">
        <v>1</v>
      </c>
      <c r="CA120" s="522">
        <v>1</v>
      </c>
      <c r="CB120" s="522">
        <v>1</v>
      </c>
      <c r="CC120" s="522" t="s">
        <v>749</v>
      </c>
      <c r="CD120" s="522">
        <v>1</v>
      </c>
      <c r="CE120" s="522" t="s">
        <v>749</v>
      </c>
      <c r="CF120" s="522" t="s">
        <v>749</v>
      </c>
      <c r="CG120" s="522" t="s">
        <v>749</v>
      </c>
      <c r="CH120" s="522" t="s">
        <v>749</v>
      </c>
      <c r="CI120" s="522" t="s">
        <v>749</v>
      </c>
      <c r="CJ120" s="522" t="s">
        <v>749</v>
      </c>
      <c r="CK120" s="522" t="s">
        <v>749</v>
      </c>
      <c r="CL120" s="522" t="s">
        <v>749</v>
      </c>
      <c r="CM120" s="522" t="s">
        <v>749</v>
      </c>
      <c r="CN120" s="522" t="s">
        <v>749</v>
      </c>
      <c r="CO120" s="522">
        <v>1</v>
      </c>
      <c r="CP120" s="522"/>
      <c r="CQ120" s="522">
        <v>99</v>
      </c>
      <c r="CR120" s="522"/>
      <c r="CS120" s="522"/>
      <c r="CT120" s="522"/>
      <c r="CU120" s="522"/>
      <c r="CV120" s="522"/>
    </row>
    <row r="121" s="258" customFormat="1" ht="172.8" spans="1:100">
      <c r="A121" s="447"/>
      <c r="B121" s="448">
        <f t="shared" si="13"/>
        <v>106</v>
      </c>
      <c r="C121" s="449" t="s">
        <v>1426</v>
      </c>
      <c r="D121" s="450" t="s">
        <v>743</v>
      </c>
      <c r="E121" s="451" t="s">
        <v>744</v>
      </c>
      <c r="F121" s="452" t="s">
        <v>1427</v>
      </c>
      <c r="G121" s="453" t="s">
        <v>1428</v>
      </c>
      <c r="H121" s="451" t="str">
        <f t="shared" si="24"/>
        <v>Webサーバ
Web server</v>
      </c>
      <c r="I121" s="319" t="s">
        <v>1429</v>
      </c>
      <c r="J121" s="320" t="s">
        <v>1430</v>
      </c>
      <c r="K121" s="487" t="str">
        <f t="shared" si="14"/>
        <v>回答不要
Not Applicable</v>
      </c>
      <c r="L121" s="488"/>
      <c r="M121" s="489"/>
      <c r="N121" s="490" t="s">
        <v>1431</v>
      </c>
      <c r="O121" s="491"/>
      <c r="P121" s="322"/>
      <c r="Q121" s="502"/>
      <c r="R121" s="487" t="str">
        <f t="shared" si="15"/>
        <v>回答不要
Not Applicable</v>
      </c>
      <c r="S121" s="488"/>
      <c r="T121" s="489"/>
      <c r="U121" s="491"/>
      <c r="V121" s="322"/>
      <c r="W121" s="502"/>
      <c r="X121" s="487" t="str">
        <f t="shared" si="16"/>
        <v>回答不要
Not Applicable</v>
      </c>
      <c r="Y121" s="488"/>
      <c r="Z121" s="489"/>
      <c r="AA121" s="491"/>
      <c r="AB121" s="322"/>
      <c r="AC121" s="502"/>
      <c r="AD121" s="487" t="str">
        <f t="shared" si="17"/>
        <v>回答不要
Not Applicable</v>
      </c>
      <c r="AE121" s="488"/>
      <c r="AF121" s="489"/>
      <c r="AG121" s="491"/>
      <c r="AH121" s="322"/>
      <c r="AI121" s="502"/>
      <c r="AJ121" s="487" t="str">
        <f t="shared" si="18"/>
        <v>回答不要
Not Applicable</v>
      </c>
      <c r="AK121" s="488"/>
      <c r="AL121" s="489"/>
      <c r="AM121" s="491"/>
      <c r="AN121" s="322"/>
      <c r="AO121" s="502"/>
      <c r="AP121" s="509">
        <f>IF(OR(AND('0.Work Content Judge'!$AE$160=1,$CP121=99),AND('0.Work Content Judge'!$AH$160=1,$CQ121=99),AND('0.Work Content Judge'!$AG$160=1,$CR121=99),AND(COUNTIF('0.Work Content Judge'!$AJ$160:$AO$160,2)=0,$CS121=99),AND(COUNTIF('0.Work Content Judge'!$AJ$160:$AO$160,2)&gt;0,$CT121=99),AND('0.Work Content Judge'!$T$160=0,$CU121=99),AND('0.Work Content Judge'!$U$160=0,$CV121=99)),0,IF(OR(AND('0.Work Content Judge'!$G$130=1,$CD121=1),AND('0.Work Content Judge'!$H$130=1,$CE121=1),AND('0.Work Content Judge'!$I$130=1,$CF121=1),AND('0.Work Content Judge'!$J$130=1,$CG121=1),AND('0.Work Content Judge'!$L$130=1,$CK121=1),,AND('0.Work Content Judge'!$O$130=1,$CL121=1),AND('0.Work Content Judge'!$P$130=1,$CM121=1)),1,0))</f>
        <v>0</v>
      </c>
      <c r="AQ121" s="509">
        <f t="shared" si="19"/>
        <v>1</v>
      </c>
      <c r="AR121" s="509">
        <f>IF(OR(AND('0.Work Content Judge'!$AE$161=1,$CP121=99),AND('0.Work Content Judge'!$AH$161=1,$CQ121=99),AND('0.Work Content Judge'!$AG$161=1,$CR121=99),AND(COUNTIF('0.Work Content Judge'!$AJ$161:$AO$161,2)=0,$CS121=99),AND(COUNTIF('0.Work Content Judge'!$AJ$161:$AO$161,2)&gt;0,$CT121=99),AND('0.Work Content Judge'!$T$161=0,$CU121=99),AND('0.Work Content Judge'!$U$161=0,$CV121=99)),0,IF(OR(AND('0.Work Content Judge'!$G$131=1,$CD121=1),AND('0.Work Content Judge'!$H$131=1,$CE121=1),AND('0.Work Content Judge'!$I$131=1,$CF121=1),AND('0.Work Content Judge'!$J$131=1,$CG121=1),AND('0.Work Content Judge'!$L$131=1,$CK121=1),,AND('0.Work Content Judge'!$O$131=1,$CL121=1),AND('0.Work Content Judge'!$P$131=1,$CM121=1)),1,0))</f>
        <v>0</v>
      </c>
      <c r="AS121" s="509">
        <f t="shared" si="20"/>
        <v>1</v>
      </c>
      <c r="AT121" s="509">
        <f>IF(OR(AND('0.Work Content Judge'!$AE$162=1,$CP121=99),AND('0.Work Content Judge'!$AH$162=1,$CQ121=99),AND('0.Work Content Judge'!$AG$162=1,$CR121=99),AND(COUNTIF('0.Work Content Judge'!$AJ$162:$AO$162,2)=0,$CS121=99),AND(COUNTIF('0.Work Content Judge'!$AJ$162:$AO$162,2)&gt;0,$CT121=99),AND('0.Work Content Judge'!$T$162=0,$CU121=99),AND('0.Work Content Judge'!$U$162=0,$CV121=99)),0,IF(OR(AND('0.Work Content Judge'!$G$132=1,$CD121=1),AND('0.Work Content Judge'!$H$132=1,$CE121=1),AND('0.Work Content Judge'!$I$132=1,$CF121=1),AND('0.Work Content Judge'!$J$132=1,$CG121=1),AND('0.Work Content Judge'!$L$132=1,$CK121=1),,AND('0.Work Content Judge'!$O$132=1,$CL121=1),AND('0.Work Content Judge'!$P$132=1,$CM121=1)),1,0))</f>
        <v>0</v>
      </c>
      <c r="AU121" s="509">
        <f t="shared" si="21"/>
        <v>1</v>
      </c>
      <c r="AV121" s="509">
        <f>IF(OR(AND('0.Work Content Judge'!$AE$163=1,$CP121=99),AND('0.Work Content Judge'!$AH$163=1,$CQ121=99),AND('0.Work Content Judge'!$AG$163=1,$CR121=99),AND(COUNTIF('0.Work Content Judge'!$AJ$163:$AO$163,2)=0,$CS121=99),AND(COUNTIF('0.Work Content Judge'!$AJ$163:$AO$163,2)&gt;0,$CT121=99),AND('0.Work Content Judge'!$T$163=0,$CU121=99),AND('0.Work Content Judge'!$U$163=0,$CV121=99)),0,IF(OR(AND('0.Work Content Judge'!$G$133=1,$CD121=1),AND('0.Work Content Judge'!$H$133=1,$CE121=1),AND('0.Work Content Judge'!$I$133=1,$CF121=1),AND('0.Work Content Judge'!$J$133=1,$CG121=1),AND('0.Work Content Judge'!$L$133=1,$CK121=1),,AND('0.Work Content Judge'!$O$133=1,$CL121=1),AND('0.Work Content Judge'!$P$133=1,$CM121=1)),1,0))</f>
        <v>0</v>
      </c>
      <c r="AW121" s="509">
        <f t="shared" si="22"/>
        <v>1</v>
      </c>
      <c r="AX121" s="509">
        <f>IF(OR(AND('0.Work Content Judge'!$AE$164=1,$CP121=99),AND('0.Work Content Judge'!$AH$164=1,$CQ121=99),AND('0.Work Content Judge'!$AG$164=1,$CR121=99),AND(COUNTIF('0.Work Content Judge'!$AJ$164:$AO$164,2)=0,$CS121=99),AND(COUNTIF('0.Work Content Judge'!$AJ$164:$AO$164,2)&gt;0,$CT121=99),AND('0.Work Content Judge'!$T$164=0,$CU121=99),AND('0.Work Content Judge'!$U$164=0,$CV121=99)),0,IF(OR(AND('0.Work Content Judge'!$G$134=1,$CD121=1),AND('0.Work Content Judge'!$H$134=1,$CE121=1),AND('0.Work Content Judge'!$I$134=1,$CF121=1),AND('0.Work Content Judge'!$J$134=1,$CG121=1),AND('0.Work Content Judge'!$L$134=1,$CK121=1),,AND('0.Work Content Judge'!$O$134=1,$CL121=1),AND('0.Work Content Judge'!$P$134=1,$CM121=1)),1,0))</f>
        <v>0</v>
      </c>
      <c r="AY121" s="509">
        <f t="shared" si="23"/>
        <v>1</v>
      </c>
      <c r="AZ121" s="493">
        <f t="shared" si="25"/>
        <v>1</v>
      </c>
      <c r="BA121" s="521">
        <v>1</v>
      </c>
      <c r="BB121" s="522">
        <v>1</v>
      </c>
      <c r="BC121" s="522" t="s">
        <v>749</v>
      </c>
      <c r="BD121" s="522" t="s">
        <v>749</v>
      </c>
      <c r="BE121" s="522" t="s">
        <v>749</v>
      </c>
      <c r="BF121" s="522" t="s">
        <v>749</v>
      </c>
      <c r="BG121" s="522" t="s">
        <v>749</v>
      </c>
      <c r="BH121" s="522" t="s">
        <v>749</v>
      </c>
      <c r="BI121" s="522" t="s">
        <v>749</v>
      </c>
      <c r="BJ121" s="522">
        <v>0</v>
      </c>
      <c r="BK121" s="522" t="s">
        <v>749</v>
      </c>
      <c r="BL121" s="522" t="s">
        <v>749</v>
      </c>
      <c r="BM121" s="522" t="s">
        <v>749</v>
      </c>
      <c r="BN121" s="522" t="s">
        <v>749</v>
      </c>
      <c r="BO121" s="522" t="s">
        <v>749</v>
      </c>
      <c r="BP121" s="522" t="s">
        <v>749</v>
      </c>
      <c r="BQ121" s="522" t="s">
        <v>749</v>
      </c>
      <c r="BR121" s="522">
        <v>1</v>
      </c>
      <c r="BS121" s="522" t="s">
        <v>749</v>
      </c>
      <c r="BT121" s="522" t="s">
        <v>749</v>
      </c>
      <c r="BU121" s="522" t="s">
        <v>749</v>
      </c>
      <c r="BV121" s="522" t="s">
        <v>749</v>
      </c>
      <c r="BW121" s="522" t="s">
        <v>749</v>
      </c>
      <c r="BX121" s="522" t="s">
        <v>749</v>
      </c>
      <c r="BY121" s="522" t="s">
        <v>749</v>
      </c>
      <c r="BZ121" s="522">
        <v>1</v>
      </c>
      <c r="CA121" s="522">
        <v>1</v>
      </c>
      <c r="CB121" s="522">
        <v>1</v>
      </c>
      <c r="CC121" s="522" t="s">
        <v>749</v>
      </c>
      <c r="CD121" s="522">
        <v>1</v>
      </c>
      <c r="CE121" s="522">
        <v>1</v>
      </c>
      <c r="CF121" s="522" t="s">
        <v>749</v>
      </c>
      <c r="CG121" s="522" t="s">
        <v>749</v>
      </c>
      <c r="CH121" s="522" t="s">
        <v>749</v>
      </c>
      <c r="CI121" s="522" t="s">
        <v>749</v>
      </c>
      <c r="CJ121" s="522" t="s">
        <v>749</v>
      </c>
      <c r="CK121" s="522" t="s">
        <v>749</v>
      </c>
      <c r="CL121" s="522" t="s">
        <v>749</v>
      </c>
      <c r="CM121" s="522" t="s">
        <v>749</v>
      </c>
      <c r="CN121" s="522" t="s">
        <v>749</v>
      </c>
      <c r="CO121" s="522">
        <v>1</v>
      </c>
      <c r="CP121" s="522"/>
      <c r="CQ121" s="522"/>
      <c r="CR121" s="522">
        <v>99</v>
      </c>
      <c r="CS121" s="522"/>
      <c r="CT121" s="522"/>
      <c r="CU121" s="522"/>
      <c r="CV121" s="522"/>
    </row>
    <row r="122" s="258" customFormat="1" ht="158.4" spans="1:100">
      <c r="A122" s="447"/>
      <c r="B122" s="448">
        <f t="shared" si="13"/>
        <v>107</v>
      </c>
      <c r="C122" s="449" t="s">
        <v>1432</v>
      </c>
      <c r="D122" s="450" t="s">
        <v>743</v>
      </c>
      <c r="E122" s="451" t="s">
        <v>744</v>
      </c>
      <c r="F122" s="452" t="s">
        <v>1433</v>
      </c>
      <c r="G122" s="453" t="s">
        <v>1434</v>
      </c>
      <c r="H122" s="451" t="str">
        <f t="shared" si="24"/>
        <v>Webサーバ
Web server</v>
      </c>
      <c r="I122" s="319" t="s">
        <v>1377</v>
      </c>
      <c r="J122" s="320" t="s">
        <v>1378</v>
      </c>
      <c r="K122" s="487" t="str">
        <f t="shared" si="14"/>
        <v>回答不要
Not Applicable</v>
      </c>
      <c r="L122" s="488"/>
      <c r="M122" s="489"/>
      <c r="N122" s="492" t="s">
        <v>287</v>
      </c>
      <c r="O122" s="493"/>
      <c r="P122" s="494"/>
      <c r="Q122" s="503"/>
      <c r="R122" s="487" t="str">
        <f t="shared" si="15"/>
        <v>回答不要
Not Applicable</v>
      </c>
      <c r="S122" s="488"/>
      <c r="T122" s="489"/>
      <c r="U122" s="493"/>
      <c r="V122" s="494"/>
      <c r="W122" s="503"/>
      <c r="X122" s="487" t="str">
        <f t="shared" si="16"/>
        <v>回答不要
Not Applicable</v>
      </c>
      <c r="Y122" s="488"/>
      <c r="Z122" s="489"/>
      <c r="AA122" s="493"/>
      <c r="AB122" s="494"/>
      <c r="AC122" s="503"/>
      <c r="AD122" s="487" t="str">
        <f t="shared" si="17"/>
        <v>回答不要
Not Applicable</v>
      </c>
      <c r="AE122" s="488"/>
      <c r="AF122" s="489"/>
      <c r="AG122" s="493"/>
      <c r="AH122" s="494"/>
      <c r="AI122" s="503"/>
      <c r="AJ122" s="487" t="str">
        <f t="shared" si="18"/>
        <v>回答不要
Not Applicable</v>
      </c>
      <c r="AK122" s="488"/>
      <c r="AL122" s="489"/>
      <c r="AM122" s="493"/>
      <c r="AN122" s="494"/>
      <c r="AO122" s="503"/>
      <c r="AP122" s="509">
        <f>IF(OR(AND('0.Work Content Judge'!$AE$160=1,$CP122=99),AND('0.Work Content Judge'!$AH$160=1,$CQ122=99),AND('0.Work Content Judge'!$AG$160=1,$CR122=99),AND(COUNTIF('0.Work Content Judge'!$AJ$160:$AO$160,2)=0,$CS122=99),AND(COUNTIF('0.Work Content Judge'!$AJ$160:$AO$160,2)&gt;0,$CT122=99),AND('0.Work Content Judge'!$T$160=0,$CU122=99),AND('0.Work Content Judge'!$U$160=0,$CV122=99)),0,IF(OR(AND('0.Work Content Judge'!$G$130=1,$CD122=1),AND('0.Work Content Judge'!$H$130=1,$CE122=1),AND('0.Work Content Judge'!$I$130=1,$CF122=1),AND('0.Work Content Judge'!$J$130=1,$CG122=1),AND('0.Work Content Judge'!$L$130=1,$CK122=1),,AND('0.Work Content Judge'!$O$130=1,$CL122=1),AND('0.Work Content Judge'!$P$130=1,$CM122=1)),1,0))</f>
        <v>0</v>
      </c>
      <c r="AQ122" s="509">
        <f t="shared" si="19"/>
        <v>1</v>
      </c>
      <c r="AR122" s="509">
        <f>IF(OR(AND('0.Work Content Judge'!$AE$161=1,$CP122=99),AND('0.Work Content Judge'!$AH$161=1,$CQ122=99),AND('0.Work Content Judge'!$AG$161=1,$CR122=99),AND(COUNTIF('0.Work Content Judge'!$AJ$161:$AO$161,2)=0,$CS122=99),AND(COUNTIF('0.Work Content Judge'!$AJ$161:$AO$161,2)&gt;0,$CT122=99),AND('0.Work Content Judge'!$T$161=0,$CU122=99),AND('0.Work Content Judge'!$U$161=0,$CV122=99)),0,IF(OR(AND('0.Work Content Judge'!$G$131=1,$CD122=1),AND('0.Work Content Judge'!$H$131=1,$CE122=1),AND('0.Work Content Judge'!$I$131=1,$CF122=1),AND('0.Work Content Judge'!$J$131=1,$CG122=1),AND('0.Work Content Judge'!$L$131=1,$CK122=1),,AND('0.Work Content Judge'!$O$131=1,$CL122=1),AND('0.Work Content Judge'!$P$131=1,$CM122=1)),1,0))</f>
        <v>0</v>
      </c>
      <c r="AS122" s="509">
        <f t="shared" si="20"/>
        <v>1</v>
      </c>
      <c r="AT122" s="509">
        <f>IF(OR(AND('0.Work Content Judge'!$AE$162=1,$CP122=99),AND('0.Work Content Judge'!$AH$162=1,$CQ122=99),AND('0.Work Content Judge'!$AG$162=1,$CR122=99),AND(COUNTIF('0.Work Content Judge'!$AJ$162:$AO$162,2)=0,$CS122=99),AND(COUNTIF('0.Work Content Judge'!$AJ$162:$AO$162,2)&gt;0,$CT122=99),AND('0.Work Content Judge'!$T$162=0,$CU122=99),AND('0.Work Content Judge'!$U$162=0,$CV122=99)),0,IF(OR(AND('0.Work Content Judge'!$G$132=1,$CD122=1),AND('0.Work Content Judge'!$H$132=1,$CE122=1),AND('0.Work Content Judge'!$I$132=1,$CF122=1),AND('0.Work Content Judge'!$J$132=1,$CG122=1),AND('0.Work Content Judge'!$L$132=1,$CK122=1),,AND('0.Work Content Judge'!$O$132=1,$CL122=1),AND('0.Work Content Judge'!$P$132=1,$CM122=1)),1,0))</f>
        <v>0</v>
      </c>
      <c r="AU122" s="509">
        <f t="shared" si="21"/>
        <v>1</v>
      </c>
      <c r="AV122" s="509">
        <f>IF(OR(AND('0.Work Content Judge'!$AE$163=1,$CP122=99),AND('0.Work Content Judge'!$AH$163=1,$CQ122=99),AND('0.Work Content Judge'!$AG$163=1,$CR122=99),AND(COUNTIF('0.Work Content Judge'!$AJ$163:$AO$163,2)=0,$CS122=99),AND(COUNTIF('0.Work Content Judge'!$AJ$163:$AO$163,2)&gt;0,$CT122=99),AND('0.Work Content Judge'!$T$163=0,$CU122=99),AND('0.Work Content Judge'!$U$163=0,$CV122=99)),0,IF(OR(AND('0.Work Content Judge'!$G$133=1,$CD122=1),AND('0.Work Content Judge'!$H$133=1,$CE122=1),AND('0.Work Content Judge'!$I$133=1,$CF122=1),AND('0.Work Content Judge'!$J$133=1,$CG122=1),AND('0.Work Content Judge'!$L$133=1,$CK122=1),,AND('0.Work Content Judge'!$O$133=1,$CL122=1),AND('0.Work Content Judge'!$P$133=1,$CM122=1)),1,0))</f>
        <v>0</v>
      </c>
      <c r="AW122" s="509">
        <f t="shared" si="22"/>
        <v>1</v>
      </c>
      <c r="AX122" s="509">
        <f>IF(OR(AND('0.Work Content Judge'!$AE$164=1,$CP122=99),AND('0.Work Content Judge'!$AH$164=1,$CQ122=99),AND('0.Work Content Judge'!$AG$164=1,$CR122=99),AND(COUNTIF('0.Work Content Judge'!$AJ$164:$AO$164,2)=0,$CS122=99),AND(COUNTIF('0.Work Content Judge'!$AJ$164:$AO$164,2)&gt;0,$CT122=99),AND('0.Work Content Judge'!$T$164=0,$CU122=99),AND('0.Work Content Judge'!$U$164=0,$CV122=99)),0,IF(OR(AND('0.Work Content Judge'!$G$134=1,$CD122=1),AND('0.Work Content Judge'!$H$134=1,$CE122=1),AND('0.Work Content Judge'!$I$134=1,$CF122=1),AND('0.Work Content Judge'!$J$134=1,$CG122=1),AND('0.Work Content Judge'!$L$134=1,$CK122=1),,AND('0.Work Content Judge'!$O$134=1,$CL122=1),AND('0.Work Content Judge'!$P$134=1,$CM122=1)),1,0))</f>
        <v>0</v>
      </c>
      <c r="AY122" s="509">
        <f t="shared" si="23"/>
        <v>1</v>
      </c>
      <c r="AZ122" s="493">
        <f t="shared" si="25"/>
        <v>1</v>
      </c>
      <c r="BA122" s="521">
        <v>1</v>
      </c>
      <c r="BB122" s="522">
        <v>1</v>
      </c>
      <c r="BC122" s="522" t="s">
        <v>749</v>
      </c>
      <c r="BD122" s="522" t="s">
        <v>749</v>
      </c>
      <c r="BE122" s="522" t="s">
        <v>749</v>
      </c>
      <c r="BF122" s="522" t="s">
        <v>749</v>
      </c>
      <c r="BG122" s="522" t="s">
        <v>749</v>
      </c>
      <c r="BH122" s="522" t="s">
        <v>749</v>
      </c>
      <c r="BI122" s="522" t="s">
        <v>749</v>
      </c>
      <c r="BJ122" s="522" t="e">
        <v>#N/A</v>
      </c>
      <c r="BK122" s="522" t="e">
        <v>#N/A</v>
      </c>
      <c r="BL122" s="522" t="e">
        <v>#N/A</v>
      </c>
      <c r="BM122" s="522" t="e">
        <v>#N/A</v>
      </c>
      <c r="BN122" s="522" t="e">
        <v>#N/A</v>
      </c>
      <c r="BO122" s="522" t="e">
        <v>#N/A</v>
      </c>
      <c r="BP122" s="522" t="e">
        <v>#N/A</v>
      </c>
      <c r="BQ122" s="522" t="s">
        <v>749</v>
      </c>
      <c r="BR122" s="522">
        <v>1</v>
      </c>
      <c r="BS122" s="522" t="s">
        <v>749</v>
      </c>
      <c r="BT122" s="522" t="s">
        <v>749</v>
      </c>
      <c r="BU122" s="522" t="s">
        <v>749</v>
      </c>
      <c r="BV122" s="522" t="s">
        <v>749</v>
      </c>
      <c r="BW122" s="522" t="s">
        <v>749</v>
      </c>
      <c r="BX122" s="522" t="s">
        <v>749</v>
      </c>
      <c r="BY122" s="522" t="s">
        <v>749</v>
      </c>
      <c r="BZ122" s="522">
        <v>1</v>
      </c>
      <c r="CA122" s="522">
        <v>1</v>
      </c>
      <c r="CB122" s="522">
        <v>1</v>
      </c>
      <c r="CC122" s="522" t="s">
        <v>749</v>
      </c>
      <c r="CD122" s="522">
        <v>1</v>
      </c>
      <c r="CE122" s="522" t="s">
        <v>749</v>
      </c>
      <c r="CF122" s="522">
        <v>1</v>
      </c>
      <c r="CG122" s="522" t="s">
        <v>749</v>
      </c>
      <c r="CH122" s="522" t="s">
        <v>749</v>
      </c>
      <c r="CI122" s="522" t="s">
        <v>749</v>
      </c>
      <c r="CJ122" s="522" t="s">
        <v>749</v>
      </c>
      <c r="CK122" s="522" t="s">
        <v>749</v>
      </c>
      <c r="CL122" s="522" t="s">
        <v>749</v>
      </c>
      <c r="CM122" s="522" t="s">
        <v>749</v>
      </c>
      <c r="CN122" s="522" t="s">
        <v>749</v>
      </c>
      <c r="CO122" s="522">
        <v>1</v>
      </c>
      <c r="CP122" s="522"/>
      <c r="CQ122" s="522">
        <v>99</v>
      </c>
      <c r="CR122" s="522"/>
      <c r="CS122" s="522"/>
      <c r="CT122" s="522"/>
      <c r="CU122" s="522"/>
      <c r="CV122" s="522"/>
    </row>
    <row r="123" s="258" customFormat="1" ht="158.4" spans="1:100">
      <c r="A123" s="447"/>
      <c r="B123" s="448">
        <f t="shared" si="13"/>
        <v>108</v>
      </c>
      <c r="C123" s="449" t="s">
        <v>1435</v>
      </c>
      <c r="D123" s="450" t="s">
        <v>743</v>
      </c>
      <c r="E123" s="451" t="s">
        <v>744</v>
      </c>
      <c r="F123" s="452" t="s">
        <v>1436</v>
      </c>
      <c r="G123" s="453" t="s">
        <v>1437</v>
      </c>
      <c r="H123" s="451" t="str">
        <f t="shared" si="24"/>
        <v>Webサーバ
Web server</v>
      </c>
      <c r="I123" s="319" t="s">
        <v>1377</v>
      </c>
      <c r="J123" s="320" t="s">
        <v>1378</v>
      </c>
      <c r="K123" s="487" t="str">
        <f t="shared" si="14"/>
        <v>回答不要
Not Applicable</v>
      </c>
      <c r="L123" s="488"/>
      <c r="M123" s="489"/>
      <c r="N123" s="492" t="s">
        <v>287</v>
      </c>
      <c r="O123" s="493"/>
      <c r="P123" s="494"/>
      <c r="Q123" s="503"/>
      <c r="R123" s="487" t="str">
        <f t="shared" si="15"/>
        <v>回答不要
Not Applicable</v>
      </c>
      <c r="S123" s="488"/>
      <c r="T123" s="489"/>
      <c r="U123" s="493"/>
      <c r="V123" s="494"/>
      <c r="W123" s="503"/>
      <c r="X123" s="487" t="str">
        <f t="shared" si="16"/>
        <v>回答不要
Not Applicable</v>
      </c>
      <c r="Y123" s="488"/>
      <c r="Z123" s="489"/>
      <c r="AA123" s="493"/>
      <c r="AB123" s="494"/>
      <c r="AC123" s="503"/>
      <c r="AD123" s="487" t="str">
        <f t="shared" si="17"/>
        <v>回答不要
Not Applicable</v>
      </c>
      <c r="AE123" s="488"/>
      <c r="AF123" s="489"/>
      <c r="AG123" s="493"/>
      <c r="AH123" s="494"/>
      <c r="AI123" s="503"/>
      <c r="AJ123" s="487" t="str">
        <f t="shared" si="18"/>
        <v>回答不要
Not Applicable</v>
      </c>
      <c r="AK123" s="488"/>
      <c r="AL123" s="489"/>
      <c r="AM123" s="493"/>
      <c r="AN123" s="494"/>
      <c r="AO123" s="503"/>
      <c r="AP123" s="509">
        <f>IF(OR(AND('0.Work Content Judge'!$AE$160=1,$CP123=99),AND('0.Work Content Judge'!$AH$160=1,$CQ123=99),AND('0.Work Content Judge'!$AG$160=1,$CR123=99),AND(COUNTIF('0.Work Content Judge'!$AJ$160:$AO$160,2)=0,$CS123=99),AND(COUNTIF('0.Work Content Judge'!$AJ$160:$AO$160,2)&gt;0,$CT123=99),AND('0.Work Content Judge'!$T$160=0,$CU123=99),AND('0.Work Content Judge'!$U$160=0,$CV123=99)),0,IF(OR(AND('0.Work Content Judge'!$G$130=1,$CD123=1),AND('0.Work Content Judge'!$H$130=1,$CE123=1),AND('0.Work Content Judge'!$I$130=1,$CF123=1),AND('0.Work Content Judge'!$J$130=1,$CG123=1),AND('0.Work Content Judge'!$L$130=1,$CK123=1),,AND('0.Work Content Judge'!$O$130=1,$CL123=1),AND('0.Work Content Judge'!$P$130=1,$CM123=1)),1,0))</f>
        <v>0</v>
      </c>
      <c r="AQ123" s="509">
        <f t="shared" si="19"/>
        <v>1</v>
      </c>
      <c r="AR123" s="509">
        <f>IF(OR(AND('0.Work Content Judge'!$AE$161=1,$CP123=99),AND('0.Work Content Judge'!$AH$161=1,$CQ123=99),AND('0.Work Content Judge'!$AG$161=1,$CR123=99),AND(COUNTIF('0.Work Content Judge'!$AJ$161:$AO$161,2)=0,$CS123=99),AND(COUNTIF('0.Work Content Judge'!$AJ$161:$AO$161,2)&gt;0,$CT123=99),AND('0.Work Content Judge'!$T$161=0,$CU123=99),AND('0.Work Content Judge'!$U$161=0,$CV123=99)),0,IF(OR(AND('0.Work Content Judge'!$G$131=1,$CD123=1),AND('0.Work Content Judge'!$H$131=1,$CE123=1),AND('0.Work Content Judge'!$I$131=1,$CF123=1),AND('0.Work Content Judge'!$J$131=1,$CG123=1),AND('0.Work Content Judge'!$L$131=1,$CK123=1),,AND('0.Work Content Judge'!$O$131=1,$CL123=1),AND('0.Work Content Judge'!$P$131=1,$CM123=1)),1,0))</f>
        <v>0</v>
      </c>
      <c r="AS123" s="509">
        <f t="shared" si="20"/>
        <v>1</v>
      </c>
      <c r="AT123" s="509">
        <f>IF(OR(AND('0.Work Content Judge'!$AE$162=1,$CP123=99),AND('0.Work Content Judge'!$AH$162=1,$CQ123=99),AND('0.Work Content Judge'!$AG$162=1,$CR123=99),AND(COUNTIF('0.Work Content Judge'!$AJ$162:$AO$162,2)=0,$CS123=99),AND(COUNTIF('0.Work Content Judge'!$AJ$162:$AO$162,2)&gt;0,$CT123=99),AND('0.Work Content Judge'!$T$162=0,$CU123=99),AND('0.Work Content Judge'!$U$162=0,$CV123=99)),0,IF(OR(AND('0.Work Content Judge'!$G$132=1,$CD123=1),AND('0.Work Content Judge'!$H$132=1,$CE123=1),AND('0.Work Content Judge'!$I$132=1,$CF123=1),AND('0.Work Content Judge'!$J$132=1,$CG123=1),AND('0.Work Content Judge'!$L$132=1,$CK123=1),,AND('0.Work Content Judge'!$O$132=1,$CL123=1),AND('0.Work Content Judge'!$P$132=1,$CM123=1)),1,0))</f>
        <v>0</v>
      </c>
      <c r="AU123" s="509">
        <f t="shared" si="21"/>
        <v>1</v>
      </c>
      <c r="AV123" s="509">
        <f>IF(OR(AND('0.Work Content Judge'!$AE$163=1,$CP123=99),AND('0.Work Content Judge'!$AH$163=1,$CQ123=99),AND('0.Work Content Judge'!$AG$163=1,$CR123=99),AND(COUNTIF('0.Work Content Judge'!$AJ$163:$AO$163,2)=0,$CS123=99),AND(COUNTIF('0.Work Content Judge'!$AJ$163:$AO$163,2)&gt;0,$CT123=99),AND('0.Work Content Judge'!$T$163=0,$CU123=99),AND('0.Work Content Judge'!$U$163=0,$CV123=99)),0,IF(OR(AND('0.Work Content Judge'!$G$133=1,$CD123=1),AND('0.Work Content Judge'!$H$133=1,$CE123=1),AND('0.Work Content Judge'!$I$133=1,$CF123=1),AND('0.Work Content Judge'!$J$133=1,$CG123=1),AND('0.Work Content Judge'!$L$133=1,$CK123=1),,AND('0.Work Content Judge'!$O$133=1,$CL123=1),AND('0.Work Content Judge'!$P$133=1,$CM123=1)),1,0))</f>
        <v>0</v>
      </c>
      <c r="AW123" s="509">
        <f t="shared" si="22"/>
        <v>1</v>
      </c>
      <c r="AX123" s="509">
        <f>IF(OR(AND('0.Work Content Judge'!$AE$164=1,$CP123=99),AND('0.Work Content Judge'!$AH$164=1,$CQ123=99),AND('0.Work Content Judge'!$AG$164=1,$CR123=99),AND(COUNTIF('0.Work Content Judge'!$AJ$164:$AO$164,2)=0,$CS123=99),AND(COUNTIF('0.Work Content Judge'!$AJ$164:$AO$164,2)&gt;0,$CT123=99),AND('0.Work Content Judge'!$T$164=0,$CU123=99),AND('0.Work Content Judge'!$U$164=0,$CV123=99)),0,IF(OR(AND('0.Work Content Judge'!$G$134=1,$CD123=1),AND('0.Work Content Judge'!$H$134=1,$CE123=1),AND('0.Work Content Judge'!$I$134=1,$CF123=1),AND('0.Work Content Judge'!$J$134=1,$CG123=1),AND('0.Work Content Judge'!$L$134=1,$CK123=1),,AND('0.Work Content Judge'!$O$134=1,$CL123=1),AND('0.Work Content Judge'!$P$134=1,$CM123=1)),1,0))</f>
        <v>0</v>
      </c>
      <c r="AY123" s="509">
        <f t="shared" si="23"/>
        <v>1</v>
      </c>
      <c r="AZ123" s="493">
        <f t="shared" si="25"/>
        <v>1</v>
      </c>
      <c r="BA123" s="521">
        <v>1</v>
      </c>
      <c r="BB123" s="522">
        <v>1</v>
      </c>
      <c r="BC123" s="522" t="s">
        <v>749</v>
      </c>
      <c r="BD123" s="522" t="s">
        <v>749</v>
      </c>
      <c r="BE123" s="522" t="s">
        <v>749</v>
      </c>
      <c r="BF123" s="522" t="s">
        <v>749</v>
      </c>
      <c r="BG123" s="522" t="s">
        <v>749</v>
      </c>
      <c r="BH123" s="522" t="s">
        <v>749</v>
      </c>
      <c r="BI123" s="522" t="s">
        <v>749</v>
      </c>
      <c r="BJ123" s="522" t="e">
        <v>#N/A</v>
      </c>
      <c r="BK123" s="522" t="e">
        <v>#N/A</v>
      </c>
      <c r="BL123" s="522" t="e">
        <v>#N/A</v>
      </c>
      <c r="BM123" s="522" t="e">
        <v>#N/A</v>
      </c>
      <c r="BN123" s="522" t="e">
        <v>#N/A</v>
      </c>
      <c r="BO123" s="522" t="e">
        <v>#N/A</v>
      </c>
      <c r="BP123" s="522" t="e">
        <v>#N/A</v>
      </c>
      <c r="BQ123" s="522" t="s">
        <v>749</v>
      </c>
      <c r="BR123" s="522">
        <v>1</v>
      </c>
      <c r="BS123" s="522" t="s">
        <v>749</v>
      </c>
      <c r="BT123" s="522" t="s">
        <v>749</v>
      </c>
      <c r="BU123" s="522" t="s">
        <v>749</v>
      </c>
      <c r="BV123" s="522" t="s">
        <v>749</v>
      </c>
      <c r="BW123" s="522" t="s">
        <v>749</v>
      </c>
      <c r="BX123" s="522" t="s">
        <v>749</v>
      </c>
      <c r="BY123" s="522" t="s">
        <v>749</v>
      </c>
      <c r="BZ123" s="522">
        <v>1</v>
      </c>
      <c r="CA123" s="522">
        <v>1</v>
      </c>
      <c r="CB123" s="522">
        <v>1</v>
      </c>
      <c r="CC123" s="522" t="s">
        <v>749</v>
      </c>
      <c r="CD123" s="522">
        <v>1</v>
      </c>
      <c r="CE123" s="522" t="s">
        <v>749</v>
      </c>
      <c r="CF123" s="522" t="s">
        <v>749</v>
      </c>
      <c r="CG123" s="522" t="s">
        <v>749</v>
      </c>
      <c r="CH123" s="522" t="s">
        <v>749</v>
      </c>
      <c r="CI123" s="522" t="s">
        <v>749</v>
      </c>
      <c r="CJ123" s="522" t="s">
        <v>749</v>
      </c>
      <c r="CK123" s="522" t="s">
        <v>749</v>
      </c>
      <c r="CL123" s="522" t="s">
        <v>749</v>
      </c>
      <c r="CM123" s="522" t="s">
        <v>749</v>
      </c>
      <c r="CN123" s="522" t="s">
        <v>749</v>
      </c>
      <c r="CO123" s="522">
        <v>1</v>
      </c>
      <c r="CP123" s="522"/>
      <c r="CQ123" s="522">
        <v>99</v>
      </c>
      <c r="CR123" s="522"/>
      <c r="CS123" s="522"/>
      <c r="CT123" s="522"/>
      <c r="CU123" s="522"/>
      <c r="CV123" s="522"/>
    </row>
    <row r="124" s="258" customFormat="1" ht="259.2" spans="1:100">
      <c r="A124" s="447"/>
      <c r="B124" s="448">
        <f t="shared" si="13"/>
        <v>109</v>
      </c>
      <c r="C124" s="449" t="s">
        <v>1438</v>
      </c>
      <c r="D124" s="450" t="s">
        <v>743</v>
      </c>
      <c r="E124" s="451" t="s">
        <v>744</v>
      </c>
      <c r="F124" s="452" t="s">
        <v>1439</v>
      </c>
      <c r="G124" s="453" t="s">
        <v>1440</v>
      </c>
      <c r="H124" s="451" t="str">
        <f t="shared" si="24"/>
        <v>サーバ全体
Entire server</v>
      </c>
      <c r="I124" s="319" t="s">
        <v>785</v>
      </c>
      <c r="J124" s="320" t="s">
        <v>786</v>
      </c>
      <c r="K124" s="487" t="str">
        <f t="shared" si="14"/>
        <v>回答不要
Not Applicable</v>
      </c>
      <c r="L124" s="488"/>
      <c r="M124" s="489"/>
      <c r="N124" s="492" t="s">
        <v>287</v>
      </c>
      <c r="O124" s="493"/>
      <c r="P124" s="494"/>
      <c r="Q124" s="503"/>
      <c r="R124" s="487" t="str">
        <f t="shared" si="15"/>
        <v>回答不要
Not Applicable</v>
      </c>
      <c r="S124" s="488"/>
      <c r="T124" s="489"/>
      <c r="U124" s="493"/>
      <c r="V124" s="494"/>
      <c r="W124" s="503"/>
      <c r="X124" s="487" t="str">
        <f t="shared" si="16"/>
        <v>回答不要
Not Applicable</v>
      </c>
      <c r="Y124" s="488"/>
      <c r="Z124" s="489"/>
      <c r="AA124" s="493"/>
      <c r="AB124" s="494"/>
      <c r="AC124" s="503"/>
      <c r="AD124" s="487" t="str">
        <f t="shared" si="17"/>
        <v>回答不要
Not Applicable</v>
      </c>
      <c r="AE124" s="488"/>
      <c r="AF124" s="489"/>
      <c r="AG124" s="493"/>
      <c r="AH124" s="494"/>
      <c r="AI124" s="503"/>
      <c r="AJ124" s="487" t="str">
        <f t="shared" si="18"/>
        <v>回答不要
Not Applicable</v>
      </c>
      <c r="AK124" s="488"/>
      <c r="AL124" s="489"/>
      <c r="AM124" s="493"/>
      <c r="AN124" s="494"/>
      <c r="AO124" s="503"/>
      <c r="AP124" s="509">
        <f>IF(OR(AND('0.Work Content Judge'!$AE$160=1,$CP124=99),AND('0.Work Content Judge'!$AH$160=1,$CQ124=99),AND('0.Work Content Judge'!$AG$160=1,$CR124=99),AND(COUNTIF('0.Work Content Judge'!$AJ$160:$AO$160,2)=0,$CS124=99),AND(COUNTIF('0.Work Content Judge'!$AJ$160:$AO$160,2)&gt;0,$CT124=99),AND('0.Work Content Judge'!$T$160=0,$CU124=99),AND('0.Work Content Judge'!$U$160=0,$CV124=99)),0,IF(OR(AND('0.Work Content Judge'!$G$130=1,$CD124=1),AND('0.Work Content Judge'!$H$130=1,$CE124=1),AND('0.Work Content Judge'!$I$130=1,$CF124=1),AND('0.Work Content Judge'!$J$130=1,$CG124=1),AND('0.Work Content Judge'!$L$130=1,$CK124=1),,AND('0.Work Content Judge'!$O$130=1,$CL124=1),AND('0.Work Content Judge'!$P$130=1,$CM124=1)),1,0))</f>
        <v>0</v>
      </c>
      <c r="AQ124" s="509">
        <f t="shared" si="19"/>
        <v>1</v>
      </c>
      <c r="AR124" s="509">
        <f>IF(OR(AND('0.Work Content Judge'!$AE$161=1,$CP124=99),AND('0.Work Content Judge'!$AH$161=1,$CQ124=99),AND('0.Work Content Judge'!$AG$161=1,$CR124=99),AND(COUNTIF('0.Work Content Judge'!$AJ$161:$AO$161,2)=0,$CS124=99),AND(COUNTIF('0.Work Content Judge'!$AJ$161:$AO$161,2)&gt;0,$CT124=99),AND('0.Work Content Judge'!$T$161=0,$CU124=99),AND('0.Work Content Judge'!$U$161=0,$CV124=99)),0,IF(OR(AND('0.Work Content Judge'!$G$131=1,$CD124=1),AND('0.Work Content Judge'!$H$131=1,$CE124=1),AND('0.Work Content Judge'!$I$131=1,$CF124=1),AND('0.Work Content Judge'!$J$131=1,$CG124=1),AND('0.Work Content Judge'!$L$131=1,$CK124=1),,AND('0.Work Content Judge'!$O$131=1,$CL124=1),AND('0.Work Content Judge'!$P$131=1,$CM124=1)),1,0))</f>
        <v>0</v>
      </c>
      <c r="AS124" s="509">
        <f t="shared" si="20"/>
        <v>1</v>
      </c>
      <c r="AT124" s="509">
        <f>IF(OR(AND('0.Work Content Judge'!$AE$162=1,$CP124=99),AND('0.Work Content Judge'!$AH$162=1,$CQ124=99),AND('0.Work Content Judge'!$AG$162=1,$CR124=99),AND(COUNTIF('0.Work Content Judge'!$AJ$162:$AO$162,2)=0,$CS124=99),AND(COUNTIF('0.Work Content Judge'!$AJ$162:$AO$162,2)&gt;0,$CT124=99),AND('0.Work Content Judge'!$T$162=0,$CU124=99),AND('0.Work Content Judge'!$U$162=0,$CV124=99)),0,IF(OR(AND('0.Work Content Judge'!$G$132=1,$CD124=1),AND('0.Work Content Judge'!$H$132=1,$CE124=1),AND('0.Work Content Judge'!$I$132=1,$CF124=1),AND('0.Work Content Judge'!$J$132=1,$CG124=1),AND('0.Work Content Judge'!$L$132=1,$CK124=1),,AND('0.Work Content Judge'!$O$132=1,$CL124=1),AND('0.Work Content Judge'!$P$132=1,$CM124=1)),1,0))</f>
        <v>0</v>
      </c>
      <c r="AU124" s="509">
        <f t="shared" si="21"/>
        <v>1</v>
      </c>
      <c r="AV124" s="509">
        <f>IF(OR(AND('0.Work Content Judge'!$AE$163=1,$CP124=99),AND('0.Work Content Judge'!$AH$163=1,$CQ124=99),AND('0.Work Content Judge'!$AG$163=1,$CR124=99),AND(COUNTIF('0.Work Content Judge'!$AJ$163:$AO$163,2)=0,$CS124=99),AND(COUNTIF('0.Work Content Judge'!$AJ$163:$AO$163,2)&gt;0,$CT124=99),AND('0.Work Content Judge'!$T$163=0,$CU124=99),AND('0.Work Content Judge'!$U$163=0,$CV124=99)),0,IF(OR(AND('0.Work Content Judge'!$G$133=1,$CD124=1),AND('0.Work Content Judge'!$H$133=1,$CE124=1),AND('0.Work Content Judge'!$I$133=1,$CF124=1),AND('0.Work Content Judge'!$J$133=1,$CG124=1),AND('0.Work Content Judge'!$L$133=1,$CK124=1),,AND('0.Work Content Judge'!$O$133=1,$CL124=1),AND('0.Work Content Judge'!$P$133=1,$CM124=1)),1,0))</f>
        <v>0</v>
      </c>
      <c r="AW124" s="509">
        <f t="shared" si="22"/>
        <v>1</v>
      </c>
      <c r="AX124" s="509">
        <f>IF(OR(AND('0.Work Content Judge'!$AE$164=1,$CP124=99),AND('0.Work Content Judge'!$AH$164=1,$CQ124=99),AND('0.Work Content Judge'!$AG$164=1,$CR124=99),AND(COUNTIF('0.Work Content Judge'!$AJ$164:$AO$164,2)=0,$CS124=99),AND(COUNTIF('0.Work Content Judge'!$AJ$164:$AO$164,2)&gt;0,$CT124=99),AND('0.Work Content Judge'!$T$164=0,$CU124=99),AND('0.Work Content Judge'!$U$164=0,$CV124=99)),0,IF(OR(AND('0.Work Content Judge'!$G$134=1,$CD124=1),AND('0.Work Content Judge'!$H$134=1,$CE124=1),AND('0.Work Content Judge'!$I$134=1,$CF124=1),AND('0.Work Content Judge'!$J$134=1,$CG124=1),AND('0.Work Content Judge'!$L$134=1,$CK124=1),,AND('0.Work Content Judge'!$O$134=1,$CL124=1),AND('0.Work Content Judge'!$P$134=1,$CM124=1)),1,0))</f>
        <v>0</v>
      </c>
      <c r="AY124" s="509">
        <f t="shared" si="23"/>
        <v>1</v>
      </c>
      <c r="AZ124" s="523">
        <f t="shared" si="25"/>
        <v>2</v>
      </c>
      <c r="BA124" s="521">
        <v>1</v>
      </c>
      <c r="BB124" s="522">
        <v>1</v>
      </c>
      <c r="BC124" s="522" t="s">
        <v>749</v>
      </c>
      <c r="BD124" s="522" t="s">
        <v>749</v>
      </c>
      <c r="BE124" s="522" t="s">
        <v>749</v>
      </c>
      <c r="BF124" s="522" t="s">
        <v>749</v>
      </c>
      <c r="BG124" s="522" t="s">
        <v>749</v>
      </c>
      <c r="BH124" s="522" t="s">
        <v>749</v>
      </c>
      <c r="BI124" s="522" t="s">
        <v>749</v>
      </c>
      <c r="BJ124" s="522" t="e">
        <v>#N/A</v>
      </c>
      <c r="BK124" s="522" t="e">
        <v>#N/A</v>
      </c>
      <c r="BL124" s="522" t="e">
        <v>#N/A</v>
      </c>
      <c r="BM124" s="522" t="e">
        <v>#N/A</v>
      </c>
      <c r="BN124" s="522" t="e">
        <v>#N/A</v>
      </c>
      <c r="BO124" s="522" t="e">
        <v>#N/A</v>
      </c>
      <c r="BP124" s="522" t="e">
        <v>#N/A</v>
      </c>
      <c r="BQ124" s="522">
        <v>1</v>
      </c>
      <c r="BR124" s="522" t="s">
        <v>749</v>
      </c>
      <c r="BS124" s="522" t="s">
        <v>749</v>
      </c>
      <c r="BT124" s="522" t="s">
        <v>749</v>
      </c>
      <c r="BU124" s="522" t="s">
        <v>749</v>
      </c>
      <c r="BV124" s="522" t="s">
        <v>749</v>
      </c>
      <c r="BW124" s="522" t="s">
        <v>749</v>
      </c>
      <c r="BX124" s="522" t="s">
        <v>749</v>
      </c>
      <c r="BY124" s="522">
        <v>1</v>
      </c>
      <c r="BZ124" s="522">
        <v>1</v>
      </c>
      <c r="CA124" s="522">
        <v>1</v>
      </c>
      <c r="CB124" s="522">
        <v>1</v>
      </c>
      <c r="CC124" s="522" t="s">
        <v>749</v>
      </c>
      <c r="CD124" s="522">
        <v>1</v>
      </c>
      <c r="CE124" s="522" t="s">
        <v>749</v>
      </c>
      <c r="CF124" s="522" t="s">
        <v>749</v>
      </c>
      <c r="CG124" s="522" t="s">
        <v>749</v>
      </c>
      <c r="CH124" s="522" t="s">
        <v>749</v>
      </c>
      <c r="CI124" s="522" t="s">
        <v>749</v>
      </c>
      <c r="CJ124" s="522" t="s">
        <v>749</v>
      </c>
      <c r="CK124" s="522" t="s">
        <v>749</v>
      </c>
      <c r="CL124" s="522" t="s">
        <v>749</v>
      </c>
      <c r="CM124" s="522" t="s">
        <v>749</v>
      </c>
      <c r="CN124" s="522" t="s">
        <v>749</v>
      </c>
      <c r="CO124" s="522">
        <v>1</v>
      </c>
      <c r="CP124" s="522"/>
      <c r="CQ124" s="522"/>
      <c r="CR124" s="522"/>
      <c r="CS124" s="522"/>
      <c r="CT124" s="522"/>
      <c r="CU124" s="522"/>
      <c r="CV124" s="522"/>
    </row>
    <row r="125" s="258" customFormat="1" ht="259.2" spans="1:100">
      <c r="A125" s="447"/>
      <c r="B125" s="448">
        <f t="shared" si="13"/>
        <v>110</v>
      </c>
      <c r="C125" s="449" t="s">
        <v>1438</v>
      </c>
      <c r="D125" s="450" t="s">
        <v>743</v>
      </c>
      <c r="E125" s="451" t="s">
        <v>744</v>
      </c>
      <c r="F125" s="452" t="s">
        <v>1439</v>
      </c>
      <c r="G125" s="453" t="s">
        <v>1440</v>
      </c>
      <c r="H125" s="454" t="str">
        <f t="shared" si="24"/>
        <v>その他(ネットワーク機器等)
Other
(e.g., External FW, IPS/IDS, network equipment, storage devices, etc.)</v>
      </c>
      <c r="I125" s="319" t="s">
        <v>785</v>
      </c>
      <c r="J125" s="320" t="s">
        <v>786</v>
      </c>
      <c r="K125" s="487" t="str">
        <f t="shared" si="14"/>
        <v>回答不要
Not Applicable</v>
      </c>
      <c r="L125" s="488"/>
      <c r="M125" s="489"/>
      <c r="N125" s="492" t="s">
        <v>287</v>
      </c>
      <c r="O125" s="493"/>
      <c r="P125" s="494"/>
      <c r="Q125" s="503"/>
      <c r="R125" s="487" t="str">
        <f t="shared" si="15"/>
        <v>回答不要
Not Applicable</v>
      </c>
      <c r="S125" s="488"/>
      <c r="T125" s="489"/>
      <c r="U125" s="493"/>
      <c r="V125" s="494"/>
      <c r="W125" s="503"/>
      <c r="X125" s="487" t="str">
        <f t="shared" si="16"/>
        <v>回答不要
Not Applicable</v>
      </c>
      <c r="Y125" s="488"/>
      <c r="Z125" s="489"/>
      <c r="AA125" s="493"/>
      <c r="AB125" s="494"/>
      <c r="AC125" s="503"/>
      <c r="AD125" s="487" t="str">
        <f t="shared" si="17"/>
        <v>回答不要
Not Applicable</v>
      </c>
      <c r="AE125" s="488"/>
      <c r="AF125" s="489"/>
      <c r="AG125" s="493"/>
      <c r="AH125" s="494"/>
      <c r="AI125" s="503"/>
      <c r="AJ125" s="487" t="str">
        <f t="shared" si="18"/>
        <v>回答不要
Not Applicable</v>
      </c>
      <c r="AK125" s="488"/>
      <c r="AL125" s="489"/>
      <c r="AM125" s="493"/>
      <c r="AN125" s="494"/>
      <c r="AO125" s="503"/>
      <c r="AP125" s="509">
        <f>IF(OR(AND('0.Work Content Judge'!$AE$160=1,$CP125=99),AND('0.Work Content Judge'!$AH$160=1,$CQ125=99),AND('0.Work Content Judge'!$AG$160=1,$CR125=99),AND(COUNTIF('0.Work Content Judge'!$AJ$160:$AO$160,2)=0,$CS125=99),AND(COUNTIF('0.Work Content Judge'!$AJ$160:$AO$160,2)&gt;0,$CT125=99),AND('0.Work Content Judge'!$T$160=0,$CU125=99),AND('0.Work Content Judge'!$U$160=0,$CV125=99)),0,IF(OR(AND('0.Work Content Judge'!$G$130=1,$CD125=1),AND('0.Work Content Judge'!$H$130=1,$CE125=1),AND('0.Work Content Judge'!$I$130=1,$CF125=1),AND('0.Work Content Judge'!$J$130=1,$CG125=1),AND('0.Work Content Judge'!$L$130=1,$CK125=1),,AND('0.Work Content Judge'!$O$130=1,$CL125=1),AND('0.Work Content Judge'!$P$130=1,$CM125=1)),1,0))</f>
        <v>0</v>
      </c>
      <c r="AQ125" s="509">
        <f t="shared" si="19"/>
        <v>1</v>
      </c>
      <c r="AR125" s="509">
        <f>IF(OR(AND('0.Work Content Judge'!$AE$161=1,$CP125=99),AND('0.Work Content Judge'!$AH$161=1,$CQ125=99),AND('0.Work Content Judge'!$AG$161=1,$CR125=99),AND(COUNTIF('0.Work Content Judge'!$AJ$161:$AO$161,2)=0,$CS125=99),AND(COUNTIF('0.Work Content Judge'!$AJ$161:$AO$161,2)&gt;0,$CT125=99),AND('0.Work Content Judge'!$T$161=0,$CU125=99),AND('0.Work Content Judge'!$U$161=0,$CV125=99)),0,IF(OR(AND('0.Work Content Judge'!$G$131=1,$CD125=1),AND('0.Work Content Judge'!$H$131=1,$CE125=1),AND('0.Work Content Judge'!$I$131=1,$CF125=1),AND('0.Work Content Judge'!$J$131=1,$CG125=1),AND('0.Work Content Judge'!$L$131=1,$CK125=1),,AND('0.Work Content Judge'!$O$131=1,$CL125=1),AND('0.Work Content Judge'!$P$131=1,$CM125=1)),1,0))</f>
        <v>0</v>
      </c>
      <c r="AS125" s="509">
        <f t="shared" si="20"/>
        <v>1</v>
      </c>
      <c r="AT125" s="509">
        <f>IF(OR(AND('0.Work Content Judge'!$AE$162=1,$CP125=99),AND('0.Work Content Judge'!$AH$162=1,$CQ125=99),AND('0.Work Content Judge'!$AG$162=1,$CR125=99),AND(COUNTIF('0.Work Content Judge'!$AJ$162:$AO$162,2)=0,$CS125=99),AND(COUNTIF('0.Work Content Judge'!$AJ$162:$AO$162,2)&gt;0,$CT125=99),AND('0.Work Content Judge'!$T$162=0,$CU125=99),AND('0.Work Content Judge'!$U$162=0,$CV125=99)),0,IF(OR(AND('0.Work Content Judge'!$G$132=1,$CD125=1),AND('0.Work Content Judge'!$H$132=1,$CE125=1),AND('0.Work Content Judge'!$I$132=1,$CF125=1),AND('0.Work Content Judge'!$J$132=1,$CG125=1),AND('0.Work Content Judge'!$L$132=1,$CK125=1),,AND('0.Work Content Judge'!$O$132=1,$CL125=1),AND('0.Work Content Judge'!$P$132=1,$CM125=1)),1,0))</f>
        <v>0</v>
      </c>
      <c r="AU125" s="509">
        <f t="shared" si="21"/>
        <v>1</v>
      </c>
      <c r="AV125" s="509">
        <f>IF(OR(AND('0.Work Content Judge'!$AE$163=1,$CP125=99),AND('0.Work Content Judge'!$AH$163=1,$CQ125=99),AND('0.Work Content Judge'!$AG$163=1,$CR125=99),AND(COUNTIF('0.Work Content Judge'!$AJ$163:$AO$163,2)=0,$CS125=99),AND(COUNTIF('0.Work Content Judge'!$AJ$163:$AO$163,2)&gt;0,$CT125=99),AND('0.Work Content Judge'!$T$163=0,$CU125=99),AND('0.Work Content Judge'!$U$163=0,$CV125=99)),0,IF(OR(AND('0.Work Content Judge'!$G$133=1,$CD125=1),AND('0.Work Content Judge'!$H$133=1,$CE125=1),AND('0.Work Content Judge'!$I$133=1,$CF125=1),AND('0.Work Content Judge'!$J$133=1,$CG125=1),AND('0.Work Content Judge'!$L$133=1,$CK125=1),,AND('0.Work Content Judge'!$O$133=1,$CL125=1),AND('0.Work Content Judge'!$P$133=1,$CM125=1)),1,0))</f>
        <v>0</v>
      </c>
      <c r="AW125" s="509">
        <f t="shared" si="22"/>
        <v>1</v>
      </c>
      <c r="AX125" s="509">
        <f>IF(OR(AND('0.Work Content Judge'!$AE$164=1,$CP125=99),AND('0.Work Content Judge'!$AH$164=1,$CQ125=99),AND('0.Work Content Judge'!$AG$164=1,$CR125=99),AND(COUNTIF('0.Work Content Judge'!$AJ$164:$AO$164,2)=0,$CS125=99),AND(COUNTIF('0.Work Content Judge'!$AJ$164:$AO$164,2)&gt;0,$CT125=99),AND('0.Work Content Judge'!$T$164=0,$CU125=99),AND('0.Work Content Judge'!$U$164=0,$CV125=99)),0,IF(OR(AND('0.Work Content Judge'!$G$134=1,$CD125=1),AND('0.Work Content Judge'!$H$134=1,$CE125=1),AND('0.Work Content Judge'!$I$134=1,$CF125=1),AND('0.Work Content Judge'!$J$134=1,$CG125=1),AND('0.Work Content Judge'!$L$134=1,$CK125=1),,AND('0.Work Content Judge'!$O$134=1,$CL125=1),AND('0.Work Content Judge'!$P$134=1,$CM125=1)),1,0))</f>
        <v>0</v>
      </c>
      <c r="AY125" s="509">
        <f t="shared" si="23"/>
        <v>1</v>
      </c>
      <c r="AZ125" s="524">
        <f t="shared" si="25"/>
        <v>1</v>
      </c>
      <c r="BA125" s="521">
        <v>1</v>
      </c>
      <c r="BB125" s="522">
        <v>1</v>
      </c>
      <c r="BC125" s="522" t="s">
        <v>749</v>
      </c>
      <c r="BD125" s="522" t="s">
        <v>749</v>
      </c>
      <c r="BE125" s="522" t="s">
        <v>749</v>
      </c>
      <c r="BF125" s="522" t="s">
        <v>749</v>
      </c>
      <c r="BG125" s="522" t="s">
        <v>749</v>
      </c>
      <c r="BH125" s="522" t="s">
        <v>749</v>
      </c>
      <c r="BI125" s="522" t="s">
        <v>749</v>
      </c>
      <c r="BJ125" s="522" t="e">
        <v>#N/A</v>
      </c>
      <c r="BK125" s="522" t="e">
        <v>#N/A</v>
      </c>
      <c r="BL125" s="522" t="e">
        <v>#N/A</v>
      </c>
      <c r="BM125" s="522" t="e">
        <v>#N/A</v>
      </c>
      <c r="BN125" s="522" t="e">
        <v>#N/A</v>
      </c>
      <c r="BO125" s="522" t="e">
        <v>#N/A</v>
      </c>
      <c r="BP125" s="522" t="e">
        <v>#N/A</v>
      </c>
      <c r="BQ125" s="538"/>
      <c r="BR125" s="522" t="s">
        <v>749</v>
      </c>
      <c r="BS125" s="522" t="s">
        <v>749</v>
      </c>
      <c r="BT125" s="522" t="s">
        <v>749</v>
      </c>
      <c r="BU125" s="522" t="s">
        <v>749</v>
      </c>
      <c r="BV125" s="522" t="s">
        <v>749</v>
      </c>
      <c r="BW125" s="522" t="s">
        <v>749</v>
      </c>
      <c r="BX125" s="522" t="s">
        <v>749</v>
      </c>
      <c r="BY125" s="522">
        <v>1</v>
      </c>
      <c r="BZ125" s="522">
        <v>1</v>
      </c>
      <c r="CA125" s="522">
        <v>1</v>
      </c>
      <c r="CB125" s="522">
        <v>1</v>
      </c>
      <c r="CC125" s="522" t="s">
        <v>749</v>
      </c>
      <c r="CD125" s="522">
        <v>1</v>
      </c>
      <c r="CE125" s="522" t="s">
        <v>749</v>
      </c>
      <c r="CF125" s="522" t="s">
        <v>749</v>
      </c>
      <c r="CG125" s="522" t="s">
        <v>749</v>
      </c>
      <c r="CH125" s="522" t="s">
        <v>749</v>
      </c>
      <c r="CI125" s="522" t="s">
        <v>749</v>
      </c>
      <c r="CJ125" s="522" t="s">
        <v>749</v>
      </c>
      <c r="CK125" s="522" t="s">
        <v>749</v>
      </c>
      <c r="CL125" s="522" t="s">
        <v>749</v>
      </c>
      <c r="CM125" s="522" t="s">
        <v>749</v>
      </c>
      <c r="CN125" s="522" t="s">
        <v>749</v>
      </c>
      <c r="CO125" s="522">
        <v>1</v>
      </c>
      <c r="CP125" s="522"/>
      <c r="CQ125" s="522"/>
      <c r="CR125" s="522"/>
      <c r="CS125" s="522"/>
      <c r="CT125" s="522"/>
      <c r="CU125" s="522"/>
      <c r="CV125" s="522"/>
    </row>
    <row r="126" s="258" customFormat="1" ht="187.2" spans="1:100">
      <c r="A126" s="447"/>
      <c r="B126" s="448">
        <f t="shared" si="13"/>
        <v>111</v>
      </c>
      <c r="C126" s="449" t="s">
        <v>1441</v>
      </c>
      <c r="D126" s="450" t="s">
        <v>743</v>
      </c>
      <c r="E126" s="451" t="s">
        <v>744</v>
      </c>
      <c r="F126" s="452" t="s">
        <v>1442</v>
      </c>
      <c r="G126" s="453" t="s">
        <v>1443</v>
      </c>
      <c r="H126" s="451" t="str">
        <f t="shared" si="24"/>
        <v>サーバ全体
Entire server</v>
      </c>
      <c r="I126" s="319" t="s">
        <v>775</v>
      </c>
      <c r="J126" s="320" t="s">
        <v>776</v>
      </c>
      <c r="K126" s="487" t="str">
        <f t="shared" si="14"/>
        <v>回答不要
Not Applicable</v>
      </c>
      <c r="L126" s="488"/>
      <c r="M126" s="489"/>
      <c r="N126" s="492" t="s">
        <v>287</v>
      </c>
      <c r="O126" s="493"/>
      <c r="P126" s="494"/>
      <c r="Q126" s="503"/>
      <c r="R126" s="487" t="str">
        <f t="shared" si="15"/>
        <v>回答不要
Not Applicable</v>
      </c>
      <c r="S126" s="488"/>
      <c r="T126" s="489"/>
      <c r="U126" s="493"/>
      <c r="V126" s="494"/>
      <c r="W126" s="503"/>
      <c r="X126" s="487" t="str">
        <f t="shared" si="16"/>
        <v>回答不要
Not Applicable</v>
      </c>
      <c r="Y126" s="488"/>
      <c r="Z126" s="489"/>
      <c r="AA126" s="493"/>
      <c r="AB126" s="494"/>
      <c r="AC126" s="503"/>
      <c r="AD126" s="487" t="str">
        <f t="shared" si="17"/>
        <v>回答不要
Not Applicable</v>
      </c>
      <c r="AE126" s="488"/>
      <c r="AF126" s="489"/>
      <c r="AG126" s="493"/>
      <c r="AH126" s="494"/>
      <c r="AI126" s="503"/>
      <c r="AJ126" s="487" t="str">
        <f t="shared" si="18"/>
        <v>回答不要
Not Applicable</v>
      </c>
      <c r="AK126" s="488"/>
      <c r="AL126" s="489"/>
      <c r="AM126" s="493"/>
      <c r="AN126" s="494"/>
      <c r="AO126" s="503"/>
      <c r="AP126" s="509">
        <f>IF(OR(AND('0.Work Content Judge'!$AE$160=1,$CP126=99),AND('0.Work Content Judge'!$AH$160=1,$CQ126=99),AND('0.Work Content Judge'!$AG$160=1,$CR126=99),AND(COUNTIF('0.Work Content Judge'!$AJ$160:$AO$160,2)=0,$CS126=99),AND(COUNTIF('0.Work Content Judge'!$AJ$160:$AO$160,2)&gt;0,$CT126=99),AND('0.Work Content Judge'!$T$160=0,$CU126=99),AND('0.Work Content Judge'!$U$160=0,$CV126=99)),0,IF(OR(AND('0.Work Content Judge'!$G$130=1,$CD126=1),AND('0.Work Content Judge'!$H$130=1,$CE126=1),AND('0.Work Content Judge'!$I$130=1,$CF126=1),AND('0.Work Content Judge'!$J$130=1,$CG126=1),AND('0.Work Content Judge'!$L$130=1,$CK126=1),,AND('0.Work Content Judge'!$O$130=1,$CL126=1),AND('0.Work Content Judge'!$P$130=1,$CM126=1)),1,0))</f>
        <v>0</v>
      </c>
      <c r="AQ126" s="509">
        <f t="shared" si="19"/>
        <v>1</v>
      </c>
      <c r="AR126" s="509">
        <f>IF(OR(AND('0.Work Content Judge'!$AE$161=1,$CP126=99),AND('0.Work Content Judge'!$AH$161=1,$CQ126=99),AND('0.Work Content Judge'!$AG$161=1,$CR126=99),AND(COUNTIF('0.Work Content Judge'!$AJ$161:$AO$161,2)=0,$CS126=99),AND(COUNTIF('0.Work Content Judge'!$AJ$161:$AO$161,2)&gt;0,$CT126=99),AND('0.Work Content Judge'!$T$161=0,$CU126=99),AND('0.Work Content Judge'!$U$161=0,$CV126=99)),0,IF(OR(AND('0.Work Content Judge'!$G$131=1,$CD126=1),AND('0.Work Content Judge'!$H$131=1,$CE126=1),AND('0.Work Content Judge'!$I$131=1,$CF126=1),AND('0.Work Content Judge'!$J$131=1,$CG126=1),AND('0.Work Content Judge'!$L$131=1,$CK126=1),,AND('0.Work Content Judge'!$O$131=1,$CL126=1),AND('0.Work Content Judge'!$P$131=1,$CM126=1)),1,0))</f>
        <v>0</v>
      </c>
      <c r="AS126" s="509">
        <f t="shared" si="20"/>
        <v>1</v>
      </c>
      <c r="AT126" s="509">
        <f>IF(OR(AND('0.Work Content Judge'!$AE$162=1,$CP126=99),AND('0.Work Content Judge'!$AH$162=1,$CQ126=99),AND('0.Work Content Judge'!$AG$162=1,$CR126=99),AND(COUNTIF('0.Work Content Judge'!$AJ$162:$AO$162,2)=0,$CS126=99),AND(COUNTIF('0.Work Content Judge'!$AJ$162:$AO$162,2)&gt;0,$CT126=99),AND('0.Work Content Judge'!$T$162=0,$CU126=99),AND('0.Work Content Judge'!$U$162=0,$CV126=99)),0,IF(OR(AND('0.Work Content Judge'!$G$132=1,$CD126=1),AND('0.Work Content Judge'!$H$132=1,$CE126=1),AND('0.Work Content Judge'!$I$132=1,$CF126=1),AND('0.Work Content Judge'!$J$132=1,$CG126=1),AND('0.Work Content Judge'!$L$132=1,$CK126=1),,AND('0.Work Content Judge'!$O$132=1,$CL126=1),AND('0.Work Content Judge'!$P$132=1,$CM126=1)),1,0))</f>
        <v>0</v>
      </c>
      <c r="AU126" s="509">
        <f t="shared" si="21"/>
        <v>1</v>
      </c>
      <c r="AV126" s="509">
        <f>IF(OR(AND('0.Work Content Judge'!$AE$163=1,$CP126=99),AND('0.Work Content Judge'!$AH$163=1,$CQ126=99),AND('0.Work Content Judge'!$AG$163=1,$CR126=99),AND(COUNTIF('0.Work Content Judge'!$AJ$163:$AO$163,2)=0,$CS126=99),AND(COUNTIF('0.Work Content Judge'!$AJ$163:$AO$163,2)&gt;0,$CT126=99),AND('0.Work Content Judge'!$T$163=0,$CU126=99),AND('0.Work Content Judge'!$U$163=0,$CV126=99)),0,IF(OR(AND('0.Work Content Judge'!$G$133=1,$CD126=1),AND('0.Work Content Judge'!$H$133=1,$CE126=1),AND('0.Work Content Judge'!$I$133=1,$CF126=1),AND('0.Work Content Judge'!$J$133=1,$CG126=1),AND('0.Work Content Judge'!$L$133=1,$CK126=1),,AND('0.Work Content Judge'!$O$133=1,$CL126=1),AND('0.Work Content Judge'!$P$133=1,$CM126=1)),1,0))</f>
        <v>0</v>
      </c>
      <c r="AW126" s="509">
        <f t="shared" si="22"/>
        <v>1</v>
      </c>
      <c r="AX126" s="509">
        <f>IF(OR(AND('0.Work Content Judge'!$AE$164=1,$CP126=99),AND('0.Work Content Judge'!$AH$164=1,$CQ126=99),AND('0.Work Content Judge'!$AG$164=1,$CR126=99),AND(COUNTIF('0.Work Content Judge'!$AJ$164:$AO$164,2)=0,$CS126=99),AND(COUNTIF('0.Work Content Judge'!$AJ$164:$AO$164,2)&gt;0,$CT126=99),AND('0.Work Content Judge'!$T$164=0,$CU126=99),AND('0.Work Content Judge'!$U$164=0,$CV126=99)),0,IF(OR(AND('0.Work Content Judge'!$G$134=1,$CD126=1),AND('0.Work Content Judge'!$H$134=1,$CE126=1),AND('0.Work Content Judge'!$I$134=1,$CF126=1),AND('0.Work Content Judge'!$J$134=1,$CG126=1),AND('0.Work Content Judge'!$L$134=1,$CK126=1),,AND('0.Work Content Judge'!$O$134=1,$CL126=1),AND('0.Work Content Judge'!$P$134=1,$CM126=1)),1,0))</f>
        <v>0</v>
      </c>
      <c r="AY126" s="509">
        <f t="shared" si="23"/>
        <v>1</v>
      </c>
      <c r="AZ126" s="523">
        <f t="shared" si="25"/>
        <v>2</v>
      </c>
      <c r="BA126" s="521">
        <v>1</v>
      </c>
      <c r="BB126" s="522">
        <v>1</v>
      </c>
      <c r="BC126" s="522" t="s">
        <v>749</v>
      </c>
      <c r="BD126" s="522" t="s">
        <v>749</v>
      </c>
      <c r="BE126" s="522" t="s">
        <v>749</v>
      </c>
      <c r="BF126" s="522" t="s">
        <v>749</v>
      </c>
      <c r="BG126" s="522" t="s">
        <v>749</v>
      </c>
      <c r="BH126" s="522" t="s">
        <v>749</v>
      </c>
      <c r="BI126" s="522" t="s">
        <v>749</v>
      </c>
      <c r="BJ126" s="522" t="e">
        <v>#N/A</v>
      </c>
      <c r="BK126" s="522" t="e">
        <v>#N/A</v>
      </c>
      <c r="BL126" s="522" t="e">
        <v>#N/A</v>
      </c>
      <c r="BM126" s="522" t="e">
        <v>#N/A</v>
      </c>
      <c r="BN126" s="522" t="e">
        <v>#N/A</v>
      </c>
      <c r="BO126" s="522" t="e">
        <v>#N/A</v>
      </c>
      <c r="BP126" s="522" t="e">
        <v>#N/A</v>
      </c>
      <c r="BQ126" s="522">
        <v>1</v>
      </c>
      <c r="BR126" s="522" t="s">
        <v>749</v>
      </c>
      <c r="BS126" s="522" t="s">
        <v>749</v>
      </c>
      <c r="BT126" s="522" t="s">
        <v>749</v>
      </c>
      <c r="BU126" s="522" t="s">
        <v>749</v>
      </c>
      <c r="BV126" s="522" t="s">
        <v>749</v>
      </c>
      <c r="BW126" s="522" t="s">
        <v>749</v>
      </c>
      <c r="BX126" s="522" t="s">
        <v>749</v>
      </c>
      <c r="BY126" s="522">
        <v>1</v>
      </c>
      <c r="BZ126" s="522">
        <v>1</v>
      </c>
      <c r="CA126" s="522">
        <v>1</v>
      </c>
      <c r="CB126" s="522">
        <v>1</v>
      </c>
      <c r="CC126" s="522" t="s">
        <v>749</v>
      </c>
      <c r="CD126" s="522">
        <v>1</v>
      </c>
      <c r="CE126" s="522" t="s">
        <v>749</v>
      </c>
      <c r="CF126" s="522" t="s">
        <v>749</v>
      </c>
      <c r="CG126" s="522" t="s">
        <v>749</v>
      </c>
      <c r="CH126" s="522" t="s">
        <v>749</v>
      </c>
      <c r="CI126" s="522" t="s">
        <v>749</v>
      </c>
      <c r="CJ126" s="522" t="s">
        <v>749</v>
      </c>
      <c r="CK126" s="522" t="s">
        <v>749</v>
      </c>
      <c r="CL126" s="522" t="s">
        <v>749</v>
      </c>
      <c r="CM126" s="522" t="s">
        <v>749</v>
      </c>
      <c r="CN126" s="522" t="s">
        <v>749</v>
      </c>
      <c r="CO126" s="522">
        <v>1</v>
      </c>
      <c r="CP126" s="522"/>
      <c r="CQ126" s="522"/>
      <c r="CR126" s="522"/>
      <c r="CS126" s="522"/>
      <c r="CT126" s="522"/>
      <c r="CU126" s="522"/>
      <c r="CV126" s="522"/>
    </row>
    <row r="127" s="258" customFormat="1" ht="187.2" spans="1:100">
      <c r="A127" s="447"/>
      <c r="B127" s="448">
        <f t="shared" si="13"/>
        <v>112</v>
      </c>
      <c r="C127" s="449" t="s">
        <v>1441</v>
      </c>
      <c r="D127" s="450" t="s">
        <v>743</v>
      </c>
      <c r="E127" s="451" t="s">
        <v>744</v>
      </c>
      <c r="F127" s="452" t="s">
        <v>1442</v>
      </c>
      <c r="G127" s="453" t="s">
        <v>1443</v>
      </c>
      <c r="H127" s="454" t="str">
        <f t="shared" si="24"/>
        <v>その他(ネットワーク機器等)
Other
(e.g., External FW, IPS/IDS, network equipment, storage devices, etc.)</v>
      </c>
      <c r="I127" s="319" t="s">
        <v>775</v>
      </c>
      <c r="J127" s="320" t="s">
        <v>776</v>
      </c>
      <c r="K127" s="487" t="str">
        <f t="shared" si="14"/>
        <v>回答不要
Not Applicable</v>
      </c>
      <c r="L127" s="488"/>
      <c r="M127" s="489"/>
      <c r="N127" s="492" t="s">
        <v>287</v>
      </c>
      <c r="O127" s="493"/>
      <c r="P127" s="494"/>
      <c r="Q127" s="503"/>
      <c r="R127" s="487" t="str">
        <f t="shared" si="15"/>
        <v>回答不要
Not Applicable</v>
      </c>
      <c r="S127" s="488"/>
      <c r="T127" s="489"/>
      <c r="U127" s="493"/>
      <c r="V127" s="494"/>
      <c r="W127" s="503"/>
      <c r="X127" s="487" t="str">
        <f t="shared" si="16"/>
        <v>回答不要
Not Applicable</v>
      </c>
      <c r="Y127" s="488"/>
      <c r="Z127" s="489"/>
      <c r="AA127" s="493"/>
      <c r="AB127" s="494"/>
      <c r="AC127" s="503"/>
      <c r="AD127" s="487" t="str">
        <f t="shared" si="17"/>
        <v>回答不要
Not Applicable</v>
      </c>
      <c r="AE127" s="488"/>
      <c r="AF127" s="489"/>
      <c r="AG127" s="493"/>
      <c r="AH127" s="494"/>
      <c r="AI127" s="503"/>
      <c r="AJ127" s="487" t="str">
        <f t="shared" si="18"/>
        <v>回答不要
Not Applicable</v>
      </c>
      <c r="AK127" s="488"/>
      <c r="AL127" s="489"/>
      <c r="AM127" s="493"/>
      <c r="AN127" s="494"/>
      <c r="AO127" s="503"/>
      <c r="AP127" s="509">
        <f>IF(OR(AND('0.Work Content Judge'!$AE$160=1,$CP127=99),AND('0.Work Content Judge'!$AH$160=1,$CQ127=99),AND('0.Work Content Judge'!$AG$160=1,$CR127=99),AND(COUNTIF('0.Work Content Judge'!$AJ$160:$AO$160,2)=0,$CS127=99),AND(COUNTIF('0.Work Content Judge'!$AJ$160:$AO$160,2)&gt;0,$CT127=99),AND('0.Work Content Judge'!$T$160=0,$CU127=99),AND('0.Work Content Judge'!$U$160=0,$CV127=99)),0,IF(OR(AND('0.Work Content Judge'!$G$130=1,$CD127=1),AND('0.Work Content Judge'!$H$130=1,$CE127=1),AND('0.Work Content Judge'!$I$130=1,$CF127=1),AND('0.Work Content Judge'!$J$130=1,$CG127=1),AND('0.Work Content Judge'!$L$130=1,$CK127=1),,AND('0.Work Content Judge'!$O$130=1,$CL127=1),AND('0.Work Content Judge'!$P$130=1,$CM127=1)),1,0))</f>
        <v>0</v>
      </c>
      <c r="AQ127" s="509">
        <f t="shared" si="19"/>
        <v>1</v>
      </c>
      <c r="AR127" s="509">
        <f>IF(OR(AND('0.Work Content Judge'!$AE$161=1,$CP127=99),AND('0.Work Content Judge'!$AH$161=1,$CQ127=99),AND('0.Work Content Judge'!$AG$161=1,$CR127=99),AND(COUNTIF('0.Work Content Judge'!$AJ$161:$AO$161,2)=0,$CS127=99),AND(COUNTIF('0.Work Content Judge'!$AJ$161:$AO$161,2)&gt;0,$CT127=99),AND('0.Work Content Judge'!$T$161=0,$CU127=99),AND('0.Work Content Judge'!$U$161=0,$CV127=99)),0,IF(OR(AND('0.Work Content Judge'!$G$131=1,$CD127=1),AND('0.Work Content Judge'!$H$131=1,$CE127=1),AND('0.Work Content Judge'!$I$131=1,$CF127=1),AND('0.Work Content Judge'!$J$131=1,$CG127=1),AND('0.Work Content Judge'!$L$131=1,$CK127=1),,AND('0.Work Content Judge'!$O$131=1,$CL127=1),AND('0.Work Content Judge'!$P$131=1,$CM127=1)),1,0))</f>
        <v>0</v>
      </c>
      <c r="AS127" s="509">
        <f t="shared" si="20"/>
        <v>1</v>
      </c>
      <c r="AT127" s="509">
        <f>IF(OR(AND('0.Work Content Judge'!$AE$162=1,$CP127=99),AND('0.Work Content Judge'!$AH$162=1,$CQ127=99),AND('0.Work Content Judge'!$AG$162=1,$CR127=99),AND(COUNTIF('0.Work Content Judge'!$AJ$162:$AO$162,2)=0,$CS127=99),AND(COUNTIF('0.Work Content Judge'!$AJ$162:$AO$162,2)&gt;0,$CT127=99),AND('0.Work Content Judge'!$T$162=0,$CU127=99),AND('0.Work Content Judge'!$U$162=0,$CV127=99)),0,IF(OR(AND('0.Work Content Judge'!$G$132=1,$CD127=1),AND('0.Work Content Judge'!$H$132=1,$CE127=1),AND('0.Work Content Judge'!$I$132=1,$CF127=1),AND('0.Work Content Judge'!$J$132=1,$CG127=1),AND('0.Work Content Judge'!$L$132=1,$CK127=1),,AND('0.Work Content Judge'!$O$132=1,$CL127=1),AND('0.Work Content Judge'!$P$132=1,$CM127=1)),1,0))</f>
        <v>0</v>
      </c>
      <c r="AU127" s="509">
        <f t="shared" si="21"/>
        <v>1</v>
      </c>
      <c r="AV127" s="509">
        <f>IF(OR(AND('0.Work Content Judge'!$AE$163=1,$CP127=99),AND('0.Work Content Judge'!$AH$163=1,$CQ127=99),AND('0.Work Content Judge'!$AG$163=1,$CR127=99),AND(COUNTIF('0.Work Content Judge'!$AJ$163:$AO$163,2)=0,$CS127=99),AND(COUNTIF('0.Work Content Judge'!$AJ$163:$AO$163,2)&gt;0,$CT127=99),AND('0.Work Content Judge'!$T$163=0,$CU127=99),AND('0.Work Content Judge'!$U$163=0,$CV127=99)),0,IF(OR(AND('0.Work Content Judge'!$G$133=1,$CD127=1),AND('0.Work Content Judge'!$H$133=1,$CE127=1),AND('0.Work Content Judge'!$I$133=1,$CF127=1),AND('0.Work Content Judge'!$J$133=1,$CG127=1),AND('0.Work Content Judge'!$L$133=1,$CK127=1),,AND('0.Work Content Judge'!$O$133=1,$CL127=1),AND('0.Work Content Judge'!$P$133=1,$CM127=1)),1,0))</f>
        <v>0</v>
      </c>
      <c r="AW127" s="509">
        <f t="shared" si="22"/>
        <v>1</v>
      </c>
      <c r="AX127" s="509">
        <f>IF(OR(AND('0.Work Content Judge'!$AE$164=1,$CP127=99),AND('0.Work Content Judge'!$AH$164=1,$CQ127=99),AND('0.Work Content Judge'!$AG$164=1,$CR127=99),AND(COUNTIF('0.Work Content Judge'!$AJ$164:$AO$164,2)=0,$CS127=99),AND(COUNTIF('0.Work Content Judge'!$AJ$164:$AO$164,2)&gt;0,$CT127=99),AND('0.Work Content Judge'!$T$164=0,$CU127=99),AND('0.Work Content Judge'!$U$164=0,$CV127=99)),0,IF(OR(AND('0.Work Content Judge'!$G$134=1,$CD127=1),AND('0.Work Content Judge'!$H$134=1,$CE127=1),AND('0.Work Content Judge'!$I$134=1,$CF127=1),AND('0.Work Content Judge'!$J$134=1,$CG127=1),AND('0.Work Content Judge'!$L$134=1,$CK127=1),,AND('0.Work Content Judge'!$O$134=1,$CL127=1),AND('0.Work Content Judge'!$P$134=1,$CM127=1)),1,0))</f>
        <v>0</v>
      </c>
      <c r="AY127" s="509">
        <f t="shared" si="23"/>
        <v>1</v>
      </c>
      <c r="AZ127" s="524">
        <f t="shared" si="25"/>
        <v>1</v>
      </c>
      <c r="BA127" s="521">
        <v>1</v>
      </c>
      <c r="BB127" s="522">
        <v>1</v>
      </c>
      <c r="BC127" s="522" t="s">
        <v>749</v>
      </c>
      <c r="BD127" s="522" t="s">
        <v>749</v>
      </c>
      <c r="BE127" s="522" t="s">
        <v>749</v>
      </c>
      <c r="BF127" s="522" t="s">
        <v>749</v>
      </c>
      <c r="BG127" s="522" t="s">
        <v>749</v>
      </c>
      <c r="BH127" s="522" t="s">
        <v>749</v>
      </c>
      <c r="BI127" s="522" t="s">
        <v>749</v>
      </c>
      <c r="BJ127" s="522" t="e">
        <v>#N/A</v>
      </c>
      <c r="BK127" s="522" t="e">
        <v>#N/A</v>
      </c>
      <c r="BL127" s="522" t="e">
        <v>#N/A</v>
      </c>
      <c r="BM127" s="522" t="e">
        <v>#N/A</v>
      </c>
      <c r="BN127" s="522" t="e">
        <v>#N/A</v>
      </c>
      <c r="BO127" s="522" t="e">
        <v>#N/A</v>
      </c>
      <c r="BP127" s="522" t="e">
        <v>#N/A</v>
      </c>
      <c r="BQ127" s="538"/>
      <c r="BR127" s="522" t="s">
        <v>749</v>
      </c>
      <c r="BS127" s="522" t="s">
        <v>749</v>
      </c>
      <c r="BT127" s="522" t="s">
        <v>749</v>
      </c>
      <c r="BU127" s="522" t="s">
        <v>749</v>
      </c>
      <c r="BV127" s="522" t="s">
        <v>749</v>
      </c>
      <c r="BW127" s="522" t="s">
        <v>749</v>
      </c>
      <c r="BX127" s="522" t="s">
        <v>749</v>
      </c>
      <c r="BY127" s="522">
        <v>1</v>
      </c>
      <c r="BZ127" s="522">
        <v>1</v>
      </c>
      <c r="CA127" s="522">
        <v>1</v>
      </c>
      <c r="CB127" s="522">
        <v>1</v>
      </c>
      <c r="CC127" s="522" t="s">
        <v>749</v>
      </c>
      <c r="CD127" s="522">
        <v>1</v>
      </c>
      <c r="CE127" s="522" t="s">
        <v>749</v>
      </c>
      <c r="CF127" s="522" t="s">
        <v>749</v>
      </c>
      <c r="CG127" s="522" t="s">
        <v>749</v>
      </c>
      <c r="CH127" s="522" t="s">
        <v>749</v>
      </c>
      <c r="CI127" s="522" t="s">
        <v>749</v>
      </c>
      <c r="CJ127" s="522" t="s">
        <v>749</v>
      </c>
      <c r="CK127" s="522" t="s">
        <v>749</v>
      </c>
      <c r="CL127" s="522" t="s">
        <v>749</v>
      </c>
      <c r="CM127" s="522" t="s">
        <v>749</v>
      </c>
      <c r="CN127" s="522" t="s">
        <v>749</v>
      </c>
      <c r="CO127" s="522">
        <v>1</v>
      </c>
      <c r="CP127" s="522"/>
      <c r="CQ127" s="522"/>
      <c r="CR127" s="522"/>
      <c r="CS127" s="522"/>
      <c r="CT127" s="522"/>
      <c r="CU127" s="522"/>
      <c r="CV127" s="522"/>
    </row>
    <row r="128" s="258" customFormat="1" ht="388.8" spans="1:100">
      <c r="A128" s="447"/>
      <c r="B128" s="448">
        <f t="shared" si="13"/>
        <v>113</v>
      </c>
      <c r="C128" s="449" t="s">
        <v>1444</v>
      </c>
      <c r="D128" s="450" t="s">
        <v>743</v>
      </c>
      <c r="E128" s="451" t="s">
        <v>744</v>
      </c>
      <c r="F128" s="452" t="s">
        <v>1445</v>
      </c>
      <c r="G128" s="453" t="s">
        <v>1446</v>
      </c>
      <c r="H128" s="451" t="str">
        <f t="shared" si="24"/>
        <v>サーバ全体
Entire server</v>
      </c>
      <c r="I128" s="319" t="s">
        <v>1447</v>
      </c>
      <c r="J128" s="320" t="s">
        <v>1448</v>
      </c>
      <c r="K128" s="487" t="str">
        <f t="shared" si="14"/>
        <v>回答不要
Not Applicable</v>
      </c>
      <c r="L128" s="488"/>
      <c r="M128" s="489"/>
      <c r="N128" s="492" t="s">
        <v>287</v>
      </c>
      <c r="O128" s="493"/>
      <c r="P128" s="494"/>
      <c r="Q128" s="503"/>
      <c r="R128" s="487" t="str">
        <f t="shared" si="15"/>
        <v>回答不要
Not Applicable</v>
      </c>
      <c r="S128" s="488"/>
      <c r="T128" s="489"/>
      <c r="U128" s="493"/>
      <c r="V128" s="494"/>
      <c r="W128" s="503"/>
      <c r="X128" s="487" t="str">
        <f t="shared" si="16"/>
        <v>回答不要
Not Applicable</v>
      </c>
      <c r="Y128" s="488"/>
      <c r="Z128" s="489"/>
      <c r="AA128" s="493"/>
      <c r="AB128" s="494"/>
      <c r="AC128" s="503"/>
      <c r="AD128" s="487" t="str">
        <f t="shared" si="17"/>
        <v>回答不要
Not Applicable</v>
      </c>
      <c r="AE128" s="488"/>
      <c r="AF128" s="489"/>
      <c r="AG128" s="493"/>
      <c r="AH128" s="494"/>
      <c r="AI128" s="503"/>
      <c r="AJ128" s="487" t="str">
        <f t="shared" si="18"/>
        <v>回答不要
Not Applicable</v>
      </c>
      <c r="AK128" s="488"/>
      <c r="AL128" s="489"/>
      <c r="AM128" s="493"/>
      <c r="AN128" s="494"/>
      <c r="AO128" s="503"/>
      <c r="AP128" s="509">
        <f>IF(OR(AND('0.Work Content Judge'!$AE$160=1,$CP128=99),AND('0.Work Content Judge'!$AH$160=1,$CQ128=99),AND('0.Work Content Judge'!$AG$160=1,$CR128=99),AND(COUNTIF('0.Work Content Judge'!$AJ$160:$AO$160,2)=0,$CS128=99),AND(COUNTIF('0.Work Content Judge'!$AJ$160:$AO$160,2)&gt;0,$CT128=99),AND('0.Work Content Judge'!$T$160=0,$CU128=99),AND('0.Work Content Judge'!$U$160=0,$CV128=99)),0,IF(OR(AND('0.Work Content Judge'!$G$130=1,$CD128=1),AND('0.Work Content Judge'!$H$130=1,$CE128=1),AND('0.Work Content Judge'!$I$130=1,$CF128=1),AND('0.Work Content Judge'!$J$130=1,$CG128=1),AND('0.Work Content Judge'!$L$130=1,$CK128=1),,AND('0.Work Content Judge'!$O$130=1,$CL128=1),AND('0.Work Content Judge'!$P$130=1,$CM128=1)),1,0))</f>
        <v>0</v>
      </c>
      <c r="AQ128" s="509">
        <f t="shared" si="19"/>
        <v>1</v>
      </c>
      <c r="AR128" s="509">
        <f>IF(OR(AND('0.Work Content Judge'!$AE$161=1,$CP128=99),AND('0.Work Content Judge'!$AH$161=1,$CQ128=99),AND('0.Work Content Judge'!$AG$161=1,$CR128=99),AND(COUNTIF('0.Work Content Judge'!$AJ$161:$AO$161,2)=0,$CS128=99),AND(COUNTIF('0.Work Content Judge'!$AJ$161:$AO$161,2)&gt;0,$CT128=99),AND('0.Work Content Judge'!$T$161=0,$CU128=99),AND('0.Work Content Judge'!$U$161=0,$CV128=99)),0,IF(OR(AND('0.Work Content Judge'!$G$131=1,$CD128=1),AND('0.Work Content Judge'!$H$131=1,$CE128=1),AND('0.Work Content Judge'!$I$131=1,$CF128=1),AND('0.Work Content Judge'!$J$131=1,$CG128=1),AND('0.Work Content Judge'!$L$131=1,$CK128=1),,AND('0.Work Content Judge'!$O$131=1,$CL128=1),AND('0.Work Content Judge'!$P$131=1,$CM128=1)),1,0))</f>
        <v>0</v>
      </c>
      <c r="AS128" s="509">
        <f t="shared" si="20"/>
        <v>1</v>
      </c>
      <c r="AT128" s="509">
        <f>IF(OR(AND('0.Work Content Judge'!$AE$162=1,$CP128=99),AND('0.Work Content Judge'!$AH$162=1,$CQ128=99),AND('0.Work Content Judge'!$AG$162=1,$CR128=99),AND(COUNTIF('0.Work Content Judge'!$AJ$162:$AO$162,2)=0,$CS128=99),AND(COUNTIF('0.Work Content Judge'!$AJ$162:$AO$162,2)&gt;0,$CT128=99),AND('0.Work Content Judge'!$T$162=0,$CU128=99),AND('0.Work Content Judge'!$U$162=0,$CV128=99)),0,IF(OR(AND('0.Work Content Judge'!$G$132=1,$CD128=1),AND('0.Work Content Judge'!$H$132=1,$CE128=1),AND('0.Work Content Judge'!$I$132=1,$CF128=1),AND('0.Work Content Judge'!$J$132=1,$CG128=1),AND('0.Work Content Judge'!$L$132=1,$CK128=1),,AND('0.Work Content Judge'!$O$132=1,$CL128=1),AND('0.Work Content Judge'!$P$132=1,$CM128=1)),1,0))</f>
        <v>0</v>
      </c>
      <c r="AU128" s="509">
        <f t="shared" si="21"/>
        <v>1</v>
      </c>
      <c r="AV128" s="509">
        <f>IF(OR(AND('0.Work Content Judge'!$AE$163=1,$CP128=99),AND('0.Work Content Judge'!$AH$163=1,$CQ128=99),AND('0.Work Content Judge'!$AG$163=1,$CR128=99),AND(COUNTIF('0.Work Content Judge'!$AJ$163:$AO$163,2)=0,$CS128=99),AND(COUNTIF('0.Work Content Judge'!$AJ$163:$AO$163,2)&gt;0,$CT128=99),AND('0.Work Content Judge'!$T$163=0,$CU128=99),AND('0.Work Content Judge'!$U$163=0,$CV128=99)),0,IF(OR(AND('0.Work Content Judge'!$G$133=1,$CD128=1),AND('0.Work Content Judge'!$H$133=1,$CE128=1),AND('0.Work Content Judge'!$I$133=1,$CF128=1),AND('0.Work Content Judge'!$J$133=1,$CG128=1),AND('0.Work Content Judge'!$L$133=1,$CK128=1),,AND('0.Work Content Judge'!$O$133=1,$CL128=1),AND('0.Work Content Judge'!$P$133=1,$CM128=1)),1,0))</f>
        <v>0</v>
      </c>
      <c r="AW128" s="509">
        <f t="shared" si="22"/>
        <v>1</v>
      </c>
      <c r="AX128" s="509">
        <f>IF(OR(AND('0.Work Content Judge'!$AE$164=1,$CP128=99),AND('0.Work Content Judge'!$AH$164=1,$CQ128=99),AND('0.Work Content Judge'!$AG$164=1,$CR128=99),AND(COUNTIF('0.Work Content Judge'!$AJ$164:$AO$164,2)=0,$CS128=99),AND(COUNTIF('0.Work Content Judge'!$AJ$164:$AO$164,2)&gt;0,$CT128=99),AND('0.Work Content Judge'!$T$164=0,$CU128=99),AND('0.Work Content Judge'!$U$164=0,$CV128=99)),0,IF(OR(AND('0.Work Content Judge'!$G$134=1,$CD128=1),AND('0.Work Content Judge'!$H$134=1,$CE128=1),AND('0.Work Content Judge'!$I$134=1,$CF128=1),AND('0.Work Content Judge'!$J$134=1,$CG128=1),AND('0.Work Content Judge'!$L$134=1,$CK128=1),,AND('0.Work Content Judge'!$O$134=1,$CL128=1),AND('0.Work Content Judge'!$P$134=1,$CM128=1)),1,0))</f>
        <v>0</v>
      </c>
      <c r="AY128" s="509">
        <f t="shared" si="23"/>
        <v>1</v>
      </c>
      <c r="AZ128" s="493">
        <f t="shared" si="25"/>
        <v>1</v>
      </c>
      <c r="BA128" s="521">
        <v>1</v>
      </c>
      <c r="BB128" s="522">
        <v>1</v>
      </c>
      <c r="BC128" s="522" t="s">
        <v>749</v>
      </c>
      <c r="BD128" s="522" t="s">
        <v>749</v>
      </c>
      <c r="BE128" s="522" t="s">
        <v>749</v>
      </c>
      <c r="BF128" s="522" t="s">
        <v>749</v>
      </c>
      <c r="BG128" s="522" t="s">
        <v>749</v>
      </c>
      <c r="BH128" s="522" t="s">
        <v>749</v>
      </c>
      <c r="BI128" s="522" t="s">
        <v>749</v>
      </c>
      <c r="BJ128" s="522" t="e">
        <v>#N/A</v>
      </c>
      <c r="BK128" s="522" t="e">
        <v>#N/A</v>
      </c>
      <c r="BL128" s="522" t="e">
        <v>#N/A</v>
      </c>
      <c r="BM128" s="522" t="e">
        <v>#N/A</v>
      </c>
      <c r="BN128" s="522" t="e">
        <v>#N/A</v>
      </c>
      <c r="BO128" s="522" t="e">
        <v>#N/A</v>
      </c>
      <c r="BP128" s="522" t="e">
        <v>#N/A</v>
      </c>
      <c r="BQ128" s="522">
        <v>1</v>
      </c>
      <c r="BR128" s="522" t="s">
        <v>749</v>
      </c>
      <c r="BS128" s="522" t="s">
        <v>749</v>
      </c>
      <c r="BT128" s="522" t="s">
        <v>749</v>
      </c>
      <c r="BU128" s="522" t="s">
        <v>749</v>
      </c>
      <c r="BV128" s="522" t="s">
        <v>749</v>
      </c>
      <c r="BW128" s="522" t="s">
        <v>749</v>
      </c>
      <c r="BX128" s="522" t="s">
        <v>749</v>
      </c>
      <c r="BY128" s="522" t="s">
        <v>749</v>
      </c>
      <c r="BZ128" s="522">
        <v>1</v>
      </c>
      <c r="CA128" s="522">
        <v>1</v>
      </c>
      <c r="CB128" s="522">
        <v>1</v>
      </c>
      <c r="CC128" s="522" t="s">
        <v>749</v>
      </c>
      <c r="CD128" s="522">
        <v>1</v>
      </c>
      <c r="CE128" s="522" t="s">
        <v>749</v>
      </c>
      <c r="CF128" s="522">
        <v>1</v>
      </c>
      <c r="CG128" s="522" t="s">
        <v>749</v>
      </c>
      <c r="CH128" s="522">
        <v>1</v>
      </c>
      <c r="CI128" s="522" t="s">
        <v>749</v>
      </c>
      <c r="CJ128" s="522" t="s">
        <v>749</v>
      </c>
      <c r="CK128" s="522" t="s">
        <v>749</v>
      </c>
      <c r="CL128" s="522" t="s">
        <v>749</v>
      </c>
      <c r="CM128" s="522" t="s">
        <v>749</v>
      </c>
      <c r="CN128" s="522" t="s">
        <v>749</v>
      </c>
      <c r="CO128" s="522">
        <v>1</v>
      </c>
      <c r="CP128" s="522"/>
      <c r="CQ128" s="522"/>
      <c r="CR128" s="522"/>
      <c r="CS128" s="522"/>
      <c r="CT128" s="522"/>
      <c r="CU128" s="522"/>
      <c r="CV128" s="522"/>
    </row>
    <row r="129" s="258" customFormat="1" ht="403.2" spans="1:100">
      <c r="A129" s="447"/>
      <c r="B129" s="448">
        <f t="shared" si="13"/>
        <v>114</v>
      </c>
      <c r="C129" s="449" t="s">
        <v>1449</v>
      </c>
      <c r="D129" s="450" t="s">
        <v>743</v>
      </c>
      <c r="E129" s="451" t="s">
        <v>744</v>
      </c>
      <c r="F129" s="452" t="s">
        <v>1450</v>
      </c>
      <c r="G129" s="453" t="s">
        <v>1451</v>
      </c>
      <c r="H129" s="451" t="str">
        <f t="shared" si="24"/>
        <v>サーバ全体
Entire server</v>
      </c>
      <c r="I129" s="319" t="s">
        <v>1447</v>
      </c>
      <c r="J129" s="320" t="s">
        <v>1448</v>
      </c>
      <c r="K129" s="487" t="str">
        <f t="shared" si="14"/>
        <v>回答不要
Not Applicable</v>
      </c>
      <c r="L129" s="488"/>
      <c r="M129" s="489"/>
      <c r="N129" s="492" t="s">
        <v>287</v>
      </c>
      <c r="O129" s="493"/>
      <c r="P129" s="494"/>
      <c r="Q129" s="503"/>
      <c r="R129" s="487" t="str">
        <f t="shared" si="15"/>
        <v>回答不要
Not Applicable</v>
      </c>
      <c r="S129" s="488"/>
      <c r="T129" s="489"/>
      <c r="U129" s="493"/>
      <c r="V129" s="494"/>
      <c r="W129" s="503"/>
      <c r="X129" s="487" t="str">
        <f t="shared" si="16"/>
        <v>回答不要
Not Applicable</v>
      </c>
      <c r="Y129" s="488"/>
      <c r="Z129" s="489"/>
      <c r="AA129" s="493"/>
      <c r="AB129" s="494"/>
      <c r="AC129" s="503"/>
      <c r="AD129" s="487" t="str">
        <f t="shared" si="17"/>
        <v>回答不要
Not Applicable</v>
      </c>
      <c r="AE129" s="488"/>
      <c r="AF129" s="489"/>
      <c r="AG129" s="493"/>
      <c r="AH129" s="494"/>
      <c r="AI129" s="503"/>
      <c r="AJ129" s="487" t="str">
        <f t="shared" si="18"/>
        <v>回答不要
Not Applicable</v>
      </c>
      <c r="AK129" s="488"/>
      <c r="AL129" s="489"/>
      <c r="AM129" s="493"/>
      <c r="AN129" s="494"/>
      <c r="AO129" s="503"/>
      <c r="AP129" s="509">
        <f>IF(OR(AND('0.Work Content Judge'!$AE$160=1,$CP129=99),AND('0.Work Content Judge'!$AH$160=1,$CQ129=99),AND('0.Work Content Judge'!$AG$160=1,$CR129=99),AND(COUNTIF('0.Work Content Judge'!$AJ$160:$AO$160,2)=0,$CS129=99),AND(COUNTIF('0.Work Content Judge'!$AJ$160:$AO$160,2)&gt;0,$CT129=99),AND('0.Work Content Judge'!$T$160=0,$CU129=99),AND('0.Work Content Judge'!$U$160=0,$CV129=99)),0,IF(OR(AND('0.Work Content Judge'!$G$130=1,$CD129=1),AND('0.Work Content Judge'!$H$130=1,$CE129=1),AND('0.Work Content Judge'!$I$130=1,$CF129=1),AND('0.Work Content Judge'!$J$130=1,$CG129=1),AND('0.Work Content Judge'!$L$130=1,$CK129=1),,AND('0.Work Content Judge'!$O$130=1,$CL129=1),AND('0.Work Content Judge'!$P$130=1,$CM129=1)),1,0))</f>
        <v>0</v>
      </c>
      <c r="AQ129" s="509">
        <f t="shared" si="19"/>
        <v>1</v>
      </c>
      <c r="AR129" s="509">
        <f>IF(OR(AND('0.Work Content Judge'!$AE$161=1,$CP129=99),AND('0.Work Content Judge'!$AH$161=1,$CQ129=99),AND('0.Work Content Judge'!$AG$161=1,$CR129=99),AND(COUNTIF('0.Work Content Judge'!$AJ$161:$AO$161,2)=0,$CS129=99),AND(COUNTIF('0.Work Content Judge'!$AJ$161:$AO$161,2)&gt;0,$CT129=99),AND('0.Work Content Judge'!$T$161=0,$CU129=99),AND('0.Work Content Judge'!$U$161=0,$CV129=99)),0,IF(OR(AND('0.Work Content Judge'!$G$131=1,$CD129=1),AND('0.Work Content Judge'!$H$131=1,$CE129=1),AND('0.Work Content Judge'!$I$131=1,$CF129=1),AND('0.Work Content Judge'!$J$131=1,$CG129=1),AND('0.Work Content Judge'!$L$131=1,$CK129=1),,AND('0.Work Content Judge'!$O$131=1,$CL129=1),AND('0.Work Content Judge'!$P$131=1,$CM129=1)),1,0))</f>
        <v>0</v>
      </c>
      <c r="AS129" s="509">
        <f t="shared" si="20"/>
        <v>1</v>
      </c>
      <c r="AT129" s="509">
        <f>IF(OR(AND('0.Work Content Judge'!$AE$162=1,$CP129=99),AND('0.Work Content Judge'!$AH$162=1,$CQ129=99),AND('0.Work Content Judge'!$AG$162=1,$CR129=99),AND(COUNTIF('0.Work Content Judge'!$AJ$162:$AO$162,2)=0,$CS129=99),AND(COUNTIF('0.Work Content Judge'!$AJ$162:$AO$162,2)&gt;0,$CT129=99),AND('0.Work Content Judge'!$T$162=0,$CU129=99),AND('0.Work Content Judge'!$U$162=0,$CV129=99)),0,IF(OR(AND('0.Work Content Judge'!$G$132=1,$CD129=1),AND('0.Work Content Judge'!$H$132=1,$CE129=1),AND('0.Work Content Judge'!$I$132=1,$CF129=1),AND('0.Work Content Judge'!$J$132=1,$CG129=1),AND('0.Work Content Judge'!$L$132=1,$CK129=1),,AND('0.Work Content Judge'!$O$132=1,$CL129=1),AND('0.Work Content Judge'!$P$132=1,$CM129=1)),1,0))</f>
        <v>0</v>
      </c>
      <c r="AU129" s="509">
        <f t="shared" si="21"/>
        <v>1</v>
      </c>
      <c r="AV129" s="509">
        <f>IF(OR(AND('0.Work Content Judge'!$AE$163=1,$CP129=99),AND('0.Work Content Judge'!$AH$163=1,$CQ129=99),AND('0.Work Content Judge'!$AG$163=1,$CR129=99),AND(COUNTIF('0.Work Content Judge'!$AJ$163:$AO$163,2)=0,$CS129=99),AND(COUNTIF('0.Work Content Judge'!$AJ$163:$AO$163,2)&gt;0,$CT129=99),AND('0.Work Content Judge'!$T$163=0,$CU129=99),AND('0.Work Content Judge'!$U$163=0,$CV129=99)),0,IF(OR(AND('0.Work Content Judge'!$G$133=1,$CD129=1),AND('0.Work Content Judge'!$H$133=1,$CE129=1),AND('0.Work Content Judge'!$I$133=1,$CF129=1),AND('0.Work Content Judge'!$J$133=1,$CG129=1),AND('0.Work Content Judge'!$L$133=1,$CK129=1),,AND('0.Work Content Judge'!$O$133=1,$CL129=1),AND('0.Work Content Judge'!$P$133=1,$CM129=1)),1,0))</f>
        <v>0</v>
      </c>
      <c r="AW129" s="509">
        <f t="shared" si="22"/>
        <v>1</v>
      </c>
      <c r="AX129" s="509">
        <f>IF(OR(AND('0.Work Content Judge'!$AE$164=1,$CP129=99),AND('0.Work Content Judge'!$AH$164=1,$CQ129=99),AND('0.Work Content Judge'!$AG$164=1,$CR129=99),AND(COUNTIF('0.Work Content Judge'!$AJ$164:$AO$164,2)=0,$CS129=99),AND(COUNTIF('0.Work Content Judge'!$AJ$164:$AO$164,2)&gt;0,$CT129=99),AND('0.Work Content Judge'!$T$164=0,$CU129=99),AND('0.Work Content Judge'!$U$164=0,$CV129=99)),0,IF(OR(AND('0.Work Content Judge'!$G$134=1,$CD129=1),AND('0.Work Content Judge'!$H$134=1,$CE129=1),AND('0.Work Content Judge'!$I$134=1,$CF129=1),AND('0.Work Content Judge'!$J$134=1,$CG129=1),AND('0.Work Content Judge'!$L$134=1,$CK129=1),,AND('0.Work Content Judge'!$O$134=1,$CL129=1),AND('0.Work Content Judge'!$P$134=1,$CM129=1)),1,0))</f>
        <v>0</v>
      </c>
      <c r="AY129" s="509">
        <f t="shared" si="23"/>
        <v>1</v>
      </c>
      <c r="AZ129" s="493">
        <f t="shared" si="25"/>
        <v>1</v>
      </c>
      <c r="BA129" s="521">
        <v>1</v>
      </c>
      <c r="BB129" s="522">
        <v>1</v>
      </c>
      <c r="BC129" s="522" t="s">
        <v>749</v>
      </c>
      <c r="BD129" s="522" t="s">
        <v>749</v>
      </c>
      <c r="BE129" s="522" t="s">
        <v>749</v>
      </c>
      <c r="BF129" s="522" t="s">
        <v>749</v>
      </c>
      <c r="BG129" s="522" t="s">
        <v>749</v>
      </c>
      <c r="BH129" s="522" t="s">
        <v>749</v>
      </c>
      <c r="BI129" s="522" t="s">
        <v>749</v>
      </c>
      <c r="BJ129" s="522" t="e">
        <v>#N/A</v>
      </c>
      <c r="BK129" s="522" t="e">
        <v>#N/A</v>
      </c>
      <c r="BL129" s="522" t="e">
        <v>#N/A</v>
      </c>
      <c r="BM129" s="522" t="e">
        <v>#N/A</v>
      </c>
      <c r="BN129" s="522" t="e">
        <v>#N/A</v>
      </c>
      <c r="BO129" s="522" t="e">
        <v>#N/A</v>
      </c>
      <c r="BP129" s="522" t="e">
        <v>#N/A</v>
      </c>
      <c r="BQ129" s="522">
        <v>1</v>
      </c>
      <c r="BR129" s="522" t="s">
        <v>749</v>
      </c>
      <c r="BS129" s="522" t="s">
        <v>749</v>
      </c>
      <c r="BT129" s="522" t="s">
        <v>749</v>
      </c>
      <c r="BU129" s="522" t="s">
        <v>749</v>
      </c>
      <c r="BV129" s="522" t="s">
        <v>749</v>
      </c>
      <c r="BW129" s="522" t="s">
        <v>749</v>
      </c>
      <c r="BX129" s="522" t="s">
        <v>749</v>
      </c>
      <c r="BY129" s="522" t="s">
        <v>749</v>
      </c>
      <c r="BZ129" s="522"/>
      <c r="CA129" s="522">
        <v>1</v>
      </c>
      <c r="CB129" s="522"/>
      <c r="CC129" s="522" t="s">
        <v>749</v>
      </c>
      <c r="CD129" s="522">
        <v>1</v>
      </c>
      <c r="CE129" s="522" t="s">
        <v>749</v>
      </c>
      <c r="CF129" s="522" t="s">
        <v>749</v>
      </c>
      <c r="CG129" s="522" t="s">
        <v>749</v>
      </c>
      <c r="CH129" s="522">
        <v>1</v>
      </c>
      <c r="CI129" s="522" t="s">
        <v>749</v>
      </c>
      <c r="CJ129" s="522" t="s">
        <v>749</v>
      </c>
      <c r="CK129" s="522" t="s">
        <v>749</v>
      </c>
      <c r="CL129" s="522" t="s">
        <v>749</v>
      </c>
      <c r="CM129" s="522" t="s">
        <v>749</v>
      </c>
      <c r="CN129" s="522" t="s">
        <v>749</v>
      </c>
      <c r="CO129" s="522">
        <v>1</v>
      </c>
      <c r="CP129" s="522"/>
      <c r="CQ129" s="522"/>
      <c r="CR129" s="522"/>
      <c r="CS129" s="522"/>
      <c r="CT129" s="522"/>
      <c r="CU129" s="522"/>
      <c r="CV129" s="522"/>
    </row>
    <row r="130" s="258" customFormat="1" ht="273.6" spans="1:100">
      <c r="A130" s="447"/>
      <c r="B130" s="448">
        <f t="shared" si="13"/>
        <v>115</v>
      </c>
      <c r="C130" s="449" t="s">
        <v>1452</v>
      </c>
      <c r="D130" s="450" t="s">
        <v>743</v>
      </c>
      <c r="E130" s="451" t="s">
        <v>744</v>
      </c>
      <c r="F130" s="452" t="s">
        <v>1453</v>
      </c>
      <c r="G130" s="453" t="s">
        <v>1454</v>
      </c>
      <c r="H130" s="451" t="str">
        <f t="shared" si="24"/>
        <v>サーバ全体
Entire server</v>
      </c>
      <c r="I130" s="319" t="s">
        <v>1455</v>
      </c>
      <c r="J130" s="320" t="s">
        <v>1456</v>
      </c>
      <c r="K130" s="487" t="str">
        <f t="shared" si="14"/>
        <v>回答不要
Not Applicable</v>
      </c>
      <c r="L130" s="488"/>
      <c r="M130" s="489"/>
      <c r="N130" s="492" t="s">
        <v>287</v>
      </c>
      <c r="O130" s="493"/>
      <c r="P130" s="494"/>
      <c r="Q130" s="503"/>
      <c r="R130" s="487" t="str">
        <f t="shared" si="15"/>
        <v>回答不要
Not Applicable</v>
      </c>
      <c r="S130" s="488"/>
      <c r="T130" s="489"/>
      <c r="U130" s="493"/>
      <c r="V130" s="494"/>
      <c r="W130" s="503"/>
      <c r="X130" s="487" t="str">
        <f t="shared" si="16"/>
        <v>回答不要
Not Applicable</v>
      </c>
      <c r="Y130" s="488"/>
      <c r="Z130" s="489"/>
      <c r="AA130" s="493"/>
      <c r="AB130" s="494"/>
      <c r="AC130" s="503"/>
      <c r="AD130" s="487" t="str">
        <f t="shared" si="17"/>
        <v>回答不要
Not Applicable</v>
      </c>
      <c r="AE130" s="488"/>
      <c r="AF130" s="489"/>
      <c r="AG130" s="493"/>
      <c r="AH130" s="494"/>
      <c r="AI130" s="503"/>
      <c r="AJ130" s="487" t="str">
        <f t="shared" si="18"/>
        <v>回答不要
Not Applicable</v>
      </c>
      <c r="AK130" s="488"/>
      <c r="AL130" s="489"/>
      <c r="AM130" s="493"/>
      <c r="AN130" s="494"/>
      <c r="AO130" s="503"/>
      <c r="AP130" s="509">
        <f>IF(OR(AND('0.Work Content Judge'!$AE$160=1,$CP130=99),AND('0.Work Content Judge'!$AH$160=1,$CQ130=99),AND('0.Work Content Judge'!$AG$160=1,$CR130=99),AND(COUNTIF('0.Work Content Judge'!$AJ$160:$AO$160,2)=0,$CS130=99),AND(COUNTIF('0.Work Content Judge'!$AJ$160:$AO$160,2)&gt;0,$CT130=99),AND('0.Work Content Judge'!$T$160=0,$CU130=99),AND('0.Work Content Judge'!$U$160=0,$CV130=99)),0,IF(OR(AND('0.Work Content Judge'!$G$130=1,$CD130=1),AND('0.Work Content Judge'!$H$130=1,$CE130=1),AND('0.Work Content Judge'!$I$130=1,$CF130=1),AND('0.Work Content Judge'!$J$130=1,$CG130=1),AND('0.Work Content Judge'!$L$130=1,$CK130=1),,AND('0.Work Content Judge'!$O$130=1,$CL130=1),AND('0.Work Content Judge'!$P$130=1,$CM130=1)),1,0))</f>
        <v>0</v>
      </c>
      <c r="AQ130" s="509">
        <f t="shared" si="19"/>
        <v>1</v>
      </c>
      <c r="AR130" s="509">
        <f>IF(OR(AND('0.Work Content Judge'!$AE$161=1,$CP130=99),AND('0.Work Content Judge'!$AH$161=1,$CQ130=99),AND('0.Work Content Judge'!$AG$161=1,$CR130=99),AND(COUNTIF('0.Work Content Judge'!$AJ$161:$AO$161,2)=0,$CS130=99),AND(COUNTIF('0.Work Content Judge'!$AJ$161:$AO$161,2)&gt;0,$CT130=99),AND('0.Work Content Judge'!$T$161=0,$CU130=99),AND('0.Work Content Judge'!$U$161=0,$CV130=99)),0,IF(OR(AND('0.Work Content Judge'!$G$131=1,$CD130=1),AND('0.Work Content Judge'!$H$131=1,$CE130=1),AND('0.Work Content Judge'!$I$131=1,$CF130=1),AND('0.Work Content Judge'!$J$131=1,$CG130=1),AND('0.Work Content Judge'!$L$131=1,$CK130=1),,AND('0.Work Content Judge'!$O$131=1,$CL130=1),AND('0.Work Content Judge'!$P$131=1,$CM130=1)),1,0))</f>
        <v>0</v>
      </c>
      <c r="AS130" s="509">
        <f t="shared" si="20"/>
        <v>1</v>
      </c>
      <c r="AT130" s="509">
        <f>IF(OR(AND('0.Work Content Judge'!$AE$162=1,$CP130=99),AND('0.Work Content Judge'!$AH$162=1,$CQ130=99),AND('0.Work Content Judge'!$AG$162=1,$CR130=99),AND(COUNTIF('0.Work Content Judge'!$AJ$162:$AO$162,2)=0,$CS130=99),AND(COUNTIF('0.Work Content Judge'!$AJ$162:$AO$162,2)&gt;0,$CT130=99),AND('0.Work Content Judge'!$T$162=0,$CU130=99),AND('0.Work Content Judge'!$U$162=0,$CV130=99)),0,IF(OR(AND('0.Work Content Judge'!$G$132=1,$CD130=1),AND('0.Work Content Judge'!$H$132=1,$CE130=1),AND('0.Work Content Judge'!$I$132=1,$CF130=1),AND('0.Work Content Judge'!$J$132=1,$CG130=1),AND('0.Work Content Judge'!$L$132=1,$CK130=1),,AND('0.Work Content Judge'!$O$132=1,$CL130=1),AND('0.Work Content Judge'!$P$132=1,$CM130=1)),1,0))</f>
        <v>0</v>
      </c>
      <c r="AU130" s="509">
        <f t="shared" si="21"/>
        <v>1</v>
      </c>
      <c r="AV130" s="509">
        <f>IF(OR(AND('0.Work Content Judge'!$AE$163=1,$CP130=99),AND('0.Work Content Judge'!$AH$163=1,$CQ130=99),AND('0.Work Content Judge'!$AG$163=1,$CR130=99),AND(COUNTIF('0.Work Content Judge'!$AJ$163:$AO$163,2)=0,$CS130=99),AND(COUNTIF('0.Work Content Judge'!$AJ$163:$AO$163,2)&gt;0,$CT130=99),AND('0.Work Content Judge'!$T$163=0,$CU130=99),AND('0.Work Content Judge'!$U$163=0,$CV130=99)),0,IF(OR(AND('0.Work Content Judge'!$G$133=1,$CD130=1),AND('0.Work Content Judge'!$H$133=1,$CE130=1),AND('0.Work Content Judge'!$I$133=1,$CF130=1),AND('0.Work Content Judge'!$J$133=1,$CG130=1),AND('0.Work Content Judge'!$L$133=1,$CK130=1),,AND('0.Work Content Judge'!$O$133=1,$CL130=1),AND('0.Work Content Judge'!$P$133=1,$CM130=1)),1,0))</f>
        <v>0</v>
      </c>
      <c r="AW130" s="509">
        <f t="shared" si="22"/>
        <v>1</v>
      </c>
      <c r="AX130" s="509">
        <f>IF(OR(AND('0.Work Content Judge'!$AE$164=1,$CP130=99),AND('0.Work Content Judge'!$AH$164=1,$CQ130=99),AND('0.Work Content Judge'!$AG$164=1,$CR130=99),AND(COUNTIF('0.Work Content Judge'!$AJ$164:$AO$164,2)=0,$CS130=99),AND(COUNTIF('0.Work Content Judge'!$AJ$164:$AO$164,2)&gt;0,$CT130=99),AND('0.Work Content Judge'!$T$164=0,$CU130=99),AND('0.Work Content Judge'!$U$164=0,$CV130=99)),0,IF(OR(AND('0.Work Content Judge'!$G$134=1,$CD130=1),AND('0.Work Content Judge'!$H$134=1,$CE130=1),AND('0.Work Content Judge'!$I$134=1,$CF130=1),AND('0.Work Content Judge'!$J$134=1,$CG130=1),AND('0.Work Content Judge'!$L$134=1,$CK130=1),,AND('0.Work Content Judge'!$O$134=1,$CL130=1),AND('0.Work Content Judge'!$P$134=1,$CM130=1)),1,0))</f>
        <v>0</v>
      </c>
      <c r="AY130" s="509">
        <f t="shared" si="23"/>
        <v>1</v>
      </c>
      <c r="AZ130" s="493">
        <f t="shared" si="25"/>
        <v>1</v>
      </c>
      <c r="BA130" s="521">
        <v>1</v>
      </c>
      <c r="BB130" s="522">
        <v>1</v>
      </c>
      <c r="BC130" s="522" t="s">
        <v>749</v>
      </c>
      <c r="BD130" s="522" t="s">
        <v>749</v>
      </c>
      <c r="BE130" s="522" t="s">
        <v>749</v>
      </c>
      <c r="BF130" s="522" t="s">
        <v>749</v>
      </c>
      <c r="BG130" s="522" t="s">
        <v>749</v>
      </c>
      <c r="BH130" s="522" t="s">
        <v>749</v>
      </c>
      <c r="BI130" s="522" t="s">
        <v>749</v>
      </c>
      <c r="BJ130" s="522" t="e">
        <v>#N/A</v>
      </c>
      <c r="BK130" s="522" t="e">
        <v>#N/A</v>
      </c>
      <c r="BL130" s="522" t="e">
        <v>#N/A</v>
      </c>
      <c r="BM130" s="522" t="e">
        <v>#N/A</v>
      </c>
      <c r="BN130" s="522" t="e">
        <v>#N/A</v>
      </c>
      <c r="BO130" s="522" t="e">
        <v>#N/A</v>
      </c>
      <c r="BP130" s="522" t="e">
        <v>#N/A</v>
      </c>
      <c r="BQ130" s="522">
        <v>1</v>
      </c>
      <c r="BR130" s="522" t="s">
        <v>749</v>
      </c>
      <c r="BS130" s="522" t="s">
        <v>749</v>
      </c>
      <c r="BT130" s="522" t="s">
        <v>749</v>
      </c>
      <c r="BU130" s="522" t="s">
        <v>749</v>
      </c>
      <c r="BV130" s="522" t="s">
        <v>749</v>
      </c>
      <c r="BW130" s="522" t="s">
        <v>749</v>
      </c>
      <c r="BX130" s="522" t="s">
        <v>749</v>
      </c>
      <c r="BY130" s="522" t="s">
        <v>749</v>
      </c>
      <c r="BZ130" s="522">
        <v>1</v>
      </c>
      <c r="CA130" s="522">
        <v>1</v>
      </c>
      <c r="CB130" s="522">
        <v>1</v>
      </c>
      <c r="CC130" s="522" t="s">
        <v>749</v>
      </c>
      <c r="CD130" s="522">
        <v>1</v>
      </c>
      <c r="CE130" s="522" t="s">
        <v>749</v>
      </c>
      <c r="CF130" s="522">
        <v>1</v>
      </c>
      <c r="CG130" s="522" t="s">
        <v>749</v>
      </c>
      <c r="CH130" s="522">
        <v>1</v>
      </c>
      <c r="CI130" s="522" t="s">
        <v>749</v>
      </c>
      <c r="CJ130" s="522" t="s">
        <v>749</v>
      </c>
      <c r="CK130" s="522" t="s">
        <v>749</v>
      </c>
      <c r="CL130" s="522" t="s">
        <v>749</v>
      </c>
      <c r="CM130" s="522" t="s">
        <v>749</v>
      </c>
      <c r="CN130" s="522" t="s">
        <v>749</v>
      </c>
      <c r="CO130" s="522">
        <v>1</v>
      </c>
      <c r="CP130" s="522"/>
      <c r="CQ130" s="522"/>
      <c r="CR130" s="522"/>
      <c r="CS130" s="522"/>
      <c r="CT130" s="522"/>
      <c r="CU130" s="522"/>
      <c r="CV130" s="522"/>
    </row>
    <row r="131" s="258" customFormat="1" ht="273.6" spans="1:100">
      <c r="A131" s="447"/>
      <c r="B131" s="448">
        <f t="shared" si="13"/>
        <v>116</v>
      </c>
      <c r="C131" s="449" t="s">
        <v>1457</v>
      </c>
      <c r="D131" s="450" t="s">
        <v>743</v>
      </c>
      <c r="E131" s="451" t="s">
        <v>744</v>
      </c>
      <c r="F131" s="452" t="s">
        <v>1458</v>
      </c>
      <c r="G131" s="453" t="s">
        <v>1459</v>
      </c>
      <c r="H131" s="451" t="str">
        <f t="shared" si="24"/>
        <v>サーバ全体
Entire server</v>
      </c>
      <c r="I131" s="319" t="s">
        <v>1455</v>
      </c>
      <c r="J131" s="320" t="s">
        <v>1456</v>
      </c>
      <c r="K131" s="487" t="str">
        <f t="shared" si="14"/>
        <v>回答不要
Not Applicable</v>
      </c>
      <c r="L131" s="488"/>
      <c r="M131" s="489"/>
      <c r="N131" s="492" t="s">
        <v>287</v>
      </c>
      <c r="O131" s="493"/>
      <c r="P131" s="494"/>
      <c r="Q131" s="503"/>
      <c r="R131" s="487" t="str">
        <f t="shared" si="15"/>
        <v>回答不要
Not Applicable</v>
      </c>
      <c r="S131" s="488"/>
      <c r="T131" s="489"/>
      <c r="U131" s="493"/>
      <c r="V131" s="494"/>
      <c r="W131" s="503"/>
      <c r="X131" s="487" t="str">
        <f t="shared" si="16"/>
        <v>回答不要
Not Applicable</v>
      </c>
      <c r="Y131" s="488"/>
      <c r="Z131" s="489"/>
      <c r="AA131" s="493"/>
      <c r="AB131" s="494"/>
      <c r="AC131" s="503"/>
      <c r="AD131" s="487" t="str">
        <f t="shared" si="17"/>
        <v>回答不要
Not Applicable</v>
      </c>
      <c r="AE131" s="488"/>
      <c r="AF131" s="489"/>
      <c r="AG131" s="493"/>
      <c r="AH131" s="494"/>
      <c r="AI131" s="503"/>
      <c r="AJ131" s="487" t="str">
        <f t="shared" si="18"/>
        <v>回答不要
Not Applicable</v>
      </c>
      <c r="AK131" s="488"/>
      <c r="AL131" s="489"/>
      <c r="AM131" s="493"/>
      <c r="AN131" s="494"/>
      <c r="AO131" s="503"/>
      <c r="AP131" s="509">
        <f>IF(OR(AND('0.Work Content Judge'!$AE$160=1,$CP131=99),AND('0.Work Content Judge'!$AH$160=1,$CQ131=99),AND('0.Work Content Judge'!$AG$160=1,$CR131=99),AND(COUNTIF('0.Work Content Judge'!$AJ$160:$AO$160,2)=0,$CS131=99),AND(COUNTIF('0.Work Content Judge'!$AJ$160:$AO$160,2)&gt;0,$CT131=99),AND('0.Work Content Judge'!$T$160=0,$CU131=99),AND('0.Work Content Judge'!$U$160=0,$CV131=99)),0,IF(OR(AND('0.Work Content Judge'!$G$130=1,$CD131=1),AND('0.Work Content Judge'!$H$130=1,$CE131=1),AND('0.Work Content Judge'!$I$130=1,$CF131=1),AND('0.Work Content Judge'!$J$130=1,$CG131=1),AND('0.Work Content Judge'!$L$130=1,$CK131=1),,AND('0.Work Content Judge'!$O$130=1,$CL131=1),AND('0.Work Content Judge'!$P$130=1,$CM131=1)),1,0))</f>
        <v>0</v>
      </c>
      <c r="AQ131" s="509">
        <f t="shared" si="19"/>
        <v>1</v>
      </c>
      <c r="AR131" s="509">
        <f>IF(OR(AND('0.Work Content Judge'!$AE$161=1,$CP131=99),AND('0.Work Content Judge'!$AH$161=1,$CQ131=99),AND('0.Work Content Judge'!$AG$161=1,$CR131=99),AND(COUNTIF('0.Work Content Judge'!$AJ$161:$AO$161,2)=0,$CS131=99),AND(COUNTIF('0.Work Content Judge'!$AJ$161:$AO$161,2)&gt;0,$CT131=99),AND('0.Work Content Judge'!$T$161=0,$CU131=99),AND('0.Work Content Judge'!$U$161=0,$CV131=99)),0,IF(OR(AND('0.Work Content Judge'!$G$131=1,$CD131=1),AND('0.Work Content Judge'!$H$131=1,$CE131=1),AND('0.Work Content Judge'!$I$131=1,$CF131=1),AND('0.Work Content Judge'!$J$131=1,$CG131=1),AND('0.Work Content Judge'!$L$131=1,$CK131=1),,AND('0.Work Content Judge'!$O$131=1,$CL131=1),AND('0.Work Content Judge'!$P$131=1,$CM131=1)),1,0))</f>
        <v>0</v>
      </c>
      <c r="AS131" s="509">
        <f t="shared" si="20"/>
        <v>1</v>
      </c>
      <c r="AT131" s="509">
        <f>IF(OR(AND('0.Work Content Judge'!$AE$162=1,$CP131=99),AND('0.Work Content Judge'!$AH$162=1,$CQ131=99),AND('0.Work Content Judge'!$AG$162=1,$CR131=99),AND(COUNTIF('0.Work Content Judge'!$AJ$162:$AO$162,2)=0,$CS131=99),AND(COUNTIF('0.Work Content Judge'!$AJ$162:$AO$162,2)&gt;0,$CT131=99),AND('0.Work Content Judge'!$T$162=0,$CU131=99),AND('0.Work Content Judge'!$U$162=0,$CV131=99)),0,IF(OR(AND('0.Work Content Judge'!$G$132=1,$CD131=1),AND('0.Work Content Judge'!$H$132=1,$CE131=1),AND('0.Work Content Judge'!$I$132=1,$CF131=1),AND('0.Work Content Judge'!$J$132=1,$CG131=1),AND('0.Work Content Judge'!$L$132=1,$CK131=1),,AND('0.Work Content Judge'!$O$132=1,$CL131=1),AND('0.Work Content Judge'!$P$132=1,$CM131=1)),1,0))</f>
        <v>0</v>
      </c>
      <c r="AU131" s="509">
        <f t="shared" si="21"/>
        <v>1</v>
      </c>
      <c r="AV131" s="509">
        <f>IF(OR(AND('0.Work Content Judge'!$AE$163=1,$CP131=99),AND('0.Work Content Judge'!$AH$163=1,$CQ131=99),AND('0.Work Content Judge'!$AG$163=1,$CR131=99),AND(COUNTIF('0.Work Content Judge'!$AJ$163:$AO$163,2)=0,$CS131=99),AND(COUNTIF('0.Work Content Judge'!$AJ$163:$AO$163,2)&gt;0,$CT131=99),AND('0.Work Content Judge'!$T$163=0,$CU131=99),AND('0.Work Content Judge'!$U$163=0,$CV131=99)),0,IF(OR(AND('0.Work Content Judge'!$G$133=1,$CD131=1),AND('0.Work Content Judge'!$H$133=1,$CE131=1),AND('0.Work Content Judge'!$I$133=1,$CF131=1),AND('0.Work Content Judge'!$J$133=1,$CG131=1),AND('0.Work Content Judge'!$L$133=1,$CK131=1),,AND('0.Work Content Judge'!$O$133=1,$CL131=1),AND('0.Work Content Judge'!$P$133=1,$CM131=1)),1,0))</f>
        <v>0</v>
      </c>
      <c r="AW131" s="509">
        <f t="shared" si="22"/>
        <v>1</v>
      </c>
      <c r="AX131" s="509">
        <f>IF(OR(AND('0.Work Content Judge'!$AE$164=1,$CP131=99),AND('0.Work Content Judge'!$AH$164=1,$CQ131=99),AND('0.Work Content Judge'!$AG$164=1,$CR131=99),AND(COUNTIF('0.Work Content Judge'!$AJ$164:$AO$164,2)=0,$CS131=99),AND(COUNTIF('0.Work Content Judge'!$AJ$164:$AO$164,2)&gt;0,$CT131=99),AND('0.Work Content Judge'!$T$164=0,$CU131=99),AND('0.Work Content Judge'!$U$164=0,$CV131=99)),0,IF(OR(AND('0.Work Content Judge'!$G$134=1,$CD131=1),AND('0.Work Content Judge'!$H$134=1,$CE131=1),AND('0.Work Content Judge'!$I$134=1,$CF131=1),AND('0.Work Content Judge'!$J$134=1,$CG131=1),AND('0.Work Content Judge'!$L$134=1,$CK131=1),,AND('0.Work Content Judge'!$O$134=1,$CL131=1),AND('0.Work Content Judge'!$P$134=1,$CM131=1)),1,0))</f>
        <v>0</v>
      </c>
      <c r="AY131" s="509">
        <f t="shared" si="23"/>
        <v>1</v>
      </c>
      <c r="AZ131" s="493">
        <f t="shared" si="25"/>
        <v>1</v>
      </c>
      <c r="BA131" s="521">
        <v>1</v>
      </c>
      <c r="BB131" s="522">
        <v>1</v>
      </c>
      <c r="BC131" s="522" t="s">
        <v>749</v>
      </c>
      <c r="BD131" s="522" t="s">
        <v>749</v>
      </c>
      <c r="BE131" s="522" t="s">
        <v>749</v>
      </c>
      <c r="BF131" s="522" t="s">
        <v>749</v>
      </c>
      <c r="BG131" s="522" t="s">
        <v>749</v>
      </c>
      <c r="BH131" s="522" t="s">
        <v>749</v>
      </c>
      <c r="BI131" s="522" t="s">
        <v>749</v>
      </c>
      <c r="BJ131" s="522" t="e">
        <v>#N/A</v>
      </c>
      <c r="BK131" s="522" t="e">
        <v>#N/A</v>
      </c>
      <c r="BL131" s="522" t="e">
        <v>#N/A</v>
      </c>
      <c r="BM131" s="522" t="e">
        <v>#N/A</v>
      </c>
      <c r="BN131" s="522" t="e">
        <v>#N/A</v>
      </c>
      <c r="BO131" s="522" t="e">
        <v>#N/A</v>
      </c>
      <c r="BP131" s="522" t="e">
        <v>#N/A</v>
      </c>
      <c r="BQ131" s="522">
        <v>1</v>
      </c>
      <c r="BR131" s="522" t="s">
        <v>749</v>
      </c>
      <c r="BS131" s="522" t="s">
        <v>749</v>
      </c>
      <c r="BT131" s="522" t="s">
        <v>749</v>
      </c>
      <c r="BU131" s="522" t="s">
        <v>749</v>
      </c>
      <c r="BV131" s="522" t="s">
        <v>749</v>
      </c>
      <c r="BW131" s="522" t="s">
        <v>749</v>
      </c>
      <c r="BX131" s="522" t="s">
        <v>749</v>
      </c>
      <c r="BY131" s="522" t="s">
        <v>749</v>
      </c>
      <c r="BZ131" s="522"/>
      <c r="CA131" s="522">
        <v>1</v>
      </c>
      <c r="CB131" s="522"/>
      <c r="CC131" s="522" t="s">
        <v>749</v>
      </c>
      <c r="CD131" s="522">
        <v>1</v>
      </c>
      <c r="CE131" s="522" t="s">
        <v>749</v>
      </c>
      <c r="CF131" s="522" t="s">
        <v>749</v>
      </c>
      <c r="CG131" s="522" t="s">
        <v>749</v>
      </c>
      <c r="CH131" s="522">
        <v>1</v>
      </c>
      <c r="CI131" s="522" t="s">
        <v>749</v>
      </c>
      <c r="CJ131" s="522" t="s">
        <v>749</v>
      </c>
      <c r="CK131" s="522" t="s">
        <v>749</v>
      </c>
      <c r="CL131" s="522" t="s">
        <v>749</v>
      </c>
      <c r="CM131" s="522" t="s">
        <v>749</v>
      </c>
      <c r="CN131" s="522" t="s">
        <v>749</v>
      </c>
      <c r="CO131" s="522">
        <v>1</v>
      </c>
      <c r="CP131" s="522"/>
      <c r="CQ131" s="522"/>
      <c r="CR131" s="522"/>
      <c r="CS131" s="522"/>
      <c r="CT131" s="522"/>
      <c r="CU131" s="522"/>
      <c r="CV131" s="522"/>
    </row>
    <row r="132" s="258" customFormat="1" ht="172.8" spans="1:100">
      <c r="A132" s="447"/>
      <c r="B132" s="448">
        <f t="shared" si="13"/>
        <v>117</v>
      </c>
      <c r="C132" s="449" t="s">
        <v>1460</v>
      </c>
      <c r="D132" s="450" t="s">
        <v>743</v>
      </c>
      <c r="E132" s="451" t="s">
        <v>744</v>
      </c>
      <c r="F132" s="452" t="s">
        <v>1461</v>
      </c>
      <c r="G132" s="453" t="s">
        <v>1462</v>
      </c>
      <c r="H132" s="451" t="str">
        <f t="shared" si="24"/>
        <v>サーバ全体
Entire server</v>
      </c>
      <c r="I132" s="319" t="s">
        <v>1463</v>
      </c>
      <c r="J132" s="320" t="s">
        <v>1464</v>
      </c>
      <c r="K132" s="487" t="str">
        <f t="shared" si="14"/>
        <v>回答不要
Not Applicable</v>
      </c>
      <c r="L132" s="488"/>
      <c r="M132" s="489"/>
      <c r="N132" s="492" t="s">
        <v>287</v>
      </c>
      <c r="O132" s="493"/>
      <c r="P132" s="494"/>
      <c r="Q132" s="503"/>
      <c r="R132" s="487" t="str">
        <f t="shared" si="15"/>
        <v>回答不要
Not Applicable</v>
      </c>
      <c r="S132" s="488"/>
      <c r="T132" s="489"/>
      <c r="U132" s="493"/>
      <c r="V132" s="494"/>
      <c r="W132" s="503"/>
      <c r="X132" s="487" t="str">
        <f t="shared" si="16"/>
        <v>回答不要
Not Applicable</v>
      </c>
      <c r="Y132" s="488"/>
      <c r="Z132" s="489"/>
      <c r="AA132" s="493"/>
      <c r="AB132" s="494"/>
      <c r="AC132" s="503"/>
      <c r="AD132" s="487" t="str">
        <f t="shared" si="17"/>
        <v>回答不要
Not Applicable</v>
      </c>
      <c r="AE132" s="488"/>
      <c r="AF132" s="489"/>
      <c r="AG132" s="493"/>
      <c r="AH132" s="494"/>
      <c r="AI132" s="503"/>
      <c r="AJ132" s="487" t="str">
        <f t="shared" si="18"/>
        <v>回答不要
Not Applicable</v>
      </c>
      <c r="AK132" s="488"/>
      <c r="AL132" s="489"/>
      <c r="AM132" s="493"/>
      <c r="AN132" s="494"/>
      <c r="AO132" s="503"/>
      <c r="AP132" s="509">
        <f>IF(OR(AND('0.Work Content Judge'!$AE$160=1,$CP132=99),AND('0.Work Content Judge'!$AH$160=1,$CQ132=99),AND('0.Work Content Judge'!$AG$160=1,$CR132=99),AND(COUNTIF('0.Work Content Judge'!$AJ$160:$AO$160,2)=0,$CS132=99),AND(COUNTIF('0.Work Content Judge'!$AJ$160:$AO$160,2)&gt;0,$CT132=99),AND('0.Work Content Judge'!$T$160=0,$CU132=99),AND('0.Work Content Judge'!$U$160=0,$CV132=99)),0,IF(OR(AND('0.Work Content Judge'!$G$130=1,$CD132=1),AND('0.Work Content Judge'!$H$130=1,$CE132=1),AND('0.Work Content Judge'!$I$130=1,$CF132=1),AND('0.Work Content Judge'!$J$130=1,$CG132=1),AND('0.Work Content Judge'!$L$130=1,$CK132=1),,AND('0.Work Content Judge'!$O$130=1,$CL132=1),AND('0.Work Content Judge'!$P$130=1,$CM132=1)),1,0))</f>
        <v>0</v>
      </c>
      <c r="AQ132" s="509">
        <f t="shared" si="19"/>
        <v>1</v>
      </c>
      <c r="AR132" s="509">
        <f>IF(OR(AND('0.Work Content Judge'!$AE$161=1,$CP132=99),AND('0.Work Content Judge'!$AH$161=1,$CQ132=99),AND('0.Work Content Judge'!$AG$161=1,$CR132=99),AND(COUNTIF('0.Work Content Judge'!$AJ$161:$AO$161,2)=0,$CS132=99),AND(COUNTIF('0.Work Content Judge'!$AJ$161:$AO$161,2)&gt;0,$CT132=99),AND('0.Work Content Judge'!$T$161=0,$CU132=99),AND('0.Work Content Judge'!$U$161=0,$CV132=99)),0,IF(OR(AND('0.Work Content Judge'!$G$131=1,$CD132=1),AND('0.Work Content Judge'!$H$131=1,$CE132=1),AND('0.Work Content Judge'!$I$131=1,$CF132=1),AND('0.Work Content Judge'!$J$131=1,$CG132=1),AND('0.Work Content Judge'!$L$131=1,$CK132=1),,AND('0.Work Content Judge'!$O$131=1,$CL132=1),AND('0.Work Content Judge'!$P$131=1,$CM132=1)),1,0))</f>
        <v>0</v>
      </c>
      <c r="AS132" s="509">
        <f t="shared" si="20"/>
        <v>1</v>
      </c>
      <c r="AT132" s="509">
        <f>IF(OR(AND('0.Work Content Judge'!$AE$162=1,$CP132=99),AND('0.Work Content Judge'!$AH$162=1,$CQ132=99),AND('0.Work Content Judge'!$AG$162=1,$CR132=99),AND(COUNTIF('0.Work Content Judge'!$AJ$162:$AO$162,2)=0,$CS132=99),AND(COUNTIF('0.Work Content Judge'!$AJ$162:$AO$162,2)&gt;0,$CT132=99),AND('0.Work Content Judge'!$T$162=0,$CU132=99),AND('0.Work Content Judge'!$U$162=0,$CV132=99)),0,IF(OR(AND('0.Work Content Judge'!$G$132=1,$CD132=1),AND('0.Work Content Judge'!$H$132=1,$CE132=1),AND('0.Work Content Judge'!$I$132=1,$CF132=1),AND('0.Work Content Judge'!$J$132=1,$CG132=1),AND('0.Work Content Judge'!$L$132=1,$CK132=1),,AND('0.Work Content Judge'!$O$132=1,$CL132=1),AND('0.Work Content Judge'!$P$132=1,$CM132=1)),1,0))</f>
        <v>0</v>
      </c>
      <c r="AU132" s="509">
        <f t="shared" si="21"/>
        <v>1</v>
      </c>
      <c r="AV132" s="509">
        <f>IF(OR(AND('0.Work Content Judge'!$AE$163=1,$CP132=99),AND('0.Work Content Judge'!$AH$163=1,$CQ132=99),AND('0.Work Content Judge'!$AG$163=1,$CR132=99),AND(COUNTIF('0.Work Content Judge'!$AJ$163:$AO$163,2)=0,$CS132=99),AND(COUNTIF('0.Work Content Judge'!$AJ$163:$AO$163,2)&gt;0,$CT132=99),AND('0.Work Content Judge'!$T$163=0,$CU132=99),AND('0.Work Content Judge'!$U$163=0,$CV132=99)),0,IF(OR(AND('0.Work Content Judge'!$G$133=1,$CD132=1),AND('0.Work Content Judge'!$H$133=1,$CE132=1),AND('0.Work Content Judge'!$I$133=1,$CF132=1),AND('0.Work Content Judge'!$J$133=1,$CG132=1),AND('0.Work Content Judge'!$L$133=1,$CK132=1),,AND('0.Work Content Judge'!$O$133=1,$CL132=1),AND('0.Work Content Judge'!$P$133=1,$CM132=1)),1,0))</f>
        <v>0</v>
      </c>
      <c r="AW132" s="509">
        <f t="shared" si="22"/>
        <v>1</v>
      </c>
      <c r="AX132" s="509">
        <f>IF(OR(AND('0.Work Content Judge'!$AE$164=1,$CP132=99),AND('0.Work Content Judge'!$AH$164=1,$CQ132=99),AND('0.Work Content Judge'!$AG$164=1,$CR132=99),AND(COUNTIF('0.Work Content Judge'!$AJ$164:$AO$164,2)=0,$CS132=99),AND(COUNTIF('0.Work Content Judge'!$AJ$164:$AO$164,2)&gt;0,$CT132=99),AND('0.Work Content Judge'!$T$164=0,$CU132=99),AND('0.Work Content Judge'!$U$164=0,$CV132=99)),0,IF(OR(AND('0.Work Content Judge'!$G$134=1,$CD132=1),AND('0.Work Content Judge'!$H$134=1,$CE132=1),AND('0.Work Content Judge'!$I$134=1,$CF132=1),AND('0.Work Content Judge'!$J$134=1,$CG132=1),AND('0.Work Content Judge'!$L$134=1,$CK132=1),,AND('0.Work Content Judge'!$O$134=1,$CL132=1),AND('0.Work Content Judge'!$P$134=1,$CM132=1)),1,0))</f>
        <v>0</v>
      </c>
      <c r="AY132" s="509">
        <f t="shared" si="23"/>
        <v>1</v>
      </c>
      <c r="AZ132" s="523">
        <f t="shared" si="25"/>
        <v>2</v>
      </c>
      <c r="BA132" s="521">
        <v>1</v>
      </c>
      <c r="BB132" s="522">
        <v>1</v>
      </c>
      <c r="BC132" s="522" t="s">
        <v>749</v>
      </c>
      <c r="BD132" s="522" t="s">
        <v>749</v>
      </c>
      <c r="BE132" s="522" t="s">
        <v>749</v>
      </c>
      <c r="BF132" s="522" t="s">
        <v>749</v>
      </c>
      <c r="BG132" s="522" t="s">
        <v>749</v>
      </c>
      <c r="BH132" s="522" t="s">
        <v>749</v>
      </c>
      <c r="BI132" s="522" t="s">
        <v>749</v>
      </c>
      <c r="BJ132" s="522" t="e">
        <v>#N/A</v>
      </c>
      <c r="BK132" s="522" t="e">
        <v>#N/A</v>
      </c>
      <c r="BL132" s="522" t="e">
        <v>#N/A</v>
      </c>
      <c r="BM132" s="522" t="e">
        <v>#N/A</v>
      </c>
      <c r="BN132" s="522" t="e">
        <v>#N/A</v>
      </c>
      <c r="BO132" s="522" t="e">
        <v>#N/A</v>
      </c>
      <c r="BP132" s="522" t="e">
        <v>#N/A</v>
      </c>
      <c r="BQ132" s="522">
        <v>1</v>
      </c>
      <c r="BR132" s="522" t="s">
        <v>749</v>
      </c>
      <c r="BS132" s="522" t="s">
        <v>749</v>
      </c>
      <c r="BT132" s="522" t="s">
        <v>749</v>
      </c>
      <c r="BU132" s="522" t="s">
        <v>749</v>
      </c>
      <c r="BV132" s="522" t="s">
        <v>749</v>
      </c>
      <c r="BW132" s="522" t="s">
        <v>749</v>
      </c>
      <c r="BX132" s="522" t="s">
        <v>749</v>
      </c>
      <c r="BY132" s="522">
        <v>1</v>
      </c>
      <c r="BZ132" s="522">
        <v>1</v>
      </c>
      <c r="CA132" s="522">
        <v>1</v>
      </c>
      <c r="CB132" s="522">
        <v>1</v>
      </c>
      <c r="CC132" s="522" t="s">
        <v>749</v>
      </c>
      <c r="CD132" s="522">
        <v>1</v>
      </c>
      <c r="CE132" s="522" t="s">
        <v>749</v>
      </c>
      <c r="CF132" s="522">
        <v>1</v>
      </c>
      <c r="CG132" s="522" t="s">
        <v>749</v>
      </c>
      <c r="CH132" s="522">
        <v>1</v>
      </c>
      <c r="CI132" s="522" t="s">
        <v>749</v>
      </c>
      <c r="CJ132" s="522" t="s">
        <v>749</v>
      </c>
      <c r="CK132" s="522" t="s">
        <v>749</v>
      </c>
      <c r="CL132" s="522" t="s">
        <v>749</v>
      </c>
      <c r="CM132" s="522" t="s">
        <v>749</v>
      </c>
      <c r="CN132" s="522" t="s">
        <v>749</v>
      </c>
      <c r="CO132" s="522">
        <v>1</v>
      </c>
      <c r="CP132" s="522"/>
      <c r="CQ132" s="522"/>
      <c r="CR132" s="522"/>
      <c r="CS132" s="522"/>
      <c r="CT132" s="522"/>
      <c r="CU132" s="522"/>
      <c r="CV132" s="522"/>
    </row>
    <row r="133" s="258" customFormat="1" ht="172.8" spans="1:100">
      <c r="A133" s="447"/>
      <c r="B133" s="448">
        <f t="shared" si="13"/>
        <v>118</v>
      </c>
      <c r="C133" s="449" t="s">
        <v>1460</v>
      </c>
      <c r="D133" s="450" t="s">
        <v>743</v>
      </c>
      <c r="E133" s="451" t="s">
        <v>744</v>
      </c>
      <c r="F133" s="452" t="s">
        <v>1461</v>
      </c>
      <c r="G133" s="453" t="s">
        <v>1462</v>
      </c>
      <c r="H133" s="454" t="str">
        <f t="shared" si="24"/>
        <v>その他(ネットワーク機器等)
Other
(e.g., External FW, IPS/IDS, network equipment, storage devices, etc.)</v>
      </c>
      <c r="I133" s="319" t="s">
        <v>1463</v>
      </c>
      <c r="J133" s="320" t="s">
        <v>1464</v>
      </c>
      <c r="K133" s="487" t="str">
        <f t="shared" si="14"/>
        <v>回答不要
Not Applicable</v>
      </c>
      <c r="L133" s="488"/>
      <c r="M133" s="489"/>
      <c r="N133" s="492" t="s">
        <v>287</v>
      </c>
      <c r="O133" s="493"/>
      <c r="P133" s="494"/>
      <c r="Q133" s="503"/>
      <c r="R133" s="487" t="str">
        <f t="shared" si="15"/>
        <v>回答不要
Not Applicable</v>
      </c>
      <c r="S133" s="488"/>
      <c r="T133" s="489"/>
      <c r="U133" s="493"/>
      <c r="V133" s="494"/>
      <c r="W133" s="503"/>
      <c r="X133" s="487" t="str">
        <f t="shared" si="16"/>
        <v>回答不要
Not Applicable</v>
      </c>
      <c r="Y133" s="488"/>
      <c r="Z133" s="489"/>
      <c r="AA133" s="493"/>
      <c r="AB133" s="494"/>
      <c r="AC133" s="503"/>
      <c r="AD133" s="487" t="str">
        <f t="shared" si="17"/>
        <v>回答不要
Not Applicable</v>
      </c>
      <c r="AE133" s="488"/>
      <c r="AF133" s="489"/>
      <c r="AG133" s="493"/>
      <c r="AH133" s="494"/>
      <c r="AI133" s="503"/>
      <c r="AJ133" s="487" t="str">
        <f t="shared" si="18"/>
        <v>回答不要
Not Applicable</v>
      </c>
      <c r="AK133" s="488"/>
      <c r="AL133" s="489"/>
      <c r="AM133" s="493"/>
      <c r="AN133" s="494"/>
      <c r="AO133" s="503"/>
      <c r="AP133" s="509">
        <f>IF(OR(AND('0.Work Content Judge'!$AE$160=1,$CP133=99),AND('0.Work Content Judge'!$AH$160=1,$CQ133=99),AND('0.Work Content Judge'!$AG$160=1,$CR133=99),AND(COUNTIF('0.Work Content Judge'!$AJ$160:$AO$160,2)=0,$CS133=99),AND(COUNTIF('0.Work Content Judge'!$AJ$160:$AO$160,2)&gt;0,$CT133=99),AND('0.Work Content Judge'!$T$160=0,$CU133=99),AND('0.Work Content Judge'!$U$160=0,$CV133=99)),0,IF(OR(AND('0.Work Content Judge'!$G$130=1,$CD133=1),AND('0.Work Content Judge'!$H$130=1,$CE133=1),AND('0.Work Content Judge'!$I$130=1,$CF133=1),AND('0.Work Content Judge'!$J$130=1,$CG133=1),AND('0.Work Content Judge'!$L$130=1,$CK133=1),,AND('0.Work Content Judge'!$O$130=1,$CL133=1),AND('0.Work Content Judge'!$P$130=1,$CM133=1)),1,0))</f>
        <v>0</v>
      </c>
      <c r="AQ133" s="509">
        <f t="shared" si="19"/>
        <v>1</v>
      </c>
      <c r="AR133" s="509">
        <f>IF(OR(AND('0.Work Content Judge'!$AE$161=1,$CP133=99),AND('0.Work Content Judge'!$AH$161=1,$CQ133=99),AND('0.Work Content Judge'!$AG$161=1,$CR133=99),AND(COUNTIF('0.Work Content Judge'!$AJ$161:$AO$161,2)=0,$CS133=99),AND(COUNTIF('0.Work Content Judge'!$AJ$161:$AO$161,2)&gt;0,$CT133=99),AND('0.Work Content Judge'!$T$161=0,$CU133=99),AND('0.Work Content Judge'!$U$161=0,$CV133=99)),0,IF(OR(AND('0.Work Content Judge'!$G$131=1,$CD133=1),AND('0.Work Content Judge'!$H$131=1,$CE133=1),AND('0.Work Content Judge'!$I$131=1,$CF133=1),AND('0.Work Content Judge'!$J$131=1,$CG133=1),AND('0.Work Content Judge'!$L$131=1,$CK133=1),,AND('0.Work Content Judge'!$O$131=1,$CL133=1),AND('0.Work Content Judge'!$P$131=1,$CM133=1)),1,0))</f>
        <v>0</v>
      </c>
      <c r="AS133" s="509">
        <f t="shared" si="20"/>
        <v>1</v>
      </c>
      <c r="AT133" s="509">
        <f>IF(OR(AND('0.Work Content Judge'!$AE$162=1,$CP133=99),AND('0.Work Content Judge'!$AH$162=1,$CQ133=99),AND('0.Work Content Judge'!$AG$162=1,$CR133=99),AND(COUNTIF('0.Work Content Judge'!$AJ$162:$AO$162,2)=0,$CS133=99),AND(COUNTIF('0.Work Content Judge'!$AJ$162:$AO$162,2)&gt;0,$CT133=99),AND('0.Work Content Judge'!$T$162=0,$CU133=99),AND('0.Work Content Judge'!$U$162=0,$CV133=99)),0,IF(OR(AND('0.Work Content Judge'!$G$132=1,$CD133=1),AND('0.Work Content Judge'!$H$132=1,$CE133=1),AND('0.Work Content Judge'!$I$132=1,$CF133=1),AND('0.Work Content Judge'!$J$132=1,$CG133=1),AND('0.Work Content Judge'!$L$132=1,$CK133=1),,AND('0.Work Content Judge'!$O$132=1,$CL133=1),AND('0.Work Content Judge'!$P$132=1,$CM133=1)),1,0))</f>
        <v>0</v>
      </c>
      <c r="AU133" s="509">
        <f t="shared" si="21"/>
        <v>1</v>
      </c>
      <c r="AV133" s="509">
        <f>IF(OR(AND('0.Work Content Judge'!$AE$163=1,$CP133=99),AND('0.Work Content Judge'!$AH$163=1,$CQ133=99),AND('0.Work Content Judge'!$AG$163=1,$CR133=99),AND(COUNTIF('0.Work Content Judge'!$AJ$163:$AO$163,2)=0,$CS133=99),AND(COUNTIF('0.Work Content Judge'!$AJ$163:$AO$163,2)&gt;0,$CT133=99),AND('0.Work Content Judge'!$T$163=0,$CU133=99),AND('0.Work Content Judge'!$U$163=0,$CV133=99)),0,IF(OR(AND('0.Work Content Judge'!$G$133=1,$CD133=1),AND('0.Work Content Judge'!$H$133=1,$CE133=1),AND('0.Work Content Judge'!$I$133=1,$CF133=1),AND('0.Work Content Judge'!$J$133=1,$CG133=1),AND('0.Work Content Judge'!$L$133=1,$CK133=1),,AND('0.Work Content Judge'!$O$133=1,$CL133=1),AND('0.Work Content Judge'!$P$133=1,$CM133=1)),1,0))</f>
        <v>0</v>
      </c>
      <c r="AW133" s="509">
        <f t="shared" si="22"/>
        <v>1</v>
      </c>
      <c r="AX133" s="509">
        <f>IF(OR(AND('0.Work Content Judge'!$AE$164=1,$CP133=99),AND('0.Work Content Judge'!$AH$164=1,$CQ133=99),AND('0.Work Content Judge'!$AG$164=1,$CR133=99),AND(COUNTIF('0.Work Content Judge'!$AJ$164:$AO$164,2)=0,$CS133=99),AND(COUNTIF('0.Work Content Judge'!$AJ$164:$AO$164,2)&gt;0,$CT133=99),AND('0.Work Content Judge'!$T$164=0,$CU133=99),AND('0.Work Content Judge'!$U$164=0,$CV133=99)),0,IF(OR(AND('0.Work Content Judge'!$G$134=1,$CD133=1),AND('0.Work Content Judge'!$H$134=1,$CE133=1),AND('0.Work Content Judge'!$I$134=1,$CF133=1),AND('0.Work Content Judge'!$J$134=1,$CG133=1),AND('0.Work Content Judge'!$L$134=1,$CK133=1),,AND('0.Work Content Judge'!$O$134=1,$CL133=1),AND('0.Work Content Judge'!$P$134=1,$CM133=1)),1,0))</f>
        <v>0</v>
      </c>
      <c r="AY133" s="509">
        <f t="shared" si="23"/>
        <v>1</v>
      </c>
      <c r="AZ133" s="524">
        <f t="shared" si="25"/>
        <v>1</v>
      </c>
      <c r="BA133" s="521">
        <v>1</v>
      </c>
      <c r="BB133" s="522">
        <v>1</v>
      </c>
      <c r="BC133" s="522" t="s">
        <v>749</v>
      </c>
      <c r="BD133" s="522" t="s">
        <v>749</v>
      </c>
      <c r="BE133" s="522" t="s">
        <v>749</v>
      </c>
      <c r="BF133" s="522" t="s">
        <v>749</v>
      </c>
      <c r="BG133" s="522" t="s">
        <v>749</v>
      </c>
      <c r="BH133" s="522" t="s">
        <v>749</v>
      </c>
      <c r="BI133" s="522" t="s">
        <v>749</v>
      </c>
      <c r="BJ133" s="522" t="e">
        <v>#N/A</v>
      </c>
      <c r="BK133" s="522" t="e">
        <v>#N/A</v>
      </c>
      <c r="BL133" s="522" t="e">
        <v>#N/A</v>
      </c>
      <c r="BM133" s="522" t="e">
        <v>#N/A</v>
      </c>
      <c r="BN133" s="522" t="e">
        <v>#N/A</v>
      </c>
      <c r="BO133" s="522" t="e">
        <v>#N/A</v>
      </c>
      <c r="BP133" s="522" t="e">
        <v>#N/A</v>
      </c>
      <c r="BQ133" s="538"/>
      <c r="BR133" s="522" t="s">
        <v>749</v>
      </c>
      <c r="BS133" s="522" t="s">
        <v>749</v>
      </c>
      <c r="BT133" s="522" t="s">
        <v>749</v>
      </c>
      <c r="BU133" s="522" t="s">
        <v>749</v>
      </c>
      <c r="BV133" s="522" t="s">
        <v>749</v>
      </c>
      <c r="BW133" s="522" t="s">
        <v>749</v>
      </c>
      <c r="BX133" s="522" t="s">
        <v>749</v>
      </c>
      <c r="BY133" s="522">
        <v>1</v>
      </c>
      <c r="BZ133" s="522">
        <v>1</v>
      </c>
      <c r="CA133" s="522">
        <v>1</v>
      </c>
      <c r="CB133" s="522">
        <v>1</v>
      </c>
      <c r="CC133" s="522" t="s">
        <v>749</v>
      </c>
      <c r="CD133" s="522">
        <v>1</v>
      </c>
      <c r="CE133" s="522" t="s">
        <v>749</v>
      </c>
      <c r="CF133" s="522">
        <v>1</v>
      </c>
      <c r="CG133" s="522" t="s">
        <v>749</v>
      </c>
      <c r="CH133" s="522">
        <v>1</v>
      </c>
      <c r="CI133" s="522" t="s">
        <v>749</v>
      </c>
      <c r="CJ133" s="522" t="s">
        <v>749</v>
      </c>
      <c r="CK133" s="522" t="s">
        <v>749</v>
      </c>
      <c r="CL133" s="522" t="s">
        <v>749</v>
      </c>
      <c r="CM133" s="522" t="s">
        <v>749</v>
      </c>
      <c r="CN133" s="522" t="s">
        <v>749</v>
      </c>
      <c r="CO133" s="522">
        <v>1</v>
      </c>
      <c r="CP133" s="522"/>
      <c r="CQ133" s="522"/>
      <c r="CR133" s="522"/>
      <c r="CS133" s="522"/>
      <c r="CT133" s="522"/>
      <c r="CU133" s="522"/>
      <c r="CV133" s="522"/>
    </row>
    <row r="134" s="258" customFormat="1" ht="187.2" spans="1:100">
      <c r="A134" s="447"/>
      <c r="B134" s="448">
        <f t="shared" si="13"/>
        <v>119</v>
      </c>
      <c r="C134" s="449" t="s">
        <v>1465</v>
      </c>
      <c r="D134" s="450" t="s">
        <v>743</v>
      </c>
      <c r="E134" s="451" t="s">
        <v>744</v>
      </c>
      <c r="F134" s="452" t="s">
        <v>1466</v>
      </c>
      <c r="G134" s="453" t="s">
        <v>1467</v>
      </c>
      <c r="H134" s="451" t="str">
        <f t="shared" si="24"/>
        <v>サーバ全体
Entire server</v>
      </c>
      <c r="I134" s="319" t="s">
        <v>1468</v>
      </c>
      <c r="J134" s="320" t="s">
        <v>1469</v>
      </c>
      <c r="K134" s="487" t="str">
        <f t="shared" si="14"/>
        <v>回答不要
Not Applicable</v>
      </c>
      <c r="L134" s="488"/>
      <c r="M134" s="489"/>
      <c r="N134" s="492" t="s">
        <v>287</v>
      </c>
      <c r="O134" s="493"/>
      <c r="P134" s="494"/>
      <c r="Q134" s="503"/>
      <c r="R134" s="487" t="str">
        <f t="shared" si="15"/>
        <v>回答不要
Not Applicable</v>
      </c>
      <c r="S134" s="488"/>
      <c r="T134" s="489"/>
      <c r="U134" s="493"/>
      <c r="V134" s="494"/>
      <c r="W134" s="503"/>
      <c r="X134" s="487" t="str">
        <f t="shared" si="16"/>
        <v>回答不要
Not Applicable</v>
      </c>
      <c r="Y134" s="488"/>
      <c r="Z134" s="489"/>
      <c r="AA134" s="493"/>
      <c r="AB134" s="494"/>
      <c r="AC134" s="503"/>
      <c r="AD134" s="487" t="str">
        <f t="shared" si="17"/>
        <v>回答不要
Not Applicable</v>
      </c>
      <c r="AE134" s="488"/>
      <c r="AF134" s="489"/>
      <c r="AG134" s="493"/>
      <c r="AH134" s="494"/>
      <c r="AI134" s="503"/>
      <c r="AJ134" s="487" t="str">
        <f t="shared" si="18"/>
        <v>回答不要
Not Applicable</v>
      </c>
      <c r="AK134" s="488"/>
      <c r="AL134" s="489"/>
      <c r="AM134" s="493"/>
      <c r="AN134" s="494"/>
      <c r="AO134" s="503"/>
      <c r="AP134" s="509">
        <f>IF(OR(AND('0.Work Content Judge'!$AE$160=1,$CP134=99),AND('0.Work Content Judge'!$AH$160=1,$CQ134=99),AND('0.Work Content Judge'!$AG$160=1,$CR134=99),AND(COUNTIF('0.Work Content Judge'!$AJ$160:$AO$160,2)=0,$CS134=99),AND(COUNTIF('0.Work Content Judge'!$AJ$160:$AO$160,2)&gt;0,$CT134=99),AND('0.Work Content Judge'!$T$160=0,$CU134=99),AND('0.Work Content Judge'!$U$160=0,$CV134=99)),0,IF(OR(AND('0.Work Content Judge'!$G$130=1,$CD134=1),AND('0.Work Content Judge'!$H$130=1,$CE134=1),AND('0.Work Content Judge'!$I$130=1,$CF134=1),AND('0.Work Content Judge'!$J$130=1,$CG134=1),AND('0.Work Content Judge'!$L$130=1,$CK134=1),,AND('0.Work Content Judge'!$O$130=1,$CL134=1),AND('0.Work Content Judge'!$P$130=1,$CM134=1)),1,0))</f>
        <v>0</v>
      </c>
      <c r="AQ134" s="509">
        <f t="shared" si="19"/>
        <v>1</v>
      </c>
      <c r="AR134" s="509">
        <f>IF(OR(AND('0.Work Content Judge'!$AE$161=1,$CP134=99),AND('0.Work Content Judge'!$AH$161=1,$CQ134=99),AND('0.Work Content Judge'!$AG$161=1,$CR134=99),AND(COUNTIF('0.Work Content Judge'!$AJ$161:$AO$161,2)=0,$CS134=99),AND(COUNTIF('0.Work Content Judge'!$AJ$161:$AO$161,2)&gt;0,$CT134=99),AND('0.Work Content Judge'!$T$161=0,$CU134=99),AND('0.Work Content Judge'!$U$161=0,$CV134=99)),0,IF(OR(AND('0.Work Content Judge'!$G$131=1,$CD134=1),AND('0.Work Content Judge'!$H$131=1,$CE134=1),AND('0.Work Content Judge'!$I$131=1,$CF134=1),AND('0.Work Content Judge'!$J$131=1,$CG134=1),AND('0.Work Content Judge'!$L$131=1,$CK134=1),,AND('0.Work Content Judge'!$O$131=1,$CL134=1),AND('0.Work Content Judge'!$P$131=1,$CM134=1)),1,0))</f>
        <v>0</v>
      </c>
      <c r="AS134" s="509">
        <f t="shared" si="20"/>
        <v>1</v>
      </c>
      <c r="AT134" s="509">
        <f>IF(OR(AND('0.Work Content Judge'!$AE$162=1,$CP134=99),AND('0.Work Content Judge'!$AH$162=1,$CQ134=99),AND('0.Work Content Judge'!$AG$162=1,$CR134=99),AND(COUNTIF('0.Work Content Judge'!$AJ$162:$AO$162,2)=0,$CS134=99),AND(COUNTIF('0.Work Content Judge'!$AJ$162:$AO$162,2)&gt;0,$CT134=99),AND('0.Work Content Judge'!$T$162=0,$CU134=99),AND('0.Work Content Judge'!$U$162=0,$CV134=99)),0,IF(OR(AND('0.Work Content Judge'!$G$132=1,$CD134=1),AND('0.Work Content Judge'!$H$132=1,$CE134=1),AND('0.Work Content Judge'!$I$132=1,$CF134=1),AND('0.Work Content Judge'!$J$132=1,$CG134=1),AND('0.Work Content Judge'!$L$132=1,$CK134=1),,AND('0.Work Content Judge'!$O$132=1,$CL134=1),AND('0.Work Content Judge'!$P$132=1,$CM134=1)),1,0))</f>
        <v>0</v>
      </c>
      <c r="AU134" s="509">
        <f t="shared" si="21"/>
        <v>1</v>
      </c>
      <c r="AV134" s="509">
        <f>IF(OR(AND('0.Work Content Judge'!$AE$163=1,$CP134=99),AND('0.Work Content Judge'!$AH$163=1,$CQ134=99),AND('0.Work Content Judge'!$AG$163=1,$CR134=99),AND(COUNTIF('0.Work Content Judge'!$AJ$163:$AO$163,2)=0,$CS134=99),AND(COUNTIF('0.Work Content Judge'!$AJ$163:$AO$163,2)&gt;0,$CT134=99),AND('0.Work Content Judge'!$T$163=0,$CU134=99),AND('0.Work Content Judge'!$U$163=0,$CV134=99)),0,IF(OR(AND('0.Work Content Judge'!$G$133=1,$CD134=1),AND('0.Work Content Judge'!$H$133=1,$CE134=1),AND('0.Work Content Judge'!$I$133=1,$CF134=1),AND('0.Work Content Judge'!$J$133=1,$CG134=1),AND('0.Work Content Judge'!$L$133=1,$CK134=1),,AND('0.Work Content Judge'!$O$133=1,$CL134=1),AND('0.Work Content Judge'!$P$133=1,$CM134=1)),1,0))</f>
        <v>0</v>
      </c>
      <c r="AW134" s="509">
        <f t="shared" si="22"/>
        <v>1</v>
      </c>
      <c r="AX134" s="509">
        <f>IF(OR(AND('0.Work Content Judge'!$AE$164=1,$CP134=99),AND('0.Work Content Judge'!$AH$164=1,$CQ134=99),AND('0.Work Content Judge'!$AG$164=1,$CR134=99),AND(COUNTIF('0.Work Content Judge'!$AJ$164:$AO$164,2)=0,$CS134=99),AND(COUNTIF('0.Work Content Judge'!$AJ$164:$AO$164,2)&gt;0,$CT134=99),AND('0.Work Content Judge'!$T$164=0,$CU134=99),AND('0.Work Content Judge'!$U$164=0,$CV134=99)),0,IF(OR(AND('0.Work Content Judge'!$G$134=1,$CD134=1),AND('0.Work Content Judge'!$H$134=1,$CE134=1),AND('0.Work Content Judge'!$I$134=1,$CF134=1),AND('0.Work Content Judge'!$J$134=1,$CG134=1),AND('0.Work Content Judge'!$L$134=1,$CK134=1),,AND('0.Work Content Judge'!$O$134=1,$CL134=1),AND('0.Work Content Judge'!$P$134=1,$CM134=1)),1,0))</f>
        <v>0</v>
      </c>
      <c r="AY134" s="509">
        <f t="shared" si="23"/>
        <v>1</v>
      </c>
      <c r="AZ134" s="523">
        <f t="shared" si="25"/>
        <v>2</v>
      </c>
      <c r="BA134" s="521">
        <v>1</v>
      </c>
      <c r="BB134" s="522">
        <v>1</v>
      </c>
      <c r="BC134" s="522" t="s">
        <v>749</v>
      </c>
      <c r="BD134" s="522" t="s">
        <v>749</v>
      </c>
      <c r="BE134" s="522" t="s">
        <v>749</v>
      </c>
      <c r="BF134" s="522" t="s">
        <v>749</v>
      </c>
      <c r="BG134" s="522" t="s">
        <v>749</v>
      </c>
      <c r="BH134" s="522" t="s">
        <v>749</v>
      </c>
      <c r="BI134" s="522" t="s">
        <v>749</v>
      </c>
      <c r="BJ134" s="522" t="e">
        <v>#N/A</v>
      </c>
      <c r="BK134" s="522" t="e">
        <v>#N/A</v>
      </c>
      <c r="BL134" s="522" t="e">
        <v>#N/A</v>
      </c>
      <c r="BM134" s="522" t="e">
        <v>#N/A</v>
      </c>
      <c r="BN134" s="522" t="e">
        <v>#N/A</v>
      </c>
      <c r="BO134" s="522" t="e">
        <v>#N/A</v>
      </c>
      <c r="BP134" s="522" t="e">
        <v>#N/A</v>
      </c>
      <c r="BQ134" s="522">
        <v>1</v>
      </c>
      <c r="BR134" s="522" t="s">
        <v>749</v>
      </c>
      <c r="BS134" s="522" t="s">
        <v>749</v>
      </c>
      <c r="BT134" s="522" t="s">
        <v>749</v>
      </c>
      <c r="BU134" s="522" t="s">
        <v>749</v>
      </c>
      <c r="BV134" s="522" t="s">
        <v>749</v>
      </c>
      <c r="BW134" s="522" t="s">
        <v>749</v>
      </c>
      <c r="BX134" s="522" t="s">
        <v>749</v>
      </c>
      <c r="BY134" s="522">
        <v>1</v>
      </c>
      <c r="BZ134" s="522">
        <v>1</v>
      </c>
      <c r="CA134" s="522">
        <v>1</v>
      </c>
      <c r="CB134" s="522">
        <v>1</v>
      </c>
      <c r="CC134" s="522" t="s">
        <v>749</v>
      </c>
      <c r="CD134" s="522">
        <v>1</v>
      </c>
      <c r="CE134" s="522" t="s">
        <v>749</v>
      </c>
      <c r="CF134" s="522">
        <v>1</v>
      </c>
      <c r="CG134" s="522" t="s">
        <v>749</v>
      </c>
      <c r="CH134" s="522">
        <v>1</v>
      </c>
      <c r="CI134" s="522" t="s">
        <v>749</v>
      </c>
      <c r="CJ134" s="522" t="s">
        <v>749</v>
      </c>
      <c r="CK134" s="522" t="s">
        <v>749</v>
      </c>
      <c r="CL134" s="522" t="s">
        <v>749</v>
      </c>
      <c r="CM134" s="522" t="s">
        <v>749</v>
      </c>
      <c r="CN134" s="522" t="s">
        <v>749</v>
      </c>
      <c r="CO134" s="522">
        <v>1</v>
      </c>
      <c r="CP134" s="522"/>
      <c r="CQ134" s="522"/>
      <c r="CR134" s="522"/>
      <c r="CS134" s="522"/>
      <c r="CT134" s="522"/>
      <c r="CU134" s="522"/>
      <c r="CV134" s="522"/>
    </row>
    <row r="135" s="258" customFormat="1" ht="187.2" spans="1:100">
      <c r="A135" s="447"/>
      <c r="B135" s="448">
        <f t="shared" si="13"/>
        <v>120</v>
      </c>
      <c r="C135" s="449" t="s">
        <v>1465</v>
      </c>
      <c r="D135" s="450" t="s">
        <v>743</v>
      </c>
      <c r="E135" s="451" t="s">
        <v>744</v>
      </c>
      <c r="F135" s="452" t="s">
        <v>1466</v>
      </c>
      <c r="G135" s="453" t="s">
        <v>1467</v>
      </c>
      <c r="H135" s="454" t="str">
        <f t="shared" si="24"/>
        <v>その他(ネットワーク機器等)
Other
(e.g., External FW, IPS/IDS, network equipment, storage devices, etc.)</v>
      </c>
      <c r="I135" s="319" t="s">
        <v>1468</v>
      </c>
      <c r="J135" s="320" t="s">
        <v>1469</v>
      </c>
      <c r="K135" s="487" t="str">
        <f t="shared" si="14"/>
        <v>回答不要
Not Applicable</v>
      </c>
      <c r="L135" s="488"/>
      <c r="M135" s="489"/>
      <c r="N135" s="492" t="s">
        <v>287</v>
      </c>
      <c r="O135" s="493"/>
      <c r="P135" s="494"/>
      <c r="Q135" s="503"/>
      <c r="R135" s="487" t="str">
        <f t="shared" si="15"/>
        <v>回答不要
Not Applicable</v>
      </c>
      <c r="S135" s="488"/>
      <c r="T135" s="489"/>
      <c r="U135" s="493"/>
      <c r="V135" s="494"/>
      <c r="W135" s="503"/>
      <c r="X135" s="487" t="str">
        <f t="shared" si="16"/>
        <v>回答不要
Not Applicable</v>
      </c>
      <c r="Y135" s="488"/>
      <c r="Z135" s="489"/>
      <c r="AA135" s="493"/>
      <c r="AB135" s="494"/>
      <c r="AC135" s="503"/>
      <c r="AD135" s="487" t="str">
        <f t="shared" si="17"/>
        <v>回答不要
Not Applicable</v>
      </c>
      <c r="AE135" s="488"/>
      <c r="AF135" s="489"/>
      <c r="AG135" s="493"/>
      <c r="AH135" s="494"/>
      <c r="AI135" s="503"/>
      <c r="AJ135" s="487" t="str">
        <f t="shared" si="18"/>
        <v>回答不要
Not Applicable</v>
      </c>
      <c r="AK135" s="488"/>
      <c r="AL135" s="489"/>
      <c r="AM135" s="493"/>
      <c r="AN135" s="494"/>
      <c r="AO135" s="503"/>
      <c r="AP135" s="509">
        <f>IF(OR(AND('0.Work Content Judge'!$AE$160=1,$CP135=99),AND('0.Work Content Judge'!$AH$160=1,$CQ135=99),AND('0.Work Content Judge'!$AG$160=1,$CR135=99),AND(COUNTIF('0.Work Content Judge'!$AJ$160:$AO$160,2)=0,$CS135=99),AND(COUNTIF('0.Work Content Judge'!$AJ$160:$AO$160,2)&gt;0,$CT135=99),AND('0.Work Content Judge'!$T$160=0,$CU135=99),AND('0.Work Content Judge'!$U$160=0,$CV135=99)),0,IF(OR(AND('0.Work Content Judge'!$G$130=1,$CD135=1),AND('0.Work Content Judge'!$H$130=1,$CE135=1),AND('0.Work Content Judge'!$I$130=1,$CF135=1),AND('0.Work Content Judge'!$J$130=1,$CG135=1),AND('0.Work Content Judge'!$L$130=1,$CK135=1),,AND('0.Work Content Judge'!$O$130=1,$CL135=1),AND('0.Work Content Judge'!$P$130=1,$CM135=1)),1,0))</f>
        <v>0</v>
      </c>
      <c r="AQ135" s="509">
        <f t="shared" si="19"/>
        <v>1</v>
      </c>
      <c r="AR135" s="509">
        <f>IF(OR(AND('0.Work Content Judge'!$AE$161=1,$CP135=99),AND('0.Work Content Judge'!$AH$161=1,$CQ135=99),AND('0.Work Content Judge'!$AG$161=1,$CR135=99),AND(COUNTIF('0.Work Content Judge'!$AJ$161:$AO$161,2)=0,$CS135=99),AND(COUNTIF('0.Work Content Judge'!$AJ$161:$AO$161,2)&gt;0,$CT135=99),AND('0.Work Content Judge'!$T$161=0,$CU135=99),AND('0.Work Content Judge'!$U$161=0,$CV135=99)),0,IF(OR(AND('0.Work Content Judge'!$G$131=1,$CD135=1),AND('0.Work Content Judge'!$H$131=1,$CE135=1),AND('0.Work Content Judge'!$I$131=1,$CF135=1),AND('0.Work Content Judge'!$J$131=1,$CG135=1),AND('0.Work Content Judge'!$L$131=1,$CK135=1),,AND('0.Work Content Judge'!$O$131=1,$CL135=1),AND('0.Work Content Judge'!$P$131=1,$CM135=1)),1,0))</f>
        <v>0</v>
      </c>
      <c r="AS135" s="509">
        <f t="shared" si="20"/>
        <v>1</v>
      </c>
      <c r="AT135" s="509">
        <f>IF(OR(AND('0.Work Content Judge'!$AE$162=1,$CP135=99),AND('0.Work Content Judge'!$AH$162=1,$CQ135=99),AND('0.Work Content Judge'!$AG$162=1,$CR135=99),AND(COUNTIF('0.Work Content Judge'!$AJ$162:$AO$162,2)=0,$CS135=99),AND(COUNTIF('0.Work Content Judge'!$AJ$162:$AO$162,2)&gt;0,$CT135=99),AND('0.Work Content Judge'!$T$162=0,$CU135=99),AND('0.Work Content Judge'!$U$162=0,$CV135=99)),0,IF(OR(AND('0.Work Content Judge'!$G$132=1,$CD135=1),AND('0.Work Content Judge'!$H$132=1,$CE135=1),AND('0.Work Content Judge'!$I$132=1,$CF135=1),AND('0.Work Content Judge'!$J$132=1,$CG135=1),AND('0.Work Content Judge'!$L$132=1,$CK135=1),,AND('0.Work Content Judge'!$O$132=1,$CL135=1),AND('0.Work Content Judge'!$P$132=1,$CM135=1)),1,0))</f>
        <v>0</v>
      </c>
      <c r="AU135" s="509">
        <f t="shared" si="21"/>
        <v>1</v>
      </c>
      <c r="AV135" s="509">
        <f>IF(OR(AND('0.Work Content Judge'!$AE$163=1,$CP135=99),AND('0.Work Content Judge'!$AH$163=1,$CQ135=99),AND('0.Work Content Judge'!$AG$163=1,$CR135=99),AND(COUNTIF('0.Work Content Judge'!$AJ$163:$AO$163,2)=0,$CS135=99),AND(COUNTIF('0.Work Content Judge'!$AJ$163:$AO$163,2)&gt;0,$CT135=99),AND('0.Work Content Judge'!$T$163=0,$CU135=99),AND('0.Work Content Judge'!$U$163=0,$CV135=99)),0,IF(OR(AND('0.Work Content Judge'!$G$133=1,$CD135=1),AND('0.Work Content Judge'!$H$133=1,$CE135=1),AND('0.Work Content Judge'!$I$133=1,$CF135=1),AND('0.Work Content Judge'!$J$133=1,$CG135=1),AND('0.Work Content Judge'!$L$133=1,$CK135=1),,AND('0.Work Content Judge'!$O$133=1,$CL135=1),AND('0.Work Content Judge'!$P$133=1,$CM135=1)),1,0))</f>
        <v>0</v>
      </c>
      <c r="AW135" s="509">
        <f t="shared" si="22"/>
        <v>1</v>
      </c>
      <c r="AX135" s="509">
        <f>IF(OR(AND('0.Work Content Judge'!$AE$164=1,$CP135=99),AND('0.Work Content Judge'!$AH$164=1,$CQ135=99),AND('0.Work Content Judge'!$AG$164=1,$CR135=99),AND(COUNTIF('0.Work Content Judge'!$AJ$164:$AO$164,2)=0,$CS135=99),AND(COUNTIF('0.Work Content Judge'!$AJ$164:$AO$164,2)&gt;0,$CT135=99),AND('0.Work Content Judge'!$T$164=0,$CU135=99),AND('0.Work Content Judge'!$U$164=0,$CV135=99)),0,IF(OR(AND('0.Work Content Judge'!$G$134=1,$CD135=1),AND('0.Work Content Judge'!$H$134=1,$CE135=1),AND('0.Work Content Judge'!$I$134=1,$CF135=1),AND('0.Work Content Judge'!$J$134=1,$CG135=1),AND('0.Work Content Judge'!$L$134=1,$CK135=1),,AND('0.Work Content Judge'!$O$134=1,$CL135=1),AND('0.Work Content Judge'!$P$134=1,$CM135=1)),1,0))</f>
        <v>0</v>
      </c>
      <c r="AY135" s="509">
        <f t="shared" si="23"/>
        <v>1</v>
      </c>
      <c r="AZ135" s="524">
        <f t="shared" si="25"/>
        <v>1</v>
      </c>
      <c r="BA135" s="521">
        <v>1</v>
      </c>
      <c r="BB135" s="522">
        <v>1</v>
      </c>
      <c r="BC135" s="522" t="s">
        <v>749</v>
      </c>
      <c r="BD135" s="522" t="s">
        <v>749</v>
      </c>
      <c r="BE135" s="522" t="s">
        <v>749</v>
      </c>
      <c r="BF135" s="522" t="s">
        <v>749</v>
      </c>
      <c r="BG135" s="522" t="s">
        <v>749</v>
      </c>
      <c r="BH135" s="522" t="s">
        <v>749</v>
      </c>
      <c r="BI135" s="522" t="s">
        <v>749</v>
      </c>
      <c r="BJ135" s="522" t="e">
        <v>#N/A</v>
      </c>
      <c r="BK135" s="522" t="e">
        <v>#N/A</v>
      </c>
      <c r="BL135" s="522" t="e">
        <v>#N/A</v>
      </c>
      <c r="BM135" s="522" t="e">
        <v>#N/A</v>
      </c>
      <c r="BN135" s="522" t="e">
        <v>#N/A</v>
      </c>
      <c r="BO135" s="522" t="e">
        <v>#N/A</v>
      </c>
      <c r="BP135" s="522" t="e">
        <v>#N/A</v>
      </c>
      <c r="BQ135" s="538"/>
      <c r="BR135" s="522" t="s">
        <v>749</v>
      </c>
      <c r="BS135" s="522" t="s">
        <v>749</v>
      </c>
      <c r="BT135" s="522" t="s">
        <v>749</v>
      </c>
      <c r="BU135" s="522" t="s">
        <v>749</v>
      </c>
      <c r="BV135" s="522" t="s">
        <v>749</v>
      </c>
      <c r="BW135" s="522" t="s">
        <v>749</v>
      </c>
      <c r="BX135" s="522" t="s">
        <v>749</v>
      </c>
      <c r="BY135" s="522">
        <v>1</v>
      </c>
      <c r="BZ135" s="522">
        <v>1</v>
      </c>
      <c r="CA135" s="522">
        <v>1</v>
      </c>
      <c r="CB135" s="522">
        <v>1</v>
      </c>
      <c r="CC135" s="522" t="s">
        <v>749</v>
      </c>
      <c r="CD135" s="522">
        <v>1</v>
      </c>
      <c r="CE135" s="522" t="s">
        <v>749</v>
      </c>
      <c r="CF135" s="522">
        <v>1</v>
      </c>
      <c r="CG135" s="522" t="s">
        <v>749</v>
      </c>
      <c r="CH135" s="522">
        <v>1</v>
      </c>
      <c r="CI135" s="522" t="s">
        <v>749</v>
      </c>
      <c r="CJ135" s="522" t="s">
        <v>749</v>
      </c>
      <c r="CK135" s="522" t="s">
        <v>749</v>
      </c>
      <c r="CL135" s="522" t="s">
        <v>749</v>
      </c>
      <c r="CM135" s="522" t="s">
        <v>749</v>
      </c>
      <c r="CN135" s="522" t="s">
        <v>749</v>
      </c>
      <c r="CO135" s="522">
        <v>1</v>
      </c>
      <c r="CP135" s="522"/>
      <c r="CQ135" s="522"/>
      <c r="CR135" s="522"/>
      <c r="CS135" s="522"/>
      <c r="CT135" s="522"/>
      <c r="CU135" s="522"/>
      <c r="CV135" s="522"/>
    </row>
    <row r="136" s="258" customFormat="1" ht="172.8" spans="1:100">
      <c r="A136" s="447"/>
      <c r="B136" s="448">
        <f t="shared" si="13"/>
        <v>121</v>
      </c>
      <c r="C136" s="449" t="s">
        <v>1470</v>
      </c>
      <c r="D136" s="450" t="s">
        <v>743</v>
      </c>
      <c r="E136" s="451" t="s">
        <v>744</v>
      </c>
      <c r="F136" s="452" t="s">
        <v>1471</v>
      </c>
      <c r="G136" s="453" t="s">
        <v>1472</v>
      </c>
      <c r="H136" s="451" t="str">
        <f t="shared" si="24"/>
        <v>サーバ全体
Entire server</v>
      </c>
      <c r="I136" s="319" t="s">
        <v>1463</v>
      </c>
      <c r="J136" s="320" t="s">
        <v>1464</v>
      </c>
      <c r="K136" s="487" t="str">
        <f t="shared" si="14"/>
        <v>回答不要
Not Applicable</v>
      </c>
      <c r="L136" s="488"/>
      <c r="M136" s="489"/>
      <c r="N136" s="492" t="s">
        <v>287</v>
      </c>
      <c r="O136" s="493"/>
      <c r="P136" s="494"/>
      <c r="Q136" s="503"/>
      <c r="R136" s="487" t="str">
        <f t="shared" si="15"/>
        <v>回答不要
Not Applicable</v>
      </c>
      <c r="S136" s="488"/>
      <c r="T136" s="489"/>
      <c r="U136" s="493"/>
      <c r="V136" s="494"/>
      <c r="W136" s="503"/>
      <c r="X136" s="487" t="str">
        <f t="shared" si="16"/>
        <v>回答不要
Not Applicable</v>
      </c>
      <c r="Y136" s="488"/>
      <c r="Z136" s="489"/>
      <c r="AA136" s="493"/>
      <c r="AB136" s="494"/>
      <c r="AC136" s="503"/>
      <c r="AD136" s="487" t="str">
        <f t="shared" si="17"/>
        <v>回答不要
Not Applicable</v>
      </c>
      <c r="AE136" s="488"/>
      <c r="AF136" s="489"/>
      <c r="AG136" s="493"/>
      <c r="AH136" s="494"/>
      <c r="AI136" s="503"/>
      <c r="AJ136" s="487" t="str">
        <f t="shared" si="18"/>
        <v>回答不要
Not Applicable</v>
      </c>
      <c r="AK136" s="488"/>
      <c r="AL136" s="489"/>
      <c r="AM136" s="493"/>
      <c r="AN136" s="494"/>
      <c r="AO136" s="503"/>
      <c r="AP136" s="509">
        <f>IF(OR(AND('0.Work Content Judge'!$AE$160=1,$CP136=99),AND('0.Work Content Judge'!$AH$160=1,$CQ136=99),AND('0.Work Content Judge'!$AG$160=1,$CR136=99),AND(COUNTIF('0.Work Content Judge'!$AJ$160:$AO$160,2)=0,$CS136=99),AND(COUNTIF('0.Work Content Judge'!$AJ$160:$AO$160,2)&gt;0,$CT136=99),AND('0.Work Content Judge'!$T$160=0,$CU136=99),AND('0.Work Content Judge'!$U$160=0,$CV136=99)),0,IF(OR(AND('0.Work Content Judge'!$G$130=1,$CD136=1),AND('0.Work Content Judge'!$H$130=1,$CE136=1),AND('0.Work Content Judge'!$I$130=1,$CF136=1),AND('0.Work Content Judge'!$J$130=1,$CG136=1),AND('0.Work Content Judge'!$L$130=1,$CK136=1),,AND('0.Work Content Judge'!$O$130=1,$CL136=1),AND('0.Work Content Judge'!$P$130=1,$CM136=1)),1,0))</f>
        <v>0</v>
      </c>
      <c r="AQ136" s="509">
        <f t="shared" si="19"/>
        <v>1</v>
      </c>
      <c r="AR136" s="509">
        <f>IF(OR(AND('0.Work Content Judge'!$AE$161=1,$CP136=99),AND('0.Work Content Judge'!$AH$161=1,$CQ136=99),AND('0.Work Content Judge'!$AG$161=1,$CR136=99),AND(COUNTIF('0.Work Content Judge'!$AJ$161:$AO$161,2)=0,$CS136=99),AND(COUNTIF('0.Work Content Judge'!$AJ$161:$AO$161,2)&gt;0,$CT136=99),AND('0.Work Content Judge'!$T$161=0,$CU136=99),AND('0.Work Content Judge'!$U$161=0,$CV136=99)),0,IF(OR(AND('0.Work Content Judge'!$G$131=1,$CD136=1),AND('0.Work Content Judge'!$H$131=1,$CE136=1),AND('0.Work Content Judge'!$I$131=1,$CF136=1),AND('0.Work Content Judge'!$J$131=1,$CG136=1),AND('0.Work Content Judge'!$L$131=1,$CK136=1),,AND('0.Work Content Judge'!$O$131=1,$CL136=1),AND('0.Work Content Judge'!$P$131=1,$CM136=1)),1,0))</f>
        <v>0</v>
      </c>
      <c r="AS136" s="509">
        <f t="shared" si="20"/>
        <v>1</v>
      </c>
      <c r="AT136" s="509">
        <f>IF(OR(AND('0.Work Content Judge'!$AE$162=1,$CP136=99),AND('0.Work Content Judge'!$AH$162=1,$CQ136=99),AND('0.Work Content Judge'!$AG$162=1,$CR136=99),AND(COUNTIF('0.Work Content Judge'!$AJ$162:$AO$162,2)=0,$CS136=99),AND(COUNTIF('0.Work Content Judge'!$AJ$162:$AO$162,2)&gt;0,$CT136=99),AND('0.Work Content Judge'!$T$162=0,$CU136=99),AND('0.Work Content Judge'!$U$162=0,$CV136=99)),0,IF(OR(AND('0.Work Content Judge'!$G$132=1,$CD136=1),AND('0.Work Content Judge'!$H$132=1,$CE136=1),AND('0.Work Content Judge'!$I$132=1,$CF136=1),AND('0.Work Content Judge'!$J$132=1,$CG136=1),AND('0.Work Content Judge'!$L$132=1,$CK136=1),,AND('0.Work Content Judge'!$O$132=1,$CL136=1),AND('0.Work Content Judge'!$P$132=1,$CM136=1)),1,0))</f>
        <v>0</v>
      </c>
      <c r="AU136" s="509">
        <f t="shared" si="21"/>
        <v>1</v>
      </c>
      <c r="AV136" s="509">
        <f>IF(OR(AND('0.Work Content Judge'!$AE$163=1,$CP136=99),AND('0.Work Content Judge'!$AH$163=1,$CQ136=99),AND('0.Work Content Judge'!$AG$163=1,$CR136=99),AND(COUNTIF('0.Work Content Judge'!$AJ$163:$AO$163,2)=0,$CS136=99),AND(COUNTIF('0.Work Content Judge'!$AJ$163:$AO$163,2)&gt;0,$CT136=99),AND('0.Work Content Judge'!$T$163=0,$CU136=99),AND('0.Work Content Judge'!$U$163=0,$CV136=99)),0,IF(OR(AND('0.Work Content Judge'!$G$133=1,$CD136=1),AND('0.Work Content Judge'!$H$133=1,$CE136=1),AND('0.Work Content Judge'!$I$133=1,$CF136=1),AND('0.Work Content Judge'!$J$133=1,$CG136=1),AND('0.Work Content Judge'!$L$133=1,$CK136=1),,AND('0.Work Content Judge'!$O$133=1,$CL136=1),AND('0.Work Content Judge'!$P$133=1,$CM136=1)),1,0))</f>
        <v>0</v>
      </c>
      <c r="AW136" s="509">
        <f t="shared" si="22"/>
        <v>1</v>
      </c>
      <c r="AX136" s="509">
        <f>IF(OR(AND('0.Work Content Judge'!$AE$164=1,$CP136=99),AND('0.Work Content Judge'!$AH$164=1,$CQ136=99),AND('0.Work Content Judge'!$AG$164=1,$CR136=99),AND(COUNTIF('0.Work Content Judge'!$AJ$164:$AO$164,2)=0,$CS136=99),AND(COUNTIF('0.Work Content Judge'!$AJ$164:$AO$164,2)&gt;0,$CT136=99),AND('0.Work Content Judge'!$T$164=0,$CU136=99),AND('0.Work Content Judge'!$U$164=0,$CV136=99)),0,IF(OR(AND('0.Work Content Judge'!$G$134=1,$CD136=1),AND('0.Work Content Judge'!$H$134=1,$CE136=1),AND('0.Work Content Judge'!$I$134=1,$CF136=1),AND('0.Work Content Judge'!$J$134=1,$CG136=1),AND('0.Work Content Judge'!$L$134=1,$CK136=1),,AND('0.Work Content Judge'!$O$134=1,$CL136=1),AND('0.Work Content Judge'!$P$134=1,$CM136=1)),1,0))</f>
        <v>0</v>
      </c>
      <c r="AY136" s="509">
        <f t="shared" si="23"/>
        <v>1</v>
      </c>
      <c r="AZ136" s="523">
        <f t="shared" si="25"/>
        <v>2</v>
      </c>
      <c r="BA136" s="521">
        <v>1</v>
      </c>
      <c r="BB136" s="522">
        <v>1</v>
      </c>
      <c r="BC136" s="522" t="s">
        <v>749</v>
      </c>
      <c r="BD136" s="522" t="s">
        <v>749</v>
      </c>
      <c r="BE136" s="522" t="s">
        <v>749</v>
      </c>
      <c r="BF136" s="522" t="s">
        <v>749</v>
      </c>
      <c r="BG136" s="522" t="s">
        <v>749</v>
      </c>
      <c r="BH136" s="522" t="s">
        <v>749</v>
      </c>
      <c r="BI136" s="522" t="s">
        <v>749</v>
      </c>
      <c r="BJ136" s="522" t="e">
        <v>#N/A</v>
      </c>
      <c r="BK136" s="522" t="e">
        <v>#N/A</v>
      </c>
      <c r="BL136" s="522" t="e">
        <v>#N/A</v>
      </c>
      <c r="BM136" s="522" t="e">
        <v>#N/A</v>
      </c>
      <c r="BN136" s="522" t="e">
        <v>#N/A</v>
      </c>
      <c r="BO136" s="522" t="e">
        <v>#N/A</v>
      </c>
      <c r="BP136" s="522" t="e">
        <v>#N/A</v>
      </c>
      <c r="BQ136" s="522">
        <v>1</v>
      </c>
      <c r="BR136" s="522" t="s">
        <v>749</v>
      </c>
      <c r="BS136" s="522" t="s">
        <v>749</v>
      </c>
      <c r="BT136" s="522" t="s">
        <v>749</v>
      </c>
      <c r="BU136" s="522" t="s">
        <v>749</v>
      </c>
      <c r="BV136" s="522" t="s">
        <v>749</v>
      </c>
      <c r="BW136" s="522" t="s">
        <v>749</v>
      </c>
      <c r="BX136" s="522" t="s">
        <v>749</v>
      </c>
      <c r="BY136" s="522">
        <v>1</v>
      </c>
      <c r="BZ136" s="522">
        <v>1</v>
      </c>
      <c r="CA136" s="522">
        <v>1</v>
      </c>
      <c r="CB136" s="522">
        <v>1</v>
      </c>
      <c r="CC136" s="522" t="s">
        <v>749</v>
      </c>
      <c r="CD136" s="522">
        <v>1</v>
      </c>
      <c r="CE136" s="522" t="s">
        <v>749</v>
      </c>
      <c r="CF136" s="522">
        <v>1</v>
      </c>
      <c r="CG136" s="522" t="s">
        <v>749</v>
      </c>
      <c r="CH136" s="522">
        <v>1</v>
      </c>
      <c r="CI136" s="522" t="s">
        <v>749</v>
      </c>
      <c r="CJ136" s="522" t="s">
        <v>749</v>
      </c>
      <c r="CK136" s="522" t="s">
        <v>749</v>
      </c>
      <c r="CL136" s="522" t="s">
        <v>749</v>
      </c>
      <c r="CM136" s="522" t="s">
        <v>749</v>
      </c>
      <c r="CN136" s="522" t="s">
        <v>749</v>
      </c>
      <c r="CO136" s="522">
        <v>1</v>
      </c>
      <c r="CP136" s="522"/>
      <c r="CQ136" s="522"/>
      <c r="CR136" s="522"/>
      <c r="CS136" s="522"/>
      <c r="CT136" s="522"/>
      <c r="CU136" s="522"/>
      <c r="CV136" s="522"/>
    </row>
    <row r="137" s="258" customFormat="1" ht="172.8" spans="1:100">
      <c r="A137" s="447"/>
      <c r="B137" s="448">
        <f t="shared" si="13"/>
        <v>122</v>
      </c>
      <c r="C137" s="449" t="s">
        <v>1470</v>
      </c>
      <c r="D137" s="450" t="s">
        <v>743</v>
      </c>
      <c r="E137" s="451" t="s">
        <v>744</v>
      </c>
      <c r="F137" s="452" t="s">
        <v>1471</v>
      </c>
      <c r="G137" s="453" t="s">
        <v>1472</v>
      </c>
      <c r="H137" s="454" t="str">
        <f t="shared" si="24"/>
        <v>その他(ネットワーク機器等)
Other
(e.g., External FW, IPS/IDS, network equipment, storage devices, etc.)</v>
      </c>
      <c r="I137" s="319" t="s">
        <v>1463</v>
      </c>
      <c r="J137" s="320" t="s">
        <v>1464</v>
      </c>
      <c r="K137" s="487" t="str">
        <f t="shared" si="14"/>
        <v>回答不要
Not Applicable</v>
      </c>
      <c r="L137" s="488"/>
      <c r="M137" s="489"/>
      <c r="N137" s="492" t="s">
        <v>287</v>
      </c>
      <c r="O137" s="493"/>
      <c r="P137" s="494"/>
      <c r="Q137" s="503"/>
      <c r="R137" s="487" t="str">
        <f t="shared" si="15"/>
        <v>回答不要
Not Applicable</v>
      </c>
      <c r="S137" s="488"/>
      <c r="T137" s="489"/>
      <c r="U137" s="493"/>
      <c r="V137" s="494"/>
      <c r="W137" s="503"/>
      <c r="X137" s="487" t="str">
        <f t="shared" si="16"/>
        <v>回答不要
Not Applicable</v>
      </c>
      <c r="Y137" s="488"/>
      <c r="Z137" s="489"/>
      <c r="AA137" s="493"/>
      <c r="AB137" s="494"/>
      <c r="AC137" s="503"/>
      <c r="AD137" s="487" t="str">
        <f t="shared" si="17"/>
        <v>回答不要
Not Applicable</v>
      </c>
      <c r="AE137" s="488"/>
      <c r="AF137" s="489"/>
      <c r="AG137" s="493"/>
      <c r="AH137" s="494"/>
      <c r="AI137" s="503"/>
      <c r="AJ137" s="487" t="str">
        <f t="shared" si="18"/>
        <v>回答不要
Not Applicable</v>
      </c>
      <c r="AK137" s="488"/>
      <c r="AL137" s="489"/>
      <c r="AM137" s="493"/>
      <c r="AN137" s="494"/>
      <c r="AO137" s="503"/>
      <c r="AP137" s="509">
        <f>IF(OR(AND('0.Work Content Judge'!$AE$160=1,$CP137=99),AND('0.Work Content Judge'!$AH$160=1,$CQ137=99),AND('0.Work Content Judge'!$AG$160=1,$CR137=99),AND(COUNTIF('0.Work Content Judge'!$AJ$160:$AO$160,2)=0,$CS137=99),AND(COUNTIF('0.Work Content Judge'!$AJ$160:$AO$160,2)&gt;0,$CT137=99),AND('0.Work Content Judge'!$T$160=0,$CU137=99),AND('0.Work Content Judge'!$U$160=0,$CV137=99)),0,IF(OR(AND('0.Work Content Judge'!$G$130=1,$CD137=1),AND('0.Work Content Judge'!$H$130=1,$CE137=1),AND('0.Work Content Judge'!$I$130=1,$CF137=1),AND('0.Work Content Judge'!$J$130=1,$CG137=1),AND('0.Work Content Judge'!$L$130=1,$CK137=1),,AND('0.Work Content Judge'!$O$130=1,$CL137=1),AND('0.Work Content Judge'!$P$130=1,$CM137=1)),1,0))</f>
        <v>0</v>
      </c>
      <c r="AQ137" s="509">
        <f t="shared" si="19"/>
        <v>1</v>
      </c>
      <c r="AR137" s="509">
        <f>IF(OR(AND('0.Work Content Judge'!$AE$161=1,$CP137=99),AND('0.Work Content Judge'!$AH$161=1,$CQ137=99),AND('0.Work Content Judge'!$AG$161=1,$CR137=99),AND(COUNTIF('0.Work Content Judge'!$AJ$161:$AO$161,2)=0,$CS137=99),AND(COUNTIF('0.Work Content Judge'!$AJ$161:$AO$161,2)&gt;0,$CT137=99),AND('0.Work Content Judge'!$T$161=0,$CU137=99),AND('0.Work Content Judge'!$U$161=0,$CV137=99)),0,IF(OR(AND('0.Work Content Judge'!$G$131=1,$CD137=1),AND('0.Work Content Judge'!$H$131=1,$CE137=1),AND('0.Work Content Judge'!$I$131=1,$CF137=1),AND('0.Work Content Judge'!$J$131=1,$CG137=1),AND('0.Work Content Judge'!$L$131=1,$CK137=1),,AND('0.Work Content Judge'!$O$131=1,$CL137=1),AND('0.Work Content Judge'!$P$131=1,$CM137=1)),1,0))</f>
        <v>0</v>
      </c>
      <c r="AS137" s="509">
        <f t="shared" si="20"/>
        <v>1</v>
      </c>
      <c r="AT137" s="509">
        <f>IF(OR(AND('0.Work Content Judge'!$AE$162=1,$CP137=99),AND('0.Work Content Judge'!$AH$162=1,$CQ137=99),AND('0.Work Content Judge'!$AG$162=1,$CR137=99),AND(COUNTIF('0.Work Content Judge'!$AJ$162:$AO$162,2)=0,$CS137=99),AND(COUNTIF('0.Work Content Judge'!$AJ$162:$AO$162,2)&gt;0,$CT137=99),AND('0.Work Content Judge'!$T$162=0,$CU137=99),AND('0.Work Content Judge'!$U$162=0,$CV137=99)),0,IF(OR(AND('0.Work Content Judge'!$G$132=1,$CD137=1),AND('0.Work Content Judge'!$H$132=1,$CE137=1),AND('0.Work Content Judge'!$I$132=1,$CF137=1),AND('0.Work Content Judge'!$J$132=1,$CG137=1),AND('0.Work Content Judge'!$L$132=1,$CK137=1),,AND('0.Work Content Judge'!$O$132=1,$CL137=1),AND('0.Work Content Judge'!$P$132=1,$CM137=1)),1,0))</f>
        <v>0</v>
      </c>
      <c r="AU137" s="509">
        <f t="shared" si="21"/>
        <v>1</v>
      </c>
      <c r="AV137" s="509">
        <f>IF(OR(AND('0.Work Content Judge'!$AE$163=1,$CP137=99),AND('0.Work Content Judge'!$AH$163=1,$CQ137=99),AND('0.Work Content Judge'!$AG$163=1,$CR137=99),AND(COUNTIF('0.Work Content Judge'!$AJ$163:$AO$163,2)=0,$CS137=99),AND(COUNTIF('0.Work Content Judge'!$AJ$163:$AO$163,2)&gt;0,$CT137=99),AND('0.Work Content Judge'!$T$163=0,$CU137=99),AND('0.Work Content Judge'!$U$163=0,$CV137=99)),0,IF(OR(AND('0.Work Content Judge'!$G$133=1,$CD137=1),AND('0.Work Content Judge'!$H$133=1,$CE137=1),AND('0.Work Content Judge'!$I$133=1,$CF137=1),AND('0.Work Content Judge'!$J$133=1,$CG137=1),AND('0.Work Content Judge'!$L$133=1,$CK137=1),,AND('0.Work Content Judge'!$O$133=1,$CL137=1),AND('0.Work Content Judge'!$P$133=1,$CM137=1)),1,0))</f>
        <v>0</v>
      </c>
      <c r="AW137" s="509">
        <f t="shared" si="22"/>
        <v>1</v>
      </c>
      <c r="AX137" s="509">
        <f>IF(OR(AND('0.Work Content Judge'!$AE$164=1,$CP137=99),AND('0.Work Content Judge'!$AH$164=1,$CQ137=99),AND('0.Work Content Judge'!$AG$164=1,$CR137=99),AND(COUNTIF('0.Work Content Judge'!$AJ$164:$AO$164,2)=0,$CS137=99),AND(COUNTIF('0.Work Content Judge'!$AJ$164:$AO$164,2)&gt;0,$CT137=99),AND('0.Work Content Judge'!$T$164=0,$CU137=99),AND('0.Work Content Judge'!$U$164=0,$CV137=99)),0,IF(OR(AND('0.Work Content Judge'!$G$134=1,$CD137=1),AND('0.Work Content Judge'!$H$134=1,$CE137=1),AND('0.Work Content Judge'!$I$134=1,$CF137=1),AND('0.Work Content Judge'!$J$134=1,$CG137=1),AND('0.Work Content Judge'!$L$134=1,$CK137=1),,AND('0.Work Content Judge'!$O$134=1,$CL137=1),AND('0.Work Content Judge'!$P$134=1,$CM137=1)),1,0))</f>
        <v>0</v>
      </c>
      <c r="AY137" s="509">
        <f t="shared" si="23"/>
        <v>1</v>
      </c>
      <c r="AZ137" s="524">
        <f t="shared" si="25"/>
        <v>1</v>
      </c>
      <c r="BA137" s="521">
        <v>1</v>
      </c>
      <c r="BB137" s="522">
        <v>1</v>
      </c>
      <c r="BC137" s="522" t="s">
        <v>749</v>
      </c>
      <c r="BD137" s="522" t="s">
        <v>749</v>
      </c>
      <c r="BE137" s="522" t="s">
        <v>749</v>
      </c>
      <c r="BF137" s="522" t="s">
        <v>749</v>
      </c>
      <c r="BG137" s="522" t="s">
        <v>749</v>
      </c>
      <c r="BH137" s="522" t="s">
        <v>749</v>
      </c>
      <c r="BI137" s="522" t="s">
        <v>749</v>
      </c>
      <c r="BJ137" s="522" t="e">
        <v>#N/A</v>
      </c>
      <c r="BK137" s="522" t="e">
        <v>#N/A</v>
      </c>
      <c r="BL137" s="522" t="e">
        <v>#N/A</v>
      </c>
      <c r="BM137" s="522" t="e">
        <v>#N/A</v>
      </c>
      <c r="BN137" s="522" t="e">
        <v>#N/A</v>
      </c>
      <c r="BO137" s="522" t="e">
        <v>#N/A</v>
      </c>
      <c r="BP137" s="522" t="e">
        <v>#N/A</v>
      </c>
      <c r="BQ137" s="538"/>
      <c r="BR137" s="522" t="s">
        <v>749</v>
      </c>
      <c r="BS137" s="522" t="s">
        <v>749</v>
      </c>
      <c r="BT137" s="522" t="s">
        <v>749</v>
      </c>
      <c r="BU137" s="522" t="s">
        <v>749</v>
      </c>
      <c r="BV137" s="522" t="s">
        <v>749</v>
      </c>
      <c r="BW137" s="522" t="s">
        <v>749</v>
      </c>
      <c r="BX137" s="522" t="s">
        <v>749</v>
      </c>
      <c r="BY137" s="522">
        <v>1</v>
      </c>
      <c r="BZ137" s="522">
        <v>1</v>
      </c>
      <c r="CA137" s="522">
        <v>1</v>
      </c>
      <c r="CB137" s="522">
        <v>1</v>
      </c>
      <c r="CC137" s="522" t="s">
        <v>749</v>
      </c>
      <c r="CD137" s="522">
        <v>1</v>
      </c>
      <c r="CE137" s="522" t="s">
        <v>749</v>
      </c>
      <c r="CF137" s="522">
        <v>1</v>
      </c>
      <c r="CG137" s="522" t="s">
        <v>749</v>
      </c>
      <c r="CH137" s="522">
        <v>1</v>
      </c>
      <c r="CI137" s="522" t="s">
        <v>749</v>
      </c>
      <c r="CJ137" s="522" t="s">
        <v>749</v>
      </c>
      <c r="CK137" s="522" t="s">
        <v>749</v>
      </c>
      <c r="CL137" s="522" t="s">
        <v>749</v>
      </c>
      <c r="CM137" s="522" t="s">
        <v>749</v>
      </c>
      <c r="CN137" s="522" t="s">
        <v>749</v>
      </c>
      <c r="CO137" s="522">
        <v>1</v>
      </c>
      <c r="CP137" s="522"/>
      <c r="CQ137" s="522"/>
      <c r="CR137" s="522"/>
      <c r="CS137" s="522"/>
      <c r="CT137" s="522"/>
      <c r="CU137" s="522"/>
      <c r="CV137" s="522"/>
    </row>
    <row r="138" s="258" customFormat="1" ht="172.8" spans="1:100">
      <c r="A138" s="447"/>
      <c r="B138" s="448">
        <f t="shared" si="13"/>
        <v>123</v>
      </c>
      <c r="C138" s="449" t="s">
        <v>1473</v>
      </c>
      <c r="D138" s="450" t="s">
        <v>743</v>
      </c>
      <c r="E138" s="451" t="s">
        <v>744</v>
      </c>
      <c r="F138" s="452" t="s">
        <v>1474</v>
      </c>
      <c r="G138" s="453" t="s">
        <v>1475</v>
      </c>
      <c r="H138" s="451" t="str">
        <f t="shared" si="24"/>
        <v>サーバ全体
Entire server</v>
      </c>
      <c r="I138" s="319" t="s">
        <v>1463</v>
      </c>
      <c r="J138" s="320" t="s">
        <v>1464</v>
      </c>
      <c r="K138" s="487" t="str">
        <f t="shared" si="14"/>
        <v>回答不要
Not Applicable</v>
      </c>
      <c r="L138" s="488"/>
      <c r="M138" s="489"/>
      <c r="N138" s="492" t="s">
        <v>287</v>
      </c>
      <c r="O138" s="493"/>
      <c r="P138" s="494"/>
      <c r="Q138" s="503"/>
      <c r="R138" s="487" t="str">
        <f t="shared" si="15"/>
        <v>回答不要
Not Applicable</v>
      </c>
      <c r="S138" s="488"/>
      <c r="T138" s="489"/>
      <c r="U138" s="493"/>
      <c r="V138" s="494"/>
      <c r="W138" s="503"/>
      <c r="X138" s="487" t="str">
        <f t="shared" si="16"/>
        <v>回答不要
Not Applicable</v>
      </c>
      <c r="Y138" s="488"/>
      <c r="Z138" s="489"/>
      <c r="AA138" s="493"/>
      <c r="AB138" s="494"/>
      <c r="AC138" s="503"/>
      <c r="AD138" s="487" t="str">
        <f t="shared" si="17"/>
        <v>回答不要
Not Applicable</v>
      </c>
      <c r="AE138" s="488"/>
      <c r="AF138" s="489"/>
      <c r="AG138" s="493"/>
      <c r="AH138" s="494"/>
      <c r="AI138" s="503"/>
      <c r="AJ138" s="487" t="str">
        <f t="shared" si="18"/>
        <v>回答不要
Not Applicable</v>
      </c>
      <c r="AK138" s="488"/>
      <c r="AL138" s="489"/>
      <c r="AM138" s="493"/>
      <c r="AN138" s="494"/>
      <c r="AO138" s="503"/>
      <c r="AP138" s="509">
        <f>IF(OR(AND('0.Work Content Judge'!$AE$160=1,$CP138=99),AND('0.Work Content Judge'!$AH$160=1,$CQ138=99),AND('0.Work Content Judge'!$AG$160=1,$CR138=99),AND(COUNTIF('0.Work Content Judge'!$AJ$160:$AO$160,2)=0,$CS138=99),AND(COUNTIF('0.Work Content Judge'!$AJ$160:$AO$160,2)&gt;0,$CT138=99),AND('0.Work Content Judge'!$T$160=0,$CU138=99),AND('0.Work Content Judge'!$U$160=0,$CV138=99)),0,IF(OR(AND('0.Work Content Judge'!$G$130=1,$CD138=1),AND('0.Work Content Judge'!$H$130=1,$CE138=1),AND('0.Work Content Judge'!$I$130=1,$CF138=1),AND('0.Work Content Judge'!$J$130=1,$CG138=1),AND('0.Work Content Judge'!$L$130=1,$CK138=1),,AND('0.Work Content Judge'!$O$130=1,$CL138=1),AND('0.Work Content Judge'!$P$130=1,$CM138=1)),1,0))</f>
        <v>0</v>
      </c>
      <c r="AQ138" s="509">
        <f t="shared" si="19"/>
        <v>1</v>
      </c>
      <c r="AR138" s="509">
        <f>IF(OR(AND('0.Work Content Judge'!$AE$161=1,$CP138=99),AND('0.Work Content Judge'!$AH$161=1,$CQ138=99),AND('0.Work Content Judge'!$AG$161=1,$CR138=99),AND(COUNTIF('0.Work Content Judge'!$AJ$161:$AO$161,2)=0,$CS138=99),AND(COUNTIF('0.Work Content Judge'!$AJ$161:$AO$161,2)&gt;0,$CT138=99),AND('0.Work Content Judge'!$T$161=0,$CU138=99),AND('0.Work Content Judge'!$U$161=0,$CV138=99)),0,IF(OR(AND('0.Work Content Judge'!$G$131=1,$CD138=1),AND('0.Work Content Judge'!$H$131=1,$CE138=1),AND('0.Work Content Judge'!$I$131=1,$CF138=1),AND('0.Work Content Judge'!$J$131=1,$CG138=1),AND('0.Work Content Judge'!$L$131=1,$CK138=1),,AND('0.Work Content Judge'!$O$131=1,$CL138=1),AND('0.Work Content Judge'!$P$131=1,$CM138=1)),1,0))</f>
        <v>0</v>
      </c>
      <c r="AS138" s="509">
        <f t="shared" si="20"/>
        <v>1</v>
      </c>
      <c r="AT138" s="509">
        <f>IF(OR(AND('0.Work Content Judge'!$AE$162=1,$CP138=99),AND('0.Work Content Judge'!$AH$162=1,$CQ138=99),AND('0.Work Content Judge'!$AG$162=1,$CR138=99),AND(COUNTIF('0.Work Content Judge'!$AJ$162:$AO$162,2)=0,$CS138=99),AND(COUNTIF('0.Work Content Judge'!$AJ$162:$AO$162,2)&gt;0,$CT138=99),AND('0.Work Content Judge'!$T$162=0,$CU138=99),AND('0.Work Content Judge'!$U$162=0,$CV138=99)),0,IF(OR(AND('0.Work Content Judge'!$G$132=1,$CD138=1),AND('0.Work Content Judge'!$H$132=1,$CE138=1),AND('0.Work Content Judge'!$I$132=1,$CF138=1),AND('0.Work Content Judge'!$J$132=1,$CG138=1),AND('0.Work Content Judge'!$L$132=1,$CK138=1),,AND('0.Work Content Judge'!$O$132=1,$CL138=1),AND('0.Work Content Judge'!$P$132=1,$CM138=1)),1,0))</f>
        <v>0</v>
      </c>
      <c r="AU138" s="509">
        <f t="shared" si="21"/>
        <v>1</v>
      </c>
      <c r="AV138" s="509">
        <f>IF(OR(AND('0.Work Content Judge'!$AE$163=1,$CP138=99),AND('0.Work Content Judge'!$AH$163=1,$CQ138=99),AND('0.Work Content Judge'!$AG$163=1,$CR138=99),AND(COUNTIF('0.Work Content Judge'!$AJ$163:$AO$163,2)=0,$CS138=99),AND(COUNTIF('0.Work Content Judge'!$AJ$163:$AO$163,2)&gt;0,$CT138=99),AND('0.Work Content Judge'!$T$163=0,$CU138=99),AND('0.Work Content Judge'!$U$163=0,$CV138=99)),0,IF(OR(AND('0.Work Content Judge'!$G$133=1,$CD138=1),AND('0.Work Content Judge'!$H$133=1,$CE138=1),AND('0.Work Content Judge'!$I$133=1,$CF138=1),AND('0.Work Content Judge'!$J$133=1,$CG138=1),AND('0.Work Content Judge'!$L$133=1,$CK138=1),,AND('0.Work Content Judge'!$O$133=1,$CL138=1),AND('0.Work Content Judge'!$P$133=1,$CM138=1)),1,0))</f>
        <v>0</v>
      </c>
      <c r="AW138" s="509">
        <f t="shared" si="22"/>
        <v>1</v>
      </c>
      <c r="AX138" s="509">
        <f>IF(OR(AND('0.Work Content Judge'!$AE$164=1,$CP138=99),AND('0.Work Content Judge'!$AH$164=1,$CQ138=99),AND('0.Work Content Judge'!$AG$164=1,$CR138=99),AND(COUNTIF('0.Work Content Judge'!$AJ$164:$AO$164,2)=0,$CS138=99),AND(COUNTIF('0.Work Content Judge'!$AJ$164:$AO$164,2)&gt;0,$CT138=99),AND('0.Work Content Judge'!$T$164=0,$CU138=99),AND('0.Work Content Judge'!$U$164=0,$CV138=99)),0,IF(OR(AND('0.Work Content Judge'!$G$134=1,$CD138=1),AND('0.Work Content Judge'!$H$134=1,$CE138=1),AND('0.Work Content Judge'!$I$134=1,$CF138=1),AND('0.Work Content Judge'!$J$134=1,$CG138=1),AND('0.Work Content Judge'!$L$134=1,$CK138=1),,AND('0.Work Content Judge'!$O$134=1,$CL138=1),AND('0.Work Content Judge'!$P$134=1,$CM138=1)),1,0))</f>
        <v>0</v>
      </c>
      <c r="AY138" s="509">
        <f t="shared" si="23"/>
        <v>1</v>
      </c>
      <c r="AZ138" s="523">
        <f t="shared" si="25"/>
        <v>2</v>
      </c>
      <c r="BA138" s="521">
        <v>1</v>
      </c>
      <c r="BB138" s="522">
        <v>1</v>
      </c>
      <c r="BC138" s="522" t="s">
        <v>749</v>
      </c>
      <c r="BD138" s="522" t="s">
        <v>749</v>
      </c>
      <c r="BE138" s="522" t="s">
        <v>749</v>
      </c>
      <c r="BF138" s="522" t="s">
        <v>749</v>
      </c>
      <c r="BG138" s="522" t="s">
        <v>749</v>
      </c>
      <c r="BH138" s="522" t="s">
        <v>749</v>
      </c>
      <c r="BI138" s="522" t="s">
        <v>749</v>
      </c>
      <c r="BJ138" s="522" t="e">
        <v>#N/A</v>
      </c>
      <c r="BK138" s="522" t="e">
        <v>#N/A</v>
      </c>
      <c r="BL138" s="522" t="e">
        <v>#N/A</v>
      </c>
      <c r="BM138" s="522" t="e">
        <v>#N/A</v>
      </c>
      <c r="BN138" s="522" t="e">
        <v>#N/A</v>
      </c>
      <c r="BO138" s="522" t="e">
        <v>#N/A</v>
      </c>
      <c r="BP138" s="522" t="e">
        <v>#N/A</v>
      </c>
      <c r="BQ138" s="522">
        <v>1</v>
      </c>
      <c r="BR138" s="522" t="s">
        <v>749</v>
      </c>
      <c r="BS138" s="522" t="s">
        <v>749</v>
      </c>
      <c r="BT138" s="522" t="s">
        <v>749</v>
      </c>
      <c r="BU138" s="522" t="s">
        <v>749</v>
      </c>
      <c r="BV138" s="522" t="s">
        <v>749</v>
      </c>
      <c r="BW138" s="522" t="s">
        <v>749</v>
      </c>
      <c r="BX138" s="522" t="s">
        <v>749</v>
      </c>
      <c r="BY138" s="522">
        <v>1</v>
      </c>
      <c r="BZ138" s="522">
        <v>1</v>
      </c>
      <c r="CA138" s="522">
        <v>1</v>
      </c>
      <c r="CB138" s="522">
        <v>1</v>
      </c>
      <c r="CC138" s="522" t="s">
        <v>749</v>
      </c>
      <c r="CD138" s="522">
        <v>1</v>
      </c>
      <c r="CE138" s="522" t="s">
        <v>749</v>
      </c>
      <c r="CF138" s="522">
        <v>1</v>
      </c>
      <c r="CG138" s="522" t="s">
        <v>749</v>
      </c>
      <c r="CH138" s="522">
        <v>1</v>
      </c>
      <c r="CI138" s="522" t="s">
        <v>749</v>
      </c>
      <c r="CJ138" s="522" t="s">
        <v>749</v>
      </c>
      <c r="CK138" s="522" t="s">
        <v>749</v>
      </c>
      <c r="CL138" s="522" t="s">
        <v>749</v>
      </c>
      <c r="CM138" s="522" t="s">
        <v>749</v>
      </c>
      <c r="CN138" s="522" t="s">
        <v>749</v>
      </c>
      <c r="CO138" s="522">
        <v>1</v>
      </c>
      <c r="CP138" s="522"/>
      <c r="CQ138" s="522"/>
      <c r="CR138" s="522"/>
      <c r="CS138" s="522"/>
      <c r="CT138" s="522"/>
      <c r="CU138" s="522"/>
      <c r="CV138" s="522"/>
    </row>
    <row r="139" s="258" customFormat="1" ht="172.8" spans="1:100">
      <c r="A139" s="447"/>
      <c r="B139" s="448">
        <f t="shared" si="13"/>
        <v>124</v>
      </c>
      <c r="C139" s="449" t="s">
        <v>1473</v>
      </c>
      <c r="D139" s="450" t="s">
        <v>743</v>
      </c>
      <c r="E139" s="451" t="s">
        <v>744</v>
      </c>
      <c r="F139" s="452" t="s">
        <v>1474</v>
      </c>
      <c r="G139" s="453" t="s">
        <v>1475</v>
      </c>
      <c r="H139" s="454" t="str">
        <f t="shared" si="24"/>
        <v>その他(ネットワーク機器等)
Other
(e.g., External FW, IPS/IDS, network equipment, storage devices, etc.)</v>
      </c>
      <c r="I139" s="319" t="s">
        <v>1463</v>
      </c>
      <c r="J139" s="320" t="s">
        <v>1464</v>
      </c>
      <c r="K139" s="487" t="str">
        <f t="shared" si="14"/>
        <v>回答不要
Not Applicable</v>
      </c>
      <c r="L139" s="488"/>
      <c r="M139" s="489"/>
      <c r="N139" s="492" t="s">
        <v>287</v>
      </c>
      <c r="O139" s="493"/>
      <c r="P139" s="494"/>
      <c r="Q139" s="503"/>
      <c r="R139" s="487" t="str">
        <f t="shared" si="15"/>
        <v>回答不要
Not Applicable</v>
      </c>
      <c r="S139" s="488"/>
      <c r="T139" s="489"/>
      <c r="U139" s="493"/>
      <c r="V139" s="494"/>
      <c r="W139" s="503"/>
      <c r="X139" s="487" t="str">
        <f t="shared" si="16"/>
        <v>回答不要
Not Applicable</v>
      </c>
      <c r="Y139" s="488"/>
      <c r="Z139" s="489"/>
      <c r="AA139" s="493"/>
      <c r="AB139" s="494"/>
      <c r="AC139" s="503"/>
      <c r="AD139" s="487" t="str">
        <f t="shared" si="17"/>
        <v>回答不要
Not Applicable</v>
      </c>
      <c r="AE139" s="488"/>
      <c r="AF139" s="489"/>
      <c r="AG139" s="493"/>
      <c r="AH139" s="494"/>
      <c r="AI139" s="503"/>
      <c r="AJ139" s="487" t="str">
        <f t="shared" si="18"/>
        <v>回答不要
Not Applicable</v>
      </c>
      <c r="AK139" s="488"/>
      <c r="AL139" s="489"/>
      <c r="AM139" s="493"/>
      <c r="AN139" s="494"/>
      <c r="AO139" s="503"/>
      <c r="AP139" s="509">
        <f>IF(OR(AND('0.Work Content Judge'!$AE$160=1,$CP139=99),AND('0.Work Content Judge'!$AH$160=1,$CQ139=99),AND('0.Work Content Judge'!$AG$160=1,$CR139=99),AND(COUNTIF('0.Work Content Judge'!$AJ$160:$AO$160,2)=0,$CS139=99),AND(COUNTIF('0.Work Content Judge'!$AJ$160:$AO$160,2)&gt;0,$CT139=99),AND('0.Work Content Judge'!$T$160=0,$CU139=99),AND('0.Work Content Judge'!$U$160=0,$CV139=99)),0,IF(OR(AND('0.Work Content Judge'!$G$130=1,$CD139=1),AND('0.Work Content Judge'!$H$130=1,$CE139=1),AND('0.Work Content Judge'!$I$130=1,$CF139=1),AND('0.Work Content Judge'!$J$130=1,$CG139=1),AND('0.Work Content Judge'!$L$130=1,$CK139=1),,AND('0.Work Content Judge'!$O$130=1,$CL139=1),AND('0.Work Content Judge'!$P$130=1,$CM139=1)),1,0))</f>
        <v>0</v>
      </c>
      <c r="AQ139" s="509">
        <f t="shared" si="19"/>
        <v>1</v>
      </c>
      <c r="AR139" s="509">
        <f>IF(OR(AND('0.Work Content Judge'!$AE$161=1,$CP139=99),AND('0.Work Content Judge'!$AH$161=1,$CQ139=99),AND('0.Work Content Judge'!$AG$161=1,$CR139=99),AND(COUNTIF('0.Work Content Judge'!$AJ$161:$AO$161,2)=0,$CS139=99),AND(COUNTIF('0.Work Content Judge'!$AJ$161:$AO$161,2)&gt;0,$CT139=99),AND('0.Work Content Judge'!$T$161=0,$CU139=99),AND('0.Work Content Judge'!$U$161=0,$CV139=99)),0,IF(OR(AND('0.Work Content Judge'!$G$131=1,$CD139=1),AND('0.Work Content Judge'!$H$131=1,$CE139=1),AND('0.Work Content Judge'!$I$131=1,$CF139=1),AND('0.Work Content Judge'!$J$131=1,$CG139=1),AND('0.Work Content Judge'!$L$131=1,$CK139=1),,AND('0.Work Content Judge'!$O$131=1,$CL139=1),AND('0.Work Content Judge'!$P$131=1,$CM139=1)),1,0))</f>
        <v>0</v>
      </c>
      <c r="AS139" s="509">
        <f t="shared" si="20"/>
        <v>1</v>
      </c>
      <c r="AT139" s="509">
        <f>IF(OR(AND('0.Work Content Judge'!$AE$162=1,$CP139=99),AND('0.Work Content Judge'!$AH$162=1,$CQ139=99),AND('0.Work Content Judge'!$AG$162=1,$CR139=99),AND(COUNTIF('0.Work Content Judge'!$AJ$162:$AO$162,2)=0,$CS139=99),AND(COUNTIF('0.Work Content Judge'!$AJ$162:$AO$162,2)&gt;0,$CT139=99),AND('0.Work Content Judge'!$T$162=0,$CU139=99),AND('0.Work Content Judge'!$U$162=0,$CV139=99)),0,IF(OR(AND('0.Work Content Judge'!$G$132=1,$CD139=1),AND('0.Work Content Judge'!$H$132=1,$CE139=1),AND('0.Work Content Judge'!$I$132=1,$CF139=1),AND('0.Work Content Judge'!$J$132=1,$CG139=1),AND('0.Work Content Judge'!$L$132=1,$CK139=1),,AND('0.Work Content Judge'!$O$132=1,$CL139=1),AND('0.Work Content Judge'!$P$132=1,$CM139=1)),1,0))</f>
        <v>0</v>
      </c>
      <c r="AU139" s="509">
        <f t="shared" si="21"/>
        <v>1</v>
      </c>
      <c r="AV139" s="509">
        <f>IF(OR(AND('0.Work Content Judge'!$AE$163=1,$CP139=99),AND('0.Work Content Judge'!$AH$163=1,$CQ139=99),AND('0.Work Content Judge'!$AG$163=1,$CR139=99),AND(COUNTIF('0.Work Content Judge'!$AJ$163:$AO$163,2)=0,$CS139=99),AND(COUNTIF('0.Work Content Judge'!$AJ$163:$AO$163,2)&gt;0,$CT139=99),AND('0.Work Content Judge'!$T$163=0,$CU139=99),AND('0.Work Content Judge'!$U$163=0,$CV139=99)),0,IF(OR(AND('0.Work Content Judge'!$G$133=1,$CD139=1),AND('0.Work Content Judge'!$H$133=1,$CE139=1),AND('0.Work Content Judge'!$I$133=1,$CF139=1),AND('0.Work Content Judge'!$J$133=1,$CG139=1),AND('0.Work Content Judge'!$L$133=1,$CK139=1),,AND('0.Work Content Judge'!$O$133=1,$CL139=1),AND('0.Work Content Judge'!$P$133=1,$CM139=1)),1,0))</f>
        <v>0</v>
      </c>
      <c r="AW139" s="509">
        <f t="shared" si="22"/>
        <v>1</v>
      </c>
      <c r="AX139" s="509">
        <f>IF(OR(AND('0.Work Content Judge'!$AE$164=1,$CP139=99),AND('0.Work Content Judge'!$AH$164=1,$CQ139=99),AND('0.Work Content Judge'!$AG$164=1,$CR139=99),AND(COUNTIF('0.Work Content Judge'!$AJ$164:$AO$164,2)=0,$CS139=99),AND(COUNTIF('0.Work Content Judge'!$AJ$164:$AO$164,2)&gt;0,$CT139=99),AND('0.Work Content Judge'!$T$164=0,$CU139=99),AND('0.Work Content Judge'!$U$164=0,$CV139=99)),0,IF(OR(AND('0.Work Content Judge'!$G$134=1,$CD139=1),AND('0.Work Content Judge'!$H$134=1,$CE139=1),AND('0.Work Content Judge'!$I$134=1,$CF139=1),AND('0.Work Content Judge'!$J$134=1,$CG139=1),AND('0.Work Content Judge'!$L$134=1,$CK139=1),,AND('0.Work Content Judge'!$O$134=1,$CL139=1),AND('0.Work Content Judge'!$P$134=1,$CM139=1)),1,0))</f>
        <v>0</v>
      </c>
      <c r="AY139" s="509">
        <f t="shared" si="23"/>
        <v>1</v>
      </c>
      <c r="AZ139" s="524">
        <f t="shared" si="25"/>
        <v>1</v>
      </c>
      <c r="BA139" s="521">
        <v>1</v>
      </c>
      <c r="BB139" s="522">
        <v>1</v>
      </c>
      <c r="BC139" s="522" t="s">
        <v>749</v>
      </c>
      <c r="BD139" s="522" t="s">
        <v>749</v>
      </c>
      <c r="BE139" s="522" t="s">
        <v>749</v>
      </c>
      <c r="BF139" s="522" t="s">
        <v>749</v>
      </c>
      <c r="BG139" s="522" t="s">
        <v>749</v>
      </c>
      <c r="BH139" s="522" t="s">
        <v>749</v>
      </c>
      <c r="BI139" s="522" t="s">
        <v>749</v>
      </c>
      <c r="BJ139" s="522" t="e">
        <v>#N/A</v>
      </c>
      <c r="BK139" s="522" t="e">
        <v>#N/A</v>
      </c>
      <c r="BL139" s="522" t="e">
        <v>#N/A</v>
      </c>
      <c r="BM139" s="522" t="e">
        <v>#N/A</v>
      </c>
      <c r="BN139" s="522" t="e">
        <v>#N/A</v>
      </c>
      <c r="BO139" s="522" t="e">
        <v>#N/A</v>
      </c>
      <c r="BP139" s="522" t="e">
        <v>#N/A</v>
      </c>
      <c r="BQ139" s="538"/>
      <c r="BR139" s="522" t="s">
        <v>749</v>
      </c>
      <c r="BS139" s="522" t="s">
        <v>749</v>
      </c>
      <c r="BT139" s="522" t="s">
        <v>749</v>
      </c>
      <c r="BU139" s="522" t="s">
        <v>749</v>
      </c>
      <c r="BV139" s="522" t="s">
        <v>749</v>
      </c>
      <c r="BW139" s="522" t="s">
        <v>749</v>
      </c>
      <c r="BX139" s="522" t="s">
        <v>749</v>
      </c>
      <c r="BY139" s="522">
        <v>1</v>
      </c>
      <c r="BZ139" s="522">
        <v>1</v>
      </c>
      <c r="CA139" s="522">
        <v>1</v>
      </c>
      <c r="CB139" s="522">
        <v>1</v>
      </c>
      <c r="CC139" s="522" t="s">
        <v>749</v>
      </c>
      <c r="CD139" s="522">
        <v>1</v>
      </c>
      <c r="CE139" s="522" t="s">
        <v>749</v>
      </c>
      <c r="CF139" s="522">
        <v>1</v>
      </c>
      <c r="CG139" s="522" t="s">
        <v>749</v>
      </c>
      <c r="CH139" s="522">
        <v>1</v>
      </c>
      <c r="CI139" s="522" t="s">
        <v>749</v>
      </c>
      <c r="CJ139" s="522" t="s">
        <v>749</v>
      </c>
      <c r="CK139" s="522" t="s">
        <v>749</v>
      </c>
      <c r="CL139" s="522" t="s">
        <v>749</v>
      </c>
      <c r="CM139" s="522" t="s">
        <v>749</v>
      </c>
      <c r="CN139" s="522" t="s">
        <v>749</v>
      </c>
      <c r="CO139" s="522">
        <v>1</v>
      </c>
      <c r="CP139" s="522"/>
      <c r="CQ139" s="522"/>
      <c r="CR139" s="522"/>
      <c r="CS139" s="522"/>
      <c r="CT139" s="522"/>
      <c r="CU139" s="522"/>
      <c r="CV139" s="522"/>
    </row>
    <row r="140" s="258" customFormat="1" ht="172.8" spans="1:100">
      <c r="A140" s="447"/>
      <c r="B140" s="448">
        <f t="shared" si="13"/>
        <v>125</v>
      </c>
      <c r="C140" s="449" t="s">
        <v>1476</v>
      </c>
      <c r="D140" s="450" t="s">
        <v>743</v>
      </c>
      <c r="E140" s="451" t="s">
        <v>744</v>
      </c>
      <c r="F140" s="452" t="s">
        <v>1477</v>
      </c>
      <c r="G140" s="453" t="s">
        <v>1478</v>
      </c>
      <c r="H140" s="451" t="str">
        <f t="shared" si="24"/>
        <v>サーバ全体
Entire server</v>
      </c>
      <c r="I140" s="319" t="s">
        <v>1463</v>
      </c>
      <c r="J140" s="320" t="s">
        <v>1464</v>
      </c>
      <c r="K140" s="487" t="str">
        <f t="shared" si="14"/>
        <v>回答不要
Not Applicable</v>
      </c>
      <c r="L140" s="488"/>
      <c r="M140" s="489"/>
      <c r="N140" s="492" t="s">
        <v>287</v>
      </c>
      <c r="O140" s="493"/>
      <c r="P140" s="494"/>
      <c r="Q140" s="503"/>
      <c r="R140" s="487" t="str">
        <f t="shared" si="15"/>
        <v>回答不要
Not Applicable</v>
      </c>
      <c r="S140" s="488"/>
      <c r="T140" s="489"/>
      <c r="U140" s="493"/>
      <c r="V140" s="494"/>
      <c r="W140" s="503"/>
      <c r="X140" s="487" t="str">
        <f t="shared" si="16"/>
        <v>回答不要
Not Applicable</v>
      </c>
      <c r="Y140" s="488"/>
      <c r="Z140" s="489"/>
      <c r="AA140" s="493"/>
      <c r="AB140" s="494"/>
      <c r="AC140" s="503"/>
      <c r="AD140" s="487" t="str">
        <f t="shared" si="17"/>
        <v>回答不要
Not Applicable</v>
      </c>
      <c r="AE140" s="488"/>
      <c r="AF140" s="489"/>
      <c r="AG140" s="493"/>
      <c r="AH140" s="494"/>
      <c r="AI140" s="503"/>
      <c r="AJ140" s="487" t="str">
        <f t="shared" si="18"/>
        <v>回答不要
Not Applicable</v>
      </c>
      <c r="AK140" s="488"/>
      <c r="AL140" s="489"/>
      <c r="AM140" s="493"/>
      <c r="AN140" s="494"/>
      <c r="AO140" s="503"/>
      <c r="AP140" s="509">
        <f>IF(OR(AND('0.Work Content Judge'!$AE$160=1,$CP140=99),AND('0.Work Content Judge'!$AH$160=1,$CQ140=99),AND('0.Work Content Judge'!$AG$160=1,$CR140=99),AND(COUNTIF('0.Work Content Judge'!$AJ$160:$AO$160,2)=0,$CS140=99),AND(COUNTIF('0.Work Content Judge'!$AJ$160:$AO$160,2)&gt;0,$CT140=99),AND('0.Work Content Judge'!$T$160=0,$CU140=99),AND('0.Work Content Judge'!$U$160=0,$CV140=99)),0,IF(OR(AND('0.Work Content Judge'!$G$130=1,$CD140=1),AND('0.Work Content Judge'!$H$130=1,$CE140=1),AND('0.Work Content Judge'!$I$130=1,$CF140=1),AND('0.Work Content Judge'!$J$130=1,$CG140=1),AND('0.Work Content Judge'!$L$130=1,$CK140=1),,AND('0.Work Content Judge'!$O$130=1,$CL140=1),AND('0.Work Content Judge'!$P$130=1,$CM140=1)),1,0))</f>
        <v>0</v>
      </c>
      <c r="AQ140" s="509">
        <f t="shared" si="19"/>
        <v>1</v>
      </c>
      <c r="AR140" s="509">
        <f>IF(OR(AND('0.Work Content Judge'!$AE$161=1,$CP140=99),AND('0.Work Content Judge'!$AH$161=1,$CQ140=99),AND('0.Work Content Judge'!$AG$161=1,$CR140=99),AND(COUNTIF('0.Work Content Judge'!$AJ$161:$AO$161,2)=0,$CS140=99),AND(COUNTIF('0.Work Content Judge'!$AJ$161:$AO$161,2)&gt;0,$CT140=99),AND('0.Work Content Judge'!$T$161=0,$CU140=99),AND('0.Work Content Judge'!$U$161=0,$CV140=99)),0,IF(OR(AND('0.Work Content Judge'!$G$131=1,$CD140=1),AND('0.Work Content Judge'!$H$131=1,$CE140=1),AND('0.Work Content Judge'!$I$131=1,$CF140=1),AND('0.Work Content Judge'!$J$131=1,$CG140=1),AND('0.Work Content Judge'!$L$131=1,$CK140=1),,AND('0.Work Content Judge'!$O$131=1,$CL140=1),AND('0.Work Content Judge'!$P$131=1,$CM140=1)),1,0))</f>
        <v>0</v>
      </c>
      <c r="AS140" s="509">
        <f t="shared" si="20"/>
        <v>1</v>
      </c>
      <c r="AT140" s="509">
        <f>IF(OR(AND('0.Work Content Judge'!$AE$162=1,$CP140=99),AND('0.Work Content Judge'!$AH$162=1,$CQ140=99),AND('0.Work Content Judge'!$AG$162=1,$CR140=99),AND(COUNTIF('0.Work Content Judge'!$AJ$162:$AO$162,2)=0,$CS140=99),AND(COUNTIF('0.Work Content Judge'!$AJ$162:$AO$162,2)&gt;0,$CT140=99),AND('0.Work Content Judge'!$T$162=0,$CU140=99),AND('0.Work Content Judge'!$U$162=0,$CV140=99)),0,IF(OR(AND('0.Work Content Judge'!$G$132=1,$CD140=1),AND('0.Work Content Judge'!$H$132=1,$CE140=1),AND('0.Work Content Judge'!$I$132=1,$CF140=1),AND('0.Work Content Judge'!$J$132=1,$CG140=1),AND('0.Work Content Judge'!$L$132=1,$CK140=1),,AND('0.Work Content Judge'!$O$132=1,$CL140=1),AND('0.Work Content Judge'!$P$132=1,$CM140=1)),1,0))</f>
        <v>0</v>
      </c>
      <c r="AU140" s="509">
        <f t="shared" si="21"/>
        <v>1</v>
      </c>
      <c r="AV140" s="509">
        <f>IF(OR(AND('0.Work Content Judge'!$AE$163=1,$CP140=99),AND('0.Work Content Judge'!$AH$163=1,$CQ140=99),AND('0.Work Content Judge'!$AG$163=1,$CR140=99),AND(COUNTIF('0.Work Content Judge'!$AJ$163:$AO$163,2)=0,$CS140=99),AND(COUNTIF('0.Work Content Judge'!$AJ$163:$AO$163,2)&gt;0,$CT140=99),AND('0.Work Content Judge'!$T$163=0,$CU140=99),AND('0.Work Content Judge'!$U$163=0,$CV140=99)),0,IF(OR(AND('0.Work Content Judge'!$G$133=1,$CD140=1),AND('0.Work Content Judge'!$H$133=1,$CE140=1),AND('0.Work Content Judge'!$I$133=1,$CF140=1),AND('0.Work Content Judge'!$J$133=1,$CG140=1),AND('0.Work Content Judge'!$L$133=1,$CK140=1),,AND('0.Work Content Judge'!$O$133=1,$CL140=1),AND('0.Work Content Judge'!$P$133=1,$CM140=1)),1,0))</f>
        <v>0</v>
      </c>
      <c r="AW140" s="509">
        <f t="shared" si="22"/>
        <v>1</v>
      </c>
      <c r="AX140" s="509">
        <f>IF(OR(AND('0.Work Content Judge'!$AE$164=1,$CP140=99),AND('0.Work Content Judge'!$AH$164=1,$CQ140=99),AND('0.Work Content Judge'!$AG$164=1,$CR140=99),AND(COUNTIF('0.Work Content Judge'!$AJ$164:$AO$164,2)=0,$CS140=99),AND(COUNTIF('0.Work Content Judge'!$AJ$164:$AO$164,2)&gt;0,$CT140=99),AND('0.Work Content Judge'!$T$164=0,$CU140=99),AND('0.Work Content Judge'!$U$164=0,$CV140=99)),0,IF(OR(AND('0.Work Content Judge'!$G$134=1,$CD140=1),AND('0.Work Content Judge'!$H$134=1,$CE140=1),AND('0.Work Content Judge'!$I$134=1,$CF140=1),AND('0.Work Content Judge'!$J$134=1,$CG140=1),AND('0.Work Content Judge'!$L$134=1,$CK140=1),,AND('0.Work Content Judge'!$O$134=1,$CL140=1),AND('0.Work Content Judge'!$P$134=1,$CM140=1)),1,0))</f>
        <v>0</v>
      </c>
      <c r="AY140" s="509">
        <f t="shared" si="23"/>
        <v>1</v>
      </c>
      <c r="AZ140" s="523">
        <f t="shared" si="25"/>
        <v>2</v>
      </c>
      <c r="BA140" s="521">
        <v>1</v>
      </c>
      <c r="BB140" s="522">
        <v>1</v>
      </c>
      <c r="BC140" s="522" t="s">
        <v>749</v>
      </c>
      <c r="BD140" s="522" t="s">
        <v>749</v>
      </c>
      <c r="BE140" s="522" t="s">
        <v>749</v>
      </c>
      <c r="BF140" s="522" t="s">
        <v>749</v>
      </c>
      <c r="BG140" s="522" t="s">
        <v>749</v>
      </c>
      <c r="BH140" s="522" t="s">
        <v>749</v>
      </c>
      <c r="BI140" s="522" t="s">
        <v>749</v>
      </c>
      <c r="BJ140" s="522" t="e">
        <v>#N/A</v>
      </c>
      <c r="BK140" s="522" t="e">
        <v>#N/A</v>
      </c>
      <c r="BL140" s="522" t="e">
        <v>#N/A</v>
      </c>
      <c r="BM140" s="522" t="e">
        <v>#N/A</v>
      </c>
      <c r="BN140" s="522" t="e">
        <v>#N/A</v>
      </c>
      <c r="BO140" s="522" t="e">
        <v>#N/A</v>
      </c>
      <c r="BP140" s="522" t="e">
        <v>#N/A</v>
      </c>
      <c r="BQ140" s="522">
        <v>1</v>
      </c>
      <c r="BR140" s="522" t="s">
        <v>749</v>
      </c>
      <c r="BS140" s="522" t="s">
        <v>749</v>
      </c>
      <c r="BT140" s="522" t="s">
        <v>749</v>
      </c>
      <c r="BU140" s="522" t="s">
        <v>749</v>
      </c>
      <c r="BV140" s="522" t="s">
        <v>749</v>
      </c>
      <c r="BW140" s="522" t="s">
        <v>749</v>
      </c>
      <c r="BX140" s="522" t="s">
        <v>749</v>
      </c>
      <c r="BY140" s="522">
        <v>1</v>
      </c>
      <c r="BZ140" s="522">
        <v>1</v>
      </c>
      <c r="CA140" s="522">
        <v>1</v>
      </c>
      <c r="CB140" s="522">
        <v>1</v>
      </c>
      <c r="CC140" s="522" t="s">
        <v>749</v>
      </c>
      <c r="CD140" s="522">
        <v>1</v>
      </c>
      <c r="CE140" s="522" t="s">
        <v>749</v>
      </c>
      <c r="CF140" s="522">
        <v>1</v>
      </c>
      <c r="CG140" s="522" t="s">
        <v>749</v>
      </c>
      <c r="CH140" s="522">
        <v>1</v>
      </c>
      <c r="CI140" s="522" t="s">
        <v>749</v>
      </c>
      <c r="CJ140" s="522" t="s">
        <v>749</v>
      </c>
      <c r="CK140" s="522" t="s">
        <v>749</v>
      </c>
      <c r="CL140" s="522" t="s">
        <v>749</v>
      </c>
      <c r="CM140" s="522" t="s">
        <v>749</v>
      </c>
      <c r="CN140" s="522" t="s">
        <v>749</v>
      </c>
      <c r="CO140" s="522">
        <v>1</v>
      </c>
      <c r="CP140" s="522"/>
      <c r="CQ140" s="522"/>
      <c r="CR140" s="522"/>
      <c r="CS140" s="522"/>
      <c r="CT140" s="522"/>
      <c r="CU140" s="522"/>
      <c r="CV140" s="522"/>
    </row>
    <row r="141" s="258" customFormat="1" ht="172.8" spans="1:100">
      <c r="A141" s="447"/>
      <c r="B141" s="448">
        <f t="shared" si="13"/>
        <v>126</v>
      </c>
      <c r="C141" s="449" t="s">
        <v>1476</v>
      </c>
      <c r="D141" s="450" t="s">
        <v>743</v>
      </c>
      <c r="E141" s="451" t="s">
        <v>744</v>
      </c>
      <c r="F141" s="452" t="s">
        <v>1477</v>
      </c>
      <c r="G141" s="453" t="s">
        <v>1478</v>
      </c>
      <c r="H141" s="454" t="str">
        <f t="shared" si="24"/>
        <v>その他(ネットワーク機器等)
Other
(e.g., External FW, IPS/IDS, network equipment, storage devices, etc.)</v>
      </c>
      <c r="I141" s="319" t="s">
        <v>1463</v>
      </c>
      <c r="J141" s="320" t="s">
        <v>1464</v>
      </c>
      <c r="K141" s="487" t="str">
        <f t="shared" si="14"/>
        <v>回答不要
Not Applicable</v>
      </c>
      <c r="L141" s="488"/>
      <c r="M141" s="489"/>
      <c r="N141" s="492" t="s">
        <v>287</v>
      </c>
      <c r="O141" s="493"/>
      <c r="P141" s="494"/>
      <c r="Q141" s="503"/>
      <c r="R141" s="487" t="str">
        <f t="shared" si="15"/>
        <v>回答不要
Not Applicable</v>
      </c>
      <c r="S141" s="488"/>
      <c r="T141" s="489"/>
      <c r="U141" s="493"/>
      <c r="V141" s="494"/>
      <c r="W141" s="503"/>
      <c r="X141" s="487" t="str">
        <f t="shared" si="16"/>
        <v>回答不要
Not Applicable</v>
      </c>
      <c r="Y141" s="488"/>
      <c r="Z141" s="489"/>
      <c r="AA141" s="493"/>
      <c r="AB141" s="494"/>
      <c r="AC141" s="503"/>
      <c r="AD141" s="487" t="str">
        <f t="shared" si="17"/>
        <v>回答不要
Not Applicable</v>
      </c>
      <c r="AE141" s="488"/>
      <c r="AF141" s="489"/>
      <c r="AG141" s="493"/>
      <c r="AH141" s="494"/>
      <c r="AI141" s="503"/>
      <c r="AJ141" s="487" t="str">
        <f t="shared" si="18"/>
        <v>回答不要
Not Applicable</v>
      </c>
      <c r="AK141" s="488"/>
      <c r="AL141" s="489"/>
      <c r="AM141" s="493"/>
      <c r="AN141" s="494"/>
      <c r="AO141" s="503"/>
      <c r="AP141" s="509">
        <f>IF(OR(AND('0.Work Content Judge'!$AE$160=1,$CP141=99),AND('0.Work Content Judge'!$AH$160=1,$CQ141=99),AND('0.Work Content Judge'!$AG$160=1,$CR141=99),AND(COUNTIF('0.Work Content Judge'!$AJ$160:$AO$160,2)=0,$CS141=99),AND(COUNTIF('0.Work Content Judge'!$AJ$160:$AO$160,2)&gt;0,$CT141=99),AND('0.Work Content Judge'!$T$160=0,$CU141=99),AND('0.Work Content Judge'!$U$160=0,$CV141=99)),0,IF(OR(AND('0.Work Content Judge'!$G$130=1,$CD141=1),AND('0.Work Content Judge'!$H$130=1,$CE141=1),AND('0.Work Content Judge'!$I$130=1,$CF141=1),AND('0.Work Content Judge'!$J$130=1,$CG141=1),AND('0.Work Content Judge'!$L$130=1,$CK141=1),,AND('0.Work Content Judge'!$O$130=1,$CL141=1),AND('0.Work Content Judge'!$P$130=1,$CM141=1)),1,0))</f>
        <v>0</v>
      </c>
      <c r="AQ141" s="509">
        <f t="shared" si="19"/>
        <v>1</v>
      </c>
      <c r="AR141" s="509">
        <f>IF(OR(AND('0.Work Content Judge'!$AE$161=1,$CP141=99),AND('0.Work Content Judge'!$AH$161=1,$CQ141=99),AND('0.Work Content Judge'!$AG$161=1,$CR141=99),AND(COUNTIF('0.Work Content Judge'!$AJ$161:$AO$161,2)=0,$CS141=99),AND(COUNTIF('0.Work Content Judge'!$AJ$161:$AO$161,2)&gt;0,$CT141=99),AND('0.Work Content Judge'!$T$161=0,$CU141=99),AND('0.Work Content Judge'!$U$161=0,$CV141=99)),0,IF(OR(AND('0.Work Content Judge'!$G$131=1,$CD141=1),AND('0.Work Content Judge'!$H$131=1,$CE141=1),AND('0.Work Content Judge'!$I$131=1,$CF141=1),AND('0.Work Content Judge'!$J$131=1,$CG141=1),AND('0.Work Content Judge'!$L$131=1,$CK141=1),,AND('0.Work Content Judge'!$O$131=1,$CL141=1),AND('0.Work Content Judge'!$P$131=1,$CM141=1)),1,0))</f>
        <v>0</v>
      </c>
      <c r="AS141" s="509">
        <f t="shared" si="20"/>
        <v>1</v>
      </c>
      <c r="AT141" s="509">
        <f>IF(OR(AND('0.Work Content Judge'!$AE$162=1,$CP141=99),AND('0.Work Content Judge'!$AH$162=1,$CQ141=99),AND('0.Work Content Judge'!$AG$162=1,$CR141=99),AND(COUNTIF('0.Work Content Judge'!$AJ$162:$AO$162,2)=0,$CS141=99),AND(COUNTIF('0.Work Content Judge'!$AJ$162:$AO$162,2)&gt;0,$CT141=99),AND('0.Work Content Judge'!$T$162=0,$CU141=99),AND('0.Work Content Judge'!$U$162=0,$CV141=99)),0,IF(OR(AND('0.Work Content Judge'!$G$132=1,$CD141=1),AND('0.Work Content Judge'!$H$132=1,$CE141=1),AND('0.Work Content Judge'!$I$132=1,$CF141=1),AND('0.Work Content Judge'!$J$132=1,$CG141=1),AND('0.Work Content Judge'!$L$132=1,$CK141=1),,AND('0.Work Content Judge'!$O$132=1,$CL141=1),AND('0.Work Content Judge'!$P$132=1,$CM141=1)),1,0))</f>
        <v>0</v>
      </c>
      <c r="AU141" s="509">
        <f t="shared" si="21"/>
        <v>1</v>
      </c>
      <c r="AV141" s="509">
        <f>IF(OR(AND('0.Work Content Judge'!$AE$163=1,$CP141=99),AND('0.Work Content Judge'!$AH$163=1,$CQ141=99),AND('0.Work Content Judge'!$AG$163=1,$CR141=99),AND(COUNTIF('0.Work Content Judge'!$AJ$163:$AO$163,2)=0,$CS141=99),AND(COUNTIF('0.Work Content Judge'!$AJ$163:$AO$163,2)&gt;0,$CT141=99),AND('0.Work Content Judge'!$T$163=0,$CU141=99),AND('0.Work Content Judge'!$U$163=0,$CV141=99)),0,IF(OR(AND('0.Work Content Judge'!$G$133=1,$CD141=1),AND('0.Work Content Judge'!$H$133=1,$CE141=1),AND('0.Work Content Judge'!$I$133=1,$CF141=1),AND('0.Work Content Judge'!$J$133=1,$CG141=1),AND('0.Work Content Judge'!$L$133=1,$CK141=1),,AND('0.Work Content Judge'!$O$133=1,$CL141=1),AND('0.Work Content Judge'!$P$133=1,$CM141=1)),1,0))</f>
        <v>0</v>
      </c>
      <c r="AW141" s="509">
        <f t="shared" si="22"/>
        <v>1</v>
      </c>
      <c r="AX141" s="509">
        <f>IF(OR(AND('0.Work Content Judge'!$AE$164=1,$CP141=99),AND('0.Work Content Judge'!$AH$164=1,$CQ141=99),AND('0.Work Content Judge'!$AG$164=1,$CR141=99),AND(COUNTIF('0.Work Content Judge'!$AJ$164:$AO$164,2)=0,$CS141=99),AND(COUNTIF('0.Work Content Judge'!$AJ$164:$AO$164,2)&gt;0,$CT141=99),AND('0.Work Content Judge'!$T$164=0,$CU141=99),AND('0.Work Content Judge'!$U$164=0,$CV141=99)),0,IF(OR(AND('0.Work Content Judge'!$G$134=1,$CD141=1),AND('0.Work Content Judge'!$H$134=1,$CE141=1),AND('0.Work Content Judge'!$I$134=1,$CF141=1),AND('0.Work Content Judge'!$J$134=1,$CG141=1),AND('0.Work Content Judge'!$L$134=1,$CK141=1),,AND('0.Work Content Judge'!$O$134=1,$CL141=1),AND('0.Work Content Judge'!$P$134=1,$CM141=1)),1,0))</f>
        <v>0</v>
      </c>
      <c r="AY141" s="509">
        <f t="shared" si="23"/>
        <v>1</v>
      </c>
      <c r="AZ141" s="524">
        <f t="shared" si="25"/>
        <v>1</v>
      </c>
      <c r="BA141" s="521">
        <v>1</v>
      </c>
      <c r="BB141" s="522">
        <v>1</v>
      </c>
      <c r="BC141" s="522" t="s">
        <v>749</v>
      </c>
      <c r="BD141" s="522" t="s">
        <v>749</v>
      </c>
      <c r="BE141" s="522" t="s">
        <v>749</v>
      </c>
      <c r="BF141" s="522" t="s">
        <v>749</v>
      </c>
      <c r="BG141" s="522" t="s">
        <v>749</v>
      </c>
      <c r="BH141" s="522" t="s">
        <v>749</v>
      </c>
      <c r="BI141" s="522" t="s">
        <v>749</v>
      </c>
      <c r="BJ141" s="522" t="e">
        <v>#N/A</v>
      </c>
      <c r="BK141" s="522" t="e">
        <v>#N/A</v>
      </c>
      <c r="BL141" s="522" t="e">
        <v>#N/A</v>
      </c>
      <c r="BM141" s="522" t="e">
        <v>#N/A</v>
      </c>
      <c r="BN141" s="522" t="e">
        <v>#N/A</v>
      </c>
      <c r="BO141" s="522" t="e">
        <v>#N/A</v>
      </c>
      <c r="BP141" s="522" t="e">
        <v>#N/A</v>
      </c>
      <c r="BQ141" s="538"/>
      <c r="BR141" s="522" t="s">
        <v>749</v>
      </c>
      <c r="BS141" s="522" t="s">
        <v>749</v>
      </c>
      <c r="BT141" s="522" t="s">
        <v>749</v>
      </c>
      <c r="BU141" s="522" t="s">
        <v>749</v>
      </c>
      <c r="BV141" s="522" t="s">
        <v>749</v>
      </c>
      <c r="BW141" s="522" t="s">
        <v>749</v>
      </c>
      <c r="BX141" s="522" t="s">
        <v>749</v>
      </c>
      <c r="BY141" s="522">
        <v>1</v>
      </c>
      <c r="BZ141" s="522">
        <v>1</v>
      </c>
      <c r="CA141" s="522">
        <v>1</v>
      </c>
      <c r="CB141" s="522">
        <v>1</v>
      </c>
      <c r="CC141" s="522" t="s">
        <v>749</v>
      </c>
      <c r="CD141" s="522">
        <v>1</v>
      </c>
      <c r="CE141" s="522" t="s">
        <v>749</v>
      </c>
      <c r="CF141" s="522">
        <v>1</v>
      </c>
      <c r="CG141" s="522" t="s">
        <v>749</v>
      </c>
      <c r="CH141" s="522">
        <v>1</v>
      </c>
      <c r="CI141" s="522" t="s">
        <v>749</v>
      </c>
      <c r="CJ141" s="522" t="s">
        <v>749</v>
      </c>
      <c r="CK141" s="522" t="s">
        <v>749</v>
      </c>
      <c r="CL141" s="522" t="s">
        <v>749</v>
      </c>
      <c r="CM141" s="522" t="s">
        <v>749</v>
      </c>
      <c r="CN141" s="522" t="s">
        <v>749</v>
      </c>
      <c r="CO141" s="522">
        <v>1</v>
      </c>
      <c r="CP141" s="522"/>
      <c r="CQ141" s="522"/>
      <c r="CR141" s="522"/>
      <c r="CS141" s="522"/>
      <c r="CT141" s="522"/>
      <c r="CU141" s="522"/>
      <c r="CV141" s="522"/>
    </row>
    <row r="142" s="258" customFormat="1" ht="172.8" spans="1:100">
      <c r="A142" s="447"/>
      <c r="B142" s="448">
        <f t="shared" si="13"/>
        <v>127</v>
      </c>
      <c r="C142" s="449" t="s">
        <v>1479</v>
      </c>
      <c r="D142" s="450" t="s">
        <v>743</v>
      </c>
      <c r="E142" s="451" t="s">
        <v>744</v>
      </c>
      <c r="F142" s="452" t="s">
        <v>1480</v>
      </c>
      <c r="G142" s="453" t="s">
        <v>1481</v>
      </c>
      <c r="H142" s="451" t="str">
        <f t="shared" si="24"/>
        <v>サーバ全体
Entire server</v>
      </c>
      <c r="I142" s="319" t="s">
        <v>1482</v>
      </c>
      <c r="J142" s="320" t="s">
        <v>1483</v>
      </c>
      <c r="K142" s="487" t="str">
        <f t="shared" si="14"/>
        <v>回答不要
Not Applicable</v>
      </c>
      <c r="L142" s="488"/>
      <c r="M142" s="489"/>
      <c r="N142" s="492" t="s">
        <v>287</v>
      </c>
      <c r="O142" s="493"/>
      <c r="P142" s="494"/>
      <c r="Q142" s="503"/>
      <c r="R142" s="487" t="str">
        <f t="shared" si="15"/>
        <v>回答不要
Not Applicable</v>
      </c>
      <c r="S142" s="488"/>
      <c r="T142" s="489"/>
      <c r="U142" s="493"/>
      <c r="V142" s="494"/>
      <c r="W142" s="503"/>
      <c r="X142" s="487" t="str">
        <f t="shared" si="16"/>
        <v>回答不要
Not Applicable</v>
      </c>
      <c r="Y142" s="488"/>
      <c r="Z142" s="489"/>
      <c r="AA142" s="493"/>
      <c r="AB142" s="494"/>
      <c r="AC142" s="503"/>
      <c r="AD142" s="487" t="str">
        <f t="shared" si="17"/>
        <v>回答不要
Not Applicable</v>
      </c>
      <c r="AE142" s="488"/>
      <c r="AF142" s="489"/>
      <c r="AG142" s="493"/>
      <c r="AH142" s="494"/>
      <c r="AI142" s="503"/>
      <c r="AJ142" s="487" t="str">
        <f t="shared" si="18"/>
        <v>回答不要
Not Applicable</v>
      </c>
      <c r="AK142" s="488"/>
      <c r="AL142" s="489"/>
      <c r="AM142" s="493"/>
      <c r="AN142" s="494"/>
      <c r="AO142" s="503"/>
      <c r="AP142" s="509">
        <f>IF(OR(AND('0.Work Content Judge'!$AE$160=1,$CP142=99),AND('0.Work Content Judge'!$AH$160=1,$CQ142=99),AND('0.Work Content Judge'!$AG$160=1,$CR142=99),AND(COUNTIF('0.Work Content Judge'!$AJ$160:$AO$160,2)=0,$CS142=99),AND(COUNTIF('0.Work Content Judge'!$AJ$160:$AO$160,2)&gt;0,$CT142=99),AND('0.Work Content Judge'!$T$160=0,$CU142=99),AND('0.Work Content Judge'!$U$160=0,$CV142=99)),0,IF(OR(AND('0.Work Content Judge'!$G$130=1,$CD142=1),AND('0.Work Content Judge'!$H$130=1,$CE142=1),AND('0.Work Content Judge'!$I$130=1,$CF142=1),AND('0.Work Content Judge'!$J$130=1,$CG142=1),AND('0.Work Content Judge'!$L$130=1,$CK142=1),,AND('0.Work Content Judge'!$O$130=1,$CL142=1),AND('0.Work Content Judge'!$P$130=1,$CM142=1)),1,0))</f>
        <v>0</v>
      </c>
      <c r="AQ142" s="509">
        <f t="shared" si="19"/>
        <v>1</v>
      </c>
      <c r="AR142" s="509">
        <f>IF(OR(AND('0.Work Content Judge'!$AE$161=1,$CP142=99),AND('0.Work Content Judge'!$AH$161=1,$CQ142=99),AND('0.Work Content Judge'!$AG$161=1,$CR142=99),AND(COUNTIF('0.Work Content Judge'!$AJ$161:$AO$161,2)=0,$CS142=99),AND(COUNTIF('0.Work Content Judge'!$AJ$161:$AO$161,2)&gt;0,$CT142=99),AND('0.Work Content Judge'!$T$161=0,$CU142=99),AND('0.Work Content Judge'!$U$161=0,$CV142=99)),0,IF(OR(AND('0.Work Content Judge'!$G$131=1,$CD142=1),AND('0.Work Content Judge'!$H$131=1,$CE142=1),AND('0.Work Content Judge'!$I$131=1,$CF142=1),AND('0.Work Content Judge'!$J$131=1,$CG142=1),AND('0.Work Content Judge'!$L$131=1,$CK142=1),,AND('0.Work Content Judge'!$O$131=1,$CL142=1),AND('0.Work Content Judge'!$P$131=1,$CM142=1)),1,0))</f>
        <v>0</v>
      </c>
      <c r="AS142" s="509">
        <f t="shared" si="20"/>
        <v>1</v>
      </c>
      <c r="AT142" s="509">
        <f>IF(OR(AND('0.Work Content Judge'!$AE$162=1,$CP142=99),AND('0.Work Content Judge'!$AH$162=1,$CQ142=99),AND('0.Work Content Judge'!$AG$162=1,$CR142=99),AND(COUNTIF('0.Work Content Judge'!$AJ$162:$AO$162,2)=0,$CS142=99),AND(COUNTIF('0.Work Content Judge'!$AJ$162:$AO$162,2)&gt;0,$CT142=99),AND('0.Work Content Judge'!$T$162=0,$CU142=99),AND('0.Work Content Judge'!$U$162=0,$CV142=99)),0,IF(OR(AND('0.Work Content Judge'!$G$132=1,$CD142=1),AND('0.Work Content Judge'!$H$132=1,$CE142=1),AND('0.Work Content Judge'!$I$132=1,$CF142=1),AND('0.Work Content Judge'!$J$132=1,$CG142=1),AND('0.Work Content Judge'!$L$132=1,$CK142=1),,AND('0.Work Content Judge'!$O$132=1,$CL142=1),AND('0.Work Content Judge'!$P$132=1,$CM142=1)),1,0))</f>
        <v>0</v>
      </c>
      <c r="AU142" s="509">
        <f t="shared" si="21"/>
        <v>1</v>
      </c>
      <c r="AV142" s="509">
        <f>IF(OR(AND('0.Work Content Judge'!$AE$163=1,$CP142=99),AND('0.Work Content Judge'!$AH$163=1,$CQ142=99),AND('0.Work Content Judge'!$AG$163=1,$CR142=99),AND(COUNTIF('0.Work Content Judge'!$AJ$163:$AO$163,2)=0,$CS142=99),AND(COUNTIF('0.Work Content Judge'!$AJ$163:$AO$163,2)&gt;0,$CT142=99),AND('0.Work Content Judge'!$T$163=0,$CU142=99),AND('0.Work Content Judge'!$U$163=0,$CV142=99)),0,IF(OR(AND('0.Work Content Judge'!$G$133=1,$CD142=1),AND('0.Work Content Judge'!$H$133=1,$CE142=1),AND('0.Work Content Judge'!$I$133=1,$CF142=1),AND('0.Work Content Judge'!$J$133=1,$CG142=1),AND('0.Work Content Judge'!$L$133=1,$CK142=1),,AND('0.Work Content Judge'!$O$133=1,$CL142=1),AND('0.Work Content Judge'!$P$133=1,$CM142=1)),1,0))</f>
        <v>0</v>
      </c>
      <c r="AW142" s="509">
        <f t="shared" si="22"/>
        <v>1</v>
      </c>
      <c r="AX142" s="509">
        <f>IF(OR(AND('0.Work Content Judge'!$AE$164=1,$CP142=99),AND('0.Work Content Judge'!$AH$164=1,$CQ142=99),AND('0.Work Content Judge'!$AG$164=1,$CR142=99),AND(COUNTIF('0.Work Content Judge'!$AJ$164:$AO$164,2)=0,$CS142=99),AND(COUNTIF('0.Work Content Judge'!$AJ$164:$AO$164,2)&gt;0,$CT142=99),AND('0.Work Content Judge'!$T$164=0,$CU142=99),AND('0.Work Content Judge'!$U$164=0,$CV142=99)),0,IF(OR(AND('0.Work Content Judge'!$G$134=1,$CD142=1),AND('0.Work Content Judge'!$H$134=1,$CE142=1),AND('0.Work Content Judge'!$I$134=1,$CF142=1),AND('0.Work Content Judge'!$J$134=1,$CG142=1),AND('0.Work Content Judge'!$L$134=1,$CK142=1),,AND('0.Work Content Judge'!$O$134=1,$CL142=1),AND('0.Work Content Judge'!$P$134=1,$CM142=1)),1,0))</f>
        <v>0</v>
      </c>
      <c r="AY142" s="509">
        <f t="shared" si="23"/>
        <v>1</v>
      </c>
      <c r="AZ142" s="523">
        <f t="shared" si="25"/>
        <v>2</v>
      </c>
      <c r="BA142" s="521">
        <v>1</v>
      </c>
      <c r="BB142" s="522">
        <v>1</v>
      </c>
      <c r="BC142" s="522" t="s">
        <v>749</v>
      </c>
      <c r="BD142" s="522" t="s">
        <v>749</v>
      </c>
      <c r="BE142" s="522" t="s">
        <v>749</v>
      </c>
      <c r="BF142" s="522" t="s">
        <v>749</v>
      </c>
      <c r="BG142" s="522" t="s">
        <v>749</v>
      </c>
      <c r="BH142" s="522" t="s">
        <v>749</v>
      </c>
      <c r="BI142" s="522" t="s">
        <v>749</v>
      </c>
      <c r="BJ142" s="522" t="e">
        <v>#N/A</v>
      </c>
      <c r="BK142" s="522" t="e">
        <v>#N/A</v>
      </c>
      <c r="BL142" s="522" t="e">
        <v>#N/A</v>
      </c>
      <c r="BM142" s="522" t="e">
        <v>#N/A</v>
      </c>
      <c r="BN142" s="522" t="e">
        <v>#N/A</v>
      </c>
      <c r="BO142" s="522" t="e">
        <v>#N/A</v>
      </c>
      <c r="BP142" s="522" t="e">
        <v>#N/A</v>
      </c>
      <c r="BQ142" s="522">
        <v>1</v>
      </c>
      <c r="BR142" s="522" t="s">
        <v>749</v>
      </c>
      <c r="BS142" s="522" t="s">
        <v>749</v>
      </c>
      <c r="BT142" s="522" t="s">
        <v>749</v>
      </c>
      <c r="BU142" s="522" t="s">
        <v>749</v>
      </c>
      <c r="BV142" s="522" t="s">
        <v>749</v>
      </c>
      <c r="BW142" s="522" t="s">
        <v>749</v>
      </c>
      <c r="BX142" s="522" t="s">
        <v>749</v>
      </c>
      <c r="BY142" s="522">
        <v>1</v>
      </c>
      <c r="BZ142" s="522">
        <v>1</v>
      </c>
      <c r="CA142" s="522">
        <v>1</v>
      </c>
      <c r="CB142" s="522">
        <v>1</v>
      </c>
      <c r="CC142" s="522" t="s">
        <v>749</v>
      </c>
      <c r="CD142" s="522">
        <v>1</v>
      </c>
      <c r="CE142" s="522" t="s">
        <v>749</v>
      </c>
      <c r="CF142" s="522">
        <v>1</v>
      </c>
      <c r="CG142" s="522" t="s">
        <v>749</v>
      </c>
      <c r="CH142" s="522">
        <v>1</v>
      </c>
      <c r="CI142" s="522" t="s">
        <v>749</v>
      </c>
      <c r="CJ142" s="522" t="s">
        <v>749</v>
      </c>
      <c r="CK142" s="522" t="s">
        <v>749</v>
      </c>
      <c r="CL142" s="522" t="s">
        <v>749</v>
      </c>
      <c r="CM142" s="522" t="s">
        <v>749</v>
      </c>
      <c r="CN142" s="522" t="s">
        <v>749</v>
      </c>
      <c r="CO142" s="522">
        <v>1</v>
      </c>
      <c r="CP142" s="522"/>
      <c r="CQ142" s="522"/>
      <c r="CR142" s="522"/>
      <c r="CS142" s="522"/>
      <c r="CT142" s="522"/>
      <c r="CU142" s="522"/>
      <c r="CV142" s="522"/>
    </row>
    <row r="143" s="258" customFormat="1" ht="172.8" spans="1:100">
      <c r="A143" s="447"/>
      <c r="B143" s="448">
        <f t="shared" si="13"/>
        <v>128</v>
      </c>
      <c r="C143" s="449" t="s">
        <v>1479</v>
      </c>
      <c r="D143" s="450" t="s">
        <v>743</v>
      </c>
      <c r="E143" s="451" t="s">
        <v>744</v>
      </c>
      <c r="F143" s="452" t="s">
        <v>1480</v>
      </c>
      <c r="G143" s="453" t="s">
        <v>1481</v>
      </c>
      <c r="H143" s="454" t="str">
        <f t="shared" si="24"/>
        <v>その他(ネットワーク機器等)
Other
(e.g., External FW, IPS/IDS, network equipment, storage devices, etc.)</v>
      </c>
      <c r="I143" s="319" t="s">
        <v>1482</v>
      </c>
      <c r="J143" s="320" t="s">
        <v>1483</v>
      </c>
      <c r="K143" s="487" t="str">
        <f t="shared" si="14"/>
        <v>回答不要
Not Applicable</v>
      </c>
      <c r="L143" s="488"/>
      <c r="M143" s="489"/>
      <c r="N143" s="492" t="s">
        <v>287</v>
      </c>
      <c r="O143" s="493"/>
      <c r="P143" s="494"/>
      <c r="Q143" s="503"/>
      <c r="R143" s="487" t="str">
        <f t="shared" si="15"/>
        <v>回答不要
Not Applicable</v>
      </c>
      <c r="S143" s="488"/>
      <c r="T143" s="489"/>
      <c r="U143" s="493"/>
      <c r="V143" s="494"/>
      <c r="W143" s="503"/>
      <c r="X143" s="487" t="str">
        <f t="shared" si="16"/>
        <v>回答不要
Not Applicable</v>
      </c>
      <c r="Y143" s="488"/>
      <c r="Z143" s="489"/>
      <c r="AA143" s="493"/>
      <c r="AB143" s="494"/>
      <c r="AC143" s="503"/>
      <c r="AD143" s="487" t="str">
        <f t="shared" si="17"/>
        <v>回答不要
Not Applicable</v>
      </c>
      <c r="AE143" s="488"/>
      <c r="AF143" s="489"/>
      <c r="AG143" s="493"/>
      <c r="AH143" s="494"/>
      <c r="AI143" s="503"/>
      <c r="AJ143" s="487" t="str">
        <f t="shared" si="18"/>
        <v>回答不要
Not Applicable</v>
      </c>
      <c r="AK143" s="488"/>
      <c r="AL143" s="489"/>
      <c r="AM143" s="493"/>
      <c r="AN143" s="494"/>
      <c r="AO143" s="503"/>
      <c r="AP143" s="509">
        <f>IF(OR(AND('0.Work Content Judge'!$AE$160=1,$CP143=99),AND('0.Work Content Judge'!$AH$160=1,$CQ143=99),AND('0.Work Content Judge'!$AG$160=1,$CR143=99),AND(COUNTIF('0.Work Content Judge'!$AJ$160:$AO$160,2)=0,$CS143=99),AND(COUNTIF('0.Work Content Judge'!$AJ$160:$AO$160,2)&gt;0,$CT143=99),AND('0.Work Content Judge'!$T$160=0,$CU143=99),AND('0.Work Content Judge'!$U$160=0,$CV143=99)),0,IF(OR(AND('0.Work Content Judge'!$G$130=1,$CD143=1),AND('0.Work Content Judge'!$H$130=1,$CE143=1),AND('0.Work Content Judge'!$I$130=1,$CF143=1),AND('0.Work Content Judge'!$J$130=1,$CG143=1),AND('0.Work Content Judge'!$L$130=1,$CK143=1),,AND('0.Work Content Judge'!$O$130=1,$CL143=1),AND('0.Work Content Judge'!$P$130=1,$CM143=1)),1,0))</f>
        <v>0</v>
      </c>
      <c r="AQ143" s="509">
        <f t="shared" si="19"/>
        <v>1</v>
      </c>
      <c r="AR143" s="509">
        <f>IF(OR(AND('0.Work Content Judge'!$AE$161=1,$CP143=99),AND('0.Work Content Judge'!$AH$161=1,$CQ143=99),AND('0.Work Content Judge'!$AG$161=1,$CR143=99),AND(COUNTIF('0.Work Content Judge'!$AJ$161:$AO$161,2)=0,$CS143=99),AND(COUNTIF('0.Work Content Judge'!$AJ$161:$AO$161,2)&gt;0,$CT143=99),AND('0.Work Content Judge'!$T$161=0,$CU143=99),AND('0.Work Content Judge'!$U$161=0,$CV143=99)),0,IF(OR(AND('0.Work Content Judge'!$G$131=1,$CD143=1),AND('0.Work Content Judge'!$H$131=1,$CE143=1),AND('0.Work Content Judge'!$I$131=1,$CF143=1),AND('0.Work Content Judge'!$J$131=1,$CG143=1),AND('0.Work Content Judge'!$L$131=1,$CK143=1),,AND('0.Work Content Judge'!$O$131=1,$CL143=1),AND('0.Work Content Judge'!$P$131=1,$CM143=1)),1,0))</f>
        <v>0</v>
      </c>
      <c r="AS143" s="509">
        <f t="shared" si="20"/>
        <v>1</v>
      </c>
      <c r="AT143" s="509">
        <f>IF(OR(AND('0.Work Content Judge'!$AE$162=1,$CP143=99),AND('0.Work Content Judge'!$AH$162=1,$CQ143=99),AND('0.Work Content Judge'!$AG$162=1,$CR143=99),AND(COUNTIF('0.Work Content Judge'!$AJ$162:$AO$162,2)=0,$CS143=99),AND(COUNTIF('0.Work Content Judge'!$AJ$162:$AO$162,2)&gt;0,$CT143=99),AND('0.Work Content Judge'!$T$162=0,$CU143=99),AND('0.Work Content Judge'!$U$162=0,$CV143=99)),0,IF(OR(AND('0.Work Content Judge'!$G$132=1,$CD143=1),AND('0.Work Content Judge'!$H$132=1,$CE143=1),AND('0.Work Content Judge'!$I$132=1,$CF143=1),AND('0.Work Content Judge'!$J$132=1,$CG143=1),AND('0.Work Content Judge'!$L$132=1,$CK143=1),,AND('0.Work Content Judge'!$O$132=1,$CL143=1),AND('0.Work Content Judge'!$P$132=1,$CM143=1)),1,0))</f>
        <v>0</v>
      </c>
      <c r="AU143" s="509">
        <f t="shared" si="21"/>
        <v>1</v>
      </c>
      <c r="AV143" s="509">
        <f>IF(OR(AND('0.Work Content Judge'!$AE$163=1,$CP143=99),AND('0.Work Content Judge'!$AH$163=1,$CQ143=99),AND('0.Work Content Judge'!$AG$163=1,$CR143=99),AND(COUNTIF('0.Work Content Judge'!$AJ$163:$AO$163,2)=0,$CS143=99),AND(COUNTIF('0.Work Content Judge'!$AJ$163:$AO$163,2)&gt;0,$CT143=99),AND('0.Work Content Judge'!$T$163=0,$CU143=99),AND('0.Work Content Judge'!$U$163=0,$CV143=99)),0,IF(OR(AND('0.Work Content Judge'!$G$133=1,$CD143=1),AND('0.Work Content Judge'!$H$133=1,$CE143=1),AND('0.Work Content Judge'!$I$133=1,$CF143=1),AND('0.Work Content Judge'!$J$133=1,$CG143=1),AND('0.Work Content Judge'!$L$133=1,$CK143=1),,AND('0.Work Content Judge'!$O$133=1,$CL143=1),AND('0.Work Content Judge'!$P$133=1,$CM143=1)),1,0))</f>
        <v>0</v>
      </c>
      <c r="AW143" s="509">
        <f t="shared" si="22"/>
        <v>1</v>
      </c>
      <c r="AX143" s="509">
        <f>IF(OR(AND('0.Work Content Judge'!$AE$164=1,$CP143=99),AND('0.Work Content Judge'!$AH$164=1,$CQ143=99),AND('0.Work Content Judge'!$AG$164=1,$CR143=99),AND(COUNTIF('0.Work Content Judge'!$AJ$164:$AO$164,2)=0,$CS143=99),AND(COUNTIF('0.Work Content Judge'!$AJ$164:$AO$164,2)&gt;0,$CT143=99),AND('0.Work Content Judge'!$T$164=0,$CU143=99),AND('0.Work Content Judge'!$U$164=0,$CV143=99)),0,IF(OR(AND('0.Work Content Judge'!$G$134=1,$CD143=1),AND('0.Work Content Judge'!$H$134=1,$CE143=1),AND('0.Work Content Judge'!$I$134=1,$CF143=1),AND('0.Work Content Judge'!$J$134=1,$CG143=1),AND('0.Work Content Judge'!$L$134=1,$CK143=1),,AND('0.Work Content Judge'!$O$134=1,$CL143=1),AND('0.Work Content Judge'!$P$134=1,$CM143=1)),1,0))</f>
        <v>0</v>
      </c>
      <c r="AY143" s="509">
        <f t="shared" si="23"/>
        <v>1</v>
      </c>
      <c r="AZ143" s="524">
        <f t="shared" si="25"/>
        <v>1</v>
      </c>
      <c r="BA143" s="521">
        <v>1</v>
      </c>
      <c r="BB143" s="522">
        <v>1</v>
      </c>
      <c r="BC143" s="522" t="s">
        <v>749</v>
      </c>
      <c r="BD143" s="522" t="s">
        <v>749</v>
      </c>
      <c r="BE143" s="522" t="s">
        <v>749</v>
      </c>
      <c r="BF143" s="522" t="s">
        <v>749</v>
      </c>
      <c r="BG143" s="522" t="s">
        <v>749</v>
      </c>
      <c r="BH143" s="522" t="s">
        <v>749</v>
      </c>
      <c r="BI143" s="522" t="s">
        <v>749</v>
      </c>
      <c r="BJ143" s="522" t="e">
        <v>#N/A</v>
      </c>
      <c r="BK143" s="522" t="e">
        <v>#N/A</v>
      </c>
      <c r="BL143" s="522" t="e">
        <v>#N/A</v>
      </c>
      <c r="BM143" s="522" t="e">
        <v>#N/A</v>
      </c>
      <c r="BN143" s="522" t="e">
        <v>#N/A</v>
      </c>
      <c r="BO143" s="522" t="e">
        <v>#N/A</v>
      </c>
      <c r="BP143" s="522" t="e">
        <v>#N/A</v>
      </c>
      <c r="BQ143" s="538"/>
      <c r="BR143" s="522" t="s">
        <v>749</v>
      </c>
      <c r="BS143" s="522" t="s">
        <v>749</v>
      </c>
      <c r="BT143" s="522" t="s">
        <v>749</v>
      </c>
      <c r="BU143" s="522" t="s">
        <v>749</v>
      </c>
      <c r="BV143" s="522" t="s">
        <v>749</v>
      </c>
      <c r="BW143" s="522" t="s">
        <v>749</v>
      </c>
      <c r="BX143" s="522" t="s">
        <v>749</v>
      </c>
      <c r="BY143" s="522">
        <v>1</v>
      </c>
      <c r="BZ143" s="522">
        <v>1</v>
      </c>
      <c r="CA143" s="522">
        <v>1</v>
      </c>
      <c r="CB143" s="522">
        <v>1</v>
      </c>
      <c r="CC143" s="522" t="s">
        <v>749</v>
      </c>
      <c r="CD143" s="522">
        <v>1</v>
      </c>
      <c r="CE143" s="522" t="s">
        <v>749</v>
      </c>
      <c r="CF143" s="522">
        <v>1</v>
      </c>
      <c r="CG143" s="522" t="s">
        <v>749</v>
      </c>
      <c r="CH143" s="522">
        <v>1</v>
      </c>
      <c r="CI143" s="522" t="s">
        <v>749</v>
      </c>
      <c r="CJ143" s="522" t="s">
        <v>749</v>
      </c>
      <c r="CK143" s="522" t="s">
        <v>749</v>
      </c>
      <c r="CL143" s="522" t="s">
        <v>749</v>
      </c>
      <c r="CM143" s="522" t="s">
        <v>749</v>
      </c>
      <c r="CN143" s="522" t="s">
        <v>749</v>
      </c>
      <c r="CO143" s="522">
        <v>1</v>
      </c>
      <c r="CP143" s="522"/>
      <c r="CQ143" s="522"/>
      <c r="CR143" s="522"/>
      <c r="CS143" s="522"/>
      <c r="CT143" s="522"/>
      <c r="CU143" s="522"/>
      <c r="CV143" s="522"/>
    </row>
    <row r="144" s="258" customFormat="1" ht="172.8" spans="1:100">
      <c r="A144" s="447"/>
      <c r="B144" s="448">
        <f t="shared" si="13"/>
        <v>129</v>
      </c>
      <c r="C144" s="449" t="s">
        <v>1484</v>
      </c>
      <c r="D144" s="450" t="s">
        <v>743</v>
      </c>
      <c r="E144" s="451" t="s">
        <v>744</v>
      </c>
      <c r="F144" s="452" t="s">
        <v>1485</v>
      </c>
      <c r="G144" s="453" t="s">
        <v>1486</v>
      </c>
      <c r="H144" s="451" t="str">
        <f t="shared" si="24"/>
        <v>サーバ全体
Entire server</v>
      </c>
      <c r="I144" s="319" t="s">
        <v>1482</v>
      </c>
      <c r="J144" s="320" t="s">
        <v>1483</v>
      </c>
      <c r="K144" s="487" t="str">
        <f t="shared" si="14"/>
        <v>回答不要
Not Applicable</v>
      </c>
      <c r="L144" s="488"/>
      <c r="M144" s="489"/>
      <c r="N144" s="492" t="s">
        <v>287</v>
      </c>
      <c r="O144" s="493"/>
      <c r="P144" s="494"/>
      <c r="Q144" s="503"/>
      <c r="R144" s="487" t="str">
        <f t="shared" si="15"/>
        <v>回答不要
Not Applicable</v>
      </c>
      <c r="S144" s="488"/>
      <c r="T144" s="489"/>
      <c r="U144" s="493"/>
      <c r="V144" s="494"/>
      <c r="W144" s="503"/>
      <c r="X144" s="487" t="str">
        <f t="shared" si="16"/>
        <v>回答不要
Not Applicable</v>
      </c>
      <c r="Y144" s="488"/>
      <c r="Z144" s="489"/>
      <c r="AA144" s="493"/>
      <c r="AB144" s="494"/>
      <c r="AC144" s="503"/>
      <c r="AD144" s="487" t="str">
        <f t="shared" si="17"/>
        <v>回答不要
Not Applicable</v>
      </c>
      <c r="AE144" s="488"/>
      <c r="AF144" s="489"/>
      <c r="AG144" s="493"/>
      <c r="AH144" s="494"/>
      <c r="AI144" s="503"/>
      <c r="AJ144" s="487" t="str">
        <f t="shared" si="18"/>
        <v>回答不要
Not Applicable</v>
      </c>
      <c r="AK144" s="488"/>
      <c r="AL144" s="489"/>
      <c r="AM144" s="493"/>
      <c r="AN144" s="494"/>
      <c r="AO144" s="503"/>
      <c r="AP144" s="509">
        <f>IF(OR(AND('0.Work Content Judge'!$AE$160=1,$CP144=99),AND('0.Work Content Judge'!$AH$160=1,$CQ144=99),AND('0.Work Content Judge'!$AG$160=1,$CR144=99),AND(COUNTIF('0.Work Content Judge'!$AJ$160:$AO$160,2)=0,$CS144=99),AND(COUNTIF('0.Work Content Judge'!$AJ$160:$AO$160,2)&gt;0,$CT144=99),AND('0.Work Content Judge'!$T$160=0,$CU144=99),AND('0.Work Content Judge'!$U$160=0,$CV144=99)),0,IF(OR(AND('0.Work Content Judge'!$G$130=1,$CD144=1),AND('0.Work Content Judge'!$H$130=1,$CE144=1),AND('0.Work Content Judge'!$I$130=1,$CF144=1),AND('0.Work Content Judge'!$J$130=1,$CG144=1),AND('0.Work Content Judge'!$L$130=1,$CK144=1),,AND('0.Work Content Judge'!$O$130=1,$CL144=1),AND('0.Work Content Judge'!$P$130=1,$CM144=1)),1,0))</f>
        <v>0</v>
      </c>
      <c r="AQ144" s="509">
        <f t="shared" si="19"/>
        <v>1</v>
      </c>
      <c r="AR144" s="509">
        <f>IF(OR(AND('0.Work Content Judge'!$AE$161=1,$CP144=99),AND('0.Work Content Judge'!$AH$161=1,$CQ144=99),AND('0.Work Content Judge'!$AG$161=1,$CR144=99),AND(COUNTIF('0.Work Content Judge'!$AJ$161:$AO$161,2)=0,$CS144=99),AND(COUNTIF('0.Work Content Judge'!$AJ$161:$AO$161,2)&gt;0,$CT144=99),AND('0.Work Content Judge'!$T$161=0,$CU144=99),AND('0.Work Content Judge'!$U$161=0,$CV144=99)),0,IF(OR(AND('0.Work Content Judge'!$G$131=1,$CD144=1),AND('0.Work Content Judge'!$H$131=1,$CE144=1),AND('0.Work Content Judge'!$I$131=1,$CF144=1),AND('0.Work Content Judge'!$J$131=1,$CG144=1),AND('0.Work Content Judge'!$L$131=1,$CK144=1),,AND('0.Work Content Judge'!$O$131=1,$CL144=1),AND('0.Work Content Judge'!$P$131=1,$CM144=1)),1,0))</f>
        <v>0</v>
      </c>
      <c r="AS144" s="509">
        <f t="shared" si="20"/>
        <v>1</v>
      </c>
      <c r="AT144" s="509">
        <f>IF(OR(AND('0.Work Content Judge'!$AE$162=1,$CP144=99),AND('0.Work Content Judge'!$AH$162=1,$CQ144=99),AND('0.Work Content Judge'!$AG$162=1,$CR144=99),AND(COUNTIF('0.Work Content Judge'!$AJ$162:$AO$162,2)=0,$CS144=99),AND(COUNTIF('0.Work Content Judge'!$AJ$162:$AO$162,2)&gt;0,$CT144=99),AND('0.Work Content Judge'!$T$162=0,$CU144=99),AND('0.Work Content Judge'!$U$162=0,$CV144=99)),0,IF(OR(AND('0.Work Content Judge'!$G$132=1,$CD144=1),AND('0.Work Content Judge'!$H$132=1,$CE144=1),AND('0.Work Content Judge'!$I$132=1,$CF144=1),AND('0.Work Content Judge'!$J$132=1,$CG144=1),AND('0.Work Content Judge'!$L$132=1,$CK144=1),,AND('0.Work Content Judge'!$O$132=1,$CL144=1),AND('0.Work Content Judge'!$P$132=1,$CM144=1)),1,0))</f>
        <v>0</v>
      </c>
      <c r="AU144" s="509">
        <f t="shared" si="21"/>
        <v>1</v>
      </c>
      <c r="AV144" s="509">
        <f>IF(OR(AND('0.Work Content Judge'!$AE$163=1,$CP144=99),AND('0.Work Content Judge'!$AH$163=1,$CQ144=99),AND('0.Work Content Judge'!$AG$163=1,$CR144=99),AND(COUNTIF('0.Work Content Judge'!$AJ$163:$AO$163,2)=0,$CS144=99),AND(COUNTIF('0.Work Content Judge'!$AJ$163:$AO$163,2)&gt;0,$CT144=99),AND('0.Work Content Judge'!$T$163=0,$CU144=99),AND('0.Work Content Judge'!$U$163=0,$CV144=99)),0,IF(OR(AND('0.Work Content Judge'!$G$133=1,$CD144=1),AND('0.Work Content Judge'!$H$133=1,$CE144=1),AND('0.Work Content Judge'!$I$133=1,$CF144=1),AND('0.Work Content Judge'!$J$133=1,$CG144=1),AND('0.Work Content Judge'!$L$133=1,$CK144=1),,AND('0.Work Content Judge'!$O$133=1,$CL144=1),AND('0.Work Content Judge'!$P$133=1,$CM144=1)),1,0))</f>
        <v>0</v>
      </c>
      <c r="AW144" s="509">
        <f t="shared" si="22"/>
        <v>1</v>
      </c>
      <c r="AX144" s="509">
        <f>IF(OR(AND('0.Work Content Judge'!$AE$164=1,$CP144=99),AND('0.Work Content Judge'!$AH$164=1,$CQ144=99),AND('0.Work Content Judge'!$AG$164=1,$CR144=99),AND(COUNTIF('0.Work Content Judge'!$AJ$164:$AO$164,2)=0,$CS144=99),AND(COUNTIF('0.Work Content Judge'!$AJ$164:$AO$164,2)&gt;0,$CT144=99),AND('0.Work Content Judge'!$T$164=0,$CU144=99),AND('0.Work Content Judge'!$U$164=0,$CV144=99)),0,IF(OR(AND('0.Work Content Judge'!$G$134=1,$CD144=1),AND('0.Work Content Judge'!$H$134=1,$CE144=1),AND('0.Work Content Judge'!$I$134=1,$CF144=1),AND('0.Work Content Judge'!$J$134=1,$CG144=1),AND('0.Work Content Judge'!$L$134=1,$CK144=1),,AND('0.Work Content Judge'!$O$134=1,$CL144=1),AND('0.Work Content Judge'!$P$134=1,$CM144=1)),1,0))</f>
        <v>0</v>
      </c>
      <c r="AY144" s="509">
        <f t="shared" si="23"/>
        <v>1</v>
      </c>
      <c r="AZ144" s="523">
        <f t="shared" si="25"/>
        <v>2</v>
      </c>
      <c r="BA144" s="521">
        <v>1</v>
      </c>
      <c r="BB144" s="522">
        <v>1</v>
      </c>
      <c r="BC144" s="522" t="s">
        <v>749</v>
      </c>
      <c r="BD144" s="522" t="s">
        <v>749</v>
      </c>
      <c r="BE144" s="522" t="s">
        <v>749</v>
      </c>
      <c r="BF144" s="522" t="s">
        <v>749</v>
      </c>
      <c r="BG144" s="522" t="s">
        <v>749</v>
      </c>
      <c r="BH144" s="522" t="s">
        <v>749</v>
      </c>
      <c r="BI144" s="522" t="s">
        <v>749</v>
      </c>
      <c r="BJ144" s="522" t="e">
        <v>#N/A</v>
      </c>
      <c r="BK144" s="522" t="e">
        <v>#N/A</v>
      </c>
      <c r="BL144" s="522" t="e">
        <v>#N/A</v>
      </c>
      <c r="BM144" s="522" t="e">
        <v>#N/A</v>
      </c>
      <c r="BN144" s="522" t="e">
        <v>#N/A</v>
      </c>
      <c r="BO144" s="522" t="e">
        <v>#N/A</v>
      </c>
      <c r="BP144" s="522" t="e">
        <v>#N/A</v>
      </c>
      <c r="BQ144" s="522">
        <v>1</v>
      </c>
      <c r="BR144" s="522" t="s">
        <v>749</v>
      </c>
      <c r="BS144" s="522" t="s">
        <v>749</v>
      </c>
      <c r="BT144" s="522" t="s">
        <v>749</v>
      </c>
      <c r="BU144" s="522" t="s">
        <v>749</v>
      </c>
      <c r="BV144" s="522" t="s">
        <v>749</v>
      </c>
      <c r="BW144" s="522" t="s">
        <v>749</v>
      </c>
      <c r="BX144" s="522" t="s">
        <v>749</v>
      </c>
      <c r="BY144" s="522">
        <v>1</v>
      </c>
      <c r="BZ144" s="522">
        <v>1</v>
      </c>
      <c r="CA144" s="522">
        <v>1</v>
      </c>
      <c r="CB144" s="522">
        <v>1</v>
      </c>
      <c r="CC144" s="522" t="s">
        <v>749</v>
      </c>
      <c r="CD144" s="522">
        <v>1</v>
      </c>
      <c r="CE144" s="522" t="s">
        <v>749</v>
      </c>
      <c r="CF144" s="522">
        <v>1</v>
      </c>
      <c r="CG144" s="522" t="s">
        <v>749</v>
      </c>
      <c r="CH144" s="522">
        <v>1</v>
      </c>
      <c r="CI144" s="522" t="s">
        <v>749</v>
      </c>
      <c r="CJ144" s="522" t="s">
        <v>749</v>
      </c>
      <c r="CK144" s="522" t="s">
        <v>749</v>
      </c>
      <c r="CL144" s="522" t="s">
        <v>749</v>
      </c>
      <c r="CM144" s="522" t="s">
        <v>749</v>
      </c>
      <c r="CN144" s="522" t="s">
        <v>749</v>
      </c>
      <c r="CO144" s="522">
        <v>1</v>
      </c>
      <c r="CP144" s="522"/>
      <c r="CQ144" s="522"/>
      <c r="CR144" s="522"/>
      <c r="CS144" s="522"/>
      <c r="CT144" s="522"/>
      <c r="CU144" s="522"/>
      <c r="CV144" s="522"/>
    </row>
    <row r="145" s="258" customFormat="1" ht="172.8" spans="1:100">
      <c r="A145" s="447"/>
      <c r="B145" s="448">
        <f t="shared" ref="B145:B231" si="26">ROW(B145)-15</f>
        <v>130</v>
      </c>
      <c r="C145" s="449" t="s">
        <v>1484</v>
      </c>
      <c r="D145" s="450" t="s">
        <v>743</v>
      </c>
      <c r="E145" s="451" t="s">
        <v>744</v>
      </c>
      <c r="F145" s="452" t="s">
        <v>1485</v>
      </c>
      <c r="G145" s="453" t="s">
        <v>1486</v>
      </c>
      <c r="H145" s="454" t="str">
        <f t="shared" si="24"/>
        <v>その他(ネットワーク機器等)
Other
(e.g., External FW, IPS/IDS, network equipment, storage devices, etc.)</v>
      </c>
      <c r="I145" s="319" t="s">
        <v>1482</v>
      </c>
      <c r="J145" s="320" t="s">
        <v>1483</v>
      </c>
      <c r="K145" s="487" t="str">
        <f t="shared" ref="K145:K208" si="27">IF($AP145=1,"回答要"&amp;CHAR(10)&amp;"Answer Required","回答不要"&amp;CHAR(10)&amp;"Not Applicable")</f>
        <v>回答不要
Not Applicable</v>
      </c>
      <c r="L145" s="488"/>
      <c r="M145" s="489"/>
      <c r="N145" s="492" t="s">
        <v>287</v>
      </c>
      <c r="O145" s="493"/>
      <c r="P145" s="494"/>
      <c r="Q145" s="503"/>
      <c r="R145" s="487" t="str">
        <f t="shared" ref="R145:R208" si="28">IF($AR145=1,"回答要"&amp;CHAR(10)&amp;"Answer Required","回答不要"&amp;CHAR(10)&amp;"Not Applicable")</f>
        <v>回答不要
Not Applicable</v>
      </c>
      <c r="S145" s="488"/>
      <c r="T145" s="489"/>
      <c r="U145" s="493"/>
      <c r="V145" s="494"/>
      <c r="W145" s="503"/>
      <c r="X145" s="487" t="str">
        <f t="shared" ref="X145:X208" si="29">IF($AT145=1,"回答要"&amp;CHAR(10)&amp;"Answer Required","回答不要"&amp;CHAR(10)&amp;"Not Applicable")</f>
        <v>回答不要
Not Applicable</v>
      </c>
      <c r="Y145" s="488"/>
      <c r="Z145" s="489"/>
      <c r="AA145" s="493"/>
      <c r="AB145" s="494"/>
      <c r="AC145" s="503"/>
      <c r="AD145" s="487" t="str">
        <f t="shared" ref="AD145:AD208" si="30">IF($AV145=1,"回答要"&amp;CHAR(10)&amp;"Answer Required","回答不要"&amp;CHAR(10)&amp;"Not Applicable")</f>
        <v>回答不要
Not Applicable</v>
      </c>
      <c r="AE145" s="488"/>
      <c r="AF145" s="489"/>
      <c r="AG145" s="493"/>
      <c r="AH145" s="494"/>
      <c r="AI145" s="503"/>
      <c r="AJ145" s="487" t="str">
        <f t="shared" ref="AJ145:AJ208" si="31">IF($AX145=1,"回答要"&amp;CHAR(10)&amp;"Answer Required","回答不要"&amp;CHAR(10)&amp;"Not Applicable")</f>
        <v>回答不要
Not Applicable</v>
      </c>
      <c r="AK145" s="488"/>
      <c r="AL145" s="489"/>
      <c r="AM145" s="493"/>
      <c r="AN145" s="494"/>
      <c r="AO145" s="503"/>
      <c r="AP145" s="509">
        <f>IF(OR(AND('0.Work Content Judge'!$AE$160=1,$CP145=99),AND('0.Work Content Judge'!$AH$160=1,$CQ145=99),AND('0.Work Content Judge'!$AG$160=1,$CR145=99),AND(COUNTIF('0.Work Content Judge'!$AJ$160:$AO$160,2)=0,$CS145=99),AND(COUNTIF('0.Work Content Judge'!$AJ$160:$AO$160,2)&gt;0,$CT145=99),AND('0.Work Content Judge'!$T$160=0,$CU145=99),AND('0.Work Content Judge'!$U$160=0,$CV145=99)),0,IF(OR(AND('0.Work Content Judge'!$G$130=1,$CD145=1),AND('0.Work Content Judge'!$H$130=1,$CE145=1),AND('0.Work Content Judge'!$I$130=1,$CF145=1),AND('0.Work Content Judge'!$J$130=1,$CG145=1),AND('0.Work Content Judge'!$L$130=1,$CK145=1),,AND('0.Work Content Judge'!$O$130=1,$CL145=1),AND('0.Work Content Judge'!$P$130=1,$CM145=1)),1,0))</f>
        <v>0</v>
      </c>
      <c r="AQ145" s="509">
        <f t="shared" ref="AQ145:AQ208" si="32">IF(AND($AP145=1,$L145=""),0,1)</f>
        <v>1</v>
      </c>
      <c r="AR145" s="509">
        <f>IF(OR(AND('0.Work Content Judge'!$AE$161=1,$CP145=99),AND('0.Work Content Judge'!$AH$161=1,$CQ145=99),AND('0.Work Content Judge'!$AG$161=1,$CR145=99),AND(COUNTIF('0.Work Content Judge'!$AJ$161:$AO$161,2)=0,$CS145=99),AND(COUNTIF('0.Work Content Judge'!$AJ$161:$AO$161,2)&gt;0,$CT145=99),AND('0.Work Content Judge'!$T$161=0,$CU145=99),AND('0.Work Content Judge'!$U$161=0,$CV145=99)),0,IF(OR(AND('0.Work Content Judge'!$G$131=1,$CD145=1),AND('0.Work Content Judge'!$H$131=1,$CE145=1),AND('0.Work Content Judge'!$I$131=1,$CF145=1),AND('0.Work Content Judge'!$J$131=1,$CG145=1),AND('0.Work Content Judge'!$L$131=1,$CK145=1),,AND('0.Work Content Judge'!$O$131=1,$CL145=1),AND('0.Work Content Judge'!$P$131=1,$CM145=1)),1,0))</f>
        <v>0</v>
      </c>
      <c r="AS145" s="509">
        <f t="shared" ref="AS145:AS208" si="33">IF(AND($AR145=1,$S145=""),0,1)</f>
        <v>1</v>
      </c>
      <c r="AT145" s="509">
        <f>IF(OR(AND('0.Work Content Judge'!$AE$162=1,$CP145=99),AND('0.Work Content Judge'!$AH$162=1,$CQ145=99),AND('0.Work Content Judge'!$AG$162=1,$CR145=99),AND(COUNTIF('0.Work Content Judge'!$AJ$162:$AO$162,2)=0,$CS145=99),AND(COUNTIF('0.Work Content Judge'!$AJ$162:$AO$162,2)&gt;0,$CT145=99),AND('0.Work Content Judge'!$T$162=0,$CU145=99),AND('0.Work Content Judge'!$U$162=0,$CV145=99)),0,IF(OR(AND('0.Work Content Judge'!$G$132=1,$CD145=1),AND('0.Work Content Judge'!$H$132=1,$CE145=1),AND('0.Work Content Judge'!$I$132=1,$CF145=1),AND('0.Work Content Judge'!$J$132=1,$CG145=1),AND('0.Work Content Judge'!$L$132=1,$CK145=1),,AND('0.Work Content Judge'!$O$132=1,$CL145=1),AND('0.Work Content Judge'!$P$132=1,$CM145=1)),1,0))</f>
        <v>0</v>
      </c>
      <c r="AU145" s="509">
        <f t="shared" ref="AU145:AU208" si="34">IF(AND($AT145=1,$Y145=""),0,1)</f>
        <v>1</v>
      </c>
      <c r="AV145" s="509">
        <f>IF(OR(AND('0.Work Content Judge'!$AE$163=1,$CP145=99),AND('0.Work Content Judge'!$AH$163=1,$CQ145=99),AND('0.Work Content Judge'!$AG$163=1,$CR145=99),AND(COUNTIF('0.Work Content Judge'!$AJ$163:$AO$163,2)=0,$CS145=99),AND(COUNTIF('0.Work Content Judge'!$AJ$163:$AO$163,2)&gt;0,$CT145=99),AND('0.Work Content Judge'!$T$163=0,$CU145=99),AND('0.Work Content Judge'!$U$163=0,$CV145=99)),0,IF(OR(AND('0.Work Content Judge'!$G$133=1,$CD145=1),AND('0.Work Content Judge'!$H$133=1,$CE145=1),AND('0.Work Content Judge'!$I$133=1,$CF145=1),AND('0.Work Content Judge'!$J$133=1,$CG145=1),AND('0.Work Content Judge'!$L$133=1,$CK145=1),,AND('0.Work Content Judge'!$O$133=1,$CL145=1),AND('0.Work Content Judge'!$P$133=1,$CM145=1)),1,0))</f>
        <v>0</v>
      </c>
      <c r="AW145" s="509">
        <f t="shared" ref="AW145:AW208" si="35">IF(AND($AV145=1,$AE145=""),0,1)</f>
        <v>1</v>
      </c>
      <c r="AX145" s="509">
        <f>IF(OR(AND('0.Work Content Judge'!$AE$164=1,$CP145=99),AND('0.Work Content Judge'!$AH$164=1,$CQ145=99),AND('0.Work Content Judge'!$AG$164=1,$CR145=99),AND(COUNTIF('0.Work Content Judge'!$AJ$164:$AO$164,2)=0,$CS145=99),AND(COUNTIF('0.Work Content Judge'!$AJ$164:$AO$164,2)&gt;0,$CT145=99),AND('0.Work Content Judge'!$T$164=0,$CU145=99),AND('0.Work Content Judge'!$U$164=0,$CV145=99)),0,IF(OR(AND('0.Work Content Judge'!$G$134=1,$CD145=1),AND('0.Work Content Judge'!$H$134=1,$CE145=1),AND('0.Work Content Judge'!$I$134=1,$CF145=1),AND('0.Work Content Judge'!$J$134=1,$CG145=1),AND('0.Work Content Judge'!$L$134=1,$CK145=1),,AND('0.Work Content Judge'!$O$134=1,$CL145=1),AND('0.Work Content Judge'!$P$134=1,$CM145=1)),1,0))</f>
        <v>0</v>
      </c>
      <c r="AY145" s="509">
        <f t="shared" ref="AY145:AY208" si="36">IF(AND($AX145=1,$AK145=""),0,1)</f>
        <v>1</v>
      </c>
      <c r="AZ145" s="524">
        <f t="shared" si="25"/>
        <v>1</v>
      </c>
      <c r="BA145" s="521">
        <v>1</v>
      </c>
      <c r="BB145" s="522">
        <v>1</v>
      </c>
      <c r="BC145" s="522" t="s">
        <v>749</v>
      </c>
      <c r="BD145" s="522" t="s">
        <v>749</v>
      </c>
      <c r="BE145" s="522" t="s">
        <v>749</v>
      </c>
      <c r="BF145" s="522" t="s">
        <v>749</v>
      </c>
      <c r="BG145" s="522" t="s">
        <v>749</v>
      </c>
      <c r="BH145" s="522" t="s">
        <v>749</v>
      </c>
      <c r="BI145" s="522" t="s">
        <v>749</v>
      </c>
      <c r="BJ145" s="522" t="e">
        <v>#N/A</v>
      </c>
      <c r="BK145" s="522" t="e">
        <v>#N/A</v>
      </c>
      <c r="BL145" s="522" t="e">
        <v>#N/A</v>
      </c>
      <c r="BM145" s="522" t="e">
        <v>#N/A</v>
      </c>
      <c r="BN145" s="522" t="e">
        <v>#N/A</v>
      </c>
      <c r="BO145" s="522" t="e">
        <v>#N/A</v>
      </c>
      <c r="BP145" s="522" t="e">
        <v>#N/A</v>
      </c>
      <c r="BQ145" s="538"/>
      <c r="BR145" s="522" t="s">
        <v>749</v>
      </c>
      <c r="BS145" s="522" t="s">
        <v>749</v>
      </c>
      <c r="BT145" s="522" t="s">
        <v>749</v>
      </c>
      <c r="BU145" s="522" t="s">
        <v>749</v>
      </c>
      <c r="BV145" s="522" t="s">
        <v>749</v>
      </c>
      <c r="BW145" s="522" t="s">
        <v>749</v>
      </c>
      <c r="BX145" s="522" t="s">
        <v>749</v>
      </c>
      <c r="BY145" s="522">
        <v>1</v>
      </c>
      <c r="BZ145" s="522">
        <v>1</v>
      </c>
      <c r="CA145" s="522">
        <v>1</v>
      </c>
      <c r="CB145" s="522">
        <v>1</v>
      </c>
      <c r="CC145" s="522" t="s">
        <v>749</v>
      </c>
      <c r="CD145" s="522">
        <v>1</v>
      </c>
      <c r="CE145" s="522" t="s">
        <v>749</v>
      </c>
      <c r="CF145" s="522">
        <v>1</v>
      </c>
      <c r="CG145" s="522" t="s">
        <v>749</v>
      </c>
      <c r="CH145" s="522">
        <v>1</v>
      </c>
      <c r="CI145" s="522" t="s">
        <v>749</v>
      </c>
      <c r="CJ145" s="522" t="s">
        <v>749</v>
      </c>
      <c r="CK145" s="522" t="s">
        <v>749</v>
      </c>
      <c r="CL145" s="522" t="s">
        <v>749</v>
      </c>
      <c r="CM145" s="522" t="s">
        <v>749</v>
      </c>
      <c r="CN145" s="522" t="s">
        <v>749</v>
      </c>
      <c r="CO145" s="522">
        <v>1</v>
      </c>
      <c r="CP145" s="522"/>
      <c r="CQ145" s="522"/>
      <c r="CR145" s="522"/>
      <c r="CS145" s="522"/>
      <c r="CT145" s="522"/>
      <c r="CU145" s="522"/>
      <c r="CV145" s="522"/>
    </row>
    <row r="146" s="258" customFormat="1" ht="172.8" spans="1:100">
      <c r="A146" s="447"/>
      <c r="B146" s="448">
        <f t="shared" si="26"/>
        <v>131</v>
      </c>
      <c r="C146" s="449" t="s">
        <v>1487</v>
      </c>
      <c r="D146" s="450" t="s">
        <v>743</v>
      </c>
      <c r="E146" s="451" t="s">
        <v>744</v>
      </c>
      <c r="F146" s="452" t="s">
        <v>1488</v>
      </c>
      <c r="G146" s="453" t="s">
        <v>1489</v>
      </c>
      <c r="H146" s="451" t="str">
        <f t="shared" si="24"/>
        <v>サーバ全体
Entire server</v>
      </c>
      <c r="I146" s="319" t="s">
        <v>1482</v>
      </c>
      <c r="J146" s="320" t="s">
        <v>1483</v>
      </c>
      <c r="K146" s="487" t="str">
        <f t="shared" si="27"/>
        <v>回答不要
Not Applicable</v>
      </c>
      <c r="L146" s="488"/>
      <c r="M146" s="489"/>
      <c r="N146" s="492" t="s">
        <v>287</v>
      </c>
      <c r="O146" s="493"/>
      <c r="P146" s="494"/>
      <c r="Q146" s="503"/>
      <c r="R146" s="487" t="str">
        <f t="shared" si="28"/>
        <v>回答不要
Not Applicable</v>
      </c>
      <c r="S146" s="488"/>
      <c r="T146" s="489"/>
      <c r="U146" s="493"/>
      <c r="V146" s="494"/>
      <c r="W146" s="503"/>
      <c r="X146" s="487" t="str">
        <f t="shared" si="29"/>
        <v>回答不要
Not Applicable</v>
      </c>
      <c r="Y146" s="488"/>
      <c r="Z146" s="489"/>
      <c r="AA146" s="493"/>
      <c r="AB146" s="494"/>
      <c r="AC146" s="503"/>
      <c r="AD146" s="487" t="str">
        <f t="shared" si="30"/>
        <v>回答不要
Not Applicable</v>
      </c>
      <c r="AE146" s="488"/>
      <c r="AF146" s="489"/>
      <c r="AG146" s="493"/>
      <c r="AH146" s="494"/>
      <c r="AI146" s="503"/>
      <c r="AJ146" s="487" t="str">
        <f t="shared" si="31"/>
        <v>回答不要
Not Applicable</v>
      </c>
      <c r="AK146" s="488"/>
      <c r="AL146" s="489"/>
      <c r="AM146" s="493"/>
      <c r="AN146" s="494"/>
      <c r="AO146" s="503"/>
      <c r="AP146" s="509">
        <f>IF(OR(AND('0.Work Content Judge'!$AE$160=1,$CP146=99),AND('0.Work Content Judge'!$AH$160=1,$CQ146=99),AND('0.Work Content Judge'!$AG$160=1,$CR146=99),AND(COUNTIF('0.Work Content Judge'!$AJ$160:$AO$160,2)=0,$CS146=99),AND(COUNTIF('0.Work Content Judge'!$AJ$160:$AO$160,2)&gt;0,$CT146=99),AND('0.Work Content Judge'!$T$160=0,$CU146=99),AND('0.Work Content Judge'!$U$160=0,$CV146=99)),0,IF(OR(AND('0.Work Content Judge'!$G$130=1,$CD146=1),AND('0.Work Content Judge'!$H$130=1,$CE146=1),AND('0.Work Content Judge'!$I$130=1,$CF146=1),AND('0.Work Content Judge'!$J$130=1,$CG146=1),AND('0.Work Content Judge'!$L$130=1,$CK146=1),,AND('0.Work Content Judge'!$O$130=1,$CL146=1),AND('0.Work Content Judge'!$P$130=1,$CM146=1)),1,0))</f>
        <v>0</v>
      </c>
      <c r="AQ146" s="509">
        <f t="shared" si="32"/>
        <v>1</v>
      </c>
      <c r="AR146" s="509">
        <f>IF(OR(AND('0.Work Content Judge'!$AE$161=1,$CP146=99),AND('0.Work Content Judge'!$AH$161=1,$CQ146=99),AND('0.Work Content Judge'!$AG$161=1,$CR146=99),AND(COUNTIF('0.Work Content Judge'!$AJ$161:$AO$161,2)=0,$CS146=99),AND(COUNTIF('0.Work Content Judge'!$AJ$161:$AO$161,2)&gt;0,$CT146=99),AND('0.Work Content Judge'!$T$161=0,$CU146=99),AND('0.Work Content Judge'!$U$161=0,$CV146=99)),0,IF(OR(AND('0.Work Content Judge'!$G$131=1,$CD146=1),AND('0.Work Content Judge'!$H$131=1,$CE146=1),AND('0.Work Content Judge'!$I$131=1,$CF146=1),AND('0.Work Content Judge'!$J$131=1,$CG146=1),AND('0.Work Content Judge'!$L$131=1,$CK146=1),,AND('0.Work Content Judge'!$O$131=1,$CL146=1),AND('0.Work Content Judge'!$P$131=1,$CM146=1)),1,0))</f>
        <v>0</v>
      </c>
      <c r="AS146" s="509">
        <f t="shared" si="33"/>
        <v>1</v>
      </c>
      <c r="AT146" s="509">
        <f>IF(OR(AND('0.Work Content Judge'!$AE$162=1,$CP146=99),AND('0.Work Content Judge'!$AH$162=1,$CQ146=99),AND('0.Work Content Judge'!$AG$162=1,$CR146=99),AND(COUNTIF('0.Work Content Judge'!$AJ$162:$AO$162,2)=0,$CS146=99),AND(COUNTIF('0.Work Content Judge'!$AJ$162:$AO$162,2)&gt;0,$CT146=99),AND('0.Work Content Judge'!$T$162=0,$CU146=99),AND('0.Work Content Judge'!$U$162=0,$CV146=99)),0,IF(OR(AND('0.Work Content Judge'!$G$132=1,$CD146=1),AND('0.Work Content Judge'!$H$132=1,$CE146=1),AND('0.Work Content Judge'!$I$132=1,$CF146=1),AND('0.Work Content Judge'!$J$132=1,$CG146=1),AND('0.Work Content Judge'!$L$132=1,$CK146=1),,AND('0.Work Content Judge'!$O$132=1,$CL146=1),AND('0.Work Content Judge'!$P$132=1,$CM146=1)),1,0))</f>
        <v>0</v>
      </c>
      <c r="AU146" s="509">
        <f t="shared" si="34"/>
        <v>1</v>
      </c>
      <c r="AV146" s="509">
        <f>IF(OR(AND('0.Work Content Judge'!$AE$163=1,$CP146=99),AND('0.Work Content Judge'!$AH$163=1,$CQ146=99),AND('0.Work Content Judge'!$AG$163=1,$CR146=99),AND(COUNTIF('0.Work Content Judge'!$AJ$163:$AO$163,2)=0,$CS146=99),AND(COUNTIF('0.Work Content Judge'!$AJ$163:$AO$163,2)&gt;0,$CT146=99),AND('0.Work Content Judge'!$T$163=0,$CU146=99),AND('0.Work Content Judge'!$U$163=0,$CV146=99)),0,IF(OR(AND('0.Work Content Judge'!$G$133=1,$CD146=1),AND('0.Work Content Judge'!$H$133=1,$CE146=1),AND('0.Work Content Judge'!$I$133=1,$CF146=1),AND('0.Work Content Judge'!$J$133=1,$CG146=1),AND('0.Work Content Judge'!$L$133=1,$CK146=1),,AND('0.Work Content Judge'!$O$133=1,$CL146=1),AND('0.Work Content Judge'!$P$133=1,$CM146=1)),1,0))</f>
        <v>0</v>
      </c>
      <c r="AW146" s="509">
        <f t="shared" si="35"/>
        <v>1</v>
      </c>
      <c r="AX146" s="509">
        <f>IF(OR(AND('0.Work Content Judge'!$AE$164=1,$CP146=99),AND('0.Work Content Judge'!$AH$164=1,$CQ146=99),AND('0.Work Content Judge'!$AG$164=1,$CR146=99),AND(COUNTIF('0.Work Content Judge'!$AJ$164:$AO$164,2)=0,$CS146=99),AND(COUNTIF('0.Work Content Judge'!$AJ$164:$AO$164,2)&gt;0,$CT146=99),AND('0.Work Content Judge'!$T$164=0,$CU146=99),AND('0.Work Content Judge'!$U$164=0,$CV146=99)),0,IF(OR(AND('0.Work Content Judge'!$G$134=1,$CD146=1),AND('0.Work Content Judge'!$H$134=1,$CE146=1),AND('0.Work Content Judge'!$I$134=1,$CF146=1),AND('0.Work Content Judge'!$J$134=1,$CG146=1),AND('0.Work Content Judge'!$L$134=1,$CK146=1),,AND('0.Work Content Judge'!$O$134=1,$CL146=1),AND('0.Work Content Judge'!$P$134=1,$CM146=1)),1,0))</f>
        <v>0</v>
      </c>
      <c r="AY146" s="509">
        <f t="shared" si="36"/>
        <v>1</v>
      </c>
      <c r="AZ146" s="523">
        <f t="shared" si="25"/>
        <v>2</v>
      </c>
      <c r="BA146" s="521">
        <v>1</v>
      </c>
      <c r="BB146" s="522">
        <v>1</v>
      </c>
      <c r="BC146" s="522" t="s">
        <v>749</v>
      </c>
      <c r="BD146" s="522" t="s">
        <v>749</v>
      </c>
      <c r="BE146" s="522" t="s">
        <v>749</v>
      </c>
      <c r="BF146" s="522" t="s">
        <v>749</v>
      </c>
      <c r="BG146" s="522" t="s">
        <v>749</v>
      </c>
      <c r="BH146" s="522" t="s">
        <v>749</v>
      </c>
      <c r="BI146" s="522" t="s">
        <v>749</v>
      </c>
      <c r="BJ146" s="522" t="e">
        <v>#N/A</v>
      </c>
      <c r="BK146" s="522" t="e">
        <v>#N/A</v>
      </c>
      <c r="BL146" s="522" t="e">
        <v>#N/A</v>
      </c>
      <c r="BM146" s="522" t="e">
        <v>#N/A</v>
      </c>
      <c r="BN146" s="522" t="e">
        <v>#N/A</v>
      </c>
      <c r="BO146" s="522" t="e">
        <v>#N/A</v>
      </c>
      <c r="BP146" s="522" t="e">
        <v>#N/A</v>
      </c>
      <c r="BQ146" s="522">
        <v>1</v>
      </c>
      <c r="BR146" s="522" t="s">
        <v>749</v>
      </c>
      <c r="BS146" s="522" t="s">
        <v>749</v>
      </c>
      <c r="BT146" s="522" t="s">
        <v>749</v>
      </c>
      <c r="BU146" s="522" t="s">
        <v>749</v>
      </c>
      <c r="BV146" s="522" t="s">
        <v>749</v>
      </c>
      <c r="BW146" s="522" t="s">
        <v>749</v>
      </c>
      <c r="BX146" s="522" t="s">
        <v>749</v>
      </c>
      <c r="BY146" s="522">
        <v>1</v>
      </c>
      <c r="BZ146" s="522">
        <v>1</v>
      </c>
      <c r="CA146" s="522">
        <v>1</v>
      </c>
      <c r="CB146" s="522">
        <v>1</v>
      </c>
      <c r="CC146" s="522" t="s">
        <v>749</v>
      </c>
      <c r="CD146" s="522">
        <v>1</v>
      </c>
      <c r="CE146" s="522" t="s">
        <v>749</v>
      </c>
      <c r="CF146" s="522">
        <v>1</v>
      </c>
      <c r="CG146" s="522" t="s">
        <v>749</v>
      </c>
      <c r="CH146" s="522">
        <v>1</v>
      </c>
      <c r="CI146" s="522" t="s">
        <v>749</v>
      </c>
      <c r="CJ146" s="522" t="s">
        <v>749</v>
      </c>
      <c r="CK146" s="522" t="s">
        <v>749</v>
      </c>
      <c r="CL146" s="522" t="s">
        <v>749</v>
      </c>
      <c r="CM146" s="522" t="s">
        <v>749</v>
      </c>
      <c r="CN146" s="522" t="s">
        <v>749</v>
      </c>
      <c r="CO146" s="522">
        <v>1</v>
      </c>
      <c r="CP146" s="522"/>
      <c r="CQ146" s="522"/>
      <c r="CR146" s="522"/>
      <c r="CS146" s="522"/>
      <c r="CT146" s="522"/>
      <c r="CU146" s="522"/>
      <c r="CV146" s="522"/>
    </row>
    <row r="147" s="258" customFormat="1" ht="172.8" spans="1:100">
      <c r="A147" s="447"/>
      <c r="B147" s="448">
        <f t="shared" si="26"/>
        <v>132</v>
      </c>
      <c r="C147" s="449" t="s">
        <v>1487</v>
      </c>
      <c r="D147" s="450" t="s">
        <v>743</v>
      </c>
      <c r="E147" s="451" t="s">
        <v>744</v>
      </c>
      <c r="F147" s="452" t="s">
        <v>1488</v>
      </c>
      <c r="G147" s="453" t="s">
        <v>1489</v>
      </c>
      <c r="H147" s="454" t="str">
        <f t="shared" si="24"/>
        <v>その他(ネットワーク機器等)
Other
(e.g., External FW, IPS/IDS, network equipment, storage devices, etc.)</v>
      </c>
      <c r="I147" s="319" t="s">
        <v>1482</v>
      </c>
      <c r="J147" s="320" t="s">
        <v>1483</v>
      </c>
      <c r="K147" s="487" t="str">
        <f t="shared" si="27"/>
        <v>回答不要
Not Applicable</v>
      </c>
      <c r="L147" s="488"/>
      <c r="M147" s="489"/>
      <c r="N147" s="492" t="s">
        <v>287</v>
      </c>
      <c r="O147" s="493"/>
      <c r="P147" s="494"/>
      <c r="Q147" s="503"/>
      <c r="R147" s="487" t="str">
        <f t="shared" si="28"/>
        <v>回答不要
Not Applicable</v>
      </c>
      <c r="S147" s="488"/>
      <c r="T147" s="489"/>
      <c r="U147" s="493"/>
      <c r="V147" s="494"/>
      <c r="W147" s="503"/>
      <c r="X147" s="487" t="str">
        <f t="shared" si="29"/>
        <v>回答不要
Not Applicable</v>
      </c>
      <c r="Y147" s="488"/>
      <c r="Z147" s="489"/>
      <c r="AA147" s="493"/>
      <c r="AB147" s="494"/>
      <c r="AC147" s="503"/>
      <c r="AD147" s="487" t="str">
        <f t="shared" si="30"/>
        <v>回答不要
Not Applicable</v>
      </c>
      <c r="AE147" s="488"/>
      <c r="AF147" s="489"/>
      <c r="AG147" s="493"/>
      <c r="AH147" s="494"/>
      <c r="AI147" s="503"/>
      <c r="AJ147" s="487" t="str">
        <f t="shared" si="31"/>
        <v>回答不要
Not Applicable</v>
      </c>
      <c r="AK147" s="488"/>
      <c r="AL147" s="489"/>
      <c r="AM147" s="493"/>
      <c r="AN147" s="494"/>
      <c r="AO147" s="503"/>
      <c r="AP147" s="509">
        <f>IF(OR(AND('0.Work Content Judge'!$AE$160=1,$CP147=99),AND('0.Work Content Judge'!$AH$160=1,$CQ147=99),AND('0.Work Content Judge'!$AG$160=1,$CR147=99),AND(COUNTIF('0.Work Content Judge'!$AJ$160:$AO$160,2)=0,$CS147=99),AND(COUNTIF('0.Work Content Judge'!$AJ$160:$AO$160,2)&gt;0,$CT147=99),AND('0.Work Content Judge'!$T$160=0,$CU147=99),AND('0.Work Content Judge'!$U$160=0,$CV147=99)),0,IF(OR(AND('0.Work Content Judge'!$G$130=1,$CD147=1),AND('0.Work Content Judge'!$H$130=1,$CE147=1),AND('0.Work Content Judge'!$I$130=1,$CF147=1),AND('0.Work Content Judge'!$J$130=1,$CG147=1),AND('0.Work Content Judge'!$L$130=1,$CK147=1),,AND('0.Work Content Judge'!$O$130=1,$CL147=1),AND('0.Work Content Judge'!$P$130=1,$CM147=1)),1,0))</f>
        <v>0</v>
      </c>
      <c r="AQ147" s="509">
        <f t="shared" si="32"/>
        <v>1</v>
      </c>
      <c r="AR147" s="509">
        <f>IF(OR(AND('0.Work Content Judge'!$AE$161=1,$CP147=99),AND('0.Work Content Judge'!$AH$161=1,$CQ147=99),AND('0.Work Content Judge'!$AG$161=1,$CR147=99),AND(COUNTIF('0.Work Content Judge'!$AJ$161:$AO$161,2)=0,$CS147=99),AND(COUNTIF('0.Work Content Judge'!$AJ$161:$AO$161,2)&gt;0,$CT147=99),AND('0.Work Content Judge'!$T$161=0,$CU147=99),AND('0.Work Content Judge'!$U$161=0,$CV147=99)),0,IF(OR(AND('0.Work Content Judge'!$G$131=1,$CD147=1),AND('0.Work Content Judge'!$H$131=1,$CE147=1),AND('0.Work Content Judge'!$I$131=1,$CF147=1),AND('0.Work Content Judge'!$J$131=1,$CG147=1),AND('0.Work Content Judge'!$L$131=1,$CK147=1),,AND('0.Work Content Judge'!$O$131=1,$CL147=1),AND('0.Work Content Judge'!$P$131=1,$CM147=1)),1,0))</f>
        <v>0</v>
      </c>
      <c r="AS147" s="509">
        <f t="shared" si="33"/>
        <v>1</v>
      </c>
      <c r="AT147" s="509">
        <f>IF(OR(AND('0.Work Content Judge'!$AE$162=1,$CP147=99),AND('0.Work Content Judge'!$AH$162=1,$CQ147=99),AND('0.Work Content Judge'!$AG$162=1,$CR147=99),AND(COUNTIF('0.Work Content Judge'!$AJ$162:$AO$162,2)=0,$CS147=99),AND(COUNTIF('0.Work Content Judge'!$AJ$162:$AO$162,2)&gt;0,$CT147=99),AND('0.Work Content Judge'!$T$162=0,$CU147=99),AND('0.Work Content Judge'!$U$162=0,$CV147=99)),0,IF(OR(AND('0.Work Content Judge'!$G$132=1,$CD147=1),AND('0.Work Content Judge'!$H$132=1,$CE147=1),AND('0.Work Content Judge'!$I$132=1,$CF147=1),AND('0.Work Content Judge'!$J$132=1,$CG147=1),AND('0.Work Content Judge'!$L$132=1,$CK147=1),,AND('0.Work Content Judge'!$O$132=1,$CL147=1),AND('0.Work Content Judge'!$P$132=1,$CM147=1)),1,0))</f>
        <v>0</v>
      </c>
      <c r="AU147" s="509">
        <f t="shared" si="34"/>
        <v>1</v>
      </c>
      <c r="AV147" s="509">
        <f>IF(OR(AND('0.Work Content Judge'!$AE$163=1,$CP147=99),AND('0.Work Content Judge'!$AH$163=1,$CQ147=99),AND('0.Work Content Judge'!$AG$163=1,$CR147=99),AND(COUNTIF('0.Work Content Judge'!$AJ$163:$AO$163,2)=0,$CS147=99),AND(COUNTIF('0.Work Content Judge'!$AJ$163:$AO$163,2)&gt;0,$CT147=99),AND('0.Work Content Judge'!$T$163=0,$CU147=99),AND('0.Work Content Judge'!$U$163=0,$CV147=99)),0,IF(OR(AND('0.Work Content Judge'!$G$133=1,$CD147=1),AND('0.Work Content Judge'!$H$133=1,$CE147=1),AND('0.Work Content Judge'!$I$133=1,$CF147=1),AND('0.Work Content Judge'!$J$133=1,$CG147=1),AND('0.Work Content Judge'!$L$133=1,$CK147=1),,AND('0.Work Content Judge'!$O$133=1,$CL147=1),AND('0.Work Content Judge'!$P$133=1,$CM147=1)),1,0))</f>
        <v>0</v>
      </c>
      <c r="AW147" s="509">
        <f t="shared" si="35"/>
        <v>1</v>
      </c>
      <c r="AX147" s="509">
        <f>IF(OR(AND('0.Work Content Judge'!$AE$164=1,$CP147=99),AND('0.Work Content Judge'!$AH$164=1,$CQ147=99),AND('0.Work Content Judge'!$AG$164=1,$CR147=99),AND(COUNTIF('0.Work Content Judge'!$AJ$164:$AO$164,2)=0,$CS147=99),AND(COUNTIF('0.Work Content Judge'!$AJ$164:$AO$164,2)&gt;0,$CT147=99),AND('0.Work Content Judge'!$T$164=0,$CU147=99),AND('0.Work Content Judge'!$U$164=0,$CV147=99)),0,IF(OR(AND('0.Work Content Judge'!$G$134=1,$CD147=1),AND('0.Work Content Judge'!$H$134=1,$CE147=1),AND('0.Work Content Judge'!$I$134=1,$CF147=1),AND('0.Work Content Judge'!$J$134=1,$CG147=1),AND('0.Work Content Judge'!$L$134=1,$CK147=1),,AND('0.Work Content Judge'!$O$134=1,$CL147=1),AND('0.Work Content Judge'!$P$134=1,$CM147=1)),1,0))</f>
        <v>0</v>
      </c>
      <c r="AY147" s="509">
        <f t="shared" si="36"/>
        <v>1</v>
      </c>
      <c r="AZ147" s="524">
        <f t="shared" si="25"/>
        <v>1</v>
      </c>
      <c r="BA147" s="521">
        <v>1</v>
      </c>
      <c r="BB147" s="522">
        <v>1</v>
      </c>
      <c r="BC147" s="522" t="s">
        <v>749</v>
      </c>
      <c r="BD147" s="522" t="s">
        <v>749</v>
      </c>
      <c r="BE147" s="522" t="s">
        <v>749</v>
      </c>
      <c r="BF147" s="522" t="s">
        <v>749</v>
      </c>
      <c r="BG147" s="522" t="s">
        <v>749</v>
      </c>
      <c r="BH147" s="522" t="s">
        <v>749</v>
      </c>
      <c r="BI147" s="522" t="s">
        <v>749</v>
      </c>
      <c r="BJ147" s="522" t="e">
        <v>#N/A</v>
      </c>
      <c r="BK147" s="522" t="e">
        <v>#N/A</v>
      </c>
      <c r="BL147" s="522" t="e">
        <v>#N/A</v>
      </c>
      <c r="BM147" s="522" t="e">
        <v>#N/A</v>
      </c>
      <c r="BN147" s="522" t="e">
        <v>#N/A</v>
      </c>
      <c r="BO147" s="522" t="e">
        <v>#N/A</v>
      </c>
      <c r="BP147" s="522" t="e">
        <v>#N/A</v>
      </c>
      <c r="BQ147" s="538"/>
      <c r="BR147" s="522" t="s">
        <v>749</v>
      </c>
      <c r="BS147" s="522" t="s">
        <v>749</v>
      </c>
      <c r="BT147" s="522" t="s">
        <v>749</v>
      </c>
      <c r="BU147" s="522" t="s">
        <v>749</v>
      </c>
      <c r="BV147" s="522" t="s">
        <v>749</v>
      </c>
      <c r="BW147" s="522" t="s">
        <v>749</v>
      </c>
      <c r="BX147" s="522" t="s">
        <v>749</v>
      </c>
      <c r="BY147" s="522">
        <v>1</v>
      </c>
      <c r="BZ147" s="522">
        <v>1</v>
      </c>
      <c r="CA147" s="522">
        <v>1</v>
      </c>
      <c r="CB147" s="522">
        <v>1</v>
      </c>
      <c r="CC147" s="522" t="s">
        <v>749</v>
      </c>
      <c r="CD147" s="522">
        <v>1</v>
      </c>
      <c r="CE147" s="522" t="s">
        <v>749</v>
      </c>
      <c r="CF147" s="522">
        <v>1</v>
      </c>
      <c r="CG147" s="522" t="s">
        <v>749</v>
      </c>
      <c r="CH147" s="522">
        <v>1</v>
      </c>
      <c r="CI147" s="522" t="s">
        <v>749</v>
      </c>
      <c r="CJ147" s="522" t="s">
        <v>749</v>
      </c>
      <c r="CK147" s="522" t="s">
        <v>749</v>
      </c>
      <c r="CL147" s="522" t="s">
        <v>749</v>
      </c>
      <c r="CM147" s="522" t="s">
        <v>749</v>
      </c>
      <c r="CN147" s="522" t="s">
        <v>749</v>
      </c>
      <c r="CO147" s="522">
        <v>1</v>
      </c>
      <c r="CP147" s="522"/>
      <c r="CQ147" s="522"/>
      <c r="CR147" s="522"/>
      <c r="CS147" s="522"/>
      <c r="CT147" s="522"/>
      <c r="CU147" s="522"/>
      <c r="CV147" s="522"/>
    </row>
    <row r="148" s="258" customFormat="1" ht="172.8" spans="1:100">
      <c r="A148" s="447"/>
      <c r="B148" s="448">
        <f t="shared" si="26"/>
        <v>133</v>
      </c>
      <c r="C148" s="449" t="s">
        <v>1490</v>
      </c>
      <c r="D148" s="450" t="s">
        <v>743</v>
      </c>
      <c r="E148" s="451" t="s">
        <v>744</v>
      </c>
      <c r="F148" s="452" t="s">
        <v>1491</v>
      </c>
      <c r="G148" s="453" t="s">
        <v>1492</v>
      </c>
      <c r="H148" s="451" t="str">
        <f t="shared" si="24"/>
        <v>サーバ全体
Entire server</v>
      </c>
      <c r="I148" s="319" t="s">
        <v>1482</v>
      </c>
      <c r="J148" s="320" t="s">
        <v>1483</v>
      </c>
      <c r="K148" s="487" t="str">
        <f t="shared" si="27"/>
        <v>回答不要
Not Applicable</v>
      </c>
      <c r="L148" s="488"/>
      <c r="M148" s="489"/>
      <c r="N148" s="492" t="s">
        <v>287</v>
      </c>
      <c r="O148" s="493"/>
      <c r="P148" s="494"/>
      <c r="Q148" s="503"/>
      <c r="R148" s="487" t="str">
        <f t="shared" si="28"/>
        <v>回答不要
Not Applicable</v>
      </c>
      <c r="S148" s="488"/>
      <c r="T148" s="489"/>
      <c r="U148" s="493"/>
      <c r="V148" s="494"/>
      <c r="W148" s="503"/>
      <c r="X148" s="487" t="str">
        <f t="shared" si="29"/>
        <v>回答不要
Not Applicable</v>
      </c>
      <c r="Y148" s="488"/>
      <c r="Z148" s="489"/>
      <c r="AA148" s="493"/>
      <c r="AB148" s="494"/>
      <c r="AC148" s="503"/>
      <c r="AD148" s="487" t="str">
        <f t="shared" si="30"/>
        <v>回答不要
Not Applicable</v>
      </c>
      <c r="AE148" s="488"/>
      <c r="AF148" s="489"/>
      <c r="AG148" s="493"/>
      <c r="AH148" s="494"/>
      <c r="AI148" s="503"/>
      <c r="AJ148" s="487" t="str">
        <f t="shared" si="31"/>
        <v>回答不要
Not Applicable</v>
      </c>
      <c r="AK148" s="488"/>
      <c r="AL148" s="489"/>
      <c r="AM148" s="493"/>
      <c r="AN148" s="494"/>
      <c r="AO148" s="503"/>
      <c r="AP148" s="509">
        <f>IF(OR(AND('0.Work Content Judge'!$AE$160=1,$CP148=99),AND('0.Work Content Judge'!$AH$160=1,$CQ148=99),AND('0.Work Content Judge'!$AG$160=1,$CR148=99),AND(COUNTIF('0.Work Content Judge'!$AJ$160:$AO$160,2)=0,$CS148=99),AND(COUNTIF('0.Work Content Judge'!$AJ$160:$AO$160,2)&gt;0,$CT148=99),AND('0.Work Content Judge'!$T$160=0,$CU148=99),AND('0.Work Content Judge'!$U$160=0,$CV148=99)),0,IF(OR(AND('0.Work Content Judge'!$G$130=1,$CD148=1),AND('0.Work Content Judge'!$H$130=1,$CE148=1),AND('0.Work Content Judge'!$I$130=1,$CF148=1),AND('0.Work Content Judge'!$J$130=1,$CG148=1),AND('0.Work Content Judge'!$L$130=1,$CK148=1),,AND('0.Work Content Judge'!$O$130=1,$CL148=1),AND('0.Work Content Judge'!$P$130=1,$CM148=1)),1,0))</f>
        <v>0</v>
      </c>
      <c r="AQ148" s="509">
        <f t="shared" si="32"/>
        <v>1</v>
      </c>
      <c r="AR148" s="509">
        <f>IF(OR(AND('0.Work Content Judge'!$AE$161=1,$CP148=99),AND('0.Work Content Judge'!$AH$161=1,$CQ148=99),AND('0.Work Content Judge'!$AG$161=1,$CR148=99),AND(COUNTIF('0.Work Content Judge'!$AJ$161:$AO$161,2)=0,$CS148=99),AND(COUNTIF('0.Work Content Judge'!$AJ$161:$AO$161,2)&gt;0,$CT148=99),AND('0.Work Content Judge'!$T$161=0,$CU148=99),AND('0.Work Content Judge'!$U$161=0,$CV148=99)),0,IF(OR(AND('0.Work Content Judge'!$G$131=1,$CD148=1),AND('0.Work Content Judge'!$H$131=1,$CE148=1),AND('0.Work Content Judge'!$I$131=1,$CF148=1),AND('0.Work Content Judge'!$J$131=1,$CG148=1),AND('0.Work Content Judge'!$L$131=1,$CK148=1),,AND('0.Work Content Judge'!$O$131=1,$CL148=1),AND('0.Work Content Judge'!$P$131=1,$CM148=1)),1,0))</f>
        <v>0</v>
      </c>
      <c r="AS148" s="509">
        <f t="shared" si="33"/>
        <v>1</v>
      </c>
      <c r="AT148" s="509">
        <f>IF(OR(AND('0.Work Content Judge'!$AE$162=1,$CP148=99),AND('0.Work Content Judge'!$AH$162=1,$CQ148=99),AND('0.Work Content Judge'!$AG$162=1,$CR148=99),AND(COUNTIF('0.Work Content Judge'!$AJ$162:$AO$162,2)=0,$CS148=99),AND(COUNTIF('0.Work Content Judge'!$AJ$162:$AO$162,2)&gt;0,$CT148=99),AND('0.Work Content Judge'!$T$162=0,$CU148=99),AND('0.Work Content Judge'!$U$162=0,$CV148=99)),0,IF(OR(AND('0.Work Content Judge'!$G$132=1,$CD148=1),AND('0.Work Content Judge'!$H$132=1,$CE148=1),AND('0.Work Content Judge'!$I$132=1,$CF148=1),AND('0.Work Content Judge'!$J$132=1,$CG148=1),AND('0.Work Content Judge'!$L$132=1,$CK148=1),,AND('0.Work Content Judge'!$O$132=1,$CL148=1),AND('0.Work Content Judge'!$P$132=1,$CM148=1)),1,0))</f>
        <v>0</v>
      </c>
      <c r="AU148" s="509">
        <f t="shared" si="34"/>
        <v>1</v>
      </c>
      <c r="AV148" s="509">
        <f>IF(OR(AND('0.Work Content Judge'!$AE$163=1,$CP148=99),AND('0.Work Content Judge'!$AH$163=1,$CQ148=99),AND('0.Work Content Judge'!$AG$163=1,$CR148=99),AND(COUNTIF('0.Work Content Judge'!$AJ$163:$AO$163,2)=0,$CS148=99),AND(COUNTIF('0.Work Content Judge'!$AJ$163:$AO$163,2)&gt;0,$CT148=99),AND('0.Work Content Judge'!$T$163=0,$CU148=99),AND('0.Work Content Judge'!$U$163=0,$CV148=99)),0,IF(OR(AND('0.Work Content Judge'!$G$133=1,$CD148=1),AND('0.Work Content Judge'!$H$133=1,$CE148=1),AND('0.Work Content Judge'!$I$133=1,$CF148=1),AND('0.Work Content Judge'!$J$133=1,$CG148=1),AND('0.Work Content Judge'!$L$133=1,$CK148=1),,AND('0.Work Content Judge'!$O$133=1,$CL148=1),AND('0.Work Content Judge'!$P$133=1,$CM148=1)),1,0))</f>
        <v>0</v>
      </c>
      <c r="AW148" s="509">
        <f t="shared" si="35"/>
        <v>1</v>
      </c>
      <c r="AX148" s="509">
        <f>IF(OR(AND('0.Work Content Judge'!$AE$164=1,$CP148=99),AND('0.Work Content Judge'!$AH$164=1,$CQ148=99),AND('0.Work Content Judge'!$AG$164=1,$CR148=99),AND(COUNTIF('0.Work Content Judge'!$AJ$164:$AO$164,2)=0,$CS148=99),AND(COUNTIF('0.Work Content Judge'!$AJ$164:$AO$164,2)&gt;0,$CT148=99),AND('0.Work Content Judge'!$T$164=0,$CU148=99),AND('0.Work Content Judge'!$U$164=0,$CV148=99)),0,IF(OR(AND('0.Work Content Judge'!$G$134=1,$CD148=1),AND('0.Work Content Judge'!$H$134=1,$CE148=1),AND('0.Work Content Judge'!$I$134=1,$CF148=1),AND('0.Work Content Judge'!$J$134=1,$CG148=1),AND('0.Work Content Judge'!$L$134=1,$CK148=1),,AND('0.Work Content Judge'!$O$134=1,$CL148=1),AND('0.Work Content Judge'!$P$134=1,$CM148=1)),1,0))</f>
        <v>0</v>
      </c>
      <c r="AY148" s="509">
        <f t="shared" si="36"/>
        <v>1</v>
      </c>
      <c r="AZ148" s="523">
        <f t="shared" si="25"/>
        <v>2</v>
      </c>
      <c r="BA148" s="521">
        <v>1</v>
      </c>
      <c r="BB148" s="522">
        <v>1</v>
      </c>
      <c r="BC148" s="522" t="s">
        <v>749</v>
      </c>
      <c r="BD148" s="522" t="s">
        <v>749</v>
      </c>
      <c r="BE148" s="522" t="s">
        <v>749</v>
      </c>
      <c r="BF148" s="522" t="s">
        <v>749</v>
      </c>
      <c r="BG148" s="522" t="s">
        <v>749</v>
      </c>
      <c r="BH148" s="522" t="s">
        <v>749</v>
      </c>
      <c r="BI148" s="522" t="s">
        <v>749</v>
      </c>
      <c r="BJ148" s="522" t="e">
        <v>#N/A</v>
      </c>
      <c r="BK148" s="522" t="e">
        <v>#N/A</v>
      </c>
      <c r="BL148" s="522" t="e">
        <v>#N/A</v>
      </c>
      <c r="BM148" s="522" t="e">
        <v>#N/A</v>
      </c>
      <c r="BN148" s="522" t="e">
        <v>#N/A</v>
      </c>
      <c r="BO148" s="522" t="e">
        <v>#N/A</v>
      </c>
      <c r="BP148" s="522" t="e">
        <v>#N/A</v>
      </c>
      <c r="BQ148" s="522">
        <v>1</v>
      </c>
      <c r="BR148" s="522" t="s">
        <v>749</v>
      </c>
      <c r="BS148" s="522" t="s">
        <v>749</v>
      </c>
      <c r="BT148" s="522" t="s">
        <v>749</v>
      </c>
      <c r="BU148" s="522" t="s">
        <v>749</v>
      </c>
      <c r="BV148" s="522" t="s">
        <v>749</v>
      </c>
      <c r="BW148" s="522" t="s">
        <v>749</v>
      </c>
      <c r="BX148" s="522" t="s">
        <v>749</v>
      </c>
      <c r="BY148" s="522">
        <v>1</v>
      </c>
      <c r="BZ148" s="522">
        <v>1</v>
      </c>
      <c r="CA148" s="522">
        <v>1</v>
      </c>
      <c r="CB148" s="522">
        <v>1</v>
      </c>
      <c r="CC148" s="522" t="s">
        <v>749</v>
      </c>
      <c r="CD148" s="522">
        <v>1</v>
      </c>
      <c r="CE148" s="522" t="s">
        <v>749</v>
      </c>
      <c r="CF148" s="522">
        <v>1</v>
      </c>
      <c r="CG148" s="522" t="s">
        <v>749</v>
      </c>
      <c r="CH148" s="522">
        <v>1</v>
      </c>
      <c r="CI148" s="522" t="s">
        <v>749</v>
      </c>
      <c r="CJ148" s="522" t="s">
        <v>749</v>
      </c>
      <c r="CK148" s="522" t="s">
        <v>749</v>
      </c>
      <c r="CL148" s="522" t="s">
        <v>749</v>
      </c>
      <c r="CM148" s="522" t="s">
        <v>749</v>
      </c>
      <c r="CN148" s="522" t="s">
        <v>749</v>
      </c>
      <c r="CO148" s="522">
        <v>1</v>
      </c>
      <c r="CP148" s="522"/>
      <c r="CQ148" s="522"/>
      <c r="CR148" s="522"/>
      <c r="CS148" s="522"/>
      <c r="CT148" s="522"/>
      <c r="CU148" s="522"/>
      <c r="CV148" s="522"/>
    </row>
    <row r="149" s="258" customFormat="1" ht="172.8" spans="1:100">
      <c r="A149" s="447"/>
      <c r="B149" s="448">
        <f t="shared" si="26"/>
        <v>134</v>
      </c>
      <c r="C149" s="449" t="s">
        <v>1490</v>
      </c>
      <c r="D149" s="450" t="s">
        <v>743</v>
      </c>
      <c r="E149" s="451" t="s">
        <v>744</v>
      </c>
      <c r="F149" s="452" t="s">
        <v>1491</v>
      </c>
      <c r="G149" s="453" t="s">
        <v>1492</v>
      </c>
      <c r="H149" s="454" t="str">
        <f t="shared" si="24"/>
        <v>その他(ネットワーク機器等)
Other
(e.g., External FW, IPS/IDS, network equipment, storage devices, etc.)</v>
      </c>
      <c r="I149" s="319" t="s">
        <v>1482</v>
      </c>
      <c r="J149" s="320" t="s">
        <v>1483</v>
      </c>
      <c r="K149" s="487" t="str">
        <f t="shared" si="27"/>
        <v>回答不要
Not Applicable</v>
      </c>
      <c r="L149" s="488"/>
      <c r="M149" s="489"/>
      <c r="N149" s="492" t="s">
        <v>287</v>
      </c>
      <c r="O149" s="493"/>
      <c r="P149" s="494"/>
      <c r="Q149" s="503"/>
      <c r="R149" s="487" t="str">
        <f t="shared" si="28"/>
        <v>回答不要
Not Applicable</v>
      </c>
      <c r="S149" s="488"/>
      <c r="T149" s="489"/>
      <c r="U149" s="493"/>
      <c r="V149" s="494"/>
      <c r="W149" s="503"/>
      <c r="X149" s="487" t="str">
        <f t="shared" si="29"/>
        <v>回答不要
Not Applicable</v>
      </c>
      <c r="Y149" s="488"/>
      <c r="Z149" s="489"/>
      <c r="AA149" s="493"/>
      <c r="AB149" s="494"/>
      <c r="AC149" s="503"/>
      <c r="AD149" s="487" t="str">
        <f t="shared" si="30"/>
        <v>回答不要
Not Applicable</v>
      </c>
      <c r="AE149" s="488"/>
      <c r="AF149" s="489"/>
      <c r="AG149" s="493"/>
      <c r="AH149" s="494"/>
      <c r="AI149" s="503"/>
      <c r="AJ149" s="487" t="str">
        <f t="shared" si="31"/>
        <v>回答不要
Not Applicable</v>
      </c>
      <c r="AK149" s="488"/>
      <c r="AL149" s="489"/>
      <c r="AM149" s="493"/>
      <c r="AN149" s="494"/>
      <c r="AO149" s="503"/>
      <c r="AP149" s="509">
        <f>IF(OR(AND('0.Work Content Judge'!$AE$160=1,$CP149=99),AND('0.Work Content Judge'!$AH$160=1,$CQ149=99),AND('0.Work Content Judge'!$AG$160=1,$CR149=99),AND(COUNTIF('0.Work Content Judge'!$AJ$160:$AO$160,2)=0,$CS149=99),AND(COUNTIF('0.Work Content Judge'!$AJ$160:$AO$160,2)&gt;0,$CT149=99),AND('0.Work Content Judge'!$T$160=0,$CU149=99),AND('0.Work Content Judge'!$U$160=0,$CV149=99)),0,IF(OR(AND('0.Work Content Judge'!$G$130=1,$CD149=1),AND('0.Work Content Judge'!$H$130=1,$CE149=1),AND('0.Work Content Judge'!$I$130=1,$CF149=1),AND('0.Work Content Judge'!$J$130=1,$CG149=1),AND('0.Work Content Judge'!$L$130=1,$CK149=1),,AND('0.Work Content Judge'!$O$130=1,$CL149=1),AND('0.Work Content Judge'!$P$130=1,$CM149=1)),1,0))</f>
        <v>0</v>
      </c>
      <c r="AQ149" s="509">
        <f t="shared" si="32"/>
        <v>1</v>
      </c>
      <c r="AR149" s="509">
        <f>IF(OR(AND('0.Work Content Judge'!$AE$161=1,$CP149=99),AND('0.Work Content Judge'!$AH$161=1,$CQ149=99),AND('0.Work Content Judge'!$AG$161=1,$CR149=99),AND(COUNTIF('0.Work Content Judge'!$AJ$161:$AO$161,2)=0,$CS149=99),AND(COUNTIF('0.Work Content Judge'!$AJ$161:$AO$161,2)&gt;0,$CT149=99),AND('0.Work Content Judge'!$T$161=0,$CU149=99),AND('0.Work Content Judge'!$U$161=0,$CV149=99)),0,IF(OR(AND('0.Work Content Judge'!$G$131=1,$CD149=1),AND('0.Work Content Judge'!$H$131=1,$CE149=1),AND('0.Work Content Judge'!$I$131=1,$CF149=1),AND('0.Work Content Judge'!$J$131=1,$CG149=1),AND('0.Work Content Judge'!$L$131=1,$CK149=1),,AND('0.Work Content Judge'!$O$131=1,$CL149=1),AND('0.Work Content Judge'!$P$131=1,$CM149=1)),1,0))</f>
        <v>0</v>
      </c>
      <c r="AS149" s="509">
        <f t="shared" si="33"/>
        <v>1</v>
      </c>
      <c r="AT149" s="509">
        <f>IF(OR(AND('0.Work Content Judge'!$AE$162=1,$CP149=99),AND('0.Work Content Judge'!$AH$162=1,$CQ149=99),AND('0.Work Content Judge'!$AG$162=1,$CR149=99),AND(COUNTIF('0.Work Content Judge'!$AJ$162:$AO$162,2)=0,$CS149=99),AND(COUNTIF('0.Work Content Judge'!$AJ$162:$AO$162,2)&gt;0,$CT149=99),AND('0.Work Content Judge'!$T$162=0,$CU149=99),AND('0.Work Content Judge'!$U$162=0,$CV149=99)),0,IF(OR(AND('0.Work Content Judge'!$G$132=1,$CD149=1),AND('0.Work Content Judge'!$H$132=1,$CE149=1),AND('0.Work Content Judge'!$I$132=1,$CF149=1),AND('0.Work Content Judge'!$J$132=1,$CG149=1),AND('0.Work Content Judge'!$L$132=1,$CK149=1),,AND('0.Work Content Judge'!$O$132=1,$CL149=1),AND('0.Work Content Judge'!$P$132=1,$CM149=1)),1,0))</f>
        <v>0</v>
      </c>
      <c r="AU149" s="509">
        <f t="shared" si="34"/>
        <v>1</v>
      </c>
      <c r="AV149" s="509">
        <f>IF(OR(AND('0.Work Content Judge'!$AE$163=1,$CP149=99),AND('0.Work Content Judge'!$AH$163=1,$CQ149=99),AND('0.Work Content Judge'!$AG$163=1,$CR149=99),AND(COUNTIF('0.Work Content Judge'!$AJ$163:$AO$163,2)=0,$CS149=99),AND(COUNTIF('0.Work Content Judge'!$AJ$163:$AO$163,2)&gt;0,$CT149=99),AND('0.Work Content Judge'!$T$163=0,$CU149=99),AND('0.Work Content Judge'!$U$163=0,$CV149=99)),0,IF(OR(AND('0.Work Content Judge'!$G$133=1,$CD149=1),AND('0.Work Content Judge'!$H$133=1,$CE149=1),AND('0.Work Content Judge'!$I$133=1,$CF149=1),AND('0.Work Content Judge'!$J$133=1,$CG149=1),AND('0.Work Content Judge'!$L$133=1,$CK149=1),,AND('0.Work Content Judge'!$O$133=1,$CL149=1),AND('0.Work Content Judge'!$P$133=1,$CM149=1)),1,0))</f>
        <v>0</v>
      </c>
      <c r="AW149" s="509">
        <f t="shared" si="35"/>
        <v>1</v>
      </c>
      <c r="AX149" s="509">
        <f>IF(OR(AND('0.Work Content Judge'!$AE$164=1,$CP149=99),AND('0.Work Content Judge'!$AH$164=1,$CQ149=99),AND('0.Work Content Judge'!$AG$164=1,$CR149=99),AND(COUNTIF('0.Work Content Judge'!$AJ$164:$AO$164,2)=0,$CS149=99),AND(COUNTIF('0.Work Content Judge'!$AJ$164:$AO$164,2)&gt;0,$CT149=99),AND('0.Work Content Judge'!$T$164=0,$CU149=99),AND('0.Work Content Judge'!$U$164=0,$CV149=99)),0,IF(OR(AND('0.Work Content Judge'!$G$134=1,$CD149=1),AND('0.Work Content Judge'!$H$134=1,$CE149=1),AND('0.Work Content Judge'!$I$134=1,$CF149=1),AND('0.Work Content Judge'!$J$134=1,$CG149=1),AND('0.Work Content Judge'!$L$134=1,$CK149=1),,AND('0.Work Content Judge'!$O$134=1,$CL149=1),AND('0.Work Content Judge'!$P$134=1,$CM149=1)),1,0))</f>
        <v>0</v>
      </c>
      <c r="AY149" s="509">
        <f t="shared" si="36"/>
        <v>1</v>
      </c>
      <c r="AZ149" s="524">
        <f t="shared" si="25"/>
        <v>1</v>
      </c>
      <c r="BA149" s="521">
        <v>1</v>
      </c>
      <c r="BB149" s="522">
        <v>1</v>
      </c>
      <c r="BC149" s="522" t="s">
        <v>749</v>
      </c>
      <c r="BD149" s="522" t="s">
        <v>749</v>
      </c>
      <c r="BE149" s="522" t="s">
        <v>749</v>
      </c>
      <c r="BF149" s="522" t="s">
        <v>749</v>
      </c>
      <c r="BG149" s="522" t="s">
        <v>749</v>
      </c>
      <c r="BH149" s="522" t="s">
        <v>749</v>
      </c>
      <c r="BI149" s="522" t="s">
        <v>749</v>
      </c>
      <c r="BJ149" s="522" t="e">
        <v>#N/A</v>
      </c>
      <c r="BK149" s="522" t="e">
        <v>#N/A</v>
      </c>
      <c r="BL149" s="522" t="e">
        <v>#N/A</v>
      </c>
      <c r="BM149" s="522" t="e">
        <v>#N/A</v>
      </c>
      <c r="BN149" s="522" t="e">
        <v>#N/A</v>
      </c>
      <c r="BO149" s="522" t="e">
        <v>#N/A</v>
      </c>
      <c r="BP149" s="522" t="e">
        <v>#N/A</v>
      </c>
      <c r="BQ149" s="538"/>
      <c r="BR149" s="522" t="s">
        <v>749</v>
      </c>
      <c r="BS149" s="522" t="s">
        <v>749</v>
      </c>
      <c r="BT149" s="522" t="s">
        <v>749</v>
      </c>
      <c r="BU149" s="522" t="s">
        <v>749</v>
      </c>
      <c r="BV149" s="522" t="s">
        <v>749</v>
      </c>
      <c r="BW149" s="522" t="s">
        <v>749</v>
      </c>
      <c r="BX149" s="522" t="s">
        <v>749</v>
      </c>
      <c r="BY149" s="522">
        <v>1</v>
      </c>
      <c r="BZ149" s="522">
        <v>1</v>
      </c>
      <c r="CA149" s="522">
        <v>1</v>
      </c>
      <c r="CB149" s="522">
        <v>1</v>
      </c>
      <c r="CC149" s="522" t="s">
        <v>749</v>
      </c>
      <c r="CD149" s="522">
        <v>1</v>
      </c>
      <c r="CE149" s="522" t="s">
        <v>749</v>
      </c>
      <c r="CF149" s="522">
        <v>1</v>
      </c>
      <c r="CG149" s="522" t="s">
        <v>749</v>
      </c>
      <c r="CH149" s="522">
        <v>1</v>
      </c>
      <c r="CI149" s="522" t="s">
        <v>749</v>
      </c>
      <c r="CJ149" s="522" t="s">
        <v>749</v>
      </c>
      <c r="CK149" s="522" t="s">
        <v>749</v>
      </c>
      <c r="CL149" s="522" t="s">
        <v>749</v>
      </c>
      <c r="CM149" s="522" t="s">
        <v>749</v>
      </c>
      <c r="CN149" s="522" t="s">
        <v>749</v>
      </c>
      <c r="CO149" s="522">
        <v>1</v>
      </c>
      <c r="CP149" s="522"/>
      <c r="CQ149" s="522"/>
      <c r="CR149" s="522"/>
      <c r="CS149" s="522"/>
      <c r="CT149" s="522"/>
      <c r="CU149" s="522"/>
      <c r="CV149" s="522"/>
    </row>
    <row r="150" s="258" customFormat="1" ht="172.8" spans="1:100">
      <c r="A150" s="447"/>
      <c r="B150" s="448">
        <f t="shared" si="26"/>
        <v>135</v>
      </c>
      <c r="C150" s="449" t="s">
        <v>1493</v>
      </c>
      <c r="D150" s="450" t="s">
        <v>743</v>
      </c>
      <c r="E150" s="451" t="s">
        <v>744</v>
      </c>
      <c r="F150" s="452" t="s">
        <v>1494</v>
      </c>
      <c r="G150" s="453" t="s">
        <v>1495</v>
      </c>
      <c r="H150" s="451" t="str">
        <f t="shared" si="24"/>
        <v>サーバ全体
Entire server</v>
      </c>
      <c r="I150" s="319" t="s">
        <v>1482</v>
      </c>
      <c r="J150" s="320" t="s">
        <v>1483</v>
      </c>
      <c r="K150" s="487" t="str">
        <f t="shared" si="27"/>
        <v>回答不要
Not Applicable</v>
      </c>
      <c r="L150" s="488"/>
      <c r="M150" s="489"/>
      <c r="N150" s="492" t="s">
        <v>287</v>
      </c>
      <c r="O150" s="493"/>
      <c r="P150" s="494"/>
      <c r="Q150" s="503"/>
      <c r="R150" s="487" t="str">
        <f t="shared" si="28"/>
        <v>回答不要
Not Applicable</v>
      </c>
      <c r="S150" s="488"/>
      <c r="T150" s="489"/>
      <c r="U150" s="493"/>
      <c r="V150" s="494"/>
      <c r="W150" s="503"/>
      <c r="X150" s="487" t="str">
        <f t="shared" si="29"/>
        <v>回答不要
Not Applicable</v>
      </c>
      <c r="Y150" s="488"/>
      <c r="Z150" s="489"/>
      <c r="AA150" s="493"/>
      <c r="AB150" s="494"/>
      <c r="AC150" s="503"/>
      <c r="AD150" s="487" t="str">
        <f t="shared" si="30"/>
        <v>回答不要
Not Applicable</v>
      </c>
      <c r="AE150" s="488"/>
      <c r="AF150" s="489"/>
      <c r="AG150" s="493"/>
      <c r="AH150" s="494"/>
      <c r="AI150" s="503"/>
      <c r="AJ150" s="487" t="str">
        <f t="shared" si="31"/>
        <v>回答不要
Not Applicable</v>
      </c>
      <c r="AK150" s="488"/>
      <c r="AL150" s="489"/>
      <c r="AM150" s="493"/>
      <c r="AN150" s="494"/>
      <c r="AO150" s="503"/>
      <c r="AP150" s="509">
        <f>IF(OR(AND('0.Work Content Judge'!$AE$160=1,$CP150=99),AND('0.Work Content Judge'!$AH$160=1,$CQ150=99),AND('0.Work Content Judge'!$AG$160=1,$CR150=99),AND(COUNTIF('0.Work Content Judge'!$AJ$160:$AO$160,2)=0,$CS150=99),AND(COUNTIF('0.Work Content Judge'!$AJ$160:$AO$160,2)&gt;0,$CT150=99),AND('0.Work Content Judge'!$T$160=0,$CU150=99),AND('0.Work Content Judge'!$U$160=0,$CV150=99)),0,IF(OR(AND('0.Work Content Judge'!$G$130=1,$CD150=1),AND('0.Work Content Judge'!$H$130=1,$CE150=1),AND('0.Work Content Judge'!$I$130=1,$CF150=1),AND('0.Work Content Judge'!$J$130=1,$CG150=1),AND('0.Work Content Judge'!$L$130=1,$CK150=1),,AND('0.Work Content Judge'!$O$130=1,$CL150=1),AND('0.Work Content Judge'!$P$130=1,$CM150=1)),1,0))</f>
        <v>0</v>
      </c>
      <c r="AQ150" s="509">
        <f t="shared" si="32"/>
        <v>1</v>
      </c>
      <c r="AR150" s="509">
        <f>IF(OR(AND('0.Work Content Judge'!$AE$161=1,$CP150=99),AND('0.Work Content Judge'!$AH$161=1,$CQ150=99),AND('0.Work Content Judge'!$AG$161=1,$CR150=99),AND(COUNTIF('0.Work Content Judge'!$AJ$161:$AO$161,2)=0,$CS150=99),AND(COUNTIF('0.Work Content Judge'!$AJ$161:$AO$161,2)&gt;0,$CT150=99),AND('0.Work Content Judge'!$T$161=0,$CU150=99),AND('0.Work Content Judge'!$U$161=0,$CV150=99)),0,IF(OR(AND('0.Work Content Judge'!$G$131=1,$CD150=1),AND('0.Work Content Judge'!$H$131=1,$CE150=1),AND('0.Work Content Judge'!$I$131=1,$CF150=1),AND('0.Work Content Judge'!$J$131=1,$CG150=1),AND('0.Work Content Judge'!$L$131=1,$CK150=1),,AND('0.Work Content Judge'!$O$131=1,$CL150=1),AND('0.Work Content Judge'!$P$131=1,$CM150=1)),1,0))</f>
        <v>0</v>
      </c>
      <c r="AS150" s="509">
        <f t="shared" si="33"/>
        <v>1</v>
      </c>
      <c r="AT150" s="509">
        <f>IF(OR(AND('0.Work Content Judge'!$AE$162=1,$CP150=99),AND('0.Work Content Judge'!$AH$162=1,$CQ150=99),AND('0.Work Content Judge'!$AG$162=1,$CR150=99),AND(COUNTIF('0.Work Content Judge'!$AJ$162:$AO$162,2)=0,$CS150=99),AND(COUNTIF('0.Work Content Judge'!$AJ$162:$AO$162,2)&gt;0,$CT150=99),AND('0.Work Content Judge'!$T$162=0,$CU150=99),AND('0.Work Content Judge'!$U$162=0,$CV150=99)),0,IF(OR(AND('0.Work Content Judge'!$G$132=1,$CD150=1),AND('0.Work Content Judge'!$H$132=1,$CE150=1),AND('0.Work Content Judge'!$I$132=1,$CF150=1),AND('0.Work Content Judge'!$J$132=1,$CG150=1),AND('0.Work Content Judge'!$L$132=1,$CK150=1),,AND('0.Work Content Judge'!$O$132=1,$CL150=1),AND('0.Work Content Judge'!$P$132=1,$CM150=1)),1,0))</f>
        <v>0</v>
      </c>
      <c r="AU150" s="509">
        <f t="shared" si="34"/>
        <v>1</v>
      </c>
      <c r="AV150" s="509">
        <f>IF(OR(AND('0.Work Content Judge'!$AE$163=1,$CP150=99),AND('0.Work Content Judge'!$AH$163=1,$CQ150=99),AND('0.Work Content Judge'!$AG$163=1,$CR150=99),AND(COUNTIF('0.Work Content Judge'!$AJ$163:$AO$163,2)=0,$CS150=99),AND(COUNTIF('0.Work Content Judge'!$AJ$163:$AO$163,2)&gt;0,$CT150=99),AND('0.Work Content Judge'!$T$163=0,$CU150=99),AND('0.Work Content Judge'!$U$163=0,$CV150=99)),0,IF(OR(AND('0.Work Content Judge'!$G$133=1,$CD150=1),AND('0.Work Content Judge'!$H$133=1,$CE150=1),AND('0.Work Content Judge'!$I$133=1,$CF150=1),AND('0.Work Content Judge'!$J$133=1,$CG150=1),AND('0.Work Content Judge'!$L$133=1,$CK150=1),,AND('0.Work Content Judge'!$O$133=1,$CL150=1),AND('0.Work Content Judge'!$P$133=1,$CM150=1)),1,0))</f>
        <v>0</v>
      </c>
      <c r="AW150" s="509">
        <f t="shared" si="35"/>
        <v>1</v>
      </c>
      <c r="AX150" s="509">
        <f>IF(OR(AND('0.Work Content Judge'!$AE$164=1,$CP150=99),AND('0.Work Content Judge'!$AH$164=1,$CQ150=99),AND('0.Work Content Judge'!$AG$164=1,$CR150=99),AND(COUNTIF('0.Work Content Judge'!$AJ$164:$AO$164,2)=0,$CS150=99),AND(COUNTIF('0.Work Content Judge'!$AJ$164:$AO$164,2)&gt;0,$CT150=99),AND('0.Work Content Judge'!$T$164=0,$CU150=99),AND('0.Work Content Judge'!$U$164=0,$CV150=99)),0,IF(OR(AND('0.Work Content Judge'!$G$134=1,$CD150=1),AND('0.Work Content Judge'!$H$134=1,$CE150=1),AND('0.Work Content Judge'!$I$134=1,$CF150=1),AND('0.Work Content Judge'!$J$134=1,$CG150=1),AND('0.Work Content Judge'!$L$134=1,$CK150=1),,AND('0.Work Content Judge'!$O$134=1,$CL150=1),AND('0.Work Content Judge'!$P$134=1,$CM150=1)),1,0))</f>
        <v>0</v>
      </c>
      <c r="AY150" s="509">
        <f t="shared" si="36"/>
        <v>1</v>
      </c>
      <c r="AZ150" s="523">
        <f t="shared" si="25"/>
        <v>2</v>
      </c>
      <c r="BA150" s="521">
        <v>1</v>
      </c>
      <c r="BB150" s="522">
        <v>1</v>
      </c>
      <c r="BC150" s="522" t="s">
        <v>749</v>
      </c>
      <c r="BD150" s="522" t="s">
        <v>749</v>
      </c>
      <c r="BE150" s="522" t="s">
        <v>749</v>
      </c>
      <c r="BF150" s="522" t="s">
        <v>749</v>
      </c>
      <c r="BG150" s="522" t="s">
        <v>749</v>
      </c>
      <c r="BH150" s="522" t="s">
        <v>749</v>
      </c>
      <c r="BI150" s="522" t="s">
        <v>749</v>
      </c>
      <c r="BJ150" s="522" t="e">
        <v>#N/A</v>
      </c>
      <c r="BK150" s="522" t="e">
        <v>#N/A</v>
      </c>
      <c r="BL150" s="522" t="e">
        <v>#N/A</v>
      </c>
      <c r="BM150" s="522" t="e">
        <v>#N/A</v>
      </c>
      <c r="BN150" s="522" t="e">
        <v>#N/A</v>
      </c>
      <c r="BO150" s="522" t="e">
        <v>#N/A</v>
      </c>
      <c r="BP150" s="522" t="e">
        <v>#N/A</v>
      </c>
      <c r="BQ150" s="522">
        <v>1</v>
      </c>
      <c r="BR150" s="522" t="s">
        <v>749</v>
      </c>
      <c r="BS150" s="522" t="s">
        <v>749</v>
      </c>
      <c r="BT150" s="522" t="s">
        <v>749</v>
      </c>
      <c r="BU150" s="522" t="s">
        <v>749</v>
      </c>
      <c r="BV150" s="522" t="s">
        <v>749</v>
      </c>
      <c r="BW150" s="522" t="s">
        <v>749</v>
      </c>
      <c r="BX150" s="522" t="s">
        <v>749</v>
      </c>
      <c r="BY150" s="522">
        <v>1</v>
      </c>
      <c r="BZ150" s="522">
        <v>1</v>
      </c>
      <c r="CA150" s="522">
        <v>1</v>
      </c>
      <c r="CB150" s="522">
        <v>1</v>
      </c>
      <c r="CC150" s="522" t="s">
        <v>749</v>
      </c>
      <c r="CD150" s="522">
        <v>1</v>
      </c>
      <c r="CE150" s="522" t="s">
        <v>749</v>
      </c>
      <c r="CF150" s="522">
        <v>1</v>
      </c>
      <c r="CG150" s="522" t="s">
        <v>749</v>
      </c>
      <c r="CH150" s="522">
        <v>1</v>
      </c>
      <c r="CI150" s="522" t="s">
        <v>749</v>
      </c>
      <c r="CJ150" s="522" t="s">
        <v>749</v>
      </c>
      <c r="CK150" s="522" t="s">
        <v>749</v>
      </c>
      <c r="CL150" s="522" t="s">
        <v>749</v>
      </c>
      <c r="CM150" s="522" t="s">
        <v>749</v>
      </c>
      <c r="CN150" s="522" t="s">
        <v>749</v>
      </c>
      <c r="CO150" s="522">
        <v>1</v>
      </c>
      <c r="CP150" s="522"/>
      <c r="CQ150" s="522"/>
      <c r="CR150" s="522"/>
      <c r="CS150" s="522"/>
      <c r="CT150" s="522"/>
      <c r="CU150" s="522"/>
      <c r="CV150" s="522"/>
    </row>
    <row r="151" s="258" customFormat="1" ht="172.8" spans="1:100">
      <c r="A151" s="447"/>
      <c r="B151" s="448">
        <f t="shared" si="26"/>
        <v>136</v>
      </c>
      <c r="C151" s="449" t="s">
        <v>1493</v>
      </c>
      <c r="D151" s="450" t="s">
        <v>743</v>
      </c>
      <c r="E151" s="451" t="s">
        <v>744</v>
      </c>
      <c r="F151" s="452" t="s">
        <v>1494</v>
      </c>
      <c r="G151" s="453" t="s">
        <v>1495</v>
      </c>
      <c r="H151" s="454" t="str">
        <f t="shared" si="24"/>
        <v>その他(ネットワーク機器等)
Other
(e.g., External FW, IPS/IDS, network equipment, storage devices, etc.)</v>
      </c>
      <c r="I151" s="319" t="s">
        <v>1482</v>
      </c>
      <c r="J151" s="320" t="s">
        <v>1483</v>
      </c>
      <c r="K151" s="487" t="str">
        <f t="shared" si="27"/>
        <v>回答不要
Not Applicable</v>
      </c>
      <c r="L151" s="488"/>
      <c r="M151" s="489"/>
      <c r="N151" s="492" t="s">
        <v>287</v>
      </c>
      <c r="O151" s="493"/>
      <c r="P151" s="494"/>
      <c r="Q151" s="503"/>
      <c r="R151" s="487" t="str">
        <f t="shared" si="28"/>
        <v>回答不要
Not Applicable</v>
      </c>
      <c r="S151" s="488"/>
      <c r="T151" s="489"/>
      <c r="U151" s="493"/>
      <c r="V151" s="494"/>
      <c r="W151" s="503"/>
      <c r="X151" s="487" t="str">
        <f t="shared" si="29"/>
        <v>回答不要
Not Applicable</v>
      </c>
      <c r="Y151" s="488"/>
      <c r="Z151" s="489"/>
      <c r="AA151" s="493"/>
      <c r="AB151" s="494"/>
      <c r="AC151" s="503"/>
      <c r="AD151" s="487" t="str">
        <f t="shared" si="30"/>
        <v>回答不要
Not Applicable</v>
      </c>
      <c r="AE151" s="488"/>
      <c r="AF151" s="489"/>
      <c r="AG151" s="493"/>
      <c r="AH151" s="494"/>
      <c r="AI151" s="503"/>
      <c r="AJ151" s="487" t="str">
        <f t="shared" si="31"/>
        <v>回答不要
Not Applicable</v>
      </c>
      <c r="AK151" s="488"/>
      <c r="AL151" s="489"/>
      <c r="AM151" s="493"/>
      <c r="AN151" s="494"/>
      <c r="AO151" s="503"/>
      <c r="AP151" s="509">
        <f>IF(OR(AND('0.Work Content Judge'!$AE$160=1,$CP151=99),AND('0.Work Content Judge'!$AH$160=1,$CQ151=99),AND('0.Work Content Judge'!$AG$160=1,$CR151=99),AND(COUNTIF('0.Work Content Judge'!$AJ$160:$AO$160,2)=0,$CS151=99),AND(COUNTIF('0.Work Content Judge'!$AJ$160:$AO$160,2)&gt;0,$CT151=99),AND('0.Work Content Judge'!$T$160=0,$CU151=99),AND('0.Work Content Judge'!$U$160=0,$CV151=99)),0,IF(OR(AND('0.Work Content Judge'!$G$130=1,$CD151=1),AND('0.Work Content Judge'!$H$130=1,$CE151=1),AND('0.Work Content Judge'!$I$130=1,$CF151=1),AND('0.Work Content Judge'!$J$130=1,$CG151=1),AND('0.Work Content Judge'!$L$130=1,$CK151=1),,AND('0.Work Content Judge'!$O$130=1,$CL151=1),AND('0.Work Content Judge'!$P$130=1,$CM151=1)),1,0))</f>
        <v>0</v>
      </c>
      <c r="AQ151" s="509">
        <f t="shared" si="32"/>
        <v>1</v>
      </c>
      <c r="AR151" s="509">
        <f>IF(OR(AND('0.Work Content Judge'!$AE$161=1,$CP151=99),AND('0.Work Content Judge'!$AH$161=1,$CQ151=99),AND('0.Work Content Judge'!$AG$161=1,$CR151=99),AND(COUNTIF('0.Work Content Judge'!$AJ$161:$AO$161,2)=0,$CS151=99),AND(COUNTIF('0.Work Content Judge'!$AJ$161:$AO$161,2)&gt;0,$CT151=99),AND('0.Work Content Judge'!$T$161=0,$CU151=99),AND('0.Work Content Judge'!$U$161=0,$CV151=99)),0,IF(OR(AND('0.Work Content Judge'!$G$131=1,$CD151=1),AND('0.Work Content Judge'!$H$131=1,$CE151=1),AND('0.Work Content Judge'!$I$131=1,$CF151=1),AND('0.Work Content Judge'!$J$131=1,$CG151=1),AND('0.Work Content Judge'!$L$131=1,$CK151=1),,AND('0.Work Content Judge'!$O$131=1,$CL151=1),AND('0.Work Content Judge'!$P$131=1,$CM151=1)),1,0))</f>
        <v>0</v>
      </c>
      <c r="AS151" s="509">
        <f t="shared" si="33"/>
        <v>1</v>
      </c>
      <c r="AT151" s="509">
        <f>IF(OR(AND('0.Work Content Judge'!$AE$162=1,$CP151=99),AND('0.Work Content Judge'!$AH$162=1,$CQ151=99),AND('0.Work Content Judge'!$AG$162=1,$CR151=99),AND(COUNTIF('0.Work Content Judge'!$AJ$162:$AO$162,2)=0,$CS151=99),AND(COUNTIF('0.Work Content Judge'!$AJ$162:$AO$162,2)&gt;0,$CT151=99),AND('0.Work Content Judge'!$T$162=0,$CU151=99),AND('0.Work Content Judge'!$U$162=0,$CV151=99)),0,IF(OR(AND('0.Work Content Judge'!$G$132=1,$CD151=1),AND('0.Work Content Judge'!$H$132=1,$CE151=1),AND('0.Work Content Judge'!$I$132=1,$CF151=1),AND('0.Work Content Judge'!$J$132=1,$CG151=1),AND('0.Work Content Judge'!$L$132=1,$CK151=1),,AND('0.Work Content Judge'!$O$132=1,$CL151=1),AND('0.Work Content Judge'!$P$132=1,$CM151=1)),1,0))</f>
        <v>0</v>
      </c>
      <c r="AU151" s="509">
        <f t="shared" si="34"/>
        <v>1</v>
      </c>
      <c r="AV151" s="509">
        <f>IF(OR(AND('0.Work Content Judge'!$AE$163=1,$CP151=99),AND('0.Work Content Judge'!$AH$163=1,$CQ151=99),AND('0.Work Content Judge'!$AG$163=1,$CR151=99),AND(COUNTIF('0.Work Content Judge'!$AJ$163:$AO$163,2)=0,$CS151=99),AND(COUNTIF('0.Work Content Judge'!$AJ$163:$AO$163,2)&gt;0,$CT151=99),AND('0.Work Content Judge'!$T$163=0,$CU151=99),AND('0.Work Content Judge'!$U$163=0,$CV151=99)),0,IF(OR(AND('0.Work Content Judge'!$G$133=1,$CD151=1),AND('0.Work Content Judge'!$H$133=1,$CE151=1),AND('0.Work Content Judge'!$I$133=1,$CF151=1),AND('0.Work Content Judge'!$J$133=1,$CG151=1),AND('0.Work Content Judge'!$L$133=1,$CK151=1),,AND('0.Work Content Judge'!$O$133=1,$CL151=1),AND('0.Work Content Judge'!$P$133=1,$CM151=1)),1,0))</f>
        <v>0</v>
      </c>
      <c r="AW151" s="509">
        <f t="shared" si="35"/>
        <v>1</v>
      </c>
      <c r="AX151" s="509">
        <f>IF(OR(AND('0.Work Content Judge'!$AE$164=1,$CP151=99),AND('0.Work Content Judge'!$AH$164=1,$CQ151=99),AND('0.Work Content Judge'!$AG$164=1,$CR151=99),AND(COUNTIF('0.Work Content Judge'!$AJ$164:$AO$164,2)=0,$CS151=99),AND(COUNTIF('0.Work Content Judge'!$AJ$164:$AO$164,2)&gt;0,$CT151=99),AND('0.Work Content Judge'!$T$164=0,$CU151=99),AND('0.Work Content Judge'!$U$164=0,$CV151=99)),0,IF(OR(AND('0.Work Content Judge'!$G$134=1,$CD151=1),AND('0.Work Content Judge'!$H$134=1,$CE151=1),AND('0.Work Content Judge'!$I$134=1,$CF151=1),AND('0.Work Content Judge'!$J$134=1,$CG151=1),AND('0.Work Content Judge'!$L$134=1,$CK151=1),,AND('0.Work Content Judge'!$O$134=1,$CL151=1),AND('0.Work Content Judge'!$P$134=1,$CM151=1)),1,0))</f>
        <v>0</v>
      </c>
      <c r="AY151" s="509">
        <f t="shared" si="36"/>
        <v>1</v>
      </c>
      <c r="AZ151" s="524">
        <f t="shared" si="25"/>
        <v>1</v>
      </c>
      <c r="BA151" s="521">
        <v>1</v>
      </c>
      <c r="BB151" s="522">
        <v>1</v>
      </c>
      <c r="BC151" s="522" t="s">
        <v>749</v>
      </c>
      <c r="BD151" s="522" t="s">
        <v>749</v>
      </c>
      <c r="BE151" s="522" t="s">
        <v>749</v>
      </c>
      <c r="BF151" s="522" t="s">
        <v>749</v>
      </c>
      <c r="BG151" s="522" t="s">
        <v>749</v>
      </c>
      <c r="BH151" s="522" t="s">
        <v>749</v>
      </c>
      <c r="BI151" s="522" t="s">
        <v>749</v>
      </c>
      <c r="BJ151" s="522" t="e">
        <v>#N/A</v>
      </c>
      <c r="BK151" s="522" t="e">
        <v>#N/A</v>
      </c>
      <c r="BL151" s="522" t="e">
        <v>#N/A</v>
      </c>
      <c r="BM151" s="522" t="e">
        <v>#N/A</v>
      </c>
      <c r="BN151" s="522" t="e">
        <v>#N/A</v>
      </c>
      <c r="BO151" s="522" t="e">
        <v>#N/A</v>
      </c>
      <c r="BP151" s="522" t="e">
        <v>#N/A</v>
      </c>
      <c r="BQ151" s="538"/>
      <c r="BR151" s="522" t="s">
        <v>749</v>
      </c>
      <c r="BS151" s="522" t="s">
        <v>749</v>
      </c>
      <c r="BT151" s="522" t="s">
        <v>749</v>
      </c>
      <c r="BU151" s="522" t="s">
        <v>749</v>
      </c>
      <c r="BV151" s="522" t="s">
        <v>749</v>
      </c>
      <c r="BW151" s="522" t="s">
        <v>749</v>
      </c>
      <c r="BX151" s="522" t="s">
        <v>749</v>
      </c>
      <c r="BY151" s="522">
        <v>1</v>
      </c>
      <c r="BZ151" s="522">
        <v>1</v>
      </c>
      <c r="CA151" s="522">
        <v>1</v>
      </c>
      <c r="CB151" s="522">
        <v>1</v>
      </c>
      <c r="CC151" s="522" t="s">
        <v>749</v>
      </c>
      <c r="CD151" s="522">
        <v>1</v>
      </c>
      <c r="CE151" s="522" t="s">
        <v>749</v>
      </c>
      <c r="CF151" s="522">
        <v>1</v>
      </c>
      <c r="CG151" s="522" t="s">
        <v>749</v>
      </c>
      <c r="CH151" s="522">
        <v>1</v>
      </c>
      <c r="CI151" s="522" t="s">
        <v>749</v>
      </c>
      <c r="CJ151" s="522" t="s">
        <v>749</v>
      </c>
      <c r="CK151" s="522" t="s">
        <v>749</v>
      </c>
      <c r="CL151" s="522" t="s">
        <v>749</v>
      </c>
      <c r="CM151" s="522" t="s">
        <v>749</v>
      </c>
      <c r="CN151" s="522" t="s">
        <v>749</v>
      </c>
      <c r="CO151" s="522">
        <v>1</v>
      </c>
      <c r="CP151" s="522"/>
      <c r="CQ151" s="522"/>
      <c r="CR151" s="522"/>
      <c r="CS151" s="522"/>
      <c r="CT151" s="522"/>
      <c r="CU151" s="522"/>
      <c r="CV151" s="522"/>
    </row>
    <row r="152" s="258" customFormat="1" ht="172.8" spans="1:100">
      <c r="A152" s="447"/>
      <c r="B152" s="448">
        <f t="shared" si="26"/>
        <v>137</v>
      </c>
      <c r="C152" s="449" t="s">
        <v>1496</v>
      </c>
      <c r="D152" s="450" t="s">
        <v>743</v>
      </c>
      <c r="E152" s="451" t="s">
        <v>744</v>
      </c>
      <c r="F152" s="452" t="s">
        <v>1497</v>
      </c>
      <c r="G152" s="453" t="s">
        <v>1498</v>
      </c>
      <c r="H152" s="451" t="str">
        <f t="shared" si="24"/>
        <v>サーバ全体
Entire server</v>
      </c>
      <c r="I152" s="319" t="s">
        <v>1482</v>
      </c>
      <c r="J152" s="320" t="s">
        <v>1483</v>
      </c>
      <c r="K152" s="487" t="str">
        <f t="shared" si="27"/>
        <v>回答不要
Not Applicable</v>
      </c>
      <c r="L152" s="488"/>
      <c r="M152" s="489"/>
      <c r="N152" s="492" t="s">
        <v>287</v>
      </c>
      <c r="O152" s="493"/>
      <c r="P152" s="494"/>
      <c r="Q152" s="503"/>
      <c r="R152" s="487" t="str">
        <f t="shared" si="28"/>
        <v>回答不要
Not Applicable</v>
      </c>
      <c r="S152" s="488"/>
      <c r="T152" s="489"/>
      <c r="U152" s="493"/>
      <c r="V152" s="494"/>
      <c r="W152" s="503"/>
      <c r="X152" s="487" t="str">
        <f t="shared" si="29"/>
        <v>回答不要
Not Applicable</v>
      </c>
      <c r="Y152" s="488"/>
      <c r="Z152" s="489"/>
      <c r="AA152" s="493"/>
      <c r="AB152" s="494"/>
      <c r="AC152" s="503"/>
      <c r="AD152" s="487" t="str">
        <f t="shared" si="30"/>
        <v>回答不要
Not Applicable</v>
      </c>
      <c r="AE152" s="488"/>
      <c r="AF152" s="489"/>
      <c r="AG152" s="493"/>
      <c r="AH152" s="494"/>
      <c r="AI152" s="503"/>
      <c r="AJ152" s="487" t="str">
        <f t="shared" si="31"/>
        <v>回答不要
Not Applicable</v>
      </c>
      <c r="AK152" s="488"/>
      <c r="AL152" s="489"/>
      <c r="AM152" s="493"/>
      <c r="AN152" s="494"/>
      <c r="AO152" s="503"/>
      <c r="AP152" s="509">
        <f>IF(OR(AND('0.Work Content Judge'!$AE$160=1,$CP152=99),AND('0.Work Content Judge'!$AH$160=1,$CQ152=99),AND('0.Work Content Judge'!$AG$160=1,$CR152=99),AND(COUNTIF('0.Work Content Judge'!$AJ$160:$AO$160,2)=0,$CS152=99),AND(COUNTIF('0.Work Content Judge'!$AJ$160:$AO$160,2)&gt;0,$CT152=99),AND('0.Work Content Judge'!$T$160=0,$CU152=99),AND('0.Work Content Judge'!$U$160=0,$CV152=99)),0,IF(OR(AND('0.Work Content Judge'!$G$130=1,$CD152=1),AND('0.Work Content Judge'!$H$130=1,$CE152=1),AND('0.Work Content Judge'!$I$130=1,$CF152=1),AND('0.Work Content Judge'!$J$130=1,$CG152=1),AND('0.Work Content Judge'!$L$130=1,$CK152=1),,AND('0.Work Content Judge'!$O$130=1,$CL152=1),AND('0.Work Content Judge'!$P$130=1,$CM152=1)),1,0))</f>
        <v>0</v>
      </c>
      <c r="AQ152" s="509">
        <f t="shared" si="32"/>
        <v>1</v>
      </c>
      <c r="AR152" s="509">
        <f>IF(OR(AND('0.Work Content Judge'!$AE$161=1,$CP152=99),AND('0.Work Content Judge'!$AH$161=1,$CQ152=99),AND('0.Work Content Judge'!$AG$161=1,$CR152=99),AND(COUNTIF('0.Work Content Judge'!$AJ$161:$AO$161,2)=0,$CS152=99),AND(COUNTIF('0.Work Content Judge'!$AJ$161:$AO$161,2)&gt;0,$CT152=99),AND('0.Work Content Judge'!$T$161=0,$CU152=99),AND('0.Work Content Judge'!$U$161=0,$CV152=99)),0,IF(OR(AND('0.Work Content Judge'!$G$131=1,$CD152=1),AND('0.Work Content Judge'!$H$131=1,$CE152=1),AND('0.Work Content Judge'!$I$131=1,$CF152=1),AND('0.Work Content Judge'!$J$131=1,$CG152=1),AND('0.Work Content Judge'!$L$131=1,$CK152=1),,AND('0.Work Content Judge'!$O$131=1,$CL152=1),AND('0.Work Content Judge'!$P$131=1,$CM152=1)),1,0))</f>
        <v>0</v>
      </c>
      <c r="AS152" s="509">
        <f t="shared" si="33"/>
        <v>1</v>
      </c>
      <c r="AT152" s="509">
        <f>IF(OR(AND('0.Work Content Judge'!$AE$162=1,$CP152=99),AND('0.Work Content Judge'!$AH$162=1,$CQ152=99),AND('0.Work Content Judge'!$AG$162=1,$CR152=99),AND(COUNTIF('0.Work Content Judge'!$AJ$162:$AO$162,2)=0,$CS152=99),AND(COUNTIF('0.Work Content Judge'!$AJ$162:$AO$162,2)&gt;0,$CT152=99),AND('0.Work Content Judge'!$T$162=0,$CU152=99),AND('0.Work Content Judge'!$U$162=0,$CV152=99)),0,IF(OR(AND('0.Work Content Judge'!$G$132=1,$CD152=1),AND('0.Work Content Judge'!$H$132=1,$CE152=1),AND('0.Work Content Judge'!$I$132=1,$CF152=1),AND('0.Work Content Judge'!$J$132=1,$CG152=1),AND('0.Work Content Judge'!$L$132=1,$CK152=1),,AND('0.Work Content Judge'!$O$132=1,$CL152=1),AND('0.Work Content Judge'!$P$132=1,$CM152=1)),1,0))</f>
        <v>0</v>
      </c>
      <c r="AU152" s="509">
        <f t="shared" si="34"/>
        <v>1</v>
      </c>
      <c r="AV152" s="509">
        <f>IF(OR(AND('0.Work Content Judge'!$AE$163=1,$CP152=99),AND('0.Work Content Judge'!$AH$163=1,$CQ152=99),AND('0.Work Content Judge'!$AG$163=1,$CR152=99),AND(COUNTIF('0.Work Content Judge'!$AJ$163:$AO$163,2)=0,$CS152=99),AND(COUNTIF('0.Work Content Judge'!$AJ$163:$AO$163,2)&gt;0,$CT152=99),AND('0.Work Content Judge'!$T$163=0,$CU152=99),AND('0.Work Content Judge'!$U$163=0,$CV152=99)),0,IF(OR(AND('0.Work Content Judge'!$G$133=1,$CD152=1),AND('0.Work Content Judge'!$H$133=1,$CE152=1),AND('0.Work Content Judge'!$I$133=1,$CF152=1),AND('0.Work Content Judge'!$J$133=1,$CG152=1),AND('0.Work Content Judge'!$L$133=1,$CK152=1),,AND('0.Work Content Judge'!$O$133=1,$CL152=1),AND('0.Work Content Judge'!$P$133=1,$CM152=1)),1,0))</f>
        <v>0</v>
      </c>
      <c r="AW152" s="509">
        <f t="shared" si="35"/>
        <v>1</v>
      </c>
      <c r="AX152" s="509">
        <f>IF(OR(AND('0.Work Content Judge'!$AE$164=1,$CP152=99),AND('0.Work Content Judge'!$AH$164=1,$CQ152=99),AND('0.Work Content Judge'!$AG$164=1,$CR152=99),AND(COUNTIF('0.Work Content Judge'!$AJ$164:$AO$164,2)=0,$CS152=99),AND(COUNTIF('0.Work Content Judge'!$AJ$164:$AO$164,2)&gt;0,$CT152=99),AND('0.Work Content Judge'!$T$164=0,$CU152=99),AND('0.Work Content Judge'!$U$164=0,$CV152=99)),0,IF(OR(AND('0.Work Content Judge'!$G$134=1,$CD152=1),AND('0.Work Content Judge'!$H$134=1,$CE152=1),AND('0.Work Content Judge'!$I$134=1,$CF152=1),AND('0.Work Content Judge'!$J$134=1,$CG152=1),AND('0.Work Content Judge'!$L$134=1,$CK152=1),,AND('0.Work Content Judge'!$O$134=1,$CL152=1),AND('0.Work Content Judge'!$P$134=1,$CM152=1)),1,0))</f>
        <v>0</v>
      </c>
      <c r="AY152" s="509">
        <f t="shared" si="36"/>
        <v>1</v>
      </c>
      <c r="AZ152" s="523">
        <f t="shared" si="25"/>
        <v>2</v>
      </c>
      <c r="BA152" s="521">
        <v>1</v>
      </c>
      <c r="BB152" s="522">
        <v>1</v>
      </c>
      <c r="BC152" s="522" t="s">
        <v>749</v>
      </c>
      <c r="BD152" s="522" t="s">
        <v>749</v>
      </c>
      <c r="BE152" s="522" t="s">
        <v>749</v>
      </c>
      <c r="BF152" s="522" t="s">
        <v>749</v>
      </c>
      <c r="BG152" s="522" t="s">
        <v>749</v>
      </c>
      <c r="BH152" s="522" t="s">
        <v>749</v>
      </c>
      <c r="BI152" s="522" t="s">
        <v>749</v>
      </c>
      <c r="BJ152" s="522" t="e">
        <v>#N/A</v>
      </c>
      <c r="BK152" s="522" t="e">
        <v>#N/A</v>
      </c>
      <c r="BL152" s="522" t="e">
        <v>#N/A</v>
      </c>
      <c r="BM152" s="522" t="e">
        <v>#N/A</v>
      </c>
      <c r="BN152" s="522" t="e">
        <v>#N/A</v>
      </c>
      <c r="BO152" s="522" t="e">
        <v>#N/A</v>
      </c>
      <c r="BP152" s="522" t="e">
        <v>#N/A</v>
      </c>
      <c r="BQ152" s="522">
        <v>1</v>
      </c>
      <c r="BR152" s="522" t="s">
        <v>749</v>
      </c>
      <c r="BS152" s="522" t="s">
        <v>749</v>
      </c>
      <c r="BT152" s="522" t="s">
        <v>749</v>
      </c>
      <c r="BU152" s="522" t="s">
        <v>749</v>
      </c>
      <c r="BV152" s="522" t="s">
        <v>749</v>
      </c>
      <c r="BW152" s="522" t="s">
        <v>749</v>
      </c>
      <c r="BX152" s="522" t="s">
        <v>749</v>
      </c>
      <c r="BY152" s="522">
        <v>1</v>
      </c>
      <c r="BZ152" s="522">
        <v>1</v>
      </c>
      <c r="CA152" s="522">
        <v>1</v>
      </c>
      <c r="CB152" s="522">
        <v>1</v>
      </c>
      <c r="CC152" s="522" t="s">
        <v>749</v>
      </c>
      <c r="CD152" s="522">
        <v>1</v>
      </c>
      <c r="CE152" s="522" t="s">
        <v>749</v>
      </c>
      <c r="CF152" s="522">
        <v>1</v>
      </c>
      <c r="CG152" s="522" t="s">
        <v>749</v>
      </c>
      <c r="CH152" s="522">
        <v>1</v>
      </c>
      <c r="CI152" s="522" t="s">
        <v>749</v>
      </c>
      <c r="CJ152" s="522" t="s">
        <v>749</v>
      </c>
      <c r="CK152" s="522" t="s">
        <v>749</v>
      </c>
      <c r="CL152" s="522" t="s">
        <v>749</v>
      </c>
      <c r="CM152" s="522" t="s">
        <v>749</v>
      </c>
      <c r="CN152" s="522" t="s">
        <v>749</v>
      </c>
      <c r="CO152" s="522">
        <v>1</v>
      </c>
      <c r="CP152" s="522"/>
      <c r="CQ152" s="522"/>
      <c r="CR152" s="522"/>
      <c r="CS152" s="522"/>
      <c r="CT152" s="522"/>
      <c r="CU152" s="522"/>
      <c r="CV152" s="522"/>
    </row>
    <row r="153" s="258" customFormat="1" ht="172.8" spans="1:100">
      <c r="A153" s="447"/>
      <c r="B153" s="448">
        <f t="shared" si="26"/>
        <v>138</v>
      </c>
      <c r="C153" s="449" t="s">
        <v>1496</v>
      </c>
      <c r="D153" s="450" t="s">
        <v>743</v>
      </c>
      <c r="E153" s="451" t="s">
        <v>744</v>
      </c>
      <c r="F153" s="452" t="s">
        <v>1497</v>
      </c>
      <c r="G153" s="453" t="s">
        <v>1498</v>
      </c>
      <c r="H153" s="454" t="str">
        <f t="shared" si="24"/>
        <v>その他(ネットワーク機器等)
Other
(e.g., External FW, IPS/IDS, network equipment, storage devices, etc.)</v>
      </c>
      <c r="I153" s="319" t="s">
        <v>1482</v>
      </c>
      <c r="J153" s="320" t="s">
        <v>1483</v>
      </c>
      <c r="K153" s="487" t="str">
        <f t="shared" si="27"/>
        <v>回答不要
Not Applicable</v>
      </c>
      <c r="L153" s="488"/>
      <c r="M153" s="489"/>
      <c r="N153" s="492" t="s">
        <v>287</v>
      </c>
      <c r="O153" s="493"/>
      <c r="P153" s="494"/>
      <c r="Q153" s="503"/>
      <c r="R153" s="487" t="str">
        <f t="shared" si="28"/>
        <v>回答不要
Not Applicable</v>
      </c>
      <c r="S153" s="488"/>
      <c r="T153" s="489"/>
      <c r="U153" s="493"/>
      <c r="V153" s="494"/>
      <c r="W153" s="503"/>
      <c r="X153" s="487" t="str">
        <f t="shared" si="29"/>
        <v>回答不要
Not Applicable</v>
      </c>
      <c r="Y153" s="488"/>
      <c r="Z153" s="489"/>
      <c r="AA153" s="493"/>
      <c r="AB153" s="494"/>
      <c r="AC153" s="503"/>
      <c r="AD153" s="487" t="str">
        <f t="shared" si="30"/>
        <v>回答不要
Not Applicable</v>
      </c>
      <c r="AE153" s="488"/>
      <c r="AF153" s="489"/>
      <c r="AG153" s="493"/>
      <c r="AH153" s="494"/>
      <c r="AI153" s="503"/>
      <c r="AJ153" s="487" t="str">
        <f t="shared" si="31"/>
        <v>回答不要
Not Applicable</v>
      </c>
      <c r="AK153" s="488"/>
      <c r="AL153" s="489"/>
      <c r="AM153" s="493"/>
      <c r="AN153" s="494"/>
      <c r="AO153" s="503"/>
      <c r="AP153" s="509">
        <f>IF(OR(AND('0.Work Content Judge'!$AE$160=1,$CP153=99),AND('0.Work Content Judge'!$AH$160=1,$CQ153=99),AND('0.Work Content Judge'!$AG$160=1,$CR153=99),AND(COUNTIF('0.Work Content Judge'!$AJ$160:$AO$160,2)=0,$CS153=99),AND(COUNTIF('0.Work Content Judge'!$AJ$160:$AO$160,2)&gt;0,$CT153=99),AND('0.Work Content Judge'!$T$160=0,$CU153=99),AND('0.Work Content Judge'!$U$160=0,$CV153=99)),0,IF(OR(AND('0.Work Content Judge'!$G$130=1,$CD153=1),AND('0.Work Content Judge'!$H$130=1,$CE153=1),AND('0.Work Content Judge'!$I$130=1,$CF153=1),AND('0.Work Content Judge'!$J$130=1,$CG153=1),AND('0.Work Content Judge'!$L$130=1,$CK153=1),,AND('0.Work Content Judge'!$O$130=1,$CL153=1),AND('0.Work Content Judge'!$P$130=1,$CM153=1)),1,0))</f>
        <v>0</v>
      </c>
      <c r="AQ153" s="509">
        <f t="shared" si="32"/>
        <v>1</v>
      </c>
      <c r="AR153" s="509">
        <f>IF(OR(AND('0.Work Content Judge'!$AE$161=1,$CP153=99),AND('0.Work Content Judge'!$AH$161=1,$CQ153=99),AND('0.Work Content Judge'!$AG$161=1,$CR153=99),AND(COUNTIF('0.Work Content Judge'!$AJ$161:$AO$161,2)=0,$CS153=99),AND(COUNTIF('0.Work Content Judge'!$AJ$161:$AO$161,2)&gt;0,$CT153=99),AND('0.Work Content Judge'!$T$161=0,$CU153=99),AND('0.Work Content Judge'!$U$161=0,$CV153=99)),0,IF(OR(AND('0.Work Content Judge'!$G$131=1,$CD153=1),AND('0.Work Content Judge'!$H$131=1,$CE153=1),AND('0.Work Content Judge'!$I$131=1,$CF153=1),AND('0.Work Content Judge'!$J$131=1,$CG153=1),AND('0.Work Content Judge'!$L$131=1,$CK153=1),,AND('0.Work Content Judge'!$O$131=1,$CL153=1),AND('0.Work Content Judge'!$P$131=1,$CM153=1)),1,0))</f>
        <v>0</v>
      </c>
      <c r="AS153" s="509">
        <f t="shared" si="33"/>
        <v>1</v>
      </c>
      <c r="AT153" s="509">
        <f>IF(OR(AND('0.Work Content Judge'!$AE$162=1,$CP153=99),AND('0.Work Content Judge'!$AH$162=1,$CQ153=99),AND('0.Work Content Judge'!$AG$162=1,$CR153=99),AND(COUNTIF('0.Work Content Judge'!$AJ$162:$AO$162,2)=0,$CS153=99),AND(COUNTIF('0.Work Content Judge'!$AJ$162:$AO$162,2)&gt;0,$CT153=99),AND('0.Work Content Judge'!$T$162=0,$CU153=99),AND('0.Work Content Judge'!$U$162=0,$CV153=99)),0,IF(OR(AND('0.Work Content Judge'!$G$132=1,$CD153=1),AND('0.Work Content Judge'!$H$132=1,$CE153=1),AND('0.Work Content Judge'!$I$132=1,$CF153=1),AND('0.Work Content Judge'!$J$132=1,$CG153=1),AND('0.Work Content Judge'!$L$132=1,$CK153=1),,AND('0.Work Content Judge'!$O$132=1,$CL153=1),AND('0.Work Content Judge'!$P$132=1,$CM153=1)),1,0))</f>
        <v>0</v>
      </c>
      <c r="AU153" s="509">
        <f t="shared" si="34"/>
        <v>1</v>
      </c>
      <c r="AV153" s="509">
        <f>IF(OR(AND('0.Work Content Judge'!$AE$163=1,$CP153=99),AND('0.Work Content Judge'!$AH$163=1,$CQ153=99),AND('0.Work Content Judge'!$AG$163=1,$CR153=99),AND(COUNTIF('0.Work Content Judge'!$AJ$163:$AO$163,2)=0,$CS153=99),AND(COUNTIF('0.Work Content Judge'!$AJ$163:$AO$163,2)&gt;0,$CT153=99),AND('0.Work Content Judge'!$T$163=0,$CU153=99),AND('0.Work Content Judge'!$U$163=0,$CV153=99)),0,IF(OR(AND('0.Work Content Judge'!$G$133=1,$CD153=1),AND('0.Work Content Judge'!$H$133=1,$CE153=1),AND('0.Work Content Judge'!$I$133=1,$CF153=1),AND('0.Work Content Judge'!$J$133=1,$CG153=1),AND('0.Work Content Judge'!$L$133=1,$CK153=1),,AND('0.Work Content Judge'!$O$133=1,$CL153=1),AND('0.Work Content Judge'!$P$133=1,$CM153=1)),1,0))</f>
        <v>0</v>
      </c>
      <c r="AW153" s="509">
        <f t="shared" si="35"/>
        <v>1</v>
      </c>
      <c r="AX153" s="509">
        <f>IF(OR(AND('0.Work Content Judge'!$AE$164=1,$CP153=99),AND('0.Work Content Judge'!$AH$164=1,$CQ153=99),AND('0.Work Content Judge'!$AG$164=1,$CR153=99),AND(COUNTIF('0.Work Content Judge'!$AJ$164:$AO$164,2)=0,$CS153=99),AND(COUNTIF('0.Work Content Judge'!$AJ$164:$AO$164,2)&gt;0,$CT153=99),AND('0.Work Content Judge'!$T$164=0,$CU153=99),AND('0.Work Content Judge'!$U$164=0,$CV153=99)),0,IF(OR(AND('0.Work Content Judge'!$G$134=1,$CD153=1),AND('0.Work Content Judge'!$H$134=1,$CE153=1),AND('0.Work Content Judge'!$I$134=1,$CF153=1),AND('0.Work Content Judge'!$J$134=1,$CG153=1),AND('0.Work Content Judge'!$L$134=1,$CK153=1),,AND('0.Work Content Judge'!$O$134=1,$CL153=1),AND('0.Work Content Judge'!$P$134=1,$CM153=1)),1,0))</f>
        <v>0</v>
      </c>
      <c r="AY153" s="509">
        <f t="shared" si="36"/>
        <v>1</v>
      </c>
      <c r="AZ153" s="524">
        <f t="shared" si="25"/>
        <v>1</v>
      </c>
      <c r="BA153" s="521">
        <v>1</v>
      </c>
      <c r="BB153" s="522">
        <v>1</v>
      </c>
      <c r="BC153" s="522" t="s">
        <v>749</v>
      </c>
      <c r="BD153" s="522" t="s">
        <v>749</v>
      </c>
      <c r="BE153" s="522" t="s">
        <v>749</v>
      </c>
      <c r="BF153" s="522" t="s">
        <v>749</v>
      </c>
      <c r="BG153" s="522" t="s">
        <v>749</v>
      </c>
      <c r="BH153" s="522" t="s">
        <v>749</v>
      </c>
      <c r="BI153" s="522" t="s">
        <v>749</v>
      </c>
      <c r="BJ153" s="522" t="e">
        <v>#N/A</v>
      </c>
      <c r="BK153" s="522" t="e">
        <v>#N/A</v>
      </c>
      <c r="BL153" s="522" t="e">
        <v>#N/A</v>
      </c>
      <c r="BM153" s="522" t="e">
        <v>#N/A</v>
      </c>
      <c r="BN153" s="522" t="e">
        <v>#N/A</v>
      </c>
      <c r="BO153" s="522" t="e">
        <v>#N/A</v>
      </c>
      <c r="BP153" s="522" t="e">
        <v>#N/A</v>
      </c>
      <c r="BQ153" s="538"/>
      <c r="BR153" s="522" t="s">
        <v>749</v>
      </c>
      <c r="BS153" s="522" t="s">
        <v>749</v>
      </c>
      <c r="BT153" s="522" t="s">
        <v>749</v>
      </c>
      <c r="BU153" s="522" t="s">
        <v>749</v>
      </c>
      <c r="BV153" s="522" t="s">
        <v>749</v>
      </c>
      <c r="BW153" s="522" t="s">
        <v>749</v>
      </c>
      <c r="BX153" s="522" t="s">
        <v>749</v>
      </c>
      <c r="BY153" s="522">
        <v>1</v>
      </c>
      <c r="BZ153" s="522">
        <v>1</v>
      </c>
      <c r="CA153" s="522">
        <v>1</v>
      </c>
      <c r="CB153" s="522">
        <v>1</v>
      </c>
      <c r="CC153" s="522" t="s">
        <v>749</v>
      </c>
      <c r="CD153" s="522">
        <v>1</v>
      </c>
      <c r="CE153" s="522" t="s">
        <v>749</v>
      </c>
      <c r="CF153" s="522">
        <v>1</v>
      </c>
      <c r="CG153" s="522" t="s">
        <v>749</v>
      </c>
      <c r="CH153" s="522">
        <v>1</v>
      </c>
      <c r="CI153" s="522" t="s">
        <v>749</v>
      </c>
      <c r="CJ153" s="522" t="s">
        <v>749</v>
      </c>
      <c r="CK153" s="522" t="s">
        <v>749</v>
      </c>
      <c r="CL153" s="522" t="s">
        <v>749</v>
      </c>
      <c r="CM153" s="522" t="s">
        <v>749</v>
      </c>
      <c r="CN153" s="522" t="s">
        <v>749</v>
      </c>
      <c r="CO153" s="522">
        <v>1</v>
      </c>
      <c r="CP153" s="522"/>
      <c r="CQ153" s="522"/>
      <c r="CR153" s="522"/>
      <c r="CS153" s="522"/>
      <c r="CT153" s="522"/>
      <c r="CU153" s="522"/>
      <c r="CV153" s="522"/>
    </row>
    <row r="154" s="258" customFormat="1" ht="172.8" spans="1:100">
      <c r="A154" s="447"/>
      <c r="B154" s="448">
        <f t="shared" si="26"/>
        <v>139</v>
      </c>
      <c r="C154" s="449" t="s">
        <v>1499</v>
      </c>
      <c r="D154" s="450" t="s">
        <v>743</v>
      </c>
      <c r="E154" s="451" t="s">
        <v>744</v>
      </c>
      <c r="F154" s="452" t="s">
        <v>1500</v>
      </c>
      <c r="G154" s="453" t="s">
        <v>1501</v>
      </c>
      <c r="H154" s="451" t="str">
        <f t="shared" si="24"/>
        <v>サーバ全体
Entire server</v>
      </c>
      <c r="I154" s="319" t="s">
        <v>1482</v>
      </c>
      <c r="J154" s="320" t="s">
        <v>1483</v>
      </c>
      <c r="K154" s="487" t="str">
        <f t="shared" si="27"/>
        <v>回答不要
Not Applicable</v>
      </c>
      <c r="L154" s="488"/>
      <c r="M154" s="489"/>
      <c r="N154" s="492" t="s">
        <v>287</v>
      </c>
      <c r="O154" s="493"/>
      <c r="P154" s="494"/>
      <c r="Q154" s="503"/>
      <c r="R154" s="487" t="str">
        <f t="shared" si="28"/>
        <v>回答不要
Not Applicable</v>
      </c>
      <c r="S154" s="488"/>
      <c r="T154" s="489"/>
      <c r="U154" s="493"/>
      <c r="V154" s="494"/>
      <c r="W154" s="503"/>
      <c r="X154" s="487" t="str">
        <f t="shared" si="29"/>
        <v>回答不要
Not Applicable</v>
      </c>
      <c r="Y154" s="488"/>
      <c r="Z154" s="489"/>
      <c r="AA154" s="493"/>
      <c r="AB154" s="494"/>
      <c r="AC154" s="503"/>
      <c r="AD154" s="487" t="str">
        <f t="shared" si="30"/>
        <v>回答不要
Not Applicable</v>
      </c>
      <c r="AE154" s="488"/>
      <c r="AF154" s="489"/>
      <c r="AG154" s="493"/>
      <c r="AH154" s="494"/>
      <c r="AI154" s="503"/>
      <c r="AJ154" s="487" t="str">
        <f t="shared" si="31"/>
        <v>回答不要
Not Applicable</v>
      </c>
      <c r="AK154" s="488"/>
      <c r="AL154" s="489"/>
      <c r="AM154" s="493"/>
      <c r="AN154" s="494"/>
      <c r="AO154" s="503"/>
      <c r="AP154" s="509">
        <f>IF(OR(AND('0.Work Content Judge'!$AE$160=1,$CP154=99),AND('0.Work Content Judge'!$AH$160=1,$CQ154=99),AND('0.Work Content Judge'!$AG$160=1,$CR154=99),AND(COUNTIF('0.Work Content Judge'!$AJ$160:$AO$160,2)=0,$CS154=99),AND(COUNTIF('0.Work Content Judge'!$AJ$160:$AO$160,2)&gt;0,$CT154=99),AND('0.Work Content Judge'!$T$160=0,$CU154=99),AND('0.Work Content Judge'!$U$160=0,$CV154=99)),0,IF(OR(AND('0.Work Content Judge'!$G$130=1,$CD154=1),AND('0.Work Content Judge'!$H$130=1,$CE154=1),AND('0.Work Content Judge'!$I$130=1,$CF154=1),AND('0.Work Content Judge'!$J$130=1,$CG154=1),AND('0.Work Content Judge'!$L$130=1,$CK154=1),,AND('0.Work Content Judge'!$O$130=1,$CL154=1),AND('0.Work Content Judge'!$P$130=1,$CM154=1)),1,0))</f>
        <v>0</v>
      </c>
      <c r="AQ154" s="509">
        <f t="shared" si="32"/>
        <v>1</v>
      </c>
      <c r="AR154" s="509">
        <f>IF(OR(AND('0.Work Content Judge'!$AE$161=1,$CP154=99),AND('0.Work Content Judge'!$AH$161=1,$CQ154=99),AND('0.Work Content Judge'!$AG$161=1,$CR154=99),AND(COUNTIF('0.Work Content Judge'!$AJ$161:$AO$161,2)=0,$CS154=99),AND(COUNTIF('0.Work Content Judge'!$AJ$161:$AO$161,2)&gt;0,$CT154=99),AND('0.Work Content Judge'!$T$161=0,$CU154=99),AND('0.Work Content Judge'!$U$161=0,$CV154=99)),0,IF(OR(AND('0.Work Content Judge'!$G$131=1,$CD154=1),AND('0.Work Content Judge'!$H$131=1,$CE154=1),AND('0.Work Content Judge'!$I$131=1,$CF154=1),AND('0.Work Content Judge'!$J$131=1,$CG154=1),AND('0.Work Content Judge'!$L$131=1,$CK154=1),,AND('0.Work Content Judge'!$O$131=1,$CL154=1),AND('0.Work Content Judge'!$P$131=1,$CM154=1)),1,0))</f>
        <v>0</v>
      </c>
      <c r="AS154" s="509">
        <f t="shared" si="33"/>
        <v>1</v>
      </c>
      <c r="AT154" s="509">
        <f>IF(OR(AND('0.Work Content Judge'!$AE$162=1,$CP154=99),AND('0.Work Content Judge'!$AH$162=1,$CQ154=99),AND('0.Work Content Judge'!$AG$162=1,$CR154=99),AND(COUNTIF('0.Work Content Judge'!$AJ$162:$AO$162,2)=0,$CS154=99),AND(COUNTIF('0.Work Content Judge'!$AJ$162:$AO$162,2)&gt;0,$CT154=99),AND('0.Work Content Judge'!$T$162=0,$CU154=99),AND('0.Work Content Judge'!$U$162=0,$CV154=99)),0,IF(OR(AND('0.Work Content Judge'!$G$132=1,$CD154=1),AND('0.Work Content Judge'!$H$132=1,$CE154=1),AND('0.Work Content Judge'!$I$132=1,$CF154=1),AND('0.Work Content Judge'!$J$132=1,$CG154=1),AND('0.Work Content Judge'!$L$132=1,$CK154=1),,AND('0.Work Content Judge'!$O$132=1,$CL154=1),AND('0.Work Content Judge'!$P$132=1,$CM154=1)),1,0))</f>
        <v>0</v>
      </c>
      <c r="AU154" s="509">
        <f t="shared" si="34"/>
        <v>1</v>
      </c>
      <c r="AV154" s="509">
        <f>IF(OR(AND('0.Work Content Judge'!$AE$163=1,$CP154=99),AND('0.Work Content Judge'!$AH$163=1,$CQ154=99),AND('0.Work Content Judge'!$AG$163=1,$CR154=99),AND(COUNTIF('0.Work Content Judge'!$AJ$163:$AO$163,2)=0,$CS154=99),AND(COUNTIF('0.Work Content Judge'!$AJ$163:$AO$163,2)&gt;0,$CT154=99),AND('0.Work Content Judge'!$T$163=0,$CU154=99),AND('0.Work Content Judge'!$U$163=0,$CV154=99)),0,IF(OR(AND('0.Work Content Judge'!$G$133=1,$CD154=1),AND('0.Work Content Judge'!$H$133=1,$CE154=1),AND('0.Work Content Judge'!$I$133=1,$CF154=1),AND('0.Work Content Judge'!$J$133=1,$CG154=1),AND('0.Work Content Judge'!$L$133=1,$CK154=1),,AND('0.Work Content Judge'!$O$133=1,$CL154=1),AND('0.Work Content Judge'!$P$133=1,$CM154=1)),1,0))</f>
        <v>0</v>
      </c>
      <c r="AW154" s="509">
        <f t="shared" si="35"/>
        <v>1</v>
      </c>
      <c r="AX154" s="509">
        <f>IF(OR(AND('0.Work Content Judge'!$AE$164=1,$CP154=99),AND('0.Work Content Judge'!$AH$164=1,$CQ154=99),AND('0.Work Content Judge'!$AG$164=1,$CR154=99),AND(COUNTIF('0.Work Content Judge'!$AJ$164:$AO$164,2)=0,$CS154=99),AND(COUNTIF('0.Work Content Judge'!$AJ$164:$AO$164,2)&gt;0,$CT154=99),AND('0.Work Content Judge'!$T$164=0,$CU154=99),AND('0.Work Content Judge'!$U$164=0,$CV154=99)),0,IF(OR(AND('0.Work Content Judge'!$G$134=1,$CD154=1),AND('0.Work Content Judge'!$H$134=1,$CE154=1),AND('0.Work Content Judge'!$I$134=1,$CF154=1),AND('0.Work Content Judge'!$J$134=1,$CG154=1),AND('0.Work Content Judge'!$L$134=1,$CK154=1),,AND('0.Work Content Judge'!$O$134=1,$CL154=1),AND('0.Work Content Judge'!$P$134=1,$CM154=1)),1,0))</f>
        <v>0</v>
      </c>
      <c r="AY154" s="509">
        <f t="shared" si="36"/>
        <v>1</v>
      </c>
      <c r="AZ154" s="523">
        <f t="shared" si="25"/>
        <v>2</v>
      </c>
      <c r="BA154" s="521">
        <v>1</v>
      </c>
      <c r="BB154" s="522">
        <v>1</v>
      </c>
      <c r="BC154" s="522" t="s">
        <v>749</v>
      </c>
      <c r="BD154" s="522" t="s">
        <v>749</v>
      </c>
      <c r="BE154" s="522" t="s">
        <v>749</v>
      </c>
      <c r="BF154" s="522" t="s">
        <v>749</v>
      </c>
      <c r="BG154" s="522" t="s">
        <v>749</v>
      </c>
      <c r="BH154" s="522" t="s">
        <v>749</v>
      </c>
      <c r="BI154" s="522" t="s">
        <v>749</v>
      </c>
      <c r="BJ154" s="522" t="e">
        <v>#N/A</v>
      </c>
      <c r="BK154" s="522" t="e">
        <v>#N/A</v>
      </c>
      <c r="BL154" s="522" t="e">
        <v>#N/A</v>
      </c>
      <c r="BM154" s="522" t="e">
        <v>#N/A</v>
      </c>
      <c r="BN154" s="522" t="e">
        <v>#N/A</v>
      </c>
      <c r="BO154" s="522" t="e">
        <v>#N/A</v>
      </c>
      <c r="BP154" s="522" t="e">
        <v>#N/A</v>
      </c>
      <c r="BQ154" s="522">
        <v>1</v>
      </c>
      <c r="BR154" s="522" t="s">
        <v>749</v>
      </c>
      <c r="BS154" s="522" t="s">
        <v>749</v>
      </c>
      <c r="BT154" s="522" t="s">
        <v>749</v>
      </c>
      <c r="BU154" s="522" t="s">
        <v>749</v>
      </c>
      <c r="BV154" s="522" t="s">
        <v>749</v>
      </c>
      <c r="BW154" s="522" t="s">
        <v>749</v>
      </c>
      <c r="BX154" s="522" t="s">
        <v>749</v>
      </c>
      <c r="BY154" s="522">
        <v>1</v>
      </c>
      <c r="BZ154" s="522">
        <v>1</v>
      </c>
      <c r="CA154" s="522">
        <v>1</v>
      </c>
      <c r="CB154" s="522">
        <v>1</v>
      </c>
      <c r="CC154" s="522" t="s">
        <v>749</v>
      </c>
      <c r="CD154" s="522">
        <v>1</v>
      </c>
      <c r="CE154" s="522" t="s">
        <v>749</v>
      </c>
      <c r="CF154" s="522">
        <v>1</v>
      </c>
      <c r="CG154" s="522" t="s">
        <v>749</v>
      </c>
      <c r="CH154" s="522">
        <v>1</v>
      </c>
      <c r="CI154" s="522" t="s">
        <v>749</v>
      </c>
      <c r="CJ154" s="522" t="s">
        <v>749</v>
      </c>
      <c r="CK154" s="522" t="s">
        <v>749</v>
      </c>
      <c r="CL154" s="522" t="s">
        <v>749</v>
      </c>
      <c r="CM154" s="522" t="s">
        <v>749</v>
      </c>
      <c r="CN154" s="522" t="s">
        <v>749</v>
      </c>
      <c r="CO154" s="522">
        <v>1</v>
      </c>
      <c r="CP154" s="522"/>
      <c r="CQ154" s="522"/>
      <c r="CR154" s="522"/>
      <c r="CS154" s="522"/>
      <c r="CT154" s="522"/>
      <c r="CU154" s="522"/>
      <c r="CV154" s="522"/>
    </row>
    <row r="155" s="258" customFormat="1" ht="172.8" spans="1:100">
      <c r="A155" s="447"/>
      <c r="B155" s="448">
        <f t="shared" si="26"/>
        <v>140</v>
      </c>
      <c r="C155" s="449" t="s">
        <v>1499</v>
      </c>
      <c r="D155" s="450" t="s">
        <v>743</v>
      </c>
      <c r="E155" s="451" t="s">
        <v>744</v>
      </c>
      <c r="F155" s="452" t="s">
        <v>1500</v>
      </c>
      <c r="G155" s="453" t="s">
        <v>1501</v>
      </c>
      <c r="H155" s="454" t="str">
        <f t="shared" si="24"/>
        <v>その他(ネットワーク機器等)
Other
(e.g., External FW, IPS/IDS, network equipment, storage devices, etc.)</v>
      </c>
      <c r="I155" s="319" t="s">
        <v>1482</v>
      </c>
      <c r="J155" s="320" t="s">
        <v>1483</v>
      </c>
      <c r="K155" s="487" t="str">
        <f t="shared" si="27"/>
        <v>回答不要
Not Applicable</v>
      </c>
      <c r="L155" s="488"/>
      <c r="M155" s="489"/>
      <c r="N155" s="492" t="s">
        <v>287</v>
      </c>
      <c r="O155" s="493"/>
      <c r="P155" s="494"/>
      <c r="Q155" s="503"/>
      <c r="R155" s="487" t="str">
        <f t="shared" si="28"/>
        <v>回答不要
Not Applicable</v>
      </c>
      <c r="S155" s="488"/>
      <c r="T155" s="489"/>
      <c r="U155" s="493"/>
      <c r="V155" s="494"/>
      <c r="W155" s="503"/>
      <c r="X155" s="487" t="str">
        <f t="shared" si="29"/>
        <v>回答不要
Not Applicable</v>
      </c>
      <c r="Y155" s="488"/>
      <c r="Z155" s="489"/>
      <c r="AA155" s="493"/>
      <c r="AB155" s="494"/>
      <c r="AC155" s="503"/>
      <c r="AD155" s="487" t="str">
        <f t="shared" si="30"/>
        <v>回答不要
Not Applicable</v>
      </c>
      <c r="AE155" s="488"/>
      <c r="AF155" s="489"/>
      <c r="AG155" s="493"/>
      <c r="AH155" s="494"/>
      <c r="AI155" s="503"/>
      <c r="AJ155" s="487" t="str">
        <f t="shared" si="31"/>
        <v>回答不要
Not Applicable</v>
      </c>
      <c r="AK155" s="488"/>
      <c r="AL155" s="489"/>
      <c r="AM155" s="493"/>
      <c r="AN155" s="494"/>
      <c r="AO155" s="503"/>
      <c r="AP155" s="509">
        <f>IF(OR(AND('0.Work Content Judge'!$AE$160=1,$CP155=99),AND('0.Work Content Judge'!$AH$160=1,$CQ155=99),AND('0.Work Content Judge'!$AG$160=1,$CR155=99),AND(COUNTIF('0.Work Content Judge'!$AJ$160:$AO$160,2)=0,$CS155=99),AND(COUNTIF('0.Work Content Judge'!$AJ$160:$AO$160,2)&gt;0,$CT155=99),AND('0.Work Content Judge'!$T$160=0,$CU155=99),AND('0.Work Content Judge'!$U$160=0,$CV155=99)),0,IF(OR(AND('0.Work Content Judge'!$G$130=1,$CD155=1),AND('0.Work Content Judge'!$H$130=1,$CE155=1),AND('0.Work Content Judge'!$I$130=1,$CF155=1),AND('0.Work Content Judge'!$J$130=1,$CG155=1),AND('0.Work Content Judge'!$L$130=1,$CK155=1),,AND('0.Work Content Judge'!$O$130=1,$CL155=1),AND('0.Work Content Judge'!$P$130=1,$CM155=1)),1,0))</f>
        <v>0</v>
      </c>
      <c r="AQ155" s="509">
        <f t="shared" si="32"/>
        <v>1</v>
      </c>
      <c r="AR155" s="509">
        <f>IF(OR(AND('0.Work Content Judge'!$AE$161=1,$CP155=99),AND('0.Work Content Judge'!$AH$161=1,$CQ155=99),AND('0.Work Content Judge'!$AG$161=1,$CR155=99),AND(COUNTIF('0.Work Content Judge'!$AJ$161:$AO$161,2)=0,$CS155=99),AND(COUNTIF('0.Work Content Judge'!$AJ$161:$AO$161,2)&gt;0,$CT155=99),AND('0.Work Content Judge'!$T$161=0,$CU155=99),AND('0.Work Content Judge'!$U$161=0,$CV155=99)),0,IF(OR(AND('0.Work Content Judge'!$G$131=1,$CD155=1),AND('0.Work Content Judge'!$H$131=1,$CE155=1),AND('0.Work Content Judge'!$I$131=1,$CF155=1),AND('0.Work Content Judge'!$J$131=1,$CG155=1),AND('0.Work Content Judge'!$L$131=1,$CK155=1),,AND('0.Work Content Judge'!$O$131=1,$CL155=1),AND('0.Work Content Judge'!$P$131=1,$CM155=1)),1,0))</f>
        <v>0</v>
      </c>
      <c r="AS155" s="509">
        <f t="shared" si="33"/>
        <v>1</v>
      </c>
      <c r="AT155" s="509">
        <f>IF(OR(AND('0.Work Content Judge'!$AE$162=1,$CP155=99),AND('0.Work Content Judge'!$AH$162=1,$CQ155=99),AND('0.Work Content Judge'!$AG$162=1,$CR155=99),AND(COUNTIF('0.Work Content Judge'!$AJ$162:$AO$162,2)=0,$CS155=99),AND(COUNTIF('0.Work Content Judge'!$AJ$162:$AO$162,2)&gt;0,$CT155=99),AND('0.Work Content Judge'!$T$162=0,$CU155=99),AND('0.Work Content Judge'!$U$162=0,$CV155=99)),0,IF(OR(AND('0.Work Content Judge'!$G$132=1,$CD155=1),AND('0.Work Content Judge'!$H$132=1,$CE155=1),AND('0.Work Content Judge'!$I$132=1,$CF155=1),AND('0.Work Content Judge'!$J$132=1,$CG155=1),AND('0.Work Content Judge'!$L$132=1,$CK155=1),,AND('0.Work Content Judge'!$O$132=1,$CL155=1),AND('0.Work Content Judge'!$P$132=1,$CM155=1)),1,0))</f>
        <v>0</v>
      </c>
      <c r="AU155" s="509">
        <f t="shared" si="34"/>
        <v>1</v>
      </c>
      <c r="AV155" s="509">
        <f>IF(OR(AND('0.Work Content Judge'!$AE$163=1,$CP155=99),AND('0.Work Content Judge'!$AH$163=1,$CQ155=99),AND('0.Work Content Judge'!$AG$163=1,$CR155=99),AND(COUNTIF('0.Work Content Judge'!$AJ$163:$AO$163,2)=0,$CS155=99),AND(COUNTIF('0.Work Content Judge'!$AJ$163:$AO$163,2)&gt;0,$CT155=99),AND('0.Work Content Judge'!$T$163=0,$CU155=99),AND('0.Work Content Judge'!$U$163=0,$CV155=99)),0,IF(OR(AND('0.Work Content Judge'!$G$133=1,$CD155=1),AND('0.Work Content Judge'!$H$133=1,$CE155=1),AND('0.Work Content Judge'!$I$133=1,$CF155=1),AND('0.Work Content Judge'!$J$133=1,$CG155=1),AND('0.Work Content Judge'!$L$133=1,$CK155=1),,AND('0.Work Content Judge'!$O$133=1,$CL155=1),AND('0.Work Content Judge'!$P$133=1,$CM155=1)),1,0))</f>
        <v>0</v>
      </c>
      <c r="AW155" s="509">
        <f t="shared" si="35"/>
        <v>1</v>
      </c>
      <c r="AX155" s="509">
        <f>IF(OR(AND('0.Work Content Judge'!$AE$164=1,$CP155=99),AND('0.Work Content Judge'!$AH$164=1,$CQ155=99),AND('0.Work Content Judge'!$AG$164=1,$CR155=99),AND(COUNTIF('0.Work Content Judge'!$AJ$164:$AO$164,2)=0,$CS155=99),AND(COUNTIF('0.Work Content Judge'!$AJ$164:$AO$164,2)&gt;0,$CT155=99),AND('0.Work Content Judge'!$T$164=0,$CU155=99),AND('0.Work Content Judge'!$U$164=0,$CV155=99)),0,IF(OR(AND('0.Work Content Judge'!$G$134=1,$CD155=1),AND('0.Work Content Judge'!$H$134=1,$CE155=1),AND('0.Work Content Judge'!$I$134=1,$CF155=1),AND('0.Work Content Judge'!$J$134=1,$CG155=1),AND('0.Work Content Judge'!$L$134=1,$CK155=1),,AND('0.Work Content Judge'!$O$134=1,$CL155=1),AND('0.Work Content Judge'!$P$134=1,$CM155=1)),1,0))</f>
        <v>0</v>
      </c>
      <c r="AY155" s="509">
        <f t="shared" si="36"/>
        <v>1</v>
      </c>
      <c r="AZ155" s="524">
        <f t="shared" si="25"/>
        <v>1</v>
      </c>
      <c r="BA155" s="521">
        <v>1</v>
      </c>
      <c r="BB155" s="522">
        <v>1</v>
      </c>
      <c r="BC155" s="522" t="s">
        <v>749</v>
      </c>
      <c r="BD155" s="522" t="s">
        <v>749</v>
      </c>
      <c r="BE155" s="522" t="s">
        <v>749</v>
      </c>
      <c r="BF155" s="522" t="s">
        <v>749</v>
      </c>
      <c r="BG155" s="522" t="s">
        <v>749</v>
      </c>
      <c r="BH155" s="522" t="s">
        <v>749</v>
      </c>
      <c r="BI155" s="522" t="s">
        <v>749</v>
      </c>
      <c r="BJ155" s="522" t="e">
        <v>#N/A</v>
      </c>
      <c r="BK155" s="522" t="e">
        <v>#N/A</v>
      </c>
      <c r="BL155" s="522" t="e">
        <v>#N/A</v>
      </c>
      <c r="BM155" s="522" t="e">
        <v>#N/A</v>
      </c>
      <c r="BN155" s="522" t="e">
        <v>#N/A</v>
      </c>
      <c r="BO155" s="522" t="e">
        <v>#N/A</v>
      </c>
      <c r="BP155" s="522" t="e">
        <v>#N/A</v>
      </c>
      <c r="BQ155" s="538"/>
      <c r="BR155" s="522" t="s">
        <v>749</v>
      </c>
      <c r="BS155" s="522" t="s">
        <v>749</v>
      </c>
      <c r="BT155" s="522" t="s">
        <v>749</v>
      </c>
      <c r="BU155" s="522" t="s">
        <v>749</v>
      </c>
      <c r="BV155" s="522" t="s">
        <v>749</v>
      </c>
      <c r="BW155" s="522" t="s">
        <v>749</v>
      </c>
      <c r="BX155" s="522" t="s">
        <v>749</v>
      </c>
      <c r="BY155" s="522">
        <v>1</v>
      </c>
      <c r="BZ155" s="522">
        <v>1</v>
      </c>
      <c r="CA155" s="522">
        <v>1</v>
      </c>
      <c r="CB155" s="522">
        <v>1</v>
      </c>
      <c r="CC155" s="522" t="s">
        <v>749</v>
      </c>
      <c r="CD155" s="522">
        <v>1</v>
      </c>
      <c r="CE155" s="522" t="s">
        <v>749</v>
      </c>
      <c r="CF155" s="522">
        <v>1</v>
      </c>
      <c r="CG155" s="522" t="s">
        <v>749</v>
      </c>
      <c r="CH155" s="522">
        <v>1</v>
      </c>
      <c r="CI155" s="522" t="s">
        <v>749</v>
      </c>
      <c r="CJ155" s="522" t="s">
        <v>749</v>
      </c>
      <c r="CK155" s="522" t="s">
        <v>749</v>
      </c>
      <c r="CL155" s="522" t="s">
        <v>749</v>
      </c>
      <c r="CM155" s="522" t="s">
        <v>749</v>
      </c>
      <c r="CN155" s="522" t="s">
        <v>749</v>
      </c>
      <c r="CO155" s="522">
        <v>1</v>
      </c>
      <c r="CP155" s="522"/>
      <c r="CQ155" s="522"/>
      <c r="CR155" s="522"/>
      <c r="CS155" s="522"/>
      <c r="CT155" s="522"/>
      <c r="CU155" s="522"/>
      <c r="CV155" s="522"/>
    </row>
    <row r="156" s="258" customFormat="1" ht="172.8" spans="1:100">
      <c r="A156" s="447"/>
      <c r="B156" s="448">
        <f t="shared" si="26"/>
        <v>141</v>
      </c>
      <c r="C156" s="449" t="s">
        <v>1502</v>
      </c>
      <c r="D156" s="450" t="s">
        <v>743</v>
      </c>
      <c r="E156" s="451" t="s">
        <v>744</v>
      </c>
      <c r="F156" s="452" t="s">
        <v>1503</v>
      </c>
      <c r="G156" s="453" t="s">
        <v>1504</v>
      </c>
      <c r="H156" s="451" t="str">
        <f t="shared" si="24"/>
        <v>サーバ全体
Entire server</v>
      </c>
      <c r="I156" s="319" t="s">
        <v>1505</v>
      </c>
      <c r="J156" s="320" t="s">
        <v>1506</v>
      </c>
      <c r="K156" s="487" t="str">
        <f t="shared" si="27"/>
        <v>回答不要
Not Applicable</v>
      </c>
      <c r="L156" s="488"/>
      <c r="M156" s="489"/>
      <c r="N156" s="492" t="s">
        <v>287</v>
      </c>
      <c r="O156" s="493"/>
      <c r="P156" s="494"/>
      <c r="Q156" s="503"/>
      <c r="R156" s="487" t="str">
        <f t="shared" si="28"/>
        <v>回答不要
Not Applicable</v>
      </c>
      <c r="S156" s="488"/>
      <c r="T156" s="489"/>
      <c r="U156" s="493"/>
      <c r="V156" s="494"/>
      <c r="W156" s="503"/>
      <c r="X156" s="487" t="str">
        <f t="shared" si="29"/>
        <v>回答不要
Not Applicable</v>
      </c>
      <c r="Y156" s="488"/>
      <c r="Z156" s="489"/>
      <c r="AA156" s="493"/>
      <c r="AB156" s="494"/>
      <c r="AC156" s="503"/>
      <c r="AD156" s="487" t="str">
        <f t="shared" si="30"/>
        <v>回答不要
Not Applicable</v>
      </c>
      <c r="AE156" s="488"/>
      <c r="AF156" s="489"/>
      <c r="AG156" s="493"/>
      <c r="AH156" s="494"/>
      <c r="AI156" s="503"/>
      <c r="AJ156" s="487" t="str">
        <f t="shared" si="31"/>
        <v>回答不要
Not Applicable</v>
      </c>
      <c r="AK156" s="488"/>
      <c r="AL156" s="489"/>
      <c r="AM156" s="493"/>
      <c r="AN156" s="494"/>
      <c r="AO156" s="503"/>
      <c r="AP156" s="509">
        <f>IF(OR(AND('0.Work Content Judge'!$AE$160=1,$CP156=99),AND('0.Work Content Judge'!$AH$160=1,$CQ156=99),AND('0.Work Content Judge'!$AG$160=1,$CR156=99),AND(COUNTIF('0.Work Content Judge'!$AJ$160:$AO$160,2)=0,$CS156=99),AND(COUNTIF('0.Work Content Judge'!$AJ$160:$AO$160,2)&gt;0,$CT156=99),AND('0.Work Content Judge'!$T$160=0,$CU156=99),AND('0.Work Content Judge'!$U$160=0,$CV156=99)),0,IF(OR(AND('0.Work Content Judge'!$G$130=1,$CD156=1),AND('0.Work Content Judge'!$H$130=1,$CE156=1),AND('0.Work Content Judge'!$I$130=1,$CF156=1),AND('0.Work Content Judge'!$J$130=1,$CG156=1),AND('0.Work Content Judge'!$L$130=1,$CK156=1),,AND('0.Work Content Judge'!$O$130=1,$CL156=1),AND('0.Work Content Judge'!$P$130=1,$CM156=1)),1,0))</f>
        <v>0</v>
      </c>
      <c r="AQ156" s="509">
        <f t="shared" si="32"/>
        <v>1</v>
      </c>
      <c r="AR156" s="509">
        <f>IF(OR(AND('0.Work Content Judge'!$AE$161=1,$CP156=99),AND('0.Work Content Judge'!$AH$161=1,$CQ156=99),AND('0.Work Content Judge'!$AG$161=1,$CR156=99),AND(COUNTIF('0.Work Content Judge'!$AJ$161:$AO$161,2)=0,$CS156=99),AND(COUNTIF('0.Work Content Judge'!$AJ$161:$AO$161,2)&gt;0,$CT156=99),AND('0.Work Content Judge'!$T$161=0,$CU156=99),AND('0.Work Content Judge'!$U$161=0,$CV156=99)),0,IF(OR(AND('0.Work Content Judge'!$G$131=1,$CD156=1),AND('0.Work Content Judge'!$H$131=1,$CE156=1),AND('0.Work Content Judge'!$I$131=1,$CF156=1),AND('0.Work Content Judge'!$J$131=1,$CG156=1),AND('0.Work Content Judge'!$L$131=1,$CK156=1),,AND('0.Work Content Judge'!$O$131=1,$CL156=1),AND('0.Work Content Judge'!$P$131=1,$CM156=1)),1,0))</f>
        <v>0</v>
      </c>
      <c r="AS156" s="509">
        <f t="shared" si="33"/>
        <v>1</v>
      </c>
      <c r="AT156" s="509">
        <f>IF(OR(AND('0.Work Content Judge'!$AE$162=1,$CP156=99),AND('0.Work Content Judge'!$AH$162=1,$CQ156=99),AND('0.Work Content Judge'!$AG$162=1,$CR156=99),AND(COUNTIF('0.Work Content Judge'!$AJ$162:$AO$162,2)=0,$CS156=99),AND(COUNTIF('0.Work Content Judge'!$AJ$162:$AO$162,2)&gt;0,$CT156=99),AND('0.Work Content Judge'!$T$162=0,$CU156=99),AND('0.Work Content Judge'!$U$162=0,$CV156=99)),0,IF(OR(AND('0.Work Content Judge'!$G$132=1,$CD156=1),AND('0.Work Content Judge'!$H$132=1,$CE156=1),AND('0.Work Content Judge'!$I$132=1,$CF156=1),AND('0.Work Content Judge'!$J$132=1,$CG156=1),AND('0.Work Content Judge'!$L$132=1,$CK156=1),,AND('0.Work Content Judge'!$O$132=1,$CL156=1),AND('0.Work Content Judge'!$P$132=1,$CM156=1)),1,0))</f>
        <v>0</v>
      </c>
      <c r="AU156" s="509">
        <f t="shared" si="34"/>
        <v>1</v>
      </c>
      <c r="AV156" s="509">
        <f>IF(OR(AND('0.Work Content Judge'!$AE$163=1,$CP156=99),AND('0.Work Content Judge'!$AH$163=1,$CQ156=99),AND('0.Work Content Judge'!$AG$163=1,$CR156=99),AND(COUNTIF('0.Work Content Judge'!$AJ$163:$AO$163,2)=0,$CS156=99),AND(COUNTIF('0.Work Content Judge'!$AJ$163:$AO$163,2)&gt;0,$CT156=99),AND('0.Work Content Judge'!$T$163=0,$CU156=99),AND('0.Work Content Judge'!$U$163=0,$CV156=99)),0,IF(OR(AND('0.Work Content Judge'!$G$133=1,$CD156=1),AND('0.Work Content Judge'!$H$133=1,$CE156=1),AND('0.Work Content Judge'!$I$133=1,$CF156=1),AND('0.Work Content Judge'!$J$133=1,$CG156=1),AND('0.Work Content Judge'!$L$133=1,$CK156=1),,AND('0.Work Content Judge'!$O$133=1,$CL156=1),AND('0.Work Content Judge'!$P$133=1,$CM156=1)),1,0))</f>
        <v>0</v>
      </c>
      <c r="AW156" s="509">
        <f t="shared" si="35"/>
        <v>1</v>
      </c>
      <c r="AX156" s="509">
        <f>IF(OR(AND('0.Work Content Judge'!$AE$164=1,$CP156=99),AND('0.Work Content Judge'!$AH$164=1,$CQ156=99),AND('0.Work Content Judge'!$AG$164=1,$CR156=99),AND(COUNTIF('0.Work Content Judge'!$AJ$164:$AO$164,2)=0,$CS156=99),AND(COUNTIF('0.Work Content Judge'!$AJ$164:$AO$164,2)&gt;0,$CT156=99),AND('0.Work Content Judge'!$T$164=0,$CU156=99),AND('0.Work Content Judge'!$U$164=0,$CV156=99)),0,IF(OR(AND('0.Work Content Judge'!$G$134=1,$CD156=1),AND('0.Work Content Judge'!$H$134=1,$CE156=1),AND('0.Work Content Judge'!$I$134=1,$CF156=1),AND('0.Work Content Judge'!$J$134=1,$CG156=1),AND('0.Work Content Judge'!$L$134=1,$CK156=1),,AND('0.Work Content Judge'!$O$134=1,$CL156=1),AND('0.Work Content Judge'!$P$134=1,$CM156=1)),1,0))</f>
        <v>0</v>
      </c>
      <c r="AY156" s="509">
        <f t="shared" si="36"/>
        <v>1</v>
      </c>
      <c r="AZ156" s="523">
        <f t="shared" si="25"/>
        <v>2</v>
      </c>
      <c r="BA156" s="521">
        <v>1</v>
      </c>
      <c r="BB156" s="522">
        <v>1</v>
      </c>
      <c r="BC156" s="522" t="s">
        <v>749</v>
      </c>
      <c r="BD156" s="522" t="s">
        <v>749</v>
      </c>
      <c r="BE156" s="522" t="s">
        <v>749</v>
      </c>
      <c r="BF156" s="522" t="s">
        <v>749</v>
      </c>
      <c r="BG156" s="522" t="s">
        <v>749</v>
      </c>
      <c r="BH156" s="522" t="s">
        <v>749</v>
      </c>
      <c r="BI156" s="522" t="s">
        <v>749</v>
      </c>
      <c r="BJ156" s="522" t="e">
        <v>#N/A</v>
      </c>
      <c r="BK156" s="522" t="e">
        <v>#N/A</v>
      </c>
      <c r="BL156" s="522" t="e">
        <v>#N/A</v>
      </c>
      <c r="BM156" s="522" t="e">
        <v>#N/A</v>
      </c>
      <c r="BN156" s="522" t="e">
        <v>#N/A</v>
      </c>
      <c r="BO156" s="522" t="e">
        <v>#N/A</v>
      </c>
      <c r="BP156" s="522" t="e">
        <v>#N/A</v>
      </c>
      <c r="BQ156" s="522">
        <v>1</v>
      </c>
      <c r="BR156" s="522" t="s">
        <v>749</v>
      </c>
      <c r="BS156" s="522" t="s">
        <v>749</v>
      </c>
      <c r="BT156" s="522" t="s">
        <v>749</v>
      </c>
      <c r="BU156" s="522" t="s">
        <v>749</v>
      </c>
      <c r="BV156" s="522" t="s">
        <v>749</v>
      </c>
      <c r="BW156" s="522" t="s">
        <v>749</v>
      </c>
      <c r="BX156" s="522" t="s">
        <v>749</v>
      </c>
      <c r="BY156" s="522">
        <v>1</v>
      </c>
      <c r="BZ156" s="522">
        <v>1</v>
      </c>
      <c r="CA156" s="522">
        <v>1</v>
      </c>
      <c r="CB156" s="522">
        <v>1</v>
      </c>
      <c r="CC156" s="522" t="s">
        <v>749</v>
      </c>
      <c r="CD156" s="522">
        <v>1</v>
      </c>
      <c r="CE156" s="522" t="s">
        <v>749</v>
      </c>
      <c r="CF156" s="522">
        <v>1</v>
      </c>
      <c r="CG156" s="522" t="s">
        <v>749</v>
      </c>
      <c r="CH156" s="522">
        <v>1</v>
      </c>
      <c r="CI156" s="522" t="s">
        <v>749</v>
      </c>
      <c r="CJ156" s="522" t="s">
        <v>749</v>
      </c>
      <c r="CK156" s="522" t="s">
        <v>749</v>
      </c>
      <c r="CL156" s="522" t="s">
        <v>749</v>
      </c>
      <c r="CM156" s="522" t="s">
        <v>749</v>
      </c>
      <c r="CN156" s="522" t="s">
        <v>749</v>
      </c>
      <c r="CO156" s="522">
        <v>1</v>
      </c>
      <c r="CP156" s="522"/>
      <c r="CQ156" s="522"/>
      <c r="CR156" s="522"/>
      <c r="CS156" s="522"/>
      <c r="CT156" s="522"/>
      <c r="CU156" s="522"/>
      <c r="CV156" s="522"/>
    </row>
    <row r="157" s="258" customFormat="1" ht="172.8" spans="1:100">
      <c r="A157" s="447"/>
      <c r="B157" s="448">
        <f t="shared" si="26"/>
        <v>142</v>
      </c>
      <c r="C157" s="449" t="s">
        <v>1502</v>
      </c>
      <c r="D157" s="450" t="s">
        <v>743</v>
      </c>
      <c r="E157" s="451" t="s">
        <v>744</v>
      </c>
      <c r="F157" s="452" t="s">
        <v>1503</v>
      </c>
      <c r="G157" s="453" t="s">
        <v>1504</v>
      </c>
      <c r="H157" s="454" t="str">
        <f t="shared" si="24"/>
        <v>その他(ネットワーク機器等)
Other
(e.g., External FW, IPS/IDS, network equipment, storage devices, etc.)</v>
      </c>
      <c r="I157" s="319" t="s">
        <v>1505</v>
      </c>
      <c r="J157" s="320" t="s">
        <v>1506</v>
      </c>
      <c r="K157" s="487" t="str">
        <f t="shared" si="27"/>
        <v>回答不要
Not Applicable</v>
      </c>
      <c r="L157" s="488"/>
      <c r="M157" s="489"/>
      <c r="N157" s="492" t="s">
        <v>287</v>
      </c>
      <c r="O157" s="493"/>
      <c r="P157" s="494"/>
      <c r="Q157" s="503"/>
      <c r="R157" s="487" t="str">
        <f t="shared" si="28"/>
        <v>回答不要
Not Applicable</v>
      </c>
      <c r="S157" s="488"/>
      <c r="T157" s="489"/>
      <c r="U157" s="493"/>
      <c r="V157" s="494"/>
      <c r="W157" s="503"/>
      <c r="X157" s="487" t="str">
        <f t="shared" si="29"/>
        <v>回答不要
Not Applicable</v>
      </c>
      <c r="Y157" s="488"/>
      <c r="Z157" s="489"/>
      <c r="AA157" s="493"/>
      <c r="AB157" s="494"/>
      <c r="AC157" s="503"/>
      <c r="AD157" s="487" t="str">
        <f t="shared" si="30"/>
        <v>回答不要
Not Applicable</v>
      </c>
      <c r="AE157" s="488"/>
      <c r="AF157" s="489"/>
      <c r="AG157" s="493"/>
      <c r="AH157" s="494"/>
      <c r="AI157" s="503"/>
      <c r="AJ157" s="487" t="str">
        <f t="shared" si="31"/>
        <v>回答不要
Not Applicable</v>
      </c>
      <c r="AK157" s="488"/>
      <c r="AL157" s="489"/>
      <c r="AM157" s="493"/>
      <c r="AN157" s="494"/>
      <c r="AO157" s="503"/>
      <c r="AP157" s="509">
        <f>IF(OR(AND('0.Work Content Judge'!$AE$160=1,$CP157=99),AND('0.Work Content Judge'!$AH$160=1,$CQ157=99),AND('0.Work Content Judge'!$AG$160=1,$CR157=99),AND(COUNTIF('0.Work Content Judge'!$AJ$160:$AO$160,2)=0,$CS157=99),AND(COUNTIF('0.Work Content Judge'!$AJ$160:$AO$160,2)&gt;0,$CT157=99),AND('0.Work Content Judge'!$T$160=0,$CU157=99),AND('0.Work Content Judge'!$U$160=0,$CV157=99)),0,IF(OR(AND('0.Work Content Judge'!$G$130=1,$CD157=1),AND('0.Work Content Judge'!$H$130=1,$CE157=1),AND('0.Work Content Judge'!$I$130=1,$CF157=1),AND('0.Work Content Judge'!$J$130=1,$CG157=1),AND('0.Work Content Judge'!$L$130=1,$CK157=1),,AND('0.Work Content Judge'!$O$130=1,$CL157=1),AND('0.Work Content Judge'!$P$130=1,$CM157=1)),1,0))</f>
        <v>0</v>
      </c>
      <c r="AQ157" s="509">
        <f t="shared" si="32"/>
        <v>1</v>
      </c>
      <c r="AR157" s="509">
        <f>IF(OR(AND('0.Work Content Judge'!$AE$161=1,$CP157=99),AND('0.Work Content Judge'!$AH$161=1,$CQ157=99),AND('0.Work Content Judge'!$AG$161=1,$CR157=99),AND(COUNTIF('0.Work Content Judge'!$AJ$161:$AO$161,2)=0,$CS157=99),AND(COUNTIF('0.Work Content Judge'!$AJ$161:$AO$161,2)&gt;0,$CT157=99),AND('0.Work Content Judge'!$T$161=0,$CU157=99),AND('0.Work Content Judge'!$U$161=0,$CV157=99)),0,IF(OR(AND('0.Work Content Judge'!$G$131=1,$CD157=1),AND('0.Work Content Judge'!$H$131=1,$CE157=1),AND('0.Work Content Judge'!$I$131=1,$CF157=1),AND('0.Work Content Judge'!$J$131=1,$CG157=1),AND('0.Work Content Judge'!$L$131=1,$CK157=1),,AND('0.Work Content Judge'!$O$131=1,$CL157=1),AND('0.Work Content Judge'!$P$131=1,$CM157=1)),1,0))</f>
        <v>0</v>
      </c>
      <c r="AS157" s="509">
        <f t="shared" si="33"/>
        <v>1</v>
      </c>
      <c r="AT157" s="509">
        <f>IF(OR(AND('0.Work Content Judge'!$AE$162=1,$CP157=99),AND('0.Work Content Judge'!$AH$162=1,$CQ157=99),AND('0.Work Content Judge'!$AG$162=1,$CR157=99),AND(COUNTIF('0.Work Content Judge'!$AJ$162:$AO$162,2)=0,$CS157=99),AND(COUNTIF('0.Work Content Judge'!$AJ$162:$AO$162,2)&gt;0,$CT157=99),AND('0.Work Content Judge'!$T$162=0,$CU157=99),AND('0.Work Content Judge'!$U$162=0,$CV157=99)),0,IF(OR(AND('0.Work Content Judge'!$G$132=1,$CD157=1),AND('0.Work Content Judge'!$H$132=1,$CE157=1),AND('0.Work Content Judge'!$I$132=1,$CF157=1),AND('0.Work Content Judge'!$J$132=1,$CG157=1),AND('0.Work Content Judge'!$L$132=1,$CK157=1),,AND('0.Work Content Judge'!$O$132=1,$CL157=1),AND('0.Work Content Judge'!$P$132=1,$CM157=1)),1,0))</f>
        <v>0</v>
      </c>
      <c r="AU157" s="509">
        <f t="shared" si="34"/>
        <v>1</v>
      </c>
      <c r="AV157" s="509">
        <f>IF(OR(AND('0.Work Content Judge'!$AE$163=1,$CP157=99),AND('0.Work Content Judge'!$AH$163=1,$CQ157=99),AND('0.Work Content Judge'!$AG$163=1,$CR157=99),AND(COUNTIF('0.Work Content Judge'!$AJ$163:$AO$163,2)=0,$CS157=99),AND(COUNTIF('0.Work Content Judge'!$AJ$163:$AO$163,2)&gt;0,$CT157=99),AND('0.Work Content Judge'!$T$163=0,$CU157=99),AND('0.Work Content Judge'!$U$163=0,$CV157=99)),0,IF(OR(AND('0.Work Content Judge'!$G$133=1,$CD157=1),AND('0.Work Content Judge'!$H$133=1,$CE157=1),AND('0.Work Content Judge'!$I$133=1,$CF157=1),AND('0.Work Content Judge'!$J$133=1,$CG157=1),AND('0.Work Content Judge'!$L$133=1,$CK157=1),,AND('0.Work Content Judge'!$O$133=1,$CL157=1),AND('0.Work Content Judge'!$P$133=1,$CM157=1)),1,0))</f>
        <v>0</v>
      </c>
      <c r="AW157" s="509">
        <f t="shared" si="35"/>
        <v>1</v>
      </c>
      <c r="AX157" s="509">
        <f>IF(OR(AND('0.Work Content Judge'!$AE$164=1,$CP157=99),AND('0.Work Content Judge'!$AH$164=1,$CQ157=99),AND('0.Work Content Judge'!$AG$164=1,$CR157=99),AND(COUNTIF('0.Work Content Judge'!$AJ$164:$AO$164,2)=0,$CS157=99),AND(COUNTIF('0.Work Content Judge'!$AJ$164:$AO$164,2)&gt;0,$CT157=99),AND('0.Work Content Judge'!$T$164=0,$CU157=99),AND('0.Work Content Judge'!$U$164=0,$CV157=99)),0,IF(OR(AND('0.Work Content Judge'!$G$134=1,$CD157=1),AND('0.Work Content Judge'!$H$134=1,$CE157=1),AND('0.Work Content Judge'!$I$134=1,$CF157=1),AND('0.Work Content Judge'!$J$134=1,$CG157=1),AND('0.Work Content Judge'!$L$134=1,$CK157=1),,AND('0.Work Content Judge'!$O$134=1,$CL157=1),AND('0.Work Content Judge'!$P$134=1,$CM157=1)),1,0))</f>
        <v>0</v>
      </c>
      <c r="AY157" s="509">
        <f t="shared" si="36"/>
        <v>1</v>
      </c>
      <c r="AZ157" s="524">
        <f t="shared" si="25"/>
        <v>1</v>
      </c>
      <c r="BA157" s="521">
        <v>1</v>
      </c>
      <c r="BB157" s="522">
        <v>1</v>
      </c>
      <c r="BC157" s="522" t="s">
        <v>749</v>
      </c>
      <c r="BD157" s="522" t="s">
        <v>749</v>
      </c>
      <c r="BE157" s="522" t="s">
        <v>749</v>
      </c>
      <c r="BF157" s="522" t="s">
        <v>749</v>
      </c>
      <c r="BG157" s="522" t="s">
        <v>749</v>
      </c>
      <c r="BH157" s="522" t="s">
        <v>749</v>
      </c>
      <c r="BI157" s="522" t="s">
        <v>749</v>
      </c>
      <c r="BJ157" s="522" t="e">
        <v>#N/A</v>
      </c>
      <c r="BK157" s="522" t="e">
        <v>#N/A</v>
      </c>
      <c r="BL157" s="522" t="e">
        <v>#N/A</v>
      </c>
      <c r="BM157" s="522" t="e">
        <v>#N/A</v>
      </c>
      <c r="BN157" s="522" t="e">
        <v>#N/A</v>
      </c>
      <c r="BO157" s="522" t="e">
        <v>#N/A</v>
      </c>
      <c r="BP157" s="522" t="e">
        <v>#N/A</v>
      </c>
      <c r="BQ157" s="538"/>
      <c r="BR157" s="522" t="s">
        <v>749</v>
      </c>
      <c r="BS157" s="522" t="s">
        <v>749</v>
      </c>
      <c r="BT157" s="522" t="s">
        <v>749</v>
      </c>
      <c r="BU157" s="522" t="s">
        <v>749</v>
      </c>
      <c r="BV157" s="522" t="s">
        <v>749</v>
      </c>
      <c r="BW157" s="522" t="s">
        <v>749</v>
      </c>
      <c r="BX157" s="522" t="s">
        <v>749</v>
      </c>
      <c r="BY157" s="522">
        <v>1</v>
      </c>
      <c r="BZ157" s="522">
        <v>1</v>
      </c>
      <c r="CA157" s="522">
        <v>1</v>
      </c>
      <c r="CB157" s="522">
        <v>1</v>
      </c>
      <c r="CC157" s="522" t="s">
        <v>749</v>
      </c>
      <c r="CD157" s="522">
        <v>1</v>
      </c>
      <c r="CE157" s="522" t="s">
        <v>749</v>
      </c>
      <c r="CF157" s="522">
        <v>1</v>
      </c>
      <c r="CG157" s="522" t="s">
        <v>749</v>
      </c>
      <c r="CH157" s="522">
        <v>1</v>
      </c>
      <c r="CI157" s="522" t="s">
        <v>749</v>
      </c>
      <c r="CJ157" s="522" t="s">
        <v>749</v>
      </c>
      <c r="CK157" s="522" t="s">
        <v>749</v>
      </c>
      <c r="CL157" s="522" t="s">
        <v>749</v>
      </c>
      <c r="CM157" s="522" t="s">
        <v>749</v>
      </c>
      <c r="CN157" s="522" t="s">
        <v>749</v>
      </c>
      <c r="CO157" s="522">
        <v>1</v>
      </c>
      <c r="CP157" s="522"/>
      <c r="CQ157" s="522"/>
      <c r="CR157" s="522"/>
      <c r="CS157" s="522"/>
      <c r="CT157" s="522"/>
      <c r="CU157" s="522"/>
      <c r="CV157" s="522"/>
    </row>
    <row r="158" s="258" customFormat="1" ht="172.8" spans="1:100">
      <c r="A158" s="447"/>
      <c r="B158" s="448">
        <f t="shared" si="26"/>
        <v>143</v>
      </c>
      <c r="C158" s="449" t="s">
        <v>1507</v>
      </c>
      <c r="D158" s="450" t="s">
        <v>743</v>
      </c>
      <c r="E158" s="451" t="s">
        <v>744</v>
      </c>
      <c r="F158" s="452" t="s">
        <v>1508</v>
      </c>
      <c r="G158" s="453" t="s">
        <v>1509</v>
      </c>
      <c r="H158" s="451" t="str">
        <f t="shared" si="24"/>
        <v>サーバ全体
Entire server</v>
      </c>
      <c r="I158" s="319" t="s">
        <v>1505</v>
      </c>
      <c r="J158" s="320" t="s">
        <v>1506</v>
      </c>
      <c r="K158" s="487" t="str">
        <f t="shared" si="27"/>
        <v>回答不要
Not Applicable</v>
      </c>
      <c r="L158" s="488"/>
      <c r="M158" s="489"/>
      <c r="N158" s="492" t="s">
        <v>287</v>
      </c>
      <c r="O158" s="493"/>
      <c r="P158" s="494"/>
      <c r="Q158" s="503"/>
      <c r="R158" s="487" t="str">
        <f t="shared" si="28"/>
        <v>回答不要
Not Applicable</v>
      </c>
      <c r="S158" s="488"/>
      <c r="T158" s="489"/>
      <c r="U158" s="493"/>
      <c r="V158" s="494"/>
      <c r="W158" s="503"/>
      <c r="X158" s="487" t="str">
        <f t="shared" si="29"/>
        <v>回答不要
Not Applicable</v>
      </c>
      <c r="Y158" s="488"/>
      <c r="Z158" s="489"/>
      <c r="AA158" s="493"/>
      <c r="AB158" s="494"/>
      <c r="AC158" s="503"/>
      <c r="AD158" s="487" t="str">
        <f t="shared" si="30"/>
        <v>回答不要
Not Applicable</v>
      </c>
      <c r="AE158" s="488"/>
      <c r="AF158" s="489"/>
      <c r="AG158" s="493"/>
      <c r="AH158" s="494"/>
      <c r="AI158" s="503"/>
      <c r="AJ158" s="487" t="str">
        <f t="shared" si="31"/>
        <v>回答不要
Not Applicable</v>
      </c>
      <c r="AK158" s="488"/>
      <c r="AL158" s="489"/>
      <c r="AM158" s="493"/>
      <c r="AN158" s="494"/>
      <c r="AO158" s="503"/>
      <c r="AP158" s="509">
        <f>IF(OR(AND('0.Work Content Judge'!$AE$160=1,$CP158=99),AND('0.Work Content Judge'!$AH$160=1,$CQ158=99),AND('0.Work Content Judge'!$AG$160=1,$CR158=99),AND(COUNTIF('0.Work Content Judge'!$AJ$160:$AO$160,2)=0,$CS158=99),AND(COUNTIF('0.Work Content Judge'!$AJ$160:$AO$160,2)&gt;0,$CT158=99),AND('0.Work Content Judge'!$T$160=0,$CU158=99),AND('0.Work Content Judge'!$U$160=0,$CV158=99)),0,IF(OR(AND('0.Work Content Judge'!$G$130=1,$CD158=1),AND('0.Work Content Judge'!$H$130=1,$CE158=1),AND('0.Work Content Judge'!$I$130=1,$CF158=1),AND('0.Work Content Judge'!$J$130=1,$CG158=1),AND('0.Work Content Judge'!$L$130=1,$CK158=1),,AND('0.Work Content Judge'!$O$130=1,$CL158=1),AND('0.Work Content Judge'!$P$130=1,$CM158=1)),1,0))</f>
        <v>0</v>
      </c>
      <c r="AQ158" s="509">
        <f t="shared" si="32"/>
        <v>1</v>
      </c>
      <c r="AR158" s="509">
        <f>IF(OR(AND('0.Work Content Judge'!$AE$161=1,$CP158=99),AND('0.Work Content Judge'!$AH$161=1,$CQ158=99),AND('0.Work Content Judge'!$AG$161=1,$CR158=99),AND(COUNTIF('0.Work Content Judge'!$AJ$161:$AO$161,2)=0,$CS158=99),AND(COUNTIF('0.Work Content Judge'!$AJ$161:$AO$161,2)&gt;0,$CT158=99),AND('0.Work Content Judge'!$T$161=0,$CU158=99),AND('0.Work Content Judge'!$U$161=0,$CV158=99)),0,IF(OR(AND('0.Work Content Judge'!$G$131=1,$CD158=1),AND('0.Work Content Judge'!$H$131=1,$CE158=1),AND('0.Work Content Judge'!$I$131=1,$CF158=1),AND('0.Work Content Judge'!$J$131=1,$CG158=1),AND('0.Work Content Judge'!$L$131=1,$CK158=1),,AND('0.Work Content Judge'!$O$131=1,$CL158=1),AND('0.Work Content Judge'!$P$131=1,$CM158=1)),1,0))</f>
        <v>0</v>
      </c>
      <c r="AS158" s="509">
        <f t="shared" si="33"/>
        <v>1</v>
      </c>
      <c r="AT158" s="509">
        <f>IF(OR(AND('0.Work Content Judge'!$AE$162=1,$CP158=99),AND('0.Work Content Judge'!$AH$162=1,$CQ158=99),AND('0.Work Content Judge'!$AG$162=1,$CR158=99),AND(COUNTIF('0.Work Content Judge'!$AJ$162:$AO$162,2)=0,$CS158=99),AND(COUNTIF('0.Work Content Judge'!$AJ$162:$AO$162,2)&gt;0,$CT158=99),AND('0.Work Content Judge'!$T$162=0,$CU158=99),AND('0.Work Content Judge'!$U$162=0,$CV158=99)),0,IF(OR(AND('0.Work Content Judge'!$G$132=1,$CD158=1),AND('0.Work Content Judge'!$H$132=1,$CE158=1),AND('0.Work Content Judge'!$I$132=1,$CF158=1),AND('0.Work Content Judge'!$J$132=1,$CG158=1),AND('0.Work Content Judge'!$L$132=1,$CK158=1),,AND('0.Work Content Judge'!$O$132=1,$CL158=1),AND('0.Work Content Judge'!$P$132=1,$CM158=1)),1,0))</f>
        <v>0</v>
      </c>
      <c r="AU158" s="509">
        <f t="shared" si="34"/>
        <v>1</v>
      </c>
      <c r="AV158" s="509">
        <f>IF(OR(AND('0.Work Content Judge'!$AE$163=1,$CP158=99),AND('0.Work Content Judge'!$AH$163=1,$CQ158=99),AND('0.Work Content Judge'!$AG$163=1,$CR158=99),AND(COUNTIF('0.Work Content Judge'!$AJ$163:$AO$163,2)=0,$CS158=99),AND(COUNTIF('0.Work Content Judge'!$AJ$163:$AO$163,2)&gt;0,$CT158=99),AND('0.Work Content Judge'!$T$163=0,$CU158=99),AND('0.Work Content Judge'!$U$163=0,$CV158=99)),0,IF(OR(AND('0.Work Content Judge'!$G$133=1,$CD158=1),AND('0.Work Content Judge'!$H$133=1,$CE158=1),AND('0.Work Content Judge'!$I$133=1,$CF158=1),AND('0.Work Content Judge'!$J$133=1,$CG158=1),AND('0.Work Content Judge'!$L$133=1,$CK158=1),,AND('0.Work Content Judge'!$O$133=1,$CL158=1),AND('0.Work Content Judge'!$P$133=1,$CM158=1)),1,0))</f>
        <v>0</v>
      </c>
      <c r="AW158" s="509">
        <f t="shared" si="35"/>
        <v>1</v>
      </c>
      <c r="AX158" s="509">
        <f>IF(OR(AND('0.Work Content Judge'!$AE$164=1,$CP158=99),AND('0.Work Content Judge'!$AH$164=1,$CQ158=99),AND('0.Work Content Judge'!$AG$164=1,$CR158=99),AND(COUNTIF('0.Work Content Judge'!$AJ$164:$AO$164,2)=0,$CS158=99),AND(COUNTIF('0.Work Content Judge'!$AJ$164:$AO$164,2)&gt;0,$CT158=99),AND('0.Work Content Judge'!$T$164=0,$CU158=99),AND('0.Work Content Judge'!$U$164=0,$CV158=99)),0,IF(OR(AND('0.Work Content Judge'!$G$134=1,$CD158=1),AND('0.Work Content Judge'!$H$134=1,$CE158=1),AND('0.Work Content Judge'!$I$134=1,$CF158=1),AND('0.Work Content Judge'!$J$134=1,$CG158=1),AND('0.Work Content Judge'!$L$134=1,$CK158=1),,AND('0.Work Content Judge'!$O$134=1,$CL158=1),AND('0.Work Content Judge'!$P$134=1,$CM158=1)),1,0))</f>
        <v>0</v>
      </c>
      <c r="AY158" s="509">
        <f t="shared" si="36"/>
        <v>1</v>
      </c>
      <c r="AZ158" s="523">
        <f t="shared" si="25"/>
        <v>2</v>
      </c>
      <c r="BA158" s="521">
        <v>1</v>
      </c>
      <c r="BB158" s="522">
        <v>1</v>
      </c>
      <c r="BC158" s="522" t="s">
        <v>749</v>
      </c>
      <c r="BD158" s="522" t="s">
        <v>749</v>
      </c>
      <c r="BE158" s="522" t="s">
        <v>749</v>
      </c>
      <c r="BF158" s="522" t="s">
        <v>749</v>
      </c>
      <c r="BG158" s="522" t="s">
        <v>749</v>
      </c>
      <c r="BH158" s="522" t="s">
        <v>749</v>
      </c>
      <c r="BI158" s="522" t="s">
        <v>749</v>
      </c>
      <c r="BJ158" s="522" t="e">
        <v>#N/A</v>
      </c>
      <c r="BK158" s="522" t="e">
        <v>#N/A</v>
      </c>
      <c r="BL158" s="522" t="e">
        <v>#N/A</v>
      </c>
      <c r="BM158" s="522" t="e">
        <v>#N/A</v>
      </c>
      <c r="BN158" s="522" t="e">
        <v>#N/A</v>
      </c>
      <c r="BO158" s="522" t="e">
        <v>#N/A</v>
      </c>
      <c r="BP158" s="522" t="e">
        <v>#N/A</v>
      </c>
      <c r="BQ158" s="522">
        <v>1</v>
      </c>
      <c r="BR158" s="522" t="s">
        <v>749</v>
      </c>
      <c r="BS158" s="522" t="s">
        <v>749</v>
      </c>
      <c r="BT158" s="522" t="s">
        <v>749</v>
      </c>
      <c r="BU158" s="522" t="s">
        <v>749</v>
      </c>
      <c r="BV158" s="522" t="s">
        <v>749</v>
      </c>
      <c r="BW158" s="522" t="s">
        <v>749</v>
      </c>
      <c r="BX158" s="522" t="s">
        <v>749</v>
      </c>
      <c r="BY158" s="522">
        <v>1</v>
      </c>
      <c r="BZ158" s="522">
        <v>1</v>
      </c>
      <c r="CA158" s="522">
        <v>1</v>
      </c>
      <c r="CB158" s="522">
        <v>1</v>
      </c>
      <c r="CC158" s="522" t="s">
        <v>749</v>
      </c>
      <c r="CD158" s="522">
        <v>1</v>
      </c>
      <c r="CE158" s="522" t="s">
        <v>749</v>
      </c>
      <c r="CF158" s="522">
        <v>1</v>
      </c>
      <c r="CG158" s="522" t="s">
        <v>749</v>
      </c>
      <c r="CH158" s="522">
        <v>1</v>
      </c>
      <c r="CI158" s="522" t="s">
        <v>749</v>
      </c>
      <c r="CJ158" s="522" t="s">
        <v>749</v>
      </c>
      <c r="CK158" s="522" t="s">
        <v>749</v>
      </c>
      <c r="CL158" s="522" t="s">
        <v>749</v>
      </c>
      <c r="CM158" s="522" t="s">
        <v>749</v>
      </c>
      <c r="CN158" s="522" t="s">
        <v>749</v>
      </c>
      <c r="CO158" s="522">
        <v>1</v>
      </c>
      <c r="CP158" s="522"/>
      <c r="CQ158" s="522"/>
      <c r="CR158" s="522"/>
      <c r="CS158" s="522"/>
      <c r="CT158" s="522"/>
      <c r="CU158" s="522"/>
      <c r="CV158" s="522"/>
    </row>
    <row r="159" s="258" customFormat="1" ht="172.8" spans="1:100">
      <c r="A159" s="447"/>
      <c r="B159" s="448">
        <f t="shared" si="26"/>
        <v>144</v>
      </c>
      <c r="C159" s="449" t="s">
        <v>1507</v>
      </c>
      <c r="D159" s="450" t="s">
        <v>743</v>
      </c>
      <c r="E159" s="451" t="s">
        <v>744</v>
      </c>
      <c r="F159" s="452" t="s">
        <v>1508</v>
      </c>
      <c r="G159" s="453" t="s">
        <v>1509</v>
      </c>
      <c r="H159" s="454" t="str">
        <f t="shared" si="24"/>
        <v>その他(ネットワーク機器等)
Other
(e.g., External FW, IPS/IDS, network equipment, storage devices, etc.)</v>
      </c>
      <c r="I159" s="319" t="s">
        <v>1505</v>
      </c>
      <c r="J159" s="320" t="s">
        <v>1506</v>
      </c>
      <c r="K159" s="487" t="str">
        <f t="shared" si="27"/>
        <v>回答不要
Not Applicable</v>
      </c>
      <c r="L159" s="488"/>
      <c r="M159" s="489"/>
      <c r="N159" s="492" t="s">
        <v>287</v>
      </c>
      <c r="O159" s="493"/>
      <c r="P159" s="494"/>
      <c r="Q159" s="503"/>
      <c r="R159" s="487" t="str">
        <f t="shared" si="28"/>
        <v>回答不要
Not Applicable</v>
      </c>
      <c r="S159" s="488"/>
      <c r="T159" s="489"/>
      <c r="U159" s="493"/>
      <c r="V159" s="494"/>
      <c r="W159" s="503"/>
      <c r="X159" s="487" t="str">
        <f t="shared" si="29"/>
        <v>回答不要
Not Applicable</v>
      </c>
      <c r="Y159" s="488"/>
      <c r="Z159" s="489"/>
      <c r="AA159" s="493"/>
      <c r="AB159" s="494"/>
      <c r="AC159" s="503"/>
      <c r="AD159" s="487" t="str">
        <f t="shared" si="30"/>
        <v>回答不要
Not Applicable</v>
      </c>
      <c r="AE159" s="488"/>
      <c r="AF159" s="489"/>
      <c r="AG159" s="493"/>
      <c r="AH159" s="494"/>
      <c r="AI159" s="503"/>
      <c r="AJ159" s="487" t="str">
        <f t="shared" si="31"/>
        <v>回答不要
Not Applicable</v>
      </c>
      <c r="AK159" s="488"/>
      <c r="AL159" s="489"/>
      <c r="AM159" s="493"/>
      <c r="AN159" s="494"/>
      <c r="AO159" s="503"/>
      <c r="AP159" s="509">
        <f>IF(OR(AND('0.Work Content Judge'!$AE$160=1,$CP159=99),AND('0.Work Content Judge'!$AH$160=1,$CQ159=99),AND('0.Work Content Judge'!$AG$160=1,$CR159=99),AND(COUNTIF('0.Work Content Judge'!$AJ$160:$AO$160,2)=0,$CS159=99),AND(COUNTIF('0.Work Content Judge'!$AJ$160:$AO$160,2)&gt;0,$CT159=99),AND('0.Work Content Judge'!$T$160=0,$CU159=99),AND('0.Work Content Judge'!$U$160=0,$CV159=99)),0,IF(OR(AND('0.Work Content Judge'!$G$130=1,$CD159=1),AND('0.Work Content Judge'!$H$130=1,$CE159=1),AND('0.Work Content Judge'!$I$130=1,$CF159=1),AND('0.Work Content Judge'!$J$130=1,$CG159=1),AND('0.Work Content Judge'!$L$130=1,$CK159=1),,AND('0.Work Content Judge'!$O$130=1,$CL159=1),AND('0.Work Content Judge'!$P$130=1,$CM159=1)),1,0))</f>
        <v>0</v>
      </c>
      <c r="AQ159" s="509">
        <f t="shared" si="32"/>
        <v>1</v>
      </c>
      <c r="AR159" s="509">
        <f>IF(OR(AND('0.Work Content Judge'!$AE$161=1,$CP159=99),AND('0.Work Content Judge'!$AH$161=1,$CQ159=99),AND('0.Work Content Judge'!$AG$161=1,$CR159=99),AND(COUNTIF('0.Work Content Judge'!$AJ$161:$AO$161,2)=0,$CS159=99),AND(COUNTIF('0.Work Content Judge'!$AJ$161:$AO$161,2)&gt;0,$CT159=99),AND('0.Work Content Judge'!$T$161=0,$CU159=99),AND('0.Work Content Judge'!$U$161=0,$CV159=99)),0,IF(OR(AND('0.Work Content Judge'!$G$131=1,$CD159=1),AND('0.Work Content Judge'!$H$131=1,$CE159=1),AND('0.Work Content Judge'!$I$131=1,$CF159=1),AND('0.Work Content Judge'!$J$131=1,$CG159=1),AND('0.Work Content Judge'!$L$131=1,$CK159=1),,AND('0.Work Content Judge'!$O$131=1,$CL159=1),AND('0.Work Content Judge'!$P$131=1,$CM159=1)),1,0))</f>
        <v>0</v>
      </c>
      <c r="AS159" s="509">
        <f t="shared" si="33"/>
        <v>1</v>
      </c>
      <c r="AT159" s="509">
        <f>IF(OR(AND('0.Work Content Judge'!$AE$162=1,$CP159=99),AND('0.Work Content Judge'!$AH$162=1,$CQ159=99),AND('0.Work Content Judge'!$AG$162=1,$CR159=99),AND(COUNTIF('0.Work Content Judge'!$AJ$162:$AO$162,2)=0,$CS159=99),AND(COUNTIF('0.Work Content Judge'!$AJ$162:$AO$162,2)&gt;0,$CT159=99),AND('0.Work Content Judge'!$T$162=0,$CU159=99),AND('0.Work Content Judge'!$U$162=0,$CV159=99)),0,IF(OR(AND('0.Work Content Judge'!$G$132=1,$CD159=1),AND('0.Work Content Judge'!$H$132=1,$CE159=1),AND('0.Work Content Judge'!$I$132=1,$CF159=1),AND('0.Work Content Judge'!$J$132=1,$CG159=1),AND('0.Work Content Judge'!$L$132=1,$CK159=1),,AND('0.Work Content Judge'!$O$132=1,$CL159=1),AND('0.Work Content Judge'!$P$132=1,$CM159=1)),1,0))</f>
        <v>0</v>
      </c>
      <c r="AU159" s="509">
        <f t="shared" si="34"/>
        <v>1</v>
      </c>
      <c r="AV159" s="509">
        <f>IF(OR(AND('0.Work Content Judge'!$AE$163=1,$CP159=99),AND('0.Work Content Judge'!$AH$163=1,$CQ159=99),AND('0.Work Content Judge'!$AG$163=1,$CR159=99),AND(COUNTIF('0.Work Content Judge'!$AJ$163:$AO$163,2)=0,$CS159=99),AND(COUNTIF('0.Work Content Judge'!$AJ$163:$AO$163,2)&gt;0,$CT159=99),AND('0.Work Content Judge'!$T$163=0,$CU159=99),AND('0.Work Content Judge'!$U$163=0,$CV159=99)),0,IF(OR(AND('0.Work Content Judge'!$G$133=1,$CD159=1),AND('0.Work Content Judge'!$H$133=1,$CE159=1),AND('0.Work Content Judge'!$I$133=1,$CF159=1),AND('0.Work Content Judge'!$J$133=1,$CG159=1),AND('0.Work Content Judge'!$L$133=1,$CK159=1),,AND('0.Work Content Judge'!$O$133=1,$CL159=1),AND('0.Work Content Judge'!$P$133=1,$CM159=1)),1,0))</f>
        <v>0</v>
      </c>
      <c r="AW159" s="509">
        <f t="shared" si="35"/>
        <v>1</v>
      </c>
      <c r="AX159" s="509">
        <f>IF(OR(AND('0.Work Content Judge'!$AE$164=1,$CP159=99),AND('0.Work Content Judge'!$AH$164=1,$CQ159=99),AND('0.Work Content Judge'!$AG$164=1,$CR159=99),AND(COUNTIF('0.Work Content Judge'!$AJ$164:$AO$164,2)=0,$CS159=99),AND(COUNTIF('0.Work Content Judge'!$AJ$164:$AO$164,2)&gt;0,$CT159=99),AND('0.Work Content Judge'!$T$164=0,$CU159=99),AND('0.Work Content Judge'!$U$164=0,$CV159=99)),0,IF(OR(AND('0.Work Content Judge'!$G$134=1,$CD159=1),AND('0.Work Content Judge'!$H$134=1,$CE159=1),AND('0.Work Content Judge'!$I$134=1,$CF159=1),AND('0.Work Content Judge'!$J$134=1,$CG159=1),AND('0.Work Content Judge'!$L$134=1,$CK159=1),,AND('0.Work Content Judge'!$O$134=1,$CL159=1),AND('0.Work Content Judge'!$P$134=1,$CM159=1)),1,0))</f>
        <v>0</v>
      </c>
      <c r="AY159" s="509">
        <f t="shared" si="36"/>
        <v>1</v>
      </c>
      <c r="AZ159" s="524">
        <f t="shared" si="25"/>
        <v>1</v>
      </c>
      <c r="BA159" s="521">
        <v>1</v>
      </c>
      <c r="BB159" s="522">
        <v>1</v>
      </c>
      <c r="BC159" s="522" t="s">
        <v>749</v>
      </c>
      <c r="BD159" s="522" t="s">
        <v>749</v>
      </c>
      <c r="BE159" s="522" t="s">
        <v>749</v>
      </c>
      <c r="BF159" s="522" t="s">
        <v>749</v>
      </c>
      <c r="BG159" s="522" t="s">
        <v>749</v>
      </c>
      <c r="BH159" s="522" t="s">
        <v>749</v>
      </c>
      <c r="BI159" s="522" t="s">
        <v>749</v>
      </c>
      <c r="BJ159" s="522" t="e">
        <v>#N/A</v>
      </c>
      <c r="BK159" s="522" t="e">
        <v>#N/A</v>
      </c>
      <c r="BL159" s="522" t="e">
        <v>#N/A</v>
      </c>
      <c r="BM159" s="522" t="e">
        <v>#N/A</v>
      </c>
      <c r="BN159" s="522" t="e">
        <v>#N/A</v>
      </c>
      <c r="BO159" s="522" t="e">
        <v>#N/A</v>
      </c>
      <c r="BP159" s="522" t="e">
        <v>#N/A</v>
      </c>
      <c r="BQ159" s="538"/>
      <c r="BR159" s="522" t="s">
        <v>749</v>
      </c>
      <c r="BS159" s="522" t="s">
        <v>749</v>
      </c>
      <c r="BT159" s="522" t="s">
        <v>749</v>
      </c>
      <c r="BU159" s="522" t="s">
        <v>749</v>
      </c>
      <c r="BV159" s="522" t="s">
        <v>749</v>
      </c>
      <c r="BW159" s="522" t="s">
        <v>749</v>
      </c>
      <c r="BX159" s="522" t="s">
        <v>749</v>
      </c>
      <c r="BY159" s="522">
        <v>1</v>
      </c>
      <c r="BZ159" s="522">
        <v>1</v>
      </c>
      <c r="CA159" s="522">
        <v>1</v>
      </c>
      <c r="CB159" s="522">
        <v>1</v>
      </c>
      <c r="CC159" s="522" t="s">
        <v>749</v>
      </c>
      <c r="CD159" s="522">
        <v>1</v>
      </c>
      <c r="CE159" s="522" t="s">
        <v>749</v>
      </c>
      <c r="CF159" s="522">
        <v>1</v>
      </c>
      <c r="CG159" s="522" t="s">
        <v>749</v>
      </c>
      <c r="CH159" s="522">
        <v>1</v>
      </c>
      <c r="CI159" s="522" t="s">
        <v>749</v>
      </c>
      <c r="CJ159" s="522" t="s">
        <v>749</v>
      </c>
      <c r="CK159" s="522" t="s">
        <v>749</v>
      </c>
      <c r="CL159" s="522" t="s">
        <v>749</v>
      </c>
      <c r="CM159" s="522" t="s">
        <v>749</v>
      </c>
      <c r="CN159" s="522" t="s">
        <v>749</v>
      </c>
      <c r="CO159" s="522">
        <v>1</v>
      </c>
      <c r="CP159" s="522"/>
      <c r="CQ159" s="522"/>
      <c r="CR159" s="522"/>
      <c r="CS159" s="522"/>
      <c r="CT159" s="522"/>
      <c r="CU159" s="522"/>
      <c r="CV159" s="522"/>
    </row>
    <row r="160" s="258" customFormat="1" ht="172.8" spans="1:100">
      <c r="A160" s="447"/>
      <c r="B160" s="448">
        <f t="shared" si="26"/>
        <v>145</v>
      </c>
      <c r="C160" s="449" t="s">
        <v>1510</v>
      </c>
      <c r="D160" s="450" t="s">
        <v>743</v>
      </c>
      <c r="E160" s="451" t="s">
        <v>744</v>
      </c>
      <c r="F160" s="452" t="s">
        <v>1511</v>
      </c>
      <c r="G160" s="453" t="s">
        <v>1512</v>
      </c>
      <c r="H160" s="451" t="str">
        <f t="shared" si="24"/>
        <v>サーバ全体
Entire server</v>
      </c>
      <c r="I160" s="319" t="s">
        <v>1505</v>
      </c>
      <c r="J160" s="320" t="s">
        <v>1506</v>
      </c>
      <c r="K160" s="487" t="str">
        <f t="shared" si="27"/>
        <v>回答不要
Not Applicable</v>
      </c>
      <c r="L160" s="488"/>
      <c r="M160" s="489"/>
      <c r="N160" s="492" t="s">
        <v>287</v>
      </c>
      <c r="O160" s="493"/>
      <c r="P160" s="494"/>
      <c r="Q160" s="503"/>
      <c r="R160" s="487" t="str">
        <f t="shared" si="28"/>
        <v>回答不要
Not Applicable</v>
      </c>
      <c r="S160" s="488"/>
      <c r="T160" s="489"/>
      <c r="U160" s="493"/>
      <c r="V160" s="494"/>
      <c r="W160" s="503"/>
      <c r="X160" s="487" t="str">
        <f t="shared" si="29"/>
        <v>回答不要
Not Applicable</v>
      </c>
      <c r="Y160" s="488"/>
      <c r="Z160" s="489"/>
      <c r="AA160" s="493"/>
      <c r="AB160" s="494"/>
      <c r="AC160" s="503"/>
      <c r="AD160" s="487" t="str">
        <f t="shared" si="30"/>
        <v>回答不要
Not Applicable</v>
      </c>
      <c r="AE160" s="488"/>
      <c r="AF160" s="489"/>
      <c r="AG160" s="493"/>
      <c r="AH160" s="494"/>
      <c r="AI160" s="503"/>
      <c r="AJ160" s="487" t="str">
        <f t="shared" si="31"/>
        <v>回答不要
Not Applicable</v>
      </c>
      <c r="AK160" s="488"/>
      <c r="AL160" s="489"/>
      <c r="AM160" s="493"/>
      <c r="AN160" s="494"/>
      <c r="AO160" s="503"/>
      <c r="AP160" s="509">
        <f>IF(OR(AND('0.Work Content Judge'!$AE$160=1,$CP160=99),AND('0.Work Content Judge'!$AH$160=1,$CQ160=99),AND('0.Work Content Judge'!$AG$160=1,$CR160=99),AND(COUNTIF('0.Work Content Judge'!$AJ$160:$AO$160,2)=0,$CS160=99),AND(COUNTIF('0.Work Content Judge'!$AJ$160:$AO$160,2)&gt;0,$CT160=99),AND('0.Work Content Judge'!$T$160=0,$CU160=99),AND('0.Work Content Judge'!$U$160=0,$CV160=99)),0,IF(OR(AND('0.Work Content Judge'!$G$130=1,$CD160=1),AND('0.Work Content Judge'!$H$130=1,$CE160=1),AND('0.Work Content Judge'!$I$130=1,$CF160=1),AND('0.Work Content Judge'!$J$130=1,$CG160=1),AND('0.Work Content Judge'!$L$130=1,$CK160=1),,AND('0.Work Content Judge'!$O$130=1,$CL160=1),AND('0.Work Content Judge'!$P$130=1,$CM160=1)),1,0))</f>
        <v>0</v>
      </c>
      <c r="AQ160" s="509">
        <f t="shared" si="32"/>
        <v>1</v>
      </c>
      <c r="AR160" s="509">
        <f>IF(OR(AND('0.Work Content Judge'!$AE$161=1,$CP160=99),AND('0.Work Content Judge'!$AH$161=1,$CQ160=99),AND('0.Work Content Judge'!$AG$161=1,$CR160=99),AND(COUNTIF('0.Work Content Judge'!$AJ$161:$AO$161,2)=0,$CS160=99),AND(COUNTIF('0.Work Content Judge'!$AJ$161:$AO$161,2)&gt;0,$CT160=99),AND('0.Work Content Judge'!$T$161=0,$CU160=99),AND('0.Work Content Judge'!$U$161=0,$CV160=99)),0,IF(OR(AND('0.Work Content Judge'!$G$131=1,$CD160=1),AND('0.Work Content Judge'!$H$131=1,$CE160=1),AND('0.Work Content Judge'!$I$131=1,$CF160=1),AND('0.Work Content Judge'!$J$131=1,$CG160=1),AND('0.Work Content Judge'!$L$131=1,$CK160=1),,AND('0.Work Content Judge'!$O$131=1,$CL160=1),AND('0.Work Content Judge'!$P$131=1,$CM160=1)),1,0))</f>
        <v>0</v>
      </c>
      <c r="AS160" s="509">
        <f t="shared" si="33"/>
        <v>1</v>
      </c>
      <c r="AT160" s="509">
        <f>IF(OR(AND('0.Work Content Judge'!$AE$162=1,$CP160=99),AND('0.Work Content Judge'!$AH$162=1,$CQ160=99),AND('0.Work Content Judge'!$AG$162=1,$CR160=99),AND(COUNTIF('0.Work Content Judge'!$AJ$162:$AO$162,2)=0,$CS160=99),AND(COUNTIF('0.Work Content Judge'!$AJ$162:$AO$162,2)&gt;0,$CT160=99),AND('0.Work Content Judge'!$T$162=0,$CU160=99),AND('0.Work Content Judge'!$U$162=0,$CV160=99)),0,IF(OR(AND('0.Work Content Judge'!$G$132=1,$CD160=1),AND('0.Work Content Judge'!$H$132=1,$CE160=1),AND('0.Work Content Judge'!$I$132=1,$CF160=1),AND('0.Work Content Judge'!$J$132=1,$CG160=1),AND('0.Work Content Judge'!$L$132=1,$CK160=1),,AND('0.Work Content Judge'!$O$132=1,$CL160=1),AND('0.Work Content Judge'!$P$132=1,$CM160=1)),1,0))</f>
        <v>0</v>
      </c>
      <c r="AU160" s="509">
        <f t="shared" si="34"/>
        <v>1</v>
      </c>
      <c r="AV160" s="509">
        <f>IF(OR(AND('0.Work Content Judge'!$AE$163=1,$CP160=99),AND('0.Work Content Judge'!$AH$163=1,$CQ160=99),AND('0.Work Content Judge'!$AG$163=1,$CR160=99),AND(COUNTIF('0.Work Content Judge'!$AJ$163:$AO$163,2)=0,$CS160=99),AND(COUNTIF('0.Work Content Judge'!$AJ$163:$AO$163,2)&gt;0,$CT160=99),AND('0.Work Content Judge'!$T$163=0,$CU160=99),AND('0.Work Content Judge'!$U$163=0,$CV160=99)),0,IF(OR(AND('0.Work Content Judge'!$G$133=1,$CD160=1),AND('0.Work Content Judge'!$H$133=1,$CE160=1),AND('0.Work Content Judge'!$I$133=1,$CF160=1),AND('0.Work Content Judge'!$J$133=1,$CG160=1),AND('0.Work Content Judge'!$L$133=1,$CK160=1),,AND('0.Work Content Judge'!$O$133=1,$CL160=1),AND('0.Work Content Judge'!$P$133=1,$CM160=1)),1,0))</f>
        <v>0</v>
      </c>
      <c r="AW160" s="509">
        <f t="shared" si="35"/>
        <v>1</v>
      </c>
      <c r="AX160" s="509">
        <f>IF(OR(AND('0.Work Content Judge'!$AE$164=1,$CP160=99),AND('0.Work Content Judge'!$AH$164=1,$CQ160=99),AND('0.Work Content Judge'!$AG$164=1,$CR160=99),AND(COUNTIF('0.Work Content Judge'!$AJ$164:$AO$164,2)=0,$CS160=99),AND(COUNTIF('0.Work Content Judge'!$AJ$164:$AO$164,2)&gt;0,$CT160=99),AND('0.Work Content Judge'!$T$164=0,$CU160=99),AND('0.Work Content Judge'!$U$164=0,$CV160=99)),0,IF(OR(AND('0.Work Content Judge'!$G$134=1,$CD160=1),AND('0.Work Content Judge'!$H$134=1,$CE160=1),AND('0.Work Content Judge'!$I$134=1,$CF160=1),AND('0.Work Content Judge'!$J$134=1,$CG160=1),AND('0.Work Content Judge'!$L$134=1,$CK160=1),,AND('0.Work Content Judge'!$O$134=1,$CL160=1),AND('0.Work Content Judge'!$P$134=1,$CM160=1)),1,0))</f>
        <v>0</v>
      </c>
      <c r="AY160" s="509">
        <f t="shared" si="36"/>
        <v>1</v>
      </c>
      <c r="AZ160" s="523">
        <f t="shared" si="25"/>
        <v>2</v>
      </c>
      <c r="BA160" s="521">
        <v>1</v>
      </c>
      <c r="BB160" s="522">
        <v>1</v>
      </c>
      <c r="BC160" s="522" t="s">
        <v>749</v>
      </c>
      <c r="BD160" s="522" t="s">
        <v>749</v>
      </c>
      <c r="BE160" s="522" t="s">
        <v>749</v>
      </c>
      <c r="BF160" s="522" t="s">
        <v>749</v>
      </c>
      <c r="BG160" s="522" t="s">
        <v>749</v>
      </c>
      <c r="BH160" s="522" t="s">
        <v>749</v>
      </c>
      <c r="BI160" s="522" t="s">
        <v>749</v>
      </c>
      <c r="BJ160" s="522" t="e">
        <v>#N/A</v>
      </c>
      <c r="BK160" s="522" t="e">
        <v>#N/A</v>
      </c>
      <c r="BL160" s="522" t="e">
        <v>#N/A</v>
      </c>
      <c r="BM160" s="522" t="e">
        <v>#N/A</v>
      </c>
      <c r="BN160" s="522" t="e">
        <v>#N/A</v>
      </c>
      <c r="BO160" s="522" t="e">
        <v>#N/A</v>
      </c>
      <c r="BP160" s="522" t="e">
        <v>#N/A</v>
      </c>
      <c r="BQ160" s="522">
        <v>1</v>
      </c>
      <c r="BR160" s="522" t="s">
        <v>749</v>
      </c>
      <c r="BS160" s="522" t="s">
        <v>749</v>
      </c>
      <c r="BT160" s="522" t="s">
        <v>749</v>
      </c>
      <c r="BU160" s="522" t="s">
        <v>749</v>
      </c>
      <c r="BV160" s="522" t="s">
        <v>749</v>
      </c>
      <c r="BW160" s="522" t="s">
        <v>749</v>
      </c>
      <c r="BX160" s="522" t="s">
        <v>749</v>
      </c>
      <c r="BY160" s="522">
        <v>1</v>
      </c>
      <c r="BZ160" s="522">
        <v>1</v>
      </c>
      <c r="CA160" s="522">
        <v>1</v>
      </c>
      <c r="CB160" s="522">
        <v>1</v>
      </c>
      <c r="CC160" s="522" t="s">
        <v>749</v>
      </c>
      <c r="CD160" s="522">
        <v>1</v>
      </c>
      <c r="CE160" s="522" t="s">
        <v>749</v>
      </c>
      <c r="CF160" s="522">
        <v>1</v>
      </c>
      <c r="CG160" s="522" t="s">
        <v>749</v>
      </c>
      <c r="CH160" s="522">
        <v>1</v>
      </c>
      <c r="CI160" s="522" t="s">
        <v>749</v>
      </c>
      <c r="CJ160" s="522" t="s">
        <v>749</v>
      </c>
      <c r="CK160" s="522" t="s">
        <v>749</v>
      </c>
      <c r="CL160" s="522" t="s">
        <v>749</v>
      </c>
      <c r="CM160" s="522" t="s">
        <v>749</v>
      </c>
      <c r="CN160" s="522" t="s">
        <v>749</v>
      </c>
      <c r="CO160" s="522">
        <v>1</v>
      </c>
      <c r="CP160" s="522"/>
      <c r="CQ160" s="522"/>
      <c r="CR160" s="522"/>
      <c r="CS160" s="522"/>
      <c r="CT160" s="522"/>
      <c r="CU160" s="522"/>
      <c r="CV160" s="522"/>
    </row>
    <row r="161" s="258" customFormat="1" ht="172.8" spans="1:100">
      <c r="A161" s="447"/>
      <c r="B161" s="448">
        <f t="shared" si="26"/>
        <v>146</v>
      </c>
      <c r="C161" s="449" t="s">
        <v>1510</v>
      </c>
      <c r="D161" s="450" t="s">
        <v>743</v>
      </c>
      <c r="E161" s="451" t="s">
        <v>744</v>
      </c>
      <c r="F161" s="452" t="s">
        <v>1511</v>
      </c>
      <c r="G161" s="453" t="s">
        <v>1512</v>
      </c>
      <c r="H161" s="454" t="str">
        <f t="shared" si="24"/>
        <v>その他(ネットワーク機器等)
Other
(e.g., External FW, IPS/IDS, network equipment, storage devices, etc.)</v>
      </c>
      <c r="I161" s="319" t="s">
        <v>1505</v>
      </c>
      <c r="J161" s="320" t="s">
        <v>1506</v>
      </c>
      <c r="K161" s="487" t="str">
        <f t="shared" si="27"/>
        <v>回答不要
Not Applicable</v>
      </c>
      <c r="L161" s="488"/>
      <c r="M161" s="489"/>
      <c r="N161" s="492" t="s">
        <v>287</v>
      </c>
      <c r="O161" s="493"/>
      <c r="P161" s="494"/>
      <c r="Q161" s="503"/>
      <c r="R161" s="487" t="str">
        <f t="shared" si="28"/>
        <v>回答不要
Not Applicable</v>
      </c>
      <c r="S161" s="488"/>
      <c r="T161" s="489"/>
      <c r="U161" s="493"/>
      <c r="V161" s="494"/>
      <c r="W161" s="503"/>
      <c r="X161" s="487" t="str">
        <f t="shared" si="29"/>
        <v>回答不要
Not Applicable</v>
      </c>
      <c r="Y161" s="488"/>
      <c r="Z161" s="489"/>
      <c r="AA161" s="493"/>
      <c r="AB161" s="494"/>
      <c r="AC161" s="503"/>
      <c r="AD161" s="487" t="str">
        <f t="shared" si="30"/>
        <v>回答不要
Not Applicable</v>
      </c>
      <c r="AE161" s="488"/>
      <c r="AF161" s="489"/>
      <c r="AG161" s="493"/>
      <c r="AH161" s="494"/>
      <c r="AI161" s="503"/>
      <c r="AJ161" s="487" t="str">
        <f t="shared" si="31"/>
        <v>回答不要
Not Applicable</v>
      </c>
      <c r="AK161" s="488"/>
      <c r="AL161" s="489"/>
      <c r="AM161" s="493"/>
      <c r="AN161" s="494"/>
      <c r="AO161" s="503"/>
      <c r="AP161" s="509">
        <f>IF(OR(AND('0.Work Content Judge'!$AE$160=1,$CP161=99),AND('0.Work Content Judge'!$AH$160=1,$CQ161=99),AND('0.Work Content Judge'!$AG$160=1,$CR161=99),AND(COUNTIF('0.Work Content Judge'!$AJ$160:$AO$160,2)=0,$CS161=99),AND(COUNTIF('0.Work Content Judge'!$AJ$160:$AO$160,2)&gt;0,$CT161=99),AND('0.Work Content Judge'!$T$160=0,$CU161=99),AND('0.Work Content Judge'!$U$160=0,$CV161=99)),0,IF(OR(AND('0.Work Content Judge'!$G$130=1,$CD161=1),AND('0.Work Content Judge'!$H$130=1,$CE161=1),AND('0.Work Content Judge'!$I$130=1,$CF161=1),AND('0.Work Content Judge'!$J$130=1,$CG161=1),AND('0.Work Content Judge'!$L$130=1,$CK161=1),,AND('0.Work Content Judge'!$O$130=1,$CL161=1),AND('0.Work Content Judge'!$P$130=1,$CM161=1)),1,0))</f>
        <v>0</v>
      </c>
      <c r="AQ161" s="509">
        <f t="shared" si="32"/>
        <v>1</v>
      </c>
      <c r="AR161" s="509">
        <f>IF(OR(AND('0.Work Content Judge'!$AE$161=1,$CP161=99),AND('0.Work Content Judge'!$AH$161=1,$CQ161=99),AND('0.Work Content Judge'!$AG$161=1,$CR161=99),AND(COUNTIF('0.Work Content Judge'!$AJ$161:$AO$161,2)=0,$CS161=99),AND(COUNTIF('0.Work Content Judge'!$AJ$161:$AO$161,2)&gt;0,$CT161=99),AND('0.Work Content Judge'!$T$161=0,$CU161=99),AND('0.Work Content Judge'!$U$161=0,$CV161=99)),0,IF(OR(AND('0.Work Content Judge'!$G$131=1,$CD161=1),AND('0.Work Content Judge'!$H$131=1,$CE161=1),AND('0.Work Content Judge'!$I$131=1,$CF161=1),AND('0.Work Content Judge'!$J$131=1,$CG161=1),AND('0.Work Content Judge'!$L$131=1,$CK161=1),,AND('0.Work Content Judge'!$O$131=1,$CL161=1),AND('0.Work Content Judge'!$P$131=1,$CM161=1)),1,0))</f>
        <v>0</v>
      </c>
      <c r="AS161" s="509">
        <f t="shared" si="33"/>
        <v>1</v>
      </c>
      <c r="AT161" s="509">
        <f>IF(OR(AND('0.Work Content Judge'!$AE$162=1,$CP161=99),AND('0.Work Content Judge'!$AH$162=1,$CQ161=99),AND('0.Work Content Judge'!$AG$162=1,$CR161=99),AND(COUNTIF('0.Work Content Judge'!$AJ$162:$AO$162,2)=0,$CS161=99),AND(COUNTIF('0.Work Content Judge'!$AJ$162:$AO$162,2)&gt;0,$CT161=99),AND('0.Work Content Judge'!$T$162=0,$CU161=99),AND('0.Work Content Judge'!$U$162=0,$CV161=99)),0,IF(OR(AND('0.Work Content Judge'!$G$132=1,$CD161=1),AND('0.Work Content Judge'!$H$132=1,$CE161=1),AND('0.Work Content Judge'!$I$132=1,$CF161=1),AND('0.Work Content Judge'!$J$132=1,$CG161=1),AND('0.Work Content Judge'!$L$132=1,$CK161=1),,AND('0.Work Content Judge'!$O$132=1,$CL161=1),AND('0.Work Content Judge'!$P$132=1,$CM161=1)),1,0))</f>
        <v>0</v>
      </c>
      <c r="AU161" s="509">
        <f t="shared" si="34"/>
        <v>1</v>
      </c>
      <c r="AV161" s="509">
        <f>IF(OR(AND('0.Work Content Judge'!$AE$163=1,$CP161=99),AND('0.Work Content Judge'!$AH$163=1,$CQ161=99),AND('0.Work Content Judge'!$AG$163=1,$CR161=99),AND(COUNTIF('0.Work Content Judge'!$AJ$163:$AO$163,2)=0,$CS161=99),AND(COUNTIF('0.Work Content Judge'!$AJ$163:$AO$163,2)&gt;0,$CT161=99),AND('0.Work Content Judge'!$T$163=0,$CU161=99),AND('0.Work Content Judge'!$U$163=0,$CV161=99)),0,IF(OR(AND('0.Work Content Judge'!$G$133=1,$CD161=1),AND('0.Work Content Judge'!$H$133=1,$CE161=1),AND('0.Work Content Judge'!$I$133=1,$CF161=1),AND('0.Work Content Judge'!$J$133=1,$CG161=1),AND('0.Work Content Judge'!$L$133=1,$CK161=1),,AND('0.Work Content Judge'!$O$133=1,$CL161=1),AND('0.Work Content Judge'!$P$133=1,$CM161=1)),1,0))</f>
        <v>0</v>
      </c>
      <c r="AW161" s="509">
        <f t="shared" si="35"/>
        <v>1</v>
      </c>
      <c r="AX161" s="509">
        <f>IF(OR(AND('0.Work Content Judge'!$AE$164=1,$CP161=99),AND('0.Work Content Judge'!$AH$164=1,$CQ161=99),AND('0.Work Content Judge'!$AG$164=1,$CR161=99),AND(COUNTIF('0.Work Content Judge'!$AJ$164:$AO$164,2)=0,$CS161=99),AND(COUNTIF('0.Work Content Judge'!$AJ$164:$AO$164,2)&gt;0,$CT161=99),AND('0.Work Content Judge'!$T$164=0,$CU161=99),AND('0.Work Content Judge'!$U$164=0,$CV161=99)),0,IF(OR(AND('0.Work Content Judge'!$G$134=1,$CD161=1),AND('0.Work Content Judge'!$H$134=1,$CE161=1),AND('0.Work Content Judge'!$I$134=1,$CF161=1),AND('0.Work Content Judge'!$J$134=1,$CG161=1),AND('0.Work Content Judge'!$L$134=1,$CK161=1),,AND('0.Work Content Judge'!$O$134=1,$CL161=1),AND('0.Work Content Judge'!$P$134=1,$CM161=1)),1,0))</f>
        <v>0</v>
      </c>
      <c r="AY161" s="509">
        <f t="shared" si="36"/>
        <v>1</v>
      </c>
      <c r="AZ161" s="524">
        <f t="shared" si="25"/>
        <v>1</v>
      </c>
      <c r="BA161" s="521">
        <v>1</v>
      </c>
      <c r="BB161" s="522">
        <v>1</v>
      </c>
      <c r="BC161" s="522" t="s">
        <v>749</v>
      </c>
      <c r="BD161" s="522" t="s">
        <v>749</v>
      </c>
      <c r="BE161" s="522" t="s">
        <v>749</v>
      </c>
      <c r="BF161" s="522" t="s">
        <v>749</v>
      </c>
      <c r="BG161" s="522" t="s">
        <v>749</v>
      </c>
      <c r="BH161" s="522" t="s">
        <v>749</v>
      </c>
      <c r="BI161" s="522" t="s">
        <v>749</v>
      </c>
      <c r="BJ161" s="522" t="e">
        <v>#N/A</v>
      </c>
      <c r="BK161" s="522" t="e">
        <v>#N/A</v>
      </c>
      <c r="BL161" s="522" t="e">
        <v>#N/A</v>
      </c>
      <c r="BM161" s="522" t="e">
        <v>#N/A</v>
      </c>
      <c r="BN161" s="522" t="e">
        <v>#N/A</v>
      </c>
      <c r="BO161" s="522" t="e">
        <v>#N/A</v>
      </c>
      <c r="BP161" s="522" t="e">
        <v>#N/A</v>
      </c>
      <c r="BQ161" s="538"/>
      <c r="BR161" s="522" t="s">
        <v>749</v>
      </c>
      <c r="BS161" s="522" t="s">
        <v>749</v>
      </c>
      <c r="BT161" s="522" t="s">
        <v>749</v>
      </c>
      <c r="BU161" s="522" t="s">
        <v>749</v>
      </c>
      <c r="BV161" s="522" t="s">
        <v>749</v>
      </c>
      <c r="BW161" s="522" t="s">
        <v>749</v>
      </c>
      <c r="BX161" s="522" t="s">
        <v>749</v>
      </c>
      <c r="BY161" s="522">
        <v>1</v>
      </c>
      <c r="BZ161" s="522">
        <v>1</v>
      </c>
      <c r="CA161" s="522">
        <v>1</v>
      </c>
      <c r="CB161" s="522">
        <v>1</v>
      </c>
      <c r="CC161" s="522" t="s">
        <v>749</v>
      </c>
      <c r="CD161" s="522">
        <v>1</v>
      </c>
      <c r="CE161" s="522" t="s">
        <v>749</v>
      </c>
      <c r="CF161" s="522">
        <v>1</v>
      </c>
      <c r="CG161" s="522" t="s">
        <v>749</v>
      </c>
      <c r="CH161" s="522">
        <v>1</v>
      </c>
      <c r="CI161" s="522" t="s">
        <v>749</v>
      </c>
      <c r="CJ161" s="522" t="s">
        <v>749</v>
      </c>
      <c r="CK161" s="522" t="s">
        <v>749</v>
      </c>
      <c r="CL161" s="522" t="s">
        <v>749</v>
      </c>
      <c r="CM161" s="522" t="s">
        <v>749</v>
      </c>
      <c r="CN161" s="522" t="s">
        <v>749</v>
      </c>
      <c r="CO161" s="522">
        <v>1</v>
      </c>
      <c r="CP161" s="522"/>
      <c r="CQ161" s="522"/>
      <c r="CR161" s="522"/>
      <c r="CS161" s="522"/>
      <c r="CT161" s="522"/>
      <c r="CU161" s="522"/>
      <c r="CV161" s="522"/>
    </row>
    <row r="162" s="258" customFormat="1" ht="172.8" spans="1:100">
      <c r="A162" s="447"/>
      <c r="B162" s="448">
        <f t="shared" si="26"/>
        <v>147</v>
      </c>
      <c r="C162" s="449" t="s">
        <v>1513</v>
      </c>
      <c r="D162" s="450" t="s">
        <v>743</v>
      </c>
      <c r="E162" s="451" t="s">
        <v>744</v>
      </c>
      <c r="F162" s="452" t="s">
        <v>1514</v>
      </c>
      <c r="G162" s="453" t="s">
        <v>1515</v>
      </c>
      <c r="H162" s="451" t="str">
        <f t="shared" si="24"/>
        <v>サーバ全体
Entire server</v>
      </c>
      <c r="I162" s="319" t="s">
        <v>1505</v>
      </c>
      <c r="J162" s="320" t="s">
        <v>1506</v>
      </c>
      <c r="K162" s="487" t="str">
        <f t="shared" si="27"/>
        <v>回答不要
Not Applicable</v>
      </c>
      <c r="L162" s="488"/>
      <c r="M162" s="489"/>
      <c r="N162" s="492" t="s">
        <v>287</v>
      </c>
      <c r="O162" s="493"/>
      <c r="P162" s="494"/>
      <c r="Q162" s="503"/>
      <c r="R162" s="487" t="str">
        <f t="shared" si="28"/>
        <v>回答不要
Not Applicable</v>
      </c>
      <c r="S162" s="488"/>
      <c r="T162" s="489"/>
      <c r="U162" s="493"/>
      <c r="V162" s="494"/>
      <c r="W162" s="503"/>
      <c r="X162" s="487" t="str">
        <f t="shared" si="29"/>
        <v>回答不要
Not Applicable</v>
      </c>
      <c r="Y162" s="488"/>
      <c r="Z162" s="489"/>
      <c r="AA162" s="493"/>
      <c r="AB162" s="494"/>
      <c r="AC162" s="503"/>
      <c r="AD162" s="487" t="str">
        <f t="shared" si="30"/>
        <v>回答不要
Not Applicable</v>
      </c>
      <c r="AE162" s="488"/>
      <c r="AF162" s="489"/>
      <c r="AG162" s="493"/>
      <c r="AH162" s="494"/>
      <c r="AI162" s="503"/>
      <c r="AJ162" s="487" t="str">
        <f t="shared" si="31"/>
        <v>回答不要
Not Applicable</v>
      </c>
      <c r="AK162" s="488"/>
      <c r="AL162" s="489"/>
      <c r="AM162" s="493"/>
      <c r="AN162" s="494"/>
      <c r="AO162" s="503"/>
      <c r="AP162" s="509">
        <f>IF(OR(AND('0.Work Content Judge'!$AE$160=1,$CP162=99),AND('0.Work Content Judge'!$AH$160=1,$CQ162=99),AND('0.Work Content Judge'!$AG$160=1,$CR162=99),AND(COUNTIF('0.Work Content Judge'!$AJ$160:$AO$160,2)=0,$CS162=99),AND(COUNTIF('0.Work Content Judge'!$AJ$160:$AO$160,2)&gt;0,$CT162=99),AND('0.Work Content Judge'!$T$160=0,$CU162=99),AND('0.Work Content Judge'!$U$160=0,$CV162=99)),0,IF(OR(AND('0.Work Content Judge'!$G$130=1,$CD162=1),AND('0.Work Content Judge'!$H$130=1,$CE162=1),AND('0.Work Content Judge'!$I$130=1,$CF162=1),AND('0.Work Content Judge'!$J$130=1,$CG162=1),AND('0.Work Content Judge'!$L$130=1,$CK162=1),,AND('0.Work Content Judge'!$O$130=1,$CL162=1),AND('0.Work Content Judge'!$P$130=1,$CM162=1)),1,0))</f>
        <v>0</v>
      </c>
      <c r="AQ162" s="509">
        <f t="shared" si="32"/>
        <v>1</v>
      </c>
      <c r="AR162" s="509">
        <f>IF(OR(AND('0.Work Content Judge'!$AE$161=1,$CP162=99),AND('0.Work Content Judge'!$AH$161=1,$CQ162=99),AND('0.Work Content Judge'!$AG$161=1,$CR162=99),AND(COUNTIF('0.Work Content Judge'!$AJ$161:$AO$161,2)=0,$CS162=99),AND(COUNTIF('0.Work Content Judge'!$AJ$161:$AO$161,2)&gt;0,$CT162=99),AND('0.Work Content Judge'!$T$161=0,$CU162=99),AND('0.Work Content Judge'!$U$161=0,$CV162=99)),0,IF(OR(AND('0.Work Content Judge'!$G$131=1,$CD162=1),AND('0.Work Content Judge'!$H$131=1,$CE162=1),AND('0.Work Content Judge'!$I$131=1,$CF162=1),AND('0.Work Content Judge'!$J$131=1,$CG162=1),AND('0.Work Content Judge'!$L$131=1,$CK162=1),,AND('0.Work Content Judge'!$O$131=1,$CL162=1),AND('0.Work Content Judge'!$P$131=1,$CM162=1)),1,0))</f>
        <v>0</v>
      </c>
      <c r="AS162" s="509">
        <f t="shared" si="33"/>
        <v>1</v>
      </c>
      <c r="AT162" s="509">
        <f>IF(OR(AND('0.Work Content Judge'!$AE$162=1,$CP162=99),AND('0.Work Content Judge'!$AH$162=1,$CQ162=99),AND('0.Work Content Judge'!$AG$162=1,$CR162=99),AND(COUNTIF('0.Work Content Judge'!$AJ$162:$AO$162,2)=0,$CS162=99),AND(COUNTIF('0.Work Content Judge'!$AJ$162:$AO$162,2)&gt;0,$CT162=99),AND('0.Work Content Judge'!$T$162=0,$CU162=99),AND('0.Work Content Judge'!$U$162=0,$CV162=99)),0,IF(OR(AND('0.Work Content Judge'!$G$132=1,$CD162=1),AND('0.Work Content Judge'!$H$132=1,$CE162=1),AND('0.Work Content Judge'!$I$132=1,$CF162=1),AND('0.Work Content Judge'!$J$132=1,$CG162=1),AND('0.Work Content Judge'!$L$132=1,$CK162=1),,AND('0.Work Content Judge'!$O$132=1,$CL162=1),AND('0.Work Content Judge'!$P$132=1,$CM162=1)),1,0))</f>
        <v>0</v>
      </c>
      <c r="AU162" s="509">
        <f t="shared" si="34"/>
        <v>1</v>
      </c>
      <c r="AV162" s="509">
        <f>IF(OR(AND('0.Work Content Judge'!$AE$163=1,$CP162=99),AND('0.Work Content Judge'!$AH$163=1,$CQ162=99),AND('0.Work Content Judge'!$AG$163=1,$CR162=99),AND(COUNTIF('0.Work Content Judge'!$AJ$163:$AO$163,2)=0,$CS162=99),AND(COUNTIF('0.Work Content Judge'!$AJ$163:$AO$163,2)&gt;0,$CT162=99),AND('0.Work Content Judge'!$T$163=0,$CU162=99),AND('0.Work Content Judge'!$U$163=0,$CV162=99)),0,IF(OR(AND('0.Work Content Judge'!$G$133=1,$CD162=1),AND('0.Work Content Judge'!$H$133=1,$CE162=1),AND('0.Work Content Judge'!$I$133=1,$CF162=1),AND('0.Work Content Judge'!$J$133=1,$CG162=1),AND('0.Work Content Judge'!$L$133=1,$CK162=1),,AND('0.Work Content Judge'!$O$133=1,$CL162=1),AND('0.Work Content Judge'!$P$133=1,$CM162=1)),1,0))</f>
        <v>0</v>
      </c>
      <c r="AW162" s="509">
        <f t="shared" si="35"/>
        <v>1</v>
      </c>
      <c r="AX162" s="509">
        <f>IF(OR(AND('0.Work Content Judge'!$AE$164=1,$CP162=99),AND('0.Work Content Judge'!$AH$164=1,$CQ162=99),AND('0.Work Content Judge'!$AG$164=1,$CR162=99),AND(COUNTIF('0.Work Content Judge'!$AJ$164:$AO$164,2)=0,$CS162=99),AND(COUNTIF('0.Work Content Judge'!$AJ$164:$AO$164,2)&gt;0,$CT162=99),AND('0.Work Content Judge'!$T$164=0,$CU162=99),AND('0.Work Content Judge'!$U$164=0,$CV162=99)),0,IF(OR(AND('0.Work Content Judge'!$G$134=1,$CD162=1),AND('0.Work Content Judge'!$H$134=1,$CE162=1),AND('0.Work Content Judge'!$I$134=1,$CF162=1),AND('0.Work Content Judge'!$J$134=1,$CG162=1),AND('0.Work Content Judge'!$L$134=1,$CK162=1),,AND('0.Work Content Judge'!$O$134=1,$CL162=1),AND('0.Work Content Judge'!$P$134=1,$CM162=1)),1,0))</f>
        <v>0</v>
      </c>
      <c r="AY162" s="509">
        <f t="shared" si="36"/>
        <v>1</v>
      </c>
      <c r="AZ162" s="523">
        <f t="shared" si="25"/>
        <v>2</v>
      </c>
      <c r="BA162" s="521">
        <v>1</v>
      </c>
      <c r="BB162" s="522">
        <v>1</v>
      </c>
      <c r="BC162" s="522" t="s">
        <v>749</v>
      </c>
      <c r="BD162" s="522" t="s">
        <v>749</v>
      </c>
      <c r="BE162" s="522" t="s">
        <v>749</v>
      </c>
      <c r="BF162" s="522" t="s">
        <v>749</v>
      </c>
      <c r="BG162" s="522" t="s">
        <v>749</v>
      </c>
      <c r="BH162" s="522" t="s">
        <v>749</v>
      </c>
      <c r="BI162" s="522" t="s">
        <v>749</v>
      </c>
      <c r="BJ162" s="522" t="e">
        <v>#N/A</v>
      </c>
      <c r="BK162" s="522" t="e">
        <v>#N/A</v>
      </c>
      <c r="BL162" s="522" t="e">
        <v>#N/A</v>
      </c>
      <c r="BM162" s="522" t="e">
        <v>#N/A</v>
      </c>
      <c r="BN162" s="522" t="e">
        <v>#N/A</v>
      </c>
      <c r="BO162" s="522" t="e">
        <v>#N/A</v>
      </c>
      <c r="BP162" s="522" t="e">
        <v>#N/A</v>
      </c>
      <c r="BQ162" s="522">
        <v>1</v>
      </c>
      <c r="BR162" s="522" t="s">
        <v>749</v>
      </c>
      <c r="BS162" s="522" t="s">
        <v>749</v>
      </c>
      <c r="BT162" s="522" t="s">
        <v>749</v>
      </c>
      <c r="BU162" s="522" t="s">
        <v>749</v>
      </c>
      <c r="BV162" s="522" t="s">
        <v>749</v>
      </c>
      <c r="BW162" s="522" t="s">
        <v>749</v>
      </c>
      <c r="BX162" s="522" t="s">
        <v>749</v>
      </c>
      <c r="BY162" s="522">
        <v>1</v>
      </c>
      <c r="BZ162" s="522">
        <v>1</v>
      </c>
      <c r="CA162" s="522">
        <v>1</v>
      </c>
      <c r="CB162" s="522">
        <v>1</v>
      </c>
      <c r="CC162" s="522" t="s">
        <v>749</v>
      </c>
      <c r="CD162" s="522">
        <v>1</v>
      </c>
      <c r="CE162" s="522" t="s">
        <v>749</v>
      </c>
      <c r="CF162" s="522">
        <v>1</v>
      </c>
      <c r="CG162" s="522" t="s">
        <v>749</v>
      </c>
      <c r="CH162" s="522">
        <v>1</v>
      </c>
      <c r="CI162" s="522" t="s">
        <v>749</v>
      </c>
      <c r="CJ162" s="522" t="s">
        <v>749</v>
      </c>
      <c r="CK162" s="522" t="s">
        <v>749</v>
      </c>
      <c r="CL162" s="522" t="s">
        <v>749</v>
      </c>
      <c r="CM162" s="522" t="s">
        <v>749</v>
      </c>
      <c r="CN162" s="522" t="s">
        <v>749</v>
      </c>
      <c r="CO162" s="522">
        <v>1</v>
      </c>
      <c r="CP162" s="522"/>
      <c r="CQ162" s="522"/>
      <c r="CR162" s="522"/>
      <c r="CS162" s="522"/>
      <c r="CT162" s="522"/>
      <c r="CU162" s="522"/>
      <c r="CV162" s="522"/>
    </row>
    <row r="163" s="258" customFormat="1" ht="172.8" spans="1:100">
      <c r="A163" s="447"/>
      <c r="B163" s="448">
        <f t="shared" si="26"/>
        <v>148</v>
      </c>
      <c r="C163" s="449" t="s">
        <v>1513</v>
      </c>
      <c r="D163" s="450" t="s">
        <v>743</v>
      </c>
      <c r="E163" s="451" t="s">
        <v>744</v>
      </c>
      <c r="F163" s="452" t="s">
        <v>1514</v>
      </c>
      <c r="G163" s="453" t="s">
        <v>1515</v>
      </c>
      <c r="H163" s="454" t="str">
        <f t="shared" si="24"/>
        <v>その他(ネットワーク機器等)
Other
(e.g., External FW, IPS/IDS, network equipment, storage devices, etc.)</v>
      </c>
      <c r="I163" s="319" t="s">
        <v>1505</v>
      </c>
      <c r="J163" s="320" t="s">
        <v>1506</v>
      </c>
      <c r="K163" s="487" t="str">
        <f t="shared" si="27"/>
        <v>回答不要
Not Applicable</v>
      </c>
      <c r="L163" s="488"/>
      <c r="M163" s="489"/>
      <c r="N163" s="492" t="s">
        <v>287</v>
      </c>
      <c r="O163" s="493"/>
      <c r="P163" s="494"/>
      <c r="Q163" s="503"/>
      <c r="R163" s="487" t="str">
        <f t="shared" si="28"/>
        <v>回答不要
Not Applicable</v>
      </c>
      <c r="S163" s="488"/>
      <c r="T163" s="489"/>
      <c r="U163" s="493"/>
      <c r="V163" s="494"/>
      <c r="W163" s="503"/>
      <c r="X163" s="487" t="str">
        <f t="shared" si="29"/>
        <v>回答不要
Not Applicable</v>
      </c>
      <c r="Y163" s="488"/>
      <c r="Z163" s="489"/>
      <c r="AA163" s="493"/>
      <c r="AB163" s="494"/>
      <c r="AC163" s="503"/>
      <c r="AD163" s="487" t="str">
        <f t="shared" si="30"/>
        <v>回答不要
Not Applicable</v>
      </c>
      <c r="AE163" s="488"/>
      <c r="AF163" s="489"/>
      <c r="AG163" s="493"/>
      <c r="AH163" s="494"/>
      <c r="AI163" s="503"/>
      <c r="AJ163" s="487" t="str">
        <f t="shared" si="31"/>
        <v>回答不要
Not Applicable</v>
      </c>
      <c r="AK163" s="488"/>
      <c r="AL163" s="489"/>
      <c r="AM163" s="493"/>
      <c r="AN163" s="494"/>
      <c r="AO163" s="503"/>
      <c r="AP163" s="509">
        <f>IF(OR(AND('0.Work Content Judge'!$AE$160=1,$CP163=99),AND('0.Work Content Judge'!$AH$160=1,$CQ163=99),AND('0.Work Content Judge'!$AG$160=1,$CR163=99),AND(COUNTIF('0.Work Content Judge'!$AJ$160:$AO$160,2)=0,$CS163=99),AND(COUNTIF('0.Work Content Judge'!$AJ$160:$AO$160,2)&gt;0,$CT163=99),AND('0.Work Content Judge'!$T$160=0,$CU163=99),AND('0.Work Content Judge'!$U$160=0,$CV163=99)),0,IF(OR(AND('0.Work Content Judge'!$G$130=1,$CD163=1),AND('0.Work Content Judge'!$H$130=1,$CE163=1),AND('0.Work Content Judge'!$I$130=1,$CF163=1),AND('0.Work Content Judge'!$J$130=1,$CG163=1),AND('0.Work Content Judge'!$L$130=1,$CK163=1),,AND('0.Work Content Judge'!$O$130=1,$CL163=1),AND('0.Work Content Judge'!$P$130=1,$CM163=1)),1,0))</f>
        <v>0</v>
      </c>
      <c r="AQ163" s="509">
        <f t="shared" si="32"/>
        <v>1</v>
      </c>
      <c r="AR163" s="509">
        <f>IF(OR(AND('0.Work Content Judge'!$AE$161=1,$CP163=99),AND('0.Work Content Judge'!$AH$161=1,$CQ163=99),AND('0.Work Content Judge'!$AG$161=1,$CR163=99),AND(COUNTIF('0.Work Content Judge'!$AJ$161:$AO$161,2)=0,$CS163=99),AND(COUNTIF('0.Work Content Judge'!$AJ$161:$AO$161,2)&gt;0,$CT163=99),AND('0.Work Content Judge'!$T$161=0,$CU163=99),AND('0.Work Content Judge'!$U$161=0,$CV163=99)),0,IF(OR(AND('0.Work Content Judge'!$G$131=1,$CD163=1),AND('0.Work Content Judge'!$H$131=1,$CE163=1),AND('0.Work Content Judge'!$I$131=1,$CF163=1),AND('0.Work Content Judge'!$J$131=1,$CG163=1),AND('0.Work Content Judge'!$L$131=1,$CK163=1),,AND('0.Work Content Judge'!$O$131=1,$CL163=1),AND('0.Work Content Judge'!$P$131=1,$CM163=1)),1,0))</f>
        <v>0</v>
      </c>
      <c r="AS163" s="509">
        <f t="shared" si="33"/>
        <v>1</v>
      </c>
      <c r="AT163" s="509">
        <f>IF(OR(AND('0.Work Content Judge'!$AE$162=1,$CP163=99),AND('0.Work Content Judge'!$AH$162=1,$CQ163=99),AND('0.Work Content Judge'!$AG$162=1,$CR163=99),AND(COUNTIF('0.Work Content Judge'!$AJ$162:$AO$162,2)=0,$CS163=99),AND(COUNTIF('0.Work Content Judge'!$AJ$162:$AO$162,2)&gt;0,$CT163=99),AND('0.Work Content Judge'!$T$162=0,$CU163=99),AND('0.Work Content Judge'!$U$162=0,$CV163=99)),0,IF(OR(AND('0.Work Content Judge'!$G$132=1,$CD163=1),AND('0.Work Content Judge'!$H$132=1,$CE163=1),AND('0.Work Content Judge'!$I$132=1,$CF163=1),AND('0.Work Content Judge'!$J$132=1,$CG163=1),AND('0.Work Content Judge'!$L$132=1,$CK163=1),,AND('0.Work Content Judge'!$O$132=1,$CL163=1),AND('0.Work Content Judge'!$P$132=1,$CM163=1)),1,0))</f>
        <v>0</v>
      </c>
      <c r="AU163" s="509">
        <f t="shared" si="34"/>
        <v>1</v>
      </c>
      <c r="AV163" s="509">
        <f>IF(OR(AND('0.Work Content Judge'!$AE$163=1,$CP163=99),AND('0.Work Content Judge'!$AH$163=1,$CQ163=99),AND('0.Work Content Judge'!$AG$163=1,$CR163=99),AND(COUNTIF('0.Work Content Judge'!$AJ$163:$AO$163,2)=0,$CS163=99),AND(COUNTIF('0.Work Content Judge'!$AJ$163:$AO$163,2)&gt;0,$CT163=99),AND('0.Work Content Judge'!$T$163=0,$CU163=99),AND('0.Work Content Judge'!$U$163=0,$CV163=99)),0,IF(OR(AND('0.Work Content Judge'!$G$133=1,$CD163=1),AND('0.Work Content Judge'!$H$133=1,$CE163=1),AND('0.Work Content Judge'!$I$133=1,$CF163=1),AND('0.Work Content Judge'!$J$133=1,$CG163=1),AND('0.Work Content Judge'!$L$133=1,$CK163=1),,AND('0.Work Content Judge'!$O$133=1,$CL163=1),AND('0.Work Content Judge'!$P$133=1,$CM163=1)),1,0))</f>
        <v>0</v>
      </c>
      <c r="AW163" s="509">
        <f t="shared" si="35"/>
        <v>1</v>
      </c>
      <c r="AX163" s="509">
        <f>IF(OR(AND('0.Work Content Judge'!$AE$164=1,$CP163=99),AND('0.Work Content Judge'!$AH$164=1,$CQ163=99),AND('0.Work Content Judge'!$AG$164=1,$CR163=99),AND(COUNTIF('0.Work Content Judge'!$AJ$164:$AO$164,2)=0,$CS163=99),AND(COUNTIF('0.Work Content Judge'!$AJ$164:$AO$164,2)&gt;0,$CT163=99),AND('0.Work Content Judge'!$T$164=0,$CU163=99),AND('0.Work Content Judge'!$U$164=0,$CV163=99)),0,IF(OR(AND('0.Work Content Judge'!$G$134=1,$CD163=1),AND('0.Work Content Judge'!$H$134=1,$CE163=1),AND('0.Work Content Judge'!$I$134=1,$CF163=1),AND('0.Work Content Judge'!$J$134=1,$CG163=1),AND('0.Work Content Judge'!$L$134=1,$CK163=1),,AND('0.Work Content Judge'!$O$134=1,$CL163=1),AND('0.Work Content Judge'!$P$134=1,$CM163=1)),1,0))</f>
        <v>0</v>
      </c>
      <c r="AY163" s="509">
        <f t="shared" si="36"/>
        <v>1</v>
      </c>
      <c r="AZ163" s="524">
        <f t="shared" si="25"/>
        <v>1</v>
      </c>
      <c r="BA163" s="521">
        <v>1</v>
      </c>
      <c r="BB163" s="522">
        <v>1</v>
      </c>
      <c r="BC163" s="522" t="s">
        <v>749</v>
      </c>
      <c r="BD163" s="522" t="s">
        <v>749</v>
      </c>
      <c r="BE163" s="522" t="s">
        <v>749</v>
      </c>
      <c r="BF163" s="522" t="s">
        <v>749</v>
      </c>
      <c r="BG163" s="522" t="s">
        <v>749</v>
      </c>
      <c r="BH163" s="522" t="s">
        <v>749</v>
      </c>
      <c r="BI163" s="522" t="s">
        <v>749</v>
      </c>
      <c r="BJ163" s="522" t="e">
        <v>#N/A</v>
      </c>
      <c r="BK163" s="522" t="e">
        <v>#N/A</v>
      </c>
      <c r="BL163" s="522" t="e">
        <v>#N/A</v>
      </c>
      <c r="BM163" s="522" t="e">
        <v>#N/A</v>
      </c>
      <c r="BN163" s="522" t="e">
        <v>#N/A</v>
      </c>
      <c r="BO163" s="522" t="e">
        <v>#N/A</v>
      </c>
      <c r="BP163" s="522" t="e">
        <v>#N/A</v>
      </c>
      <c r="BQ163" s="538"/>
      <c r="BR163" s="522" t="s">
        <v>749</v>
      </c>
      <c r="BS163" s="522" t="s">
        <v>749</v>
      </c>
      <c r="BT163" s="522" t="s">
        <v>749</v>
      </c>
      <c r="BU163" s="522" t="s">
        <v>749</v>
      </c>
      <c r="BV163" s="522" t="s">
        <v>749</v>
      </c>
      <c r="BW163" s="522" t="s">
        <v>749</v>
      </c>
      <c r="BX163" s="522" t="s">
        <v>749</v>
      </c>
      <c r="BY163" s="522">
        <v>1</v>
      </c>
      <c r="BZ163" s="522">
        <v>1</v>
      </c>
      <c r="CA163" s="522">
        <v>1</v>
      </c>
      <c r="CB163" s="522">
        <v>1</v>
      </c>
      <c r="CC163" s="522" t="s">
        <v>749</v>
      </c>
      <c r="CD163" s="522">
        <v>1</v>
      </c>
      <c r="CE163" s="522" t="s">
        <v>749</v>
      </c>
      <c r="CF163" s="522">
        <v>1</v>
      </c>
      <c r="CG163" s="522" t="s">
        <v>749</v>
      </c>
      <c r="CH163" s="522">
        <v>1</v>
      </c>
      <c r="CI163" s="522" t="s">
        <v>749</v>
      </c>
      <c r="CJ163" s="522" t="s">
        <v>749</v>
      </c>
      <c r="CK163" s="522" t="s">
        <v>749</v>
      </c>
      <c r="CL163" s="522" t="s">
        <v>749</v>
      </c>
      <c r="CM163" s="522" t="s">
        <v>749</v>
      </c>
      <c r="CN163" s="522" t="s">
        <v>749</v>
      </c>
      <c r="CO163" s="522">
        <v>1</v>
      </c>
      <c r="CP163" s="522"/>
      <c r="CQ163" s="522"/>
      <c r="CR163" s="522"/>
      <c r="CS163" s="522"/>
      <c r="CT163" s="522"/>
      <c r="CU163" s="522"/>
      <c r="CV163" s="522"/>
    </row>
    <row r="164" s="258" customFormat="1" ht="172.8" spans="1:100">
      <c r="A164" s="447"/>
      <c r="B164" s="448">
        <f t="shared" si="26"/>
        <v>149</v>
      </c>
      <c r="C164" s="449" t="s">
        <v>1516</v>
      </c>
      <c r="D164" s="450" t="s">
        <v>743</v>
      </c>
      <c r="E164" s="451" t="s">
        <v>744</v>
      </c>
      <c r="F164" s="452" t="s">
        <v>1517</v>
      </c>
      <c r="G164" s="453" t="s">
        <v>1518</v>
      </c>
      <c r="H164" s="451" t="str">
        <f t="shared" si="24"/>
        <v>サーバ全体
Entire server</v>
      </c>
      <c r="I164" s="319" t="s">
        <v>1505</v>
      </c>
      <c r="J164" s="320" t="s">
        <v>1506</v>
      </c>
      <c r="K164" s="487" t="str">
        <f t="shared" si="27"/>
        <v>回答不要
Not Applicable</v>
      </c>
      <c r="L164" s="488"/>
      <c r="M164" s="489"/>
      <c r="N164" s="492" t="s">
        <v>287</v>
      </c>
      <c r="O164" s="493"/>
      <c r="P164" s="494"/>
      <c r="Q164" s="503"/>
      <c r="R164" s="487" t="str">
        <f t="shared" si="28"/>
        <v>回答不要
Not Applicable</v>
      </c>
      <c r="S164" s="488"/>
      <c r="T164" s="489"/>
      <c r="U164" s="493"/>
      <c r="V164" s="494"/>
      <c r="W164" s="503"/>
      <c r="X164" s="487" t="str">
        <f t="shared" si="29"/>
        <v>回答不要
Not Applicable</v>
      </c>
      <c r="Y164" s="488"/>
      <c r="Z164" s="489"/>
      <c r="AA164" s="493"/>
      <c r="AB164" s="494"/>
      <c r="AC164" s="503"/>
      <c r="AD164" s="487" t="str">
        <f t="shared" si="30"/>
        <v>回答不要
Not Applicable</v>
      </c>
      <c r="AE164" s="488"/>
      <c r="AF164" s="489"/>
      <c r="AG164" s="493"/>
      <c r="AH164" s="494"/>
      <c r="AI164" s="503"/>
      <c r="AJ164" s="487" t="str">
        <f t="shared" si="31"/>
        <v>回答不要
Not Applicable</v>
      </c>
      <c r="AK164" s="488"/>
      <c r="AL164" s="489"/>
      <c r="AM164" s="493"/>
      <c r="AN164" s="494"/>
      <c r="AO164" s="503"/>
      <c r="AP164" s="509">
        <f>IF(OR(AND('0.Work Content Judge'!$AE$160=1,$CP164=99),AND('0.Work Content Judge'!$AH$160=1,$CQ164=99),AND('0.Work Content Judge'!$AG$160=1,$CR164=99),AND(COUNTIF('0.Work Content Judge'!$AJ$160:$AO$160,2)=0,$CS164=99),AND(COUNTIF('0.Work Content Judge'!$AJ$160:$AO$160,2)&gt;0,$CT164=99),AND('0.Work Content Judge'!$T$160=0,$CU164=99),AND('0.Work Content Judge'!$U$160=0,$CV164=99)),0,IF(OR(AND('0.Work Content Judge'!$G$130=1,$CD164=1),AND('0.Work Content Judge'!$H$130=1,$CE164=1),AND('0.Work Content Judge'!$I$130=1,$CF164=1),AND('0.Work Content Judge'!$J$130=1,$CG164=1),AND('0.Work Content Judge'!$L$130=1,$CK164=1),,AND('0.Work Content Judge'!$O$130=1,$CL164=1),AND('0.Work Content Judge'!$P$130=1,$CM164=1)),1,0))</f>
        <v>0</v>
      </c>
      <c r="AQ164" s="509">
        <f t="shared" si="32"/>
        <v>1</v>
      </c>
      <c r="AR164" s="509">
        <f>IF(OR(AND('0.Work Content Judge'!$AE$161=1,$CP164=99),AND('0.Work Content Judge'!$AH$161=1,$CQ164=99),AND('0.Work Content Judge'!$AG$161=1,$CR164=99),AND(COUNTIF('0.Work Content Judge'!$AJ$161:$AO$161,2)=0,$CS164=99),AND(COUNTIF('0.Work Content Judge'!$AJ$161:$AO$161,2)&gt;0,$CT164=99),AND('0.Work Content Judge'!$T$161=0,$CU164=99),AND('0.Work Content Judge'!$U$161=0,$CV164=99)),0,IF(OR(AND('0.Work Content Judge'!$G$131=1,$CD164=1),AND('0.Work Content Judge'!$H$131=1,$CE164=1),AND('0.Work Content Judge'!$I$131=1,$CF164=1),AND('0.Work Content Judge'!$J$131=1,$CG164=1),AND('0.Work Content Judge'!$L$131=1,$CK164=1),,AND('0.Work Content Judge'!$O$131=1,$CL164=1),AND('0.Work Content Judge'!$P$131=1,$CM164=1)),1,0))</f>
        <v>0</v>
      </c>
      <c r="AS164" s="509">
        <f t="shared" si="33"/>
        <v>1</v>
      </c>
      <c r="AT164" s="509">
        <f>IF(OR(AND('0.Work Content Judge'!$AE$162=1,$CP164=99),AND('0.Work Content Judge'!$AH$162=1,$CQ164=99),AND('0.Work Content Judge'!$AG$162=1,$CR164=99),AND(COUNTIF('0.Work Content Judge'!$AJ$162:$AO$162,2)=0,$CS164=99),AND(COUNTIF('0.Work Content Judge'!$AJ$162:$AO$162,2)&gt;0,$CT164=99),AND('0.Work Content Judge'!$T$162=0,$CU164=99),AND('0.Work Content Judge'!$U$162=0,$CV164=99)),0,IF(OR(AND('0.Work Content Judge'!$G$132=1,$CD164=1),AND('0.Work Content Judge'!$H$132=1,$CE164=1),AND('0.Work Content Judge'!$I$132=1,$CF164=1),AND('0.Work Content Judge'!$J$132=1,$CG164=1),AND('0.Work Content Judge'!$L$132=1,$CK164=1),,AND('0.Work Content Judge'!$O$132=1,$CL164=1),AND('0.Work Content Judge'!$P$132=1,$CM164=1)),1,0))</f>
        <v>0</v>
      </c>
      <c r="AU164" s="509">
        <f t="shared" si="34"/>
        <v>1</v>
      </c>
      <c r="AV164" s="509">
        <f>IF(OR(AND('0.Work Content Judge'!$AE$163=1,$CP164=99),AND('0.Work Content Judge'!$AH$163=1,$CQ164=99),AND('0.Work Content Judge'!$AG$163=1,$CR164=99),AND(COUNTIF('0.Work Content Judge'!$AJ$163:$AO$163,2)=0,$CS164=99),AND(COUNTIF('0.Work Content Judge'!$AJ$163:$AO$163,2)&gt;0,$CT164=99),AND('0.Work Content Judge'!$T$163=0,$CU164=99),AND('0.Work Content Judge'!$U$163=0,$CV164=99)),0,IF(OR(AND('0.Work Content Judge'!$G$133=1,$CD164=1),AND('0.Work Content Judge'!$H$133=1,$CE164=1),AND('0.Work Content Judge'!$I$133=1,$CF164=1),AND('0.Work Content Judge'!$J$133=1,$CG164=1),AND('0.Work Content Judge'!$L$133=1,$CK164=1),,AND('0.Work Content Judge'!$O$133=1,$CL164=1),AND('0.Work Content Judge'!$P$133=1,$CM164=1)),1,0))</f>
        <v>0</v>
      </c>
      <c r="AW164" s="509">
        <f t="shared" si="35"/>
        <v>1</v>
      </c>
      <c r="AX164" s="509">
        <f>IF(OR(AND('0.Work Content Judge'!$AE$164=1,$CP164=99),AND('0.Work Content Judge'!$AH$164=1,$CQ164=99),AND('0.Work Content Judge'!$AG$164=1,$CR164=99),AND(COUNTIF('0.Work Content Judge'!$AJ$164:$AO$164,2)=0,$CS164=99),AND(COUNTIF('0.Work Content Judge'!$AJ$164:$AO$164,2)&gt;0,$CT164=99),AND('0.Work Content Judge'!$T$164=0,$CU164=99),AND('0.Work Content Judge'!$U$164=0,$CV164=99)),0,IF(OR(AND('0.Work Content Judge'!$G$134=1,$CD164=1),AND('0.Work Content Judge'!$H$134=1,$CE164=1),AND('0.Work Content Judge'!$I$134=1,$CF164=1),AND('0.Work Content Judge'!$J$134=1,$CG164=1),AND('0.Work Content Judge'!$L$134=1,$CK164=1),,AND('0.Work Content Judge'!$O$134=1,$CL164=1),AND('0.Work Content Judge'!$P$134=1,$CM164=1)),1,0))</f>
        <v>0</v>
      </c>
      <c r="AY164" s="509">
        <f t="shared" si="36"/>
        <v>1</v>
      </c>
      <c r="AZ164" s="523">
        <f t="shared" si="25"/>
        <v>2</v>
      </c>
      <c r="BA164" s="521">
        <v>1</v>
      </c>
      <c r="BB164" s="522">
        <v>1</v>
      </c>
      <c r="BC164" s="522" t="s">
        <v>749</v>
      </c>
      <c r="BD164" s="522" t="s">
        <v>749</v>
      </c>
      <c r="BE164" s="522" t="s">
        <v>749</v>
      </c>
      <c r="BF164" s="522" t="s">
        <v>749</v>
      </c>
      <c r="BG164" s="522" t="s">
        <v>749</v>
      </c>
      <c r="BH164" s="522" t="s">
        <v>749</v>
      </c>
      <c r="BI164" s="522" t="s">
        <v>749</v>
      </c>
      <c r="BJ164" s="522" t="e">
        <v>#N/A</v>
      </c>
      <c r="BK164" s="522" t="e">
        <v>#N/A</v>
      </c>
      <c r="BL164" s="522" t="e">
        <v>#N/A</v>
      </c>
      <c r="BM164" s="522" t="e">
        <v>#N/A</v>
      </c>
      <c r="BN164" s="522" t="e">
        <v>#N/A</v>
      </c>
      <c r="BO164" s="522" t="e">
        <v>#N/A</v>
      </c>
      <c r="BP164" s="522" t="e">
        <v>#N/A</v>
      </c>
      <c r="BQ164" s="522">
        <v>1</v>
      </c>
      <c r="BR164" s="522" t="s">
        <v>749</v>
      </c>
      <c r="BS164" s="522" t="s">
        <v>749</v>
      </c>
      <c r="BT164" s="522" t="s">
        <v>749</v>
      </c>
      <c r="BU164" s="522" t="s">
        <v>749</v>
      </c>
      <c r="BV164" s="522" t="s">
        <v>749</v>
      </c>
      <c r="BW164" s="522" t="s">
        <v>749</v>
      </c>
      <c r="BX164" s="522" t="s">
        <v>749</v>
      </c>
      <c r="BY164" s="522">
        <v>1</v>
      </c>
      <c r="BZ164" s="522">
        <v>1</v>
      </c>
      <c r="CA164" s="522">
        <v>1</v>
      </c>
      <c r="CB164" s="522">
        <v>1</v>
      </c>
      <c r="CC164" s="522" t="s">
        <v>749</v>
      </c>
      <c r="CD164" s="522">
        <v>1</v>
      </c>
      <c r="CE164" s="522" t="s">
        <v>749</v>
      </c>
      <c r="CF164" s="522">
        <v>1</v>
      </c>
      <c r="CG164" s="522" t="s">
        <v>749</v>
      </c>
      <c r="CH164" s="522">
        <v>1</v>
      </c>
      <c r="CI164" s="522" t="s">
        <v>749</v>
      </c>
      <c r="CJ164" s="522" t="s">
        <v>749</v>
      </c>
      <c r="CK164" s="522" t="s">
        <v>749</v>
      </c>
      <c r="CL164" s="522" t="s">
        <v>749</v>
      </c>
      <c r="CM164" s="522" t="s">
        <v>749</v>
      </c>
      <c r="CN164" s="522" t="s">
        <v>749</v>
      </c>
      <c r="CO164" s="522">
        <v>1</v>
      </c>
      <c r="CP164" s="522"/>
      <c r="CQ164" s="522"/>
      <c r="CR164" s="522"/>
      <c r="CS164" s="522"/>
      <c r="CT164" s="522"/>
      <c r="CU164" s="522"/>
      <c r="CV164" s="522"/>
    </row>
    <row r="165" s="258" customFormat="1" ht="172.8" spans="1:100">
      <c r="A165" s="447"/>
      <c r="B165" s="448">
        <f t="shared" si="26"/>
        <v>150</v>
      </c>
      <c r="C165" s="449" t="s">
        <v>1516</v>
      </c>
      <c r="D165" s="450" t="s">
        <v>743</v>
      </c>
      <c r="E165" s="451" t="s">
        <v>744</v>
      </c>
      <c r="F165" s="452" t="s">
        <v>1517</v>
      </c>
      <c r="G165" s="453" t="s">
        <v>1518</v>
      </c>
      <c r="H165" s="454" t="str">
        <f t="shared" si="24"/>
        <v>その他(ネットワーク機器等)
Other
(e.g., External FW, IPS/IDS, network equipment, storage devices, etc.)</v>
      </c>
      <c r="I165" s="319" t="s">
        <v>1505</v>
      </c>
      <c r="J165" s="320" t="s">
        <v>1506</v>
      </c>
      <c r="K165" s="487" t="str">
        <f t="shared" si="27"/>
        <v>回答不要
Not Applicable</v>
      </c>
      <c r="L165" s="488"/>
      <c r="M165" s="489"/>
      <c r="N165" s="492" t="s">
        <v>287</v>
      </c>
      <c r="O165" s="493"/>
      <c r="P165" s="494"/>
      <c r="Q165" s="503"/>
      <c r="R165" s="487" t="str">
        <f t="shared" si="28"/>
        <v>回答不要
Not Applicable</v>
      </c>
      <c r="S165" s="488"/>
      <c r="T165" s="489"/>
      <c r="U165" s="493"/>
      <c r="V165" s="494"/>
      <c r="W165" s="503"/>
      <c r="X165" s="487" t="str">
        <f t="shared" si="29"/>
        <v>回答不要
Not Applicable</v>
      </c>
      <c r="Y165" s="488"/>
      <c r="Z165" s="489"/>
      <c r="AA165" s="493"/>
      <c r="AB165" s="494"/>
      <c r="AC165" s="503"/>
      <c r="AD165" s="487" t="str">
        <f t="shared" si="30"/>
        <v>回答不要
Not Applicable</v>
      </c>
      <c r="AE165" s="488"/>
      <c r="AF165" s="489"/>
      <c r="AG165" s="493"/>
      <c r="AH165" s="494"/>
      <c r="AI165" s="503"/>
      <c r="AJ165" s="487" t="str">
        <f t="shared" si="31"/>
        <v>回答不要
Not Applicable</v>
      </c>
      <c r="AK165" s="488"/>
      <c r="AL165" s="489"/>
      <c r="AM165" s="493"/>
      <c r="AN165" s="494"/>
      <c r="AO165" s="503"/>
      <c r="AP165" s="509">
        <f>IF(OR(AND('0.Work Content Judge'!$AE$160=1,$CP165=99),AND('0.Work Content Judge'!$AH$160=1,$CQ165=99),AND('0.Work Content Judge'!$AG$160=1,$CR165=99),AND(COUNTIF('0.Work Content Judge'!$AJ$160:$AO$160,2)=0,$CS165=99),AND(COUNTIF('0.Work Content Judge'!$AJ$160:$AO$160,2)&gt;0,$CT165=99),AND('0.Work Content Judge'!$T$160=0,$CU165=99),AND('0.Work Content Judge'!$U$160=0,$CV165=99)),0,IF(OR(AND('0.Work Content Judge'!$G$130=1,$CD165=1),AND('0.Work Content Judge'!$H$130=1,$CE165=1),AND('0.Work Content Judge'!$I$130=1,$CF165=1),AND('0.Work Content Judge'!$J$130=1,$CG165=1),AND('0.Work Content Judge'!$L$130=1,$CK165=1),,AND('0.Work Content Judge'!$O$130=1,$CL165=1),AND('0.Work Content Judge'!$P$130=1,$CM165=1)),1,0))</f>
        <v>0</v>
      </c>
      <c r="AQ165" s="509">
        <f t="shared" si="32"/>
        <v>1</v>
      </c>
      <c r="AR165" s="509">
        <f>IF(OR(AND('0.Work Content Judge'!$AE$161=1,$CP165=99),AND('0.Work Content Judge'!$AH$161=1,$CQ165=99),AND('0.Work Content Judge'!$AG$161=1,$CR165=99),AND(COUNTIF('0.Work Content Judge'!$AJ$161:$AO$161,2)=0,$CS165=99),AND(COUNTIF('0.Work Content Judge'!$AJ$161:$AO$161,2)&gt;0,$CT165=99),AND('0.Work Content Judge'!$T$161=0,$CU165=99),AND('0.Work Content Judge'!$U$161=0,$CV165=99)),0,IF(OR(AND('0.Work Content Judge'!$G$131=1,$CD165=1),AND('0.Work Content Judge'!$H$131=1,$CE165=1),AND('0.Work Content Judge'!$I$131=1,$CF165=1),AND('0.Work Content Judge'!$J$131=1,$CG165=1),AND('0.Work Content Judge'!$L$131=1,$CK165=1),,AND('0.Work Content Judge'!$O$131=1,$CL165=1),AND('0.Work Content Judge'!$P$131=1,$CM165=1)),1,0))</f>
        <v>0</v>
      </c>
      <c r="AS165" s="509">
        <f t="shared" si="33"/>
        <v>1</v>
      </c>
      <c r="AT165" s="509">
        <f>IF(OR(AND('0.Work Content Judge'!$AE$162=1,$CP165=99),AND('0.Work Content Judge'!$AH$162=1,$CQ165=99),AND('0.Work Content Judge'!$AG$162=1,$CR165=99),AND(COUNTIF('0.Work Content Judge'!$AJ$162:$AO$162,2)=0,$CS165=99),AND(COUNTIF('0.Work Content Judge'!$AJ$162:$AO$162,2)&gt;0,$CT165=99),AND('0.Work Content Judge'!$T$162=0,$CU165=99),AND('0.Work Content Judge'!$U$162=0,$CV165=99)),0,IF(OR(AND('0.Work Content Judge'!$G$132=1,$CD165=1),AND('0.Work Content Judge'!$H$132=1,$CE165=1),AND('0.Work Content Judge'!$I$132=1,$CF165=1),AND('0.Work Content Judge'!$J$132=1,$CG165=1),AND('0.Work Content Judge'!$L$132=1,$CK165=1),,AND('0.Work Content Judge'!$O$132=1,$CL165=1),AND('0.Work Content Judge'!$P$132=1,$CM165=1)),1,0))</f>
        <v>0</v>
      </c>
      <c r="AU165" s="509">
        <f t="shared" si="34"/>
        <v>1</v>
      </c>
      <c r="AV165" s="509">
        <f>IF(OR(AND('0.Work Content Judge'!$AE$163=1,$CP165=99),AND('0.Work Content Judge'!$AH$163=1,$CQ165=99),AND('0.Work Content Judge'!$AG$163=1,$CR165=99),AND(COUNTIF('0.Work Content Judge'!$AJ$163:$AO$163,2)=0,$CS165=99),AND(COUNTIF('0.Work Content Judge'!$AJ$163:$AO$163,2)&gt;0,$CT165=99),AND('0.Work Content Judge'!$T$163=0,$CU165=99),AND('0.Work Content Judge'!$U$163=0,$CV165=99)),0,IF(OR(AND('0.Work Content Judge'!$G$133=1,$CD165=1),AND('0.Work Content Judge'!$H$133=1,$CE165=1),AND('0.Work Content Judge'!$I$133=1,$CF165=1),AND('0.Work Content Judge'!$J$133=1,$CG165=1),AND('0.Work Content Judge'!$L$133=1,$CK165=1),,AND('0.Work Content Judge'!$O$133=1,$CL165=1),AND('0.Work Content Judge'!$P$133=1,$CM165=1)),1,0))</f>
        <v>0</v>
      </c>
      <c r="AW165" s="509">
        <f t="shared" si="35"/>
        <v>1</v>
      </c>
      <c r="AX165" s="509">
        <f>IF(OR(AND('0.Work Content Judge'!$AE$164=1,$CP165=99),AND('0.Work Content Judge'!$AH$164=1,$CQ165=99),AND('0.Work Content Judge'!$AG$164=1,$CR165=99),AND(COUNTIF('0.Work Content Judge'!$AJ$164:$AO$164,2)=0,$CS165=99),AND(COUNTIF('0.Work Content Judge'!$AJ$164:$AO$164,2)&gt;0,$CT165=99),AND('0.Work Content Judge'!$T$164=0,$CU165=99),AND('0.Work Content Judge'!$U$164=0,$CV165=99)),0,IF(OR(AND('0.Work Content Judge'!$G$134=1,$CD165=1),AND('0.Work Content Judge'!$H$134=1,$CE165=1),AND('0.Work Content Judge'!$I$134=1,$CF165=1),AND('0.Work Content Judge'!$J$134=1,$CG165=1),AND('0.Work Content Judge'!$L$134=1,$CK165=1),,AND('0.Work Content Judge'!$O$134=1,$CL165=1),AND('0.Work Content Judge'!$P$134=1,$CM165=1)),1,0))</f>
        <v>0</v>
      </c>
      <c r="AY165" s="509">
        <f t="shared" si="36"/>
        <v>1</v>
      </c>
      <c r="AZ165" s="524">
        <f t="shared" si="25"/>
        <v>1</v>
      </c>
      <c r="BA165" s="521">
        <v>1</v>
      </c>
      <c r="BB165" s="522">
        <v>1</v>
      </c>
      <c r="BC165" s="522" t="s">
        <v>749</v>
      </c>
      <c r="BD165" s="522" t="s">
        <v>749</v>
      </c>
      <c r="BE165" s="522" t="s">
        <v>749</v>
      </c>
      <c r="BF165" s="522" t="s">
        <v>749</v>
      </c>
      <c r="BG165" s="522" t="s">
        <v>749</v>
      </c>
      <c r="BH165" s="522" t="s">
        <v>749</v>
      </c>
      <c r="BI165" s="522" t="s">
        <v>749</v>
      </c>
      <c r="BJ165" s="522" t="e">
        <v>#N/A</v>
      </c>
      <c r="BK165" s="522" t="e">
        <v>#N/A</v>
      </c>
      <c r="BL165" s="522" t="e">
        <v>#N/A</v>
      </c>
      <c r="BM165" s="522" t="e">
        <v>#N/A</v>
      </c>
      <c r="BN165" s="522" t="e">
        <v>#N/A</v>
      </c>
      <c r="BO165" s="522" t="e">
        <v>#N/A</v>
      </c>
      <c r="BP165" s="522" t="e">
        <v>#N/A</v>
      </c>
      <c r="BQ165" s="538"/>
      <c r="BR165" s="522" t="s">
        <v>749</v>
      </c>
      <c r="BS165" s="522" t="s">
        <v>749</v>
      </c>
      <c r="BT165" s="522" t="s">
        <v>749</v>
      </c>
      <c r="BU165" s="522" t="s">
        <v>749</v>
      </c>
      <c r="BV165" s="522" t="s">
        <v>749</v>
      </c>
      <c r="BW165" s="522" t="s">
        <v>749</v>
      </c>
      <c r="BX165" s="522" t="s">
        <v>749</v>
      </c>
      <c r="BY165" s="522">
        <v>1</v>
      </c>
      <c r="BZ165" s="522">
        <v>1</v>
      </c>
      <c r="CA165" s="522">
        <v>1</v>
      </c>
      <c r="CB165" s="522">
        <v>1</v>
      </c>
      <c r="CC165" s="522" t="s">
        <v>749</v>
      </c>
      <c r="CD165" s="522">
        <v>1</v>
      </c>
      <c r="CE165" s="522" t="s">
        <v>749</v>
      </c>
      <c r="CF165" s="522">
        <v>1</v>
      </c>
      <c r="CG165" s="522" t="s">
        <v>749</v>
      </c>
      <c r="CH165" s="522">
        <v>1</v>
      </c>
      <c r="CI165" s="522" t="s">
        <v>749</v>
      </c>
      <c r="CJ165" s="522" t="s">
        <v>749</v>
      </c>
      <c r="CK165" s="522" t="s">
        <v>749</v>
      </c>
      <c r="CL165" s="522" t="s">
        <v>749</v>
      </c>
      <c r="CM165" s="522" t="s">
        <v>749</v>
      </c>
      <c r="CN165" s="522" t="s">
        <v>749</v>
      </c>
      <c r="CO165" s="522">
        <v>1</v>
      </c>
      <c r="CP165" s="522"/>
      <c r="CQ165" s="522"/>
      <c r="CR165" s="522"/>
      <c r="CS165" s="522"/>
      <c r="CT165" s="522"/>
      <c r="CU165" s="522"/>
      <c r="CV165" s="522"/>
    </row>
    <row r="166" s="258" customFormat="1" ht="172.8" spans="1:100">
      <c r="A166" s="447"/>
      <c r="B166" s="448">
        <f t="shared" si="26"/>
        <v>151</v>
      </c>
      <c r="C166" s="449" t="s">
        <v>1519</v>
      </c>
      <c r="D166" s="450" t="s">
        <v>743</v>
      </c>
      <c r="E166" s="451" t="s">
        <v>744</v>
      </c>
      <c r="F166" s="452" t="s">
        <v>1520</v>
      </c>
      <c r="G166" s="453" t="s">
        <v>1521</v>
      </c>
      <c r="H166" s="451" t="str">
        <f t="shared" si="24"/>
        <v>サーバ全体
Entire server</v>
      </c>
      <c r="I166" s="319" t="s">
        <v>1505</v>
      </c>
      <c r="J166" s="320" t="s">
        <v>1506</v>
      </c>
      <c r="K166" s="487" t="str">
        <f t="shared" si="27"/>
        <v>回答不要
Not Applicable</v>
      </c>
      <c r="L166" s="488"/>
      <c r="M166" s="489"/>
      <c r="N166" s="492" t="s">
        <v>287</v>
      </c>
      <c r="O166" s="493"/>
      <c r="P166" s="494"/>
      <c r="Q166" s="503"/>
      <c r="R166" s="487" t="str">
        <f t="shared" si="28"/>
        <v>回答不要
Not Applicable</v>
      </c>
      <c r="S166" s="488"/>
      <c r="T166" s="489"/>
      <c r="U166" s="493"/>
      <c r="V166" s="494"/>
      <c r="W166" s="503"/>
      <c r="X166" s="487" t="str">
        <f t="shared" si="29"/>
        <v>回答不要
Not Applicable</v>
      </c>
      <c r="Y166" s="488"/>
      <c r="Z166" s="489"/>
      <c r="AA166" s="493"/>
      <c r="AB166" s="494"/>
      <c r="AC166" s="503"/>
      <c r="AD166" s="487" t="str">
        <f t="shared" si="30"/>
        <v>回答不要
Not Applicable</v>
      </c>
      <c r="AE166" s="488"/>
      <c r="AF166" s="489"/>
      <c r="AG166" s="493"/>
      <c r="AH166" s="494"/>
      <c r="AI166" s="503"/>
      <c r="AJ166" s="487" t="str">
        <f t="shared" si="31"/>
        <v>回答不要
Not Applicable</v>
      </c>
      <c r="AK166" s="488"/>
      <c r="AL166" s="489"/>
      <c r="AM166" s="493"/>
      <c r="AN166" s="494"/>
      <c r="AO166" s="503"/>
      <c r="AP166" s="509">
        <f>IF(OR(AND('0.Work Content Judge'!$AE$160=1,$CP166=99),AND('0.Work Content Judge'!$AH$160=1,$CQ166=99),AND('0.Work Content Judge'!$AG$160=1,$CR166=99),AND(COUNTIF('0.Work Content Judge'!$AJ$160:$AO$160,2)=0,$CS166=99),AND(COUNTIF('0.Work Content Judge'!$AJ$160:$AO$160,2)&gt;0,$CT166=99),AND('0.Work Content Judge'!$T$160=0,$CU166=99),AND('0.Work Content Judge'!$U$160=0,$CV166=99)),0,IF(OR(AND('0.Work Content Judge'!$G$130=1,$CD166=1),AND('0.Work Content Judge'!$H$130=1,$CE166=1),AND('0.Work Content Judge'!$I$130=1,$CF166=1),AND('0.Work Content Judge'!$J$130=1,$CG166=1),AND('0.Work Content Judge'!$L$130=1,$CK166=1),,AND('0.Work Content Judge'!$O$130=1,$CL166=1),AND('0.Work Content Judge'!$P$130=1,$CM166=1)),1,0))</f>
        <v>0</v>
      </c>
      <c r="AQ166" s="509">
        <f t="shared" si="32"/>
        <v>1</v>
      </c>
      <c r="AR166" s="509">
        <f>IF(OR(AND('0.Work Content Judge'!$AE$161=1,$CP166=99),AND('0.Work Content Judge'!$AH$161=1,$CQ166=99),AND('0.Work Content Judge'!$AG$161=1,$CR166=99),AND(COUNTIF('0.Work Content Judge'!$AJ$161:$AO$161,2)=0,$CS166=99),AND(COUNTIF('0.Work Content Judge'!$AJ$161:$AO$161,2)&gt;0,$CT166=99),AND('0.Work Content Judge'!$T$161=0,$CU166=99),AND('0.Work Content Judge'!$U$161=0,$CV166=99)),0,IF(OR(AND('0.Work Content Judge'!$G$131=1,$CD166=1),AND('0.Work Content Judge'!$H$131=1,$CE166=1),AND('0.Work Content Judge'!$I$131=1,$CF166=1),AND('0.Work Content Judge'!$J$131=1,$CG166=1),AND('0.Work Content Judge'!$L$131=1,$CK166=1),,AND('0.Work Content Judge'!$O$131=1,$CL166=1),AND('0.Work Content Judge'!$P$131=1,$CM166=1)),1,0))</f>
        <v>0</v>
      </c>
      <c r="AS166" s="509">
        <f t="shared" si="33"/>
        <v>1</v>
      </c>
      <c r="AT166" s="509">
        <f>IF(OR(AND('0.Work Content Judge'!$AE$162=1,$CP166=99),AND('0.Work Content Judge'!$AH$162=1,$CQ166=99),AND('0.Work Content Judge'!$AG$162=1,$CR166=99),AND(COUNTIF('0.Work Content Judge'!$AJ$162:$AO$162,2)=0,$CS166=99),AND(COUNTIF('0.Work Content Judge'!$AJ$162:$AO$162,2)&gt;0,$CT166=99),AND('0.Work Content Judge'!$T$162=0,$CU166=99),AND('0.Work Content Judge'!$U$162=0,$CV166=99)),0,IF(OR(AND('0.Work Content Judge'!$G$132=1,$CD166=1),AND('0.Work Content Judge'!$H$132=1,$CE166=1),AND('0.Work Content Judge'!$I$132=1,$CF166=1),AND('0.Work Content Judge'!$J$132=1,$CG166=1),AND('0.Work Content Judge'!$L$132=1,$CK166=1),,AND('0.Work Content Judge'!$O$132=1,$CL166=1),AND('0.Work Content Judge'!$P$132=1,$CM166=1)),1,0))</f>
        <v>0</v>
      </c>
      <c r="AU166" s="509">
        <f t="shared" si="34"/>
        <v>1</v>
      </c>
      <c r="AV166" s="509">
        <f>IF(OR(AND('0.Work Content Judge'!$AE$163=1,$CP166=99),AND('0.Work Content Judge'!$AH$163=1,$CQ166=99),AND('0.Work Content Judge'!$AG$163=1,$CR166=99),AND(COUNTIF('0.Work Content Judge'!$AJ$163:$AO$163,2)=0,$CS166=99),AND(COUNTIF('0.Work Content Judge'!$AJ$163:$AO$163,2)&gt;0,$CT166=99),AND('0.Work Content Judge'!$T$163=0,$CU166=99),AND('0.Work Content Judge'!$U$163=0,$CV166=99)),0,IF(OR(AND('0.Work Content Judge'!$G$133=1,$CD166=1),AND('0.Work Content Judge'!$H$133=1,$CE166=1),AND('0.Work Content Judge'!$I$133=1,$CF166=1),AND('0.Work Content Judge'!$J$133=1,$CG166=1),AND('0.Work Content Judge'!$L$133=1,$CK166=1),,AND('0.Work Content Judge'!$O$133=1,$CL166=1),AND('0.Work Content Judge'!$P$133=1,$CM166=1)),1,0))</f>
        <v>0</v>
      </c>
      <c r="AW166" s="509">
        <f t="shared" si="35"/>
        <v>1</v>
      </c>
      <c r="AX166" s="509">
        <f>IF(OR(AND('0.Work Content Judge'!$AE$164=1,$CP166=99),AND('0.Work Content Judge'!$AH$164=1,$CQ166=99),AND('0.Work Content Judge'!$AG$164=1,$CR166=99),AND(COUNTIF('0.Work Content Judge'!$AJ$164:$AO$164,2)=0,$CS166=99),AND(COUNTIF('0.Work Content Judge'!$AJ$164:$AO$164,2)&gt;0,$CT166=99),AND('0.Work Content Judge'!$T$164=0,$CU166=99),AND('0.Work Content Judge'!$U$164=0,$CV166=99)),0,IF(OR(AND('0.Work Content Judge'!$G$134=1,$CD166=1),AND('0.Work Content Judge'!$H$134=1,$CE166=1),AND('0.Work Content Judge'!$I$134=1,$CF166=1),AND('0.Work Content Judge'!$J$134=1,$CG166=1),AND('0.Work Content Judge'!$L$134=1,$CK166=1),,AND('0.Work Content Judge'!$O$134=1,$CL166=1),AND('0.Work Content Judge'!$P$134=1,$CM166=1)),1,0))</f>
        <v>0</v>
      </c>
      <c r="AY166" s="509">
        <f t="shared" si="36"/>
        <v>1</v>
      </c>
      <c r="AZ166" s="523">
        <f t="shared" si="25"/>
        <v>2</v>
      </c>
      <c r="BA166" s="521">
        <v>1</v>
      </c>
      <c r="BB166" s="522">
        <v>1</v>
      </c>
      <c r="BC166" s="522" t="s">
        <v>749</v>
      </c>
      <c r="BD166" s="522" t="s">
        <v>749</v>
      </c>
      <c r="BE166" s="522" t="s">
        <v>749</v>
      </c>
      <c r="BF166" s="522" t="s">
        <v>749</v>
      </c>
      <c r="BG166" s="522" t="s">
        <v>749</v>
      </c>
      <c r="BH166" s="522" t="s">
        <v>749</v>
      </c>
      <c r="BI166" s="522" t="s">
        <v>749</v>
      </c>
      <c r="BJ166" s="522" t="e">
        <v>#N/A</v>
      </c>
      <c r="BK166" s="522" t="e">
        <v>#N/A</v>
      </c>
      <c r="BL166" s="522" t="e">
        <v>#N/A</v>
      </c>
      <c r="BM166" s="522" t="e">
        <v>#N/A</v>
      </c>
      <c r="BN166" s="522" t="e">
        <v>#N/A</v>
      </c>
      <c r="BO166" s="522" t="e">
        <v>#N/A</v>
      </c>
      <c r="BP166" s="522" t="e">
        <v>#N/A</v>
      </c>
      <c r="BQ166" s="522">
        <v>1</v>
      </c>
      <c r="BR166" s="522" t="s">
        <v>749</v>
      </c>
      <c r="BS166" s="522" t="s">
        <v>749</v>
      </c>
      <c r="BT166" s="522" t="s">
        <v>749</v>
      </c>
      <c r="BU166" s="522" t="s">
        <v>749</v>
      </c>
      <c r="BV166" s="522" t="s">
        <v>749</v>
      </c>
      <c r="BW166" s="522" t="s">
        <v>749</v>
      </c>
      <c r="BX166" s="522" t="s">
        <v>749</v>
      </c>
      <c r="BY166" s="522">
        <v>1</v>
      </c>
      <c r="BZ166" s="522">
        <v>1</v>
      </c>
      <c r="CA166" s="522">
        <v>1</v>
      </c>
      <c r="CB166" s="522">
        <v>1</v>
      </c>
      <c r="CC166" s="522" t="s">
        <v>749</v>
      </c>
      <c r="CD166" s="522">
        <v>1</v>
      </c>
      <c r="CE166" s="522" t="s">
        <v>749</v>
      </c>
      <c r="CF166" s="522">
        <v>1</v>
      </c>
      <c r="CG166" s="522" t="s">
        <v>749</v>
      </c>
      <c r="CH166" s="522">
        <v>1</v>
      </c>
      <c r="CI166" s="522" t="s">
        <v>749</v>
      </c>
      <c r="CJ166" s="522" t="s">
        <v>749</v>
      </c>
      <c r="CK166" s="522" t="s">
        <v>749</v>
      </c>
      <c r="CL166" s="522" t="s">
        <v>749</v>
      </c>
      <c r="CM166" s="522" t="s">
        <v>749</v>
      </c>
      <c r="CN166" s="522" t="s">
        <v>749</v>
      </c>
      <c r="CO166" s="522">
        <v>1</v>
      </c>
      <c r="CP166" s="522"/>
      <c r="CQ166" s="522"/>
      <c r="CR166" s="522"/>
      <c r="CS166" s="522"/>
      <c r="CT166" s="522"/>
      <c r="CU166" s="522"/>
      <c r="CV166" s="522"/>
    </row>
    <row r="167" s="258" customFormat="1" ht="172.8" spans="1:100">
      <c r="A167" s="447"/>
      <c r="B167" s="448">
        <f t="shared" si="26"/>
        <v>152</v>
      </c>
      <c r="C167" s="449" t="s">
        <v>1519</v>
      </c>
      <c r="D167" s="450" t="s">
        <v>743</v>
      </c>
      <c r="E167" s="451" t="s">
        <v>744</v>
      </c>
      <c r="F167" s="452" t="s">
        <v>1520</v>
      </c>
      <c r="G167" s="453" t="s">
        <v>1521</v>
      </c>
      <c r="H167" s="454" t="str">
        <f t="shared" si="24"/>
        <v>その他(ネットワーク機器等)
Other
(e.g., External FW, IPS/IDS, network equipment, storage devices, etc.)</v>
      </c>
      <c r="I167" s="319" t="s">
        <v>1505</v>
      </c>
      <c r="J167" s="320" t="s">
        <v>1506</v>
      </c>
      <c r="K167" s="487" t="str">
        <f t="shared" si="27"/>
        <v>回答不要
Not Applicable</v>
      </c>
      <c r="L167" s="488"/>
      <c r="M167" s="489"/>
      <c r="N167" s="492" t="s">
        <v>287</v>
      </c>
      <c r="O167" s="493"/>
      <c r="P167" s="494"/>
      <c r="Q167" s="503"/>
      <c r="R167" s="487" t="str">
        <f t="shared" si="28"/>
        <v>回答不要
Not Applicable</v>
      </c>
      <c r="S167" s="488"/>
      <c r="T167" s="489"/>
      <c r="U167" s="493"/>
      <c r="V167" s="494"/>
      <c r="W167" s="503"/>
      <c r="X167" s="487" t="str">
        <f t="shared" si="29"/>
        <v>回答不要
Not Applicable</v>
      </c>
      <c r="Y167" s="488"/>
      <c r="Z167" s="489"/>
      <c r="AA167" s="493"/>
      <c r="AB167" s="494"/>
      <c r="AC167" s="503"/>
      <c r="AD167" s="487" t="str">
        <f t="shared" si="30"/>
        <v>回答不要
Not Applicable</v>
      </c>
      <c r="AE167" s="488"/>
      <c r="AF167" s="489"/>
      <c r="AG167" s="493"/>
      <c r="AH167" s="494"/>
      <c r="AI167" s="503"/>
      <c r="AJ167" s="487" t="str">
        <f t="shared" si="31"/>
        <v>回答不要
Not Applicable</v>
      </c>
      <c r="AK167" s="488"/>
      <c r="AL167" s="489"/>
      <c r="AM167" s="493"/>
      <c r="AN167" s="494"/>
      <c r="AO167" s="503"/>
      <c r="AP167" s="509">
        <f>IF(OR(AND('0.Work Content Judge'!$AE$160=1,$CP167=99),AND('0.Work Content Judge'!$AH$160=1,$CQ167=99),AND('0.Work Content Judge'!$AG$160=1,$CR167=99),AND(COUNTIF('0.Work Content Judge'!$AJ$160:$AO$160,2)=0,$CS167=99),AND(COUNTIF('0.Work Content Judge'!$AJ$160:$AO$160,2)&gt;0,$CT167=99),AND('0.Work Content Judge'!$T$160=0,$CU167=99),AND('0.Work Content Judge'!$U$160=0,$CV167=99)),0,IF(OR(AND('0.Work Content Judge'!$G$130=1,$CD167=1),AND('0.Work Content Judge'!$H$130=1,$CE167=1),AND('0.Work Content Judge'!$I$130=1,$CF167=1),AND('0.Work Content Judge'!$J$130=1,$CG167=1),AND('0.Work Content Judge'!$L$130=1,$CK167=1),,AND('0.Work Content Judge'!$O$130=1,$CL167=1),AND('0.Work Content Judge'!$P$130=1,$CM167=1)),1,0))</f>
        <v>0</v>
      </c>
      <c r="AQ167" s="509">
        <f t="shared" si="32"/>
        <v>1</v>
      </c>
      <c r="AR167" s="509">
        <f>IF(OR(AND('0.Work Content Judge'!$AE$161=1,$CP167=99),AND('0.Work Content Judge'!$AH$161=1,$CQ167=99),AND('0.Work Content Judge'!$AG$161=1,$CR167=99),AND(COUNTIF('0.Work Content Judge'!$AJ$161:$AO$161,2)=0,$CS167=99),AND(COUNTIF('0.Work Content Judge'!$AJ$161:$AO$161,2)&gt;0,$CT167=99),AND('0.Work Content Judge'!$T$161=0,$CU167=99),AND('0.Work Content Judge'!$U$161=0,$CV167=99)),0,IF(OR(AND('0.Work Content Judge'!$G$131=1,$CD167=1),AND('0.Work Content Judge'!$H$131=1,$CE167=1),AND('0.Work Content Judge'!$I$131=1,$CF167=1),AND('0.Work Content Judge'!$J$131=1,$CG167=1),AND('0.Work Content Judge'!$L$131=1,$CK167=1),,AND('0.Work Content Judge'!$O$131=1,$CL167=1),AND('0.Work Content Judge'!$P$131=1,$CM167=1)),1,0))</f>
        <v>0</v>
      </c>
      <c r="AS167" s="509">
        <f t="shared" si="33"/>
        <v>1</v>
      </c>
      <c r="AT167" s="509">
        <f>IF(OR(AND('0.Work Content Judge'!$AE$162=1,$CP167=99),AND('0.Work Content Judge'!$AH$162=1,$CQ167=99),AND('0.Work Content Judge'!$AG$162=1,$CR167=99),AND(COUNTIF('0.Work Content Judge'!$AJ$162:$AO$162,2)=0,$CS167=99),AND(COUNTIF('0.Work Content Judge'!$AJ$162:$AO$162,2)&gt;0,$CT167=99),AND('0.Work Content Judge'!$T$162=0,$CU167=99),AND('0.Work Content Judge'!$U$162=0,$CV167=99)),0,IF(OR(AND('0.Work Content Judge'!$G$132=1,$CD167=1),AND('0.Work Content Judge'!$H$132=1,$CE167=1),AND('0.Work Content Judge'!$I$132=1,$CF167=1),AND('0.Work Content Judge'!$J$132=1,$CG167=1),AND('0.Work Content Judge'!$L$132=1,$CK167=1),,AND('0.Work Content Judge'!$O$132=1,$CL167=1),AND('0.Work Content Judge'!$P$132=1,$CM167=1)),1,0))</f>
        <v>0</v>
      </c>
      <c r="AU167" s="509">
        <f t="shared" si="34"/>
        <v>1</v>
      </c>
      <c r="AV167" s="509">
        <f>IF(OR(AND('0.Work Content Judge'!$AE$163=1,$CP167=99),AND('0.Work Content Judge'!$AH$163=1,$CQ167=99),AND('0.Work Content Judge'!$AG$163=1,$CR167=99),AND(COUNTIF('0.Work Content Judge'!$AJ$163:$AO$163,2)=0,$CS167=99),AND(COUNTIF('0.Work Content Judge'!$AJ$163:$AO$163,2)&gt;0,$CT167=99),AND('0.Work Content Judge'!$T$163=0,$CU167=99),AND('0.Work Content Judge'!$U$163=0,$CV167=99)),0,IF(OR(AND('0.Work Content Judge'!$G$133=1,$CD167=1),AND('0.Work Content Judge'!$H$133=1,$CE167=1),AND('0.Work Content Judge'!$I$133=1,$CF167=1),AND('0.Work Content Judge'!$J$133=1,$CG167=1),AND('0.Work Content Judge'!$L$133=1,$CK167=1),,AND('0.Work Content Judge'!$O$133=1,$CL167=1),AND('0.Work Content Judge'!$P$133=1,$CM167=1)),1,0))</f>
        <v>0</v>
      </c>
      <c r="AW167" s="509">
        <f t="shared" si="35"/>
        <v>1</v>
      </c>
      <c r="AX167" s="509">
        <f>IF(OR(AND('0.Work Content Judge'!$AE$164=1,$CP167=99),AND('0.Work Content Judge'!$AH$164=1,$CQ167=99),AND('0.Work Content Judge'!$AG$164=1,$CR167=99),AND(COUNTIF('0.Work Content Judge'!$AJ$164:$AO$164,2)=0,$CS167=99),AND(COUNTIF('0.Work Content Judge'!$AJ$164:$AO$164,2)&gt;0,$CT167=99),AND('0.Work Content Judge'!$T$164=0,$CU167=99),AND('0.Work Content Judge'!$U$164=0,$CV167=99)),0,IF(OR(AND('0.Work Content Judge'!$G$134=1,$CD167=1),AND('0.Work Content Judge'!$H$134=1,$CE167=1),AND('0.Work Content Judge'!$I$134=1,$CF167=1),AND('0.Work Content Judge'!$J$134=1,$CG167=1),AND('0.Work Content Judge'!$L$134=1,$CK167=1),,AND('0.Work Content Judge'!$O$134=1,$CL167=1),AND('0.Work Content Judge'!$P$134=1,$CM167=1)),1,0))</f>
        <v>0</v>
      </c>
      <c r="AY167" s="509">
        <f t="shared" si="36"/>
        <v>1</v>
      </c>
      <c r="AZ167" s="524">
        <f t="shared" si="25"/>
        <v>1</v>
      </c>
      <c r="BA167" s="521">
        <v>1</v>
      </c>
      <c r="BB167" s="522">
        <v>1</v>
      </c>
      <c r="BC167" s="522" t="s">
        <v>749</v>
      </c>
      <c r="BD167" s="522" t="s">
        <v>749</v>
      </c>
      <c r="BE167" s="522" t="s">
        <v>749</v>
      </c>
      <c r="BF167" s="522" t="s">
        <v>749</v>
      </c>
      <c r="BG167" s="522" t="s">
        <v>749</v>
      </c>
      <c r="BH167" s="522" t="s">
        <v>749</v>
      </c>
      <c r="BI167" s="522" t="s">
        <v>749</v>
      </c>
      <c r="BJ167" s="522" t="e">
        <v>#N/A</v>
      </c>
      <c r="BK167" s="522" t="e">
        <v>#N/A</v>
      </c>
      <c r="BL167" s="522" t="e">
        <v>#N/A</v>
      </c>
      <c r="BM167" s="522" t="e">
        <v>#N/A</v>
      </c>
      <c r="BN167" s="522" t="e">
        <v>#N/A</v>
      </c>
      <c r="BO167" s="522" t="e">
        <v>#N/A</v>
      </c>
      <c r="BP167" s="522" t="e">
        <v>#N/A</v>
      </c>
      <c r="BQ167" s="538"/>
      <c r="BR167" s="522" t="s">
        <v>749</v>
      </c>
      <c r="BS167" s="522" t="s">
        <v>749</v>
      </c>
      <c r="BT167" s="522" t="s">
        <v>749</v>
      </c>
      <c r="BU167" s="522" t="s">
        <v>749</v>
      </c>
      <c r="BV167" s="522" t="s">
        <v>749</v>
      </c>
      <c r="BW167" s="522" t="s">
        <v>749</v>
      </c>
      <c r="BX167" s="522" t="s">
        <v>749</v>
      </c>
      <c r="BY167" s="522">
        <v>1</v>
      </c>
      <c r="BZ167" s="522">
        <v>1</v>
      </c>
      <c r="CA167" s="522">
        <v>1</v>
      </c>
      <c r="CB167" s="522">
        <v>1</v>
      </c>
      <c r="CC167" s="522" t="s">
        <v>749</v>
      </c>
      <c r="CD167" s="522">
        <v>1</v>
      </c>
      <c r="CE167" s="522" t="s">
        <v>749</v>
      </c>
      <c r="CF167" s="522">
        <v>1</v>
      </c>
      <c r="CG167" s="522" t="s">
        <v>749</v>
      </c>
      <c r="CH167" s="522">
        <v>1</v>
      </c>
      <c r="CI167" s="522" t="s">
        <v>749</v>
      </c>
      <c r="CJ167" s="522" t="s">
        <v>749</v>
      </c>
      <c r="CK167" s="522" t="s">
        <v>749</v>
      </c>
      <c r="CL167" s="522" t="s">
        <v>749</v>
      </c>
      <c r="CM167" s="522" t="s">
        <v>749</v>
      </c>
      <c r="CN167" s="522" t="s">
        <v>749</v>
      </c>
      <c r="CO167" s="522">
        <v>1</v>
      </c>
      <c r="CP167" s="522"/>
      <c r="CQ167" s="522"/>
      <c r="CR167" s="522"/>
      <c r="CS167" s="522"/>
      <c r="CT167" s="522"/>
      <c r="CU167" s="522"/>
      <c r="CV167" s="522"/>
    </row>
    <row r="168" s="258" customFormat="1" ht="172.8" spans="1:100">
      <c r="A168" s="447"/>
      <c r="B168" s="448">
        <f t="shared" si="26"/>
        <v>153</v>
      </c>
      <c r="C168" s="449" t="s">
        <v>1522</v>
      </c>
      <c r="D168" s="450" t="s">
        <v>743</v>
      </c>
      <c r="E168" s="451" t="s">
        <v>744</v>
      </c>
      <c r="F168" s="452" t="s">
        <v>1523</v>
      </c>
      <c r="G168" s="453" t="s">
        <v>1524</v>
      </c>
      <c r="H168" s="451" t="str">
        <f t="shared" si="24"/>
        <v>サーバ全体
Entire server</v>
      </c>
      <c r="I168" s="319" t="s">
        <v>1525</v>
      </c>
      <c r="J168" s="320" t="s">
        <v>1526</v>
      </c>
      <c r="K168" s="487" t="str">
        <f t="shared" si="27"/>
        <v>回答不要
Not Applicable</v>
      </c>
      <c r="L168" s="488"/>
      <c r="M168" s="489"/>
      <c r="N168" s="492" t="s">
        <v>287</v>
      </c>
      <c r="O168" s="493"/>
      <c r="P168" s="494"/>
      <c r="Q168" s="503"/>
      <c r="R168" s="487" t="str">
        <f t="shared" si="28"/>
        <v>回答不要
Not Applicable</v>
      </c>
      <c r="S168" s="488"/>
      <c r="T168" s="489"/>
      <c r="U168" s="493"/>
      <c r="V168" s="494"/>
      <c r="W168" s="503"/>
      <c r="X168" s="487" t="str">
        <f t="shared" si="29"/>
        <v>回答不要
Not Applicable</v>
      </c>
      <c r="Y168" s="488"/>
      <c r="Z168" s="489"/>
      <c r="AA168" s="493"/>
      <c r="AB168" s="494"/>
      <c r="AC168" s="503"/>
      <c r="AD168" s="487" t="str">
        <f t="shared" si="30"/>
        <v>回答不要
Not Applicable</v>
      </c>
      <c r="AE168" s="488"/>
      <c r="AF168" s="489"/>
      <c r="AG168" s="493"/>
      <c r="AH168" s="494"/>
      <c r="AI168" s="503"/>
      <c r="AJ168" s="487" t="str">
        <f t="shared" si="31"/>
        <v>回答不要
Not Applicable</v>
      </c>
      <c r="AK168" s="488"/>
      <c r="AL168" s="489"/>
      <c r="AM168" s="493"/>
      <c r="AN168" s="494"/>
      <c r="AO168" s="503"/>
      <c r="AP168" s="509">
        <f>IF(OR(AND('0.Work Content Judge'!$AE$160=1,$CP168=99),AND('0.Work Content Judge'!$AH$160=1,$CQ168=99),AND('0.Work Content Judge'!$AG$160=1,$CR168=99),AND(COUNTIF('0.Work Content Judge'!$AJ$160:$AO$160,2)=0,$CS168=99),AND(COUNTIF('0.Work Content Judge'!$AJ$160:$AO$160,2)&gt;0,$CT168=99),AND('0.Work Content Judge'!$T$160=0,$CU168=99),AND('0.Work Content Judge'!$U$160=0,$CV168=99)),0,IF(OR(AND('0.Work Content Judge'!$G$130=1,$CD168=1),AND('0.Work Content Judge'!$H$130=1,$CE168=1),AND('0.Work Content Judge'!$I$130=1,$CF168=1),AND('0.Work Content Judge'!$J$130=1,$CG168=1),AND('0.Work Content Judge'!$L$130=1,$CK168=1),,AND('0.Work Content Judge'!$O$130=1,$CL168=1),AND('0.Work Content Judge'!$P$130=1,$CM168=1)),1,0))</f>
        <v>0</v>
      </c>
      <c r="AQ168" s="509">
        <f t="shared" si="32"/>
        <v>1</v>
      </c>
      <c r="AR168" s="509">
        <f>IF(OR(AND('0.Work Content Judge'!$AE$161=1,$CP168=99),AND('0.Work Content Judge'!$AH$161=1,$CQ168=99),AND('0.Work Content Judge'!$AG$161=1,$CR168=99),AND(COUNTIF('0.Work Content Judge'!$AJ$161:$AO$161,2)=0,$CS168=99),AND(COUNTIF('0.Work Content Judge'!$AJ$161:$AO$161,2)&gt;0,$CT168=99),AND('0.Work Content Judge'!$T$161=0,$CU168=99),AND('0.Work Content Judge'!$U$161=0,$CV168=99)),0,IF(OR(AND('0.Work Content Judge'!$G$131=1,$CD168=1),AND('0.Work Content Judge'!$H$131=1,$CE168=1),AND('0.Work Content Judge'!$I$131=1,$CF168=1),AND('0.Work Content Judge'!$J$131=1,$CG168=1),AND('0.Work Content Judge'!$L$131=1,$CK168=1),,AND('0.Work Content Judge'!$O$131=1,$CL168=1),AND('0.Work Content Judge'!$P$131=1,$CM168=1)),1,0))</f>
        <v>0</v>
      </c>
      <c r="AS168" s="509">
        <f t="shared" si="33"/>
        <v>1</v>
      </c>
      <c r="AT168" s="509">
        <f>IF(OR(AND('0.Work Content Judge'!$AE$162=1,$CP168=99),AND('0.Work Content Judge'!$AH$162=1,$CQ168=99),AND('0.Work Content Judge'!$AG$162=1,$CR168=99),AND(COUNTIF('0.Work Content Judge'!$AJ$162:$AO$162,2)=0,$CS168=99),AND(COUNTIF('0.Work Content Judge'!$AJ$162:$AO$162,2)&gt;0,$CT168=99),AND('0.Work Content Judge'!$T$162=0,$CU168=99),AND('0.Work Content Judge'!$U$162=0,$CV168=99)),0,IF(OR(AND('0.Work Content Judge'!$G$132=1,$CD168=1),AND('0.Work Content Judge'!$H$132=1,$CE168=1),AND('0.Work Content Judge'!$I$132=1,$CF168=1),AND('0.Work Content Judge'!$J$132=1,$CG168=1),AND('0.Work Content Judge'!$L$132=1,$CK168=1),,AND('0.Work Content Judge'!$O$132=1,$CL168=1),AND('0.Work Content Judge'!$P$132=1,$CM168=1)),1,0))</f>
        <v>0</v>
      </c>
      <c r="AU168" s="509">
        <f t="shared" si="34"/>
        <v>1</v>
      </c>
      <c r="AV168" s="509">
        <f>IF(OR(AND('0.Work Content Judge'!$AE$163=1,$CP168=99),AND('0.Work Content Judge'!$AH$163=1,$CQ168=99),AND('0.Work Content Judge'!$AG$163=1,$CR168=99),AND(COUNTIF('0.Work Content Judge'!$AJ$163:$AO$163,2)=0,$CS168=99),AND(COUNTIF('0.Work Content Judge'!$AJ$163:$AO$163,2)&gt;0,$CT168=99),AND('0.Work Content Judge'!$T$163=0,$CU168=99),AND('0.Work Content Judge'!$U$163=0,$CV168=99)),0,IF(OR(AND('0.Work Content Judge'!$G$133=1,$CD168=1),AND('0.Work Content Judge'!$H$133=1,$CE168=1),AND('0.Work Content Judge'!$I$133=1,$CF168=1),AND('0.Work Content Judge'!$J$133=1,$CG168=1),AND('0.Work Content Judge'!$L$133=1,$CK168=1),,AND('0.Work Content Judge'!$O$133=1,$CL168=1),AND('0.Work Content Judge'!$P$133=1,$CM168=1)),1,0))</f>
        <v>0</v>
      </c>
      <c r="AW168" s="509">
        <f t="shared" si="35"/>
        <v>1</v>
      </c>
      <c r="AX168" s="509">
        <f>IF(OR(AND('0.Work Content Judge'!$AE$164=1,$CP168=99),AND('0.Work Content Judge'!$AH$164=1,$CQ168=99),AND('0.Work Content Judge'!$AG$164=1,$CR168=99),AND(COUNTIF('0.Work Content Judge'!$AJ$164:$AO$164,2)=0,$CS168=99),AND(COUNTIF('0.Work Content Judge'!$AJ$164:$AO$164,2)&gt;0,$CT168=99),AND('0.Work Content Judge'!$T$164=0,$CU168=99),AND('0.Work Content Judge'!$U$164=0,$CV168=99)),0,IF(OR(AND('0.Work Content Judge'!$G$134=1,$CD168=1),AND('0.Work Content Judge'!$H$134=1,$CE168=1),AND('0.Work Content Judge'!$I$134=1,$CF168=1),AND('0.Work Content Judge'!$J$134=1,$CG168=1),AND('0.Work Content Judge'!$L$134=1,$CK168=1),,AND('0.Work Content Judge'!$O$134=1,$CL168=1),AND('0.Work Content Judge'!$P$134=1,$CM168=1)),1,0))</f>
        <v>0</v>
      </c>
      <c r="AY168" s="509">
        <f t="shared" si="36"/>
        <v>1</v>
      </c>
      <c r="AZ168" s="523">
        <f t="shared" si="25"/>
        <v>2</v>
      </c>
      <c r="BA168" s="521">
        <v>1</v>
      </c>
      <c r="BB168" s="522">
        <v>1</v>
      </c>
      <c r="BC168" s="522" t="s">
        <v>749</v>
      </c>
      <c r="BD168" s="522" t="s">
        <v>749</v>
      </c>
      <c r="BE168" s="522" t="s">
        <v>749</v>
      </c>
      <c r="BF168" s="522" t="s">
        <v>749</v>
      </c>
      <c r="BG168" s="522" t="s">
        <v>749</v>
      </c>
      <c r="BH168" s="522" t="s">
        <v>749</v>
      </c>
      <c r="BI168" s="522" t="s">
        <v>749</v>
      </c>
      <c r="BJ168" s="522" t="e">
        <v>#N/A</v>
      </c>
      <c r="BK168" s="522" t="e">
        <v>#N/A</v>
      </c>
      <c r="BL168" s="522" t="e">
        <v>#N/A</v>
      </c>
      <c r="BM168" s="522" t="e">
        <v>#N/A</v>
      </c>
      <c r="BN168" s="522" t="e">
        <v>#N/A</v>
      </c>
      <c r="BO168" s="522" t="e">
        <v>#N/A</v>
      </c>
      <c r="BP168" s="522" t="e">
        <v>#N/A</v>
      </c>
      <c r="BQ168" s="522">
        <v>1</v>
      </c>
      <c r="BR168" s="522" t="s">
        <v>749</v>
      </c>
      <c r="BS168" s="522" t="s">
        <v>749</v>
      </c>
      <c r="BT168" s="522" t="s">
        <v>749</v>
      </c>
      <c r="BU168" s="522" t="s">
        <v>749</v>
      </c>
      <c r="BV168" s="522" t="s">
        <v>749</v>
      </c>
      <c r="BW168" s="522" t="s">
        <v>749</v>
      </c>
      <c r="BX168" s="522" t="s">
        <v>749</v>
      </c>
      <c r="BY168" s="522">
        <v>1</v>
      </c>
      <c r="BZ168" s="522">
        <v>1</v>
      </c>
      <c r="CA168" s="522">
        <v>1</v>
      </c>
      <c r="CB168" s="522">
        <v>1</v>
      </c>
      <c r="CC168" s="522" t="s">
        <v>749</v>
      </c>
      <c r="CD168" s="522">
        <v>1</v>
      </c>
      <c r="CE168" s="522" t="s">
        <v>749</v>
      </c>
      <c r="CF168" s="522">
        <v>1</v>
      </c>
      <c r="CG168" s="522" t="s">
        <v>749</v>
      </c>
      <c r="CH168" s="522">
        <v>1</v>
      </c>
      <c r="CI168" s="522" t="s">
        <v>749</v>
      </c>
      <c r="CJ168" s="522" t="s">
        <v>749</v>
      </c>
      <c r="CK168" s="522" t="s">
        <v>749</v>
      </c>
      <c r="CL168" s="522" t="s">
        <v>749</v>
      </c>
      <c r="CM168" s="522" t="s">
        <v>749</v>
      </c>
      <c r="CN168" s="522" t="s">
        <v>749</v>
      </c>
      <c r="CO168" s="522">
        <v>1</v>
      </c>
      <c r="CP168" s="522"/>
      <c r="CQ168" s="522"/>
      <c r="CR168" s="522"/>
      <c r="CS168" s="522"/>
      <c r="CT168" s="522"/>
      <c r="CU168" s="522"/>
      <c r="CV168" s="522"/>
    </row>
    <row r="169" s="258" customFormat="1" ht="172.8" spans="1:100">
      <c r="A169" s="447"/>
      <c r="B169" s="448">
        <f t="shared" si="26"/>
        <v>154</v>
      </c>
      <c r="C169" s="449" t="s">
        <v>1522</v>
      </c>
      <c r="D169" s="450" t="s">
        <v>743</v>
      </c>
      <c r="E169" s="451" t="s">
        <v>744</v>
      </c>
      <c r="F169" s="452" t="s">
        <v>1523</v>
      </c>
      <c r="G169" s="453" t="s">
        <v>1524</v>
      </c>
      <c r="H169" s="454" t="str">
        <f t="shared" si="24"/>
        <v>その他(ネットワーク機器等)
Other
(e.g., External FW, IPS/IDS, network equipment, storage devices, etc.)</v>
      </c>
      <c r="I169" s="319" t="s">
        <v>1525</v>
      </c>
      <c r="J169" s="320" t="s">
        <v>1526</v>
      </c>
      <c r="K169" s="487" t="str">
        <f t="shared" si="27"/>
        <v>回答不要
Not Applicable</v>
      </c>
      <c r="L169" s="488"/>
      <c r="M169" s="489"/>
      <c r="N169" s="492" t="s">
        <v>287</v>
      </c>
      <c r="O169" s="493"/>
      <c r="P169" s="494"/>
      <c r="Q169" s="503"/>
      <c r="R169" s="487" t="str">
        <f t="shared" si="28"/>
        <v>回答不要
Not Applicable</v>
      </c>
      <c r="S169" s="488"/>
      <c r="T169" s="489"/>
      <c r="U169" s="493"/>
      <c r="V169" s="494"/>
      <c r="W169" s="503"/>
      <c r="X169" s="487" t="str">
        <f t="shared" si="29"/>
        <v>回答不要
Not Applicable</v>
      </c>
      <c r="Y169" s="488"/>
      <c r="Z169" s="489"/>
      <c r="AA169" s="493"/>
      <c r="AB169" s="494"/>
      <c r="AC169" s="503"/>
      <c r="AD169" s="487" t="str">
        <f t="shared" si="30"/>
        <v>回答不要
Not Applicable</v>
      </c>
      <c r="AE169" s="488"/>
      <c r="AF169" s="489"/>
      <c r="AG169" s="493"/>
      <c r="AH169" s="494"/>
      <c r="AI169" s="503"/>
      <c r="AJ169" s="487" t="str">
        <f t="shared" si="31"/>
        <v>回答不要
Not Applicable</v>
      </c>
      <c r="AK169" s="488"/>
      <c r="AL169" s="489"/>
      <c r="AM169" s="493"/>
      <c r="AN169" s="494"/>
      <c r="AO169" s="503"/>
      <c r="AP169" s="509">
        <f>IF(OR(AND('0.Work Content Judge'!$AE$160=1,$CP169=99),AND('0.Work Content Judge'!$AH$160=1,$CQ169=99),AND('0.Work Content Judge'!$AG$160=1,$CR169=99),AND(COUNTIF('0.Work Content Judge'!$AJ$160:$AO$160,2)=0,$CS169=99),AND(COUNTIF('0.Work Content Judge'!$AJ$160:$AO$160,2)&gt;0,$CT169=99),AND('0.Work Content Judge'!$T$160=0,$CU169=99),AND('0.Work Content Judge'!$U$160=0,$CV169=99)),0,IF(OR(AND('0.Work Content Judge'!$G$130=1,$CD169=1),AND('0.Work Content Judge'!$H$130=1,$CE169=1),AND('0.Work Content Judge'!$I$130=1,$CF169=1),AND('0.Work Content Judge'!$J$130=1,$CG169=1),AND('0.Work Content Judge'!$L$130=1,$CK169=1),,AND('0.Work Content Judge'!$O$130=1,$CL169=1),AND('0.Work Content Judge'!$P$130=1,$CM169=1)),1,0))</f>
        <v>0</v>
      </c>
      <c r="AQ169" s="509">
        <f t="shared" si="32"/>
        <v>1</v>
      </c>
      <c r="AR169" s="509">
        <f>IF(OR(AND('0.Work Content Judge'!$AE$161=1,$CP169=99),AND('0.Work Content Judge'!$AH$161=1,$CQ169=99),AND('0.Work Content Judge'!$AG$161=1,$CR169=99),AND(COUNTIF('0.Work Content Judge'!$AJ$161:$AO$161,2)=0,$CS169=99),AND(COUNTIF('0.Work Content Judge'!$AJ$161:$AO$161,2)&gt;0,$CT169=99),AND('0.Work Content Judge'!$T$161=0,$CU169=99),AND('0.Work Content Judge'!$U$161=0,$CV169=99)),0,IF(OR(AND('0.Work Content Judge'!$G$131=1,$CD169=1),AND('0.Work Content Judge'!$H$131=1,$CE169=1),AND('0.Work Content Judge'!$I$131=1,$CF169=1),AND('0.Work Content Judge'!$J$131=1,$CG169=1),AND('0.Work Content Judge'!$L$131=1,$CK169=1),,AND('0.Work Content Judge'!$O$131=1,$CL169=1),AND('0.Work Content Judge'!$P$131=1,$CM169=1)),1,0))</f>
        <v>0</v>
      </c>
      <c r="AS169" s="509">
        <f t="shared" si="33"/>
        <v>1</v>
      </c>
      <c r="AT169" s="509">
        <f>IF(OR(AND('0.Work Content Judge'!$AE$162=1,$CP169=99),AND('0.Work Content Judge'!$AH$162=1,$CQ169=99),AND('0.Work Content Judge'!$AG$162=1,$CR169=99),AND(COUNTIF('0.Work Content Judge'!$AJ$162:$AO$162,2)=0,$CS169=99),AND(COUNTIF('0.Work Content Judge'!$AJ$162:$AO$162,2)&gt;0,$CT169=99),AND('0.Work Content Judge'!$T$162=0,$CU169=99),AND('0.Work Content Judge'!$U$162=0,$CV169=99)),0,IF(OR(AND('0.Work Content Judge'!$G$132=1,$CD169=1),AND('0.Work Content Judge'!$H$132=1,$CE169=1),AND('0.Work Content Judge'!$I$132=1,$CF169=1),AND('0.Work Content Judge'!$J$132=1,$CG169=1),AND('0.Work Content Judge'!$L$132=1,$CK169=1),,AND('0.Work Content Judge'!$O$132=1,$CL169=1),AND('0.Work Content Judge'!$P$132=1,$CM169=1)),1,0))</f>
        <v>0</v>
      </c>
      <c r="AU169" s="509">
        <f t="shared" si="34"/>
        <v>1</v>
      </c>
      <c r="AV169" s="509">
        <f>IF(OR(AND('0.Work Content Judge'!$AE$163=1,$CP169=99),AND('0.Work Content Judge'!$AH$163=1,$CQ169=99),AND('0.Work Content Judge'!$AG$163=1,$CR169=99),AND(COUNTIF('0.Work Content Judge'!$AJ$163:$AO$163,2)=0,$CS169=99),AND(COUNTIF('0.Work Content Judge'!$AJ$163:$AO$163,2)&gt;0,$CT169=99),AND('0.Work Content Judge'!$T$163=0,$CU169=99),AND('0.Work Content Judge'!$U$163=0,$CV169=99)),0,IF(OR(AND('0.Work Content Judge'!$G$133=1,$CD169=1),AND('0.Work Content Judge'!$H$133=1,$CE169=1),AND('0.Work Content Judge'!$I$133=1,$CF169=1),AND('0.Work Content Judge'!$J$133=1,$CG169=1),AND('0.Work Content Judge'!$L$133=1,$CK169=1),,AND('0.Work Content Judge'!$O$133=1,$CL169=1),AND('0.Work Content Judge'!$P$133=1,$CM169=1)),1,0))</f>
        <v>0</v>
      </c>
      <c r="AW169" s="509">
        <f t="shared" si="35"/>
        <v>1</v>
      </c>
      <c r="AX169" s="509">
        <f>IF(OR(AND('0.Work Content Judge'!$AE$164=1,$CP169=99),AND('0.Work Content Judge'!$AH$164=1,$CQ169=99),AND('0.Work Content Judge'!$AG$164=1,$CR169=99),AND(COUNTIF('0.Work Content Judge'!$AJ$164:$AO$164,2)=0,$CS169=99),AND(COUNTIF('0.Work Content Judge'!$AJ$164:$AO$164,2)&gt;0,$CT169=99),AND('0.Work Content Judge'!$T$164=0,$CU169=99),AND('0.Work Content Judge'!$U$164=0,$CV169=99)),0,IF(OR(AND('0.Work Content Judge'!$G$134=1,$CD169=1),AND('0.Work Content Judge'!$H$134=1,$CE169=1),AND('0.Work Content Judge'!$I$134=1,$CF169=1),AND('0.Work Content Judge'!$J$134=1,$CG169=1),AND('0.Work Content Judge'!$L$134=1,$CK169=1),,AND('0.Work Content Judge'!$O$134=1,$CL169=1),AND('0.Work Content Judge'!$P$134=1,$CM169=1)),1,0))</f>
        <v>0</v>
      </c>
      <c r="AY169" s="509">
        <f t="shared" si="36"/>
        <v>1</v>
      </c>
      <c r="AZ169" s="524">
        <f t="shared" si="25"/>
        <v>1</v>
      </c>
      <c r="BA169" s="521">
        <v>1</v>
      </c>
      <c r="BB169" s="522">
        <v>1</v>
      </c>
      <c r="BC169" s="522" t="s">
        <v>749</v>
      </c>
      <c r="BD169" s="522" t="s">
        <v>749</v>
      </c>
      <c r="BE169" s="522" t="s">
        <v>749</v>
      </c>
      <c r="BF169" s="522" t="s">
        <v>749</v>
      </c>
      <c r="BG169" s="522" t="s">
        <v>749</v>
      </c>
      <c r="BH169" s="522" t="s">
        <v>749</v>
      </c>
      <c r="BI169" s="522" t="s">
        <v>749</v>
      </c>
      <c r="BJ169" s="522" t="e">
        <v>#N/A</v>
      </c>
      <c r="BK169" s="522" t="e">
        <v>#N/A</v>
      </c>
      <c r="BL169" s="522" t="e">
        <v>#N/A</v>
      </c>
      <c r="BM169" s="522" t="e">
        <v>#N/A</v>
      </c>
      <c r="BN169" s="522" t="e">
        <v>#N/A</v>
      </c>
      <c r="BO169" s="522" t="e">
        <v>#N/A</v>
      </c>
      <c r="BP169" s="522" t="e">
        <v>#N/A</v>
      </c>
      <c r="BQ169" s="538"/>
      <c r="BR169" s="522" t="s">
        <v>749</v>
      </c>
      <c r="BS169" s="522" t="s">
        <v>749</v>
      </c>
      <c r="BT169" s="522" t="s">
        <v>749</v>
      </c>
      <c r="BU169" s="522" t="s">
        <v>749</v>
      </c>
      <c r="BV169" s="522" t="s">
        <v>749</v>
      </c>
      <c r="BW169" s="522" t="s">
        <v>749</v>
      </c>
      <c r="BX169" s="522" t="s">
        <v>749</v>
      </c>
      <c r="BY169" s="522">
        <v>1</v>
      </c>
      <c r="BZ169" s="522">
        <v>1</v>
      </c>
      <c r="CA169" s="522">
        <v>1</v>
      </c>
      <c r="CB169" s="522">
        <v>1</v>
      </c>
      <c r="CC169" s="522" t="s">
        <v>749</v>
      </c>
      <c r="CD169" s="522">
        <v>1</v>
      </c>
      <c r="CE169" s="522" t="s">
        <v>749</v>
      </c>
      <c r="CF169" s="522">
        <v>1</v>
      </c>
      <c r="CG169" s="522" t="s">
        <v>749</v>
      </c>
      <c r="CH169" s="522">
        <v>1</v>
      </c>
      <c r="CI169" s="522" t="s">
        <v>749</v>
      </c>
      <c r="CJ169" s="522" t="s">
        <v>749</v>
      </c>
      <c r="CK169" s="522" t="s">
        <v>749</v>
      </c>
      <c r="CL169" s="522" t="s">
        <v>749</v>
      </c>
      <c r="CM169" s="522" t="s">
        <v>749</v>
      </c>
      <c r="CN169" s="522" t="s">
        <v>749</v>
      </c>
      <c r="CO169" s="522">
        <v>1</v>
      </c>
      <c r="CP169" s="522"/>
      <c r="CQ169" s="522"/>
      <c r="CR169" s="522"/>
      <c r="CS169" s="522"/>
      <c r="CT169" s="522"/>
      <c r="CU169" s="522"/>
      <c r="CV169" s="522"/>
    </row>
    <row r="170" s="258" customFormat="1" ht="172.8" spans="1:100">
      <c r="A170" s="447"/>
      <c r="B170" s="448">
        <f t="shared" si="26"/>
        <v>155</v>
      </c>
      <c r="C170" s="449" t="s">
        <v>1527</v>
      </c>
      <c r="D170" s="450" t="s">
        <v>743</v>
      </c>
      <c r="E170" s="451" t="s">
        <v>744</v>
      </c>
      <c r="F170" s="452" t="s">
        <v>1528</v>
      </c>
      <c r="G170" s="453" t="s">
        <v>1529</v>
      </c>
      <c r="H170" s="451" t="str">
        <f t="shared" si="24"/>
        <v>サーバ全体
Entire server</v>
      </c>
      <c r="I170" s="319" t="s">
        <v>1525</v>
      </c>
      <c r="J170" s="320" t="s">
        <v>1526</v>
      </c>
      <c r="K170" s="487" t="str">
        <f t="shared" si="27"/>
        <v>回答不要
Not Applicable</v>
      </c>
      <c r="L170" s="488"/>
      <c r="M170" s="489"/>
      <c r="N170" s="492" t="s">
        <v>287</v>
      </c>
      <c r="O170" s="493"/>
      <c r="P170" s="494"/>
      <c r="Q170" s="503"/>
      <c r="R170" s="487" t="str">
        <f t="shared" si="28"/>
        <v>回答不要
Not Applicable</v>
      </c>
      <c r="S170" s="488"/>
      <c r="T170" s="489"/>
      <c r="U170" s="493"/>
      <c r="V170" s="494"/>
      <c r="W170" s="503"/>
      <c r="X170" s="487" t="str">
        <f t="shared" si="29"/>
        <v>回答不要
Not Applicable</v>
      </c>
      <c r="Y170" s="488"/>
      <c r="Z170" s="489"/>
      <c r="AA170" s="493"/>
      <c r="AB170" s="494"/>
      <c r="AC170" s="503"/>
      <c r="AD170" s="487" t="str">
        <f t="shared" si="30"/>
        <v>回答不要
Not Applicable</v>
      </c>
      <c r="AE170" s="488"/>
      <c r="AF170" s="489"/>
      <c r="AG170" s="493"/>
      <c r="AH170" s="494"/>
      <c r="AI170" s="503"/>
      <c r="AJ170" s="487" t="str">
        <f t="shared" si="31"/>
        <v>回答不要
Not Applicable</v>
      </c>
      <c r="AK170" s="488"/>
      <c r="AL170" s="489"/>
      <c r="AM170" s="493"/>
      <c r="AN170" s="494"/>
      <c r="AO170" s="503"/>
      <c r="AP170" s="509">
        <f>IF(OR(AND('0.Work Content Judge'!$AE$160=1,$CP170=99),AND('0.Work Content Judge'!$AH$160=1,$CQ170=99),AND('0.Work Content Judge'!$AG$160=1,$CR170=99),AND(COUNTIF('0.Work Content Judge'!$AJ$160:$AO$160,2)=0,$CS170=99),AND(COUNTIF('0.Work Content Judge'!$AJ$160:$AO$160,2)&gt;0,$CT170=99),AND('0.Work Content Judge'!$T$160=0,$CU170=99),AND('0.Work Content Judge'!$U$160=0,$CV170=99)),0,IF(OR(AND('0.Work Content Judge'!$G$130=1,$CD170=1),AND('0.Work Content Judge'!$H$130=1,$CE170=1),AND('0.Work Content Judge'!$I$130=1,$CF170=1),AND('0.Work Content Judge'!$J$130=1,$CG170=1),AND('0.Work Content Judge'!$L$130=1,$CK170=1),,AND('0.Work Content Judge'!$O$130=1,$CL170=1),AND('0.Work Content Judge'!$P$130=1,$CM170=1)),1,0))</f>
        <v>0</v>
      </c>
      <c r="AQ170" s="509">
        <f t="shared" si="32"/>
        <v>1</v>
      </c>
      <c r="AR170" s="509">
        <f>IF(OR(AND('0.Work Content Judge'!$AE$161=1,$CP170=99),AND('0.Work Content Judge'!$AH$161=1,$CQ170=99),AND('0.Work Content Judge'!$AG$161=1,$CR170=99),AND(COUNTIF('0.Work Content Judge'!$AJ$161:$AO$161,2)=0,$CS170=99),AND(COUNTIF('0.Work Content Judge'!$AJ$161:$AO$161,2)&gt;0,$CT170=99),AND('0.Work Content Judge'!$T$161=0,$CU170=99),AND('0.Work Content Judge'!$U$161=0,$CV170=99)),0,IF(OR(AND('0.Work Content Judge'!$G$131=1,$CD170=1),AND('0.Work Content Judge'!$H$131=1,$CE170=1),AND('0.Work Content Judge'!$I$131=1,$CF170=1),AND('0.Work Content Judge'!$J$131=1,$CG170=1),AND('0.Work Content Judge'!$L$131=1,$CK170=1),,AND('0.Work Content Judge'!$O$131=1,$CL170=1),AND('0.Work Content Judge'!$P$131=1,$CM170=1)),1,0))</f>
        <v>0</v>
      </c>
      <c r="AS170" s="509">
        <f t="shared" si="33"/>
        <v>1</v>
      </c>
      <c r="AT170" s="509">
        <f>IF(OR(AND('0.Work Content Judge'!$AE$162=1,$CP170=99),AND('0.Work Content Judge'!$AH$162=1,$CQ170=99),AND('0.Work Content Judge'!$AG$162=1,$CR170=99),AND(COUNTIF('0.Work Content Judge'!$AJ$162:$AO$162,2)=0,$CS170=99),AND(COUNTIF('0.Work Content Judge'!$AJ$162:$AO$162,2)&gt;0,$CT170=99),AND('0.Work Content Judge'!$T$162=0,$CU170=99),AND('0.Work Content Judge'!$U$162=0,$CV170=99)),0,IF(OR(AND('0.Work Content Judge'!$G$132=1,$CD170=1),AND('0.Work Content Judge'!$H$132=1,$CE170=1),AND('0.Work Content Judge'!$I$132=1,$CF170=1),AND('0.Work Content Judge'!$J$132=1,$CG170=1),AND('0.Work Content Judge'!$L$132=1,$CK170=1),,AND('0.Work Content Judge'!$O$132=1,$CL170=1),AND('0.Work Content Judge'!$P$132=1,$CM170=1)),1,0))</f>
        <v>0</v>
      </c>
      <c r="AU170" s="509">
        <f t="shared" si="34"/>
        <v>1</v>
      </c>
      <c r="AV170" s="509">
        <f>IF(OR(AND('0.Work Content Judge'!$AE$163=1,$CP170=99),AND('0.Work Content Judge'!$AH$163=1,$CQ170=99),AND('0.Work Content Judge'!$AG$163=1,$CR170=99),AND(COUNTIF('0.Work Content Judge'!$AJ$163:$AO$163,2)=0,$CS170=99),AND(COUNTIF('0.Work Content Judge'!$AJ$163:$AO$163,2)&gt;0,$CT170=99),AND('0.Work Content Judge'!$T$163=0,$CU170=99),AND('0.Work Content Judge'!$U$163=0,$CV170=99)),0,IF(OR(AND('0.Work Content Judge'!$G$133=1,$CD170=1),AND('0.Work Content Judge'!$H$133=1,$CE170=1),AND('0.Work Content Judge'!$I$133=1,$CF170=1),AND('0.Work Content Judge'!$J$133=1,$CG170=1),AND('0.Work Content Judge'!$L$133=1,$CK170=1),,AND('0.Work Content Judge'!$O$133=1,$CL170=1),AND('0.Work Content Judge'!$P$133=1,$CM170=1)),1,0))</f>
        <v>0</v>
      </c>
      <c r="AW170" s="509">
        <f t="shared" si="35"/>
        <v>1</v>
      </c>
      <c r="AX170" s="509">
        <f>IF(OR(AND('0.Work Content Judge'!$AE$164=1,$CP170=99),AND('0.Work Content Judge'!$AH$164=1,$CQ170=99),AND('0.Work Content Judge'!$AG$164=1,$CR170=99),AND(COUNTIF('0.Work Content Judge'!$AJ$164:$AO$164,2)=0,$CS170=99),AND(COUNTIF('0.Work Content Judge'!$AJ$164:$AO$164,2)&gt;0,$CT170=99),AND('0.Work Content Judge'!$T$164=0,$CU170=99),AND('0.Work Content Judge'!$U$164=0,$CV170=99)),0,IF(OR(AND('0.Work Content Judge'!$G$134=1,$CD170=1),AND('0.Work Content Judge'!$H$134=1,$CE170=1),AND('0.Work Content Judge'!$I$134=1,$CF170=1),AND('0.Work Content Judge'!$J$134=1,$CG170=1),AND('0.Work Content Judge'!$L$134=1,$CK170=1),,AND('0.Work Content Judge'!$O$134=1,$CL170=1),AND('0.Work Content Judge'!$P$134=1,$CM170=1)),1,0))</f>
        <v>0</v>
      </c>
      <c r="AY170" s="509">
        <f t="shared" si="36"/>
        <v>1</v>
      </c>
      <c r="AZ170" s="523">
        <f t="shared" si="25"/>
        <v>2</v>
      </c>
      <c r="BA170" s="521">
        <v>1</v>
      </c>
      <c r="BB170" s="522">
        <v>1</v>
      </c>
      <c r="BC170" s="522" t="s">
        <v>749</v>
      </c>
      <c r="BD170" s="522" t="s">
        <v>749</v>
      </c>
      <c r="BE170" s="522" t="s">
        <v>749</v>
      </c>
      <c r="BF170" s="522" t="s">
        <v>749</v>
      </c>
      <c r="BG170" s="522" t="s">
        <v>749</v>
      </c>
      <c r="BH170" s="522" t="s">
        <v>749</v>
      </c>
      <c r="BI170" s="522" t="s">
        <v>749</v>
      </c>
      <c r="BJ170" s="522" t="e">
        <v>#N/A</v>
      </c>
      <c r="BK170" s="522" t="e">
        <v>#N/A</v>
      </c>
      <c r="BL170" s="522" t="e">
        <v>#N/A</v>
      </c>
      <c r="BM170" s="522" t="e">
        <v>#N/A</v>
      </c>
      <c r="BN170" s="522" t="e">
        <v>#N/A</v>
      </c>
      <c r="BO170" s="522" t="e">
        <v>#N/A</v>
      </c>
      <c r="BP170" s="522" t="e">
        <v>#N/A</v>
      </c>
      <c r="BQ170" s="522">
        <v>1</v>
      </c>
      <c r="BR170" s="522" t="s">
        <v>749</v>
      </c>
      <c r="BS170" s="522" t="s">
        <v>749</v>
      </c>
      <c r="BT170" s="522" t="s">
        <v>749</v>
      </c>
      <c r="BU170" s="522" t="s">
        <v>749</v>
      </c>
      <c r="BV170" s="522" t="s">
        <v>749</v>
      </c>
      <c r="BW170" s="522" t="s">
        <v>749</v>
      </c>
      <c r="BX170" s="522" t="s">
        <v>749</v>
      </c>
      <c r="BY170" s="522">
        <v>1</v>
      </c>
      <c r="BZ170" s="522">
        <v>1</v>
      </c>
      <c r="CA170" s="522">
        <v>1</v>
      </c>
      <c r="CB170" s="522">
        <v>1</v>
      </c>
      <c r="CC170" s="522" t="s">
        <v>749</v>
      </c>
      <c r="CD170" s="522">
        <v>1</v>
      </c>
      <c r="CE170" s="522" t="s">
        <v>749</v>
      </c>
      <c r="CF170" s="522">
        <v>1</v>
      </c>
      <c r="CG170" s="522" t="s">
        <v>749</v>
      </c>
      <c r="CH170" s="522">
        <v>1</v>
      </c>
      <c r="CI170" s="522" t="s">
        <v>749</v>
      </c>
      <c r="CJ170" s="522" t="s">
        <v>749</v>
      </c>
      <c r="CK170" s="522" t="s">
        <v>749</v>
      </c>
      <c r="CL170" s="522" t="s">
        <v>749</v>
      </c>
      <c r="CM170" s="522" t="s">
        <v>749</v>
      </c>
      <c r="CN170" s="522" t="s">
        <v>749</v>
      </c>
      <c r="CO170" s="522">
        <v>1</v>
      </c>
      <c r="CP170" s="522"/>
      <c r="CQ170" s="522"/>
      <c r="CR170" s="522"/>
      <c r="CS170" s="522"/>
      <c r="CT170" s="522"/>
      <c r="CU170" s="522"/>
      <c r="CV170" s="522"/>
    </row>
    <row r="171" s="258" customFormat="1" ht="172.8" spans="1:100">
      <c r="A171" s="447"/>
      <c r="B171" s="448">
        <f t="shared" si="26"/>
        <v>156</v>
      </c>
      <c r="C171" s="449" t="s">
        <v>1527</v>
      </c>
      <c r="D171" s="450" t="s">
        <v>743</v>
      </c>
      <c r="E171" s="451" t="s">
        <v>744</v>
      </c>
      <c r="F171" s="452" t="s">
        <v>1528</v>
      </c>
      <c r="G171" s="453" t="s">
        <v>1529</v>
      </c>
      <c r="H171" s="454" t="str">
        <f t="shared" si="24"/>
        <v>その他(ネットワーク機器等)
Other
(e.g., External FW, IPS/IDS, network equipment, storage devices, etc.)</v>
      </c>
      <c r="I171" s="319" t="s">
        <v>1525</v>
      </c>
      <c r="J171" s="320" t="s">
        <v>1526</v>
      </c>
      <c r="K171" s="487" t="str">
        <f t="shared" si="27"/>
        <v>回答不要
Not Applicable</v>
      </c>
      <c r="L171" s="488"/>
      <c r="M171" s="489"/>
      <c r="N171" s="492" t="s">
        <v>287</v>
      </c>
      <c r="O171" s="493"/>
      <c r="P171" s="494"/>
      <c r="Q171" s="503"/>
      <c r="R171" s="487" t="str">
        <f t="shared" si="28"/>
        <v>回答不要
Not Applicable</v>
      </c>
      <c r="S171" s="488"/>
      <c r="T171" s="489"/>
      <c r="U171" s="493"/>
      <c r="V171" s="494"/>
      <c r="W171" s="503"/>
      <c r="X171" s="487" t="str">
        <f t="shared" si="29"/>
        <v>回答不要
Not Applicable</v>
      </c>
      <c r="Y171" s="488"/>
      <c r="Z171" s="489"/>
      <c r="AA171" s="493"/>
      <c r="AB171" s="494"/>
      <c r="AC171" s="503"/>
      <c r="AD171" s="487" t="str">
        <f t="shared" si="30"/>
        <v>回答不要
Not Applicable</v>
      </c>
      <c r="AE171" s="488"/>
      <c r="AF171" s="489"/>
      <c r="AG171" s="493"/>
      <c r="AH171" s="494"/>
      <c r="AI171" s="503"/>
      <c r="AJ171" s="487" t="str">
        <f t="shared" si="31"/>
        <v>回答不要
Not Applicable</v>
      </c>
      <c r="AK171" s="488"/>
      <c r="AL171" s="489"/>
      <c r="AM171" s="493"/>
      <c r="AN171" s="494"/>
      <c r="AO171" s="503"/>
      <c r="AP171" s="509">
        <f>IF(OR(AND('0.Work Content Judge'!$AE$160=1,$CP171=99),AND('0.Work Content Judge'!$AH$160=1,$CQ171=99),AND('0.Work Content Judge'!$AG$160=1,$CR171=99),AND(COUNTIF('0.Work Content Judge'!$AJ$160:$AO$160,2)=0,$CS171=99),AND(COUNTIF('0.Work Content Judge'!$AJ$160:$AO$160,2)&gt;0,$CT171=99),AND('0.Work Content Judge'!$T$160=0,$CU171=99),AND('0.Work Content Judge'!$U$160=0,$CV171=99)),0,IF(OR(AND('0.Work Content Judge'!$G$130=1,$CD171=1),AND('0.Work Content Judge'!$H$130=1,$CE171=1),AND('0.Work Content Judge'!$I$130=1,$CF171=1),AND('0.Work Content Judge'!$J$130=1,$CG171=1),AND('0.Work Content Judge'!$L$130=1,$CK171=1),,AND('0.Work Content Judge'!$O$130=1,$CL171=1),AND('0.Work Content Judge'!$P$130=1,$CM171=1)),1,0))</f>
        <v>0</v>
      </c>
      <c r="AQ171" s="509">
        <f t="shared" si="32"/>
        <v>1</v>
      </c>
      <c r="AR171" s="509">
        <f>IF(OR(AND('0.Work Content Judge'!$AE$161=1,$CP171=99),AND('0.Work Content Judge'!$AH$161=1,$CQ171=99),AND('0.Work Content Judge'!$AG$161=1,$CR171=99),AND(COUNTIF('0.Work Content Judge'!$AJ$161:$AO$161,2)=0,$CS171=99),AND(COUNTIF('0.Work Content Judge'!$AJ$161:$AO$161,2)&gt;0,$CT171=99),AND('0.Work Content Judge'!$T$161=0,$CU171=99),AND('0.Work Content Judge'!$U$161=0,$CV171=99)),0,IF(OR(AND('0.Work Content Judge'!$G$131=1,$CD171=1),AND('0.Work Content Judge'!$H$131=1,$CE171=1),AND('0.Work Content Judge'!$I$131=1,$CF171=1),AND('0.Work Content Judge'!$J$131=1,$CG171=1),AND('0.Work Content Judge'!$L$131=1,$CK171=1),,AND('0.Work Content Judge'!$O$131=1,$CL171=1),AND('0.Work Content Judge'!$P$131=1,$CM171=1)),1,0))</f>
        <v>0</v>
      </c>
      <c r="AS171" s="509">
        <f t="shared" si="33"/>
        <v>1</v>
      </c>
      <c r="AT171" s="509">
        <f>IF(OR(AND('0.Work Content Judge'!$AE$162=1,$CP171=99),AND('0.Work Content Judge'!$AH$162=1,$CQ171=99),AND('0.Work Content Judge'!$AG$162=1,$CR171=99),AND(COUNTIF('0.Work Content Judge'!$AJ$162:$AO$162,2)=0,$CS171=99),AND(COUNTIF('0.Work Content Judge'!$AJ$162:$AO$162,2)&gt;0,$CT171=99),AND('0.Work Content Judge'!$T$162=0,$CU171=99),AND('0.Work Content Judge'!$U$162=0,$CV171=99)),0,IF(OR(AND('0.Work Content Judge'!$G$132=1,$CD171=1),AND('0.Work Content Judge'!$H$132=1,$CE171=1),AND('0.Work Content Judge'!$I$132=1,$CF171=1),AND('0.Work Content Judge'!$J$132=1,$CG171=1),AND('0.Work Content Judge'!$L$132=1,$CK171=1),,AND('0.Work Content Judge'!$O$132=1,$CL171=1),AND('0.Work Content Judge'!$P$132=1,$CM171=1)),1,0))</f>
        <v>0</v>
      </c>
      <c r="AU171" s="509">
        <f t="shared" si="34"/>
        <v>1</v>
      </c>
      <c r="AV171" s="509">
        <f>IF(OR(AND('0.Work Content Judge'!$AE$163=1,$CP171=99),AND('0.Work Content Judge'!$AH$163=1,$CQ171=99),AND('0.Work Content Judge'!$AG$163=1,$CR171=99),AND(COUNTIF('0.Work Content Judge'!$AJ$163:$AO$163,2)=0,$CS171=99),AND(COUNTIF('0.Work Content Judge'!$AJ$163:$AO$163,2)&gt;0,$CT171=99),AND('0.Work Content Judge'!$T$163=0,$CU171=99),AND('0.Work Content Judge'!$U$163=0,$CV171=99)),0,IF(OR(AND('0.Work Content Judge'!$G$133=1,$CD171=1),AND('0.Work Content Judge'!$H$133=1,$CE171=1),AND('0.Work Content Judge'!$I$133=1,$CF171=1),AND('0.Work Content Judge'!$J$133=1,$CG171=1),AND('0.Work Content Judge'!$L$133=1,$CK171=1),,AND('0.Work Content Judge'!$O$133=1,$CL171=1),AND('0.Work Content Judge'!$P$133=1,$CM171=1)),1,0))</f>
        <v>0</v>
      </c>
      <c r="AW171" s="509">
        <f t="shared" si="35"/>
        <v>1</v>
      </c>
      <c r="AX171" s="509">
        <f>IF(OR(AND('0.Work Content Judge'!$AE$164=1,$CP171=99),AND('0.Work Content Judge'!$AH$164=1,$CQ171=99),AND('0.Work Content Judge'!$AG$164=1,$CR171=99),AND(COUNTIF('0.Work Content Judge'!$AJ$164:$AO$164,2)=0,$CS171=99),AND(COUNTIF('0.Work Content Judge'!$AJ$164:$AO$164,2)&gt;0,$CT171=99),AND('0.Work Content Judge'!$T$164=0,$CU171=99),AND('0.Work Content Judge'!$U$164=0,$CV171=99)),0,IF(OR(AND('0.Work Content Judge'!$G$134=1,$CD171=1),AND('0.Work Content Judge'!$H$134=1,$CE171=1),AND('0.Work Content Judge'!$I$134=1,$CF171=1),AND('0.Work Content Judge'!$J$134=1,$CG171=1),AND('0.Work Content Judge'!$L$134=1,$CK171=1),,AND('0.Work Content Judge'!$O$134=1,$CL171=1),AND('0.Work Content Judge'!$P$134=1,$CM171=1)),1,0))</f>
        <v>0</v>
      </c>
      <c r="AY171" s="509">
        <f t="shared" si="36"/>
        <v>1</v>
      </c>
      <c r="AZ171" s="524">
        <f t="shared" si="25"/>
        <v>1</v>
      </c>
      <c r="BA171" s="521">
        <v>1</v>
      </c>
      <c r="BB171" s="522">
        <v>1</v>
      </c>
      <c r="BC171" s="522" t="s">
        <v>749</v>
      </c>
      <c r="BD171" s="522" t="s">
        <v>749</v>
      </c>
      <c r="BE171" s="522" t="s">
        <v>749</v>
      </c>
      <c r="BF171" s="522" t="s">
        <v>749</v>
      </c>
      <c r="BG171" s="522" t="s">
        <v>749</v>
      </c>
      <c r="BH171" s="522" t="s">
        <v>749</v>
      </c>
      <c r="BI171" s="522" t="s">
        <v>749</v>
      </c>
      <c r="BJ171" s="522" t="e">
        <v>#N/A</v>
      </c>
      <c r="BK171" s="522" t="e">
        <v>#N/A</v>
      </c>
      <c r="BL171" s="522" t="e">
        <v>#N/A</v>
      </c>
      <c r="BM171" s="522" t="e">
        <v>#N/A</v>
      </c>
      <c r="BN171" s="522" t="e">
        <v>#N/A</v>
      </c>
      <c r="BO171" s="522" t="e">
        <v>#N/A</v>
      </c>
      <c r="BP171" s="522" t="e">
        <v>#N/A</v>
      </c>
      <c r="BQ171" s="538"/>
      <c r="BR171" s="522" t="s">
        <v>749</v>
      </c>
      <c r="BS171" s="522" t="s">
        <v>749</v>
      </c>
      <c r="BT171" s="522" t="s">
        <v>749</v>
      </c>
      <c r="BU171" s="522" t="s">
        <v>749</v>
      </c>
      <c r="BV171" s="522" t="s">
        <v>749</v>
      </c>
      <c r="BW171" s="522" t="s">
        <v>749</v>
      </c>
      <c r="BX171" s="522" t="s">
        <v>749</v>
      </c>
      <c r="BY171" s="522">
        <v>1</v>
      </c>
      <c r="BZ171" s="522">
        <v>1</v>
      </c>
      <c r="CA171" s="522">
        <v>1</v>
      </c>
      <c r="CB171" s="522">
        <v>1</v>
      </c>
      <c r="CC171" s="522" t="s">
        <v>749</v>
      </c>
      <c r="CD171" s="522">
        <v>1</v>
      </c>
      <c r="CE171" s="522" t="s">
        <v>749</v>
      </c>
      <c r="CF171" s="522">
        <v>1</v>
      </c>
      <c r="CG171" s="522" t="s">
        <v>749</v>
      </c>
      <c r="CH171" s="522">
        <v>1</v>
      </c>
      <c r="CI171" s="522" t="s">
        <v>749</v>
      </c>
      <c r="CJ171" s="522" t="s">
        <v>749</v>
      </c>
      <c r="CK171" s="522" t="s">
        <v>749</v>
      </c>
      <c r="CL171" s="522" t="s">
        <v>749</v>
      </c>
      <c r="CM171" s="522" t="s">
        <v>749</v>
      </c>
      <c r="CN171" s="522" t="s">
        <v>749</v>
      </c>
      <c r="CO171" s="522">
        <v>1</v>
      </c>
      <c r="CP171" s="522"/>
      <c r="CQ171" s="522"/>
      <c r="CR171" s="522"/>
      <c r="CS171" s="522"/>
      <c r="CT171" s="522"/>
      <c r="CU171" s="522"/>
      <c r="CV171" s="522"/>
    </row>
    <row r="172" s="258" customFormat="1" ht="172.8" spans="1:100">
      <c r="A172" s="447"/>
      <c r="B172" s="448">
        <f t="shared" si="26"/>
        <v>157</v>
      </c>
      <c r="C172" s="449" t="s">
        <v>1530</v>
      </c>
      <c r="D172" s="450" t="s">
        <v>743</v>
      </c>
      <c r="E172" s="451" t="s">
        <v>744</v>
      </c>
      <c r="F172" s="452" t="s">
        <v>1531</v>
      </c>
      <c r="G172" s="453" t="s">
        <v>1532</v>
      </c>
      <c r="H172" s="451" t="str">
        <f t="shared" si="24"/>
        <v>サーバ全体
Entire server</v>
      </c>
      <c r="I172" s="319" t="s">
        <v>1525</v>
      </c>
      <c r="J172" s="320" t="s">
        <v>1526</v>
      </c>
      <c r="K172" s="487" t="str">
        <f t="shared" si="27"/>
        <v>回答不要
Not Applicable</v>
      </c>
      <c r="L172" s="488"/>
      <c r="M172" s="489"/>
      <c r="N172" s="492" t="s">
        <v>287</v>
      </c>
      <c r="O172" s="493"/>
      <c r="P172" s="494"/>
      <c r="Q172" s="503"/>
      <c r="R172" s="487" t="str">
        <f t="shared" si="28"/>
        <v>回答不要
Not Applicable</v>
      </c>
      <c r="S172" s="488"/>
      <c r="T172" s="489"/>
      <c r="U172" s="493"/>
      <c r="V172" s="494"/>
      <c r="W172" s="503"/>
      <c r="X172" s="487" t="str">
        <f t="shared" si="29"/>
        <v>回答不要
Not Applicable</v>
      </c>
      <c r="Y172" s="488"/>
      <c r="Z172" s="489"/>
      <c r="AA172" s="493"/>
      <c r="AB172" s="494"/>
      <c r="AC172" s="503"/>
      <c r="AD172" s="487" t="str">
        <f t="shared" si="30"/>
        <v>回答不要
Not Applicable</v>
      </c>
      <c r="AE172" s="488"/>
      <c r="AF172" s="489"/>
      <c r="AG172" s="493"/>
      <c r="AH172" s="494"/>
      <c r="AI172" s="503"/>
      <c r="AJ172" s="487" t="str">
        <f t="shared" si="31"/>
        <v>回答不要
Not Applicable</v>
      </c>
      <c r="AK172" s="488"/>
      <c r="AL172" s="489"/>
      <c r="AM172" s="493"/>
      <c r="AN172" s="494"/>
      <c r="AO172" s="503"/>
      <c r="AP172" s="509">
        <f>IF(OR(AND('0.Work Content Judge'!$AE$160=1,$CP172=99),AND('0.Work Content Judge'!$AH$160=1,$CQ172=99),AND('0.Work Content Judge'!$AG$160=1,$CR172=99),AND(COUNTIF('0.Work Content Judge'!$AJ$160:$AO$160,2)=0,$CS172=99),AND(COUNTIF('0.Work Content Judge'!$AJ$160:$AO$160,2)&gt;0,$CT172=99),AND('0.Work Content Judge'!$T$160=0,$CU172=99),AND('0.Work Content Judge'!$U$160=0,$CV172=99)),0,IF(OR(AND('0.Work Content Judge'!$G$130=1,$CD172=1),AND('0.Work Content Judge'!$H$130=1,$CE172=1),AND('0.Work Content Judge'!$I$130=1,$CF172=1),AND('0.Work Content Judge'!$J$130=1,$CG172=1),AND('0.Work Content Judge'!$L$130=1,$CK172=1),,AND('0.Work Content Judge'!$O$130=1,$CL172=1),AND('0.Work Content Judge'!$P$130=1,$CM172=1)),1,0))</f>
        <v>0</v>
      </c>
      <c r="AQ172" s="509">
        <f t="shared" si="32"/>
        <v>1</v>
      </c>
      <c r="AR172" s="509">
        <f>IF(OR(AND('0.Work Content Judge'!$AE$161=1,$CP172=99),AND('0.Work Content Judge'!$AH$161=1,$CQ172=99),AND('0.Work Content Judge'!$AG$161=1,$CR172=99),AND(COUNTIF('0.Work Content Judge'!$AJ$161:$AO$161,2)=0,$CS172=99),AND(COUNTIF('0.Work Content Judge'!$AJ$161:$AO$161,2)&gt;0,$CT172=99),AND('0.Work Content Judge'!$T$161=0,$CU172=99),AND('0.Work Content Judge'!$U$161=0,$CV172=99)),0,IF(OR(AND('0.Work Content Judge'!$G$131=1,$CD172=1),AND('0.Work Content Judge'!$H$131=1,$CE172=1),AND('0.Work Content Judge'!$I$131=1,$CF172=1),AND('0.Work Content Judge'!$J$131=1,$CG172=1),AND('0.Work Content Judge'!$L$131=1,$CK172=1),,AND('0.Work Content Judge'!$O$131=1,$CL172=1),AND('0.Work Content Judge'!$P$131=1,$CM172=1)),1,0))</f>
        <v>0</v>
      </c>
      <c r="AS172" s="509">
        <f t="shared" si="33"/>
        <v>1</v>
      </c>
      <c r="AT172" s="509">
        <f>IF(OR(AND('0.Work Content Judge'!$AE$162=1,$CP172=99),AND('0.Work Content Judge'!$AH$162=1,$CQ172=99),AND('0.Work Content Judge'!$AG$162=1,$CR172=99),AND(COUNTIF('0.Work Content Judge'!$AJ$162:$AO$162,2)=0,$CS172=99),AND(COUNTIF('0.Work Content Judge'!$AJ$162:$AO$162,2)&gt;0,$CT172=99),AND('0.Work Content Judge'!$T$162=0,$CU172=99),AND('0.Work Content Judge'!$U$162=0,$CV172=99)),0,IF(OR(AND('0.Work Content Judge'!$G$132=1,$CD172=1),AND('0.Work Content Judge'!$H$132=1,$CE172=1),AND('0.Work Content Judge'!$I$132=1,$CF172=1),AND('0.Work Content Judge'!$J$132=1,$CG172=1),AND('0.Work Content Judge'!$L$132=1,$CK172=1),,AND('0.Work Content Judge'!$O$132=1,$CL172=1),AND('0.Work Content Judge'!$P$132=1,$CM172=1)),1,0))</f>
        <v>0</v>
      </c>
      <c r="AU172" s="509">
        <f t="shared" si="34"/>
        <v>1</v>
      </c>
      <c r="AV172" s="509">
        <f>IF(OR(AND('0.Work Content Judge'!$AE$163=1,$CP172=99),AND('0.Work Content Judge'!$AH$163=1,$CQ172=99),AND('0.Work Content Judge'!$AG$163=1,$CR172=99),AND(COUNTIF('0.Work Content Judge'!$AJ$163:$AO$163,2)=0,$CS172=99),AND(COUNTIF('0.Work Content Judge'!$AJ$163:$AO$163,2)&gt;0,$CT172=99),AND('0.Work Content Judge'!$T$163=0,$CU172=99),AND('0.Work Content Judge'!$U$163=0,$CV172=99)),0,IF(OR(AND('0.Work Content Judge'!$G$133=1,$CD172=1),AND('0.Work Content Judge'!$H$133=1,$CE172=1),AND('0.Work Content Judge'!$I$133=1,$CF172=1),AND('0.Work Content Judge'!$J$133=1,$CG172=1),AND('0.Work Content Judge'!$L$133=1,$CK172=1),,AND('0.Work Content Judge'!$O$133=1,$CL172=1),AND('0.Work Content Judge'!$P$133=1,$CM172=1)),1,0))</f>
        <v>0</v>
      </c>
      <c r="AW172" s="509">
        <f t="shared" si="35"/>
        <v>1</v>
      </c>
      <c r="AX172" s="509">
        <f>IF(OR(AND('0.Work Content Judge'!$AE$164=1,$CP172=99),AND('0.Work Content Judge'!$AH$164=1,$CQ172=99),AND('0.Work Content Judge'!$AG$164=1,$CR172=99),AND(COUNTIF('0.Work Content Judge'!$AJ$164:$AO$164,2)=0,$CS172=99),AND(COUNTIF('0.Work Content Judge'!$AJ$164:$AO$164,2)&gt;0,$CT172=99),AND('0.Work Content Judge'!$T$164=0,$CU172=99),AND('0.Work Content Judge'!$U$164=0,$CV172=99)),0,IF(OR(AND('0.Work Content Judge'!$G$134=1,$CD172=1),AND('0.Work Content Judge'!$H$134=1,$CE172=1),AND('0.Work Content Judge'!$I$134=1,$CF172=1),AND('0.Work Content Judge'!$J$134=1,$CG172=1),AND('0.Work Content Judge'!$L$134=1,$CK172=1),,AND('0.Work Content Judge'!$O$134=1,$CL172=1),AND('0.Work Content Judge'!$P$134=1,$CM172=1)),1,0))</f>
        <v>0</v>
      </c>
      <c r="AY172" s="509">
        <f t="shared" si="36"/>
        <v>1</v>
      </c>
      <c r="AZ172" s="523">
        <f t="shared" si="25"/>
        <v>2</v>
      </c>
      <c r="BA172" s="521">
        <v>1</v>
      </c>
      <c r="BB172" s="522">
        <v>1</v>
      </c>
      <c r="BC172" s="522" t="s">
        <v>749</v>
      </c>
      <c r="BD172" s="522" t="s">
        <v>749</v>
      </c>
      <c r="BE172" s="522" t="s">
        <v>749</v>
      </c>
      <c r="BF172" s="522" t="s">
        <v>749</v>
      </c>
      <c r="BG172" s="522" t="s">
        <v>749</v>
      </c>
      <c r="BH172" s="522" t="s">
        <v>749</v>
      </c>
      <c r="BI172" s="522" t="s">
        <v>749</v>
      </c>
      <c r="BJ172" s="522" t="e">
        <v>#N/A</v>
      </c>
      <c r="BK172" s="522" t="e">
        <v>#N/A</v>
      </c>
      <c r="BL172" s="522" t="e">
        <v>#N/A</v>
      </c>
      <c r="BM172" s="522" t="e">
        <v>#N/A</v>
      </c>
      <c r="BN172" s="522" t="e">
        <v>#N/A</v>
      </c>
      <c r="BO172" s="522" t="e">
        <v>#N/A</v>
      </c>
      <c r="BP172" s="522" t="e">
        <v>#N/A</v>
      </c>
      <c r="BQ172" s="522">
        <v>1</v>
      </c>
      <c r="BR172" s="522" t="s">
        <v>749</v>
      </c>
      <c r="BS172" s="522" t="s">
        <v>749</v>
      </c>
      <c r="BT172" s="522" t="s">
        <v>749</v>
      </c>
      <c r="BU172" s="522" t="s">
        <v>749</v>
      </c>
      <c r="BV172" s="522" t="s">
        <v>749</v>
      </c>
      <c r="BW172" s="522" t="s">
        <v>749</v>
      </c>
      <c r="BX172" s="522" t="s">
        <v>749</v>
      </c>
      <c r="BY172" s="522">
        <v>1</v>
      </c>
      <c r="BZ172" s="522">
        <v>1</v>
      </c>
      <c r="CA172" s="522">
        <v>1</v>
      </c>
      <c r="CB172" s="522">
        <v>1</v>
      </c>
      <c r="CC172" s="522" t="s">
        <v>749</v>
      </c>
      <c r="CD172" s="522">
        <v>1</v>
      </c>
      <c r="CE172" s="522" t="s">
        <v>749</v>
      </c>
      <c r="CF172" s="522">
        <v>1</v>
      </c>
      <c r="CG172" s="522" t="s">
        <v>749</v>
      </c>
      <c r="CH172" s="522">
        <v>1</v>
      </c>
      <c r="CI172" s="522" t="s">
        <v>749</v>
      </c>
      <c r="CJ172" s="522" t="s">
        <v>749</v>
      </c>
      <c r="CK172" s="522" t="s">
        <v>749</v>
      </c>
      <c r="CL172" s="522" t="s">
        <v>749</v>
      </c>
      <c r="CM172" s="522" t="s">
        <v>749</v>
      </c>
      <c r="CN172" s="522" t="s">
        <v>749</v>
      </c>
      <c r="CO172" s="522">
        <v>1</v>
      </c>
      <c r="CP172" s="522"/>
      <c r="CQ172" s="522"/>
      <c r="CR172" s="522"/>
      <c r="CS172" s="522"/>
      <c r="CT172" s="522"/>
      <c r="CU172" s="522"/>
      <c r="CV172" s="522"/>
    </row>
    <row r="173" s="258" customFormat="1" ht="172.8" spans="1:100">
      <c r="A173" s="447"/>
      <c r="B173" s="448">
        <f t="shared" si="26"/>
        <v>158</v>
      </c>
      <c r="C173" s="449" t="s">
        <v>1530</v>
      </c>
      <c r="D173" s="450" t="s">
        <v>743</v>
      </c>
      <c r="E173" s="451" t="s">
        <v>744</v>
      </c>
      <c r="F173" s="452" t="s">
        <v>1531</v>
      </c>
      <c r="G173" s="453" t="s">
        <v>1532</v>
      </c>
      <c r="H173" s="454" t="str">
        <f t="shared" si="24"/>
        <v>その他(ネットワーク機器等)
Other
(e.g., External FW, IPS/IDS, network equipment, storage devices, etc.)</v>
      </c>
      <c r="I173" s="319" t="s">
        <v>1525</v>
      </c>
      <c r="J173" s="320" t="s">
        <v>1526</v>
      </c>
      <c r="K173" s="487" t="str">
        <f t="shared" si="27"/>
        <v>回答不要
Not Applicable</v>
      </c>
      <c r="L173" s="488"/>
      <c r="M173" s="489"/>
      <c r="N173" s="492" t="s">
        <v>287</v>
      </c>
      <c r="O173" s="493"/>
      <c r="P173" s="494"/>
      <c r="Q173" s="503"/>
      <c r="R173" s="487" t="str">
        <f t="shared" si="28"/>
        <v>回答不要
Not Applicable</v>
      </c>
      <c r="S173" s="488"/>
      <c r="T173" s="489"/>
      <c r="U173" s="493"/>
      <c r="V173" s="494"/>
      <c r="W173" s="503"/>
      <c r="X173" s="487" t="str">
        <f t="shared" si="29"/>
        <v>回答不要
Not Applicable</v>
      </c>
      <c r="Y173" s="488"/>
      <c r="Z173" s="489"/>
      <c r="AA173" s="493"/>
      <c r="AB173" s="494"/>
      <c r="AC173" s="503"/>
      <c r="AD173" s="487" t="str">
        <f t="shared" si="30"/>
        <v>回答不要
Not Applicable</v>
      </c>
      <c r="AE173" s="488"/>
      <c r="AF173" s="489"/>
      <c r="AG173" s="493"/>
      <c r="AH173" s="494"/>
      <c r="AI173" s="503"/>
      <c r="AJ173" s="487" t="str">
        <f t="shared" si="31"/>
        <v>回答不要
Not Applicable</v>
      </c>
      <c r="AK173" s="488"/>
      <c r="AL173" s="489"/>
      <c r="AM173" s="493"/>
      <c r="AN173" s="494"/>
      <c r="AO173" s="503"/>
      <c r="AP173" s="509">
        <f>IF(OR(AND('0.Work Content Judge'!$AE$160=1,$CP173=99),AND('0.Work Content Judge'!$AH$160=1,$CQ173=99),AND('0.Work Content Judge'!$AG$160=1,$CR173=99),AND(COUNTIF('0.Work Content Judge'!$AJ$160:$AO$160,2)=0,$CS173=99),AND(COUNTIF('0.Work Content Judge'!$AJ$160:$AO$160,2)&gt;0,$CT173=99),AND('0.Work Content Judge'!$T$160=0,$CU173=99),AND('0.Work Content Judge'!$U$160=0,$CV173=99)),0,IF(OR(AND('0.Work Content Judge'!$G$130=1,$CD173=1),AND('0.Work Content Judge'!$H$130=1,$CE173=1),AND('0.Work Content Judge'!$I$130=1,$CF173=1),AND('0.Work Content Judge'!$J$130=1,$CG173=1),AND('0.Work Content Judge'!$L$130=1,$CK173=1),,AND('0.Work Content Judge'!$O$130=1,$CL173=1),AND('0.Work Content Judge'!$P$130=1,$CM173=1)),1,0))</f>
        <v>0</v>
      </c>
      <c r="AQ173" s="509">
        <f t="shared" si="32"/>
        <v>1</v>
      </c>
      <c r="AR173" s="509">
        <f>IF(OR(AND('0.Work Content Judge'!$AE$161=1,$CP173=99),AND('0.Work Content Judge'!$AH$161=1,$CQ173=99),AND('0.Work Content Judge'!$AG$161=1,$CR173=99),AND(COUNTIF('0.Work Content Judge'!$AJ$161:$AO$161,2)=0,$CS173=99),AND(COUNTIF('0.Work Content Judge'!$AJ$161:$AO$161,2)&gt;0,$CT173=99),AND('0.Work Content Judge'!$T$161=0,$CU173=99),AND('0.Work Content Judge'!$U$161=0,$CV173=99)),0,IF(OR(AND('0.Work Content Judge'!$G$131=1,$CD173=1),AND('0.Work Content Judge'!$H$131=1,$CE173=1),AND('0.Work Content Judge'!$I$131=1,$CF173=1),AND('0.Work Content Judge'!$J$131=1,$CG173=1),AND('0.Work Content Judge'!$L$131=1,$CK173=1),,AND('0.Work Content Judge'!$O$131=1,$CL173=1),AND('0.Work Content Judge'!$P$131=1,$CM173=1)),1,0))</f>
        <v>0</v>
      </c>
      <c r="AS173" s="509">
        <f t="shared" si="33"/>
        <v>1</v>
      </c>
      <c r="AT173" s="509">
        <f>IF(OR(AND('0.Work Content Judge'!$AE$162=1,$CP173=99),AND('0.Work Content Judge'!$AH$162=1,$CQ173=99),AND('0.Work Content Judge'!$AG$162=1,$CR173=99),AND(COUNTIF('0.Work Content Judge'!$AJ$162:$AO$162,2)=0,$CS173=99),AND(COUNTIF('0.Work Content Judge'!$AJ$162:$AO$162,2)&gt;0,$CT173=99),AND('0.Work Content Judge'!$T$162=0,$CU173=99),AND('0.Work Content Judge'!$U$162=0,$CV173=99)),0,IF(OR(AND('0.Work Content Judge'!$G$132=1,$CD173=1),AND('0.Work Content Judge'!$H$132=1,$CE173=1),AND('0.Work Content Judge'!$I$132=1,$CF173=1),AND('0.Work Content Judge'!$J$132=1,$CG173=1),AND('0.Work Content Judge'!$L$132=1,$CK173=1),,AND('0.Work Content Judge'!$O$132=1,$CL173=1),AND('0.Work Content Judge'!$P$132=1,$CM173=1)),1,0))</f>
        <v>0</v>
      </c>
      <c r="AU173" s="509">
        <f t="shared" si="34"/>
        <v>1</v>
      </c>
      <c r="AV173" s="509">
        <f>IF(OR(AND('0.Work Content Judge'!$AE$163=1,$CP173=99),AND('0.Work Content Judge'!$AH$163=1,$CQ173=99),AND('0.Work Content Judge'!$AG$163=1,$CR173=99),AND(COUNTIF('0.Work Content Judge'!$AJ$163:$AO$163,2)=0,$CS173=99),AND(COUNTIF('0.Work Content Judge'!$AJ$163:$AO$163,2)&gt;0,$CT173=99),AND('0.Work Content Judge'!$T$163=0,$CU173=99),AND('0.Work Content Judge'!$U$163=0,$CV173=99)),0,IF(OR(AND('0.Work Content Judge'!$G$133=1,$CD173=1),AND('0.Work Content Judge'!$H$133=1,$CE173=1),AND('0.Work Content Judge'!$I$133=1,$CF173=1),AND('0.Work Content Judge'!$J$133=1,$CG173=1),AND('0.Work Content Judge'!$L$133=1,$CK173=1),,AND('0.Work Content Judge'!$O$133=1,$CL173=1),AND('0.Work Content Judge'!$P$133=1,$CM173=1)),1,0))</f>
        <v>0</v>
      </c>
      <c r="AW173" s="509">
        <f t="shared" si="35"/>
        <v>1</v>
      </c>
      <c r="AX173" s="509">
        <f>IF(OR(AND('0.Work Content Judge'!$AE$164=1,$CP173=99),AND('0.Work Content Judge'!$AH$164=1,$CQ173=99),AND('0.Work Content Judge'!$AG$164=1,$CR173=99),AND(COUNTIF('0.Work Content Judge'!$AJ$164:$AO$164,2)=0,$CS173=99),AND(COUNTIF('0.Work Content Judge'!$AJ$164:$AO$164,2)&gt;0,$CT173=99),AND('0.Work Content Judge'!$T$164=0,$CU173=99),AND('0.Work Content Judge'!$U$164=0,$CV173=99)),0,IF(OR(AND('0.Work Content Judge'!$G$134=1,$CD173=1),AND('0.Work Content Judge'!$H$134=1,$CE173=1),AND('0.Work Content Judge'!$I$134=1,$CF173=1),AND('0.Work Content Judge'!$J$134=1,$CG173=1),AND('0.Work Content Judge'!$L$134=1,$CK173=1),,AND('0.Work Content Judge'!$O$134=1,$CL173=1),AND('0.Work Content Judge'!$P$134=1,$CM173=1)),1,0))</f>
        <v>0</v>
      </c>
      <c r="AY173" s="509">
        <f t="shared" si="36"/>
        <v>1</v>
      </c>
      <c r="AZ173" s="524">
        <f t="shared" si="25"/>
        <v>1</v>
      </c>
      <c r="BA173" s="521">
        <v>1</v>
      </c>
      <c r="BB173" s="522">
        <v>1</v>
      </c>
      <c r="BC173" s="522" t="s">
        <v>749</v>
      </c>
      <c r="BD173" s="522" t="s">
        <v>749</v>
      </c>
      <c r="BE173" s="522" t="s">
        <v>749</v>
      </c>
      <c r="BF173" s="522" t="s">
        <v>749</v>
      </c>
      <c r="BG173" s="522" t="s">
        <v>749</v>
      </c>
      <c r="BH173" s="522" t="s">
        <v>749</v>
      </c>
      <c r="BI173" s="522" t="s">
        <v>749</v>
      </c>
      <c r="BJ173" s="522" t="e">
        <v>#N/A</v>
      </c>
      <c r="BK173" s="522" t="e">
        <v>#N/A</v>
      </c>
      <c r="BL173" s="522" t="e">
        <v>#N/A</v>
      </c>
      <c r="BM173" s="522" t="e">
        <v>#N/A</v>
      </c>
      <c r="BN173" s="522" t="e">
        <v>#N/A</v>
      </c>
      <c r="BO173" s="522" t="e">
        <v>#N/A</v>
      </c>
      <c r="BP173" s="522" t="e">
        <v>#N/A</v>
      </c>
      <c r="BQ173" s="538"/>
      <c r="BR173" s="522" t="s">
        <v>749</v>
      </c>
      <c r="BS173" s="522" t="s">
        <v>749</v>
      </c>
      <c r="BT173" s="522" t="s">
        <v>749</v>
      </c>
      <c r="BU173" s="522" t="s">
        <v>749</v>
      </c>
      <c r="BV173" s="522" t="s">
        <v>749</v>
      </c>
      <c r="BW173" s="522" t="s">
        <v>749</v>
      </c>
      <c r="BX173" s="522" t="s">
        <v>749</v>
      </c>
      <c r="BY173" s="522">
        <v>1</v>
      </c>
      <c r="BZ173" s="522">
        <v>1</v>
      </c>
      <c r="CA173" s="522">
        <v>1</v>
      </c>
      <c r="CB173" s="522">
        <v>1</v>
      </c>
      <c r="CC173" s="522" t="s">
        <v>749</v>
      </c>
      <c r="CD173" s="522">
        <v>1</v>
      </c>
      <c r="CE173" s="522" t="s">
        <v>749</v>
      </c>
      <c r="CF173" s="522">
        <v>1</v>
      </c>
      <c r="CG173" s="522" t="s">
        <v>749</v>
      </c>
      <c r="CH173" s="522">
        <v>1</v>
      </c>
      <c r="CI173" s="522" t="s">
        <v>749</v>
      </c>
      <c r="CJ173" s="522" t="s">
        <v>749</v>
      </c>
      <c r="CK173" s="522" t="s">
        <v>749</v>
      </c>
      <c r="CL173" s="522" t="s">
        <v>749</v>
      </c>
      <c r="CM173" s="522" t="s">
        <v>749</v>
      </c>
      <c r="CN173" s="522" t="s">
        <v>749</v>
      </c>
      <c r="CO173" s="522">
        <v>1</v>
      </c>
      <c r="CP173" s="522"/>
      <c r="CQ173" s="522"/>
      <c r="CR173" s="522"/>
      <c r="CS173" s="522"/>
      <c r="CT173" s="522"/>
      <c r="CU173" s="522"/>
      <c r="CV173" s="522"/>
    </row>
    <row r="174" s="258" customFormat="1" ht="172.8" spans="1:100">
      <c r="A174" s="447"/>
      <c r="B174" s="448">
        <f t="shared" si="26"/>
        <v>159</v>
      </c>
      <c r="C174" s="449" t="s">
        <v>1533</v>
      </c>
      <c r="D174" s="450" t="s">
        <v>743</v>
      </c>
      <c r="E174" s="451" t="s">
        <v>744</v>
      </c>
      <c r="F174" s="452" t="s">
        <v>1534</v>
      </c>
      <c r="G174" s="453" t="s">
        <v>1535</v>
      </c>
      <c r="H174" s="451" t="str">
        <f t="shared" si="24"/>
        <v>サーバ全体
Entire server</v>
      </c>
      <c r="I174" s="319" t="s">
        <v>1525</v>
      </c>
      <c r="J174" s="320" t="s">
        <v>1526</v>
      </c>
      <c r="K174" s="487" t="str">
        <f t="shared" si="27"/>
        <v>回答不要
Not Applicable</v>
      </c>
      <c r="L174" s="488"/>
      <c r="M174" s="489"/>
      <c r="N174" s="492" t="s">
        <v>287</v>
      </c>
      <c r="O174" s="493"/>
      <c r="P174" s="494"/>
      <c r="Q174" s="503"/>
      <c r="R174" s="487" t="str">
        <f t="shared" si="28"/>
        <v>回答不要
Not Applicable</v>
      </c>
      <c r="S174" s="488"/>
      <c r="T174" s="489"/>
      <c r="U174" s="493"/>
      <c r="V174" s="494"/>
      <c r="W174" s="503"/>
      <c r="X174" s="487" t="str">
        <f t="shared" si="29"/>
        <v>回答不要
Not Applicable</v>
      </c>
      <c r="Y174" s="488"/>
      <c r="Z174" s="489"/>
      <c r="AA174" s="493"/>
      <c r="AB174" s="494"/>
      <c r="AC174" s="503"/>
      <c r="AD174" s="487" t="str">
        <f t="shared" si="30"/>
        <v>回答不要
Not Applicable</v>
      </c>
      <c r="AE174" s="488"/>
      <c r="AF174" s="489"/>
      <c r="AG174" s="493"/>
      <c r="AH174" s="494"/>
      <c r="AI174" s="503"/>
      <c r="AJ174" s="487" t="str">
        <f t="shared" si="31"/>
        <v>回答不要
Not Applicable</v>
      </c>
      <c r="AK174" s="488"/>
      <c r="AL174" s="489"/>
      <c r="AM174" s="493"/>
      <c r="AN174" s="494"/>
      <c r="AO174" s="503"/>
      <c r="AP174" s="509">
        <f>IF(OR(AND('0.Work Content Judge'!$AE$160=1,$CP174=99),AND('0.Work Content Judge'!$AH$160=1,$CQ174=99),AND('0.Work Content Judge'!$AG$160=1,$CR174=99),AND(COUNTIF('0.Work Content Judge'!$AJ$160:$AO$160,2)=0,$CS174=99),AND(COUNTIF('0.Work Content Judge'!$AJ$160:$AO$160,2)&gt;0,$CT174=99),AND('0.Work Content Judge'!$T$160=0,$CU174=99),AND('0.Work Content Judge'!$U$160=0,$CV174=99)),0,IF(OR(AND('0.Work Content Judge'!$G$130=1,$CD174=1),AND('0.Work Content Judge'!$H$130=1,$CE174=1),AND('0.Work Content Judge'!$I$130=1,$CF174=1),AND('0.Work Content Judge'!$J$130=1,$CG174=1),AND('0.Work Content Judge'!$L$130=1,$CK174=1),,AND('0.Work Content Judge'!$O$130=1,$CL174=1),AND('0.Work Content Judge'!$P$130=1,$CM174=1)),1,0))</f>
        <v>0</v>
      </c>
      <c r="AQ174" s="509">
        <f t="shared" si="32"/>
        <v>1</v>
      </c>
      <c r="AR174" s="509">
        <f>IF(OR(AND('0.Work Content Judge'!$AE$161=1,$CP174=99),AND('0.Work Content Judge'!$AH$161=1,$CQ174=99),AND('0.Work Content Judge'!$AG$161=1,$CR174=99),AND(COUNTIF('0.Work Content Judge'!$AJ$161:$AO$161,2)=0,$CS174=99),AND(COUNTIF('0.Work Content Judge'!$AJ$161:$AO$161,2)&gt;0,$CT174=99),AND('0.Work Content Judge'!$T$161=0,$CU174=99),AND('0.Work Content Judge'!$U$161=0,$CV174=99)),0,IF(OR(AND('0.Work Content Judge'!$G$131=1,$CD174=1),AND('0.Work Content Judge'!$H$131=1,$CE174=1),AND('0.Work Content Judge'!$I$131=1,$CF174=1),AND('0.Work Content Judge'!$J$131=1,$CG174=1),AND('0.Work Content Judge'!$L$131=1,$CK174=1),,AND('0.Work Content Judge'!$O$131=1,$CL174=1),AND('0.Work Content Judge'!$P$131=1,$CM174=1)),1,0))</f>
        <v>0</v>
      </c>
      <c r="AS174" s="509">
        <f t="shared" si="33"/>
        <v>1</v>
      </c>
      <c r="AT174" s="509">
        <f>IF(OR(AND('0.Work Content Judge'!$AE$162=1,$CP174=99),AND('0.Work Content Judge'!$AH$162=1,$CQ174=99),AND('0.Work Content Judge'!$AG$162=1,$CR174=99),AND(COUNTIF('0.Work Content Judge'!$AJ$162:$AO$162,2)=0,$CS174=99),AND(COUNTIF('0.Work Content Judge'!$AJ$162:$AO$162,2)&gt;0,$CT174=99),AND('0.Work Content Judge'!$T$162=0,$CU174=99),AND('0.Work Content Judge'!$U$162=0,$CV174=99)),0,IF(OR(AND('0.Work Content Judge'!$G$132=1,$CD174=1),AND('0.Work Content Judge'!$H$132=1,$CE174=1),AND('0.Work Content Judge'!$I$132=1,$CF174=1),AND('0.Work Content Judge'!$J$132=1,$CG174=1),AND('0.Work Content Judge'!$L$132=1,$CK174=1),,AND('0.Work Content Judge'!$O$132=1,$CL174=1),AND('0.Work Content Judge'!$P$132=1,$CM174=1)),1,0))</f>
        <v>0</v>
      </c>
      <c r="AU174" s="509">
        <f t="shared" si="34"/>
        <v>1</v>
      </c>
      <c r="AV174" s="509">
        <f>IF(OR(AND('0.Work Content Judge'!$AE$163=1,$CP174=99),AND('0.Work Content Judge'!$AH$163=1,$CQ174=99),AND('0.Work Content Judge'!$AG$163=1,$CR174=99),AND(COUNTIF('0.Work Content Judge'!$AJ$163:$AO$163,2)=0,$CS174=99),AND(COUNTIF('0.Work Content Judge'!$AJ$163:$AO$163,2)&gt;0,$CT174=99),AND('0.Work Content Judge'!$T$163=0,$CU174=99),AND('0.Work Content Judge'!$U$163=0,$CV174=99)),0,IF(OR(AND('0.Work Content Judge'!$G$133=1,$CD174=1),AND('0.Work Content Judge'!$H$133=1,$CE174=1),AND('0.Work Content Judge'!$I$133=1,$CF174=1),AND('0.Work Content Judge'!$J$133=1,$CG174=1),AND('0.Work Content Judge'!$L$133=1,$CK174=1),,AND('0.Work Content Judge'!$O$133=1,$CL174=1),AND('0.Work Content Judge'!$P$133=1,$CM174=1)),1,0))</f>
        <v>0</v>
      </c>
      <c r="AW174" s="509">
        <f t="shared" si="35"/>
        <v>1</v>
      </c>
      <c r="AX174" s="509">
        <f>IF(OR(AND('0.Work Content Judge'!$AE$164=1,$CP174=99),AND('0.Work Content Judge'!$AH$164=1,$CQ174=99),AND('0.Work Content Judge'!$AG$164=1,$CR174=99),AND(COUNTIF('0.Work Content Judge'!$AJ$164:$AO$164,2)=0,$CS174=99),AND(COUNTIF('0.Work Content Judge'!$AJ$164:$AO$164,2)&gt;0,$CT174=99),AND('0.Work Content Judge'!$T$164=0,$CU174=99),AND('0.Work Content Judge'!$U$164=0,$CV174=99)),0,IF(OR(AND('0.Work Content Judge'!$G$134=1,$CD174=1),AND('0.Work Content Judge'!$H$134=1,$CE174=1),AND('0.Work Content Judge'!$I$134=1,$CF174=1),AND('0.Work Content Judge'!$J$134=1,$CG174=1),AND('0.Work Content Judge'!$L$134=1,$CK174=1),,AND('0.Work Content Judge'!$O$134=1,$CL174=1),AND('0.Work Content Judge'!$P$134=1,$CM174=1)),1,0))</f>
        <v>0</v>
      </c>
      <c r="AY174" s="509">
        <f t="shared" si="36"/>
        <v>1</v>
      </c>
      <c r="AZ174" s="523">
        <f t="shared" si="25"/>
        <v>2</v>
      </c>
      <c r="BA174" s="521">
        <v>1</v>
      </c>
      <c r="BB174" s="522">
        <v>1</v>
      </c>
      <c r="BC174" s="522" t="s">
        <v>749</v>
      </c>
      <c r="BD174" s="522" t="s">
        <v>749</v>
      </c>
      <c r="BE174" s="522" t="s">
        <v>749</v>
      </c>
      <c r="BF174" s="522" t="s">
        <v>749</v>
      </c>
      <c r="BG174" s="522" t="s">
        <v>749</v>
      </c>
      <c r="BH174" s="522" t="s">
        <v>749</v>
      </c>
      <c r="BI174" s="522" t="s">
        <v>749</v>
      </c>
      <c r="BJ174" s="522" t="e">
        <v>#N/A</v>
      </c>
      <c r="BK174" s="522" t="e">
        <v>#N/A</v>
      </c>
      <c r="BL174" s="522" t="e">
        <v>#N/A</v>
      </c>
      <c r="BM174" s="522" t="e">
        <v>#N/A</v>
      </c>
      <c r="BN174" s="522" t="e">
        <v>#N/A</v>
      </c>
      <c r="BO174" s="522" t="e">
        <v>#N/A</v>
      </c>
      <c r="BP174" s="522" t="e">
        <v>#N/A</v>
      </c>
      <c r="BQ174" s="522">
        <v>1</v>
      </c>
      <c r="BR174" s="522" t="s">
        <v>749</v>
      </c>
      <c r="BS174" s="522" t="s">
        <v>749</v>
      </c>
      <c r="BT174" s="522" t="s">
        <v>749</v>
      </c>
      <c r="BU174" s="522" t="s">
        <v>749</v>
      </c>
      <c r="BV174" s="522" t="s">
        <v>749</v>
      </c>
      <c r="BW174" s="522" t="s">
        <v>749</v>
      </c>
      <c r="BX174" s="522" t="s">
        <v>749</v>
      </c>
      <c r="BY174" s="522">
        <v>1</v>
      </c>
      <c r="BZ174" s="522">
        <v>1</v>
      </c>
      <c r="CA174" s="522">
        <v>1</v>
      </c>
      <c r="CB174" s="522">
        <v>1</v>
      </c>
      <c r="CC174" s="522" t="s">
        <v>749</v>
      </c>
      <c r="CD174" s="522">
        <v>1</v>
      </c>
      <c r="CE174" s="522" t="s">
        <v>749</v>
      </c>
      <c r="CF174" s="522">
        <v>1</v>
      </c>
      <c r="CG174" s="522" t="s">
        <v>749</v>
      </c>
      <c r="CH174" s="522">
        <v>1</v>
      </c>
      <c r="CI174" s="522" t="s">
        <v>749</v>
      </c>
      <c r="CJ174" s="522" t="s">
        <v>749</v>
      </c>
      <c r="CK174" s="522" t="s">
        <v>749</v>
      </c>
      <c r="CL174" s="522" t="s">
        <v>749</v>
      </c>
      <c r="CM174" s="522" t="s">
        <v>749</v>
      </c>
      <c r="CN174" s="522" t="s">
        <v>749</v>
      </c>
      <c r="CO174" s="522">
        <v>1</v>
      </c>
      <c r="CP174" s="522"/>
      <c r="CQ174" s="522"/>
      <c r="CR174" s="522"/>
      <c r="CS174" s="522"/>
      <c r="CT174" s="522"/>
      <c r="CU174" s="522"/>
      <c r="CV174" s="522"/>
    </row>
    <row r="175" s="258" customFormat="1" ht="172.8" spans="1:100">
      <c r="A175" s="447"/>
      <c r="B175" s="448">
        <f t="shared" si="26"/>
        <v>160</v>
      </c>
      <c r="C175" s="449" t="s">
        <v>1533</v>
      </c>
      <c r="D175" s="450" t="s">
        <v>743</v>
      </c>
      <c r="E175" s="451" t="s">
        <v>744</v>
      </c>
      <c r="F175" s="452" t="s">
        <v>1534</v>
      </c>
      <c r="G175" s="453" t="s">
        <v>1535</v>
      </c>
      <c r="H175" s="454" t="str">
        <f t="shared" si="24"/>
        <v>その他(ネットワーク機器等)
Other
(e.g., External FW, IPS/IDS, network equipment, storage devices, etc.)</v>
      </c>
      <c r="I175" s="319" t="s">
        <v>1525</v>
      </c>
      <c r="J175" s="320" t="s">
        <v>1526</v>
      </c>
      <c r="K175" s="487" t="str">
        <f t="shared" si="27"/>
        <v>回答不要
Not Applicable</v>
      </c>
      <c r="L175" s="488"/>
      <c r="M175" s="489"/>
      <c r="N175" s="492" t="s">
        <v>287</v>
      </c>
      <c r="O175" s="493"/>
      <c r="P175" s="494"/>
      <c r="Q175" s="503"/>
      <c r="R175" s="487" t="str">
        <f t="shared" si="28"/>
        <v>回答不要
Not Applicable</v>
      </c>
      <c r="S175" s="488"/>
      <c r="T175" s="489"/>
      <c r="U175" s="493"/>
      <c r="V175" s="494"/>
      <c r="W175" s="503"/>
      <c r="X175" s="487" t="str">
        <f t="shared" si="29"/>
        <v>回答不要
Not Applicable</v>
      </c>
      <c r="Y175" s="488"/>
      <c r="Z175" s="489"/>
      <c r="AA175" s="493"/>
      <c r="AB175" s="494"/>
      <c r="AC175" s="503"/>
      <c r="AD175" s="487" t="str">
        <f t="shared" si="30"/>
        <v>回答不要
Not Applicable</v>
      </c>
      <c r="AE175" s="488"/>
      <c r="AF175" s="489"/>
      <c r="AG175" s="493"/>
      <c r="AH175" s="494"/>
      <c r="AI175" s="503"/>
      <c r="AJ175" s="487" t="str">
        <f t="shared" si="31"/>
        <v>回答不要
Not Applicable</v>
      </c>
      <c r="AK175" s="488"/>
      <c r="AL175" s="489"/>
      <c r="AM175" s="493"/>
      <c r="AN175" s="494"/>
      <c r="AO175" s="503"/>
      <c r="AP175" s="509">
        <f>IF(OR(AND('0.Work Content Judge'!$AE$160=1,$CP175=99),AND('0.Work Content Judge'!$AH$160=1,$CQ175=99),AND('0.Work Content Judge'!$AG$160=1,$CR175=99),AND(COUNTIF('0.Work Content Judge'!$AJ$160:$AO$160,2)=0,$CS175=99),AND(COUNTIF('0.Work Content Judge'!$AJ$160:$AO$160,2)&gt;0,$CT175=99),AND('0.Work Content Judge'!$T$160=0,$CU175=99),AND('0.Work Content Judge'!$U$160=0,$CV175=99)),0,IF(OR(AND('0.Work Content Judge'!$G$130=1,$CD175=1),AND('0.Work Content Judge'!$H$130=1,$CE175=1),AND('0.Work Content Judge'!$I$130=1,$CF175=1),AND('0.Work Content Judge'!$J$130=1,$CG175=1),AND('0.Work Content Judge'!$L$130=1,$CK175=1),,AND('0.Work Content Judge'!$O$130=1,$CL175=1),AND('0.Work Content Judge'!$P$130=1,$CM175=1)),1,0))</f>
        <v>0</v>
      </c>
      <c r="AQ175" s="509">
        <f t="shared" si="32"/>
        <v>1</v>
      </c>
      <c r="AR175" s="509">
        <f>IF(OR(AND('0.Work Content Judge'!$AE$161=1,$CP175=99),AND('0.Work Content Judge'!$AH$161=1,$CQ175=99),AND('0.Work Content Judge'!$AG$161=1,$CR175=99),AND(COUNTIF('0.Work Content Judge'!$AJ$161:$AO$161,2)=0,$CS175=99),AND(COUNTIF('0.Work Content Judge'!$AJ$161:$AO$161,2)&gt;0,$CT175=99),AND('0.Work Content Judge'!$T$161=0,$CU175=99),AND('0.Work Content Judge'!$U$161=0,$CV175=99)),0,IF(OR(AND('0.Work Content Judge'!$G$131=1,$CD175=1),AND('0.Work Content Judge'!$H$131=1,$CE175=1),AND('0.Work Content Judge'!$I$131=1,$CF175=1),AND('0.Work Content Judge'!$J$131=1,$CG175=1),AND('0.Work Content Judge'!$L$131=1,$CK175=1),,AND('0.Work Content Judge'!$O$131=1,$CL175=1),AND('0.Work Content Judge'!$P$131=1,$CM175=1)),1,0))</f>
        <v>0</v>
      </c>
      <c r="AS175" s="509">
        <f t="shared" si="33"/>
        <v>1</v>
      </c>
      <c r="AT175" s="509">
        <f>IF(OR(AND('0.Work Content Judge'!$AE$162=1,$CP175=99),AND('0.Work Content Judge'!$AH$162=1,$CQ175=99),AND('0.Work Content Judge'!$AG$162=1,$CR175=99),AND(COUNTIF('0.Work Content Judge'!$AJ$162:$AO$162,2)=0,$CS175=99),AND(COUNTIF('0.Work Content Judge'!$AJ$162:$AO$162,2)&gt;0,$CT175=99),AND('0.Work Content Judge'!$T$162=0,$CU175=99),AND('0.Work Content Judge'!$U$162=0,$CV175=99)),0,IF(OR(AND('0.Work Content Judge'!$G$132=1,$CD175=1),AND('0.Work Content Judge'!$H$132=1,$CE175=1),AND('0.Work Content Judge'!$I$132=1,$CF175=1),AND('0.Work Content Judge'!$J$132=1,$CG175=1),AND('0.Work Content Judge'!$L$132=1,$CK175=1),,AND('0.Work Content Judge'!$O$132=1,$CL175=1),AND('0.Work Content Judge'!$P$132=1,$CM175=1)),1,0))</f>
        <v>0</v>
      </c>
      <c r="AU175" s="509">
        <f t="shared" si="34"/>
        <v>1</v>
      </c>
      <c r="AV175" s="509">
        <f>IF(OR(AND('0.Work Content Judge'!$AE$163=1,$CP175=99),AND('0.Work Content Judge'!$AH$163=1,$CQ175=99),AND('0.Work Content Judge'!$AG$163=1,$CR175=99),AND(COUNTIF('0.Work Content Judge'!$AJ$163:$AO$163,2)=0,$CS175=99),AND(COUNTIF('0.Work Content Judge'!$AJ$163:$AO$163,2)&gt;0,$CT175=99),AND('0.Work Content Judge'!$T$163=0,$CU175=99),AND('0.Work Content Judge'!$U$163=0,$CV175=99)),0,IF(OR(AND('0.Work Content Judge'!$G$133=1,$CD175=1),AND('0.Work Content Judge'!$H$133=1,$CE175=1),AND('0.Work Content Judge'!$I$133=1,$CF175=1),AND('0.Work Content Judge'!$J$133=1,$CG175=1),AND('0.Work Content Judge'!$L$133=1,$CK175=1),,AND('0.Work Content Judge'!$O$133=1,$CL175=1),AND('0.Work Content Judge'!$P$133=1,$CM175=1)),1,0))</f>
        <v>0</v>
      </c>
      <c r="AW175" s="509">
        <f t="shared" si="35"/>
        <v>1</v>
      </c>
      <c r="AX175" s="509">
        <f>IF(OR(AND('0.Work Content Judge'!$AE$164=1,$CP175=99),AND('0.Work Content Judge'!$AH$164=1,$CQ175=99),AND('0.Work Content Judge'!$AG$164=1,$CR175=99),AND(COUNTIF('0.Work Content Judge'!$AJ$164:$AO$164,2)=0,$CS175=99),AND(COUNTIF('0.Work Content Judge'!$AJ$164:$AO$164,2)&gt;0,$CT175=99),AND('0.Work Content Judge'!$T$164=0,$CU175=99),AND('0.Work Content Judge'!$U$164=0,$CV175=99)),0,IF(OR(AND('0.Work Content Judge'!$G$134=1,$CD175=1),AND('0.Work Content Judge'!$H$134=1,$CE175=1),AND('0.Work Content Judge'!$I$134=1,$CF175=1),AND('0.Work Content Judge'!$J$134=1,$CG175=1),AND('0.Work Content Judge'!$L$134=1,$CK175=1),,AND('0.Work Content Judge'!$O$134=1,$CL175=1),AND('0.Work Content Judge'!$P$134=1,$CM175=1)),1,0))</f>
        <v>0</v>
      </c>
      <c r="AY175" s="509">
        <f t="shared" si="36"/>
        <v>1</v>
      </c>
      <c r="AZ175" s="524">
        <f t="shared" si="25"/>
        <v>1</v>
      </c>
      <c r="BA175" s="521">
        <v>1</v>
      </c>
      <c r="BB175" s="522">
        <v>1</v>
      </c>
      <c r="BC175" s="522" t="s">
        <v>749</v>
      </c>
      <c r="BD175" s="522" t="s">
        <v>749</v>
      </c>
      <c r="BE175" s="522" t="s">
        <v>749</v>
      </c>
      <c r="BF175" s="522" t="s">
        <v>749</v>
      </c>
      <c r="BG175" s="522" t="s">
        <v>749</v>
      </c>
      <c r="BH175" s="522" t="s">
        <v>749</v>
      </c>
      <c r="BI175" s="522" t="s">
        <v>749</v>
      </c>
      <c r="BJ175" s="522" t="e">
        <v>#N/A</v>
      </c>
      <c r="BK175" s="522" t="e">
        <v>#N/A</v>
      </c>
      <c r="BL175" s="522" t="e">
        <v>#N/A</v>
      </c>
      <c r="BM175" s="522" t="e">
        <v>#N/A</v>
      </c>
      <c r="BN175" s="522" t="e">
        <v>#N/A</v>
      </c>
      <c r="BO175" s="522" t="e">
        <v>#N/A</v>
      </c>
      <c r="BP175" s="522" t="e">
        <v>#N/A</v>
      </c>
      <c r="BQ175" s="538"/>
      <c r="BR175" s="522" t="s">
        <v>749</v>
      </c>
      <c r="BS175" s="522" t="s">
        <v>749</v>
      </c>
      <c r="BT175" s="522" t="s">
        <v>749</v>
      </c>
      <c r="BU175" s="522" t="s">
        <v>749</v>
      </c>
      <c r="BV175" s="522" t="s">
        <v>749</v>
      </c>
      <c r="BW175" s="522" t="s">
        <v>749</v>
      </c>
      <c r="BX175" s="522" t="s">
        <v>749</v>
      </c>
      <c r="BY175" s="522">
        <v>1</v>
      </c>
      <c r="BZ175" s="522">
        <v>1</v>
      </c>
      <c r="CA175" s="522">
        <v>1</v>
      </c>
      <c r="CB175" s="522">
        <v>1</v>
      </c>
      <c r="CC175" s="522" t="s">
        <v>749</v>
      </c>
      <c r="CD175" s="522">
        <v>1</v>
      </c>
      <c r="CE175" s="522" t="s">
        <v>749</v>
      </c>
      <c r="CF175" s="522">
        <v>1</v>
      </c>
      <c r="CG175" s="522" t="s">
        <v>749</v>
      </c>
      <c r="CH175" s="522">
        <v>1</v>
      </c>
      <c r="CI175" s="522" t="s">
        <v>749</v>
      </c>
      <c r="CJ175" s="522" t="s">
        <v>749</v>
      </c>
      <c r="CK175" s="522" t="s">
        <v>749</v>
      </c>
      <c r="CL175" s="522" t="s">
        <v>749</v>
      </c>
      <c r="CM175" s="522" t="s">
        <v>749</v>
      </c>
      <c r="CN175" s="522" t="s">
        <v>749</v>
      </c>
      <c r="CO175" s="522">
        <v>1</v>
      </c>
      <c r="CP175" s="522"/>
      <c r="CQ175" s="522"/>
      <c r="CR175" s="522"/>
      <c r="CS175" s="522"/>
      <c r="CT175" s="522"/>
      <c r="CU175" s="522"/>
      <c r="CV175" s="522"/>
    </row>
    <row r="176" s="258" customFormat="1" ht="172.8" spans="1:100">
      <c r="A176" s="447"/>
      <c r="B176" s="448">
        <f t="shared" si="26"/>
        <v>161</v>
      </c>
      <c r="C176" s="449" t="s">
        <v>1536</v>
      </c>
      <c r="D176" s="450" t="s">
        <v>743</v>
      </c>
      <c r="E176" s="451" t="s">
        <v>744</v>
      </c>
      <c r="F176" s="452" t="s">
        <v>1537</v>
      </c>
      <c r="G176" s="453" t="s">
        <v>1538</v>
      </c>
      <c r="H176" s="451" t="str">
        <f t="shared" si="24"/>
        <v>サーバ全体
Entire server</v>
      </c>
      <c r="I176" s="319" t="s">
        <v>1525</v>
      </c>
      <c r="J176" s="320" t="s">
        <v>1526</v>
      </c>
      <c r="K176" s="487" t="str">
        <f t="shared" si="27"/>
        <v>回答不要
Not Applicable</v>
      </c>
      <c r="L176" s="488"/>
      <c r="M176" s="489"/>
      <c r="N176" s="492" t="s">
        <v>287</v>
      </c>
      <c r="O176" s="493"/>
      <c r="P176" s="494"/>
      <c r="Q176" s="503"/>
      <c r="R176" s="487" t="str">
        <f t="shared" si="28"/>
        <v>回答不要
Not Applicable</v>
      </c>
      <c r="S176" s="488"/>
      <c r="T176" s="489"/>
      <c r="U176" s="493"/>
      <c r="V176" s="494"/>
      <c r="W176" s="503"/>
      <c r="X176" s="487" t="str">
        <f t="shared" si="29"/>
        <v>回答不要
Not Applicable</v>
      </c>
      <c r="Y176" s="488"/>
      <c r="Z176" s="489"/>
      <c r="AA176" s="493"/>
      <c r="AB176" s="494"/>
      <c r="AC176" s="503"/>
      <c r="AD176" s="487" t="str">
        <f t="shared" si="30"/>
        <v>回答不要
Not Applicable</v>
      </c>
      <c r="AE176" s="488"/>
      <c r="AF176" s="489"/>
      <c r="AG176" s="493"/>
      <c r="AH176" s="494"/>
      <c r="AI176" s="503"/>
      <c r="AJ176" s="487" t="str">
        <f t="shared" si="31"/>
        <v>回答不要
Not Applicable</v>
      </c>
      <c r="AK176" s="488"/>
      <c r="AL176" s="489"/>
      <c r="AM176" s="493"/>
      <c r="AN176" s="494"/>
      <c r="AO176" s="503"/>
      <c r="AP176" s="509">
        <f>IF(OR(AND('0.Work Content Judge'!$AE$160=1,$CP176=99),AND('0.Work Content Judge'!$AH$160=1,$CQ176=99),AND('0.Work Content Judge'!$AG$160=1,$CR176=99),AND(COUNTIF('0.Work Content Judge'!$AJ$160:$AO$160,2)=0,$CS176=99),AND(COUNTIF('0.Work Content Judge'!$AJ$160:$AO$160,2)&gt;0,$CT176=99),AND('0.Work Content Judge'!$T$160=0,$CU176=99),AND('0.Work Content Judge'!$U$160=0,$CV176=99)),0,IF(OR(AND('0.Work Content Judge'!$G$130=1,$CD176=1),AND('0.Work Content Judge'!$H$130=1,$CE176=1),AND('0.Work Content Judge'!$I$130=1,$CF176=1),AND('0.Work Content Judge'!$J$130=1,$CG176=1),AND('0.Work Content Judge'!$L$130=1,$CK176=1),,AND('0.Work Content Judge'!$O$130=1,$CL176=1),AND('0.Work Content Judge'!$P$130=1,$CM176=1)),1,0))</f>
        <v>0</v>
      </c>
      <c r="AQ176" s="509">
        <f t="shared" si="32"/>
        <v>1</v>
      </c>
      <c r="AR176" s="509">
        <f>IF(OR(AND('0.Work Content Judge'!$AE$161=1,$CP176=99),AND('0.Work Content Judge'!$AH$161=1,$CQ176=99),AND('0.Work Content Judge'!$AG$161=1,$CR176=99),AND(COUNTIF('0.Work Content Judge'!$AJ$161:$AO$161,2)=0,$CS176=99),AND(COUNTIF('0.Work Content Judge'!$AJ$161:$AO$161,2)&gt;0,$CT176=99),AND('0.Work Content Judge'!$T$161=0,$CU176=99),AND('0.Work Content Judge'!$U$161=0,$CV176=99)),0,IF(OR(AND('0.Work Content Judge'!$G$131=1,$CD176=1),AND('0.Work Content Judge'!$H$131=1,$CE176=1),AND('0.Work Content Judge'!$I$131=1,$CF176=1),AND('0.Work Content Judge'!$J$131=1,$CG176=1),AND('0.Work Content Judge'!$L$131=1,$CK176=1),,AND('0.Work Content Judge'!$O$131=1,$CL176=1),AND('0.Work Content Judge'!$P$131=1,$CM176=1)),1,0))</f>
        <v>0</v>
      </c>
      <c r="AS176" s="509">
        <f t="shared" si="33"/>
        <v>1</v>
      </c>
      <c r="AT176" s="509">
        <f>IF(OR(AND('0.Work Content Judge'!$AE$162=1,$CP176=99),AND('0.Work Content Judge'!$AH$162=1,$CQ176=99),AND('0.Work Content Judge'!$AG$162=1,$CR176=99),AND(COUNTIF('0.Work Content Judge'!$AJ$162:$AO$162,2)=0,$CS176=99),AND(COUNTIF('0.Work Content Judge'!$AJ$162:$AO$162,2)&gt;0,$CT176=99),AND('0.Work Content Judge'!$T$162=0,$CU176=99),AND('0.Work Content Judge'!$U$162=0,$CV176=99)),0,IF(OR(AND('0.Work Content Judge'!$G$132=1,$CD176=1),AND('0.Work Content Judge'!$H$132=1,$CE176=1),AND('0.Work Content Judge'!$I$132=1,$CF176=1),AND('0.Work Content Judge'!$J$132=1,$CG176=1),AND('0.Work Content Judge'!$L$132=1,$CK176=1),,AND('0.Work Content Judge'!$O$132=1,$CL176=1),AND('0.Work Content Judge'!$P$132=1,$CM176=1)),1,0))</f>
        <v>0</v>
      </c>
      <c r="AU176" s="509">
        <f t="shared" si="34"/>
        <v>1</v>
      </c>
      <c r="AV176" s="509">
        <f>IF(OR(AND('0.Work Content Judge'!$AE$163=1,$CP176=99),AND('0.Work Content Judge'!$AH$163=1,$CQ176=99),AND('0.Work Content Judge'!$AG$163=1,$CR176=99),AND(COUNTIF('0.Work Content Judge'!$AJ$163:$AO$163,2)=0,$CS176=99),AND(COUNTIF('0.Work Content Judge'!$AJ$163:$AO$163,2)&gt;0,$CT176=99),AND('0.Work Content Judge'!$T$163=0,$CU176=99),AND('0.Work Content Judge'!$U$163=0,$CV176=99)),0,IF(OR(AND('0.Work Content Judge'!$G$133=1,$CD176=1),AND('0.Work Content Judge'!$H$133=1,$CE176=1),AND('0.Work Content Judge'!$I$133=1,$CF176=1),AND('0.Work Content Judge'!$J$133=1,$CG176=1),AND('0.Work Content Judge'!$L$133=1,$CK176=1),,AND('0.Work Content Judge'!$O$133=1,$CL176=1),AND('0.Work Content Judge'!$P$133=1,$CM176=1)),1,0))</f>
        <v>0</v>
      </c>
      <c r="AW176" s="509">
        <f t="shared" si="35"/>
        <v>1</v>
      </c>
      <c r="AX176" s="509">
        <f>IF(OR(AND('0.Work Content Judge'!$AE$164=1,$CP176=99),AND('0.Work Content Judge'!$AH$164=1,$CQ176=99),AND('0.Work Content Judge'!$AG$164=1,$CR176=99),AND(COUNTIF('0.Work Content Judge'!$AJ$164:$AO$164,2)=0,$CS176=99),AND(COUNTIF('0.Work Content Judge'!$AJ$164:$AO$164,2)&gt;0,$CT176=99),AND('0.Work Content Judge'!$T$164=0,$CU176=99),AND('0.Work Content Judge'!$U$164=0,$CV176=99)),0,IF(OR(AND('0.Work Content Judge'!$G$134=1,$CD176=1),AND('0.Work Content Judge'!$H$134=1,$CE176=1),AND('0.Work Content Judge'!$I$134=1,$CF176=1),AND('0.Work Content Judge'!$J$134=1,$CG176=1),AND('0.Work Content Judge'!$L$134=1,$CK176=1),,AND('0.Work Content Judge'!$O$134=1,$CL176=1),AND('0.Work Content Judge'!$P$134=1,$CM176=1)),1,0))</f>
        <v>0</v>
      </c>
      <c r="AY176" s="509">
        <f t="shared" si="36"/>
        <v>1</v>
      </c>
      <c r="AZ176" s="523">
        <f t="shared" si="25"/>
        <v>2</v>
      </c>
      <c r="BA176" s="521">
        <v>1</v>
      </c>
      <c r="BB176" s="522">
        <v>1</v>
      </c>
      <c r="BC176" s="522" t="s">
        <v>749</v>
      </c>
      <c r="BD176" s="522" t="s">
        <v>749</v>
      </c>
      <c r="BE176" s="522" t="s">
        <v>749</v>
      </c>
      <c r="BF176" s="522" t="s">
        <v>749</v>
      </c>
      <c r="BG176" s="522" t="s">
        <v>749</v>
      </c>
      <c r="BH176" s="522" t="s">
        <v>749</v>
      </c>
      <c r="BI176" s="522" t="s">
        <v>749</v>
      </c>
      <c r="BJ176" s="522" t="e">
        <v>#N/A</v>
      </c>
      <c r="BK176" s="522" t="e">
        <v>#N/A</v>
      </c>
      <c r="BL176" s="522" t="e">
        <v>#N/A</v>
      </c>
      <c r="BM176" s="522" t="e">
        <v>#N/A</v>
      </c>
      <c r="BN176" s="522" t="e">
        <v>#N/A</v>
      </c>
      <c r="BO176" s="522" t="e">
        <v>#N/A</v>
      </c>
      <c r="BP176" s="522" t="e">
        <v>#N/A</v>
      </c>
      <c r="BQ176" s="522">
        <v>1</v>
      </c>
      <c r="BR176" s="522" t="s">
        <v>749</v>
      </c>
      <c r="BS176" s="522" t="s">
        <v>749</v>
      </c>
      <c r="BT176" s="522" t="s">
        <v>749</v>
      </c>
      <c r="BU176" s="522" t="s">
        <v>749</v>
      </c>
      <c r="BV176" s="522" t="s">
        <v>749</v>
      </c>
      <c r="BW176" s="522" t="s">
        <v>749</v>
      </c>
      <c r="BX176" s="522" t="s">
        <v>749</v>
      </c>
      <c r="BY176" s="522">
        <v>1</v>
      </c>
      <c r="BZ176" s="522">
        <v>1</v>
      </c>
      <c r="CA176" s="522">
        <v>1</v>
      </c>
      <c r="CB176" s="522">
        <v>1</v>
      </c>
      <c r="CC176" s="522" t="s">
        <v>749</v>
      </c>
      <c r="CD176" s="522">
        <v>1</v>
      </c>
      <c r="CE176" s="522" t="s">
        <v>749</v>
      </c>
      <c r="CF176" s="522">
        <v>1</v>
      </c>
      <c r="CG176" s="522" t="s">
        <v>749</v>
      </c>
      <c r="CH176" s="522">
        <v>1</v>
      </c>
      <c r="CI176" s="522" t="s">
        <v>749</v>
      </c>
      <c r="CJ176" s="522" t="s">
        <v>749</v>
      </c>
      <c r="CK176" s="522" t="s">
        <v>749</v>
      </c>
      <c r="CL176" s="522" t="s">
        <v>749</v>
      </c>
      <c r="CM176" s="522" t="s">
        <v>749</v>
      </c>
      <c r="CN176" s="522" t="s">
        <v>749</v>
      </c>
      <c r="CO176" s="522">
        <v>1</v>
      </c>
      <c r="CP176" s="522"/>
      <c r="CQ176" s="522"/>
      <c r="CR176" s="522"/>
      <c r="CS176" s="522"/>
      <c r="CT176" s="522"/>
      <c r="CU176" s="522"/>
      <c r="CV176" s="522"/>
    </row>
    <row r="177" s="258" customFormat="1" ht="172.8" spans="1:100">
      <c r="A177" s="447"/>
      <c r="B177" s="448">
        <f t="shared" si="26"/>
        <v>162</v>
      </c>
      <c r="C177" s="449" t="s">
        <v>1536</v>
      </c>
      <c r="D177" s="450" t="s">
        <v>743</v>
      </c>
      <c r="E177" s="451" t="s">
        <v>744</v>
      </c>
      <c r="F177" s="452" t="s">
        <v>1537</v>
      </c>
      <c r="G177" s="453" t="s">
        <v>1538</v>
      </c>
      <c r="H177" s="454" t="str">
        <f t="shared" si="24"/>
        <v>その他(ネットワーク機器等)
Other
(e.g., External FW, IPS/IDS, network equipment, storage devices, etc.)</v>
      </c>
      <c r="I177" s="319" t="s">
        <v>1525</v>
      </c>
      <c r="J177" s="320" t="s">
        <v>1526</v>
      </c>
      <c r="K177" s="487" t="str">
        <f t="shared" si="27"/>
        <v>回答不要
Not Applicable</v>
      </c>
      <c r="L177" s="488"/>
      <c r="M177" s="489"/>
      <c r="N177" s="492" t="s">
        <v>287</v>
      </c>
      <c r="O177" s="493"/>
      <c r="P177" s="494"/>
      <c r="Q177" s="503"/>
      <c r="R177" s="487" t="str">
        <f t="shared" si="28"/>
        <v>回答不要
Not Applicable</v>
      </c>
      <c r="S177" s="488"/>
      <c r="T177" s="489"/>
      <c r="U177" s="493"/>
      <c r="V177" s="494"/>
      <c r="W177" s="503"/>
      <c r="X177" s="487" t="str">
        <f t="shared" si="29"/>
        <v>回答不要
Not Applicable</v>
      </c>
      <c r="Y177" s="488"/>
      <c r="Z177" s="489"/>
      <c r="AA177" s="493"/>
      <c r="AB177" s="494"/>
      <c r="AC177" s="503"/>
      <c r="AD177" s="487" t="str">
        <f t="shared" si="30"/>
        <v>回答不要
Not Applicable</v>
      </c>
      <c r="AE177" s="488"/>
      <c r="AF177" s="489"/>
      <c r="AG177" s="493"/>
      <c r="AH177" s="494"/>
      <c r="AI177" s="503"/>
      <c r="AJ177" s="487" t="str">
        <f t="shared" si="31"/>
        <v>回答不要
Not Applicable</v>
      </c>
      <c r="AK177" s="488"/>
      <c r="AL177" s="489"/>
      <c r="AM177" s="493"/>
      <c r="AN177" s="494"/>
      <c r="AO177" s="503"/>
      <c r="AP177" s="509">
        <f>IF(OR(AND('0.Work Content Judge'!$AE$160=1,$CP177=99),AND('0.Work Content Judge'!$AH$160=1,$CQ177=99),AND('0.Work Content Judge'!$AG$160=1,$CR177=99),AND(COUNTIF('0.Work Content Judge'!$AJ$160:$AO$160,2)=0,$CS177=99),AND(COUNTIF('0.Work Content Judge'!$AJ$160:$AO$160,2)&gt;0,$CT177=99),AND('0.Work Content Judge'!$T$160=0,$CU177=99),AND('0.Work Content Judge'!$U$160=0,$CV177=99)),0,IF(OR(AND('0.Work Content Judge'!$G$130=1,$CD177=1),AND('0.Work Content Judge'!$H$130=1,$CE177=1),AND('0.Work Content Judge'!$I$130=1,$CF177=1),AND('0.Work Content Judge'!$J$130=1,$CG177=1),AND('0.Work Content Judge'!$L$130=1,$CK177=1),,AND('0.Work Content Judge'!$O$130=1,$CL177=1),AND('0.Work Content Judge'!$P$130=1,$CM177=1)),1,0))</f>
        <v>0</v>
      </c>
      <c r="AQ177" s="509">
        <f t="shared" si="32"/>
        <v>1</v>
      </c>
      <c r="AR177" s="509">
        <f>IF(OR(AND('0.Work Content Judge'!$AE$161=1,$CP177=99),AND('0.Work Content Judge'!$AH$161=1,$CQ177=99),AND('0.Work Content Judge'!$AG$161=1,$CR177=99),AND(COUNTIF('0.Work Content Judge'!$AJ$161:$AO$161,2)=0,$CS177=99),AND(COUNTIF('0.Work Content Judge'!$AJ$161:$AO$161,2)&gt;0,$CT177=99),AND('0.Work Content Judge'!$T$161=0,$CU177=99),AND('0.Work Content Judge'!$U$161=0,$CV177=99)),0,IF(OR(AND('0.Work Content Judge'!$G$131=1,$CD177=1),AND('0.Work Content Judge'!$H$131=1,$CE177=1),AND('0.Work Content Judge'!$I$131=1,$CF177=1),AND('0.Work Content Judge'!$J$131=1,$CG177=1),AND('0.Work Content Judge'!$L$131=1,$CK177=1),,AND('0.Work Content Judge'!$O$131=1,$CL177=1),AND('0.Work Content Judge'!$P$131=1,$CM177=1)),1,0))</f>
        <v>0</v>
      </c>
      <c r="AS177" s="509">
        <f t="shared" si="33"/>
        <v>1</v>
      </c>
      <c r="AT177" s="509">
        <f>IF(OR(AND('0.Work Content Judge'!$AE$162=1,$CP177=99),AND('0.Work Content Judge'!$AH$162=1,$CQ177=99),AND('0.Work Content Judge'!$AG$162=1,$CR177=99),AND(COUNTIF('0.Work Content Judge'!$AJ$162:$AO$162,2)=0,$CS177=99),AND(COUNTIF('0.Work Content Judge'!$AJ$162:$AO$162,2)&gt;0,$CT177=99),AND('0.Work Content Judge'!$T$162=0,$CU177=99),AND('0.Work Content Judge'!$U$162=0,$CV177=99)),0,IF(OR(AND('0.Work Content Judge'!$G$132=1,$CD177=1),AND('0.Work Content Judge'!$H$132=1,$CE177=1),AND('0.Work Content Judge'!$I$132=1,$CF177=1),AND('0.Work Content Judge'!$J$132=1,$CG177=1),AND('0.Work Content Judge'!$L$132=1,$CK177=1),,AND('0.Work Content Judge'!$O$132=1,$CL177=1),AND('0.Work Content Judge'!$P$132=1,$CM177=1)),1,0))</f>
        <v>0</v>
      </c>
      <c r="AU177" s="509">
        <f t="shared" si="34"/>
        <v>1</v>
      </c>
      <c r="AV177" s="509">
        <f>IF(OR(AND('0.Work Content Judge'!$AE$163=1,$CP177=99),AND('0.Work Content Judge'!$AH$163=1,$CQ177=99),AND('0.Work Content Judge'!$AG$163=1,$CR177=99),AND(COUNTIF('0.Work Content Judge'!$AJ$163:$AO$163,2)=0,$CS177=99),AND(COUNTIF('0.Work Content Judge'!$AJ$163:$AO$163,2)&gt;0,$CT177=99),AND('0.Work Content Judge'!$T$163=0,$CU177=99),AND('0.Work Content Judge'!$U$163=0,$CV177=99)),0,IF(OR(AND('0.Work Content Judge'!$G$133=1,$CD177=1),AND('0.Work Content Judge'!$H$133=1,$CE177=1),AND('0.Work Content Judge'!$I$133=1,$CF177=1),AND('0.Work Content Judge'!$J$133=1,$CG177=1),AND('0.Work Content Judge'!$L$133=1,$CK177=1),,AND('0.Work Content Judge'!$O$133=1,$CL177=1),AND('0.Work Content Judge'!$P$133=1,$CM177=1)),1,0))</f>
        <v>0</v>
      </c>
      <c r="AW177" s="509">
        <f t="shared" si="35"/>
        <v>1</v>
      </c>
      <c r="AX177" s="509">
        <f>IF(OR(AND('0.Work Content Judge'!$AE$164=1,$CP177=99),AND('0.Work Content Judge'!$AH$164=1,$CQ177=99),AND('0.Work Content Judge'!$AG$164=1,$CR177=99),AND(COUNTIF('0.Work Content Judge'!$AJ$164:$AO$164,2)=0,$CS177=99),AND(COUNTIF('0.Work Content Judge'!$AJ$164:$AO$164,2)&gt;0,$CT177=99),AND('0.Work Content Judge'!$T$164=0,$CU177=99),AND('0.Work Content Judge'!$U$164=0,$CV177=99)),0,IF(OR(AND('0.Work Content Judge'!$G$134=1,$CD177=1),AND('0.Work Content Judge'!$H$134=1,$CE177=1),AND('0.Work Content Judge'!$I$134=1,$CF177=1),AND('0.Work Content Judge'!$J$134=1,$CG177=1),AND('0.Work Content Judge'!$L$134=1,$CK177=1),,AND('0.Work Content Judge'!$O$134=1,$CL177=1),AND('0.Work Content Judge'!$P$134=1,$CM177=1)),1,0))</f>
        <v>0</v>
      </c>
      <c r="AY177" s="509">
        <f t="shared" si="36"/>
        <v>1</v>
      </c>
      <c r="AZ177" s="524">
        <f t="shared" si="25"/>
        <v>1</v>
      </c>
      <c r="BA177" s="521">
        <v>1</v>
      </c>
      <c r="BB177" s="522">
        <v>1</v>
      </c>
      <c r="BC177" s="522" t="s">
        <v>749</v>
      </c>
      <c r="BD177" s="522" t="s">
        <v>749</v>
      </c>
      <c r="BE177" s="522" t="s">
        <v>749</v>
      </c>
      <c r="BF177" s="522" t="s">
        <v>749</v>
      </c>
      <c r="BG177" s="522" t="s">
        <v>749</v>
      </c>
      <c r="BH177" s="522" t="s">
        <v>749</v>
      </c>
      <c r="BI177" s="522" t="s">
        <v>749</v>
      </c>
      <c r="BJ177" s="522" t="e">
        <v>#N/A</v>
      </c>
      <c r="BK177" s="522" t="e">
        <v>#N/A</v>
      </c>
      <c r="BL177" s="522" t="e">
        <v>#N/A</v>
      </c>
      <c r="BM177" s="522" t="e">
        <v>#N/A</v>
      </c>
      <c r="BN177" s="522" t="e">
        <v>#N/A</v>
      </c>
      <c r="BO177" s="522" t="e">
        <v>#N/A</v>
      </c>
      <c r="BP177" s="522" t="e">
        <v>#N/A</v>
      </c>
      <c r="BQ177" s="538"/>
      <c r="BR177" s="522" t="s">
        <v>749</v>
      </c>
      <c r="BS177" s="522" t="s">
        <v>749</v>
      </c>
      <c r="BT177" s="522" t="s">
        <v>749</v>
      </c>
      <c r="BU177" s="522" t="s">
        <v>749</v>
      </c>
      <c r="BV177" s="522" t="s">
        <v>749</v>
      </c>
      <c r="BW177" s="522" t="s">
        <v>749</v>
      </c>
      <c r="BX177" s="522" t="s">
        <v>749</v>
      </c>
      <c r="BY177" s="522">
        <v>1</v>
      </c>
      <c r="BZ177" s="522">
        <v>1</v>
      </c>
      <c r="CA177" s="522">
        <v>1</v>
      </c>
      <c r="CB177" s="522">
        <v>1</v>
      </c>
      <c r="CC177" s="522" t="s">
        <v>749</v>
      </c>
      <c r="CD177" s="522">
        <v>1</v>
      </c>
      <c r="CE177" s="522" t="s">
        <v>749</v>
      </c>
      <c r="CF177" s="522">
        <v>1</v>
      </c>
      <c r="CG177" s="522" t="s">
        <v>749</v>
      </c>
      <c r="CH177" s="522">
        <v>1</v>
      </c>
      <c r="CI177" s="522" t="s">
        <v>749</v>
      </c>
      <c r="CJ177" s="522" t="s">
        <v>749</v>
      </c>
      <c r="CK177" s="522" t="s">
        <v>749</v>
      </c>
      <c r="CL177" s="522" t="s">
        <v>749</v>
      </c>
      <c r="CM177" s="522" t="s">
        <v>749</v>
      </c>
      <c r="CN177" s="522" t="s">
        <v>749</v>
      </c>
      <c r="CO177" s="522">
        <v>1</v>
      </c>
      <c r="CP177" s="522"/>
      <c r="CQ177" s="522"/>
      <c r="CR177" s="522"/>
      <c r="CS177" s="522"/>
      <c r="CT177" s="522"/>
      <c r="CU177" s="522"/>
      <c r="CV177" s="522"/>
    </row>
    <row r="178" s="258" customFormat="1" ht="172.8" spans="1:100">
      <c r="A178" s="447"/>
      <c r="B178" s="448">
        <f t="shared" si="26"/>
        <v>163</v>
      </c>
      <c r="C178" s="449" t="s">
        <v>1539</v>
      </c>
      <c r="D178" s="450" t="s">
        <v>743</v>
      </c>
      <c r="E178" s="451" t="s">
        <v>744</v>
      </c>
      <c r="F178" s="452" t="s">
        <v>1540</v>
      </c>
      <c r="G178" s="453" t="s">
        <v>1541</v>
      </c>
      <c r="H178" s="451" t="str">
        <f t="shared" si="24"/>
        <v>サーバ全体
Entire server</v>
      </c>
      <c r="I178" s="319" t="s">
        <v>1542</v>
      </c>
      <c r="J178" s="320" t="s">
        <v>1543</v>
      </c>
      <c r="K178" s="487" t="str">
        <f t="shared" si="27"/>
        <v>回答不要
Not Applicable</v>
      </c>
      <c r="L178" s="488"/>
      <c r="M178" s="489"/>
      <c r="N178" s="492" t="s">
        <v>287</v>
      </c>
      <c r="O178" s="493"/>
      <c r="P178" s="494"/>
      <c r="Q178" s="503"/>
      <c r="R178" s="487" t="str">
        <f t="shared" si="28"/>
        <v>回答不要
Not Applicable</v>
      </c>
      <c r="S178" s="488"/>
      <c r="T178" s="489"/>
      <c r="U178" s="493"/>
      <c r="V178" s="494"/>
      <c r="W178" s="503"/>
      <c r="X178" s="487" t="str">
        <f t="shared" si="29"/>
        <v>回答不要
Not Applicable</v>
      </c>
      <c r="Y178" s="488"/>
      <c r="Z178" s="489"/>
      <c r="AA178" s="493"/>
      <c r="AB178" s="494"/>
      <c r="AC178" s="503"/>
      <c r="AD178" s="487" t="str">
        <f t="shared" si="30"/>
        <v>回答不要
Not Applicable</v>
      </c>
      <c r="AE178" s="488"/>
      <c r="AF178" s="489"/>
      <c r="AG178" s="493"/>
      <c r="AH178" s="494"/>
      <c r="AI178" s="503"/>
      <c r="AJ178" s="487" t="str">
        <f t="shared" si="31"/>
        <v>回答不要
Not Applicable</v>
      </c>
      <c r="AK178" s="488"/>
      <c r="AL178" s="489"/>
      <c r="AM178" s="493"/>
      <c r="AN178" s="494"/>
      <c r="AO178" s="503"/>
      <c r="AP178" s="509">
        <f>IF(OR(AND('0.Work Content Judge'!$AE$160=1,$CP178=99),AND('0.Work Content Judge'!$AH$160=1,$CQ178=99),AND('0.Work Content Judge'!$AG$160=1,$CR178=99),AND(COUNTIF('0.Work Content Judge'!$AJ$160:$AO$160,2)=0,$CS178=99),AND(COUNTIF('0.Work Content Judge'!$AJ$160:$AO$160,2)&gt;0,$CT178=99),AND('0.Work Content Judge'!$T$160=0,$CU178=99),AND('0.Work Content Judge'!$U$160=0,$CV178=99)),0,IF(OR(AND('0.Work Content Judge'!$G$130=1,$CD178=1),AND('0.Work Content Judge'!$H$130=1,$CE178=1),AND('0.Work Content Judge'!$I$130=1,$CF178=1),AND('0.Work Content Judge'!$J$130=1,$CG178=1),AND('0.Work Content Judge'!$L$130=1,$CK178=1),,AND('0.Work Content Judge'!$O$130=1,$CL178=1),AND('0.Work Content Judge'!$P$130=1,$CM178=1)),1,0))</f>
        <v>0</v>
      </c>
      <c r="AQ178" s="509">
        <f t="shared" si="32"/>
        <v>1</v>
      </c>
      <c r="AR178" s="509">
        <f>IF(OR(AND('0.Work Content Judge'!$AE$161=1,$CP178=99),AND('0.Work Content Judge'!$AH$161=1,$CQ178=99),AND('0.Work Content Judge'!$AG$161=1,$CR178=99),AND(COUNTIF('0.Work Content Judge'!$AJ$161:$AO$161,2)=0,$CS178=99),AND(COUNTIF('0.Work Content Judge'!$AJ$161:$AO$161,2)&gt;0,$CT178=99),AND('0.Work Content Judge'!$T$161=0,$CU178=99),AND('0.Work Content Judge'!$U$161=0,$CV178=99)),0,IF(OR(AND('0.Work Content Judge'!$G$131=1,$CD178=1),AND('0.Work Content Judge'!$H$131=1,$CE178=1),AND('0.Work Content Judge'!$I$131=1,$CF178=1),AND('0.Work Content Judge'!$J$131=1,$CG178=1),AND('0.Work Content Judge'!$L$131=1,$CK178=1),,AND('0.Work Content Judge'!$O$131=1,$CL178=1),AND('0.Work Content Judge'!$P$131=1,$CM178=1)),1,0))</f>
        <v>0</v>
      </c>
      <c r="AS178" s="509">
        <f t="shared" si="33"/>
        <v>1</v>
      </c>
      <c r="AT178" s="509">
        <f>IF(OR(AND('0.Work Content Judge'!$AE$162=1,$CP178=99),AND('0.Work Content Judge'!$AH$162=1,$CQ178=99),AND('0.Work Content Judge'!$AG$162=1,$CR178=99),AND(COUNTIF('0.Work Content Judge'!$AJ$162:$AO$162,2)=0,$CS178=99),AND(COUNTIF('0.Work Content Judge'!$AJ$162:$AO$162,2)&gt;0,$CT178=99),AND('0.Work Content Judge'!$T$162=0,$CU178=99),AND('0.Work Content Judge'!$U$162=0,$CV178=99)),0,IF(OR(AND('0.Work Content Judge'!$G$132=1,$CD178=1),AND('0.Work Content Judge'!$H$132=1,$CE178=1),AND('0.Work Content Judge'!$I$132=1,$CF178=1),AND('0.Work Content Judge'!$J$132=1,$CG178=1),AND('0.Work Content Judge'!$L$132=1,$CK178=1),,AND('0.Work Content Judge'!$O$132=1,$CL178=1),AND('0.Work Content Judge'!$P$132=1,$CM178=1)),1,0))</f>
        <v>0</v>
      </c>
      <c r="AU178" s="509">
        <f t="shared" si="34"/>
        <v>1</v>
      </c>
      <c r="AV178" s="509">
        <f>IF(OR(AND('0.Work Content Judge'!$AE$163=1,$CP178=99),AND('0.Work Content Judge'!$AH$163=1,$CQ178=99),AND('0.Work Content Judge'!$AG$163=1,$CR178=99),AND(COUNTIF('0.Work Content Judge'!$AJ$163:$AO$163,2)=0,$CS178=99),AND(COUNTIF('0.Work Content Judge'!$AJ$163:$AO$163,2)&gt;0,$CT178=99),AND('0.Work Content Judge'!$T$163=0,$CU178=99),AND('0.Work Content Judge'!$U$163=0,$CV178=99)),0,IF(OR(AND('0.Work Content Judge'!$G$133=1,$CD178=1),AND('0.Work Content Judge'!$H$133=1,$CE178=1),AND('0.Work Content Judge'!$I$133=1,$CF178=1),AND('0.Work Content Judge'!$J$133=1,$CG178=1),AND('0.Work Content Judge'!$L$133=1,$CK178=1),,AND('0.Work Content Judge'!$O$133=1,$CL178=1),AND('0.Work Content Judge'!$P$133=1,$CM178=1)),1,0))</f>
        <v>0</v>
      </c>
      <c r="AW178" s="509">
        <f t="shared" si="35"/>
        <v>1</v>
      </c>
      <c r="AX178" s="509">
        <f>IF(OR(AND('0.Work Content Judge'!$AE$164=1,$CP178=99),AND('0.Work Content Judge'!$AH$164=1,$CQ178=99),AND('0.Work Content Judge'!$AG$164=1,$CR178=99),AND(COUNTIF('0.Work Content Judge'!$AJ$164:$AO$164,2)=0,$CS178=99),AND(COUNTIF('0.Work Content Judge'!$AJ$164:$AO$164,2)&gt;0,$CT178=99),AND('0.Work Content Judge'!$T$164=0,$CU178=99),AND('0.Work Content Judge'!$U$164=0,$CV178=99)),0,IF(OR(AND('0.Work Content Judge'!$G$134=1,$CD178=1),AND('0.Work Content Judge'!$H$134=1,$CE178=1),AND('0.Work Content Judge'!$I$134=1,$CF178=1),AND('0.Work Content Judge'!$J$134=1,$CG178=1),AND('0.Work Content Judge'!$L$134=1,$CK178=1),,AND('0.Work Content Judge'!$O$134=1,$CL178=1),AND('0.Work Content Judge'!$P$134=1,$CM178=1)),1,0))</f>
        <v>0</v>
      </c>
      <c r="AY178" s="509">
        <f t="shared" si="36"/>
        <v>1</v>
      </c>
      <c r="AZ178" s="523">
        <f t="shared" si="25"/>
        <v>2</v>
      </c>
      <c r="BA178" s="521">
        <v>1</v>
      </c>
      <c r="BB178" s="522">
        <v>1</v>
      </c>
      <c r="BC178" s="522" t="s">
        <v>749</v>
      </c>
      <c r="BD178" s="522" t="s">
        <v>749</v>
      </c>
      <c r="BE178" s="522" t="s">
        <v>749</v>
      </c>
      <c r="BF178" s="522" t="s">
        <v>749</v>
      </c>
      <c r="BG178" s="522" t="s">
        <v>749</v>
      </c>
      <c r="BH178" s="522" t="s">
        <v>749</v>
      </c>
      <c r="BI178" s="522" t="s">
        <v>749</v>
      </c>
      <c r="BJ178" s="522" t="e">
        <v>#N/A</v>
      </c>
      <c r="BK178" s="522" t="e">
        <v>#N/A</v>
      </c>
      <c r="BL178" s="522" t="e">
        <v>#N/A</v>
      </c>
      <c r="BM178" s="522" t="e">
        <v>#N/A</v>
      </c>
      <c r="BN178" s="522" t="e">
        <v>#N/A</v>
      </c>
      <c r="BO178" s="522" t="e">
        <v>#N/A</v>
      </c>
      <c r="BP178" s="522" t="e">
        <v>#N/A</v>
      </c>
      <c r="BQ178" s="522">
        <v>1</v>
      </c>
      <c r="BR178" s="522" t="s">
        <v>749</v>
      </c>
      <c r="BS178" s="522" t="s">
        <v>749</v>
      </c>
      <c r="BT178" s="522" t="s">
        <v>749</v>
      </c>
      <c r="BU178" s="522" t="s">
        <v>749</v>
      </c>
      <c r="BV178" s="522" t="s">
        <v>749</v>
      </c>
      <c r="BW178" s="522" t="s">
        <v>749</v>
      </c>
      <c r="BX178" s="522" t="s">
        <v>749</v>
      </c>
      <c r="BY178" s="522">
        <v>1</v>
      </c>
      <c r="BZ178" s="522">
        <v>1</v>
      </c>
      <c r="CA178" s="522">
        <v>1</v>
      </c>
      <c r="CB178" s="522">
        <v>1</v>
      </c>
      <c r="CC178" s="522" t="s">
        <v>749</v>
      </c>
      <c r="CD178" s="522">
        <v>1</v>
      </c>
      <c r="CE178" s="522" t="s">
        <v>749</v>
      </c>
      <c r="CF178" s="522">
        <v>1</v>
      </c>
      <c r="CG178" s="522" t="s">
        <v>749</v>
      </c>
      <c r="CH178" s="522">
        <v>1</v>
      </c>
      <c r="CI178" s="522" t="s">
        <v>749</v>
      </c>
      <c r="CJ178" s="522" t="s">
        <v>749</v>
      </c>
      <c r="CK178" s="522" t="s">
        <v>749</v>
      </c>
      <c r="CL178" s="522" t="s">
        <v>749</v>
      </c>
      <c r="CM178" s="522" t="s">
        <v>749</v>
      </c>
      <c r="CN178" s="522" t="s">
        <v>749</v>
      </c>
      <c r="CO178" s="522">
        <v>1</v>
      </c>
      <c r="CP178" s="522"/>
      <c r="CQ178" s="522"/>
      <c r="CR178" s="522"/>
      <c r="CS178" s="522"/>
      <c r="CT178" s="522"/>
      <c r="CU178" s="522"/>
      <c r="CV178" s="522"/>
    </row>
    <row r="179" s="258" customFormat="1" ht="172.8" spans="1:100">
      <c r="A179" s="447"/>
      <c r="B179" s="448">
        <f t="shared" si="26"/>
        <v>164</v>
      </c>
      <c r="C179" s="449" t="s">
        <v>1539</v>
      </c>
      <c r="D179" s="450" t="s">
        <v>743</v>
      </c>
      <c r="E179" s="451" t="s">
        <v>744</v>
      </c>
      <c r="F179" s="452" t="s">
        <v>1540</v>
      </c>
      <c r="G179" s="453" t="s">
        <v>1541</v>
      </c>
      <c r="H179" s="454" t="str">
        <f t="shared" si="24"/>
        <v>その他(ネットワーク機器等)
Other
(e.g., External FW, IPS/IDS, network equipment, storage devices, etc.)</v>
      </c>
      <c r="I179" s="319" t="s">
        <v>1542</v>
      </c>
      <c r="J179" s="320" t="s">
        <v>1543</v>
      </c>
      <c r="K179" s="487" t="str">
        <f t="shared" si="27"/>
        <v>回答不要
Not Applicable</v>
      </c>
      <c r="L179" s="488"/>
      <c r="M179" s="489"/>
      <c r="N179" s="492" t="s">
        <v>287</v>
      </c>
      <c r="O179" s="493"/>
      <c r="P179" s="494"/>
      <c r="Q179" s="503"/>
      <c r="R179" s="487" t="str">
        <f t="shared" si="28"/>
        <v>回答不要
Not Applicable</v>
      </c>
      <c r="S179" s="488"/>
      <c r="T179" s="489"/>
      <c r="U179" s="493"/>
      <c r="V179" s="494"/>
      <c r="W179" s="503"/>
      <c r="X179" s="487" t="str">
        <f t="shared" si="29"/>
        <v>回答不要
Not Applicable</v>
      </c>
      <c r="Y179" s="488"/>
      <c r="Z179" s="489"/>
      <c r="AA179" s="493"/>
      <c r="AB179" s="494"/>
      <c r="AC179" s="503"/>
      <c r="AD179" s="487" t="str">
        <f t="shared" si="30"/>
        <v>回答不要
Not Applicable</v>
      </c>
      <c r="AE179" s="488"/>
      <c r="AF179" s="489"/>
      <c r="AG179" s="493"/>
      <c r="AH179" s="494"/>
      <c r="AI179" s="503"/>
      <c r="AJ179" s="487" t="str">
        <f t="shared" si="31"/>
        <v>回答不要
Not Applicable</v>
      </c>
      <c r="AK179" s="488"/>
      <c r="AL179" s="489"/>
      <c r="AM179" s="493"/>
      <c r="AN179" s="494"/>
      <c r="AO179" s="503"/>
      <c r="AP179" s="509">
        <f>IF(OR(AND('0.Work Content Judge'!$AE$160=1,$CP179=99),AND('0.Work Content Judge'!$AH$160=1,$CQ179=99),AND('0.Work Content Judge'!$AG$160=1,$CR179=99),AND(COUNTIF('0.Work Content Judge'!$AJ$160:$AO$160,2)=0,$CS179=99),AND(COUNTIF('0.Work Content Judge'!$AJ$160:$AO$160,2)&gt;0,$CT179=99),AND('0.Work Content Judge'!$T$160=0,$CU179=99),AND('0.Work Content Judge'!$U$160=0,$CV179=99)),0,IF(OR(AND('0.Work Content Judge'!$G$130=1,$CD179=1),AND('0.Work Content Judge'!$H$130=1,$CE179=1),AND('0.Work Content Judge'!$I$130=1,$CF179=1),AND('0.Work Content Judge'!$J$130=1,$CG179=1),AND('0.Work Content Judge'!$L$130=1,$CK179=1),,AND('0.Work Content Judge'!$O$130=1,$CL179=1),AND('0.Work Content Judge'!$P$130=1,$CM179=1)),1,0))</f>
        <v>0</v>
      </c>
      <c r="AQ179" s="509">
        <f t="shared" si="32"/>
        <v>1</v>
      </c>
      <c r="AR179" s="509">
        <f>IF(OR(AND('0.Work Content Judge'!$AE$161=1,$CP179=99),AND('0.Work Content Judge'!$AH$161=1,$CQ179=99),AND('0.Work Content Judge'!$AG$161=1,$CR179=99),AND(COUNTIF('0.Work Content Judge'!$AJ$161:$AO$161,2)=0,$CS179=99),AND(COUNTIF('0.Work Content Judge'!$AJ$161:$AO$161,2)&gt;0,$CT179=99),AND('0.Work Content Judge'!$T$161=0,$CU179=99),AND('0.Work Content Judge'!$U$161=0,$CV179=99)),0,IF(OR(AND('0.Work Content Judge'!$G$131=1,$CD179=1),AND('0.Work Content Judge'!$H$131=1,$CE179=1),AND('0.Work Content Judge'!$I$131=1,$CF179=1),AND('0.Work Content Judge'!$J$131=1,$CG179=1),AND('0.Work Content Judge'!$L$131=1,$CK179=1),,AND('0.Work Content Judge'!$O$131=1,$CL179=1),AND('0.Work Content Judge'!$P$131=1,$CM179=1)),1,0))</f>
        <v>0</v>
      </c>
      <c r="AS179" s="509">
        <f t="shared" si="33"/>
        <v>1</v>
      </c>
      <c r="AT179" s="509">
        <f>IF(OR(AND('0.Work Content Judge'!$AE$162=1,$CP179=99),AND('0.Work Content Judge'!$AH$162=1,$CQ179=99),AND('0.Work Content Judge'!$AG$162=1,$CR179=99),AND(COUNTIF('0.Work Content Judge'!$AJ$162:$AO$162,2)=0,$CS179=99),AND(COUNTIF('0.Work Content Judge'!$AJ$162:$AO$162,2)&gt;0,$CT179=99),AND('0.Work Content Judge'!$T$162=0,$CU179=99),AND('0.Work Content Judge'!$U$162=0,$CV179=99)),0,IF(OR(AND('0.Work Content Judge'!$G$132=1,$CD179=1),AND('0.Work Content Judge'!$H$132=1,$CE179=1),AND('0.Work Content Judge'!$I$132=1,$CF179=1),AND('0.Work Content Judge'!$J$132=1,$CG179=1),AND('0.Work Content Judge'!$L$132=1,$CK179=1),,AND('0.Work Content Judge'!$O$132=1,$CL179=1),AND('0.Work Content Judge'!$P$132=1,$CM179=1)),1,0))</f>
        <v>0</v>
      </c>
      <c r="AU179" s="509">
        <f t="shared" si="34"/>
        <v>1</v>
      </c>
      <c r="AV179" s="509">
        <f>IF(OR(AND('0.Work Content Judge'!$AE$163=1,$CP179=99),AND('0.Work Content Judge'!$AH$163=1,$CQ179=99),AND('0.Work Content Judge'!$AG$163=1,$CR179=99),AND(COUNTIF('0.Work Content Judge'!$AJ$163:$AO$163,2)=0,$CS179=99),AND(COUNTIF('0.Work Content Judge'!$AJ$163:$AO$163,2)&gt;0,$CT179=99),AND('0.Work Content Judge'!$T$163=0,$CU179=99),AND('0.Work Content Judge'!$U$163=0,$CV179=99)),0,IF(OR(AND('0.Work Content Judge'!$G$133=1,$CD179=1),AND('0.Work Content Judge'!$H$133=1,$CE179=1),AND('0.Work Content Judge'!$I$133=1,$CF179=1),AND('0.Work Content Judge'!$J$133=1,$CG179=1),AND('0.Work Content Judge'!$L$133=1,$CK179=1),,AND('0.Work Content Judge'!$O$133=1,$CL179=1),AND('0.Work Content Judge'!$P$133=1,$CM179=1)),1,0))</f>
        <v>0</v>
      </c>
      <c r="AW179" s="509">
        <f t="shared" si="35"/>
        <v>1</v>
      </c>
      <c r="AX179" s="509">
        <f>IF(OR(AND('0.Work Content Judge'!$AE$164=1,$CP179=99),AND('0.Work Content Judge'!$AH$164=1,$CQ179=99),AND('0.Work Content Judge'!$AG$164=1,$CR179=99),AND(COUNTIF('0.Work Content Judge'!$AJ$164:$AO$164,2)=0,$CS179=99),AND(COUNTIF('0.Work Content Judge'!$AJ$164:$AO$164,2)&gt;0,$CT179=99),AND('0.Work Content Judge'!$T$164=0,$CU179=99),AND('0.Work Content Judge'!$U$164=0,$CV179=99)),0,IF(OR(AND('0.Work Content Judge'!$G$134=1,$CD179=1),AND('0.Work Content Judge'!$H$134=1,$CE179=1),AND('0.Work Content Judge'!$I$134=1,$CF179=1),AND('0.Work Content Judge'!$J$134=1,$CG179=1),AND('0.Work Content Judge'!$L$134=1,$CK179=1),,AND('0.Work Content Judge'!$O$134=1,$CL179=1),AND('0.Work Content Judge'!$P$134=1,$CM179=1)),1,0))</f>
        <v>0</v>
      </c>
      <c r="AY179" s="509">
        <f t="shared" si="36"/>
        <v>1</v>
      </c>
      <c r="AZ179" s="524">
        <f t="shared" si="25"/>
        <v>1</v>
      </c>
      <c r="BA179" s="521">
        <v>1</v>
      </c>
      <c r="BB179" s="522">
        <v>1</v>
      </c>
      <c r="BC179" s="522" t="s">
        <v>749</v>
      </c>
      <c r="BD179" s="522" t="s">
        <v>749</v>
      </c>
      <c r="BE179" s="522" t="s">
        <v>749</v>
      </c>
      <c r="BF179" s="522" t="s">
        <v>749</v>
      </c>
      <c r="BG179" s="522" t="s">
        <v>749</v>
      </c>
      <c r="BH179" s="522" t="s">
        <v>749</v>
      </c>
      <c r="BI179" s="522" t="s">
        <v>749</v>
      </c>
      <c r="BJ179" s="522" t="e">
        <v>#N/A</v>
      </c>
      <c r="BK179" s="522" t="e">
        <v>#N/A</v>
      </c>
      <c r="BL179" s="522" t="e">
        <v>#N/A</v>
      </c>
      <c r="BM179" s="522" t="e">
        <v>#N/A</v>
      </c>
      <c r="BN179" s="522" t="e">
        <v>#N/A</v>
      </c>
      <c r="BO179" s="522" t="e">
        <v>#N/A</v>
      </c>
      <c r="BP179" s="522" t="e">
        <v>#N/A</v>
      </c>
      <c r="BQ179" s="538"/>
      <c r="BR179" s="522" t="s">
        <v>749</v>
      </c>
      <c r="BS179" s="522" t="s">
        <v>749</v>
      </c>
      <c r="BT179" s="522" t="s">
        <v>749</v>
      </c>
      <c r="BU179" s="522" t="s">
        <v>749</v>
      </c>
      <c r="BV179" s="522" t="s">
        <v>749</v>
      </c>
      <c r="BW179" s="522" t="s">
        <v>749</v>
      </c>
      <c r="BX179" s="522" t="s">
        <v>749</v>
      </c>
      <c r="BY179" s="522">
        <v>1</v>
      </c>
      <c r="BZ179" s="522">
        <v>1</v>
      </c>
      <c r="CA179" s="522">
        <v>1</v>
      </c>
      <c r="CB179" s="522">
        <v>1</v>
      </c>
      <c r="CC179" s="522" t="s">
        <v>749</v>
      </c>
      <c r="CD179" s="522">
        <v>1</v>
      </c>
      <c r="CE179" s="522" t="s">
        <v>749</v>
      </c>
      <c r="CF179" s="522">
        <v>1</v>
      </c>
      <c r="CG179" s="522" t="s">
        <v>749</v>
      </c>
      <c r="CH179" s="522">
        <v>1</v>
      </c>
      <c r="CI179" s="522" t="s">
        <v>749</v>
      </c>
      <c r="CJ179" s="522" t="s">
        <v>749</v>
      </c>
      <c r="CK179" s="522" t="s">
        <v>749</v>
      </c>
      <c r="CL179" s="522" t="s">
        <v>749</v>
      </c>
      <c r="CM179" s="522" t="s">
        <v>749</v>
      </c>
      <c r="CN179" s="522" t="s">
        <v>749</v>
      </c>
      <c r="CO179" s="522">
        <v>1</v>
      </c>
      <c r="CP179" s="522"/>
      <c r="CQ179" s="522"/>
      <c r="CR179" s="522"/>
      <c r="CS179" s="522"/>
      <c r="CT179" s="522"/>
      <c r="CU179" s="522"/>
      <c r="CV179" s="522"/>
    </row>
    <row r="180" s="258" customFormat="1" ht="172.8" spans="1:100">
      <c r="A180" s="447"/>
      <c r="B180" s="448">
        <f t="shared" si="26"/>
        <v>165</v>
      </c>
      <c r="C180" s="449" t="s">
        <v>1544</v>
      </c>
      <c r="D180" s="450" t="s">
        <v>743</v>
      </c>
      <c r="E180" s="451" t="s">
        <v>744</v>
      </c>
      <c r="F180" s="452" t="s">
        <v>1545</v>
      </c>
      <c r="G180" s="453" t="s">
        <v>1546</v>
      </c>
      <c r="H180" s="451" t="str">
        <f t="shared" si="24"/>
        <v>サーバ全体
Entire server</v>
      </c>
      <c r="I180" s="319" t="s">
        <v>1547</v>
      </c>
      <c r="J180" s="320" t="s">
        <v>1548</v>
      </c>
      <c r="K180" s="487" t="str">
        <f t="shared" si="27"/>
        <v>回答不要
Not Applicable</v>
      </c>
      <c r="L180" s="488"/>
      <c r="M180" s="489"/>
      <c r="N180" s="492" t="s">
        <v>287</v>
      </c>
      <c r="O180" s="493"/>
      <c r="P180" s="494"/>
      <c r="Q180" s="503"/>
      <c r="R180" s="487" t="str">
        <f t="shared" si="28"/>
        <v>回答不要
Not Applicable</v>
      </c>
      <c r="S180" s="488"/>
      <c r="T180" s="489"/>
      <c r="U180" s="493"/>
      <c r="V180" s="494"/>
      <c r="W180" s="503"/>
      <c r="X180" s="487" t="str">
        <f t="shared" si="29"/>
        <v>回答不要
Not Applicable</v>
      </c>
      <c r="Y180" s="488"/>
      <c r="Z180" s="489"/>
      <c r="AA180" s="493"/>
      <c r="AB180" s="494"/>
      <c r="AC180" s="503"/>
      <c r="AD180" s="487" t="str">
        <f t="shared" si="30"/>
        <v>回答不要
Not Applicable</v>
      </c>
      <c r="AE180" s="488"/>
      <c r="AF180" s="489"/>
      <c r="AG180" s="493"/>
      <c r="AH180" s="494"/>
      <c r="AI180" s="503"/>
      <c r="AJ180" s="487" t="str">
        <f t="shared" si="31"/>
        <v>回答不要
Not Applicable</v>
      </c>
      <c r="AK180" s="488"/>
      <c r="AL180" s="489"/>
      <c r="AM180" s="493"/>
      <c r="AN180" s="494"/>
      <c r="AO180" s="503"/>
      <c r="AP180" s="509">
        <f>IF(OR(AND('0.Work Content Judge'!$AE$160=1,$CP180=99),AND('0.Work Content Judge'!$AH$160=1,$CQ180=99),AND('0.Work Content Judge'!$AG$160=1,$CR180=99),AND(COUNTIF('0.Work Content Judge'!$AJ$160:$AO$160,2)=0,$CS180=99),AND(COUNTIF('0.Work Content Judge'!$AJ$160:$AO$160,2)&gt;0,$CT180=99),AND('0.Work Content Judge'!$T$160=0,$CU180=99),AND('0.Work Content Judge'!$U$160=0,$CV180=99)),0,IF(OR(AND('0.Work Content Judge'!$G$130=1,$CD180=1),AND('0.Work Content Judge'!$H$130=1,$CE180=1),AND('0.Work Content Judge'!$I$130=1,$CF180=1),AND('0.Work Content Judge'!$J$130=1,$CG180=1),AND('0.Work Content Judge'!$L$130=1,$CK180=1),,AND('0.Work Content Judge'!$O$130=1,$CL180=1),AND('0.Work Content Judge'!$P$130=1,$CM180=1)),1,0))</f>
        <v>0</v>
      </c>
      <c r="AQ180" s="509">
        <f t="shared" si="32"/>
        <v>1</v>
      </c>
      <c r="AR180" s="509">
        <f>IF(OR(AND('0.Work Content Judge'!$AE$161=1,$CP180=99),AND('0.Work Content Judge'!$AH$161=1,$CQ180=99),AND('0.Work Content Judge'!$AG$161=1,$CR180=99),AND(COUNTIF('0.Work Content Judge'!$AJ$161:$AO$161,2)=0,$CS180=99),AND(COUNTIF('0.Work Content Judge'!$AJ$161:$AO$161,2)&gt;0,$CT180=99),AND('0.Work Content Judge'!$T$161=0,$CU180=99),AND('0.Work Content Judge'!$U$161=0,$CV180=99)),0,IF(OR(AND('0.Work Content Judge'!$G$131=1,$CD180=1),AND('0.Work Content Judge'!$H$131=1,$CE180=1),AND('0.Work Content Judge'!$I$131=1,$CF180=1),AND('0.Work Content Judge'!$J$131=1,$CG180=1),AND('0.Work Content Judge'!$L$131=1,$CK180=1),,AND('0.Work Content Judge'!$O$131=1,$CL180=1),AND('0.Work Content Judge'!$P$131=1,$CM180=1)),1,0))</f>
        <v>0</v>
      </c>
      <c r="AS180" s="509">
        <f t="shared" si="33"/>
        <v>1</v>
      </c>
      <c r="AT180" s="509">
        <f>IF(OR(AND('0.Work Content Judge'!$AE$162=1,$CP180=99),AND('0.Work Content Judge'!$AH$162=1,$CQ180=99),AND('0.Work Content Judge'!$AG$162=1,$CR180=99),AND(COUNTIF('0.Work Content Judge'!$AJ$162:$AO$162,2)=0,$CS180=99),AND(COUNTIF('0.Work Content Judge'!$AJ$162:$AO$162,2)&gt;0,$CT180=99),AND('0.Work Content Judge'!$T$162=0,$CU180=99),AND('0.Work Content Judge'!$U$162=0,$CV180=99)),0,IF(OR(AND('0.Work Content Judge'!$G$132=1,$CD180=1),AND('0.Work Content Judge'!$H$132=1,$CE180=1),AND('0.Work Content Judge'!$I$132=1,$CF180=1),AND('0.Work Content Judge'!$J$132=1,$CG180=1),AND('0.Work Content Judge'!$L$132=1,$CK180=1),,AND('0.Work Content Judge'!$O$132=1,$CL180=1),AND('0.Work Content Judge'!$P$132=1,$CM180=1)),1,0))</f>
        <v>0</v>
      </c>
      <c r="AU180" s="509">
        <f t="shared" si="34"/>
        <v>1</v>
      </c>
      <c r="AV180" s="509">
        <f>IF(OR(AND('0.Work Content Judge'!$AE$163=1,$CP180=99),AND('0.Work Content Judge'!$AH$163=1,$CQ180=99),AND('0.Work Content Judge'!$AG$163=1,$CR180=99),AND(COUNTIF('0.Work Content Judge'!$AJ$163:$AO$163,2)=0,$CS180=99),AND(COUNTIF('0.Work Content Judge'!$AJ$163:$AO$163,2)&gt;0,$CT180=99),AND('0.Work Content Judge'!$T$163=0,$CU180=99),AND('0.Work Content Judge'!$U$163=0,$CV180=99)),0,IF(OR(AND('0.Work Content Judge'!$G$133=1,$CD180=1),AND('0.Work Content Judge'!$H$133=1,$CE180=1),AND('0.Work Content Judge'!$I$133=1,$CF180=1),AND('0.Work Content Judge'!$J$133=1,$CG180=1),AND('0.Work Content Judge'!$L$133=1,$CK180=1),,AND('0.Work Content Judge'!$O$133=1,$CL180=1),AND('0.Work Content Judge'!$P$133=1,$CM180=1)),1,0))</f>
        <v>0</v>
      </c>
      <c r="AW180" s="509">
        <f t="shared" si="35"/>
        <v>1</v>
      </c>
      <c r="AX180" s="509">
        <f>IF(OR(AND('0.Work Content Judge'!$AE$164=1,$CP180=99),AND('0.Work Content Judge'!$AH$164=1,$CQ180=99),AND('0.Work Content Judge'!$AG$164=1,$CR180=99),AND(COUNTIF('0.Work Content Judge'!$AJ$164:$AO$164,2)=0,$CS180=99),AND(COUNTIF('0.Work Content Judge'!$AJ$164:$AO$164,2)&gt;0,$CT180=99),AND('0.Work Content Judge'!$T$164=0,$CU180=99),AND('0.Work Content Judge'!$U$164=0,$CV180=99)),0,IF(OR(AND('0.Work Content Judge'!$G$134=1,$CD180=1),AND('0.Work Content Judge'!$H$134=1,$CE180=1),AND('0.Work Content Judge'!$I$134=1,$CF180=1),AND('0.Work Content Judge'!$J$134=1,$CG180=1),AND('0.Work Content Judge'!$L$134=1,$CK180=1),,AND('0.Work Content Judge'!$O$134=1,$CL180=1),AND('0.Work Content Judge'!$P$134=1,$CM180=1)),1,0))</f>
        <v>0</v>
      </c>
      <c r="AY180" s="509">
        <f t="shared" si="36"/>
        <v>1</v>
      </c>
      <c r="AZ180" s="523">
        <f t="shared" si="25"/>
        <v>2</v>
      </c>
      <c r="BA180" s="521">
        <v>1</v>
      </c>
      <c r="BB180" s="522">
        <v>1</v>
      </c>
      <c r="BC180" s="522" t="s">
        <v>749</v>
      </c>
      <c r="BD180" s="522" t="s">
        <v>749</v>
      </c>
      <c r="BE180" s="522" t="s">
        <v>749</v>
      </c>
      <c r="BF180" s="522" t="s">
        <v>749</v>
      </c>
      <c r="BG180" s="522" t="s">
        <v>749</v>
      </c>
      <c r="BH180" s="522" t="s">
        <v>749</v>
      </c>
      <c r="BI180" s="522" t="s">
        <v>749</v>
      </c>
      <c r="BJ180" s="522" t="e">
        <v>#N/A</v>
      </c>
      <c r="BK180" s="522" t="e">
        <v>#N/A</v>
      </c>
      <c r="BL180" s="522" t="e">
        <v>#N/A</v>
      </c>
      <c r="BM180" s="522" t="e">
        <v>#N/A</v>
      </c>
      <c r="BN180" s="522" t="e">
        <v>#N/A</v>
      </c>
      <c r="BO180" s="522" t="e">
        <v>#N/A</v>
      </c>
      <c r="BP180" s="522" t="e">
        <v>#N/A</v>
      </c>
      <c r="BQ180" s="522">
        <v>1</v>
      </c>
      <c r="BR180" s="522" t="s">
        <v>749</v>
      </c>
      <c r="BS180" s="522" t="s">
        <v>749</v>
      </c>
      <c r="BT180" s="522" t="s">
        <v>749</v>
      </c>
      <c r="BU180" s="522" t="s">
        <v>749</v>
      </c>
      <c r="BV180" s="522" t="s">
        <v>749</v>
      </c>
      <c r="BW180" s="522" t="s">
        <v>749</v>
      </c>
      <c r="BX180" s="522" t="s">
        <v>749</v>
      </c>
      <c r="BY180" s="522">
        <v>1</v>
      </c>
      <c r="BZ180" s="522">
        <v>1</v>
      </c>
      <c r="CA180" s="522">
        <v>1</v>
      </c>
      <c r="CB180" s="522">
        <v>1</v>
      </c>
      <c r="CC180" s="522" t="s">
        <v>749</v>
      </c>
      <c r="CD180" s="522">
        <v>1</v>
      </c>
      <c r="CE180" s="522" t="s">
        <v>749</v>
      </c>
      <c r="CF180" s="522">
        <v>1</v>
      </c>
      <c r="CG180" s="522" t="s">
        <v>749</v>
      </c>
      <c r="CH180" s="522">
        <v>1</v>
      </c>
      <c r="CI180" s="522" t="s">
        <v>749</v>
      </c>
      <c r="CJ180" s="522" t="s">
        <v>749</v>
      </c>
      <c r="CK180" s="522" t="s">
        <v>749</v>
      </c>
      <c r="CL180" s="522" t="s">
        <v>749</v>
      </c>
      <c r="CM180" s="522" t="s">
        <v>749</v>
      </c>
      <c r="CN180" s="522" t="s">
        <v>749</v>
      </c>
      <c r="CO180" s="522">
        <v>1</v>
      </c>
      <c r="CP180" s="522"/>
      <c r="CQ180" s="522"/>
      <c r="CR180" s="522"/>
      <c r="CS180" s="522"/>
      <c r="CT180" s="522"/>
      <c r="CU180" s="522"/>
      <c r="CV180" s="522"/>
    </row>
    <row r="181" s="258" customFormat="1" ht="172.8" spans="1:100">
      <c r="A181" s="447"/>
      <c r="B181" s="448">
        <f t="shared" si="26"/>
        <v>166</v>
      </c>
      <c r="C181" s="449" t="s">
        <v>1544</v>
      </c>
      <c r="D181" s="450" t="s">
        <v>743</v>
      </c>
      <c r="E181" s="451" t="s">
        <v>744</v>
      </c>
      <c r="F181" s="452" t="s">
        <v>1545</v>
      </c>
      <c r="G181" s="453" t="s">
        <v>1546</v>
      </c>
      <c r="H181" s="454" t="str">
        <f t="shared" si="24"/>
        <v>その他(ネットワーク機器等)
Other
(e.g., External FW, IPS/IDS, network equipment, storage devices, etc.)</v>
      </c>
      <c r="I181" s="319" t="s">
        <v>1547</v>
      </c>
      <c r="J181" s="320" t="s">
        <v>1548</v>
      </c>
      <c r="K181" s="487" t="str">
        <f t="shared" si="27"/>
        <v>回答不要
Not Applicable</v>
      </c>
      <c r="L181" s="488"/>
      <c r="M181" s="489"/>
      <c r="N181" s="492" t="s">
        <v>287</v>
      </c>
      <c r="O181" s="493"/>
      <c r="P181" s="494"/>
      <c r="Q181" s="503"/>
      <c r="R181" s="487" t="str">
        <f t="shared" si="28"/>
        <v>回答不要
Not Applicable</v>
      </c>
      <c r="S181" s="488"/>
      <c r="T181" s="489"/>
      <c r="U181" s="493"/>
      <c r="V181" s="494"/>
      <c r="W181" s="503"/>
      <c r="X181" s="487" t="str">
        <f t="shared" si="29"/>
        <v>回答不要
Not Applicable</v>
      </c>
      <c r="Y181" s="488"/>
      <c r="Z181" s="489"/>
      <c r="AA181" s="493"/>
      <c r="AB181" s="494"/>
      <c r="AC181" s="503"/>
      <c r="AD181" s="487" t="str">
        <f t="shared" si="30"/>
        <v>回答不要
Not Applicable</v>
      </c>
      <c r="AE181" s="488"/>
      <c r="AF181" s="489"/>
      <c r="AG181" s="493"/>
      <c r="AH181" s="494"/>
      <c r="AI181" s="503"/>
      <c r="AJ181" s="487" t="str">
        <f t="shared" si="31"/>
        <v>回答不要
Not Applicable</v>
      </c>
      <c r="AK181" s="488"/>
      <c r="AL181" s="489"/>
      <c r="AM181" s="493"/>
      <c r="AN181" s="494"/>
      <c r="AO181" s="503"/>
      <c r="AP181" s="509">
        <f>IF(OR(AND('0.Work Content Judge'!$AE$160=1,$CP181=99),AND('0.Work Content Judge'!$AH$160=1,$CQ181=99),AND('0.Work Content Judge'!$AG$160=1,$CR181=99),AND(COUNTIF('0.Work Content Judge'!$AJ$160:$AO$160,2)=0,$CS181=99),AND(COUNTIF('0.Work Content Judge'!$AJ$160:$AO$160,2)&gt;0,$CT181=99),AND('0.Work Content Judge'!$T$160=0,$CU181=99),AND('0.Work Content Judge'!$U$160=0,$CV181=99)),0,IF(OR(AND('0.Work Content Judge'!$G$130=1,$CD181=1),AND('0.Work Content Judge'!$H$130=1,$CE181=1),AND('0.Work Content Judge'!$I$130=1,$CF181=1),AND('0.Work Content Judge'!$J$130=1,$CG181=1),AND('0.Work Content Judge'!$L$130=1,$CK181=1),,AND('0.Work Content Judge'!$O$130=1,$CL181=1),AND('0.Work Content Judge'!$P$130=1,$CM181=1)),1,0))</f>
        <v>0</v>
      </c>
      <c r="AQ181" s="509">
        <f t="shared" si="32"/>
        <v>1</v>
      </c>
      <c r="AR181" s="509">
        <f>IF(OR(AND('0.Work Content Judge'!$AE$161=1,$CP181=99),AND('0.Work Content Judge'!$AH$161=1,$CQ181=99),AND('0.Work Content Judge'!$AG$161=1,$CR181=99),AND(COUNTIF('0.Work Content Judge'!$AJ$161:$AO$161,2)=0,$CS181=99),AND(COUNTIF('0.Work Content Judge'!$AJ$161:$AO$161,2)&gt;0,$CT181=99),AND('0.Work Content Judge'!$T$161=0,$CU181=99),AND('0.Work Content Judge'!$U$161=0,$CV181=99)),0,IF(OR(AND('0.Work Content Judge'!$G$131=1,$CD181=1),AND('0.Work Content Judge'!$H$131=1,$CE181=1),AND('0.Work Content Judge'!$I$131=1,$CF181=1),AND('0.Work Content Judge'!$J$131=1,$CG181=1),AND('0.Work Content Judge'!$L$131=1,$CK181=1),,AND('0.Work Content Judge'!$O$131=1,$CL181=1),AND('0.Work Content Judge'!$P$131=1,$CM181=1)),1,0))</f>
        <v>0</v>
      </c>
      <c r="AS181" s="509">
        <f t="shared" si="33"/>
        <v>1</v>
      </c>
      <c r="AT181" s="509">
        <f>IF(OR(AND('0.Work Content Judge'!$AE$162=1,$CP181=99),AND('0.Work Content Judge'!$AH$162=1,$CQ181=99),AND('0.Work Content Judge'!$AG$162=1,$CR181=99),AND(COUNTIF('0.Work Content Judge'!$AJ$162:$AO$162,2)=0,$CS181=99),AND(COUNTIF('0.Work Content Judge'!$AJ$162:$AO$162,2)&gt;0,$CT181=99),AND('0.Work Content Judge'!$T$162=0,$CU181=99),AND('0.Work Content Judge'!$U$162=0,$CV181=99)),0,IF(OR(AND('0.Work Content Judge'!$G$132=1,$CD181=1),AND('0.Work Content Judge'!$H$132=1,$CE181=1),AND('0.Work Content Judge'!$I$132=1,$CF181=1),AND('0.Work Content Judge'!$J$132=1,$CG181=1),AND('0.Work Content Judge'!$L$132=1,$CK181=1),,AND('0.Work Content Judge'!$O$132=1,$CL181=1),AND('0.Work Content Judge'!$P$132=1,$CM181=1)),1,0))</f>
        <v>0</v>
      </c>
      <c r="AU181" s="509">
        <f t="shared" si="34"/>
        <v>1</v>
      </c>
      <c r="AV181" s="509">
        <f>IF(OR(AND('0.Work Content Judge'!$AE$163=1,$CP181=99),AND('0.Work Content Judge'!$AH$163=1,$CQ181=99),AND('0.Work Content Judge'!$AG$163=1,$CR181=99),AND(COUNTIF('0.Work Content Judge'!$AJ$163:$AO$163,2)=0,$CS181=99),AND(COUNTIF('0.Work Content Judge'!$AJ$163:$AO$163,2)&gt;0,$CT181=99),AND('0.Work Content Judge'!$T$163=0,$CU181=99),AND('0.Work Content Judge'!$U$163=0,$CV181=99)),0,IF(OR(AND('0.Work Content Judge'!$G$133=1,$CD181=1),AND('0.Work Content Judge'!$H$133=1,$CE181=1),AND('0.Work Content Judge'!$I$133=1,$CF181=1),AND('0.Work Content Judge'!$J$133=1,$CG181=1),AND('0.Work Content Judge'!$L$133=1,$CK181=1),,AND('0.Work Content Judge'!$O$133=1,$CL181=1),AND('0.Work Content Judge'!$P$133=1,$CM181=1)),1,0))</f>
        <v>0</v>
      </c>
      <c r="AW181" s="509">
        <f t="shared" si="35"/>
        <v>1</v>
      </c>
      <c r="AX181" s="509">
        <f>IF(OR(AND('0.Work Content Judge'!$AE$164=1,$CP181=99),AND('0.Work Content Judge'!$AH$164=1,$CQ181=99),AND('0.Work Content Judge'!$AG$164=1,$CR181=99),AND(COUNTIF('0.Work Content Judge'!$AJ$164:$AO$164,2)=0,$CS181=99),AND(COUNTIF('0.Work Content Judge'!$AJ$164:$AO$164,2)&gt;0,$CT181=99),AND('0.Work Content Judge'!$T$164=0,$CU181=99),AND('0.Work Content Judge'!$U$164=0,$CV181=99)),0,IF(OR(AND('0.Work Content Judge'!$G$134=1,$CD181=1),AND('0.Work Content Judge'!$H$134=1,$CE181=1),AND('0.Work Content Judge'!$I$134=1,$CF181=1),AND('0.Work Content Judge'!$J$134=1,$CG181=1),AND('0.Work Content Judge'!$L$134=1,$CK181=1),,AND('0.Work Content Judge'!$O$134=1,$CL181=1),AND('0.Work Content Judge'!$P$134=1,$CM181=1)),1,0))</f>
        <v>0</v>
      </c>
      <c r="AY181" s="509">
        <f t="shared" si="36"/>
        <v>1</v>
      </c>
      <c r="AZ181" s="524">
        <f t="shared" si="25"/>
        <v>1</v>
      </c>
      <c r="BA181" s="521">
        <v>1</v>
      </c>
      <c r="BB181" s="522">
        <v>1</v>
      </c>
      <c r="BC181" s="522" t="s">
        <v>749</v>
      </c>
      <c r="BD181" s="522" t="s">
        <v>749</v>
      </c>
      <c r="BE181" s="522" t="s">
        <v>749</v>
      </c>
      <c r="BF181" s="522" t="s">
        <v>749</v>
      </c>
      <c r="BG181" s="522" t="s">
        <v>749</v>
      </c>
      <c r="BH181" s="522" t="s">
        <v>749</v>
      </c>
      <c r="BI181" s="522" t="s">
        <v>749</v>
      </c>
      <c r="BJ181" s="522" t="e">
        <v>#N/A</v>
      </c>
      <c r="BK181" s="522" t="e">
        <v>#N/A</v>
      </c>
      <c r="BL181" s="522" t="e">
        <v>#N/A</v>
      </c>
      <c r="BM181" s="522" t="e">
        <v>#N/A</v>
      </c>
      <c r="BN181" s="522" t="e">
        <v>#N/A</v>
      </c>
      <c r="BO181" s="522" t="e">
        <v>#N/A</v>
      </c>
      <c r="BP181" s="522" t="e">
        <v>#N/A</v>
      </c>
      <c r="BQ181" s="538"/>
      <c r="BR181" s="522" t="s">
        <v>749</v>
      </c>
      <c r="BS181" s="522" t="s">
        <v>749</v>
      </c>
      <c r="BT181" s="522" t="s">
        <v>749</v>
      </c>
      <c r="BU181" s="522" t="s">
        <v>749</v>
      </c>
      <c r="BV181" s="522" t="s">
        <v>749</v>
      </c>
      <c r="BW181" s="522" t="s">
        <v>749</v>
      </c>
      <c r="BX181" s="522" t="s">
        <v>749</v>
      </c>
      <c r="BY181" s="522">
        <v>1</v>
      </c>
      <c r="BZ181" s="522">
        <v>1</v>
      </c>
      <c r="CA181" s="522">
        <v>1</v>
      </c>
      <c r="CB181" s="522">
        <v>1</v>
      </c>
      <c r="CC181" s="522" t="s">
        <v>749</v>
      </c>
      <c r="CD181" s="522">
        <v>1</v>
      </c>
      <c r="CE181" s="522" t="s">
        <v>749</v>
      </c>
      <c r="CF181" s="522">
        <v>1</v>
      </c>
      <c r="CG181" s="522" t="s">
        <v>749</v>
      </c>
      <c r="CH181" s="522">
        <v>1</v>
      </c>
      <c r="CI181" s="522" t="s">
        <v>749</v>
      </c>
      <c r="CJ181" s="522" t="s">
        <v>749</v>
      </c>
      <c r="CK181" s="522" t="s">
        <v>749</v>
      </c>
      <c r="CL181" s="522" t="s">
        <v>749</v>
      </c>
      <c r="CM181" s="522" t="s">
        <v>749</v>
      </c>
      <c r="CN181" s="522" t="s">
        <v>749</v>
      </c>
      <c r="CO181" s="522">
        <v>1</v>
      </c>
      <c r="CP181" s="522"/>
      <c r="CQ181" s="522"/>
      <c r="CR181" s="522"/>
      <c r="CS181" s="522"/>
      <c r="CT181" s="522"/>
      <c r="CU181" s="522"/>
      <c r="CV181" s="522"/>
    </row>
    <row r="182" s="258" customFormat="1" ht="172.8" spans="1:100">
      <c r="A182" s="447"/>
      <c r="B182" s="448">
        <f t="shared" si="26"/>
        <v>167</v>
      </c>
      <c r="C182" s="449" t="s">
        <v>1549</v>
      </c>
      <c r="D182" s="450" t="s">
        <v>743</v>
      </c>
      <c r="E182" s="451" t="s">
        <v>744</v>
      </c>
      <c r="F182" s="452" t="s">
        <v>1550</v>
      </c>
      <c r="G182" s="453" t="s">
        <v>1551</v>
      </c>
      <c r="H182" s="451" t="str">
        <f t="shared" si="24"/>
        <v>サーバ全体
Entire server</v>
      </c>
      <c r="I182" s="319" t="s">
        <v>1547</v>
      </c>
      <c r="J182" s="320" t="s">
        <v>1548</v>
      </c>
      <c r="K182" s="487" t="str">
        <f t="shared" si="27"/>
        <v>回答不要
Not Applicable</v>
      </c>
      <c r="L182" s="488"/>
      <c r="M182" s="489"/>
      <c r="N182" s="492" t="s">
        <v>287</v>
      </c>
      <c r="O182" s="493"/>
      <c r="P182" s="494"/>
      <c r="Q182" s="503"/>
      <c r="R182" s="487" t="str">
        <f t="shared" si="28"/>
        <v>回答不要
Not Applicable</v>
      </c>
      <c r="S182" s="488"/>
      <c r="T182" s="489"/>
      <c r="U182" s="493"/>
      <c r="V182" s="494"/>
      <c r="W182" s="503"/>
      <c r="X182" s="487" t="str">
        <f t="shared" si="29"/>
        <v>回答不要
Not Applicable</v>
      </c>
      <c r="Y182" s="488"/>
      <c r="Z182" s="489"/>
      <c r="AA182" s="493"/>
      <c r="AB182" s="494"/>
      <c r="AC182" s="503"/>
      <c r="AD182" s="487" t="str">
        <f t="shared" si="30"/>
        <v>回答不要
Not Applicable</v>
      </c>
      <c r="AE182" s="488"/>
      <c r="AF182" s="489"/>
      <c r="AG182" s="493"/>
      <c r="AH182" s="494"/>
      <c r="AI182" s="503"/>
      <c r="AJ182" s="487" t="str">
        <f t="shared" si="31"/>
        <v>回答不要
Not Applicable</v>
      </c>
      <c r="AK182" s="488"/>
      <c r="AL182" s="489"/>
      <c r="AM182" s="493"/>
      <c r="AN182" s="494"/>
      <c r="AO182" s="503"/>
      <c r="AP182" s="509">
        <f>IF(OR(AND('0.Work Content Judge'!$AE$160=1,$CP182=99),AND('0.Work Content Judge'!$AH$160=1,$CQ182=99),AND('0.Work Content Judge'!$AG$160=1,$CR182=99),AND(COUNTIF('0.Work Content Judge'!$AJ$160:$AO$160,2)=0,$CS182=99),AND(COUNTIF('0.Work Content Judge'!$AJ$160:$AO$160,2)&gt;0,$CT182=99),AND('0.Work Content Judge'!$T$160=0,$CU182=99),AND('0.Work Content Judge'!$U$160=0,$CV182=99)),0,IF(OR(AND('0.Work Content Judge'!$G$130=1,$CD182=1),AND('0.Work Content Judge'!$H$130=1,$CE182=1),AND('0.Work Content Judge'!$I$130=1,$CF182=1),AND('0.Work Content Judge'!$J$130=1,$CG182=1),AND('0.Work Content Judge'!$L$130=1,$CK182=1),,AND('0.Work Content Judge'!$O$130=1,$CL182=1),AND('0.Work Content Judge'!$P$130=1,$CM182=1)),1,0))</f>
        <v>0</v>
      </c>
      <c r="AQ182" s="509">
        <f t="shared" si="32"/>
        <v>1</v>
      </c>
      <c r="AR182" s="509">
        <f>IF(OR(AND('0.Work Content Judge'!$AE$161=1,$CP182=99),AND('0.Work Content Judge'!$AH$161=1,$CQ182=99),AND('0.Work Content Judge'!$AG$161=1,$CR182=99),AND(COUNTIF('0.Work Content Judge'!$AJ$161:$AO$161,2)=0,$CS182=99),AND(COUNTIF('0.Work Content Judge'!$AJ$161:$AO$161,2)&gt;0,$CT182=99),AND('0.Work Content Judge'!$T$161=0,$CU182=99),AND('0.Work Content Judge'!$U$161=0,$CV182=99)),0,IF(OR(AND('0.Work Content Judge'!$G$131=1,$CD182=1),AND('0.Work Content Judge'!$H$131=1,$CE182=1),AND('0.Work Content Judge'!$I$131=1,$CF182=1),AND('0.Work Content Judge'!$J$131=1,$CG182=1),AND('0.Work Content Judge'!$L$131=1,$CK182=1),,AND('0.Work Content Judge'!$O$131=1,$CL182=1),AND('0.Work Content Judge'!$P$131=1,$CM182=1)),1,0))</f>
        <v>0</v>
      </c>
      <c r="AS182" s="509">
        <f t="shared" si="33"/>
        <v>1</v>
      </c>
      <c r="AT182" s="509">
        <f>IF(OR(AND('0.Work Content Judge'!$AE$162=1,$CP182=99),AND('0.Work Content Judge'!$AH$162=1,$CQ182=99),AND('0.Work Content Judge'!$AG$162=1,$CR182=99),AND(COUNTIF('0.Work Content Judge'!$AJ$162:$AO$162,2)=0,$CS182=99),AND(COUNTIF('0.Work Content Judge'!$AJ$162:$AO$162,2)&gt;0,$CT182=99),AND('0.Work Content Judge'!$T$162=0,$CU182=99),AND('0.Work Content Judge'!$U$162=0,$CV182=99)),0,IF(OR(AND('0.Work Content Judge'!$G$132=1,$CD182=1),AND('0.Work Content Judge'!$H$132=1,$CE182=1),AND('0.Work Content Judge'!$I$132=1,$CF182=1),AND('0.Work Content Judge'!$J$132=1,$CG182=1),AND('0.Work Content Judge'!$L$132=1,$CK182=1),,AND('0.Work Content Judge'!$O$132=1,$CL182=1),AND('0.Work Content Judge'!$P$132=1,$CM182=1)),1,0))</f>
        <v>0</v>
      </c>
      <c r="AU182" s="509">
        <f t="shared" si="34"/>
        <v>1</v>
      </c>
      <c r="AV182" s="509">
        <f>IF(OR(AND('0.Work Content Judge'!$AE$163=1,$CP182=99),AND('0.Work Content Judge'!$AH$163=1,$CQ182=99),AND('0.Work Content Judge'!$AG$163=1,$CR182=99),AND(COUNTIF('0.Work Content Judge'!$AJ$163:$AO$163,2)=0,$CS182=99),AND(COUNTIF('0.Work Content Judge'!$AJ$163:$AO$163,2)&gt;0,$CT182=99),AND('0.Work Content Judge'!$T$163=0,$CU182=99),AND('0.Work Content Judge'!$U$163=0,$CV182=99)),0,IF(OR(AND('0.Work Content Judge'!$G$133=1,$CD182=1),AND('0.Work Content Judge'!$H$133=1,$CE182=1),AND('0.Work Content Judge'!$I$133=1,$CF182=1),AND('0.Work Content Judge'!$J$133=1,$CG182=1),AND('0.Work Content Judge'!$L$133=1,$CK182=1),,AND('0.Work Content Judge'!$O$133=1,$CL182=1),AND('0.Work Content Judge'!$P$133=1,$CM182=1)),1,0))</f>
        <v>0</v>
      </c>
      <c r="AW182" s="509">
        <f t="shared" si="35"/>
        <v>1</v>
      </c>
      <c r="AX182" s="509">
        <f>IF(OR(AND('0.Work Content Judge'!$AE$164=1,$CP182=99),AND('0.Work Content Judge'!$AH$164=1,$CQ182=99),AND('0.Work Content Judge'!$AG$164=1,$CR182=99),AND(COUNTIF('0.Work Content Judge'!$AJ$164:$AO$164,2)=0,$CS182=99),AND(COUNTIF('0.Work Content Judge'!$AJ$164:$AO$164,2)&gt;0,$CT182=99),AND('0.Work Content Judge'!$T$164=0,$CU182=99),AND('0.Work Content Judge'!$U$164=0,$CV182=99)),0,IF(OR(AND('0.Work Content Judge'!$G$134=1,$CD182=1),AND('0.Work Content Judge'!$H$134=1,$CE182=1),AND('0.Work Content Judge'!$I$134=1,$CF182=1),AND('0.Work Content Judge'!$J$134=1,$CG182=1),AND('0.Work Content Judge'!$L$134=1,$CK182=1),,AND('0.Work Content Judge'!$O$134=1,$CL182=1),AND('0.Work Content Judge'!$P$134=1,$CM182=1)),1,0))</f>
        <v>0</v>
      </c>
      <c r="AY182" s="509">
        <f t="shared" si="36"/>
        <v>1</v>
      </c>
      <c r="AZ182" s="523">
        <f t="shared" si="25"/>
        <v>2</v>
      </c>
      <c r="BA182" s="521">
        <v>1</v>
      </c>
      <c r="BB182" s="522">
        <v>1</v>
      </c>
      <c r="BC182" s="522" t="s">
        <v>749</v>
      </c>
      <c r="BD182" s="522" t="s">
        <v>749</v>
      </c>
      <c r="BE182" s="522" t="s">
        <v>749</v>
      </c>
      <c r="BF182" s="522" t="s">
        <v>749</v>
      </c>
      <c r="BG182" s="522" t="s">
        <v>749</v>
      </c>
      <c r="BH182" s="522" t="s">
        <v>749</v>
      </c>
      <c r="BI182" s="522" t="s">
        <v>749</v>
      </c>
      <c r="BJ182" s="522" t="e">
        <v>#N/A</v>
      </c>
      <c r="BK182" s="522" t="e">
        <v>#N/A</v>
      </c>
      <c r="BL182" s="522" t="e">
        <v>#N/A</v>
      </c>
      <c r="BM182" s="522" t="e">
        <v>#N/A</v>
      </c>
      <c r="BN182" s="522" t="e">
        <v>#N/A</v>
      </c>
      <c r="BO182" s="522" t="e">
        <v>#N/A</v>
      </c>
      <c r="BP182" s="522" t="e">
        <v>#N/A</v>
      </c>
      <c r="BQ182" s="522">
        <v>1</v>
      </c>
      <c r="BR182" s="522" t="s">
        <v>749</v>
      </c>
      <c r="BS182" s="522" t="s">
        <v>749</v>
      </c>
      <c r="BT182" s="522" t="s">
        <v>749</v>
      </c>
      <c r="BU182" s="522" t="s">
        <v>749</v>
      </c>
      <c r="BV182" s="522" t="s">
        <v>749</v>
      </c>
      <c r="BW182" s="522" t="s">
        <v>749</v>
      </c>
      <c r="BX182" s="522" t="s">
        <v>749</v>
      </c>
      <c r="BY182" s="522">
        <v>1</v>
      </c>
      <c r="BZ182" s="522">
        <v>1</v>
      </c>
      <c r="CA182" s="522">
        <v>1</v>
      </c>
      <c r="CB182" s="522">
        <v>1</v>
      </c>
      <c r="CC182" s="522" t="s">
        <v>749</v>
      </c>
      <c r="CD182" s="522">
        <v>1</v>
      </c>
      <c r="CE182" s="522" t="s">
        <v>749</v>
      </c>
      <c r="CF182" s="522">
        <v>1</v>
      </c>
      <c r="CG182" s="522" t="s">
        <v>749</v>
      </c>
      <c r="CH182" s="522">
        <v>1</v>
      </c>
      <c r="CI182" s="522" t="s">
        <v>749</v>
      </c>
      <c r="CJ182" s="522" t="s">
        <v>749</v>
      </c>
      <c r="CK182" s="522" t="s">
        <v>749</v>
      </c>
      <c r="CL182" s="522" t="s">
        <v>749</v>
      </c>
      <c r="CM182" s="522" t="s">
        <v>749</v>
      </c>
      <c r="CN182" s="522" t="s">
        <v>749</v>
      </c>
      <c r="CO182" s="522">
        <v>1</v>
      </c>
      <c r="CP182" s="522"/>
      <c r="CQ182" s="522"/>
      <c r="CR182" s="522"/>
      <c r="CS182" s="522"/>
      <c r="CT182" s="522"/>
      <c r="CU182" s="522"/>
      <c r="CV182" s="522"/>
    </row>
    <row r="183" s="258" customFormat="1" ht="172.8" spans="1:100">
      <c r="A183" s="447"/>
      <c r="B183" s="448">
        <f t="shared" si="26"/>
        <v>168</v>
      </c>
      <c r="C183" s="449" t="s">
        <v>1549</v>
      </c>
      <c r="D183" s="450" t="s">
        <v>743</v>
      </c>
      <c r="E183" s="451" t="s">
        <v>744</v>
      </c>
      <c r="F183" s="452" t="s">
        <v>1550</v>
      </c>
      <c r="G183" s="453" t="s">
        <v>1551</v>
      </c>
      <c r="H183" s="454" t="str">
        <f t="shared" si="24"/>
        <v>その他(ネットワーク機器等)
Other
(e.g., External FW, IPS/IDS, network equipment, storage devices, etc.)</v>
      </c>
      <c r="I183" s="319" t="s">
        <v>1547</v>
      </c>
      <c r="J183" s="320" t="s">
        <v>1548</v>
      </c>
      <c r="K183" s="487" t="str">
        <f t="shared" si="27"/>
        <v>回答不要
Not Applicable</v>
      </c>
      <c r="L183" s="488"/>
      <c r="M183" s="489"/>
      <c r="N183" s="492" t="s">
        <v>287</v>
      </c>
      <c r="O183" s="493"/>
      <c r="P183" s="494"/>
      <c r="Q183" s="503"/>
      <c r="R183" s="487" t="str">
        <f t="shared" si="28"/>
        <v>回答不要
Not Applicable</v>
      </c>
      <c r="S183" s="488"/>
      <c r="T183" s="489"/>
      <c r="U183" s="493"/>
      <c r="V183" s="494"/>
      <c r="W183" s="503"/>
      <c r="X183" s="487" t="str">
        <f t="shared" si="29"/>
        <v>回答不要
Not Applicable</v>
      </c>
      <c r="Y183" s="488"/>
      <c r="Z183" s="489"/>
      <c r="AA183" s="493"/>
      <c r="AB183" s="494"/>
      <c r="AC183" s="503"/>
      <c r="AD183" s="487" t="str">
        <f t="shared" si="30"/>
        <v>回答不要
Not Applicable</v>
      </c>
      <c r="AE183" s="488"/>
      <c r="AF183" s="489"/>
      <c r="AG183" s="493"/>
      <c r="AH183" s="494"/>
      <c r="AI183" s="503"/>
      <c r="AJ183" s="487" t="str">
        <f t="shared" si="31"/>
        <v>回答不要
Not Applicable</v>
      </c>
      <c r="AK183" s="488"/>
      <c r="AL183" s="489"/>
      <c r="AM183" s="493"/>
      <c r="AN183" s="494"/>
      <c r="AO183" s="503"/>
      <c r="AP183" s="509">
        <f>IF(OR(AND('0.Work Content Judge'!$AE$160=1,$CP183=99),AND('0.Work Content Judge'!$AH$160=1,$CQ183=99),AND('0.Work Content Judge'!$AG$160=1,$CR183=99),AND(COUNTIF('0.Work Content Judge'!$AJ$160:$AO$160,2)=0,$CS183=99),AND(COUNTIF('0.Work Content Judge'!$AJ$160:$AO$160,2)&gt;0,$CT183=99),AND('0.Work Content Judge'!$T$160=0,$CU183=99),AND('0.Work Content Judge'!$U$160=0,$CV183=99)),0,IF(OR(AND('0.Work Content Judge'!$G$130=1,$CD183=1),AND('0.Work Content Judge'!$H$130=1,$CE183=1),AND('0.Work Content Judge'!$I$130=1,$CF183=1),AND('0.Work Content Judge'!$J$130=1,$CG183=1),AND('0.Work Content Judge'!$L$130=1,$CK183=1),,AND('0.Work Content Judge'!$O$130=1,$CL183=1),AND('0.Work Content Judge'!$P$130=1,$CM183=1)),1,0))</f>
        <v>0</v>
      </c>
      <c r="AQ183" s="509">
        <f t="shared" si="32"/>
        <v>1</v>
      </c>
      <c r="AR183" s="509">
        <f>IF(OR(AND('0.Work Content Judge'!$AE$161=1,$CP183=99),AND('0.Work Content Judge'!$AH$161=1,$CQ183=99),AND('0.Work Content Judge'!$AG$161=1,$CR183=99),AND(COUNTIF('0.Work Content Judge'!$AJ$161:$AO$161,2)=0,$CS183=99),AND(COUNTIF('0.Work Content Judge'!$AJ$161:$AO$161,2)&gt;0,$CT183=99),AND('0.Work Content Judge'!$T$161=0,$CU183=99),AND('0.Work Content Judge'!$U$161=0,$CV183=99)),0,IF(OR(AND('0.Work Content Judge'!$G$131=1,$CD183=1),AND('0.Work Content Judge'!$H$131=1,$CE183=1),AND('0.Work Content Judge'!$I$131=1,$CF183=1),AND('0.Work Content Judge'!$J$131=1,$CG183=1),AND('0.Work Content Judge'!$L$131=1,$CK183=1),,AND('0.Work Content Judge'!$O$131=1,$CL183=1),AND('0.Work Content Judge'!$P$131=1,$CM183=1)),1,0))</f>
        <v>0</v>
      </c>
      <c r="AS183" s="509">
        <f t="shared" si="33"/>
        <v>1</v>
      </c>
      <c r="AT183" s="509">
        <f>IF(OR(AND('0.Work Content Judge'!$AE$162=1,$CP183=99),AND('0.Work Content Judge'!$AH$162=1,$CQ183=99),AND('0.Work Content Judge'!$AG$162=1,$CR183=99),AND(COUNTIF('0.Work Content Judge'!$AJ$162:$AO$162,2)=0,$CS183=99),AND(COUNTIF('0.Work Content Judge'!$AJ$162:$AO$162,2)&gt;0,$CT183=99),AND('0.Work Content Judge'!$T$162=0,$CU183=99),AND('0.Work Content Judge'!$U$162=0,$CV183=99)),0,IF(OR(AND('0.Work Content Judge'!$G$132=1,$CD183=1),AND('0.Work Content Judge'!$H$132=1,$CE183=1),AND('0.Work Content Judge'!$I$132=1,$CF183=1),AND('0.Work Content Judge'!$J$132=1,$CG183=1),AND('0.Work Content Judge'!$L$132=1,$CK183=1),,AND('0.Work Content Judge'!$O$132=1,$CL183=1),AND('0.Work Content Judge'!$P$132=1,$CM183=1)),1,0))</f>
        <v>0</v>
      </c>
      <c r="AU183" s="509">
        <f t="shared" si="34"/>
        <v>1</v>
      </c>
      <c r="AV183" s="509">
        <f>IF(OR(AND('0.Work Content Judge'!$AE$163=1,$CP183=99),AND('0.Work Content Judge'!$AH$163=1,$CQ183=99),AND('0.Work Content Judge'!$AG$163=1,$CR183=99),AND(COUNTIF('0.Work Content Judge'!$AJ$163:$AO$163,2)=0,$CS183=99),AND(COUNTIF('0.Work Content Judge'!$AJ$163:$AO$163,2)&gt;0,$CT183=99),AND('0.Work Content Judge'!$T$163=0,$CU183=99),AND('0.Work Content Judge'!$U$163=0,$CV183=99)),0,IF(OR(AND('0.Work Content Judge'!$G$133=1,$CD183=1),AND('0.Work Content Judge'!$H$133=1,$CE183=1),AND('0.Work Content Judge'!$I$133=1,$CF183=1),AND('0.Work Content Judge'!$J$133=1,$CG183=1),AND('0.Work Content Judge'!$L$133=1,$CK183=1),,AND('0.Work Content Judge'!$O$133=1,$CL183=1),AND('0.Work Content Judge'!$P$133=1,$CM183=1)),1,0))</f>
        <v>0</v>
      </c>
      <c r="AW183" s="509">
        <f t="shared" si="35"/>
        <v>1</v>
      </c>
      <c r="AX183" s="509">
        <f>IF(OR(AND('0.Work Content Judge'!$AE$164=1,$CP183=99),AND('0.Work Content Judge'!$AH$164=1,$CQ183=99),AND('0.Work Content Judge'!$AG$164=1,$CR183=99),AND(COUNTIF('0.Work Content Judge'!$AJ$164:$AO$164,2)=0,$CS183=99),AND(COUNTIF('0.Work Content Judge'!$AJ$164:$AO$164,2)&gt;0,$CT183=99),AND('0.Work Content Judge'!$T$164=0,$CU183=99),AND('0.Work Content Judge'!$U$164=0,$CV183=99)),0,IF(OR(AND('0.Work Content Judge'!$G$134=1,$CD183=1),AND('0.Work Content Judge'!$H$134=1,$CE183=1),AND('0.Work Content Judge'!$I$134=1,$CF183=1),AND('0.Work Content Judge'!$J$134=1,$CG183=1),AND('0.Work Content Judge'!$L$134=1,$CK183=1),,AND('0.Work Content Judge'!$O$134=1,$CL183=1),AND('0.Work Content Judge'!$P$134=1,$CM183=1)),1,0))</f>
        <v>0</v>
      </c>
      <c r="AY183" s="509">
        <f t="shared" si="36"/>
        <v>1</v>
      </c>
      <c r="AZ183" s="524">
        <f t="shared" si="25"/>
        <v>1</v>
      </c>
      <c r="BA183" s="521">
        <v>1</v>
      </c>
      <c r="BB183" s="522">
        <v>1</v>
      </c>
      <c r="BC183" s="522" t="s">
        <v>749</v>
      </c>
      <c r="BD183" s="522" t="s">
        <v>749</v>
      </c>
      <c r="BE183" s="522" t="s">
        <v>749</v>
      </c>
      <c r="BF183" s="522" t="s">
        <v>749</v>
      </c>
      <c r="BG183" s="522" t="s">
        <v>749</v>
      </c>
      <c r="BH183" s="522" t="s">
        <v>749</v>
      </c>
      <c r="BI183" s="522" t="s">
        <v>749</v>
      </c>
      <c r="BJ183" s="522" t="e">
        <v>#N/A</v>
      </c>
      <c r="BK183" s="522" t="e">
        <v>#N/A</v>
      </c>
      <c r="BL183" s="522" t="e">
        <v>#N/A</v>
      </c>
      <c r="BM183" s="522" t="e">
        <v>#N/A</v>
      </c>
      <c r="BN183" s="522" t="e">
        <v>#N/A</v>
      </c>
      <c r="BO183" s="522" t="e">
        <v>#N/A</v>
      </c>
      <c r="BP183" s="522" t="e">
        <v>#N/A</v>
      </c>
      <c r="BQ183" s="538"/>
      <c r="BR183" s="522" t="s">
        <v>749</v>
      </c>
      <c r="BS183" s="522" t="s">
        <v>749</v>
      </c>
      <c r="BT183" s="522" t="s">
        <v>749</v>
      </c>
      <c r="BU183" s="522" t="s">
        <v>749</v>
      </c>
      <c r="BV183" s="522" t="s">
        <v>749</v>
      </c>
      <c r="BW183" s="522" t="s">
        <v>749</v>
      </c>
      <c r="BX183" s="522" t="s">
        <v>749</v>
      </c>
      <c r="BY183" s="522">
        <v>1</v>
      </c>
      <c r="BZ183" s="522">
        <v>1</v>
      </c>
      <c r="CA183" s="522">
        <v>1</v>
      </c>
      <c r="CB183" s="522">
        <v>1</v>
      </c>
      <c r="CC183" s="522" t="s">
        <v>749</v>
      </c>
      <c r="CD183" s="522">
        <v>1</v>
      </c>
      <c r="CE183" s="522" t="s">
        <v>749</v>
      </c>
      <c r="CF183" s="522">
        <v>1</v>
      </c>
      <c r="CG183" s="522" t="s">
        <v>749</v>
      </c>
      <c r="CH183" s="522">
        <v>1</v>
      </c>
      <c r="CI183" s="522" t="s">
        <v>749</v>
      </c>
      <c r="CJ183" s="522" t="s">
        <v>749</v>
      </c>
      <c r="CK183" s="522" t="s">
        <v>749</v>
      </c>
      <c r="CL183" s="522" t="s">
        <v>749</v>
      </c>
      <c r="CM183" s="522" t="s">
        <v>749</v>
      </c>
      <c r="CN183" s="522" t="s">
        <v>749</v>
      </c>
      <c r="CO183" s="522">
        <v>1</v>
      </c>
      <c r="CP183" s="522"/>
      <c r="CQ183" s="522"/>
      <c r="CR183" s="522"/>
      <c r="CS183" s="522"/>
      <c r="CT183" s="522"/>
      <c r="CU183" s="522"/>
      <c r="CV183" s="522"/>
    </row>
    <row r="184" s="258" customFormat="1" ht="172.8" spans="1:100">
      <c r="A184" s="447"/>
      <c r="B184" s="448">
        <f t="shared" si="26"/>
        <v>169</v>
      </c>
      <c r="C184" s="449" t="s">
        <v>1552</v>
      </c>
      <c r="D184" s="450" t="s">
        <v>743</v>
      </c>
      <c r="E184" s="451" t="s">
        <v>744</v>
      </c>
      <c r="F184" s="452" t="s">
        <v>1553</v>
      </c>
      <c r="G184" s="453" t="s">
        <v>1554</v>
      </c>
      <c r="H184" s="451" t="str">
        <f t="shared" si="24"/>
        <v>サーバ全体
Entire server</v>
      </c>
      <c r="I184" s="319" t="s">
        <v>1555</v>
      </c>
      <c r="J184" s="320" t="s">
        <v>1556</v>
      </c>
      <c r="K184" s="487" t="str">
        <f t="shared" si="27"/>
        <v>回答不要
Not Applicable</v>
      </c>
      <c r="L184" s="488"/>
      <c r="M184" s="489"/>
      <c r="N184" s="492" t="s">
        <v>287</v>
      </c>
      <c r="O184" s="493"/>
      <c r="P184" s="494"/>
      <c r="Q184" s="503"/>
      <c r="R184" s="487" t="str">
        <f t="shared" si="28"/>
        <v>回答不要
Not Applicable</v>
      </c>
      <c r="S184" s="488"/>
      <c r="T184" s="489"/>
      <c r="U184" s="493"/>
      <c r="V184" s="494"/>
      <c r="W184" s="503"/>
      <c r="X184" s="487" t="str">
        <f t="shared" si="29"/>
        <v>回答不要
Not Applicable</v>
      </c>
      <c r="Y184" s="488"/>
      <c r="Z184" s="489"/>
      <c r="AA184" s="493"/>
      <c r="AB184" s="494"/>
      <c r="AC184" s="503"/>
      <c r="AD184" s="487" t="str">
        <f t="shared" si="30"/>
        <v>回答不要
Not Applicable</v>
      </c>
      <c r="AE184" s="488"/>
      <c r="AF184" s="489"/>
      <c r="AG184" s="493"/>
      <c r="AH184" s="494"/>
      <c r="AI184" s="503"/>
      <c r="AJ184" s="487" t="str">
        <f t="shared" si="31"/>
        <v>回答不要
Not Applicable</v>
      </c>
      <c r="AK184" s="488"/>
      <c r="AL184" s="489"/>
      <c r="AM184" s="493"/>
      <c r="AN184" s="494"/>
      <c r="AO184" s="503"/>
      <c r="AP184" s="509">
        <f>IF(OR(AND('0.Work Content Judge'!$AE$160=1,$CP184=99),AND('0.Work Content Judge'!$AH$160=1,$CQ184=99),AND('0.Work Content Judge'!$AG$160=1,$CR184=99),AND(COUNTIF('0.Work Content Judge'!$AJ$160:$AO$160,2)=0,$CS184=99),AND(COUNTIF('0.Work Content Judge'!$AJ$160:$AO$160,2)&gt;0,$CT184=99),AND('0.Work Content Judge'!$T$160=0,$CU184=99),AND('0.Work Content Judge'!$U$160=0,$CV184=99)),0,IF(OR(AND('0.Work Content Judge'!$G$130=1,$CD184=1),AND('0.Work Content Judge'!$H$130=1,$CE184=1),AND('0.Work Content Judge'!$I$130=1,$CF184=1),AND('0.Work Content Judge'!$J$130=1,$CG184=1),AND('0.Work Content Judge'!$L$130=1,$CK184=1),,AND('0.Work Content Judge'!$O$130=1,$CL184=1),AND('0.Work Content Judge'!$P$130=1,$CM184=1)),1,0))</f>
        <v>0</v>
      </c>
      <c r="AQ184" s="509">
        <f t="shared" si="32"/>
        <v>1</v>
      </c>
      <c r="AR184" s="509">
        <f>IF(OR(AND('0.Work Content Judge'!$AE$161=1,$CP184=99),AND('0.Work Content Judge'!$AH$161=1,$CQ184=99),AND('0.Work Content Judge'!$AG$161=1,$CR184=99),AND(COUNTIF('0.Work Content Judge'!$AJ$161:$AO$161,2)=0,$CS184=99),AND(COUNTIF('0.Work Content Judge'!$AJ$161:$AO$161,2)&gt;0,$CT184=99),AND('0.Work Content Judge'!$T$161=0,$CU184=99),AND('0.Work Content Judge'!$U$161=0,$CV184=99)),0,IF(OR(AND('0.Work Content Judge'!$G$131=1,$CD184=1),AND('0.Work Content Judge'!$H$131=1,$CE184=1),AND('0.Work Content Judge'!$I$131=1,$CF184=1),AND('0.Work Content Judge'!$J$131=1,$CG184=1),AND('0.Work Content Judge'!$L$131=1,$CK184=1),,AND('0.Work Content Judge'!$O$131=1,$CL184=1),AND('0.Work Content Judge'!$P$131=1,$CM184=1)),1,0))</f>
        <v>0</v>
      </c>
      <c r="AS184" s="509">
        <f t="shared" si="33"/>
        <v>1</v>
      </c>
      <c r="AT184" s="509">
        <f>IF(OR(AND('0.Work Content Judge'!$AE$162=1,$CP184=99),AND('0.Work Content Judge'!$AH$162=1,$CQ184=99),AND('0.Work Content Judge'!$AG$162=1,$CR184=99),AND(COUNTIF('0.Work Content Judge'!$AJ$162:$AO$162,2)=0,$CS184=99),AND(COUNTIF('0.Work Content Judge'!$AJ$162:$AO$162,2)&gt;0,$CT184=99),AND('0.Work Content Judge'!$T$162=0,$CU184=99),AND('0.Work Content Judge'!$U$162=0,$CV184=99)),0,IF(OR(AND('0.Work Content Judge'!$G$132=1,$CD184=1),AND('0.Work Content Judge'!$H$132=1,$CE184=1),AND('0.Work Content Judge'!$I$132=1,$CF184=1),AND('0.Work Content Judge'!$J$132=1,$CG184=1),AND('0.Work Content Judge'!$L$132=1,$CK184=1),,AND('0.Work Content Judge'!$O$132=1,$CL184=1),AND('0.Work Content Judge'!$P$132=1,$CM184=1)),1,0))</f>
        <v>0</v>
      </c>
      <c r="AU184" s="509">
        <f t="shared" si="34"/>
        <v>1</v>
      </c>
      <c r="AV184" s="509">
        <f>IF(OR(AND('0.Work Content Judge'!$AE$163=1,$CP184=99),AND('0.Work Content Judge'!$AH$163=1,$CQ184=99),AND('0.Work Content Judge'!$AG$163=1,$CR184=99),AND(COUNTIF('0.Work Content Judge'!$AJ$163:$AO$163,2)=0,$CS184=99),AND(COUNTIF('0.Work Content Judge'!$AJ$163:$AO$163,2)&gt;0,$CT184=99),AND('0.Work Content Judge'!$T$163=0,$CU184=99),AND('0.Work Content Judge'!$U$163=0,$CV184=99)),0,IF(OR(AND('0.Work Content Judge'!$G$133=1,$CD184=1),AND('0.Work Content Judge'!$H$133=1,$CE184=1),AND('0.Work Content Judge'!$I$133=1,$CF184=1),AND('0.Work Content Judge'!$J$133=1,$CG184=1),AND('0.Work Content Judge'!$L$133=1,$CK184=1),,AND('0.Work Content Judge'!$O$133=1,$CL184=1),AND('0.Work Content Judge'!$P$133=1,$CM184=1)),1,0))</f>
        <v>0</v>
      </c>
      <c r="AW184" s="509">
        <f t="shared" si="35"/>
        <v>1</v>
      </c>
      <c r="AX184" s="509">
        <f>IF(OR(AND('0.Work Content Judge'!$AE$164=1,$CP184=99),AND('0.Work Content Judge'!$AH$164=1,$CQ184=99),AND('0.Work Content Judge'!$AG$164=1,$CR184=99),AND(COUNTIF('0.Work Content Judge'!$AJ$164:$AO$164,2)=0,$CS184=99),AND(COUNTIF('0.Work Content Judge'!$AJ$164:$AO$164,2)&gt;0,$CT184=99),AND('0.Work Content Judge'!$T$164=0,$CU184=99),AND('0.Work Content Judge'!$U$164=0,$CV184=99)),0,IF(OR(AND('0.Work Content Judge'!$G$134=1,$CD184=1),AND('0.Work Content Judge'!$H$134=1,$CE184=1),AND('0.Work Content Judge'!$I$134=1,$CF184=1),AND('0.Work Content Judge'!$J$134=1,$CG184=1),AND('0.Work Content Judge'!$L$134=1,$CK184=1),,AND('0.Work Content Judge'!$O$134=1,$CL184=1),AND('0.Work Content Judge'!$P$134=1,$CM184=1)),1,0))</f>
        <v>0</v>
      </c>
      <c r="AY184" s="509">
        <f t="shared" si="36"/>
        <v>1</v>
      </c>
      <c r="AZ184" s="493">
        <f t="shared" si="25"/>
        <v>1</v>
      </c>
      <c r="BA184" s="521">
        <v>1</v>
      </c>
      <c r="BB184" s="522">
        <v>1</v>
      </c>
      <c r="BC184" s="522" t="s">
        <v>749</v>
      </c>
      <c r="BD184" s="522" t="s">
        <v>749</v>
      </c>
      <c r="BE184" s="522" t="s">
        <v>749</v>
      </c>
      <c r="BF184" s="522" t="s">
        <v>749</v>
      </c>
      <c r="BG184" s="522" t="s">
        <v>749</v>
      </c>
      <c r="BH184" s="522" t="s">
        <v>749</v>
      </c>
      <c r="BI184" s="522" t="s">
        <v>749</v>
      </c>
      <c r="BJ184" s="522" t="e">
        <v>#N/A</v>
      </c>
      <c r="BK184" s="522" t="e">
        <v>#N/A</v>
      </c>
      <c r="BL184" s="522" t="e">
        <v>#N/A</v>
      </c>
      <c r="BM184" s="522" t="e">
        <v>#N/A</v>
      </c>
      <c r="BN184" s="522" t="e">
        <v>#N/A</v>
      </c>
      <c r="BO184" s="522" t="e">
        <v>#N/A</v>
      </c>
      <c r="BP184" s="522" t="e">
        <v>#N/A</v>
      </c>
      <c r="BQ184" s="522">
        <v>1</v>
      </c>
      <c r="BR184" s="522" t="s">
        <v>749</v>
      </c>
      <c r="BS184" s="522" t="s">
        <v>749</v>
      </c>
      <c r="BT184" s="522" t="s">
        <v>749</v>
      </c>
      <c r="BU184" s="522" t="s">
        <v>749</v>
      </c>
      <c r="BV184" s="522" t="s">
        <v>749</v>
      </c>
      <c r="BW184" s="522" t="s">
        <v>749</v>
      </c>
      <c r="BX184" s="522" t="s">
        <v>749</v>
      </c>
      <c r="BY184" s="522" t="s">
        <v>749</v>
      </c>
      <c r="BZ184" s="522"/>
      <c r="CA184" s="522">
        <v>1</v>
      </c>
      <c r="CB184" s="522"/>
      <c r="CC184" s="522" t="s">
        <v>749</v>
      </c>
      <c r="CD184" s="522">
        <v>1</v>
      </c>
      <c r="CE184" s="522" t="s">
        <v>749</v>
      </c>
      <c r="CF184" s="522" t="s">
        <v>749</v>
      </c>
      <c r="CG184" s="522" t="s">
        <v>749</v>
      </c>
      <c r="CH184" s="522">
        <v>1</v>
      </c>
      <c r="CI184" s="522" t="s">
        <v>749</v>
      </c>
      <c r="CJ184" s="522" t="s">
        <v>749</v>
      </c>
      <c r="CK184" s="522" t="s">
        <v>749</v>
      </c>
      <c r="CL184" s="522" t="s">
        <v>749</v>
      </c>
      <c r="CM184" s="522" t="s">
        <v>749</v>
      </c>
      <c r="CN184" s="522" t="s">
        <v>749</v>
      </c>
      <c r="CO184" s="522">
        <v>1</v>
      </c>
      <c r="CP184" s="522"/>
      <c r="CQ184" s="522"/>
      <c r="CR184" s="522"/>
      <c r="CS184" s="522"/>
      <c r="CT184" s="522"/>
      <c r="CU184" s="522"/>
      <c r="CV184" s="522"/>
    </row>
    <row r="185" s="258" customFormat="1" ht="172.8" spans="1:100">
      <c r="A185" s="447"/>
      <c r="B185" s="448">
        <f t="shared" si="26"/>
        <v>170</v>
      </c>
      <c r="C185" s="449" t="s">
        <v>1557</v>
      </c>
      <c r="D185" s="450" t="s">
        <v>743</v>
      </c>
      <c r="E185" s="451" t="s">
        <v>744</v>
      </c>
      <c r="F185" s="452" t="s">
        <v>1558</v>
      </c>
      <c r="G185" s="453" t="s">
        <v>1559</v>
      </c>
      <c r="H185" s="451" t="str">
        <f t="shared" si="24"/>
        <v>サーバ全体
Entire server</v>
      </c>
      <c r="I185" s="319" t="s">
        <v>1555</v>
      </c>
      <c r="J185" s="320" t="s">
        <v>1556</v>
      </c>
      <c r="K185" s="487" t="str">
        <f t="shared" si="27"/>
        <v>回答不要
Not Applicable</v>
      </c>
      <c r="L185" s="488"/>
      <c r="M185" s="489"/>
      <c r="N185" s="492" t="s">
        <v>287</v>
      </c>
      <c r="O185" s="493"/>
      <c r="P185" s="494"/>
      <c r="Q185" s="503"/>
      <c r="R185" s="487" t="str">
        <f t="shared" si="28"/>
        <v>回答不要
Not Applicable</v>
      </c>
      <c r="S185" s="488"/>
      <c r="T185" s="489"/>
      <c r="U185" s="493"/>
      <c r="V185" s="494"/>
      <c r="W185" s="503"/>
      <c r="X185" s="487" t="str">
        <f t="shared" si="29"/>
        <v>回答不要
Not Applicable</v>
      </c>
      <c r="Y185" s="488"/>
      <c r="Z185" s="489"/>
      <c r="AA185" s="493"/>
      <c r="AB185" s="494"/>
      <c r="AC185" s="503"/>
      <c r="AD185" s="487" t="str">
        <f t="shared" si="30"/>
        <v>回答不要
Not Applicable</v>
      </c>
      <c r="AE185" s="488"/>
      <c r="AF185" s="489"/>
      <c r="AG185" s="493"/>
      <c r="AH185" s="494"/>
      <c r="AI185" s="503"/>
      <c r="AJ185" s="487" t="str">
        <f t="shared" si="31"/>
        <v>回答不要
Not Applicable</v>
      </c>
      <c r="AK185" s="488"/>
      <c r="AL185" s="489"/>
      <c r="AM185" s="493"/>
      <c r="AN185" s="494"/>
      <c r="AO185" s="503"/>
      <c r="AP185" s="509">
        <f>IF(OR(AND('0.Work Content Judge'!$AE$160=1,$CP185=99),AND('0.Work Content Judge'!$AH$160=1,$CQ185=99),AND('0.Work Content Judge'!$AG$160=1,$CR185=99),AND(COUNTIF('0.Work Content Judge'!$AJ$160:$AO$160,2)=0,$CS185=99),AND(COUNTIF('0.Work Content Judge'!$AJ$160:$AO$160,2)&gt;0,$CT185=99),AND('0.Work Content Judge'!$T$160=0,$CU185=99),AND('0.Work Content Judge'!$U$160=0,$CV185=99)),0,IF(OR(AND('0.Work Content Judge'!$G$130=1,$CD185=1),AND('0.Work Content Judge'!$H$130=1,$CE185=1),AND('0.Work Content Judge'!$I$130=1,$CF185=1),AND('0.Work Content Judge'!$J$130=1,$CG185=1),AND('0.Work Content Judge'!$L$130=1,$CK185=1),,AND('0.Work Content Judge'!$O$130=1,$CL185=1),AND('0.Work Content Judge'!$P$130=1,$CM185=1)),1,0))</f>
        <v>0</v>
      </c>
      <c r="AQ185" s="509">
        <f t="shared" si="32"/>
        <v>1</v>
      </c>
      <c r="AR185" s="509">
        <f>IF(OR(AND('0.Work Content Judge'!$AE$161=1,$CP185=99),AND('0.Work Content Judge'!$AH$161=1,$CQ185=99),AND('0.Work Content Judge'!$AG$161=1,$CR185=99),AND(COUNTIF('0.Work Content Judge'!$AJ$161:$AO$161,2)=0,$CS185=99),AND(COUNTIF('0.Work Content Judge'!$AJ$161:$AO$161,2)&gt;0,$CT185=99),AND('0.Work Content Judge'!$T$161=0,$CU185=99),AND('0.Work Content Judge'!$U$161=0,$CV185=99)),0,IF(OR(AND('0.Work Content Judge'!$G$131=1,$CD185=1),AND('0.Work Content Judge'!$H$131=1,$CE185=1),AND('0.Work Content Judge'!$I$131=1,$CF185=1),AND('0.Work Content Judge'!$J$131=1,$CG185=1),AND('0.Work Content Judge'!$L$131=1,$CK185=1),,AND('0.Work Content Judge'!$O$131=1,$CL185=1),AND('0.Work Content Judge'!$P$131=1,$CM185=1)),1,0))</f>
        <v>0</v>
      </c>
      <c r="AS185" s="509">
        <f t="shared" si="33"/>
        <v>1</v>
      </c>
      <c r="AT185" s="509">
        <f>IF(OR(AND('0.Work Content Judge'!$AE$162=1,$CP185=99),AND('0.Work Content Judge'!$AH$162=1,$CQ185=99),AND('0.Work Content Judge'!$AG$162=1,$CR185=99),AND(COUNTIF('0.Work Content Judge'!$AJ$162:$AO$162,2)=0,$CS185=99),AND(COUNTIF('0.Work Content Judge'!$AJ$162:$AO$162,2)&gt;0,$CT185=99),AND('0.Work Content Judge'!$T$162=0,$CU185=99),AND('0.Work Content Judge'!$U$162=0,$CV185=99)),0,IF(OR(AND('0.Work Content Judge'!$G$132=1,$CD185=1),AND('0.Work Content Judge'!$H$132=1,$CE185=1),AND('0.Work Content Judge'!$I$132=1,$CF185=1),AND('0.Work Content Judge'!$J$132=1,$CG185=1),AND('0.Work Content Judge'!$L$132=1,$CK185=1),,AND('0.Work Content Judge'!$O$132=1,$CL185=1),AND('0.Work Content Judge'!$P$132=1,$CM185=1)),1,0))</f>
        <v>0</v>
      </c>
      <c r="AU185" s="509">
        <f t="shared" si="34"/>
        <v>1</v>
      </c>
      <c r="AV185" s="509">
        <f>IF(OR(AND('0.Work Content Judge'!$AE$163=1,$CP185=99),AND('0.Work Content Judge'!$AH$163=1,$CQ185=99),AND('0.Work Content Judge'!$AG$163=1,$CR185=99),AND(COUNTIF('0.Work Content Judge'!$AJ$163:$AO$163,2)=0,$CS185=99),AND(COUNTIF('0.Work Content Judge'!$AJ$163:$AO$163,2)&gt;0,$CT185=99),AND('0.Work Content Judge'!$T$163=0,$CU185=99),AND('0.Work Content Judge'!$U$163=0,$CV185=99)),0,IF(OR(AND('0.Work Content Judge'!$G$133=1,$CD185=1),AND('0.Work Content Judge'!$H$133=1,$CE185=1),AND('0.Work Content Judge'!$I$133=1,$CF185=1),AND('0.Work Content Judge'!$J$133=1,$CG185=1),AND('0.Work Content Judge'!$L$133=1,$CK185=1),,AND('0.Work Content Judge'!$O$133=1,$CL185=1),AND('0.Work Content Judge'!$P$133=1,$CM185=1)),1,0))</f>
        <v>0</v>
      </c>
      <c r="AW185" s="509">
        <f t="shared" si="35"/>
        <v>1</v>
      </c>
      <c r="AX185" s="509">
        <f>IF(OR(AND('0.Work Content Judge'!$AE$164=1,$CP185=99),AND('0.Work Content Judge'!$AH$164=1,$CQ185=99),AND('0.Work Content Judge'!$AG$164=1,$CR185=99),AND(COUNTIF('0.Work Content Judge'!$AJ$164:$AO$164,2)=0,$CS185=99),AND(COUNTIF('0.Work Content Judge'!$AJ$164:$AO$164,2)&gt;0,$CT185=99),AND('0.Work Content Judge'!$T$164=0,$CU185=99),AND('0.Work Content Judge'!$U$164=0,$CV185=99)),0,IF(OR(AND('0.Work Content Judge'!$G$134=1,$CD185=1),AND('0.Work Content Judge'!$H$134=1,$CE185=1),AND('0.Work Content Judge'!$I$134=1,$CF185=1),AND('0.Work Content Judge'!$J$134=1,$CG185=1),AND('0.Work Content Judge'!$L$134=1,$CK185=1),,AND('0.Work Content Judge'!$O$134=1,$CL185=1),AND('0.Work Content Judge'!$P$134=1,$CM185=1)),1,0))</f>
        <v>0</v>
      </c>
      <c r="AY185" s="509">
        <f t="shared" si="36"/>
        <v>1</v>
      </c>
      <c r="AZ185" s="493">
        <f t="shared" si="25"/>
        <v>1</v>
      </c>
      <c r="BA185" s="521">
        <v>1</v>
      </c>
      <c r="BB185" s="522">
        <v>1</v>
      </c>
      <c r="BC185" s="522" t="s">
        <v>749</v>
      </c>
      <c r="BD185" s="522" t="s">
        <v>749</v>
      </c>
      <c r="BE185" s="522" t="s">
        <v>749</v>
      </c>
      <c r="BF185" s="522" t="s">
        <v>749</v>
      </c>
      <c r="BG185" s="522" t="s">
        <v>749</v>
      </c>
      <c r="BH185" s="522" t="s">
        <v>749</v>
      </c>
      <c r="BI185" s="522" t="s">
        <v>749</v>
      </c>
      <c r="BJ185" s="522" t="e">
        <v>#N/A</v>
      </c>
      <c r="BK185" s="522" t="e">
        <v>#N/A</v>
      </c>
      <c r="BL185" s="522" t="e">
        <v>#N/A</v>
      </c>
      <c r="BM185" s="522" t="e">
        <v>#N/A</v>
      </c>
      <c r="BN185" s="522" t="e">
        <v>#N/A</v>
      </c>
      <c r="BO185" s="522" t="e">
        <v>#N/A</v>
      </c>
      <c r="BP185" s="522" t="e">
        <v>#N/A</v>
      </c>
      <c r="BQ185" s="522">
        <v>1</v>
      </c>
      <c r="BR185" s="522" t="s">
        <v>749</v>
      </c>
      <c r="BS185" s="522" t="s">
        <v>749</v>
      </c>
      <c r="BT185" s="522" t="s">
        <v>749</v>
      </c>
      <c r="BU185" s="522" t="s">
        <v>749</v>
      </c>
      <c r="BV185" s="522" t="s">
        <v>749</v>
      </c>
      <c r="BW185" s="522" t="s">
        <v>749</v>
      </c>
      <c r="BX185" s="522" t="s">
        <v>749</v>
      </c>
      <c r="BY185" s="522" t="s">
        <v>749</v>
      </c>
      <c r="BZ185" s="522"/>
      <c r="CA185" s="522">
        <v>1</v>
      </c>
      <c r="CB185" s="522"/>
      <c r="CC185" s="522" t="s">
        <v>749</v>
      </c>
      <c r="CD185" s="522">
        <v>1</v>
      </c>
      <c r="CE185" s="522" t="s">
        <v>749</v>
      </c>
      <c r="CF185" s="522" t="s">
        <v>749</v>
      </c>
      <c r="CG185" s="522" t="s">
        <v>749</v>
      </c>
      <c r="CH185" s="522">
        <v>1</v>
      </c>
      <c r="CI185" s="522" t="s">
        <v>749</v>
      </c>
      <c r="CJ185" s="522" t="s">
        <v>749</v>
      </c>
      <c r="CK185" s="522" t="s">
        <v>749</v>
      </c>
      <c r="CL185" s="522" t="s">
        <v>749</v>
      </c>
      <c r="CM185" s="522" t="s">
        <v>749</v>
      </c>
      <c r="CN185" s="522" t="s">
        <v>749</v>
      </c>
      <c r="CO185" s="522">
        <v>1</v>
      </c>
      <c r="CP185" s="522"/>
      <c r="CQ185" s="522"/>
      <c r="CR185" s="522"/>
      <c r="CS185" s="522"/>
      <c r="CT185" s="522"/>
      <c r="CU185" s="522"/>
      <c r="CV185" s="522"/>
    </row>
    <row r="186" s="258" customFormat="1" ht="172.8" spans="1:100">
      <c r="A186" s="447"/>
      <c r="B186" s="448">
        <f t="shared" si="26"/>
        <v>171</v>
      </c>
      <c r="C186" s="449" t="s">
        <v>1560</v>
      </c>
      <c r="D186" s="450" t="s">
        <v>743</v>
      </c>
      <c r="E186" s="451" t="s">
        <v>744</v>
      </c>
      <c r="F186" s="452" t="s">
        <v>1561</v>
      </c>
      <c r="G186" s="453" t="s">
        <v>1562</v>
      </c>
      <c r="H186" s="451" t="str">
        <f t="shared" ref="H186:H250" si="37">INDEX($BQ$14:$BY$14,MATCH(1,$BQ186:$BY186,0))</f>
        <v>サーバ全体
Entire server</v>
      </c>
      <c r="I186" s="319" t="s">
        <v>1555</v>
      </c>
      <c r="J186" s="320" t="s">
        <v>1556</v>
      </c>
      <c r="K186" s="487" t="str">
        <f t="shared" si="27"/>
        <v>回答不要
Not Applicable</v>
      </c>
      <c r="L186" s="488"/>
      <c r="M186" s="489"/>
      <c r="N186" s="492" t="s">
        <v>287</v>
      </c>
      <c r="O186" s="493"/>
      <c r="P186" s="494"/>
      <c r="Q186" s="503"/>
      <c r="R186" s="487" t="str">
        <f t="shared" si="28"/>
        <v>回答不要
Not Applicable</v>
      </c>
      <c r="S186" s="488"/>
      <c r="T186" s="489"/>
      <c r="U186" s="493"/>
      <c r="V186" s="494"/>
      <c r="W186" s="503"/>
      <c r="X186" s="487" t="str">
        <f t="shared" si="29"/>
        <v>回答不要
Not Applicable</v>
      </c>
      <c r="Y186" s="488"/>
      <c r="Z186" s="489"/>
      <c r="AA186" s="493"/>
      <c r="AB186" s="494"/>
      <c r="AC186" s="503"/>
      <c r="AD186" s="487" t="str">
        <f t="shared" si="30"/>
        <v>回答不要
Not Applicable</v>
      </c>
      <c r="AE186" s="488"/>
      <c r="AF186" s="489"/>
      <c r="AG186" s="493"/>
      <c r="AH186" s="494"/>
      <c r="AI186" s="503"/>
      <c r="AJ186" s="487" t="str">
        <f t="shared" si="31"/>
        <v>回答不要
Not Applicable</v>
      </c>
      <c r="AK186" s="488"/>
      <c r="AL186" s="489"/>
      <c r="AM186" s="493"/>
      <c r="AN186" s="494"/>
      <c r="AO186" s="503"/>
      <c r="AP186" s="509">
        <f>IF(OR(AND('0.Work Content Judge'!$AE$160=1,$CP186=99),AND('0.Work Content Judge'!$AH$160=1,$CQ186=99),AND('0.Work Content Judge'!$AG$160=1,$CR186=99),AND(COUNTIF('0.Work Content Judge'!$AJ$160:$AO$160,2)=0,$CS186=99),AND(COUNTIF('0.Work Content Judge'!$AJ$160:$AO$160,2)&gt;0,$CT186=99),AND('0.Work Content Judge'!$T$160=0,$CU186=99),AND('0.Work Content Judge'!$U$160=0,$CV186=99)),0,IF(OR(AND('0.Work Content Judge'!$G$130=1,$CD186=1),AND('0.Work Content Judge'!$H$130=1,$CE186=1),AND('0.Work Content Judge'!$I$130=1,$CF186=1),AND('0.Work Content Judge'!$J$130=1,$CG186=1),AND('0.Work Content Judge'!$L$130=1,$CK186=1),,AND('0.Work Content Judge'!$O$130=1,$CL186=1),AND('0.Work Content Judge'!$P$130=1,$CM186=1)),1,0))</f>
        <v>0</v>
      </c>
      <c r="AQ186" s="509">
        <f t="shared" si="32"/>
        <v>1</v>
      </c>
      <c r="AR186" s="509">
        <f>IF(OR(AND('0.Work Content Judge'!$AE$161=1,$CP186=99),AND('0.Work Content Judge'!$AH$161=1,$CQ186=99),AND('0.Work Content Judge'!$AG$161=1,$CR186=99),AND(COUNTIF('0.Work Content Judge'!$AJ$161:$AO$161,2)=0,$CS186=99),AND(COUNTIF('0.Work Content Judge'!$AJ$161:$AO$161,2)&gt;0,$CT186=99),AND('0.Work Content Judge'!$T$161=0,$CU186=99),AND('0.Work Content Judge'!$U$161=0,$CV186=99)),0,IF(OR(AND('0.Work Content Judge'!$G$131=1,$CD186=1),AND('0.Work Content Judge'!$H$131=1,$CE186=1),AND('0.Work Content Judge'!$I$131=1,$CF186=1),AND('0.Work Content Judge'!$J$131=1,$CG186=1),AND('0.Work Content Judge'!$L$131=1,$CK186=1),,AND('0.Work Content Judge'!$O$131=1,$CL186=1),AND('0.Work Content Judge'!$P$131=1,$CM186=1)),1,0))</f>
        <v>0</v>
      </c>
      <c r="AS186" s="509">
        <f t="shared" si="33"/>
        <v>1</v>
      </c>
      <c r="AT186" s="509">
        <f>IF(OR(AND('0.Work Content Judge'!$AE$162=1,$CP186=99),AND('0.Work Content Judge'!$AH$162=1,$CQ186=99),AND('0.Work Content Judge'!$AG$162=1,$CR186=99),AND(COUNTIF('0.Work Content Judge'!$AJ$162:$AO$162,2)=0,$CS186=99),AND(COUNTIF('0.Work Content Judge'!$AJ$162:$AO$162,2)&gt;0,$CT186=99),AND('0.Work Content Judge'!$T$162=0,$CU186=99),AND('0.Work Content Judge'!$U$162=0,$CV186=99)),0,IF(OR(AND('0.Work Content Judge'!$G$132=1,$CD186=1),AND('0.Work Content Judge'!$H$132=1,$CE186=1),AND('0.Work Content Judge'!$I$132=1,$CF186=1),AND('0.Work Content Judge'!$J$132=1,$CG186=1),AND('0.Work Content Judge'!$L$132=1,$CK186=1),,AND('0.Work Content Judge'!$O$132=1,$CL186=1),AND('0.Work Content Judge'!$P$132=1,$CM186=1)),1,0))</f>
        <v>0</v>
      </c>
      <c r="AU186" s="509">
        <f t="shared" si="34"/>
        <v>1</v>
      </c>
      <c r="AV186" s="509">
        <f>IF(OR(AND('0.Work Content Judge'!$AE$163=1,$CP186=99),AND('0.Work Content Judge'!$AH$163=1,$CQ186=99),AND('0.Work Content Judge'!$AG$163=1,$CR186=99),AND(COUNTIF('0.Work Content Judge'!$AJ$163:$AO$163,2)=0,$CS186=99),AND(COUNTIF('0.Work Content Judge'!$AJ$163:$AO$163,2)&gt;0,$CT186=99),AND('0.Work Content Judge'!$T$163=0,$CU186=99),AND('0.Work Content Judge'!$U$163=0,$CV186=99)),0,IF(OR(AND('0.Work Content Judge'!$G$133=1,$CD186=1),AND('0.Work Content Judge'!$H$133=1,$CE186=1),AND('0.Work Content Judge'!$I$133=1,$CF186=1),AND('0.Work Content Judge'!$J$133=1,$CG186=1),AND('0.Work Content Judge'!$L$133=1,$CK186=1),,AND('0.Work Content Judge'!$O$133=1,$CL186=1),AND('0.Work Content Judge'!$P$133=1,$CM186=1)),1,0))</f>
        <v>0</v>
      </c>
      <c r="AW186" s="509">
        <f t="shared" si="35"/>
        <v>1</v>
      </c>
      <c r="AX186" s="509">
        <f>IF(OR(AND('0.Work Content Judge'!$AE$164=1,$CP186=99),AND('0.Work Content Judge'!$AH$164=1,$CQ186=99),AND('0.Work Content Judge'!$AG$164=1,$CR186=99),AND(COUNTIF('0.Work Content Judge'!$AJ$164:$AO$164,2)=0,$CS186=99),AND(COUNTIF('0.Work Content Judge'!$AJ$164:$AO$164,2)&gt;0,$CT186=99),AND('0.Work Content Judge'!$T$164=0,$CU186=99),AND('0.Work Content Judge'!$U$164=0,$CV186=99)),0,IF(OR(AND('0.Work Content Judge'!$G$134=1,$CD186=1),AND('0.Work Content Judge'!$H$134=1,$CE186=1),AND('0.Work Content Judge'!$I$134=1,$CF186=1),AND('0.Work Content Judge'!$J$134=1,$CG186=1),AND('0.Work Content Judge'!$L$134=1,$CK186=1),,AND('0.Work Content Judge'!$O$134=1,$CL186=1),AND('0.Work Content Judge'!$P$134=1,$CM186=1)),1,0))</f>
        <v>0</v>
      </c>
      <c r="AY186" s="509">
        <f t="shared" si="36"/>
        <v>1</v>
      </c>
      <c r="AZ186" s="493">
        <f t="shared" ref="AZ186:AZ250" si="38">IF(SUM($BQ186:$BY186)&gt;1,SUM($BQ186:$BY186),1)</f>
        <v>1</v>
      </c>
      <c r="BA186" s="521">
        <v>1</v>
      </c>
      <c r="BB186" s="522">
        <v>1</v>
      </c>
      <c r="BC186" s="522" t="s">
        <v>749</v>
      </c>
      <c r="BD186" s="522" t="s">
        <v>749</v>
      </c>
      <c r="BE186" s="522" t="s">
        <v>749</v>
      </c>
      <c r="BF186" s="522" t="s">
        <v>749</v>
      </c>
      <c r="BG186" s="522" t="s">
        <v>749</v>
      </c>
      <c r="BH186" s="522" t="s">
        <v>749</v>
      </c>
      <c r="BI186" s="522" t="s">
        <v>749</v>
      </c>
      <c r="BJ186" s="522" t="e">
        <v>#N/A</v>
      </c>
      <c r="BK186" s="522" t="e">
        <v>#N/A</v>
      </c>
      <c r="BL186" s="522" t="e">
        <v>#N/A</v>
      </c>
      <c r="BM186" s="522" t="e">
        <v>#N/A</v>
      </c>
      <c r="BN186" s="522" t="e">
        <v>#N/A</v>
      </c>
      <c r="BO186" s="522" t="e">
        <v>#N/A</v>
      </c>
      <c r="BP186" s="522" t="e">
        <v>#N/A</v>
      </c>
      <c r="BQ186" s="522">
        <v>1</v>
      </c>
      <c r="BR186" s="522" t="s">
        <v>749</v>
      </c>
      <c r="BS186" s="522" t="s">
        <v>749</v>
      </c>
      <c r="BT186" s="522" t="s">
        <v>749</v>
      </c>
      <c r="BU186" s="522" t="s">
        <v>749</v>
      </c>
      <c r="BV186" s="522" t="s">
        <v>749</v>
      </c>
      <c r="BW186" s="522" t="s">
        <v>749</v>
      </c>
      <c r="BX186" s="522" t="s">
        <v>749</v>
      </c>
      <c r="BY186" s="522" t="s">
        <v>749</v>
      </c>
      <c r="BZ186" s="522"/>
      <c r="CA186" s="522">
        <v>1</v>
      </c>
      <c r="CB186" s="522"/>
      <c r="CC186" s="522" t="s">
        <v>749</v>
      </c>
      <c r="CD186" s="522">
        <v>1</v>
      </c>
      <c r="CE186" s="522" t="s">
        <v>749</v>
      </c>
      <c r="CF186" s="522" t="s">
        <v>749</v>
      </c>
      <c r="CG186" s="522" t="s">
        <v>749</v>
      </c>
      <c r="CH186" s="522">
        <v>1</v>
      </c>
      <c r="CI186" s="522" t="s">
        <v>749</v>
      </c>
      <c r="CJ186" s="522" t="s">
        <v>749</v>
      </c>
      <c r="CK186" s="522" t="s">
        <v>749</v>
      </c>
      <c r="CL186" s="522" t="s">
        <v>749</v>
      </c>
      <c r="CM186" s="522" t="s">
        <v>749</v>
      </c>
      <c r="CN186" s="522" t="s">
        <v>749</v>
      </c>
      <c r="CO186" s="522">
        <v>1</v>
      </c>
      <c r="CP186" s="522"/>
      <c r="CQ186" s="522"/>
      <c r="CR186" s="522"/>
      <c r="CS186" s="522"/>
      <c r="CT186" s="522"/>
      <c r="CU186" s="522"/>
      <c r="CV186" s="522"/>
    </row>
    <row r="187" s="258" customFormat="1" ht="345.6" spans="1:100">
      <c r="A187" s="447"/>
      <c r="B187" s="448">
        <f t="shared" si="26"/>
        <v>172</v>
      </c>
      <c r="C187" s="449" t="s">
        <v>1563</v>
      </c>
      <c r="D187" s="450" t="s">
        <v>743</v>
      </c>
      <c r="E187" s="451" t="s">
        <v>744</v>
      </c>
      <c r="F187" s="452" t="s">
        <v>1564</v>
      </c>
      <c r="G187" s="453" t="s">
        <v>1565</v>
      </c>
      <c r="H187" s="451" t="str">
        <f t="shared" si="37"/>
        <v>Webサーバ
Web server</v>
      </c>
      <c r="I187" s="319" t="s">
        <v>1566</v>
      </c>
      <c r="J187" s="320" t="s">
        <v>1567</v>
      </c>
      <c r="K187" s="487" t="str">
        <f t="shared" si="27"/>
        <v>回答不要
Not Applicable</v>
      </c>
      <c r="L187" s="488"/>
      <c r="M187" s="489"/>
      <c r="N187" s="490" t="s">
        <v>1568</v>
      </c>
      <c r="O187" s="491"/>
      <c r="P187" s="322"/>
      <c r="Q187" s="502"/>
      <c r="R187" s="487" t="str">
        <f t="shared" si="28"/>
        <v>回答不要
Not Applicable</v>
      </c>
      <c r="S187" s="488"/>
      <c r="T187" s="489"/>
      <c r="U187" s="491"/>
      <c r="V187" s="322"/>
      <c r="W187" s="502"/>
      <c r="X187" s="487" t="str">
        <f t="shared" si="29"/>
        <v>回答不要
Not Applicable</v>
      </c>
      <c r="Y187" s="488"/>
      <c r="Z187" s="489"/>
      <c r="AA187" s="491"/>
      <c r="AB187" s="322"/>
      <c r="AC187" s="502"/>
      <c r="AD187" s="487" t="str">
        <f t="shared" si="30"/>
        <v>回答不要
Not Applicable</v>
      </c>
      <c r="AE187" s="488"/>
      <c r="AF187" s="489"/>
      <c r="AG187" s="491"/>
      <c r="AH187" s="322"/>
      <c r="AI187" s="502"/>
      <c r="AJ187" s="487" t="str">
        <f t="shared" si="31"/>
        <v>回答不要
Not Applicable</v>
      </c>
      <c r="AK187" s="488"/>
      <c r="AL187" s="489"/>
      <c r="AM187" s="491"/>
      <c r="AN187" s="322"/>
      <c r="AO187" s="502"/>
      <c r="AP187" s="509">
        <f>IF(OR(AND('0.Work Content Judge'!$AE$160=1,$CP187=99),AND('0.Work Content Judge'!$AH$160=1,$CQ187=99),AND('0.Work Content Judge'!$AG$160=1,$CR187=99),AND(COUNTIF('0.Work Content Judge'!$AJ$160:$AO$160,2)=0,$CS187=99),AND(COUNTIF('0.Work Content Judge'!$AJ$160:$AO$160,2)&gt;0,$CT187=99),AND('0.Work Content Judge'!$T$160=0,$CU187=99),AND('0.Work Content Judge'!$U$160=0,$CV187=99)),0,IF(OR(AND('0.Work Content Judge'!$G$130=1,$CD187=1),AND('0.Work Content Judge'!$H$130=1,$CE187=1),AND('0.Work Content Judge'!$I$130=1,$CF187=1),AND('0.Work Content Judge'!$J$130=1,$CG187=1),AND('0.Work Content Judge'!$L$130=1,$CK187=1),,AND('0.Work Content Judge'!$O$130=1,$CL187=1),AND('0.Work Content Judge'!$P$130=1,$CM187=1)),1,0))</f>
        <v>0</v>
      </c>
      <c r="AQ187" s="509">
        <f t="shared" si="32"/>
        <v>1</v>
      </c>
      <c r="AR187" s="509">
        <f>IF(OR(AND('0.Work Content Judge'!$AE$161=1,$CP187=99),AND('0.Work Content Judge'!$AH$161=1,$CQ187=99),AND('0.Work Content Judge'!$AG$161=1,$CR187=99),AND(COUNTIF('0.Work Content Judge'!$AJ$161:$AO$161,2)=0,$CS187=99),AND(COUNTIF('0.Work Content Judge'!$AJ$161:$AO$161,2)&gt;0,$CT187=99),AND('0.Work Content Judge'!$T$161=0,$CU187=99),AND('0.Work Content Judge'!$U$161=0,$CV187=99)),0,IF(OR(AND('0.Work Content Judge'!$G$131=1,$CD187=1),AND('0.Work Content Judge'!$H$131=1,$CE187=1),AND('0.Work Content Judge'!$I$131=1,$CF187=1),AND('0.Work Content Judge'!$J$131=1,$CG187=1),AND('0.Work Content Judge'!$L$131=1,$CK187=1),,AND('0.Work Content Judge'!$O$131=1,$CL187=1),AND('0.Work Content Judge'!$P$131=1,$CM187=1)),1,0))</f>
        <v>0</v>
      </c>
      <c r="AS187" s="509">
        <f t="shared" si="33"/>
        <v>1</v>
      </c>
      <c r="AT187" s="509">
        <f>IF(OR(AND('0.Work Content Judge'!$AE$162=1,$CP187=99),AND('0.Work Content Judge'!$AH$162=1,$CQ187=99),AND('0.Work Content Judge'!$AG$162=1,$CR187=99),AND(COUNTIF('0.Work Content Judge'!$AJ$162:$AO$162,2)=0,$CS187=99),AND(COUNTIF('0.Work Content Judge'!$AJ$162:$AO$162,2)&gt;0,$CT187=99),AND('0.Work Content Judge'!$T$162=0,$CU187=99),AND('0.Work Content Judge'!$U$162=0,$CV187=99)),0,IF(OR(AND('0.Work Content Judge'!$G$132=1,$CD187=1),AND('0.Work Content Judge'!$H$132=1,$CE187=1),AND('0.Work Content Judge'!$I$132=1,$CF187=1),AND('0.Work Content Judge'!$J$132=1,$CG187=1),AND('0.Work Content Judge'!$L$132=1,$CK187=1),,AND('0.Work Content Judge'!$O$132=1,$CL187=1),AND('0.Work Content Judge'!$P$132=1,$CM187=1)),1,0))</f>
        <v>0</v>
      </c>
      <c r="AU187" s="509">
        <f t="shared" si="34"/>
        <v>1</v>
      </c>
      <c r="AV187" s="509">
        <f>IF(OR(AND('0.Work Content Judge'!$AE$163=1,$CP187=99),AND('0.Work Content Judge'!$AH$163=1,$CQ187=99),AND('0.Work Content Judge'!$AG$163=1,$CR187=99),AND(COUNTIF('0.Work Content Judge'!$AJ$163:$AO$163,2)=0,$CS187=99),AND(COUNTIF('0.Work Content Judge'!$AJ$163:$AO$163,2)&gt;0,$CT187=99),AND('0.Work Content Judge'!$T$163=0,$CU187=99),AND('0.Work Content Judge'!$U$163=0,$CV187=99)),0,IF(OR(AND('0.Work Content Judge'!$G$133=1,$CD187=1),AND('0.Work Content Judge'!$H$133=1,$CE187=1),AND('0.Work Content Judge'!$I$133=1,$CF187=1),AND('0.Work Content Judge'!$J$133=1,$CG187=1),AND('0.Work Content Judge'!$L$133=1,$CK187=1),,AND('0.Work Content Judge'!$O$133=1,$CL187=1),AND('0.Work Content Judge'!$P$133=1,$CM187=1)),1,0))</f>
        <v>0</v>
      </c>
      <c r="AW187" s="509">
        <f t="shared" si="35"/>
        <v>1</v>
      </c>
      <c r="AX187" s="509">
        <f>IF(OR(AND('0.Work Content Judge'!$AE$164=1,$CP187=99),AND('0.Work Content Judge'!$AH$164=1,$CQ187=99),AND('0.Work Content Judge'!$AG$164=1,$CR187=99),AND(COUNTIF('0.Work Content Judge'!$AJ$164:$AO$164,2)=0,$CS187=99),AND(COUNTIF('0.Work Content Judge'!$AJ$164:$AO$164,2)&gt;0,$CT187=99),AND('0.Work Content Judge'!$T$164=0,$CU187=99),AND('0.Work Content Judge'!$U$164=0,$CV187=99)),0,IF(OR(AND('0.Work Content Judge'!$G$134=1,$CD187=1),AND('0.Work Content Judge'!$H$134=1,$CE187=1),AND('0.Work Content Judge'!$I$134=1,$CF187=1),AND('0.Work Content Judge'!$J$134=1,$CG187=1),AND('0.Work Content Judge'!$L$134=1,$CK187=1),,AND('0.Work Content Judge'!$O$134=1,$CL187=1),AND('0.Work Content Judge'!$P$134=1,$CM187=1)),1,0))</f>
        <v>0</v>
      </c>
      <c r="AY187" s="509">
        <f t="shared" si="36"/>
        <v>1</v>
      </c>
      <c r="AZ187" s="493">
        <f t="shared" si="38"/>
        <v>1</v>
      </c>
      <c r="BA187" s="521">
        <v>1</v>
      </c>
      <c r="BB187" s="522">
        <v>1</v>
      </c>
      <c r="BC187" s="522" t="s">
        <v>749</v>
      </c>
      <c r="BD187" s="522" t="s">
        <v>749</v>
      </c>
      <c r="BE187" s="522" t="s">
        <v>749</v>
      </c>
      <c r="BF187" s="522" t="s">
        <v>749</v>
      </c>
      <c r="BG187" s="522" t="s">
        <v>749</v>
      </c>
      <c r="BH187" s="522" t="s">
        <v>749</v>
      </c>
      <c r="BI187" s="522" t="s">
        <v>749</v>
      </c>
      <c r="BJ187" s="522">
        <v>0</v>
      </c>
      <c r="BK187" s="522" t="s">
        <v>749</v>
      </c>
      <c r="BL187" s="522" t="s">
        <v>749</v>
      </c>
      <c r="BM187" s="522" t="s">
        <v>749</v>
      </c>
      <c r="BN187" s="522" t="s">
        <v>749</v>
      </c>
      <c r="BO187" s="522" t="s">
        <v>749</v>
      </c>
      <c r="BP187" s="522" t="s">
        <v>749</v>
      </c>
      <c r="BQ187" s="522" t="s">
        <v>749</v>
      </c>
      <c r="BR187" s="522">
        <v>1</v>
      </c>
      <c r="BS187" s="522" t="s">
        <v>749</v>
      </c>
      <c r="BT187" s="522" t="s">
        <v>749</v>
      </c>
      <c r="BU187" s="522" t="s">
        <v>749</v>
      </c>
      <c r="BV187" s="522" t="s">
        <v>749</v>
      </c>
      <c r="BW187" s="522" t="s">
        <v>749</v>
      </c>
      <c r="BX187" s="522" t="s">
        <v>749</v>
      </c>
      <c r="BY187" s="522" t="s">
        <v>749</v>
      </c>
      <c r="BZ187" s="522"/>
      <c r="CA187" s="522">
        <v>1</v>
      </c>
      <c r="CB187" s="522"/>
      <c r="CC187" s="522" t="s">
        <v>749</v>
      </c>
      <c r="CD187" s="522" t="s">
        <v>749</v>
      </c>
      <c r="CE187" s="522" t="s">
        <v>749</v>
      </c>
      <c r="CF187" s="522" t="s">
        <v>749</v>
      </c>
      <c r="CG187" s="522" t="s">
        <v>749</v>
      </c>
      <c r="CH187" s="522">
        <v>1</v>
      </c>
      <c r="CI187" s="522" t="s">
        <v>749</v>
      </c>
      <c r="CJ187" s="522" t="s">
        <v>749</v>
      </c>
      <c r="CK187" s="522" t="s">
        <v>749</v>
      </c>
      <c r="CL187" s="522" t="s">
        <v>749</v>
      </c>
      <c r="CM187" s="522" t="s">
        <v>749</v>
      </c>
      <c r="CN187" s="522" t="s">
        <v>749</v>
      </c>
      <c r="CO187" s="522">
        <v>1</v>
      </c>
      <c r="CP187" s="522"/>
      <c r="CQ187" s="522"/>
      <c r="CR187" s="522">
        <v>99</v>
      </c>
      <c r="CS187" s="522"/>
      <c r="CT187" s="522"/>
      <c r="CU187" s="522"/>
      <c r="CV187" s="522"/>
    </row>
    <row r="188" s="258" customFormat="1" ht="172.8" spans="1:100">
      <c r="A188" s="447"/>
      <c r="B188" s="448">
        <f t="shared" si="26"/>
        <v>173</v>
      </c>
      <c r="C188" s="449" t="s">
        <v>1569</v>
      </c>
      <c r="D188" s="450" t="s">
        <v>743</v>
      </c>
      <c r="E188" s="451" t="s">
        <v>744</v>
      </c>
      <c r="F188" s="452" t="s">
        <v>1570</v>
      </c>
      <c r="G188" s="453" t="s">
        <v>1571</v>
      </c>
      <c r="H188" s="451" t="str">
        <f t="shared" si="37"/>
        <v>サーバ全体
Entire server</v>
      </c>
      <c r="I188" s="319" t="s">
        <v>1572</v>
      </c>
      <c r="J188" s="320" t="s">
        <v>1573</v>
      </c>
      <c r="K188" s="487" t="str">
        <f t="shared" si="27"/>
        <v>回答不要
Not Applicable</v>
      </c>
      <c r="L188" s="488"/>
      <c r="M188" s="489"/>
      <c r="N188" s="490" t="s">
        <v>1569</v>
      </c>
      <c r="O188" s="491"/>
      <c r="P188" s="322"/>
      <c r="Q188" s="502"/>
      <c r="R188" s="487" t="str">
        <f t="shared" si="28"/>
        <v>回答不要
Not Applicable</v>
      </c>
      <c r="S188" s="488"/>
      <c r="T188" s="489"/>
      <c r="U188" s="491"/>
      <c r="V188" s="322"/>
      <c r="W188" s="502"/>
      <c r="X188" s="487" t="str">
        <f t="shared" si="29"/>
        <v>回答不要
Not Applicable</v>
      </c>
      <c r="Y188" s="488"/>
      <c r="Z188" s="489"/>
      <c r="AA188" s="491"/>
      <c r="AB188" s="322"/>
      <c r="AC188" s="502"/>
      <c r="AD188" s="487" t="str">
        <f t="shared" si="30"/>
        <v>回答不要
Not Applicable</v>
      </c>
      <c r="AE188" s="488"/>
      <c r="AF188" s="489"/>
      <c r="AG188" s="491"/>
      <c r="AH188" s="322"/>
      <c r="AI188" s="502"/>
      <c r="AJ188" s="487" t="str">
        <f t="shared" si="31"/>
        <v>回答不要
Not Applicable</v>
      </c>
      <c r="AK188" s="488"/>
      <c r="AL188" s="489"/>
      <c r="AM188" s="491"/>
      <c r="AN188" s="322"/>
      <c r="AO188" s="502"/>
      <c r="AP188" s="509">
        <f>IF(OR(AND('0.Work Content Judge'!$AE$160=1,$CP188=99),AND('0.Work Content Judge'!$AH$160=1,$CQ188=99),AND('0.Work Content Judge'!$AG$160=1,$CR188=99),AND(COUNTIF('0.Work Content Judge'!$AJ$160:$AO$160,2)=0,$CS188=99),AND(COUNTIF('0.Work Content Judge'!$AJ$160:$AO$160,2)&gt;0,$CT188=99),AND('0.Work Content Judge'!$T$160=0,$CU188=99),AND('0.Work Content Judge'!$U$160=0,$CV188=99)),0,IF(OR(AND('0.Work Content Judge'!$G$130=1,$CD188=1),AND('0.Work Content Judge'!$H$130=1,$CE188=1),AND('0.Work Content Judge'!$I$130=1,$CF188=1),AND('0.Work Content Judge'!$J$130=1,$CG188=1),AND('0.Work Content Judge'!$L$130=1,$CK188=1),,AND('0.Work Content Judge'!$O$130=1,$CL188=1),AND('0.Work Content Judge'!$P$130=1,$CM188=1)),1,0))</f>
        <v>0</v>
      </c>
      <c r="AQ188" s="509">
        <f t="shared" si="32"/>
        <v>1</v>
      </c>
      <c r="AR188" s="509">
        <f>IF(OR(AND('0.Work Content Judge'!$AE$161=1,$CP188=99),AND('0.Work Content Judge'!$AH$161=1,$CQ188=99),AND('0.Work Content Judge'!$AG$161=1,$CR188=99),AND(COUNTIF('0.Work Content Judge'!$AJ$161:$AO$161,2)=0,$CS188=99),AND(COUNTIF('0.Work Content Judge'!$AJ$161:$AO$161,2)&gt;0,$CT188=99),AND('0.Work Content Judge'!$T$161=0,$CU188=99),AND('0.Work Content Judge'!$U$161=0,$CV188=99)),0,IF(OR(AND('0.Work Content Judge'!$G$131=1,$CD188=1),AND('0.Work Content Judge'!$H$131=1,$CE188=1),AND('0.Work Content Judge'!$I$131=1,$CF188=1),AND('0.Work Content Judge'!$J$131=1,$CG188=1),AND('0.Work Content Judge'!$L$131=1,$CK188=1),,AND('0.Work Content Judge'!$O$131=1,$CL188=1),AND('0.Work Content Judge'!$P$131=1,$CM188=1)),1,0))</f>
        <v>0</v>
      </c>
      <c r="AS188" s="509">
        <f t="shared" si="33"/>
        <v>1</v>
      </c>
      <c r="AT188" s="509">
        <f>IF(OR(AND('0.Work Content Judge'!$AE$162=1,$CP188=99),AND('0.Work Content Judge'!$AH$162=1,$CQ188=99),AND('0.Work Content Judge'!$AG$162=1,$CR188=99),AND(COUNTIF('0.Work Content Judge'!$AJ$162:$AO$162,2)=0,$CS188=99),AND(COUNTIF('0.Work Content Judge'!$AJ$162:$AO$162,2)&gt;0,$CT188=99),AND('0.Work Content Judge'!$T$162=0,$CU188=99),AND('0.Work Content Judge'!$U$162=0,$CV188=99)),0,IF(OR(AND('0.Work Content Judge'!$G$132=1,$CD188=1),AND('0.Work Content Judge'!$H$132=1,$CE188=1),AND('0.Work Content Judge'!$I$132=1,$CF188=1),AND('0.Work Content Judge'!$J$132=1,$CG188=1),AND('0.Work Content Judge'!$L$132=1,$CK188=1),,AND('0.Work Content Judge'!$O$132=1,$CL188=1),AND('0.Work Content Judge'!$P$132=1,$CM188=1)),1,0))</f>
        <v>0</v>
      </c>
      <c r="AU188" s="509">
        <f t="shared" si="34"/>
        <v>1</v>
      </c>
      <c r="AV188" s="509">
        <f>IF(OR(AND('0.Work Content Judge'!$AE$163=1,$CP188=99),AND('0.Work Content Judge'!$AH$163=1,$CQ188=99),AND('0.Work Content Judge'!$AG$163=1,$CR188=99),AND(COUNTIF('0.Work Content Judge'!$AJ$163:$AO$163,2)=0,$CS188=99),AND(COUNTIF('0.Work Content Judge'!$AJ$163:$AO$163,2)&gt;0,$CT188=99),AND('0.Work Content Judge'!$T$163=0,$CU188=99),AND('0.Work Content Judge'!$U$163=0,$CV188=99)),0,IF(OR(AND('0.Work Content Judge'!$G$133=1,$CD188=1),AND('0.Work Content Judge'!$H$133=1,$CE188=1),AND('0.Work Content Judge'!$I$133=1,$CF188=1),AND('0.Work Content Judge'!$J$133=1,$CG188=1),AND('0.Work Content Judge'!$L$133=1,$CK188=1),,AND('0.Work Content Judge'!$O$133=1,$CL188=1),AND('0.Work Content Judge'!$P$133=1,$CM188=1)),1,0))</f>
        <v>0</v>
      </c>
      <c r="AW188" s="509">
        <f t="shared" si="35"/>
        <v>1</v>
      </c>
      <c r="AX188" s="509">
        <f>IF(OR(AND('0.Work Content Judge'!$AE$164=1,$CP188=99),AND('0.Work Content Judge'!$AH$164=1,$CQ188=99),AND('0.Work Content Judge'!$AG$164=1,$CR188=99),AND(COUNTIF('0.Work Content Judge'!$AJ$164:$AO$164,2)=0,$CS188=99),AND(COUNTIF('0.Work Content Judge'!$AJ$164:$AO$164,2)&gt;0,$CT188=99),AND('0.Work Content Judge'!$T$164=0,$CU188=99),AND('0.Work Content Judge'!$U$164=0,$CV188=99)),0,IF(OR(AND('0.Work Content Judge'!$G$134=1,$CD188=1),AND('0.Work Content Judge'!$H$134=1,$CE188=1),AND('0.Work Content Judge'!$I$134=1,$CF188=1),AND('0.Work Content Judge'!$J$134=1,$CG188=1),AND('0.Work Content Judge'!$L$134=1,$CK188=1),,AND('0.Work Content Judge'!$O$134=1,$CL188=1),AND('0.Work Content Judge'!$P$134=1,$CM188=1)),1,0))</f>
        <v>0</v>
      </c>
      <c r="AY188" s="509">
        <f t="shared" si="36"/>
        <v>1</v>
      </c>
      <c r="AZ188" s="493">
        <f t="shared" si="38"/>
        <v>1</v>
      </c>
      <c r="BA188" s="521">
        <v>1</v>
      </c>
      <c r="BB188" s="522">
        <v>1</v>
      </c>
      <c r="BC188" s="522" t="s">
        <v>749</v>
      </c>
      <c r="BD188" s="522" t="s">
        <v>749</v>
      </c>
      <c r="BE188" s="522" t="s">
        <v>749</v>
      </c>
      <c r="BF188" s="522" t="s">
        <v>749</v>
      </c>
      <c r="BG188" s="522" t="s">
        <v>749</v>
      </c>
      <c r="BH188" s="522" t="s">
        <v>749</v>
      </c>
      <c r="BI188" s="522" t="s">
        <v>749</v>
      </c>
      <c r="BJ188" s="522">
        <v>0</v>
      </c>
      <c r="BK188" s="522" t="s">
        <v>749</v>
      </c>
      <c r="BL188" s="522" t="s">
        <v>749</v>
      </c>
      <c r="BM188" s="522" t="s">
        <v>749</v>
      </c>
      <c r="BN188" s="522" t="s">
        <v>749</v>
      </c>
      <c r="BO188" s="522" t="s">
        <v>749</v>
      </c>
      <c r="BP188" s="522" t="s">
        <v>749</v>
      </c>
      <c r="BQ188" s="522">
        <v>1</v>
      </c>
      <c r="BR188" s="522" t="s">
        <v>749</v>
      </c>
      <c r="BS188" s="522" t="s">
        <v>749</v>
      </c>
      <c r="BT188" s="522" t="s">
        <v>749</v>
      </c>
      <c r="BU188" s="522" t="s">
        <v>749</v>
      </c>
      <c r="BV188" s="522" t="s">
        <v>749</v>
      </c>
      <c r="BW188" s="522" t="s">
        <v>749</v>
      </c>
      <c r="BX188" s="522" t="s">
        <v>749</v>
      </c>
      <c r="BY188" s="522" t="s">
        <v>749</v>
      </c>
      <c r="BZ188" s="522"/>
      <c r="CA188" s="522">
        <v>1</v>
      </c>
      <c r="CB188" s="522"/>
      <c r="CC188" s="522" t="s">
        <v>749</v>
      </c>
      <c r="CD188" s="522" t="s">
        <v>749</v>
      </c>
      <c r="CE188" s="522" t="s">
        <v>749</v>
      </c>
      <c r="CF188" s="522" t="s">
        <v>749</v>
      </c>
      <c r="CG188" s="522" t="s">
        <v>749</v>
      </c>
      <c r="CH188" s="522">
        <v>1</v>
      </c>
      <c r="CI188" s="522" t="s">
        <v>749</v>
      </c>
      <c r="CJ188" s="522" t="s">
        <v>749</v>
      </c>
      <c r="CK188" s="522" t="s">
        <v>749</v>
      </c>
      <c r="CL188" s="522" t="s">
        <v>749</v>
      </c>
      <c r="CM188" s="522" t="s">
        <v>749</v>
      </c>
      <c r="CN188" s="522" t="s">
        <v>749</v>
      </c>
      <c r="CO188" s="522">
        <v>1</v>
      </c>
      <c r="CP188" s="522"/>
      <c r="CQ188" s="522"/>
      <c r="CR188" s="522"/>
      <c r="CS188" s="522"/>
      <c r="CT188" s="522"/>
      <c r="CU188" s="522"/>
      <c r="CV188" s="522"/>
    </row>
    <row r="189" s="258" customFormat="1" ht="172.8" spans="1:100">
      <c r="A189" s="447"/>
      <c r="B189" s="448">
        <f t="shared" si="26"/>
        <v>174</v>
      </c>
      <c r="C189" s="449" t="s">
        <v>1574</v>
      </c>
      <c r="D189" s="450" t="s">
        <v>743</v>
      </c>
      <c r="E189" s="451" t="s">
        <v>744</v>
      </c>
      <c r="F189" s="452" t="s">
        <v>1575</v>
      </c>
      <c r="G189" s="453" t="s">
        <v>1576</v>
      </c>
      <c r="H189" s="451" t="str">
        <f t="shared" si="37"/>
        <v>Webサーバ
Web server</v>
      </c>
      <c r="I189" s="319" t="s">
        <v>1577</v>
      </c>
      <c r="J189" s="320" t="s">
        <v>1578</v>
      </c>
      <c r="K189" s="487" t="str">
        <f t="shared" si="27"/>
        <v>回答不要
Not Applicable</v>
      </c>
      <c r="L189" s="488"/>
      <c r="M189" s="489"/>
      <c r="N189" s="490" t="s">
        <v>1574</v>
      </c>
      <c r="O189" s="491"/>
      <c r="P189" s="322"/>
      <c r="Q189" s="502"/>
      <c r="R189" s="487" t="str">
        <f t="shared" si="28"/>
        <v>回答不要
Not Applicable</v>
      </c>
      <c r="S189" s="488"/>
      <c r="T189" s="489"/>
      <c r="U189" s="491"/>
      <c r="V189" s="322"/>
      <c r="W189" s="502"/>
      <c r="X189" s="487" t="str">
        <f t="shared" si="29"/>
        <v>回答不要
Not Applicable</v>
      </c>
      <c r="Y189" s="488"/>
      <c r="Z189" s="489"/>
      <c r="AA189" s="491"/>
      <c r="AB189" s="322"/>
      <c r="AC189" s="502"/>
      <c r="AD189" s="487" t="str">
        <f t="shared" si="30"/>
        <v>回答不要
Not Applicable</v>
      </c>
      <c r="AE189" s="488"/>
      <c r="AF189" s="489"/>
      <c r="AG189" s="491"/>
      <c r="AH189" s="322"/>
      <c r="AI189" s="502"/>
      <c r="AJ189" s="487" t="str">
        <f t="shared" si="31"/>
        <v>回答不要
Not Applicable</v>
      </c>
      <c r="AK189" s="488"/>
      <c r="AL189" s="489"/>
      <c r="AM189" s="491"/>
      <c r="AN189" s="322"/>
      <c r="AO189" s="502"/>
      <c r="AP189" s="509">
        <f>IF(OR(AND('0.Work Content Judge'!$AE$160=1,$CP189=99),AND('0.Work Content Judge'!$AH$160=1,$CQ189=99),AND('0.Work Content Judge'!$AG$160=1,$CR189=99),AND(COUNTIF('0.Work Content Judge'!$AJ$160:$AO$160,2)=0,$CS189=99),AND(COUNTIF('0.Work Content Judge'!$AJ$160:$AO$160,2)&gt;0,$CT189=99),AND('0.Work Content Judge'!$T$160=0,$CU189=99),AND('0.Work Content Judge'!$U$160=0,$CV189=99)),0,IF(OR(AND('0.Work Content Judge'!$G$130=1,$CD189=1),AND('0.Work Content Judge'!$H$130=1,$CE189=1),AND('0.Work Content Judge'!$I$130=1,$CF189=1),AND('0.Work Content Judge'!$J$130=1,$CG189=1),AND('0.Work Content Judge'!$L$130=1,$CK189=1),,AND('0.Work Content Judge'!$O$130=1,$CL189=1),AND('0.Work Content Judge'!$P$130=1,$CM189=1)),1,0))</f>
        <v>0</v>
      </c>
      <c r="AQ189" s="509">
        <f t="shared" si="32"/>
        <v>1</v>
      </c>
      <c r="AR189" s="509">
        <f>IF(OR(AND('0.Work Content Judge'!$AE$161=1,$CP189=99),AND('0.Work Content Judge'!$AH$161=1,$CQ189=99),AND('0.Work Content Judge'!$AG$161=1,$CR189=99),AND(COUNTIF('0.Work Content Judge'!$AJ$161:$AO$161,2)=0,$CS189=99),AND(COUNTIF('0.Work Content Judge'!$AJ$161:$AO$161,2)&gt;0,$CT189=99),AND('0.Work Content Judge'!$T$161=0,$CU189=99),AND('0.Work Content Judge'!$U$161=0,$CV189=99)),0,IF(OR(AND('0.Work Content Judge'!$G$131=1,$CD189=1),AND('0.Work Content Judge'!$H$131=1,$CE189=1),AND('0.Work Content Judge'!$I$131=1,$CF189=1),AND('0.Work Content Judge'!$J$131=1,$CG189=1),AND('0.Work Content Judge'!$L$131=1,$CK189=1),,AND('0.Work Content Judge'!$O$131=1,$CL189=1),AND('0.Work Content Judge'!$P$131=1,$CM189=1)),1,0))</f>
        <v>0</v>
      </c>
      <c r="AS189" s="509">
        <f t="shared" si="33"/>
        <v>1</v>
      </c>
      <c r="AT189" s="509">
        <f>IF(OR(AND('0.Work Content Judge'!$AE$162=1,$CP189=99),AND('0.Work Content Judge'!$AH$162=1,$CQ189=99),AND('0.Work Content Judge'!$AG$162=1,$CR189=99),AND(COUNTIF('0.Work Content Judge'!$AJ$162:$AO$162,2)=0,$CS189=99),AND(COUNTIF('0.Work Content Judge'!$AJ$162:$AO$162,2)&gt;0,$CT189=99),AND('0.Work Content Judge'!$T$162=0,$CU189=99),AND('0.Work Content Judge'!$U$162=0,$CV189=99)),0,IF(OR(AND('0.Work Content Judge'!$G$132=1,$CD189=1),AND('0.Work Content Judge'!$H$132=1,$CE189=1),AND('0.Work Content Judge'!$I$132=1,$CF189=1),AND('0.Work Content Judge'!$J$132=1,$CG189=1),AND('0.Work Content Judge'!$L$132=1,$CK189=1),,AND('0.Work Content Judge'!$O$132=1,$CL189=1),AND('0.Work Content Judge'!$P$132=1,$CM189=1)),1,0))</f>
        <v>0</v>
      </c>
      <c r="AU189" s="509">
        <f t="shared" si="34"/>
        <v>1</v>
      </c>
      <c r="AV189" s="509">
        <f>IF(OR(AND('0.Work Content Judge'!$AE$163=1,$CP189=99),AND('0.Work Content Judge'!$AH$163=1,$CQ189=99),AND('0.Work Content Judge'!$AG$163=1,$CR189=99),AND(COUNTIF('0.Work Content Judge'!$AJ$163:$AO$163,2)=0,$CS189=99),AND(COUNTIF('0.Work Content Judge'!$AJ$163:$AO$163,2)&gt;0,$CT189=99),AND('0.Work Content Judge'!$T$163=0,$CU189=99),AND('0.Work Content Judge'!$U$163=0,$CV189=99)),0,IF(OR(AND('0.Work Content Judge'!$G$133=1,$CD189=1),AND('0.Work Content Judge'!$H$133=1,$CE189=1),AND('0.Work Content Judge'!$I$133=1,$CF189=1),AND('0.Work Content Judge'!$J$133=1,$CG189=1),AND('0.Work Content Judge'!$L$133=1,$CK189=1),,AND('0.Work Content Judge'!$O$133=1,$CL189=1),AND('0.Work Content Judge'!$P$133=1,$CM189=1)),1,0))</f>
        <v>0</v>
      </c>
      <c r="AW189" s="509">
        <f t="shared" si="35"/>
        <v>1</v>
      </c>
      <c r="AX189" s="509">
        <f>IF(OR(AND('0.Work Content Judge'!$AE$164=1,$CP189=99),AND('0.Work Content Judge'!$AH$164=1,$CQ189=99),AND('0.Work Content Judge'!$AG$164=1,$CR189=99),AND(COUNTIF('0.Work Content Judge'!$AJ$164:$AO$164,2)=0,$CS189=99),AND(COUNTIF('0.Work Content Judge'!$AJ$164:$AO$164,2)&gt;0,$CT189=99),AND('0.Work Content Judge'!$T$164=0,$CU189=99),AND('0.Work Content Judge'!$U$164=0,$CV189=99)),0,IF(OR(AND('0.Work Content Judge'!$G$134=1,$CD189=1),AND('0.Work Content Judge'!$H$134=1,$CE189=1),AND('0.Work Content Judge'!$I$134=1,$CF189=1),AND('0.Work Content Judge'!$J$134=1,$CG189=1),AND('0.Work Content Judge'!$L$134=1,$CK189=1),,AND('0.Work Content Judge'!$O$134=1,$CL189=1),AND('0.Work Content Judge'!$P$134=1,$CM189=1)),1,0))</f>
        <v>0</v>
      </c>
      <c r="AY189" s="509">
        <f t="shared" si="36"/>
        <v>1</v>
      </c>
      <c r="AZ189" s="493">
        <f t="shared" si="38"/>
        <v>1</v>
      </c>
      <c r="BA189" s="521">
        <v>1</v>
      </c>
      <c r="BB189" s="522">
        <v>1</v>
      </c>
      <c r="BC189" s="522" t="s">
        <v>749</v>
      </c>
      <c r="BD189" s="522" t="s">
        <v>749</v>
      </c>
      <c r="BE189" s="522" t="s">
        <v>749</v>
      </c>
      <c r="BF189" s="522" t="s">
        <v>749</v>
      </c>
      <c r="BG189" s="522" t="s">
        <v>749</v>
      </c>
      <c r="BH189" s="522" t="s">
        <v>749</v>
      </c>
      <c r="BI189" s="522" t="s">
        <v>749</v>
      </c>
      <c r="BJ189" s="522">
        <v>0</v>
      </c>
      <c r="BK189" s="522" t="s">
        <v>749</v>
      </c>
      <c r="BL189" s="522" t="s">
        <v>749</v>
      </c>
      <c r="BM189" s="522" t="s">
        <v>749</v>
      </c>
      <c r="BN189" s="522" t="s">
        <v>749</v>
      </c>
      <c r="BO189" s="522" t="s">
        <v>749</v>
      </c>
      <c r="BP189" s="522" t="s">
        <v>749</v>
      </c>
      <c r="BQ189" s="522" t="s">
        <v>749</v>
      </c>
      <c r="BR189" s="522">
        <v>1</v>
      </c>
      <c r="BS189" s="522" t="s">
        <v>749</v>
      </c>
      <c r="BT189" s="522" t="s">
        <v>749</v>
      </c>
      <c r="BU189" s="522" t="s">
        <v>749</v>
      </c>
      <c r="BV189" s="522" t="s">
        <v>749</v>
      </c>
      <c r="BW189" s="522" t="s">
        <v>749</v>
      </c>
      <c r="BX189" s="522" t="s">
        <v>749</v>
      </c>
      <c r="BY189" s="522" t="s">
        <v>749</v>
      </c>
      <c r="BZ189" s="522">
        <v>1</v>
      </c>
      <c r="CA189" s="522">
        <v>1</v>
      </c>
      <c r="CB189" s="522">
        <v>1</v>
      </c>
      <c r="CC189" s="522" t="s">
        <v>749</v>
      </c>
      <c r="CD189" s="522">
        <v>1</v>
      </c>
      <c r="CE189" s="522" t="s">
        <v>749</v>
      </c>
      <c r="CF189" s="522">
        <v>1</v>
      </c>
      <c r="CG189" s="522" t="s">
        <v>749</v>
      </c>
      <c r="CH189" s="522" t="s">
        <v>749</v>
      </c>
      <c r="CI189" s="522" t="s">
        <v>749</v>
      </c>
      <c r="CJ189" s="522" t="s">
        <v>749</v>
      </c>
      <c r="CK189" s="522" t="s">
        <v>749</v>
      </c>
      <c r="CL189" s="522" t="s">
        <v>749</v>
      </c>
      <c r="CM189" s="522" t="s">
        <v>749</v>
      </c>
      <c r="CN189" s="522" t="s">
        <v>749</v>
      </c>
      <c r="CO189" s="522">
        <v>1</v>
      </c>
      <c r="CP189" s="522"/>
      <c r="CQ189" s="522"/>
      <c r="CR189" s="522"/>
      <c r="CS189" s="522"/>
      <c r="CT189" s="522"/>
      <c r="CU189" s="522"/>
      <c r="CV189" s="522"/>
    </row>
    <row r="190" s="258" customFormat="1" ht="158.4" spans="1:100">
      <c r="A190" s="447"/>
      <c r="B190" s="448">
        <f t="shared" si="26"/>
        <v>175</v>
      </c>
      <c r="C190" s="449" t="s">
        <v>1579</v>
      </c>
      <c r="D190" s="450" t="s">
        <v>743</v>
      </c>
      <c r="E190" s="451" t="s">
        <v>744</v>
      </c>
      <c r="F190" s="452" t="s">
        <v>1580</v>
      </c>
      <c r="G190" s="453" t="s">
        <v>1581</v>
      </c>
      <c r="H190" s="451" t="str">
        <f t="shared" si="37"/>
        <v>Webサーバ
Web server</v>
      </c>
      <c r="I190" s="319" t="s">
        <v>1582</v>
      </c>
      <c r="J190" s="320" t="s">
        <v>1583</v>
      </c>
      <c r="K190" s="487" t="str">
        <f t="shared" si="27"/>
        <v>回答不要
Not Applicable</v>
      </c>
      <c r="L190" s="488"/>
      <c r="M190" s="489"/>
      <c r="N190" s="490" t="s">
        <v>1579</v>
      </c>
      <c r="O190" s="491"/>
      <c r="P190" s="322"/>
      <c r="Q190" s="502"/>
      <c r="R190" s="487" t="str">
        <f t="shared" si="28"/>
        <v>回答不要
Not Applicable</v>
      </c>
      <c r="S190" s="488"/>
      <c r="T190" s="489"/>
      <c r="U190" s="491"/>
      <c r="V190" s="322"/>
      <c r="W190" s="502"/>
      <c r="X190" s="487" t="str">
        <f t="shared" si="29"/>
        <v>回答不要
Not Applicable</v>
      </c>
      <c r="Y190" s="488"/>
      <c r="Z190" s="489"/>
      <c r="AA190" s="491"/>
      <c r="AB190" s="322"/>
      <c r="AC190" s="502"/>
      <c r="AD190" s="487" t="str">
        <f t="shared" si="30"/>
        <v>回答不要
Not Applicable</v>
      </c>
      <c r="AE190" s="488"/>
      <c r="AF190" s="489"/>
      <c r="AG190" s="491"/>
      <c r="AH190" s="322"/>
      <c r="AI190" s="502"/>
      <c r="AJ190" s="487" t="str">
        <f t="shared" si="31"/>
        <v>回答不要
Not Applicable</v>
      </c>
      <c r="AK190" s="488"/>
      <c r="AL190" s="489"/>
      <c r="AM190" s="491"/>
      <c r="AN190" s="322"/>
      <c r="AO190" s="502"/>
      <c r="AP190" s="509">
        <f>IF(OR(AND('0.Work Content Judge'!$AE$160=1,$CP190=99),AND('0.Work Content Judge'!$AH$160=1,$CQ190=99),AND('0.Work Content Judge'!$AG$160=1,$CR190=99),AND(COUNTIF('0.Work Content Judge'!$AJ$160:$AO$160,2)=0,$CS190=99),AND(COUNTIF('0.Work Content Judge'!$AJ$160:$AO$160,2)&gt;0,$CT190=99),AND('0.Work Content Judge'!$T$160=0,$CU190=99),AND('0.Work Content Judge'!$U$160=0,$CV190=99)),0,IF(OR(AND('0.Work Content Judge'!$G$130=1,$CD190=1),AND('0.Work Content Judge'!$H$130=1,$CE190=1),AND('0.Work Content Judge'!$I$130=1,$CF190=1),AND('0.Work Content Judge'!$J$130=1,$CG190=1),AND('0.Work Content Judge'!$L$130=1,$CK190=1),,AND('0.Work Content Judge'!$O$130=1,$CL190=1),AND('0.Work Content Judge'!$P$130=1,$CM190=1)),1,0))</f>
        <v>0</v>
      </c>
      <c r="AQ190" s="509">
        <f t="shared" si="32"/>
        <v>1</v>
      </c>
      <c r="AR190" s="509">
        <f>IF(OR(AND('0.Work Content Judge'!$AE$161=1,$CP190=99),AND('0.Work Content Judge'!$AH$161=1,$CQ190=99),AND('0.Work Content Judge'!$AG$161=1,$CR190=99),AND(COUNTIF('0.Work Content Judge'!$AJ$161:$AO$161,2)=0,$CS190=99),AND(COUNTIF('0.Work Content Judge'!$AJ$161:$AO$161,2)&gt;0,$CT190=99),AND('0.Work Content Judge'!$T$161=0,$CU190=99),AND('0.Work Content Judge'!$U$161=0,$CV190=99)),0,IF(OR(AND('0.Work Content Judge'!$G$131=1,$CD190=1),AND('0.Work Content Judge'!$H$131=1,$CE190=1),AND('0.Work Content Judge'!$I$131=1,$CF190=1),AND('0.Work Content Judge'!$J$131=1,$CG190=1),AND('0.Work Content Judge'!$L$131=1,$CK190=1),,AND('0.Work Content Judge'!$O$131=1,$CL190=1),AND('0.Work Content Judge'!$P$131=1,$CM190=1)),1,0))</f>
        <v>0</v>
      </c>
      <c r="AS190" s="509">
        <f t="shared" si="33"/>
        <v>1</v>
      </c>
      <c r="AT190" s="509">
        <f>IF(OR(AND('0.Work Content Judge'!$AE$162=1,$CP190=99),AND('0.Work Content Judge'!$AH$162=1,$CQ190=99),AND('0.Work Content Judge'!$AG$162=1,$CR190=99),AND(COUNTIF('0.Work Content Judge'!$AJ$162:$AO$162,2)=0,$CS190=99),AND(COUNTIF('0.Work Content Judge'!$AJ$162:$AO$162,2)&gt;0,$CT190=99),AND('0.Work Content Judge'!$T$162=0,$CU190=99),AND('0.Work Content Judge'!$U$162=0,$CV190=99)),0,IF(OR(AND('0.Work Content Judge'!$G$132=1,$CD190=1),AND('0.Work Content Judge'!$H$132=1,$CE190=1),AND('0.Work Content Judge'!$I$132=1,$CF190=1),AND('0.Work Content Judge'!$J$132=1,$CG190=1),AND('0.Work Content Judge'!$L$132=1,$CK190=1),,AND('0.Work Content Judge'!$O$132=1,$CL190=1),AND('0.Work Content Judge'!$P$132=1,$CM190=1)),1,0))</f>
        <v>0</v>
      </c>
      <c r="AU190" s="509">
        <f t="shared" si="34"/>
        <v>1</v>
      </c>
      <c r="AV190" s="509">
        <f>IF(OR(AND('0.Work Content Judge'!$AE$163=1,$CP190=99),AND('0.Work Content Judge'!$AH$163=1,$CQ190=99),AND('0.Work Content Judge'!$AG$163=1,$CR190=99),AND(COUNTIF('0.Work Content Judge'!$AJ$163:$AO$163,2)=0,$CS190=99),AND(COUNTIF('0.Work Content Judge'!$AJ$163:$AO$163,2)&gt;0,$CT190=99),AND('0.Work Content Judge'!$T$163=0,$CU190=99),AND('0.Work Content Judge'!$U$163=0,$CV190=99)),0,IF(OR(AND('0.Work Content Judge'!$G$133=1,$CD190=1),AND('0.Work Content Judge'!$H$133=1,$CE190=1),AND('0.Work Content Judge'!$I$133=1,$CF190=1),AND('0.Work Content Judge'!$J$133=1,$CG190=1),AND('0.Work Content Judge'!$L$133=1,$CK190=1),,AND('0.Work Content Judge'!$O$133=1,$CL190=1),AND('0.Work Content Judge'!$P$133=1,$CM190=1)),1,0))</f>
        <v>0</v>
      </c>
      <c r="AW190" s="509">
        <f t="shared" si="35"/>
        <v>1</v>
      </c>
      <c r="AX190" s="509">
        <f>IF(OR(AND('0.Work Content Judge'!$AE$164=1,$CP190=99),AND('0.Work Content Judge'!$AH$164=1,$CQ190=99),AND('0.Work Content Judge'!$AG$164=1,$CR190=99),AND(COUNTIF('0.Work Content Judge'!$AJ$164:$AO$164,2)=0,$CS190=99),AND(COUNTIF('0.Work Content Judge'!$AJ$164:$AO$164,2)&gt;0,$CT190=99),AND('0.Work Content Judge'!$T$164=0,$CU190=99),AND('0.Work Content Judge'!$U$164=0,$CV190=99)),0,IF(OR(AND('0.Work Content Judge'!$G$134=1,$CD190=1),AND('0.Work Content Judge'!$H$134=1,$CE190=1),AND('0.Work Content Judge'!$I$134=1,$CF190=1),AND('0.Work Content Judge'!$J$134=1,$CG190=1),AND('0.Work Content Judge'!$L$134=1,$CK190=1),,AND('0.Work Content Judge'!$O$134=1,$CL190=1),AND('0.Work Content Judge'!$P$134=1,$CM190=1)),1,0))</f>
        <v>0</v>
      </c>
      <c r="AY190" s="509">
        <f t="shared" si="36"/>
        <v>1</v>
      </c>
      <c r="AZ190" s="493">
        <f t="shared" si="38"/>
        <v>1</v>
      </c>
      <c r="BA190" s="521">
        <v>1</v>
      </c>
      <c r="BB190" s="522">
        <v>1</v>
      </c>
      <c r="BC190" s="522" t="s">
        <v>749</v>
      </c>
      <c r="BD190" s="522" t="s">
        <v>749</v>
      </c>
      <c r="BE190" s="522" t="s">
        <v>749</v>
      </c>
      <c r="BF190" s="522" t="s">
        <v>749</v>
      </c>
      <c r="BG190" s="522" t="s">
        <v>749</v>
      </c>
      <c r="BH190" s="522" t="s">
        <v>749</v>
      </c>
      <c r="BI190" s="522" t="s">
        <v>749</v>
      </c>
      <c r="BJ190" s="522">
        <v>0</v>
      </c>
      <c r="BK190" s="522" t="s">
        <v>749</v>
      </c>
      <c r="BL190" s="522" t="s">
        <v>749</v>
      </c>
      <c r="BM190" s="522" t="s">
        <v>749</v>
      </c>
      <c r="BN190" s="522" t="s">
        <v>749</v>
      </c>
      <c r="BO190" s="522" t="s">
        <v>749</v>
      </c>
      <c r="BP190" s="522" t="s">
        <v>749</v>
      </c>
      <c r="BQ190" s="522" t="s">
        <v>749</v>
      </c>
      <c r="BR190" s="522">
        <v>1</v>
      </c>
      <c r="BS190" s="522" t="s">
        <v>749</v>
      </c>
      <c r="BT190" s="522" t="s">
        <v>749</v>
      </c>
      <c r="BU190" s="522" t="s">
        <v>749</v>
      </c>
      <c r="BV190" s="522" t="s">
        <v>749</v>
      </c>
      <c r="BW190" s="522" t="s">
        <v>749</v>
      </c>
      <c r="BX190" s="522" t="s">
        <v>749</v>
      </c>
      <c r="BY190" s="522" t="s">
        <v>749</v>
      </c>
      <c r="BZ190" s="522">
        <v>1</v>
      </c>
      <c r="CA190" s="522">
        <v>1</v>
      </c>
      <c r="CB190" s="522">
        <v>1</v>
      </c>
      <c r="CC190" s="522" t="s">
        <v>749</v>
      </c>
      <c r="CD190" s="522">
        <v>1</v>
      </c>
      <c r="CE190" s="522" t="s">
        <v>749</v>
      </c>
      <c r="CF190" s="522">
        <v>1</v>
      </c>
      <c r="CG190" s="522" t="s">
        <v>749</v>
      </c>
      <c r="CH190" s="522" t="s">
        <v>749</v>
      </c>
      <c r="CI190" s="522" t="s">
        <v>749</v>
      </c>
      <c r="CJ190" s="522" t="s">
        <v>749</v>
      </c>
      <c r="CK190" s="522" t="s">
        <v>749</v>
      </c>
      <c r="CL190" s="522" t="s">
        <v>749</v>
      </c>
      <c r="CM190" s="522" t="s">
        <v>749</v>
      </c>
      <c r="CN190" s="522" t="s">
        <v>749</v>
      </c>
      <c r="CO190" s="522">
        <v>1</v>
      </c>
      <c r="CP190" s="522"/>
      <c r="CQ190" s="522"/>
      <c r="CR190" s="522"/>
      <c r="CS190" s="522"/>
      <c r="CT190" s="522"/>
      <c r="CU190" s="522"/>
      <c r="CV190" s="522"/>
    </row>
    <row r="191" s="258" customFormat="1" ht="216" spans="1:100">
      <c r="A191" s="447"/>
      <c r="B191" s="448">
        <f t="shared" si="26"/>
        <v>176</v>
      </c>
      <c r="C191" s="449" t="s">
        <v>1584</v>
      </c>
      <c r="D191" s="450" t="s">
        <v>743</v>
      </c>
      <c r="E191" s="451" t="s">
        <v>744</v>
      </c>
      <c r="F191" s="452" t="s">
        <v>1585</v>
      </c>
      <c r="G191" s="453" t="s">
        <v>1586</v>
      </c>
      <c r="H191" s="451" t="str">
        <f t="shared" si="37"/>
        <v>Webサーバ
Web server</v>
      </c>
      <c r="I191" s="319" t="s">
        <v>1577</v>
      </c>
      <c r="J191" s="320" t="s">
        <v>1578</v>
      </c>
      <c r="K191" s="487" t="str">
        <f t="shared" si="27"/>
        <v>回答不要
Not Applicable</v>
      </c>
      <c r="L191" s="488"/>
      <c r="M191" s="489"/>
      <c r="N191" s="492" t="s">
        <v>287</v>
      </c>
      <c r="O191" s="493"/>
      <c r="P191" s="494"/>
      <c r="Q191" s="503"/>
      <c r="R191" s="487" t="str">
        <f t="shared" si="28"/>
        <v>回答不要
Not Applicable</v>
      </c>
      <c r="S191" s="488"/>
      <c r="T191" s="489"/>
      <c r="U191" s="493"/>
      <c r="V191" s="494"/>
      <c r="W191" s="503"/>
      <c r="X191" s="487" t="str">
        <f t="shared" si="29"/>
        <v>回答不要
Not Applicable</v>
      </c>
      <c r="Y191" s="488"/>
      <c r="Z191" s="489"/>
      <c r="AA191" s="493"/>
      <c r="AB191" s="494"/>
      <c r="AC191" s="503"/>
      <c r="AD191" s="487" t="str">
        <f t="shared" si="30"/>
        <v>回答不要
Not Applicable</v>
      </c>
      <c r="AE191" s="488"/>
      <c r="AF191" s="489"/>
      <c r="AG191" s="493"/>
      <c r="AH191" s="494"/>
      <c r="AI191" s="503"/>
      <c r="AJ191" s="487" t="str">
        <f t="shared" si="31"/>
        <v>回答不要
Not Applicable</v>
      </c>
      <c r="AK191" s="488"/>
      <c r="AL191" s="489"/>
      <c r="AM191" s="493"/>
      <c r="AN191" s="494"/>
      <c r="AO191" s="503"/>
      <c r="AP191" s="509">
        <f>IF(OR(AND('0.Work Content Judge'!$AE$160=1,$CP191=99),AND('0.Work Content Judge'!$AH$160=1,$CQ191=99),AND('0.Work Content Judge'!$AG$160=1,$CR191=99),AND(COUNTIF('0.Work Content Judge'!$AJ$160:$AO$160,2)=0,$CS191=99),AND(COUNTIF('0.Work Content Judge'!$AJ$160:$AO$160,2)&gt;0,$CT191=99),AND('0.Work Content Judge'!$T$160=0,$CU191=99),AND('0.Work Content Judge'!$U$160=0,$CV191=99)),0,IF(OR(AND('0.Work Content Judge'!$G$130=1,$CD191=1),AND('0.Work Content Judge'!$H$130=1,$CE191=1),AND('0.Work Content Judge'!$I$130=1,$CF191=1),AND('0.Work Content Judge'!$J$130=1,$CG191=1),AND('0.Work Content Judge'!$L$130=1,$CK191=1),,AND('0.Work Content Judge'!$O$130=1,$CL191=1),AND('0.Work Content Judge'!$P$130=1,$CM191=1)),1,0))</f>
        <v>0</v>
      </c>
      <c r="AQ191" s="509">
        <f t="shared" si="32"/>
        <v>1</v>
      </c>
      <c r="AR191" s="509">
        <f>IF(OR(AND('0.Work Content Judge'!$AE$161=1,$CP191=99),AND('0.Work Content Judge'!$AH$161=1,$CQ191=99),AND('0.Work Content Judge'!$AG$161=1,$CR191=99),AND(COUNTIF('0.Work Content Judge'!$AJ$161:$AO$161,2)=0,$CS191=99),AND(COUNTIF('0.Work Content Judge'!$AJ$161:$AO$161,2)&gt;0,$CT191=99),AND('0.Work Content Judge'!$T$161=0,$CU191=99),AND('0.Work Content Judge'!$U$161=0,$CV191=99)),0,IF(OR(AND('0.Work Content Judge'!$G$131=1,$CD191=1),AND('0.Work Content Judge'!$H$131=1,$CE191=1),AND('0.Work Content Judge'!$I$131=1,$CF191=1),AND('0.Work Content Judge'!$J$131=1,$CG191=1),AND('0.Work Content Judge'!$L$131=1,$CK191=1),,AND('0.Work Content Judge'!$O$131=1,$CL191=1),AND('0.Work Content Judge'!$P$131=1,$CM191=1)),1,0))</f>
        <v>0</v>
      </c>
      <c r="AS191" s="509">
        <f t="shared" si="33"/>
        <v>1</v>
      </c>
      <c r="AT191" s="509">
        <f>IF(OR(AND('0.Work Content Judge'!$AE$162=1,$CP191=99),AND('0.Work Content Judge'!$AH$162=1,$CQ191=99),AND('0.Work Content Judge'!$AG$162=1,$CR191=99),AND(COUNTIF('0.Work Content Judge'!$AJ$162:$AO$162,2)=0,$CS191=99),AND(COUNTIF('0.Work Content Judge'!$AJ$162:$AO$162,2)&gt;0,$CT191=99),AND('0.Work Content Judge'!$T$162=0,$CU191=99),AND('0.Work Content Judge'!$U$162=0,$CV191=99)),0,IF(OR(AND('0.Work Content Judge'!$G$132=1,$CD191=1),AND('0.Work Content Judge'!$H$132=1,$CE191=1),AND('0.Work Content Judge'!$I$132=1,$CF191=1),AND('0.Work Content Judge'!$J$132=1,$CG191=1),AND('0.Work Content Judge'!$L$132=1,$CK191=1),,AND('0.Work Content Judge'!$O$132=1,$CL191=1),AND('0.Work Content Judge'!$P$132=1,$CM191=1)),1,0))</f>
        <v>0</v>
      </c>
      <c r="AU191" s="509">
        <f t="shared" si="34"/>
        <v>1</v>
      </c>
      <c r="AV191" s="509">
        <f>IF(OR(AND('0.Work Content Judge'!$AE$163=1,$CP191=99),AND('0.Work Content Judge'!$AH$163=1,$CQ191=99),AND('0.Work Content Judge'!$AG$163=1,$CR191=99),AND(COUNTIF('0.Work Content Judge'!$AJ$163:$AO$163,2)=0,$CS191=99),AND(COUNTIF('0.Work Content Judge'!$AJ$163:$AO$163,2)&gt;0,$CT191=99),AND('0.Work Content Judge'!$T$163=0,$CU191=99),AND('0.Work Content Judge'!$U$163=0,$CV191=99)),0,IF(OR(AND('0.Work Content Judge'!$G$133=1,$CD191=1),AND('0.Work Content Judge'!$H$133=1,$CE191=1),AND('0.Work Content Judge'!$I$133=1,$CF191=1),AND('0.Work Content Judge'!$J$133=1,$CG191=1),AND('0.Work Content Judge'!$L$133=1,$CK191=1),,AND('0.Work Content Judge'!$O$133=1,$CL191=1),AND('0.Work Content Judge'!$P$133=1,$CM191=1)),1,0))</f>
        <v>0</v>
      </c>
      <c r="AW191" s="509">
        <f t="shared" si="35"/>
        <v>1</v>
      </c>
      <c r="AX191" s="509">
        <f>IF(OR(AND('0.Work Content Judge'!$AE$164=1,$CP191=99),AND('0.Work Content Judge'!$AH$164=1,$CQ191=99),AND('0.Work Content Judge'!$AG$164=1,$CR191=99),AND(COUNTIF('0.Work Content Judge'!$AJ$164:$AO$164,2)=0,$CS191=99),AND(COUNTIF('0.Work Content Judge'!$AJ$164:$AO$164,2)&gt;0,$CT191=99),AND('0.Work Content Judge'!$T$164=0,$CU191=99),AND('0.Work Content Judge'!$U$164=0,$CV191=99)),0,IF(OR(AND('0.Work Content Judge'!$G$134=1,$CD191=1),AND('0.Work Content Judge'!$H$134=1,$CE191=1),AND('0.Work Content Judge'!$I$134=1,$CF191=1),AND('0.Work Content Judge'!$J$134=1,$CG191=1),AND('0.Work Content Judge'!$L$134=1,$CK191=1),,AND('0.Work Content Judge'!$O$134=1,$CL191=1),AND('0.Work Content Judge'!$P$134=1,$CM191=1)),1,0))</f>
        <v>0</v>
      </c>
      <c r="AY191" s="509">
        <f t="shared" si="36"/>
        <v>1</v>
      </c>
      <c r="AZ191" s="493">
        <f t="shared" si="38"/>
        <v>1</v>
      </c>
      <c r="BA191" s="521">
        <v>1</v>
      </c>
      <c r="BB191" s="522">
        <v>1</v>
      </c>
      <c r="BC191" s="522" t="s">
        <v>749</v>
      </c>
      <c r="BD191" s="522" t="s">
        <v>749</v>
      </c>
      <c r="BE191" s="522" t="s">
        <v>749</v>
      </c>
      <c r="BF191" s="522" t="s">
        <v>749</v>
      </c>
      <c r="BG191" s="522" t="s">
        <v>749</v>
      </c>
      <c r="BH191" s="522" t="s">
        <v>749</v>
      </c>
      <c r="BI191" s="522" t="s">
        <v>749</v>
      </c>
      <c r="BJ191" s="522" t="e">
        <v>#N/A</v>
      </c>
      <c r="BK191" s="522" t="e">
        <v>#N/A</v>
      </c>
      <c r="BL191" s="522" t="e">
        <v>#N/A</v>
      </c>
      <c r="BM191" s="522" t="e">
        <v>#N/A</v>
      </c>
      <c r="BN191" s="522" t="e">
        <v>#N/A</v>
      </c>
      <c r="BO191" s="522" t="e">
        <v>#N/A</v>
      </c>
      <c r="BP191" s="522" t="e">
        <v>#N/A</v>
      </c>
      <c r="BQ191" s="522" t="s">
        <v>749</v>
      </c>
      <c r="BR191" s="522">
        <v>1</v>
      </c>
      <c r="BS191" s="522" t="s">
        <v>749</v>
      </c>
      <c r="BT191" s="522" t="s">
        <v>749</v>
      </c>
      <c r="BU191" s="522" t="s">
        <v>749</v>
      </c>
      <c r="BV191" s="522" t="s">
        <v>749</v>
      </c>
      <c r="BW191" s="522" t="s">
        <v>749</v>
      </c>
      <c r="BX191" s="522" t="s">
        <v>749</v>
      </c>
      <c r="BY191" s="522" t="s">
        <v>749</v>
      </c>
      <c r="BZ191" s="522">
        <v>1</v>
      </c>
      <c r="CA191" s="522">
        <v>1</v>
      </c>
      <c r="CB191" s="522"/>
      <c r="CC191" s="522" t="s">
        <v>749</v>
      </c>
      <c r="CD191" s="522">
        <v>1</v>
      </c>
      <c r="CE191" s="522" t="s">
        <v>749</v>
      </c>
      <c r="CF191" s="522">
        <v>1</v>
      </c>
      <c r="CG191" s="522" t="s">
        <v>749</v>
      </c>
      <c r="CH191" s="522" t="s">
        <v>749</v>
      </c>
      <c r="CI191" s="522" t="s">
        <v>749</v>
      </c>
      <c r="CJ191" s="522" t="s">
        <v>749</v>
      </c>
      <c r="CK191" s="522" t="s">
        <v>749</v>
      </c>
      <c r="CL191" s="522" t="s">
        <v>749</v>
      </c>
      <c r="CM191" s="522" t="s">
        <v>749</v>
      </c>
      <c r="CN191" s="522" t="s">
        <v>749</v>
      </c>
      <c r="CO191" s="522">
        <v>1</v>
      </c>
      <c r="CP191" s="522"/>
      <c r="CQ191" s="522"/>
      <c r="CR191" s="522"/>
      <c r="CS191" s="522"/>
      <c r="CT191" s="522"/>
      <c r="CU191" s="522"/>
      <c r="CV191" s="522"/>
    </row>
    <row r="192" s="258" customFormat="1" ht="172.8" spans="1:100">
      <c r="A192" s="447"/>
      <c r="B192" s="448">
        <f t="shared" si="26"/>
        <v>177</v>
      </c>
      <c r="C192" s="449" t="s">
        <v>1587</v>
      </c>
      <c r="D192" s="450" t="s">
        <v>743</v>
      </c>
      <c r="E192" s="451" t="s">
        <v>744</v>
      </c>
      <c r="F192" s="452" t="s">
        <v>1588</v>
      </c>
      <c r="G192" s="453" t="s">
        <v>1589</v>
      </c>
      <c r="H192" s="451" t="str">
        <f t="shared" si="37"/>
        <v>サーバ全体
Entire server</v>
      </c>
      <c r="I192" s="319" t="s">
        <v>1577</v>
      </c>
      <c r="J192" s="320" t="s">
        <v>1578</v>
      </c>
      <c r="K192" s="487" t="str">
        <f t="shared" si="27"/>
        <v>回答不要
Not Applicable</v>
      </c>
      <c r="L192" s="488"/>
      <c r="M192" s="489"/>
      <c r="N192" s="492" t="s">
        <v>287</v>
      </c>
      <c r="O192" s="493"/>
      <c r="P192" s="494"/>
      <c r="Q192" s="503"/>
      <c r="R192" s="487" t="str">
        <f t="shared" si="28"/>
        <v>回答不要
Not Applicable</v>
      </c>
      <c r="S192" s="488"/>
      <c r="T192" s="489"/>
      <c r="U192" s="493"/>
      <c r="V192" s="494"/>
      <c r="W192" s="503"/>
      <c r="X192" s="487" t="str">
        <f t="shared" si="29"/>
        <v>回答不要
Not Applicable</v>
      </c>
      <c r="Y192" s="488"/>
      <c r="Z192" s="489"/>
      <c r="AA192" s="493"/>
      <c r="AB192" s="494"/>
      <c r="AC192" s="503"/>
      <c r="AD192" s="487" t="str">
        <f t="shared" si="30"/>
        <v>回答不要
Not Applicable</v>
      </c>
      <c r="AE192" s="488"/>
      <c r="AF192" s="489"/>
      <c r="AG192" s="493"/>
      <c r="AH192" s="494"/>
      <c r="AI192" s="503"/>
      <c r="AJ192" s="487" t="str">
        <f t="shared" si="31"/>
        <v>回答不要
Not Applicable</v>
      </c>
      <c r="AK192" s="488"/>
      <c r="AL192" s="489"/>
      <c r="AM192" s="493"/>
      <c r="AN192" s="494"/>
      <c r="AO192" s="503"/>
      <c r="AP192" s="509">
        <f>IF(OR(AND('0.Work Content Judge'!$AE$160=1,$CP192=99),AND('0.Work Content Judge'!$AH$160=1,$CQ192=99),AND('0.Work Content Judge'!$AG$160=1,$CR192=99),AND(COUNTIF('0.Work Content Judge'!$AJ$160:$AO$160,2)=0,$CS192=99),AND(COUNTIF('0.Work Content Judge'!$AJ$160:$AO$160,2)&gt;0,$CT192=99),AND('0.Work Content Judge'!$T$160=0,$CU192=99),AND('0.Work Content Judge'!$U$160=0,$CV192=99)),0,IF(OR(AND('0.Work Content Judge'!$G$130=1,$CD192=1),AND('0.Work Content Judge'!$H$130=1,$CE192=1),AND('0.Work Content Judge'!$I$130=1,$CF192=1),AND('0.Work Content Judge'!$J$130=1,$CG192=1),AND('0.Work Content Judge'!$L$130=1,$CK192=1),,AND('0.Work Content Judge'!$O$130=1,$CL192=1),AND('0.Work Content Judge'!$P$130=1,$CM192=1)),1,0))</f>
        <v>0</v>
      </c>
      <c r="AQ192" s="509">
        <f t="shared" si="32"/>
        <v>1</v>
      </c>
      <c r="AR192" s="509">
        <f>IF(OR(AND('0.Work Content Judge'!$AE$161=1,$CP192=99),AND('0.Work Content Judge'!$AH$161=1,$CQ192=99),AND('0.Work Content Judge'!$AG$161=1,$CR192=99),AND(COUNTIF('0.Work Content Judge'!$AJ$161:$AO$161,2)=0,$CS192=99),AND(COUNTIF('0.Work Content Judge'!$AJ$161:$AO$161,2)&gt;0,$CT192=99),AND('0.Work Content Judge'!$T$161=0,$CU192=99),AND('0.Work Content Judge'!$U$161=0,$CV192=99)),0,IF(OR(AND('0.Work Content Judge'!$G$131=1,$CD192=1),AND('0.Work Content Judge'!$H$131=1,$CE192=1),AND('0.Work Content Judge'!$I$131=1,$CF192=1),AND('0.Work Content Judge'!$J$131=1,$CG192=1),AND('0.Work Content Judge'!$L$131=1,$CK192=1),,AND('0.Work Content Judge'!$O$131=1,$CL192=1),AND('0.Work Content Judge'!$P$131=1,$CM192=1)),1,0))</f>
        <v>0</v>
      </c>
      <c r="AS192" s="509">
        <f t="shared" si="33"/>
        <v>1</v>
      </c>
      <c r="AT192" s="509">
        <f>IF(OR(AND('0.Work Content Judge'!$AE$162=1,$CP192=99),AND('0.Work Content Judge'!$AH$162=1,$CQ192=99),AND('0.Work Content Judge'!$AG$162=1,$CR192=99),AND(COUNTIF('0.Work Content Judge'!$AJ$162:$AO$162,2)=0,$CS192=99),AND(COUNTIF('0.Work Content Judge'!$AJ$162:$AO$162,2)&gt;0,$CT192=99),AND('0.Work Content Judge'!$T$162=0,$CU192=99),AND('0.Work Content Judge'!$U$162=0,$CV192=99)),0,IF(OR(AND('0.Work Content Judge'!$G$132=1,$CD192=1),AND('0.Work Content Judge'!$H$132=1,$CE192=1),AND('0.Work Content Judge'!$I$132=1,$CF192=1),AND('0.Work Content Judge'!$J$132=1,$CG192=1),AND('0.Work Content Judge'!$L$132=1,$CK192=1),,AND('0.Work Content Judge'!$O$132=1,$CL192=1),AND('0.Work Content Judge'!$P$132=1,$CM192=1)),1,0))</f>
        <v>0</v>
      </c>
      <c r="AU192" s="509">
        <f t="shared" si="34"/>
        <v>1</v>
      </c>
      <c r="AV192" s="509">
        <f>IF(OR(AND('0.Work Content Judge'!$AE$163=1,$CP192=99),AND('0.Work Content Judge'!$AH$163=1,$CQ192=99),AND('0.Work Content Judge'!$AG$163=1,$CR192=99),AND(COUNTIF('0.Work Content Judge'!$AJ$163:$AO$163,2)=0,$CS192=99),AND(COUNTIF('0.Work Content Judge'!$AJ$163:$AO$163,2)&gt;0,$CT192=99),AND('0.Work Content Judge'!$T$163=0,$CU192=99),AND('0.Work Content Judge'!$U$163=0,$CV192=99)),0,IF(OR(AND('0.Work Content Judge'!$G$133=1,$CD192=1),AND('0.Work Content Judge'!$H$133=1,$CE192=1),AND('0.Work Content Judge'!$I$133=1,$CF192=1),AND('0.Work Content Judge'!$J$133=1,$CG192=1),AND('0.Work Content Judge'!$L$133=1,$CK192=1),,AND('0.Work Content Judge'!$O$133=1,$CL192=1),AND('0.Work Content Judge'!$P$133=1,$CM192=1)),1,0))</f>
        <v>0</v>
      </c>
      <c r="AW192" s="509">
        <f t="shared" si="35"/>
        <v>1</v>
      </c>
      <c r="AX192" s="509">
        <f>IF(OR(AND('0.Work Content Judge'!$AE$164=1,$CP192=99),AND('0.Work Content Judge'!$AH$164=1,$CQ192=99),AND('0.Work Content Judge'!$AG$164=1,$CR192=99),AND(COUNTIF('0.Work Content Judge'!$AJ$164:$AO$164,2)=0,$CS192=99),AND(COUNTIF('0.Work Content Judge'!$AJ$164:$AO$164,2)&gt;0,$CT192=99),AND('0.Work Content Judge'!$T$164=0,$CU192=99),AND('0.Work Content Judge'!$U$164=0,$CV192=99)),0,IF(OR(AND('0.Work Content Judge'!$G$134=1,$CD192=1),AND('0.Work Content Judge'!$H$134=1,$CE192=1),AND('0.Work Content Judge'!$I$134=1,$CF192=1),AND('0.Work Content Judge'!$J$134=1,$CG192=1),AND('0.Work Content Judge'!$L$134=1,$CK192=1),,AND('0.Work Content Judge'!$O$134=1,$CL192=1),AND('0.Work Content Judge'!$P$134=1,$CM192=1)),1,0))</f>
        <v>0</v>
      </c>
      <c r="AY192" s="509">
        <f t="shared" si="36"/>
        <v>1</v>
      </c>
      <c r="AZ192" s="493">
        <f t="shared" si="38"/>
        <v>1</v>
      </c>
      <c r="BA192" s="521">
        <v>1</v>
      </c>
      <c r="BB192" s="522">
        <v>1</v>
      </c>
      <c r="BC192" s="522" t="s">
        <v>749</v>
      </c>
      <c r="BD192" s="522" t="s">
        <v>749</v>
      </c>
      <c r="BE192" s="522" t="s">
        <v>749</v>
      </c>
      <c r="BF192" s="522" t="s">
        <v>749</v>
      </c>
      <c r="BG192" s="522" t="s">
        <v>749</v>
      </c>
      <c r="BH192" s="522" t="s">
        <v>749</v>
      </c>
      <c r="BI192" s="522" t="s">
        <v>749</v>
      </c>
      <c r="BJ192" s="522" t="e">
        <v>#N/A</v>
      </c>
      <c r="BK192" s="522" t="e">
        <v>#N/A</v>
      </c>
      <c r="BL192" s="522" t="e">
        <v>#N/A</v>
      </c>
      <c r="BM192" s="522" t="e">
        <v>#N/A</v>
      </c>
      <c r="BN192" s="522" t="e">
        <v>#N/A</v>
      </c>
      <c r="BO192" s="522" t="e">
        <v>#N/A</v>
      </c>
      <c r="BP192" s="522" t="e">
        <v>#N/A</v>
      </c>
      <c r="BQ192" s="522">
        <v>1</v>
      </c>
      <c r="BR192" s="522" t="s">
        <v>749</v>
      </c>
      <c r="BS192" s="522" t="s">
        <v>749</v>
      </c>
      <c r="BT192" s="522" t="s">
        <v>749</v>
      </c>
      <c r="BU192" s="522" t="s">
        <v>749</v>
      </c>
      <c r="BV192" s="522" t="s">
        <v>749</v>
      </c>
      <c r="BW192" s="522" t="s">
        <v>749</v>
      </c>
      <c r="BX192" s="522" t="s">
        <v>749</v>
      </c>
      <c r="BY192" s="522" t="s">
        <v>749</v>
      </c>
      <c r="BZ192" s="522">
        <v>1</v>
      </c>
      <c r="CA192" s="522">
        <v>1</v>
      </c>
      <c r="CB192" s="522">
        <v>1</v>
      </c>
      <c r="CC192" s="522" t="s">
        <v>749</v>
      </c>
      <c r="CD192" s="522">
        <v>1</v>
      </c>
      <c r="CE192" s="522" t="s">
        <v>749</v>
      </c>
      <c r="CF192" s="522" t="s">
        <v>749</v>
      </c>
      <c r="CG192" s="522" t="s">
        <v>749</v>
      </c>
      <c r="CH192" s="522" t="s">
        <v>749</v>
      </c>
      <c r="CI192" s="522" t="s">
        <v>749</v>
      </c>
      <c r="CJ192" s="522" t="s">
        <v>749</v>
      </c>
      <c r="CK192" s="522" t="s">
        <v>749</v>
      </c>
      <c r="CL192" s="522" t="s">
        <v>749</v>
      </c>
      <c r="CM192" s="522" t="s">
        <v>749</v>
      </c>
      <c r="CN192" s="522" t="s">
        <v>749</v>
      </c>
      <c r="CO192" s="522">
        <v>1</v>
      </c>
      <c r="CP192" s="522"/>
      <c r="CQ192" s="522"/>
      <c r="CR192" s="522"/>
      <c r="CS192" s="522"/>
      <c r="CT192" s="522"/>
      <c r="CU192" s="522"/>
      <c r="CV192" s="522"/>
    </row>
    <row r="193" s="258" customFormat="1" ht="172.8" spans="1:100">
      <c r="A193" s="447"/>
      <c r="B193" s="448">
        <f t="shared" si="26"/>
        <v>178</v>
      </c>
      <c r="C193" s="449" t="s">
        <v>1590</v>
      </c>
      <c r="D193" s="450" t="s">
        <v>743</v>
      </c>
      <c r="E193" s="451" t="s">
        <v>744</v>
      </c>
      <c r="F193" s="452" t="s">
        <v>1591</v>
      </c>
      <c r="G193" s="453" t="s">
        <v>1592</v>
      </c>
      <c r="H193" s="451" t="str">
        <f t="shared" si="37"/>
        <v>サーバ全体
Entire server</v>
      </c>
      <c r="I193" s="319" t="s">
        <v>1577</v>
      </c>
      <c r="J193" s="320" t="s">
        <v>1578</v>
      </c>
      <c r="K193" s="487" t="str">
        <f t="shared" si="27"/>
        <v>回答不要
Not Applicable</v>
      </c>
      <c r="L193" s="488"/>
      <c r="M193" s="489"/>
      <c r="N193" s="492" t="s">
        <v>287</v>
      </c>
      <c r="O193" s="493"/>
      <c r="P193" s="494"/>
      <c r="Q193" s="503"/>
      <c r="R193" s="487" t="str">
        <f t="shared" si="28"/>
        <v>回答不要
Not Applicable</v>
      </c>
      <c r="S193" s="488"/>
      <c r="T193" s="489"/>
      <c r="U193" s="493"/>
      <c r="V193" s="494"/>
      <c r="W193" s="503"/>
      <c r="X193" s="487" t="str">
        <f t="shared" si="29"/>
        <v>回答不要
Not Applicable</v>
      </c>
      <c r="Y193" s="488"/>
      <c r="Z193" s="489"/>
      <c r="AA193" s="493"/>
      <c r="AB193" s="494"/>
      <c r="AC193" s="503"/>
      <c r="AD193" s="487" t="str">
        <f t="shared" si="30"/>
        <v>回答不要
Not Applicable</v>
      </c>
      <c r="AE193" s="488"/>
      <c r="AF193" s="489"/>
      <c r="AG193" s="493"/>
      <c r="AH193" s="494"/>
      <c r="AI193" s="503"/>
      <c r="AJ193" s="487" t="str">
        <f t="shared" si="31"/>
        <v>回答不要
Not Applicable</v>
      </c>
      <c r="AK193" s="488"/>
      <c r="AL193" s="489"/>
      <c r="AM193" s="493"/>
      <c r="AN193" s="494"/>
      <c r="AO193" s="503"/>
      <c r="AP193" s="509">
        <f>IF(OR(AND('0.Work Content Judge'!$AE$160=1,$CP193=99),AND('0.Work Content Judge'!$AH$160=1,$CQ193=99),AND('0.Work Content Judge'!$AG$160=1,$CR193=99),AND(COUNTIF('0.Work Content Judge'!$AJ$160:$AO$160,2)=0,$CS193=99),AND(COUNTIF('0.Work Content Judge'!$AJ$160:$AO$160,2)&gt;0,$CT193=99),AND('0.Work Content Judge'!$T$160=0,$CU193=99),AND('0.Work Content Judge'!$U$160=0,$CV193=99)),0,IF(OR(AND('0.Work Content Judge'!$G$130=1,$CD193=1),AND('0.Work Content Judge'!$H$130=1,$CE193=1),AND('0.Work Content Judge'!$I$130=1,$CF193=1),AND('0.Work Content Judge'!$J$130=1,$CG193=1),AND('0.Work Content Judge'!$L$130=1,$CK193=1),,AND('0.Work Content Judge'!$O$130=1,$CL193=1),AND('0.Work Content Judge'!$P$130=1,$CM193=1)),1,0))</f>
        <v>0</v>
      </c>
      <c r="AQ193" s="509">
        <f t="shared" si="32"/>
        <v>1</v>
      </c>
      <c r="AR193" s="509">
        <f>IF(OR(AND('0.Work Content Judge'!$AE$161=1,$CP193=99),AND('0.Work Content Judge'!$AH$161=1,$CQ193=99),AND('0.Work Content Judge'!$AG$161=1,$CR193=99),AND(COUNTIF('0.Work Content Judge'!$AJ$161:$AO$161,2)=0,$CS193=99),AND(COUNTIF('0.Work Content Judge'!$AJ$161:$AO$161,2)&gt;0,$CT193=99),AND('0.Work Content Judge'!$T$161=0,$CU193=99),AND('0.Work Content Judge'!$U$161=0,$CV193=99)),0,IF(OR(AND('0.Work Content Judge'!$G$131=1,$CD193=1),AND('0.Work Content Judge'!$H$131=1,$CE193=1),AND('0.Work Content Judge'!$I$131=1,$CF193=1),AND('0.Work Content Judge'!$J$131=1,$CG193=1),AND('0.Work Content Judge'!$L$131=1,$CK193=1),,AND('0.Work Content Judge'!$O$131=1,$CL193=1),AND('0.Work Content Judge'!$P$131=1,$CM193=1)),1,0))</f>
        <v>0</v>
      </c>
      <c r="AS193" s="509">
        <f t="shared" si="33"/>
        <v>1</v>
      </c>
      <c r="AT193" s="509">
        <f>IF(OR(AND('0.Work Content Judge'!$AE$162=1,$CP193=99),AND('0.Work Content Judge'!$AH$162=1,$CQ193=99),AND('0.Work Content Judge'!$AG$162=1,$CR193=99),AND(COUNTIF('0.Work Content Judge'!$AJ$162:$AO$162,2)=0,$CS193=99),AND(COUNTIF('0.Work Content Judge'!$AJ$162:$AO$162,2)&gt;0,$CT193=99),AND('0.Work Content Judge'!$T$162=0,$CU193=99),AND('0.Work Content Judge'!$U$162=0,$CV193=99)),0,IF(OR(AND('0.Work Content Judge'!$G$132=1,$CD193=1),AND('0.Work Content Judge'!$H$132=1,$CE193=1),AND('0.Work Content Judge'!$I$132=1,$CF193=1),AND('0.Work Content Judge'!$J$132=1,$CG193=1),AND('0.Work Content Judge'!$L$132=1,$CK193=1),,AND('0.Work Content Judge'!$O$132=1,$CL193=1),AND('0.Work Content Judge'!$P$132=1,$CM193=1)),1,0))</f>
        <v>0</v>
      </c>
      <c r="AU193" s="509">
        <f t="shared" si="34"/>
        <v>1</v>
      </c>
      <c r="AV193" s="509">
        <f>IF(OR(AND('0.Work Content Judge'!$AE$163=1,$CP193=99),AND('0.Work Content Judge'!$AH$163=1,$CQ193=99),AND('0.Work Content Judge'!$AG$163=1,$CR193=99),AND(COUNTIF('0.Work Content Judge'!$AJ$163:$AO$163,2)=0,$CS193=99),AND(COUNTIF('0.Work Content Judge'!$AJ$163:$AO$163,2)&gt;0,$CT193=99),AND('0.Work Content Judge'!$T$163=0,$CU193=99),AND('0.Work Content Judge'!$U$163=0,$CV193=99)),0,IF(OR(AND('0.Work Content Judge'!$G$133=1,$CD193=1),AND('0.Work Content Judge'!$H$133=1,$CE193=1),AND('0.Work Content Judge'!$I$133=1,$CF193=1),AND('0.Work Content Judge'!$J$133=1,$CG193=1),AND('0.Work Content Judge'!$L$133=1,$CK193=1),,AND('0.Work Content Judge'!$O$133=1,$CL193=1),AND('0.Work Content Judge'!$P$133=1,$CM193=1)),1,0))</f>
        <v>0</v>
      </c>
      <c r="AW193" s="509">
        <f t="shared" si="35"/>
        <v>1</v>
      </c>
      <c r="AX193" s="509">
        <f>IF(OR(AND('0.Work Content Judge'!$AE$164=1,$CP193=99),AND('0.Work Content Judge'!$AH$164=1,$CQ193=99),AND('0.Work Content Judge'!$AG$164=1,$CR193=99),AND(COUNTIF('0.Work Content Judge'!$AJ$164:$AO$164,2)=0,$CS193=99),AND(COUNTIF('0.Work Content Judge'!$AJ$164:$AO$164,2)&gt;0,$CT193=99),AND('0.Work Content Judge'!$T$164=0,$CU193=99),AND('0.Work Content Judge'!$U$164=0,$CV193=99)),0,IF(OR(AND('0.Work Content Judge'!$G$134=1,$CD193=1),AND('0.Work Content Judge'!$H$134=1,$CE193=1),AND('0.Work Content Judge'!$I$134=1,$CF193=1),AND('0.Work Content Judge'!$J$134=1,$CG193=1),AND('0.Work Content Judge'!$L$134=1,$CK193=1),,AND('0.Work Content Judge'!$O$134=1,$CL193=1),AND('0.Work Content Judge'!$P$134=1,$CM193=1)),1,0))</f>
        <v>0</v>
      </c>
      <c r="AY193" s="509">
        <f t="shared" si="36"/>
        <v>1</v>
      </c>
      <c r="AZ193" s="493">
        <f t="shared" si="38"/>
        <v>1</v>
      </c>
      <c r="BA193" s="521">
        <v>1</v>
      </c>
      <c r="BB193" s="522">
        <v>1</v>
      </c>
      <c r="BC193" s="522" t="s">
        <v>749</v>
      </c>
      <c r="BD193" s="522" t="s">
        <v>749</v>
      </c>
      <c r="BE193" s="522" t="s">
        <v>749</v>
      </c>
      <c r="BF193" s="522" t="s">
        <v>749</v>
      </c>
      <c r="BG193" s="522" t="s">
        <v>749</v>
      </c>
      <c r="BH193" s="522" t="s">
        <v>749</v>
      </c>
      <c r="BI193" s="522" t="s">
        <v>749</v>
      </c>
      <c r="BJ193" s="522" t="e">
        <v>#N/A</v>
      </c>
      <c r="BK193" s="522" t="e">
        <v>#N/A</v>
      </c>
      <c r="BL193" s="522" t="e">
        <v>#N/A</v>
      </c>
      <c r="BM193" s="522" t="e">
        <v>#N/A</v>
      </c>
      <c r="BN193" s="522" t="e">
        <v>#N/A</v>
      </c>
      <c r="BO193" s="522" t="e">
        <v>#N/A</v>
      </c>
      <c r="BP193" s="522" t="e">
        <v>#N/A</v>
      </c>
      <c r="BQ193" s="522">
        <v>1</v>
      </c>
      <c r="BR193" s="522" t="s">
        <v>749</v>
      </c>
      <c r="BS193" s="522" t="s">
        <v>749</v>
      </c>
      <c r="BT193" s="522" t="s">
        <v>749</v>
      </c>
      <c r="BU193" s="522" t="s">
        <v>749</v>
      </c>
      <c r="BV193" s="522" t="s">
        <v>749</v>
      </c>
      <c r="BW193" s="522" t="s">
        <v>749</v>
      </c>
      <c r="BX193" s="522" t="s">
        <v>749</v>
      </c>
      <c r="BY193" s="522" t="s">
        <v>749</v>
      </c>
      <c r="BZ193" s="522">
        <v>1</v>
      </c>
      <c r="CA193" s="522">
        <v>1</v>
      </c>
      <c r="CB193" s="522">
        <v>1</v>
      </c>
      <c r="CC193" s="522" t="s">
        <v>749</v>
      </c>
      <c r="CD193" s="522">
        <v>1</v>
      </c>
      <c r="CE193" s="522" t="s">
        <v>749</v>
      </c>
      <c r="CF193" s="522" t="s">
        <v>749</v>
      </c>
      <c r="CG193" s="522" t="s">
        <v>749</v>
      </c>
      <c r="CH193" s="522" t="s">
        <v>749</v>
      </c>
      <c r="CI193" s="522" t="s">
        <v>749</v>
      </c>
      <c r="CJ193" s="522" t="s">
        <v>749</v>
      </c>
      <c r="CK193" s="522" t="s">
        <v>749</v>
      </c>
      <c r="CL193" s="522" t="s">
        <v>749</v>
      </c>
      <c r="CM193" s="522" t="s">
        <v>749</v>
      </c>
      <c r="CN193" s="522" t="s">
        <v>749</v>
      </c>
      <c r="CO193" s="522">
        <v>1</v>
      </c>
      <c r="CP193" s="522"/>
      <c r="CQ193" s="522"/>
      <c r="CR193" s="522"/>
      <c r="CS193" s="522"/>
      <c r="CT193" s="522"/>
      <c r="CU193" s="522"/>
      <c r="CV193" s="522"/>
    </row>
    <row r="194" s="258" customFormat="1" ht="172.8" spans="1:100">
      <c r="A194" s="447"/>
      <c r="B194" s="448">
        <f t="shared" si="26"/>
        <v>179</v>
      </c>
      <c r="C194" s="449" t="s">
        <v>1593</v>
      </c>
      <c r="D194" s="450" t="s">
        <v>743</v>
      </c>
      <c r="E194" s="451" t="s">
        <v>801</v>
      </c>
      <c r="F194" s="452" t="s">
        <v>1594</v>
      </c>
      <c r="G194" s="453" t="s">
        <v>1595</v>
      </c>
      <c r="H194" s="451" t="str">
        <f t="shared" si="37"/>
        <v>Webサーバ
Web server</v>
      </c>
      <c r="I194" s="319" t="s">
        <v>1577</v>
      </c>
      <c r="J194" s="320" t="s">
        <v>1578</v>
      </c>
      <c r="K194" s="487" t="str">
        <f t="shared" si="27"/>
        <v>回答不要
Not Applicable</v>
      </c>
      <c r="L194" s="488"/>
      <c r="M194" s="489"/>
      <c r="N194" s="490" t="s">
        <v>1593</v>
      </c>
      <c r="O194" s="491"/>
      <c r="P194" s="322"/>
      <c r="Q194" s="502"/>
      <c r="R194" s="487" t="str">
        <f t="shared" si="28"/>
        <v>回答不要
Not Applicable</v>
      </c>
      <c r="S194" s="488"/>
      <c r="T194" s="489"/>
      <c r="U194" s="491"/>
      <c r="V194" s="322"/>
      <c r="W194" s="502"/>
      <c r="X194" s="487" t="str">
        <f t="shared" si="29"/>
        <v>回答不要
Not Applicable</v>
      </c>
      <c r="Y194" s="488"/>
      <c r="Z194" s="489"/>
      <c r="AA194" s="491"/>
      <c r="AB194" s="322"/>
      <c r="AC194" s="502"/>
      <c r="AD194" s="487" t="str">
        <f t="shared" si="30"/>
        <v>回答不要
Not Applicable</v>
      </c>
      <c r="AE194" s="488"/>
      <c r="AF194" s="489"/>
      <c r="AG194" s="491"/>
      <c r="AH194" s="322"/>
      <c r="AI194" s="502"/>
      <c r="AJ194" s="487" t="str">
        <f t="shared" si="31"/>
        <v>回答不要
Not Applicable</v>
      </c>
      <c r="AK194" s="488"/>
      <c r="AL194" s="489"/>
      <c r="AM194" s="491"/>
      <c r="AN194" s="322"/>
      <c r="AO194" s="502"/>
      <c r="AP194" s="509">
        <f>IF(OR(AND('0.Work Content Judge'!$AE$160=1,$CP194=99),AND('0.Work Content Judge'!$AH$160=1,$CQ194=99),AND('0.Work Content Judge'!$AG$160=1,$CR194=99),AND(COUNTIF('0.Work Content Judge'!$AJ$160:$AO$160,2)=0,$CS194=99),AND(COUNTIF('0.Work Content Judge'!$AJ$160:$AO$160,2)&gt;0,$CT194=99),AND('0.Work Content Judge'!$T$160=0,$CU194=99),AND('0.Work Content Judge'!$U$160=0,$CV194=99)),0,IF(OR(AND('0.Work Content Judge'!$G$130=1,$CD194=1),AND('0.Work Content Judge'!$H$130=1,$CE194=1),AND('0.Work Content Judge'!$I$130=1,$CF194=1),AND('0.Work Content Judge'!$J$130=1,$CG194=1),AND('0.Work Content Judge'!$L$130=1,$CK194=1),,AND('0.Work Content Judge'!$O$130=1,$CL194=1),AND('0.Work Content Judge'!$P$130=1,$CM194=1)),1,0))</f>
        <v>0</v>
      </c>
      <c r="AQ194" s="509">
        <f t="shared" si="32"/>
        <v>1</v>
      </c>
      <c r="AR194" s="509">
        <f>IF(OR(AND('0.Work Content Judge'!$AE$161=1,$CP194=99),AND('0.Work Content Judge'!$AH$161=1,$CQ194=99),AND('0.Work Content Judge'!$AG$161=1,$CR194=99),AND(COUNTIF('0.Work Content Judge'!$AJ$161:$AO$161,2)=0,$CS194=99),AND(COUNTIF('0.Work Content Judge'!$AJ$161:$AO$161,2)&gt;0,$CT194=99),AND('0.Work Content Judge'!$T$161=0,$CU194=99),AND('0.Work Content Judge'!$U$161=0,$CV194=99)),0,IF(OR(AND('0.Work Content Judge'!$G$131=1,$CD194=1),AND('0.Work Content Judge'!$H$131=1,$CE194=1),AND('0.Work Content Judge'!$I$131=1,$CF194=1),AND('0.Work Content Judge'!$J$131=1,$CG194=1),AND('0.Work Content Judge'!$L$131=1,$CK194=1),,AND('0.Work Content Judge'!$O$131=1,$CL194=1),AND('0.Work Content Judge'!$P$131=1,$CM194=1)),1,0))</f>
        <v>0</v>
      </c>
      <c r="AS194" s="509">
        <f t="shared" si="33"/>
        <v>1</v>
      </c>
      <c r="AT194" s="509">
        <f>IF(OR(AND('0.Work Content Judge'!$AE$162=1,$CP194=99),AND('0.Work Content Judge'!$AH$162=1,$CQ194=99),AND('0.Work Content Judge'!$AG$162=1,$CR194=99),AND(COUNTIF('0.Work Content Judge'!$AJ$162:$AO$162,2)=0,$CS194=99),AND(COUNTIF('0.Work Content Judge'!$AJ$162:$AO$162,2)&gt;0,$CT194=99),AND('0.Work Content Judge'!$T$162=0,$CU194=99),AND('0.Work Content Judge'!$U$162=0,$CV194=99)),0,IF(OR(AND('0.Work Content Judge'!$G$132=1,$CD194=1),AND('0.Work Content Judge'!$H$132=1,$CE194=1),AND('0.Work Content Judge'!$I$132=1,$CF194=1),AND('0.Work Content Judge'!$J$132=1,$CG194=1),AND('0.Work Content Judge'!$L$132=1,$CK194=1),,AND('0.Work Content Judge'!$O$132=1,$CL194=1),AND('0.Work Content Judge'!$P$132=1,$CM194=1)),1,0))</f>
        <v>0</v>
      </c>
      <c r="AU194" s="509">
        <f t="shared" si="34"/>
        <v>1</v>
      </c>
      <c r="AV194" s="509">
        <f>IF(OR(AND('0.Work Content Judge'!$AE$163=1,$CP194=99),AND('0.Work Content Judge'!$AH$163=1,$CQ194=99),AND('0.Work Content Judge'!$AG$163=1,$CR194=99),AND(COUNTIF('0.Work Content Judge'!$AJ$163:$AO$163,2)=0,$CS194=99),AND(COUNTIF('0.Work Content Judge'!$AJ$163:$AO$163,2)&gt;0,$CT194=99),AND('0.Work Content Judge'!$T$163=0,$CU194=99),AND('0.Work Content Judge'!$U$163=0,$CV194=99)),0,IF(OR(AND('0.Work Content Judge'!$G$133=1,$CD194=1),AND('0.Work Content Judge'!$H$133=1,$CE194=1),AND('0.Work Content Judge'!$I$133=1,$CF194=1),AND('0.Work Content Judge'!$J$133=1,$CG194=1),AND('0.Work Content Judge'!$L$133=1,$CK194=1),,AND('0.Work Content Judge'!$O$133=1,$CL194=1),AND('0.Work Content Judge'!$P$133=1,$CM194=1)),1,0))</f>
        <v>0</v>
      </c>
      <c r="AW194" s="509">
        <f t="shared" si="35"/>
        <v>1</v>
      </c>
      <c r="AX194" s="509">
        <f>IF(OR(AND('0.Work Content Judge'!$AE$164=1,$CP194=99),AND('0.Work Content Judge'!$AH$164=1,$CQ194=99),AND('0.Work Content Judge'!$AG$164=1,$CR194=99),AND(COUNTIF('0.Work Content Judge'!$AJ$164:$AO$164,2)=0,$CS194=99),AND(COUNTIF('0.Work Content Judge'!$AJ$164:$AO$164,2)&gt;0,$CT194=99),AND('0.Work Content Judge'!$T$164=0,$CU194=99),AND('0.Work Content Judge'!$U$164=0,$CV194=99)),0,IF(OR(AND('0.Work Content Judge'!$G$134=1,$CD194=1),AND('0.Work Content Judge'!$H$134=1,$CE194=1),AND('0.Work Content Judge'!$I$134=1,$CF194=1),AND('0.Work Content Judge'!$J$134=1,$CG194=1),AND('0.Work Content Judge'!$L$134=1,$CK194=1),,AND('0.Work Content Judge'!$O$134=1,$CL194=1),AND('0.Work Content Judge'!$P$134=1,$CM194=1)),1,0))</f>
        <v>0</v>
      </c>
      <c r="AY194" s="509">
        <f t="shared" si="36"/>
        <v>1</v>
      </c>
      <c r="AZ194" s="493">
        <f t="shared" si="38"/>
        <v>1</v>
      </c>
      <c r="BA194" s="521">
        <v>1</v>
      </c>
      <c r="BB194" s="522">
        <v>1</v>
      </c>
      <c r="BC194" s="522" t="s">
        <v>749</v>
      </c>
      <c r="BD194" s="522" t="s">
        <v>749</v>
      </c>
      <c r="BE194" s="522" t="s">
        <v>749</v>
      </c>
      <c r="BF194" s="522" t="s">
        <v>749</v>
      </c>
      <c r="BG194" s="522" t="s">
        <v>749</v>
      </c>
      <c r="BH194" s="522" t="s">
        <v>749</v>
      </c>
      <c r="BI194" s="522" t="s">
        <v>749</v>
      </c>
      <c r="BJ194" s="522">
        <v>0</v>
      </c>
      <c r="BK194" s="522" t="s">
        <v>749</v>
      </c>
      <c r="BL194" s="522" t="s">
        <v>749</v>
      </c>
      <c r="BM194" s="522" t="s">
        <v>749</v>
      </c>
      <c r="BN194" s="522" t="s">
        <v>749</v>
      </c>
      <c r="BO194" s="522" t="s">
        <v>749</v>
      </c>
      <c r="BP194" s="522" t="s">
        <v>749</v>
      </c>
      <c r="BQ194" s="522" t="s">
        <v>749</v>
      </c>
      <c r="BR194" s="522">
        <v>1</v>
      </c>
      <c r="BS194" s="522" t="s">
        <v>749</v>
      </c>
      <c r="BT194" s="522" t="s">
        <v>749</v>
      </c>
      <c r="BU194" s="522" t="s">
        <v>749</v>
      </c>
      <c r="BV194" s="522" t="s">
        <v>749</v>
      </c>
      <c r="BW194" s="522" t="s">
        <v>749</v>
      </c>
      <c r="BX194" s="522" t="s">
        <v>749</v>
      </c>
      <c r="BY194" s="522" t="s">
        <v>749</v>
      </c>
      <c r="BZ194" s="522">
        <v>1</v>
      </c>
      <c r="CA194" s="522">
        <v>1</v>
      </c>
      <c r="CB194" s="522"/>
      <c r="CC194" s="522" t="s">
        <v>749</v>
      </c>
      <c r="CD194" s="522">
        <v>1</v>
      </c>
      <c r="CE194" s="522" t="s">
        <v>749</v>
      </c>
      <c r="CF194" s="522">
        <v>1</v>
      </c>
      <c r="CG194" s="522" t="s">
        <v>749</v>
      </c>
      <c r="CH194" s="522" t="s">
        <v>749</v>
      </c>
      <c r="CI194" s="522" t="s">
        <v>749</v>
      </c>
      <c r="CJ194" s="522" t="s">
        <v>749</v>
      </c>
      <c r="CK194" s="522" t="s">
        <v>749</v>
      </c>
      <c r="CL194" s="522" t="s">
        <v>749</v>
      </c>
      <c r="CM194" s="522" t="s">
        <v>749</v>
      </c>
      <c r="CN194" s="522" t="s">
        <v>749</v>
      </c>
      <c r="CO194" s="522">
        <v>1</v>
      </c>
      <c r="CP194" s="522"/>
      <c r="CQ194" s="522"/>
      <c r="CR194" s="522"/>
      <c r="CS194" s="522"/>
      <c r="CT194" s="522"/>
      <c r="CU194" s="522"/>
      <c r="CV194" s="522"/>
    </row>
    <row r="195" s="258" customFormat="1" ht="172.8" spans="1:100">
      <c r="A195" s="447"/>
      <c r="B195" s="448">
        <f t="shared" si="26"/>
        <v>180</v>
      </c>
      <c r="C195" s="449" t="s">
        <v>1596</v>
      </c>
      <c r="D195" s="450" t="s">
        <v>743</v>
      </c>
      <c r="E195" s="451" t="s">
        <v>801</v>
      </c>
      <c r="F195" s="452" t="s">
        <v>1597</v>
      </c>
      <c r="G195" s="453" t="s">
        <v>1598</v>
      </c>
      <c r="H195" s="451" t="str">
        <f t="shared" si="37"/>
        <v>サーバ全体
Entire server</v>
      </c>
      <c r="I195" s="319" t="s">
        <v>1577</v>
      </c>
      <c r="J195" s="320" t="s">
        <v>1578</v>
      </c>
      <c r="K195" s="487" t="str">
        <f t="shared" si="27"/>
        <v>回答不要
Not Applicable</v>
      </c>
      <c r="L195" s="488"/>
      <c r="M195" s="489"/>
      <c r="N195" s="490" t="s">
        <v>1596</v>
      </c>
      <c r="O195" s="491"/>
      <c r="P195" s="322"/>
      <c r="Q195" s="502"/>
      <c r="R195" s="487" t="str">
        <f t="shared" si="28"/>
        <v>回答不要
Not Applicable</v>
      </c>
      <c r="S195" s="488"/>
      <c r="T195" s="489"/>
      <c r="U195" s="491"/>
      <c r="V195" s="322"/>
      <c r="W195" s="502"/>
      <c r="X195" s="487" t="str">
        <f t="shared" si="29"/>
        <v>回答不要
Not Applicable</v>
      </c>
      <c r="Y195" s="488"/>
      <c r="Z195" s="489"/>
      <c r="AA195" s="491"/>
      <c r="AB195" s="322"/>
      <c r="AC195" s="502"/>
      <c r="AD195" s="487" t="str">
        <f t="shared" si="30"/>
        <v>回答不要
Not Applicable</v>
      </c>
      <c r="AE195" s="488"/>
      <c r="AF195" s="489"/>
      <c r="AG195" s="491"/>
      <c r="AH195" s="322"/>
      <c r="AI195" s="502"/>
      <c r="AJ195" s="487" t="str">
        <f t="shared" si="31"/>
        <v>回答不要
Not Applicable</v>
      </c>
      <c r="AK195" s="488"/>
      <c r="AL195" s="489"/>
      <c r="AM195" s="491"/>
      <c r="AN195" s="322"/>
      <c r="AO195" s="502"/>
      <c r="AP195" s="509">
        <f>IF(OR(AND('0.Work Content Judge'!$AE$160=1,$CP195=99),AND('0.Work Content Judge'!$AH$160=1,$CQ195=99),AND('0.Work Content Judge'!$AG$160=1,$CR195=99),AND(COUNTIF('0.Work Content Judge'!$AJ$160:$AO$160,2)=0,$CS195=99),AND(COUNTIF('0.Work Content Judge'!$AJ$160:$AO$160,2)&gt;0,$CT195=99),AND('0.Work Content Judge'!$T$160=0,$CU195=99),AND('0.Work Content Judge'!$U$160=0,$CV195=99)),0,IF(OR(AND('0.Work Content Judge'!$G$130=1,$CD195=1),AND('0.Work Content Judge'!$H$130=1,$CE195=1),AND('0.Work Content Judge'!$I$130=1,$CF195=1),AND('0.Work Content Judge'!$J$130=1,$CG195=1),AND('0.Work Content Judge'!$L$130=1,$CK195=1),,AND('0.Work Content Judge'!$O$130=1,$CL195=1),AND('0.Work Content Judge'!$P$130=1,$CM195=1)),1,0))</f>
        <v>0</v>
      </c>
      <c r="AQ195" s="509">
        <f t="shared" si="32"/>
        <v>1</v>
      </c>
      <c r="AR195" s="509">
        <f>IF(OR(AND('0.Work Content Judge'!$AE$161=1,$CP195=99),AND('0.Work Content Judge'!$AH$161=1,$CQ195=99),AND('0.Work Content Judge'!$AG$161=1,$CR195=99),AND(COUNTIF('0.Work Content Judge'!$AJ$161:$AO$161,2)=0,$CS195=99),AND(COUNTIF('0.Work Content Judge'!$AJ$161:$AO$161,2)&gt;0,$CT195=99),AND('0.Work Content Judge'!$T$161=0,$CU195=99),AND('0.Work Content Judge'!$U$161=0,$CV195=99)),0,IF(OR(AND('0.Work Content Judge'!$G$131=1,$CD195=1),AND('0.Work Content Judge'!$H$131=1,$CE195=1),AND('0.Work Content Judge'!$I$131=1,$CF195=1),AND('0.Work Content Judge'!$J$131=1,$CG195=1),AND('0.Work Content Judge'!$L$131=1,$CK195=1),,AND('0.Work Content Judge'!$O$131=1,$CL195=1),AND('0.Work Content Judge'!$P$131=1,$CM195=1)),1,0))</f>
        <v>0</v>
      </c>
      <c r="AS195" s="509">
        <f t="shared" si="33"/>
        <v>1</v>
      </c>
      <c r="AT195" s="509">
        <f>IF(OR(AND('0.Work Content Judge'!$AE$162=1,$CP195=99),AND('0.Work Content Judge'!$AH$162=1,$CQ195=99),AND('0.Work Content Judge'!$AG$162=1,$CR195=99),AND(COUNTIF('0.Work Content Judge'!$AJ$162:$AO$162,2)=0,$CS195=99),AND(COUNTIF('0.Work Content Judge'!$AJ$162:$AO$162,2)&gt;0,$CT195=99),AND('0.Work Content Judge'!$T$162=0,$CU195=99),AND('0.Work Content Judge'!$U$162=0,$CV195=99)),0,IF(OR(AND('0.Work Content Judge'!$G$132=1,$CD195=1),AND('0.Work Content Judge'!$H$132=1,$CE195=1),AND('0.Work Content Judge'!$I$132=1,$CF195=1),AND('0.Work Content Judge'!$J$132=1,$CG195=1),AND('0.Work Content Judge'!$L$132=1,$CK195=1),,AND('0.Work Content Judge'!$O$132=1,$CL195=1),AND('0.Work Content Judge'!$P$132=1,$CM195=1)),1,0))</f>
        <v>0</v>
      </c>
      <c r="AU195" s="509">
        <f t="shared" si="34"/>
        <v>1</v>
      </c>
      <c r="AV195" s="509">
        <f>IF(OR(AND('0.Work Content Judge'!$AE$163=1,$CP195=99),AND('0.Work Content Judge'!$AH$163=1,$CQ195=99),AND('0.Work Content Judge'!$AG$163=1,$CR195=99),AND(COUNTIF('0.Work Content Judge'!$AJ$163:$AO$163,2)=0,$CS195=99),AND(COUNTIF('0.Work Content Judge'!$AJ$163:$AO$163,2)&gt;0,$CT195=99),AND('0.Work Content Judge'!$T$163=0,$CU195=99),AND('0.Work Content Judge'!$U$163=0,$CV195=99)),0,IF(OR(AND('0.Work Content Judge'!$G$133=1,$CD195=1),AND('0.Work Content Judge'!$H$133=1,$CE195=1),AND('0.Work Content Judge'!$I$133=1,$CF195=1),AND('0.Work Content Judge'!$J$133=1,$CG195=1),AND('0.Work Content Judge'!$L$133=1,$CK195=1),,AND('0.Work Content Judge'!$O$133=1,$CL195=1),AND('0.Work Content Judge'!$P$133=1,$CM195=1)),1,0))</f>
        <v>0</v>
      </c>
      <c r="AW195" s="509">
        <f t="shared" si="35"/>
        <v>1</v>
      </c>
      <c r="AX195" s="509">
        <f>IF(OR(AND('0.Work Content Judge'!$AE$164=1,$CP195=99),AND('0.Work Content Judge'!$AH$164=1,$CQ195=99),AND('0.Work Content Judge'!$AG$164=1,$CR195=99),AND(COUNTIF('0.Work Content Judge'!$AJ$164:$AO$164,2)=0,$CS195=99),AND(COUNTIF('0.Work Content Judge'!$AJ$164:$AO$164,2)&gt;0,$CT195=99),AND('0.Work Content Judge'!$T$164=0,$CU195=99),AND('0.Work Content Judge'!$U$164=0,$CV195=99)),0,IF(OR(AND('0.Work Content Judge'!$G$134=1,$CD195=1),AND('0.Work Content Judge'!$H$134=1,$CE195=1),AND('0.Work Content Judge'!$I$134=1,$CF195=1),AND('0.Work Content Judge'!$J$134=1,$CG195=1),AND('0.Work Content Judge'!$L$134=1,$CK195=1),,AND('0.Work Content Judge'!$O$134=1,$CL195=1),AND('0.Work Content Judge'!$P$134=1,$CM195=1)),1,0))</f>
        <v>0</v>
      </c>
      <c r="AY195" s="509">
        <f t="shared" si="36"/>
        <v>1</v>
      </c>
      <c r="AZ195" s="493">
        <f t="shared" si="38"/>
        <v>1</v>
      </c>
      <c r="BA195" s="521">
        <v>1</v>
      </c>
      <c r="BB195" s="522">
        <v>1</v>
      </c>
      <c r="BC195" s="522" t="s">
        <v>749</v>
      </c>
      <c r="BD195" s="522" t="s">
        <v>749</v>
      </c>
      <c r="BE195" s="522" t="s">
        <v>749</v>
      </c>
      <c r="BF195" s="522" t="s">
        <v>749</v>
      </c>
      <c r="BG195" s="522" t="s">
        <v>749</v>
      </c>
      <c r="BH195" s="522" t="s">
        <v>749</v>
      </c>
      <c r="BI195" s="522" t="s">
        <v>749</v>
      </c>
      <c r="BJ195" s="522">
        <v>1</v>
      </c>
      <c r="BK195" s="522" t="s">
        <v>749</v>
      </c>
      <c r="BL195" s="522" t="s">
        <v>749</v>
      </c>
      <c r="BM195" s="522" t="s">
        <v>749</v>
      </c>
      <c r="BN195" s="522">
        <v>1</v>
      </c>
      <c r="BO195" s="522" t="s">
        <v>749</v>
      </c>
      <c r="BP195" s="522" t="s">
        <v>749</v>
      </c>
      <c r="BQ195" s="522">
        <v>1</v>
      </c>
      <c r="BR195" s="522" t="s">
        <v>749</v>
      </c>
      <c r="BS195" s="522" t="s">
        <v>749</v>
      </c>
      <c r="BT195" s="522" t="s">
        <v>749</v>
      </c>
      <c r="BU195" s="522" t="s">
        <v>749</v>
      </c>
      <c r="BV195" s="522" t="s">
        <v>749</v>
      </c>
      <c r="BW195" s="522" t="s">
        <v>749</v>
      </c>
      <c r="BX195" s="522" t="s">
        <v>749</v>
      </c>
      <c r="BY195" s="522" t="s">
        <v>749</v>
      </c>
      <c r="BZ195" s="522">
        <v>1</v>
      </c>
      <c r="CA195" s="522">
        <v>1</v>
      </c>
      <c r="CB195" s="522"/>
      <c r="CC195" s="522" t="s">
        <v>749</v>
      </c>
      <c r="CD195" s="522">
        <v>1</v>
      </c>
      <c r="CE195" s="522" t="s">
        <v>749</v>
      </c>
      <c r="CF195" s="522">
        <v>1</v>
      </c>
      <c r="CG195" s="522" t="s">
        <v>749</v>
      </c>
      <c r="CH195" s="522">
        <v>1</v>
      </c>
      <c r="CI195" s="522" t="s">
        <v>749</v>
      </c>
      <c r="CJ195" s="522" t="s">
        <v>749</v>
      </c>
      <c r="CK195" s="522" t="s">
        <v>749</v>
      </c>
      <c r="CL195" s="522" t="s">
        <v>749</v>
      </c>
      <c r="CM195" s="522" t="s">
        <v>749</v>
      </c>
      <c r="CN195" s="522" t="s">
        <v>749</v>
      </c>
      <c r="CO195" s="522">
        <v>1</v>
      </c>
      <c r="CP195" s="522"/>
      <c r="CQ195" s="522"/>
      <c r="CR195" s="522"/>
      <c r="CS195" s="522"/>
      <c r="CT195" s="522"/>
      <c r="CU195" s="522"/>
      <c r="CV195" s="522"/>
    </row>
    <row r="196" s="258" customFormat="1" ht="172.8" spans="1:100">
      <c r="A196" s="447"/>
      <c r="B196" s="448">
        <f t="shared" si="26"/>
        <v>181</v>
      </c>
      <c r="C196" s="449" t="s">
        <v>1599</v>
      </c>
      <c r="D196" s="450" t="s">
        <v>743</v>
      </c>
      <c r="E196" s="451" t="s">
        <v>744</v>
      </c>
      <c r="F196" s="452" t="s">
        <v>1600</v>
      </c>
      <c r="G196" s="453" t="s">
        <v>1601</v>
      </c>
      <c r="H196" s="451" t="str">
        <f t="shared" si="37"/>
        <v>Webサーバ
Web server</v>
      </c>
      <c r="I196" s="319" t="s">
        <v>1602</v>
      </c>
      <c r="J196" s="320" t="s">
        <v>1603</v>
      </c>
      <c r="K196" s="487" t="str">
        <f t="shared" si="27"/>
        <v>回答不要
Not Applicable</v>
      </c>
      <c r="L196" s="488"/>
      <c r="M196" s="489"/>
      <c r="N196" s="490" t="s">
        <v>1599</v>
      </c>
      <c r="O196" s="491"/>
      <c r="P196" s="322"/>
      <c r="Q196" s="502"/>
      <c r="R196" s="487" t="str">
        <f t="shared" si="28"/>
        <v>回答不要
Not Applicable</v>
      </c>
      <c r="S196" s="488"/>
      <c r="T196" s="489"/>
      <c r="U196" s="491"/>
      <c r="V196" s="322"/>
      <c r="W196" s="502"/>
      <c r="X196" s="487" t="str">
        <f t="shared" si="29"/>
        <v>回答不要
Not Applicable</v>
      </c>
      <c r="Y196" s="488"/>
      <c r="Z196" s="489"/>
      <c r="AA196" s="491"/>
      <c r="AB196" s="322"/>
      <c r="AC196" s="502"/>
      <c r="AD196" s="487" t="str">
        <f t="shared" si="30"/>
        <v>回答不要
Not Applicable</v>
      </c>
      <c r="AE196" s="488"/>
      <c r="AF196" s="489"/>
      <c r="AG196" s="491"/>
      <c r="AH196" s="322"/>
      <c r="AI196" s="502"/>
      <c r="AJ196" s="487" t="str">
        <f t="shared" si="31"/>
        <v>回答不要
Not Applicable</v>
      </c>
      <c r="AK196" s="488"/>
      <c r="AL196" s="489"/>
      <c r="AM196" s="491"/>
      <c r="AN196" s="322"/>
      <c r="AO196" s="502"/>
      <c r="AP196" s="509">
        <f>IF(OR(AND('0.Work Content Judge'!$AE$160=1,$CP196=99),AND('0.Work Content Judge'!$AH$160=1,$CQ196=99),AND('0.Work Content Judge'!$AG$160=1,$CR196=99),AND(COUNTIF('0.Work Content Judge'!$AJ$160:$AO$160,2)=0,$CS196=99),AND(COUNTIF('0.Work Content Judge'!$AJ$160:$AO$160,2)&gt;0,$CT196=99),AND('0.Work Content Judge'!$T$160=0,$CU196=99),AND('0.Work Content Judge'!$U$160=0,$CV196=99)),0,IF(OR(AND('0.Work Content Judge'!$G$130=1,$CD196=1),AND('0.Work Content Judge'!$H$130=1,$CE196=1),AND('0.Work Content Judge'!$I$130=1,$CF196=1),AND('0.Work Content Judge'!$J$130=1,$CG196=1),AND('0.Work Content Judge'!$L$130=1,$CK196=1),,AND('0.Work Content Judge'!$O$130=1,$CL196=1),AND('0.Work Content Judge'!$P$130=1,$CM196=1)),1,0))</f>
        <v>0</v>
      </c>
      <c r="AQ196" s="509">
        <f t="shared" si="32"/>
        <v>1</v>
      </c>
      <c r="AR196" s="509">
        <f>IF(OR(AND('0.Work Content Judge'!$AE$161=1,$CP196=99),AND('0.Work Content Judge'!$AH$161=1,$CQ196=99),AND('0.Work Content Judge'!$AG$161=1,$CR196=99),AND(COUNTIF('0.Work Content Judge'!$AJ$161:$AO$161,2)=0,$CS196=99),AND(COUNTIF('0.Work Content Judge'!$AJ$161:$AO$161,2)&gt;0,$CT196=99),AND('0.Work Content Judge'!$T$161=0,$CU196=99),AND('0.Work Content Judge'!$U$161=0,$CV196=99)),0,IF(OR(AND('0.Work Content Judge'!$G$131=1,$CD196=1),AND('0.Work Content Judge'!$H$131=1,$CE196=1),AND('0.Work Content Judge'!$I$131=1,$CF196=1),AND('0.Work Content Judge'!$J$131=1,$CG196=1),AND('0.Work Content Judge'!$L$131=1,$CK196=1),,AND('0.Work Content Judge'!$O$131=1,$CL196=1),AND('0.Work Content Judge'!$P$131=1,$CM196=1)),1,0))</f>
        <v>0</v>
      </c>
      <c r="AS196" s="509">
        <f t="shared" si="33"/>
        <v>1</v>
      </c>
      <c r="AT196" s="509">
        <f>IF(OR(AND('0.Work Content Judge'!$AE$162=1,$CP196=99),AND('0.Work Content Judge'!$AH$162=1,$CQ196=99),AND('0.Work Content Judge'!$AG$162=1,$CR196=99),AND(COUNTIF('0.Work Content Judge'!$AJ$162:$AO$162,2)=0,$CS196=99),AND(COUNTIF('0.Work Content Judge'!$AJ$162:$AO$162,2)&gt;0,$CT196=99),AND('0.Work Content Judge'!$T$162=0,$CU196=99),AND('0.Work Content Judge'!$U$162=0,$CV196=99)),0,IF(OR(AND('0.Work Content Judge'!$G$132=1,$CD196=1),AND('0.Work Content Judge'!$H$132=1,$CE196=1),AND('0.Work Content Judge'!$I$132=1,$CF196=1),AND('0.Work Content Judge'!$J$132=1,$CG196=1),AND('0.Work Content Judge'!$L$132=1,$CK196=1),,AND('0.Work Content Judge'!$O$132=1,$CL196=1),AND('0.Work Content Judge'!$P$132=1,$CM196=1)),1,0))</f>
        <v>0</v>
      </c>
      <c r="AU196" s="509">
        <f t="shared" si="34"/>
        <v>1</v>
      </c>
      <c r="AV196" s="509">
        <f>IF(OR(AND('0.Work Content Judge'!$AE$163=1,$CP196=99),AND('0.Work Content Judge'!$AH$163=1,$CQ196=99),AND('0.Work Content Judge'!$AG$163=1,$CR196=99),AND(COUNTIF('0.Work Content Judge'!$AJ$163:$AO$163,2)=0,$CS196=99),AND(COUNTIF('0.Work Content Judge'!$AJ$163:$AO$163,2)&gt;0,$CT196=99),AND('0.Work Content Judge'!$T$163=0,$CU196=99),AND('0.Work Content Judge'!$U$163=0,$CV196=99)),0,IF(OR(AND('0.Work Content Judge'!$G$133=1,$CD196=1),AND('0.Work Content Judge'!$H$133=1,$CE196=1),AND('0.Work Content Judge'!$I$133=1,$CF196=1),AND('0.Work Content Judge'!$J$133=1,$CG196=1),AND('0.Work Content Judge'!$L$133=1,$CK196=1),,AND('0.Work Content Judge'!$O$133=1,$CL196=1),AND('0.Work Content Judge'!$P$133=1,$CM196=1)),1,0))</f>
        <v>0</v>
      </c>
      <c r="AW196" s="509">
        <f t="shared" si="35"/>
        <v>1</v>
      </c>
      <c r="AX196" s="509">
        <f>IF(OR(AND('0.Work Content Judge'!$AE$164=1,$CP196=99),AND('0.Work Content Judge'!$AH$164=1,$CQ196=99),AND('0.Work Content Judge'!$AG$164=1,$CR196=99),AND(COUNTIF('0.Work Content Judge'!$AJ$164:$AO$164,2)=0,$CS196=99),AND(COUNTIF('0.Work Content Judge'!$AJ$164:$AO$164,2)&gt;0,$CT196=99),AND('0.Work Content Judge'!$T$164=0,$CU196=99),AND('0.Work Content Judge'!$U$164=0,$CV196=99)),0,IF(OR(AND('0.Work Content Judge'!$G$134=1,$CD196=1),AND('0.Work Content Judge'!$H$134=1,$CE196=1),AND('0.Work Content Judge'!$I$134=1,$CF196=1),AND('0.Work Content Judge'!$J$134=1,$CG196=1),AND('0.Work Content Judge'!$L$134=1,$CK196=1),,AND('0.Work Content Judge'!$O$134=1,$CL196=1),AND('0.Work Content Judge'!$P$134=1,$CM196=1)),1,0))</f>
        <v>0</v>
      </c>
      <c r="AY196" s="509">
        <f t="shared" si="36"/>
        <v>1</v>
      </c>
      <c r="AZ196" s="493">
        <f t="shared" si="38"/>
        <v>1</v>
      </c>
      <c r="BA196" s="521">
        <v>1</v>
      </c>
      <c r="BB196" s="522">
        <v>1</v>
      </c>
      <c r="BC196" s="522" t="s">
        <v>749</v>
      </c>
      <c r="BD196" s="522" t="s">
        <v>749</v>
      </c>
      <c r="BE196" s="522" t="s">
        <v>749</v>
      </c>
      <c r="BF196" s="522" t="s">
        <v>749</v>
      </c>
      <c r="BG196" s="522" t="s">
        <v>749</v>
      </c>
      <c r="BH196" s="522" t="s">
        <v>749</v>
      </c>
      <c r="BI196" s="522" t="s">
        <v>749</v>
      </c>
      <c r="BJ196" s="522">
        <v>1</v>
      </c>
      <c r="BK196" s="522" t="s">
        <v>749</v>
      </c>
      <c r="BL196" s="522" t="s">
        <v>749</v>
      </c>
      <c r="BM196" s="522" t="s">
        <v>749</v>
      </c>
      <c r="BN196" s="522">
        <v>1</v>
      </c>
      <c r="BO196" s="522" t="s">
        <v>749</v>
      </c>
      <c r="BP196" s="522" t="s">
        <v>749</v>
      </c>
      <c r="BQ196" s="522" t="s">
        <v>749</v>
      </c>
      <c r="BR196" s="522">
        <v>1</v>
      </c>
      <c r="BS196" s="522" t="s">
        <v>749</v>
      </c>
      <c r="BT196" s="522" t="s">
        <v>749</v>
      </c>
      <c r="BU196" s="522" t="s">
        <v>749</v>
      </c>
      <c r="BV196" s="522" t="s">
        <v>749</v>
      </c>
      <c r="BW196" s="522" t="s">
        <v>749</v>
      </c>
      <c r="BX196" s="522" t="s">
        <v>749</v>
      </c>
      <c r="BY196" s="522" t="s">
        <v>749</v>
      </c>
      <c r="BZ196" s="522"/>
      <c r="CA196" s="522">
        <v>1</v>
      </c>
      <c r="CB196" s="522"/>
      <c r="CC196" s="522" t="s">
        <v>749</v>
      </c>
      <c r="CD196" s="522" t="s">
        <v>749</v>
      </c>
      <c r="CE196" s="522" t="s">
        <v>749</v>
      </c>
      <c r="CF196" s="522" t="s">
        <v>749</v>
      </c>
      <c r="CG196" s="522" t="s">
        <v>749</v>
      </c>
      <c r="CH196" s="522">
        <v>1</v>
      </c>
      <c r="CI196" s="522" t="s">
        <v>749</v>
      </c>
      <c r="CJ196" s="522" t="s">
        <v>749</v>
      </c>
      <c r="CK196" s="522" t="s">
        <v>749</v>
      </c>
      <c r="CL196" s="522" t="s">
        <v>749</v>
      </c>
      <c r="CM196" s="522" t="s">
        <v>749</v>
      </c>
      <c r="CN196" s="522" t="s">
        <v>749</v>
      </c>
      <c r="CO196" s="522">
        <v>1</v>
      </c>
      <c r="CP196" s="522"/>
      <c r="CQ196" s="522"/>
      <c r="CR196" s="522"/>
      <c r="CS196" s="522"/>
      <c r="CT196" s="522"/>
      <c r="CU196" s="522"/>
      <c r="CV196" s="522"/>
    </row>
    <row r="197" s="258" customFormat="1" ht="201.6" spans="1:100">
      <c r="A197" s="447"/>
      <c r="B197" s="448">
        <f t="shared" si="26"/>
        <v>182</v>
      </c>
      <c r="C197" s="449" t="s">
        <v>1604</v>
      </c>
      <c r="D197" s="450" t="s">
        <v>743</v>
      </c>
      <c r="E197" s="451" t="s">
        <v>744</v>
      </c>
      <c r="F197" s="452" t="s">
        <v>1605</v>
      </c>
      <c r="G197" s="453" t="s">
        <v>1606</v>
      </c>
      <c r="H197" s="451" t="str">
        <f t="shared" si="37"/>
        <v>Webサーバ
Web server</v>
      </c>
      <c r="I197" s="319" t="s">
        <v>1607</v>
      </c>
      <c r="J197" s="320" t="s">
        <v>1608</v>
      </c>
      <c r="K197" s="487" t="str">
        <f t="shared" si="27"/>
        <v>回答不要
Not Applicable</v>
      </c>
      <c r="L197" s="488"/>
      <c r="M197" s="489"/>
      <c r="N197" s="490" t="s">
        <v>1609</v>
      </c>
      <c r="O197" s="491"/>
      <c r="P197" s="322"/>
      <c r="Q197" s="502"/>
      <c r="R197" s="487" t="str">
        <f t="shared" si="28"/>
        <v>回答不要
Not Applicable</v>
      </c>
      <c r="S197" s="488"/>
      <c r="T197" s="489"/>
      <c r="U197" s="491"/>
      <c r="V197" s="322"/>
      <c r="W197" s="502"/>
      <c r="X197" s="487" t="str">
        <f t="shared" si="29"/>
        <v>回答不要
Not Applicable</v>
      </c>
      <c r="Y197" s="488"/>
      <c r="Z197" s="489"/>
      <c r="AA197" s="491"/>
      <c r="AB197" s="322"/>
      <c r="AC197" s="502"/>
      <c r="AD197" s="487" t="str">
        <f t="shared" si="30"/>
        <v>回答不要
Not Applicable</v>
      </c>
      <c r="AE197" s="488"/>
      <c r="AF197" s="489"/>
      <c r="AG197" s="491"/>
      <c r="AH197" s="322"/>
      <c r="AI197" s="502"/>
      <c r="AJ197" s="487" t="str">
        <f t="shared" si="31"/>
        <v>回答不要
Not Applicable</v>
      </c>
      <c r="AK197" s="488"/>
      <c r="AL197" s="489"/>
      <c r="AM197" s="491"/>
      <c r="AN197" s="322"/>
      <c r="AO197" s="502"/>
      <c r="AP197" s="509">
        <f>IF(OR(AND('0.Work Content Judge'!$AE$160=1,$CP197=99),AND('0.Work Content Judge'!$AH$160=1,$CQ197=99),AND('0.Work Content Judge'!$AG$160=1,$CR197=99),AND(COUNTIF('0.Work Content Judge'!$AJ$160:$AO$160,2)=0,$CS197=99),AND(COUNTIF('0.Work Content Judge'!$AJ$160:$AO$160,2)&gt;0,$CT197=99),AND('0.Work Content Judge'!$T$160=0,$CU197=99),AND('0.Work Content Judge'!$U$160=0,$CV197=99)),0,IF(OR(AND('0.Work Content Judge'!$G$130=1,$CD197=1),AND('0.Work Content Judge'!$H$130=1,$CE197=1),AND('0.Work Content Judge'!$I$130=1,$CF197=1),AND('0.Work Content Judge'!$J$130=1,$CG197=1),AND('0.Work Content Judge'!$L$130=1,$CK197=1),,AND('0.Work Content Judge'!$O$130=1,$CL197=1),AND('0.Work Content Judge'!$P$130=1,$CM197=1)),1,0))</f>
        <v>0</v>
      </c>
      <c r="AQ197" s="509">
        <f t="shared" si="32"/>
        <v>1</v>
      </c>
      <c r="AR197" s="509">
        <f>IF(OR(AND('0.Work Content Judge'!$AE$161=1,$CP197=99),AND('0.Work Content Judge'!$AH$161=1,$CQ197=99),AND('0.Work Content Judge'!$AG$161=1,$CR197=99),AND(COUNTIF('0.Work Content Judge'!$AJ$161:$AO$161,2)=0,$CS197=99),AND(COUNTIF('0.Work Content Judge'!$AJ$161:$AO$161,2)&gt;0,$CT197=99),AND('0.Work Content Judge'!$T$161=0,$CU197=99),AND('0.Work Content Judge'!$U$161=0,$CV197=99)),0,IF(OR(AND('0.Work Content Judge'!$G$131=1,$CD197=1),AND('0.Work Content Judge'!$H$131=1,$CE197=1),AND('0.Work Content Judge'!$I$131=1,$CF197=1),AND('0.Work Content Judge'!$J$131=1,$CG197=1),AND('0.Work Content Judge'!$L$131=1,$CK197=1),,AND('0.Work Content Judge'!$O$131=1,$CL197=1),AND('0.Work Content Judge'!$P$131=1,$CM197=1)),1,0))</f>
        <v>0</v>
      </c>
      <c r="AS197" s="509">
        <f t="shared" si="33"/>
        <v>1</v>
      </c>
      <c r="AT197" s="509">
        <f>IF(OR(AND('0.Work Content Judge'!$AE$162=1,$CP197=99),AND('0.Work Content Judge'!$AH$162=1,$CQ197=99),AND('0.Work Content Judge'!$AG$162=1,$CR197=99),AND(COUNTIF('0.Work Content Judge'!$AJ$162:$AO$162,2)=0,$CS197=99),AND(COUNTIF('0.Work Content Judge'!$AJ$162:$AO$162,2)&gt;0,$CT197=99),AND('0.Work Content Judge'!$T$162=0,$CU197=99),AND('0.Work Content Judge'!$U$162=0,$CV197=99)),0,IF(OR(AND('0.Work Content Judge'!$G$132=1,$CD197=1),AND('0.Work Content Judge'!$H$132=1,$CE197=1),AND('0.Work Content Judge'!$I$132=1,$CF197=1),AND('0.Work Content Judge'!$J$132=1,$CG197=1),AND('0.Work Content Judge'!$L$132=1,$CK197=1),,AND('0.Work Content Judge'!$O$132=1,$CL197=1),AND('0.Work Content Judge'!$P$132=1,$CM197=1)),1,0))</f>
        <v>0</v>
      </c>
      <c r="AU197" s="509">
        <f t="shared" si="34"/>
        <v>1</v>
      </c>
      <c r="AV197" s="509">
        <f>IF(OR(AND('0.Work Content Judge'!$AE$163=1,$CP197=99),AND('0.Work Content Judge'!$AH$163=1,$CQ197=99),AND('0.Work Content Judge'!$AG$163=1,$CR197=99),AND(COUNTIF('0.Work Content Judge'!$AJ$163:$AO$163,2)=0,$CS197=99),AND(COUNTIF('0.Work Content Judge'!$AJ$163:$AO$163,2)&gt;0,$CT197=99),AND('0.Work Content Judge'!$T$163=0,$CU197=99),AND('0.Work Content Judge'!$U$163=0,$CV197=99)),0,IF(OR(AND('0.Work Content Judge'!$G$133=1,$CD197=1),AND('0.Work Content Judge'!$H$133=1,$CE197=1),AND('0.Work Content Judge'!$I$133=1,$CF197=1),AND('0.Work Content Judge'!$J$133=1,$CG197=1),AND('0.Work Content Judge'!$L$133=1,$CK197=1),,AND('0.Work Content Judge'!$O$133=1,$CL197=1),AND('0.Work Content Judge'!$P$133=1,$CM197=1)),1,0))</f>
        <v>0</v>
      </c>
      <c r="AW197" s="509">
        <f t="shared" si="35"/>
        <v>1</v>
      </c>
      <c r="AX197" s="509">
        <f>IF(OR(AND('0.Work Content Judge'!$AE$164=1,$CP197=99),AND('0.Work Content Judge'!$AH$164=1,$CQ197=99),AND('0.Work Content Judge'!$AG$164=1,$CR197=99),AND(COUNTIF('0.Work Content Judge'!$AJ$164:$AO$164,2)=0,$CS197=99),AND(COUNTIF('0.Work Content Judge'!$AJ$164:$AO$164,2)&gt;0,$CT197=99),AND('0.Work Content Judge'!$T$164=0,$CU197=99),AND('0.Work Content Judge'!$U$164=0,$CV197=99)),0,IF(OR(AND('0.Work Content Judge'!$G$134=1,$CD197=1),AND('0.Work Content Judge'!$H$134=1,$CE197=1),AND('0.Work Content Judge'!$I$134=1,$CF197=1),AND('0.Work Content Judge'!$J$134=1,$CG197=1),AND('0.Work Content Judge'!$L$134=1,$CK197=1),,AND('0.Work Content Judge'!$O$134=1,$CL197=1),AND('0.Work Content Judge'!$P$134=1,$CM197=1)),1,0))</f>
        <v>0</v>
      </c>
      <c r="AY197" s="509">
        <f t="shared" si="36"/>
        <v>1</v>
      </c>
      <c r="AZ197" s="493">
        <f t="shared" si="38"/>
        <v>1</v>
      </c>
      <c r="BA197" s="521">
        <v>1</v>
      </c>
      <c r="BB197" s="522">
        <v>1</v>
      </c>
      <c r="BC197" s="522" t="s">
        <v>749</v>
      </c>
      <c r="BD197" s="522" t="s">
        <v>749</v>
      </c>
      <c r="BE197" s="522" t="s">
        <v>749</v>
      </c>
      <c r="BF197" s="522" t="s">
        <v>749</v>
      </c>
      <c r="BG197" s="522" t="s">
        <v>749</v>
      </c>
      <c r="BH197" s="522" t="s">
        <v>749</v>
      </c>
      <c r="BI197" s="522" t="s">
        <v>749</v>
      </c>
      <c r="BJ197" s="522">
        <v>0</v>
      </c>
      <c r="BK197" s="522" t="s">
        <v>749</v>
      </c>
      <c r="BL197" s="522" t="s">
        <v>749</v>
      </c>
      <c r="BM197" s="522" t="s">
        <v>749</v>
      </c>
      <c r="BN197" s="522" t="s">
        <v>749</v>
      </c>
      <c r="BO197" s="522" t="s">
        <v>749</v>
      </c>
      <c r="BP197" s="522" t="s">
        <v>749</v>
      </c>
      <c r="BQ197" s="522" t="s">
        <v>749</v>
      </c>
      <c r="BR197" s="522">
        <v>1</v>
      </c>
      <c r="BS197" s="522" t="s">
        <v>749</v>
      </c>
      <c r="BT197" s="522" t="s">
        <v>749</v>
      </c>
      <c r="BU197" s="522" t="s">
        <v>749</v>
      </c>
      <c r="BV197" s="522" t="s">
        <v>749</v>
      </c>
      <c r="BW197" s="522" t="s">
        <v>749</v>
      </c>
      <c r="BX197" s="522" t="s">
        <v>749</v>
      </c>
      <c r="BY197" s="522" t="s">
        <v>749</v>
      </c>
      <c r="BZ197" s="522">
        <v>1</v>
      </c>
      <c r="CA197" s="522">
        <v>1</v>
      </c>
      <c r="CB197" s="522">
        <v>1</v>
      </c>
      <c r="CC197" s="522" t="s">
        <v>749</v>
      </c>
      <c r="CD197" s="522">
        <v>1</v>
      </c>
      <c r="CE197" s="522" t="s">
        <v>749</v>
      </c>
      <c r="CF197" s="522" t="s">
        <v>749</v>
      </c>
      <c r="CG197" s="522" t="s">
        <v>749</v>
      </c>
      <c r="CH197" s="522" t="s">
        <v>749</v>
      </c>
      <c r="CI197" s="522" t="s">
        <v>749</v>
      </c>
      <c r="CJ197" s="522" t="s">
        <v>749</v>
      </c>
      <c r="CK197" s="522" t="s">
        <v>749</v>
      </c>
      <c r="CL197" s="522" t="s">
        <v>749</v>
      </c>
      <c r="CM197" s="522" t="s">
        <v>749</v>
      </c>
      <c r="CN197" s="522" t="s">
        <v>749</v>
      </c>
      <c r="CO197" s="522">
        <v>1</v>
      </c>
      <c r="CP197" s="522"/>
      <c r="CQ197" s="522"/>
      <c r="CR197" s="522">
        <v>99</v>
      </c>
      <c r="CS197" s="522"/>
      <c r="CT197" s="522"/>
      <c r="CU197" s="522"/>
      <c r="CV197" s="522"/>
    </row>
    <row r="198" s="258" customFormat="1" ht="187.2" spans="1:100">
      <c r="A198" s="447"/>
      <c r="B198" s="448">
        <f t="shared" si="26"/>
        <v>183</v>
      </c>
      <c r="C198" s="449" t="s">
        <v>1610</v>
      </c>
      <c r="D198" s="450" t="s">
        <v>743</v>
      </c>
      <c r="E198" s="451" t="s">
        <v>744</v>
      </c>
      <c r="F198" s="452" t="s">
        <v>1611</v>
      </c>
      <c r="G198" s="453" t="s">
        <v>1612</v>
      </c>
      <c r="H198" s="451" t="str">
        <f t="shared" si="37"/>
        <v>Webサーバ
Web server</v>
      </c>
      <c r="I198" s="319" t="s">
        <v>1607</v>
      </c>
      <c r="J198" s="320" t="s">
        <v>1608</v>
      </c>
      <c r="K198" s="487" t="str">
        <f t="shared" si="27"/>
        <v>回答不要
Not Applicable</v>
      </c>
      <c r="L198" s="488"/>
      <c r="M198" s="489"/>
      <c r="N198" s="490" t="s">
        <v>1610</v>
      </c>
      <c r="O198" s="491"/>
      <c r="P198" s="322"/>
      <c r="Q198" s="502"/>
      <c r="R198" s="487" t="str">
        <f t="shared" si="28"/>
        <v>回答不要
Not Applicable</v>
      </c>
      <c r="S198" s="488"/>
      <c r="T198" s="489"/>
      <c r="U198" s="491"/>
      <c r="V198" s="322"/>
      <c r="W198" s="502"/>
      <c r="X198" s="487" t="str">
        <f t="shared" si="29"/>
        <v>回答不要
Not Applicable</v>
      </c>
      <c r="Y198" s="488"/>
      <c r="Z198" s="489"/>
      <c r="AA198" s="491"/>
      <c r="AB198" s="322"/>
      <c r="AC198" s="502"/>
      <c r="AD198" s="487" t="str">
        <f t="shared" si="30"/>
        <v>回答不要
Not Applicable</v>
      </c>
      <c r="AE198" s="488"/>
      <c r="AF198" s="489"/>
      <c r="AG198" s="491"/>
      <c r="AH198" s="322"/>
      <c r="AI198" s="502"/>
      <c r="AJ198" s="487" t="str">
        <f t="shared" si="31"/>
        <v>回答不要
Not Applicable</v>
      </c>
      <c r="AK198" s="488"/>
      <c r="AL198" s="489"/>
      <c r="AM198" s="491"/>
      <c r="AN198" s="322"/>
      <c r="AO198" s="502"/>
      <c r="AP198" s="509">
        <f>IF(OR(AND('0.Work Content Judge'!$AE$160=1,$CP198=99),AND('0.Work Content Judge'!$AH$160=1,$CQ198=99),AND('0.Work Content Judge'!$AG$160=1,$CR198=99),AND(COUNTIF('0.Work Content Judge'!$AJ$160:$AO$160,2)=0,$CS198=99),AND(COUNTIF('0.Work Content Judge'!$AJ$160:$AO$160,2)&gt;0,$CT198=99),AND('0.Work Content Judge'!$T$160=0,$CU198=99),AND('0.Work Content Judge'!$U$160=0,$CV198=99)),0,IF(OR(AND('0.Work Content Judge'!$G$130=1,$CD198=1),AND('0.Work Content Judge'!$H$130=1,$CE198=1),AND('0.Work Content Judge'!$I$130=1,$CF198=1),AND('0.Work Content Judge'!$J$130=1,$CG198=1),AND('0.Work Content Judge'!$L$130=1,$CK198=1),,AND('0.Work Content Judge'!$O$130=1,$CL198=1),AND('0.Work Content Judge'!$P$130=1,$CM198=1)),1,0))</f>
        <v>0</v>
      </c>
      <c r="AQ198" s="509">
        <f t="shared" si="32"/>
        <v>1</v>
      </c>
      <c r="AR198" s="509">
        <f>IF(OR(AND('0.Work Content Judge'!$AE$161=1,$CP198=99),AND('0.Work Content Judge'!$AH$161=1,$CQ198=99),AND('0.Work Content Judge'!$AG$161=1,$CR198=99),AND(COUNTIF('0.Work Content Judge'!$AJ$161:$AO$161,2)=0,$CS198=99),AND(COUNTIF('0.Work Content Judge'!$AJ$161:$AO$161,2)&gt;0,$CT198=99),AND('0.Work Content Judge'!$T$161=0,$CU198=99),AND('0.Work Content Judge'!$U$161=0,$CV198=99)),0,IF(OR(AND('0.Work Content Judge'!$G$131=1,$CD198=1),AND('0.Work Content Judge'!$H$131=1,$CE198=1),AND('0.Work Content Judge'!$I$131=1,$CF198=1),AND('0.Work Content Judge'!$J$131=1,$CG198=1),AND('0.Work Content Judge'!$L$131=1,$CK198=1),,AND('0.Work Content Judge'!$O$131=1,$CL198=1),AND('0.Work Content Judge'!$P$131=1,$CM198=1)),1,0))</f>
        <v>0</v>
      </c>
      <c r="AS198" s="509">
        <f t="shared" si="33"/>
        <v>1</v>
      </c>
      <c r="AT198" s="509">
        <f>IF(OR(AND('0.Work Content Judge'!$AE$162=1,$CP198=99),AND('0.Work Content Judge'!$AH$162=1,$CQ198=99),AND('0.Work Content Judge'!$AG$162=1,$CR198=99),AND(COUNTIF('0.Work Content Judge'!$AJ$162:$AO$162,2)=0,$CS198=99),AND(COUNTIF('0.Work Content Judge'!$AJ$162:$AO$162,2)&gt;0,$CT198=99),AND('0.Work Content Judge'!$T$162=0,$CU198=99),AND('0.Work Content Judge'!$U$162=0,$CV198=99)),0,IF(OR(AND('0.Work Content Judge'!$G$132=1,$CD198=1),AND('0.Work Content Judge'!$H$132=1,$CE198=1),AND('0.Work Content Judge'!$I$132=1,$CF198=1),AND('0.Work Content Judge'!$J$132=1,$CG198=1),AND('0.Work Content Judge'!$L$132=1,$CK198=1),,AND('0.Work Content Judge'!$O$132=1,$CL198=1),AND('0.Work Content Judge'!$P$132=1,$CM198=1)),1,0))</f>
        <v>0</v>
      </c>
      <c r="AU198" s="509">
        <f t="shared" si="34"/>
        <v>1</v>
      </c>
      <c r="AV198" s="509">
        <f>IF(OR(AND('0.Work Content Judge'!$AE$163=1,$CP198=99),AND('0.Work Content Judge'!$AH$163=1,$CQ198=99),AND('0.Work Content Judge'!$AG$163=1,$CR198=99),AND(COUNTIF('0.Work Content Judge'!$AJ$163:$AO$163,2)=0,$CS198=99),AND(COUNTIF('0.Work Content Judge'!$AJ$163:$AO$163,2)&gt;0,$CT198=99),AND('0.Work Content Judge'!$T$163=0,$CU198=99),AND('0.Work Content Judge'!$U$163=0,$CV198=99)),0,IF(OR(AND('0.Work Content Judge'!$G$133=1,$CD198=1),AND('0.Work Content Judge'!$H$133=1,$CE198=1),AND('0.Work Content Judge'!$I$133=1,$CF198=1),AND('0.Work Content Judge'!$J$133=1,$CG198=1),AND('0.Work Content Judge'!$L$133=1,$CK198=1),,AND('0.Work Content Judge'!$O$133=1,$CL198=1),AND('0.Work Content Judge'!$P$133=1,$CM198=1)),1,0))</f>
        <v>0</v>
      </c>
      <c r="AW198" s="509">
        <f t="shared" si="35"/>
        <v>1</v>
      </c>
      <c r="AX198" s="509">
        <f>IF(OR(AND('0.Work Content Judge'!$AE$164=1,$CP198=99),AND('0.Work Content Judge'!$AH$164=1,$CQ198=99),AND('0.Work Content Judge'!$AG$164=1,$CR198=99),AND(COUNTIF('0.Work Content Judge'!$AJ$164:$AO$164,2)=0,$CS198=99),AND(COUNTIF('0.Work Content Judge'!$AJ$164:$AO$164,2)&gt;0,$CT198=99),AND('0.Work Content Judge'!$T$164=0,$CU198=99),AND('0.Work Content Judge'!$U$164=0,$CV198=99)),0,IF(OR(AND('0.Work Content Judge'!$G$134=1,$CD198=1),AND('0.Work Content Judge'!$H$134=1,$CE198=1),AND('0.Work Content Judge'!$I$134=1,$CF198=1),AND('0.Work Content Judge'!$J$134=1,$CG198=1),AND('0.Work Content Judge'!$L$134=1,$CK198=1),,AND('0.Work Content Judge'!$O$134=1,$CL198=1),AND('0.Work Content Judge'!$P$134=1,$CM198=1)),1,0))</f>
        <v>0</v>
      </c>
      <c r="AY198" s="509">
        <f t="shared" si="36"/>
        <v>1</v>
      </c>
      <c r="AZ198" s="493">
        <f t="shared" si="38"/>
        <v>1</v>
      </c>
      <c r="BA198" s="521">
        <v>1</v>
      </c>
      <c r="BB198" s="522">
        <v>1</v>
      </c>
      <c r="BC198" s="522" t="s">
        <v>749</v>
      </c>
      <c r="BD198" s="522" t="s">
        <v>749</v>
      </c>
      <c r="BE198" s="522" t="s">
        <v>749</v>
      </c>
      <c r="BF198" s="522" t="s">
        <v>749</v>
      </c>
      <c r="BG198" s="522" t="s">
        <v>749</v>
      </c>
      <c r="BH198" s="522" t="s">
        <v>749</v>
      </c>
      <c r="BI198" s="522" t="s">
        <v>749</v>
      </c>
      <c r="BJ198" s="522">
        <v>0</v>
      </c>
      <c r="BK198" s="522" t="s">
        <v>749</v>
      </c>
      <c r="BL198" s="522" t="s">
        <v>749</v>
      </c>
      <c r="BM198" s="522" t="s">
        <v>749</v>
      </c>
      <c r="BN198" s="522" t="s">
        <v>749</v>
      </c>
      <c r="BO198" s="522" t="s">
        <v>749</v>
      </c>
      <c r="BP198" s="522" t="s">
        <v>749</v>
      </c>
      <c r="BQ198" s="522" t="s">
        <v>749</v>
      </c>
      <c r="BR198" s="522">
        <v>1</v>
      </c>
      <c r="BS198" s="522" t="s">
        <v>749</v>
      </c>
      <c r="BT198" s="522" t="s">
        <v>749</v>
      </c>
      <c r="BU198" s="522" t="s">
        <v>749</v>
      </c>
      <c r="BV198" s="522" t="s">
        <v>749</v>
      </c>
      <c r="BW198" s="522" t="s">
        <v>749</v>
      </c>
      <c r="BX198" s="522" t="s">
        <v>749</v>
      </c>
      <c r="BY198" s="522" t="s">
        <v>749</v>
      </c>
      <c r="BZ198" s="522">
        <v>1</v>
      </c>
      <c r="CA198" s="522">
        <v>1</v>
      </c>
      <c r="CB198" s="522">
        <v>1</v>
      </c>
      <c r="CC198" s="522" t="s">
        <v>749</v>
      </c>
      <c r="CD198" s="522">
        <v>1</v>
      </c>
      <c r="CE198" s="522" t="s">
        <v>749</v>
      </c>
      <c r="CF198" s="522" t="s">
        <v>749</v>
      </c>
      <c r="CG198" s="522" t="s">
        <v>749</v>
      </c>
      <c r="CH198" s="522" t="s">
        <v>749</v>
      </c>
      <c r="CI198" s="522" t="s">
        <v>749</v>
      </c>
      <c r="CJ198" s="522" t="s">
        <v>749</v>
      </c>
      <c r="CK198" s="522" t="s">
        <v>749</v>
      </c>
      <c r="CL198" s="522" t="s">
        <v>749</v>
      </c>
      <c r="CM198" s="522" t="s">
        <v>749</v>
      </c>
      <c r="CN198" s="522" t="s">
        <v>749</v>
      </c>
      <c r="CO198" s="522">
        <v>1</v>
      </c>
      <c r="CP198" s="522"/>
      <c r="CQ198" s="522"/>
      <c r="CR198" s="522">
        <v>99</v>
      </c>
      <c r="CS198" s="522"/>
      <c r="CT198" s="522"/>
      <c r="CU198" s="522"/>
      <c r="CV198" s="522"/>
    </row>
    <row r="199" s="258" customFormat="1" ht="187.2" spans="1:100">
      <c r="A199" s="447"/>
      <c r="B199" s="448">
        <f t="shared" si="26"/>
        <v>184</v>
      </c>
      <c r="C199" s="449" t="s">
        <v>1613</v>
      </c>
      <c r="D199" s="450" t="s">
        <v>743</v>
      </c>
      <c r="E199" s="451" t="s">
        <v>744</v>
      </c>
      <c r="F199" s="452" t="s">
        <v>1614</v>
      </c>
      <c r="G199" s="453" t="s">
        <v>1615</v>
      </c>
      <c r="H199" s="451" t="str">
        <f t="shared" si="37"/>
        <v>Webサーバ
Web server</v>
      </c>
      <c r="I199" s="319" t="s">
        <v>1607</v>
      </c>
      <c r="J199" s="320" t="s">
        <v>1608</v>
      </c>
      <c r="K199" s="487" t="str">
        <f t="shared" si="27"/>
        <v>回答不要
Not Applicable</v>
      </c>
      <c r="L199" s="488"/>
      <c r="M199" s="489"/>
      <c r="N199" s="490" t="s">
        <v>1616</v>
      </c>
      <c r="O199" s="491"/>
      <c r="P199" s="322"/>
      <c r="Q199" s="502"/>
      <c r="R199" s="487" t="str">
        <f t="shared" si="28"/>
        <v>回答不要
Not Applicable</v>
      </c>
      <c r="S199" s="488"/>
      <c r="T199" s="489"/>
      <c r="U199" s="491"/>
      <c r="V199" s="322"/>
      <c r="W199" s="502"/>
      <c r="X199" s="487" t="str">
        <f t="shared" si="29"/>
        <v>回答不要
Not Applicable</v>
      </c>
      <c r="Y199" s="488"/>
      <c r="Z199" s="489"/>
      <c r="AA199" s="491"/>
      <c r="AB199" s="322"/>
      <c r="AC199" s="502"/>
      <c r="AD199" s="487" t="str">
        <f t="shared" si="30"/>
        <v>回答不要
Not Applicable</v>
      </c>
      <c r="AE199" s="488"/>
      <c r="AF199" s="489"/>
      <c r="AG199" s="491"/>
      <c r="AH199" s="322"/>
      <c r="AI199" s="502"/>
      <c r="AJ199" s="487" t="str">
        <f t="shared" si="31"/>
        <v>回答不要
Not Applicable</v>
      </c>
      <c r="AK199" s="488"/>
      <c r="AL199" s="489"/>
      <c r="AM199" s="491"/>
      <c r="AN199" s="322"/>
      <c r="AO199" s="502"/>
      <c r="AP199" s="509">
        <f>IF(OR(AND('0.Work Content Judge'!$AE$160=1,$CP199=99),AND('0.Work Content Judge'!$AH$160=1,$CQ199=99),AND('0.Work Content Judge'!$AG$160=1,$CR199=99),AND(COUNTIF('0.Work Content Judge'!$AJ$160:$AO$160,2)=0,$CS199=99),AND(COUNTIF('0.Work Content Judge'!$AJ$160:$AO$160,2)&gt;0,$CT199=99),AND('0.Work Content Judge'!$T$160=0,$CU199=99),AND('0.Work Content Judge'!$U$160=0,$CV199=99)),0,IF(OR(AND('0.Work Content Judge'!$G$130=1,$CD199=1),AND('0.Work Content Judge'!$H$130=1,$CE199=1),AND('0.Work Content Judge'!$I$130=1,$CF199=1),AND('0.Work Content Judge'!$J$130=1,$CG199=1),AND('0.Work Content Judge'!$L$130=1,$CK199=1),,AND('0.Work Content Judge'!$O$130=1,$CL199=1),AND('0.Work Content Judge'!$P$130=1,$CM199=1)),1,0))</f>
        <v>0</v>
      </c>
      <c r="AQ199" s="509">
        <f t="shared" si="32"/>
        <v>1</v>
      </c>
      <c r="AR199" s="509">
        <f>IF(OR(AND('0.Work Content Judge'!$AE$161=1,$CP199=99),AND('0.Work Content Judge'!$AH$161=1,$CQ199=99),AND('0.Work Content Judge'!$AG$161=1,$CR199=99),AND(COUNTIF('0.Work Content Judge'!$AJ$161:$AO$161,2)=0,$CS199=99),AND(COUNTIF('0.Work Content Judge'!$AJ$161:$AO$161,2)&gt;0,$CT199=99),AND('0.Work Content Judge'!$T$161=0,$CU199=99),AND('0.Work Content Judge'!$U$161=0,$CV199=99)),0,IF(OR(AND('0.Work Content Judge'!$G$131=1,$CD199=1),AND('0.Work Content Judge'!$H$131=1,$CE199=1),AND('0.Work Content Judge'!$I$131=1,$CF199=1),AND('0.Work Content Judge'!$J$131=1,$CG199=1),AND('0.Work Content Judge'!$L$131=1,$CK199=1),,AND('0.Work Content Judge'!$O$131=1,$CL199=1),AND('0.Work Content Judge'!$P$131=1,$CM199=1)),1,0))</f>
        <v>0</v>
      </c>
      <c r="AS199" s="509">
        <f t="shared" si="33"/>
        <v>1</v>
      </c>
      <c r="AT199" s="509">
        <f>IF(OR(AND('0.Work Content Judge'!$AE$162=1,$CP199=99),AND('0.Work Content Judge'!$AH$162=1,$CQ199=99),AND('0.Work Content Judge'!$AG$162=1,$CR199=99),AND(COUNTIF('0.Work Content Judge'!$AJ$162:$AO$162,2)=0,$CS199=99),AND(COUNTIF('0.Work Content Judge'!$AJ$162:$AO$162,2)&gt;0,$CT199=99),AND('0.Work Content Judge'!$T$162=0,$CU199=99),AND('0.Work Content Judge'!$U$162=0,$CV199=99)),0,IF(OR(AND('0.Work Content Judge'!$G$132=1,$CD199=1),AND('0.Work Content Judge'!$H$132=1,$CE199=1),AND('0.Work Content Judge'!$I$132=1,$CF199=1),AND('0.Work Content Judge'!$J$132=1,$CG199=1),AND('0.Work Content Judge'!$L$132=1,$CK199=1),,AND('0.Work Content Judge'!$O$132=1,$CL199=1),AND('0.Work Content Judge'!$P$132=1,$CM199=1)),1,0))</f>
        <v>0</v>
      </c>
      <c r="AU199" s="509">
        <f t="shared" si="34"/>
        <v>1</v>
      </c>
      <c r="AV199" s="509">
        <f>IF(OR(AND('0.Work Content Judge'!$AE$163=1,$CP199=99),AND('0.Work Content Judge'!$AH$163=1,$CQ199=99),AND('0.Work Content Judge'!$AG$163=1,$CR199=99),AND(COUNTIF('0.Work Content Judge'!$AJ$163:$AO$163,2)=0,$CS199=99),AND(COUNTIF('0.Work Content Judge'!$AJ$163:$AO$163,2)&gt;0,$CT199=99),AND('0.Work Content Judge'!$T$163=0,$CU199=99),AND('0.Work Content Judge'!$U$163=0,$CV199=99)),0,IF(OR(AND('0.Work Content Judge'!$G$133=1,$CD199=1),AND('0.Work Content Judge'!$H$133=1,$CE199=1),AND('0.Work Content Judge'!$I$133=1,$CF199=1),AND('0.Work Content Judge'!$J$133=1,$CG199=1),AND('0.Work Content Judge'!$L$133=1,$CK199=1),,AND('0.Work Content Judge'!$O$133=1,$CL199=1),AND('0.Work Content Judge'!$P$133=1,$CM199=1)),1,0))</f>
        <v>0</v>
      </c>
      <c r="AW199" s="509">
        <f t="shared" si="35"/>
        <v>1</v>
      </c>
      <c r="AX199" s="509">
        <f>IF(OR(AND('0.Work Content Judge'!$AE$164=1,$CP199=99),AND('0.Work Content Judge'!$AH$164=1,$CQ199=99),AND('0.Work Content Judge'!$AG$164=1,$CR199=99),AND(COUNTIF('0.Work Content Judge'!$AJ$164:$AO$164,2)=0,$CS199=99),AND(COUNTIF('0.Work Content Judge'!$AJ$164:$AO$164,2)&gt;0,$CT199=99),AND('0.Work Content Judge'!$T$164=0,$CU199=99),AND('0.Work Content Judge'!$U$164=0,$CV199=99)),0,IF(OR(AND('0.Work Content Judge'!$G$134=1,$CD199=1),AND('0.Work Content Judge'!$H$134=1,$CE199=1),AND('0.Work Content Judge'!$I$134=1,$CF199=1),AND('0.Work Content Judge'!$J$134=1,$CG199=1),AND('0.Work Content Judge'!$L$134=1,$CK199=1),,AND('0.Work Content Judge'!$O$134=1,$CL199=1),AND('0.Work Content Judge'!$P$134=1,$CM199=1)),1,0))</f>
        <v>0</v>
      </c>
      <c r="AY199" s="509">
        <f t="shared" si="36"/>
        <v>1</v>
      </c>
      <c r="AZ199" s="493">
        <f t="shared" si="38"/>
        <v>1</v>
      </c>
      <c r="BA199" s="521">
        <v>1</v>
      </c>
      <c r="BB199" s="522">
        <v>1</v>
      </c>
      <c r="BC199" s="522" t="s">
        <v>749</v>
      </c>
      <c r="BD199" s="522" t="s">
        <v>749</v>
      </c>
      <c r="BE199" s="522" t="s">
        <v>749</v>
      </c>
      <c r="BF199" s="522" t="s">
        <v>749</v>
      </c>
      <c r="BG199" s="522" t="s">
        <v>749</v>
      </c>
      <c r="BH199" s="522" t="s">
        <v>749</v>
      </c>
      <c r="BI199" s="522" t="s">
        <v>749</v>
      </c>
      <c r="BJ199" s="522">
        <v>0</v>
      </c>
      <c r="BK199" s="522" t="s">
        <v>749</v>
      </c>
      <c r="BL199" s="522" t="s">
        <v>749</v>
      </c>
      <c r="BM199" s="522" t="s">
        <v>749</v>
      </c>
      <c r="BN199" s="522" t="s">
        <v>749</v>
      </c>
      <c r="BO199" s="522" t="s">
        <v>749</v>
      </c>
      <c r="BP199" s="522" t="s">
        <v>749</v>
      </c>
      <c r="BQ199" s="522" t="s">
        <v>749</v>
      </c>
      <c r="BR199" s="522">
        <v>1</v>
      </c>
      <c r="BS199" s="522" t="s">
        <v>749</v>
      </c>
      <c r="BT199" s="522" t="s">
        <v>749</v>
      </c>
      <c r="BU199" s="522" t="s">
        <v>749</v>
      </c>
      <c r="BV199" s="522" t="s">
        <v>749</v>
      </c>
      <c r="BW199" s="522" t="s">
        <v>749</v>
      </c>
      <c r="BX199" s="522" t="s">
        <v>749</v>
      </c>
      <c r="BY199" s="522" t="s">
        <v>749</v>
      </c>
      <c r="BZ199" s="522">
        <v>1</v>
      </c>
      <c r="CA199" s="522">
        <v>1</v>
      </c>
      <c r="CB199" s="522">
        <v>1</v>
      </c>
      <c r="CC199" s="522" t="s">
        <v>749</v>
      </c>
      <c r="CD199" s="522">
        <v>1</v>
      </c>
      <c r="CE199" s="522" t="s">
        <v>749</v>
      </c>
      <c r="CF199" s="522" t="s">
        <v>749</v>
      </c>
      <c r="CG199" s="522" t="s">
        <v>749</v>
      </c>
      <c r="CH199" s="522" t="s">
        <v>749</v>
      </c>
      <c r="CI199" s="522" t="s">
        <v>749</v>
      </c>
      <c r="CJ199" s="522" t="s">
        <v>749</v>
      </c>
      <c r="CK199" s="522" t="s">
        <v>749</v>
      </c>
      <c r="CL199" s="522" t="s">
        <v>749</v>
      </c>
      <c r="CM199" s="522" t="s">
        <v>749</v>
      </c>
      <c r="CN199" s="522" t="s">
        <v>749</v>
      </c>
      <c r="CO199" s="522">
        <v>1</v>
      </c>
      <c r="CP199" s="522"/>
      <c r="CQ199" s="522"/>
      <c r="CR199" s="522">
        <v>99</v>
      </c>
      <c r="CS199" s="522"/>
      <c r="CT199" s="522"/>
      <c r="CU199" s="522"/>
      <c r="CV199" s="522"/>
    </row>
    <row r="200" s="258" customFormat="1" ht="216" spans="1:100">
      <c r="A200" s="447"/>
      <c r="B200" s="448">
        <f t="shared" si="26"/>
        <v>185</v>
      </c>
      <c r="C200" s="449" t="s">
        <v>1617</v>
      </c>
      <c r="D200" s="450" t="s">
        <v>743</v>
      </c>
      <c r="E200" s="451" t="s">
        <v>744</v>
      </c>
      <c r="F200" s="452" t="s">
        <v>1618</v>
      </c>
      <c r="G200" s="453" t="s">
        <v>1619</v>
      </c>
      <c r="H200" s="451" t="str">
        <f t="shared" si="37"/>
        <v>Webサーバ
Web server</v>
      </c>
      <c r="I200" s="319" t="s">
        <v>1607</v>
      </c>
      <c r="J200" s="320" t="s">
        <v>1608</v>
      </c>
      <c r="K200" s="487" t="str">
        <f t="shared" si="27"/>
        <v>回答不要
Not Applicable</v>
      </c>
      <c r="L200" s="488"/>
      <c r="M200" s="489"/>
      <c r="N200" s="490" t="s">
        <v>1620</v>
      </c>
      <c r="O200" s="491"/>
      <c r="P200" s="322"/>
      <c r="Q200" s="502"/>
      <c r="R200" s="487" t="str">
        <f t="shared" si="28"/>
        <v>回答不要
Not Applicable</v>
      </c>
      <c r="S200" s="488"/>
      <c r="T200" s="489"/>
      <c r="U200" s="491"/>
      <c r="V200" s="322"/>
      <c r="W200" s="502"/>
      <c r="X200" s="487" t="str">
        <f t="shared" si="29"/>
        <v>回答不要
Not Applicable</v>
      </c>
      <c r="Y200" s="488"/>
      <c r="Z200" s="489"/>
      <c r="AA200" s="491"/>
      <c r="AB200" s="322"/>
      <c r="AC200" s="502"/>
      <c r="AD200" s="487" t="str">
        <f t="shared" si="30"/>
        <v>回答不要
Not Applicable</v>
      </c>
      <c r="AE200" s="488"/>
      <c r="AF200" s="489"/>
      <c r="AG200" s="491"/>
      <c r="AH200" s="322"/>
      <c r="AI200" s="502"/>
      <c r="AJ200" s="487" t="str">
        <f t="shared" si="31"/>
        <v>回答不要
Not Applicable</v>
      </c>
      <c r="AK200" s="488"/>
      <c r="AL200" s="489"/>
      <c r="AM200" s="491"/>
      <c r="AN200" s="322"/>
      <c r="AO200" s="502"/>
      <c r="AP200" s="509">
        <f>IF(OR(AND('0.Work Content Judge'!$AE$160=1,$CP200=99),AND('0.Work Content Judge'!$AH$160=1,$CQ200=99),AND('0.Work Content Judge'!$AG$160=1,$CR200=99),AND(COUNTIF('0.Work Content Judge'!$AJ$160:$AO$160,2)=0,$CS200=99),AND(COUNTIF('0.Work Content Judge'!$AJ$160:$AO$160,2)&gt;0,$CT200=99),AND('0.Work Content Judge'!$T$160=0,$CU200=99),AND('0.Work Content Judge'!$U$160=0,$CV200=99)),0,IF(OR(AND('0.Work Content Judge'!$G$130=1,$CD200=1),AND('0.Work Content Judge'!$H$130=1,$CE200=1),AND('0.Work Content Judge'!$I$130=1,$CF200=1),AND('0.Work Content Judge'!$J$130=1,$CG200=1),AND('0.Work Content Judge'!$L$130=1,$CK200=1),,AND('0.Work Content Judge'!$O$130=1,$CL200=1),AND('0.Work Content Judge'!$P$130=1,$CM200=1)),1,0))</f>
        <v>0</v>
      </c>
      <c r="AQ200" s="509">
        <f t="shared" si="32"/>
        <v>1</v>
      </c>
      <c r="AR200" s="509">
        <f>IF(OR(AND('0.Work Content Judge'!$AE$161=1,$CP200=99),AND('0.Work Content Judge'!$AH$161=1,$CQ200=99),AND('0.Work Content Judge'!$AG$161=1,$CR200=99),AND(COUNTIF('0.Work Content Judge'!$AJ$161:$AO$161,2)=0,$CS200=99),AND(COUNTIF('0.Work Content Judge'!$AJ$161:$AO$161,2)&gt;0,$CT200=99),AND('0.Work Content Judge'!$T$161=0,$CU200=99),AND('0.Work Content Judge'!$U$161=0,$CV200=99)),0,IF(OR(AND('0.Work Content Judge'!$G$131=1,$CD200=1),AND('0.Work Content Judge'!$H$131=1,$CE200=1),AND('0.Work Content Judge'!$I$131=1,$CF200=1),AND('0.Work Content Judge'!$J$131=1,$CG200=1),AND('0.Work Content Judge'!$L$131=1,$CK200=1),,AND('0.Work Content Judge'!$O$131=1,$CL200=1),AND('0.Work Content Judge'!$P$131=1,$CM200=1)),1,0))</f>
        <v>0</v>
      </c>
      <c r="AS200" s="509">
        <f t="shared" si="33"/>
        <v>1</v>
      </c>
      <c r="AT200" s="509">
        <f>IF(OR(AND('0.Work Content Judge'!$AE$162=1,$CP200=99),AND('0.Work Content Judge'!$AH$162=1,$CQ200=99),AND('0.Work Content Judge'!$AG$162=1,$CR200=99),AND(COUNTIF('0.Work Content Judge'!$AJ$162:$AO$162,2)=0,$CS200=99),AND(COUNTIF('0.Work Content Judge'!$AJ$162:$AO$162,2)&gt;0,$CT200=99),AND('0.Work Content Judge'!$T$162=0,$CU200=99),AND('0.Work Content Judge'!$U$162=0,$CV200=99)),0,IF(OR(AND('0.Work Content Judge'!$G$132=1,$CD200=1),AND('0.Work Content Judge'!$H$132=1,$CE200=1),AND('0.Work Content Judge'!$I$132=1,$CF200=1),AND('0.Work Content Judge'!$J$132=1,$CG200=1),AND('0.Work Content Judge'!$L$132=1,$CK200=1),,AND('0.Work Content Judge'!$O$132=1,$CL200=1),AND('0.Work Content Judge'!$P$132=1,$CM200=1)),1,0))</f>
        <v>0</v>
      </c>
      <c r="AU200" s="509">
        <f t="shared" si="34"/>
        <v>1</v>
      </c>
      <c r="AV200" s="509">
        <f>IF(OR(AND('0.Work Content Judge'!$AE$163=1,$CP200=99),AND('0.Work Content Judge'!$AH$163=1,$CQ200=99),AND('0.Work Content Judge'!$AG$163=1,$CR200=99),AND(COUNTIF('0.Work Content Judge'!$AJ$163:$AO$163,2)=0,$CS200=99),AND(COUNTIF('0.Work Content Judge'!$AJ$163:$AO$163,2)&gt;0,$CT200=99),AND('0.Work Content Judge'!$T$163=0,$CU200=99),AND('0.Work Content Judge'!$U$163=0,$CV200=99)),0,IF(OR(AND('0.Work Content Judge'!$G$133=1,$CD200=1),AND('0.Work Content Judge'!$H$133=1,$CE200=1),AND('0.Work Content Judge'!$I$133=1,$CF200=1),AND('0.Work Content Judge'!$J$133=1,$CG200=1),AND('0.Work Content Judge'!$L$133=1,$CK200=1),,AND('0.Work Content Judge'!$O$133=1,$CL200=1),AND('0.Work Content Judge'!$P$133=1,$CM200=1)),1,0))</f>
        <v>0</v>
      </c>
      <c r="AW200" s="509">
        <f t="shared" si="35"/>
        <v>1</v>
      </c>
      <c r="AX200" s="509">
        <f>IF(OR(AND('0.Work Content Judge'!$AE$164=1,$CP200=99),AND('0.Work Content Judge'!$AH$164=1,$CQ200=99),AND('0.Work Content Judge'!$AG$164=1,$CR200=99),AND(COUNTIF('0.Work Content Judge'!$AJ$164:$AO$164,2)=0,$CS200=99),AND(COUNTIF('0.Work Content Judge'!$AJ$164:$AO$164,2)&gt;0,$CT200=99),AND('0.Work Content Judge'!$T$164=0,$CU200=99),AND('0.Work Content Judge'!$U$164=0,$CV200=99)),0,IF(OR(AND('0.Work Content Judge'!$G$134=1,$CD200=1),AND('0.Work Content Judge'!$H$134=1,$CE200=1),AND('0.Work Content Judge'!$I$134=1,$CF200=1),AND('0.Work Content Judge'!$J$134=1,$CG200=1),AND('0.Work Content Judge'!$L$134=1,$CK200=1),,AND('0.Work Content Judge'!$O$134=1,$CL200=1),AND('0.Work Content Judge'!$P$134=1,$CM200=1)),1,0))</f>
        <v>0</v>
      </c>
      <c r="AY200" s="509">
        <f t="shared" si="36"/>
        <v>1</v>
      </c>
      <c r="AZ200" s="493">
        <f t="shared" si="38"/>
        <v>1</v>
      </c>
      <c r="BA200" s="521">
        <v>1</v>
      </c>
      <c r="BB200" s="522">
        <v>1</v>
      </c>
      <c r="BC200" s="522" t="s">
        <v>749</v>
      </c>
      <c r="BD200" s="522" t="s">
        <v>749</v>
      </c>
      <c r="BE200" s="522" t="s">
        <v>749</v>
      </c>
      <c r="BF200" s="522" t="s">
        <v>749</v>
      </c>
      <c r="BG200" s="522" t="s">
        <v>749</v>
      </c>
      <c r="BH200" s="522" t="s">
        <v>749</v>
      </c>
      <c r="BI200" s="522" t="s">
        <v>749</v>
      </c>
      <c r="BJ200" s="522">
        <v>0</v>
      </c>
      <c r="BK200" s="522" t="s">
        <v>749</v>
      </c>
      <c r="BL200" s="522" t="s">
        <v>749</v>
      </c>
      <c r="BM200" s="522" t="s">
        <v>749</v>
      </c>
      <c r="BN200" s="522" t="s">
        <v>749</v>
      </c>
      <c r="BO200" s="522" t="s">
        <v>749</v>
      </c>
      <c r="BP200" s="522" t="s">
        <v>749</v>
      </c>
      <c r="BQ200" s="522" t="s">
        <v>749</v>
      </c>
      <c r="BR200" s="522">
        <v>1</v>
      </c>
      <c r="BS200" s="522" t="s">
        <v>749</v>
      </c>
      <c r="BT200" s="522" t="s">
        <v>749</v>
      </c>
      <c r="BU200" s="522" t="s">
        <v>749</v>
      </c>
      <c r="BV200" s="522" t="s">
        <v>749</v>
      </c>
      <c r="BW200" s="522" t="s">
        <v>749</v>
      </c>
      <c r="BX200" s="522" t="s">
        <v>749</v>
      </c>
      <c r="BY200" s="522" t="s">
        <v>749</v>
      </c>
      <c r="BZ200" s="522">
        <v>1</v>
      </c>
      <c r="CA200" s="522">
        <v>1</v>
      </c>
      <c r="CB200" s="522">
        <v>1</v>
      </c>
      <c r="CC200" s="522" t="s">
        <v>749</v>
      </c>
      <c r="CD200" s="522">
        <v>1</v>
      </c>
      <c r="CE200" s="522" t="s">
        <v>749</v>
      </c>
      <c r="CF200" s="522" t="s">
        <v>749</v>
      </c>
      <c r="CG200" s="522" t="s">
        <v>749</v>
      </c>
      <c r="CH200" s="522" t="s">
        <v>749</v>
      </c>
      <c r="CI200" s="522" t="s">
        <v>749</v>
      </c>
      <c r="CJ200" s="522" t="s">
        <v>749</v>
      </c>
      <c r="CK200" s="522" t="s">
        <v>749</v>
      </c>
      <c r="CL200" s="522" t="s">
        <v>749</v>
      </c>
      <c r="CM200" s="522" t="s">
        <v>749</v>
      </c>
      <c r="CN200" s="522" t="s">
        <v>749</v>
      </c>
      <c r="CO200" s="522">
        <v>1</v>
      </c>
      <c r="CP200" s="522"/>
      <c r="CQ200" s="522"/>
      <c r="CR200" s="522">
        <v>99</v>
      </c>
      <c r="CS200" s="522"/>
      <c r="CT200" s="522"/>
      <c r="CU200" s="522"/>
      <c r="CV200" s="522"/>
    </row>
    <row r="201" s="258" customFormat="1" ht="316.8" spans="1:100">
      <c r="A201" s="447"/>
      <c r="B201" s="448">
        <f t="shared" si="26"/>
        <v>186</v>
      </c>
      <c r="C201" s="449" t="s">
        <v>1621</v>
      </c>
      <c r="D201" s="450" t="s">
        <v>743</v>
      </c>
      <c r="E201" s="451" t="s">
        <v>744</v>
      </c>
      <c r="F201" s="452" t="s">
        <v>1622</v>
      </c>
      <c r="G201" s="453" t="s">
        <v>1623</v>
      </c>
      <c r="H201" s="451" t="str">
        <f t="shared" si="37"/>
        <v>Webサーバ
Web server</v>
      </c>
      <c r="I201" s="319" t="s">
        <v>1607</v>
      </c>
      <c r="J201" s="320" t="s">
        <v>1608</v>
      </c>
      <c r="K201" s="487" t="str">
        <f t="shared" si="27"/>
        <v>回答不要
Not Applicable</v>
      </c>
      <c r="L201" s="488"/>
      <c r="M201" s="489"/>
      <c r="N201" s="490" t="s">
        <v>1624</v>
      </c>
      <c r="O201" s="491"/>
      <c r="P201" s="322"/>
      <c r="Q201" s="502"/>
      <c r="R201" s="487" t="str">
        <f t="shared" si="28"/>
        <v>回答不要
Not Applicable</v>
      </c>
      <c r="S201" s="488"/>
      <c r="T201" s="489"/>
      <c r="U201" s="491"/>
      <c r="V201" s="322"/>
      <c r="W201" s="502"/>
      <c r="X201" s="487" t="str">
        <f t="shared" si="29"/>
        <v>回答不要
Not Applicable</v>
      </c>
      <c r="Y201" s="488"/>
      <c r="Z201" s="489"/>
      <c r="AA201" s="491"/>
      <c r="AB201" s="322"/>
      <c r="AC201" s="502"/>
      <c r="AD201" s="487" t="str">
        <f t="shared" si="30"/>
        <v>回答不要
Not Applicable</v>
      </c>
      <c r="AE201" s="488"/>
      <c r="AF201" s="489"/>
      <c r="AG201" s="491"/>
      <c r="AH201" s="322"/>
      <c r="AI201" s="502"/>
      <c r="AJ201" s="487" t="str">
        <f t="shared" si="31"/>
        <v>回答不要
Not Applicable</v>
      </c>
      <c r="AK201" s="488"/>
      <c r="AL201" s="489"/>
      <c r="AM201" s="491"/>
      <c r="AN201" s="322"/>
      <c r="AO201" s="502"/>
      <c r="AP201" s="509">
        <f>IF(OR(AND('0.Work Content Judge'!$AE$160=1,$CP201=99),AND('0.Work Content Judge'!$AH$160=1,$CQ201=99),AND('0.Work Content Judge'!$AG$160=1,$CR201=99),AND(COUNTIF('0.Work Content Judge'!$AJ$160:$AO$160,2)=0,$CS201=99),AND(COUNTIF('0.Work Content Judge'!$AJ$160:$AO$160,2)&gt;0,$CT201=99),AND('0.Work Content Judge'!$T$160=0,$CU201=99),AND('0.Work Content Judge'!$U$160=0,$CV201=99)),0,IF(OR(AND('0.Work Content Judge'!$G$130=1,$CD201=1),AND('0.Work Content Judge'!$H$130=1,$CE201=1),AND('0.Work Content Judge'!$I$130=1,$CF201=1),AND('0.Work Content Judge'!$J$130=1,$CG201=1),AND('0.Work Content Judge'!$L$130=1,$CK201=1),,AND('0.Work Content Judge'!$O$130=1,$CL201=1),AND('0.Work Content Judge'!$P$130=1,$CM201=1)),1,0))</f>
        <v>0</v>
      </c>
      <c r="AQ201" s="509">
        <f t="shared" si="32"/>
        <v>1</v>
      </c>
      <c r="AR201" s="509">
        <f>IF(OR(AND('0.Work Content Judge'!$AE$161=1,$CP201=99),AND('0.Work Content Judge'!$AH$161=1,$CQ201=99),AND('0.Work Content Judge'!$AG$161=1,$CR201=99),AND(COUNTIF('0.Work Content Judge'!$AJ$161:$AO$161,2)=0,$CS201=99),AND(COUNTIF('0.Work Content Judge'!$AJ$161:$AO$161,2)&gt;0,$CT201=99),AND('0.Work Content Judge'!$T$161=0,$CU201=99),AND('0.Work Content Judge'!$U$161=0,$CV201=99)),0,IF(OR(AND('0.Work Content Judge'!$G$131=1,$CD201=1),AND('0.Work Content Judge'!$H$131=1,$CE201=1),AND('0.Work Content Judge'!$I$131=1,$CF201=1),AND('0.Work Content Judge'!$J$131=1,$CG201=1),AND('0.Work Content Judge'!$L$131=1,$CK201=1),,AND('0.Work Content Judge'!$O$131=1,$CL201=1),AND('0.Work Content Judge'!$P$131=1,$CM201=1)),1,0))</f>
        <v>0</v>
      </c>
      <c r="AS201" s="509">
        <f t="shared" si="33"/>
        <v>1</v>
      </c>
      <c r="AT201" s="509">
        <f>IF(OR(AND('0.Work Content Judge'!$AE$162=1,$CP201=99),AND('0.Work Content Judge'!$AH$162=1,$CQ201=99),AND('0.Work Content Judge'!$AG$162=1,$CR201=99),AND(COUNTIF('0.Work Content Judge'!$AJ$162:$AO$162,2)=0,$CS201=99),AND(COUNTIF('0.Work Content Judge'!$AJ$162:$AO$162,2)&gt;0,$CT201=99),AND('0.Work Content Judge'!$T$162=0,$CU201=99),AND('0.Work Content Judge'!$U$162=0,$CV201=99)),0,IF(OR(AND('0.Work Content Judge'!$G$132=1,$CD201=1),AND('0.Work Content Judge'!$H$132=1,$CE201=1),AND('0.Work Content Judge'!$I$132=1,$CF201=1),AND('0.Work Content Judge'!$J$132=1,$CG201=1),AND('0.Work Content Judge'!$L$132=1,$CK201=1),,AND('0.Work Content Judge'!$O$132=1,$CL201=1),AND('0.Work Content Judge'!$P$132=1,$CM201=1)),1,0))</f>
        <v>0</v>
      </c>
      <c r="AU201" s="509">
        <f t="shared" si="34"/>
        <v>1</v>
      </c>
      <c r="AV201" s="509">
        <f>IF(OR(AND('0.Work Content Judge'!$AE$163=1,$CP201=99),AND('0.Work Content Judge'!$AH$163=1,$CQ201=99),AND('0.Work Content Judge'!$AG$163=1,$CR201=99),AND(COUNTIF('0.Work Content Judge'!$AJ$163:$AO$163,2)=0,$CS201=99),AND(COUNTIF('0.Work Content Judge'!$AJ$163:$AO$163,2)&gt;0,$CT201=99),AND('0.Work Content Judge'!$T$163=0,$CU201=99),AND('0.Work Content Judge'!$U$163=0,$CV201=99)),0,IF(OR(AND('0.Work Content Judge'!$G$133=1,$CD201=1),AND('0.Work Content Judge'!$H$133=1,$CE201=1),AND('0.Work Content Judge'!$I$133=1,$CF201=1),AND('0.Work Content Judge'!$J$133=1,$CG201=1),AND('0.Work Content Judge'!$L$133=1,$CK201=1),,AND('0.Work Content Judge'!$O$133=1,$CL201=1),AND('0.Work Content Judge'!$P$133=1,$CM201=1)),1,0))</f>
        <v>0</v>
      </c>
      <c r="AW201" s="509">
        <f t="shared" si="35"/>
        <v>1</v>
      </c>
      <c r="AX201" s="509">
        <f>IF(OR(AND('0.Work Content Judge'!$AE$164=1,$CP201=99),AND('0.Work Content Judge'!$AH$164=1,$CQ201=99),AND('0.Work Content Judge'!$AG$164=1,$CR201=99),AND(COUNTIF('0.Work Content Judge'!$AJ$164:$AO$164,2)=0,$CS201=99),AND(COUNTIF('0.Work Content Judge'!$AJ$164:$AO$164,2)&gt;0,$CT201=99),AND('0.Work Content Judge'!$T$164=0,$CU201=99),AND('0.Work Content Judge'!$U$164=0,$CV201=99)),0,IF(OR(AND('0.Work Content Judge'!$G$134=1,$CD201=1),AND('0.Work Content Judge'!$H$134=1,$CE201=1),AND('0.Work Content Judge'!$I$134=1,$CF201=1),AND('0.Work Content Judge'!$J$134=1,$CG201=1),AND('0.Work Content Judge'!$L$134=1,$CK201=1),,AND('0.Work Content Judge'!$O$134=1,$CL201=1),AND('0.Work Content Judge'!$P$134=1,$CM201=1)),1,0))</f>
        <v>0</v>
      </c>
      <c r="AY201" s="509">
        <f t="shared" si="36"/>
        <v>1</v>
      </c>
      <c r="AZ201" s="493">
        <f t="shared" si="38"/>
        <v>1</v>
      </c>
      <c r="BA201" s="521">
        <v>1</v>
      </c>
      <c r="BB201" s="522">
        <v>1</v>
      </c>
      <c r="BC201" s="522" t="s">
        <v>749</v>
      </c>
      <c r="BD201" s="522" t="s">
        <v>749</v>
      </c>
      <c r="BE201" s="522" t="s">
        <v>749</v>
      </c>
      <c r="BF201" s="522" t="s">
        <v>749</v>
      </c>
      <c r="BG201" s="522" t="s">
        <v>749</v>
      </c>
      <c r="BH201" s="522" t="s">
        <v>749</v>
      </c>
      <c r="BI201" s="522" t="s">
        <v>749</v>
      </c>
      <c r="BJ201" s="522">
        <v>0</v>
      </c>
      <c r="BK201" s="522" t="s">
        <v>749</v>
      </c>
      <c r="BL201" s="522" t="s">
        <v>749</v>
      </c>
      <c r="BM201" s="522" t="s">
        <v>749</v>
      </c>
      <c r="BN201" s="522" t="s">
        <v>749</v>
      </c>
      <c r="BO201" s="522" t="s">
        <v>749</v>
      </c>
      <c r="BP201" s="522" t="s">
        <v>749</v>
      </c>
      <c r="BQ201" s="522" t="s">
        <v>749</v>
      </c>
      <c r="BR201" s="522">
        <v>1</v>
      </c>
      <c r="BS201" s="522" t="s">
        <v>749</v>
      </c>
      <c r="BT201" s="522" t="s">
        <v>749</v>
      </c>
      <c r="BU201" s="522" t="s">
        <v>749</v>
      </c>
      <c r="BV201" s="522" t="s">
        <v>749</v>
      </c>
      <c r="BW201" s="522" t="s">
        <v>749</v>
      </c>
      <c r="BX201" s="522" t="s">
        <v>749</v>
      </c>
      <c r="BY201" s="522" t="s">
        <v>749</v>
      </c>
      <c r="BZ201" s="522">
        <v>1</v>
      </c>
      <c r="CA201" s="522">
        <v>1</v>
      </c>
      <c r="CB201" s="522">
        <v>1</v>
      </c>
      <c r="CC201" s="522" t="s">
        <v>749</v>
      </c>
      <c r="CD201" s="522">
        <v>1</v>
      </c>
      <c r="CE201" s="522" t="s">
        <v>749</v>
      </c>
      <c r="CF201" s="522" t="s">
        <v>749</v>
      </c>
      <c r="CG201" s="522" t="s">
        <v>749</v>
      </c>
      <c r="CH201" s="522" t="s">
        <v>749</v>
      </c>
      <c r="CI201" s="522" t="s">
        <v>749</v>
      </c>
      <c r="CJ201" s="522" t="s">
        <v>749</v>
      </c>
      <c r="CK201" s="522" t="s">
        <v>749</v>
      </c>
      <c r="CL201" s="522" t="s">
        <v>749</v>
      </c>
      <c r="CM201" s="522" t="s">
        <v>749</v>
      </c>
      <c r="CN201" s="522" t="s">
        <v>749</v>
      </c>
      <c r="CO201" s="522">
        <v>1</v>
      </c>
      <c r="CP201" s="522"/>
      <c r="CQ201" s="522"/>
      <c r="CR201" s="522">
        <v>99</v>
      </c>
      <c r="CS201" s="522"/>
      <c r="CT201" s="522"/>
      <c r="CU201" s="522"/>
      <c r="CV201" s="522"/>
    </row>
    <row r="202" s="258" customFormat="1" ht="288" spans="1:100">
      <c r="A202" s="447"/>
      <c r="B202" s="448">
        <f t="shared" si="26"/>
        <v>187</v>
      </c>
      <c r="C202" s="449" t="s">
        <v>1625</v>
      </c>
      <c r="D202" s="450" t="s">
        <v>743</v>
      </c>
      <c r="E202" s="451" t="s">
        <v>744</v>
      </c>
      <c r="F202" s="452" t="s">
        <v>1626</v>
      </c>
      <c r="G202" s="453" t="s">
        <v>1627</v>
      </c>
      <c r="H202" s="451" t="str">
        <f t="shared" si="37"/>
        <v>Webサーバ
Web server</v>
      </c>
      <c r="I202" s="319" t="s">
        <v>1607</v>
      </c>
      <c r="J202" s="320" t="s">
        <v>1608</v>
      </c>
      <c r="K202" s="487" t="str">
        <f t="shared" si="27"/>
        <v>回答不要
Not Applicable</v>
      </c>
      <c r="L202" s="488"/>
      <c r="M202" s="489"/>
      <c r="N202" s="490" t="s">
        <v>1628</v>
      </c>
      <c r="O202" s="491"/>
      <c r="P202" s="322"/>
      <c r="Q202" s="502"/>
      <c r="R202" s="487" t="str">
        <f t="shared" si="28"/>
        <v>回答不要
Not Applicable</v>
      </c>
      <c r="S202" s="488"/>
      <c r="T202" s="489"/>
      <c r="U202" s="491"/>
      <c r="V202" s="322"/>
      <c r="W202" s="502"/>
      <c r="X202" s="487" t="str">
        <f t="shared" si="29"/>
        <v>回答不要
Not Applicable</v>
      </c>
      <c r="Y202" s="488"/>
      <c r="Z202" s="489"/>
      <c r="AA202" s="491"/>
      <c r="AB202" s="322"/>
      <c r="AC202" s="502"/>
      <c r="AD202" s="487" t="str">
        <f t="shared" si="30"/>
        <v>回答不要
Not Applicable</v>
      </c>
      <c r="AE202" s="488"/>
      <c r="AF202" s="489"/>
      <c r="AG202" s="491"/>
      <c r="AH202" s="322"/>
      <c r="AI202" s="502"/>
      <c r="AJ202" s="487" t="str">
        <f t="shared" si="31"/>
        <v>回答不要
Not Applicable</v>
      </c>
      <c r="AK202" s="488"/>
      <c r="AL202" s="489"/>
      <c r="AM202" s="491"/>
      <c r="AN202" s="322"/>
      <c r="AO202" s="502"/>
      <c r="AP202" s="509">
        <f>IF(OR(AND('0.Work Content Judge'!$AE$160=1,$CP202=99),AND('0.Work Content Judge'!$AH$160=1,$CQ202=99),AND('0.Work Content Judge'!$AG$160=1,$CR202=99),AND(COUNTIF('0.Work Content Judge'!$AJ$160:$AO$160,2)=0,$CS202=99),AND(COUNTIF('0.Work Content Judge'!$AJ$160:$AO$160,2)&gt;0,$CT202=99),AND('0.Work Content Judge'!$T$160=0,$CU202=99),AND('0.Work Content Judge'!$U$160=0,$CV202=99)),0,IF(OR(AND('0.Work Content Judge'!$G$130=1,$CD202=1),AND('0.Work Content Judge'!$H$130=1,$CE202=1),AND('0.Work Content Judge'!$I$130=1,$CF202=1),AND('0.Work Content Judge'!$J$130=1,$CG202=1),AND('0.Work Content Judge'!$L$130=1,$CK202=1),,AND('0.Work Content Judge'!$O$130=1,$CL202=1),AND('0.Work Content Judge'!$P$130=1,$CM202=1)),1,0))</f>
        <v>0</v>
      </c>
      <c r="AQ202" s="509">
        <f t="shared" si="32"/>
        <v>1</v>
      </c>
      <c r="AR202" s="509">
        <f>IF(OR(AND('0.Work Content Judge'!$AE$161=1,$CP202=99),AND('0.Work Content Judge'!$AH$161=1,$CQ202=99),AND('0.Work Content Judge'!$AG$161=1,$CR202=99),AND(COUNTIF('0.Work Content Judge'!$AJ$161:$AO$161,2)=0,$CS202=99),AND(COUNTIF('0.Work Content Judge'!$AJ$161:$AO$161,2)&gt;0,$CT202=99),AND('0.Work Content Judge'!$T$161=0,$CU202=99),AND('0.Work Content Judge'!$U$161=0,$CV202=99)),0,IF(OR(AND('0.Work Content Judge'!$G$131=1,$CD202=1),AND('0.Work Content Judge'!$H$131=1,$CE202=1),AND('0.Work Content Judge'!$I$131=1,$CF202=1),AND('0.Work Content Judge'!$J$131=1,$CG202=1),AND('0.Work Content Judge'!$L$131=1,$CK202=1),,AND('0.Work Content Judge'!$O$131=1,$CL202=1),AND('0.Work Content Judge'!$P$131=1,$CM202=1)),1,0))</f>
        <v>0</v>
      </c>
      <c r="AS202" s="509">
        <f t="shared" si="33"/>
        <v>1</v>
      </c>
      <c r="AT202" s="509">
        <f>IF(OR(AND('0.Work Content Judge'!$AE$162=1,$CP202=99),AND('0.Work Content Judge'!$AH$162=1,$CQ202=99),AND('0.Work Content Judge'!$AG$162=1,$CR202=99),AND(COUNTIF('0.Work Content Judge'!$AJ$162:$AO$162,2)=0,$CS202=99),AND(COUNTIF('0.Work Content Judge'!$AJ$162:$AO$162,2)&gt;0,$CT202=99),AND('0.Work Content Judge'!$T$162=0,$CU202=99),AND('0.Work Content Judge'!$U$162=0,$CV202=99)),0,IF(OR(AND('0.Work Content Judge'!$G$132=1,$CD202=1),AND('0.Work Content Judge'!$H$132=1,$CE202=1),AND('0.Work Content Judge'!$I$132=1,$CF202=1),AND('0.Work Content Judge'!$J$132=1,$CG202=1),AND('0.Work Content Judge'!$L$132=1,$CK202=1),,AND('0.Work Content Judge'!$O$132=1,$CL202=1),AND('0.Work Content Judge'!$P$132=1,$CM202=1)),1,0))</f>
        <v>0</v>
      </c>
      <c r="AU202" s="509">
        <f t="shared" si="34"/>
        <v>1</v>
      </c>
      <c r="AV202" s="509">
        <f>IF(OR(AND('0.Work Content Judge'!$AE$163=1,$CP202=99),AND('0.Work Content Judge'!$AH$163=1,$CQ202=99),AND('0.Work Content Judge'!$AG$163=1,$CR202=99),AND(COUNTIF('0.Work Content Judge'!$AJ$163:$AO$163,2)=0,$CS202=99),AND(COUNTIF('0.Work Content Judge'!$AJ$163:$AO$163,2)&gt;0,$CT202=99),AND('0.Work Content Judge'!$T$163=0,$CU202=99),AND('0.Work Content Judge'!$U$163=0,$CV202=99)),0,IF(OR(AND('0.Work Content Judge'!$G$133=1,$CD202=1),AND('0.Work Content Judge'!$H$133=1,$CE202=1),AND('0.Work Content Judge'!$I$133=1,$CF202=1),AND('0.Work Content Judge'!$J$133=1,$CG202=1),AND('0.Work Content Judge'!$L$133=1,$CK202=1),,AND('0.Work Content Judge'!$O$133=1,$CL202=1),AND('0.Work Content Judge'!$P$133=1,$CM202=1)),1,0))</f>
        <v>0</v>
      </c>
      <c r="AW202" s="509">
        <f t="shared" si="35"/>
        <v>1</v>
      </c>
      <c r="AX202" s="509">
        <f>IF(OR(AND('0.Work Content Judge'!$AE$164=1,$CP202=99),AND('0.Work Content Judge'!$AH$164=1,$CQ202=99),AND('0.Work Content Judge'!$AG$164=1,$CR202=99),AND(COUNTIF('0.Work Content Judge'!$AJ$164:$AO$164,2)=0,$CS202=99),AND(COUNTIF('0.Work Content Judge'!$AJ$164:$AO$164,2)&gt;0,$CT202=99),AND('0.Work Content Judge'!$T$164=0,$CU202=99),AND('0.Work Content Judge'!$U$164=0,$CV202=99)),0,IF(OR(AND('0.Work Content Judge'!$G$134=1,$CD202=1),AND('0.Work Content Judge'!$H$134=1,$CE202=1),AND('0.Work Content Judge'!$I$134=1,$CF202=1),AND('0.Work Content Judge'!$J$134=1,$CG202=1),AND('0.Work Content Judge'!$L$134=1,$CK202=1),,AND('0.Work Content Judge'!$O$134=1,$CL202=1),AND('0.Work Content Judge'!$P$134=1,$CM202=1)),1,0))</f>
        <v>0</v>
      </c>
      <c r="AY202" s="509">
        <f t="shared" si="36"/>
        <v>1</v>
      </c>
      <c r="AZ202" s="493">
        <f t="shared" si="38"/>
        <v>1</v>
      </c>
      <c r="BA202" s="521">
        <v>1</v>
      </c>
      <c r="BB202" s="522">
        <v>1</v>
      </c>
      <c r="BC202" s="522" t="s">
        <v>749</v>
      </c>
      <c r="BD202" s="522" t="s">
        <v>749</v>
      </c>
      <c r="BE202" s="522" t="s">
        <v>749</v>
      </c>
      <c r="BF202" s="522" t="s">
        <v>749</v>
      </c>
      <c r="BG202" s="522" t="s">
        <v>749</v>
      </c>
      <c r="BH202" s="522" t="s">
        <v>749</v>
      </c>
      <c r="BI202" s="522" t="s">
        <v>749</v>
      </c>
      <c r="BJ202" s="522">
        <v>0</v>
      </c>
      <c r="BK202" s="522" t="s">
        <v>749</v>
      </c>
      <c r="BL202" s="522" t="s">
        <v>749</v>
      </c>
      <c r="BM202" s="522" t="s">
        <v>749</v>
      </c>
      <c r="BN202" s="522" t="s">
        <v>749</v>
      </c>
      <c r="BO202" s="522" t="s">
        <v>749</v>
      </c>
      <c r="BP202" s="522" t="s">
        <v>749</v>
      </c>
      <c r="BQ202" s="522" t="s">
        <v>749</v>
      </c>
      <c r="BR202" s="522">
        <v>1</v>
      </c>
      <c r="BS202" s="522" t="s">
        <v>749</v>
      </c>
      <c r="BT202" s="522" t="s">
        <v>749</v>
      </c>
      <c r="BU202" s="522" t="s">
        <v>749</v>
      </c>
      <c r="BV202" s="522" t="s">
        <v>749</v>
      </c>
      <c r="BW202" s="522" t="s">
        <v>749</v>
      </c>
      <c r="BX202" s="522" t="s">
        <v>749</v>
      </c>
      <c r="BY202" s="522" t="s">
        <v>749</v>
      </c>
      <c r="BZ202" s="522">
        <v>1</v>
      </c>
      <c r="CA202" s="522">
        <v>1</v>
      </c>
      <c r="CB202" s="522">
        <v>1</v>
      </c>
      <c r="CC202" s="522" t="s">
        <v>749</v>
      </c>
      <c r="CD202" s="522">
        <v>1</v>
      </c>
      <c r="CE202" s="522" t="s">
        <v>749</v>
      </c>
      <c r="CF202" s="522" t="s">
        <v>749</v>
      </c>
      <c r="CG202" s="522" t="s">
        <v>749</v>
      </c>
      <c r="CH202" s="522" t="s">
        <v>749</v>
      </c>
      <c r="CI202" s="522" t="s">
        <v>749</v>
      </c>
      <c r="CJ202" s="522" t="s">
        <v>749</v>
      </c>
      <c r="CK202" s="522" t="s">
        <v>749</v>
      </c>
      <c r="CL202" s="522" t="s">
        <v>749</v>
      </c>
      <c r="CM202" s="522" t="s">
        <v>749</v>
      </c>
      <c r="CN202" s="522" t="s">
        <v>749</v>
      </c>
      <c r="CO202" s="522">
        <v>1</v>
      </c>
      <c r="CP202" s="522"/>
      <c r="CQ202" s="522"/>
      <c r="CR202" s="522">
        <v>99</v>
      </c>
      <c r="CS202" s="522"/>
      <c r="CT202" s="522"/>
      <c r="CU202" s="522"/>
      <c r="CV202" s="522"/>
    </row>
    <row r="203" s="258" customFormat="1" ht="230.4" spans="1:100">
      <c r="A203" s="447"/>
      <c r="B203" s="448">
        <f t="shared" si="26"/>
        <v>188</v>
      </c>
      <c r="C203" s="449" t="s">
        <v>1629</v>
      </c>
      <c r="D203" s="450" t="s">
        <v>743</v>
      </c>
      <c r="E203" s="451" t="s">
        <v>744</v>
      </c>
      <c r="F203" s="452" t="s">
        <v>1630</v>
      </c>
      <c r="G203" s="453" t="s">
        <v>1631</v>
      </c>
      <c r="H203" s="451" t="str">
        <f t="shared" si="37"/>
        <v>Webサーバ
Web server</v>
      </c>
      <c r="I203" s="319" t="s">
        <v>1632</v>
      </c>
      <c r="J203" s="320" t="s">
        <v>1633</v>
      </c>
      <c r="K203" s="487" t="str">
        <f t="shared" si="27"/>
        <v>回答不要
Not Applicable</v>
      </c>
      <c r="L203" s="488"/>
      <c r="M203" s="489"/>
      <c r="N203" s="490" t="s">
        <v>1629</v>
      </c>
      <c r="O203" s="491"/>
      <c r="P203" s="322"/>
      <c r="Q203" s="502"/>
      <c r="R203" s="487" t="str">
        <f t="shared" si="28"/>
        <v>回答不要
Not Applicable</v>
      </c>
      <c r="S203" s="488"/>
      <c r="T203" s="489"/>
      <c r="U203" s="491"/>
      <c r="V203" s="322"/>
      <c r="W203" s="502"/>
      <c r="X203" s="487" t="str">
        <f t="shared" si="29"/>
        <v>回答不要
Not Applicable</v>
      </c>
      <c r="Y203" s="488"/>
      <c r="Z203" s="489"/>
      <c r="AA203" s="491"/>
      <c r="AB203" s="322"/>
      <c r="AC203" s="502"/>
      <c r="AD203" s="487" t="str">
        <f t="shared" si="30"/>
        <v>回答不要
Not Applicable</v>
      </c>
      <c r="AE203" s="488"/>
      <c r="AF203" s="489"/>
      <c r="AG203" s="491"/>
      <c r="AH203" s="322"/>
      <c r="AI203" s="502"/>
      <c r="AJ203" s="487" t="str">
        <f t="shared" si="31"/>
        <v>回答不要
Not Applicable</v>
      </c>
      <c r="AK203" s="488"/>
      <c r="AL203" s="489"/>
      <c r="AM203" s="491"/>
      <c r="AN203" s="322"/>
      <c r="AO203" s="502"/>
      <c r="AP203" s="509">
        <f>IF(OR(AND('0.Work Content Judge'!$AE$160=1,$CP203=99),AND('0.Work Content Judge'!$AH$160=1,$CQ203=99),AND('0.Work Content Judge'!$AG$160=1,$CR203=99),AND(COUNTIF('0.Work Content Judge'!$AJ$160:$AO$160,2)=0,$CS203=99),AND(COUNTIF('0.Work Content Judge'!$AJ$160:$AO$160,2)&gt;0,$CT203=99),AND('0.Work Content Judge'!$T$160=0,$CU203=99),AND('0.Work Content Judge'!$U$160=0,$CV203=99)),0,IF(OR(AND('0.Work Content Judge'!$G$130=1,$CD203=1),AND('0.Work Content Judge'!$H$130=1,$CE203=1),AND('0.Work Content Judge'!$I$130=1,$CF203=1),AND('0.Work Content Judge'!$J$130=1,$CG203=1),AND('0.Work Content Judge'!$L$130=1,$CK203=1),,AND('0.Work Content Judge'!$O$130=1,$CL203=1),AND('0.Work Content Judge'!$P$130=1,$CM203=1)),1,0))</f>
        <v>0</v>
      </c>
      <c r="AQ203" s="509">
        <f t="shared" si="32"/>
        <v>1</v>
      </c>
      <c r="AR203" s="509">
        <f>IF(OR(AND('0.Work Content Judge'!$AE$161=1,$CP203=99),AND('0.Work Content Judge'!$AH$161=1,$CQ203=99),AND('0.Work Content Judge'!$AG$161=1,$CR203=99),AND(COUNTIF('0.Work Content Judge'!$AJ$161:$AO$161,2)=0,$CS203=99),AND(COUNTIF('0.Work Content Judge'!$AJ$161:$AO$161,2)&gt;0,$CT203=99),AND('0.Work Content Judge'!$T$161=0,$CU203=99),AND('0.Work Content Judge'!$U$161=0,$CV203=99)),0,IF(OR(AND('0.Work Content Judge'!$G$131=1,$CD203=1),AND('0.Work Content Judge'!$H$131=1,$CE203=1),AND('0.Work Content Judge'!$I$131=1,$CF203=1),AND('0.Work Content Judge'!$J$131=1,$CG203=1),AND('0.Work Content Judge'!$L$131=1,$CK203=1),,AND('0.Work Content Judge'!$O$131=1,$CL203=1),AND('0.Work Content Judge'!$P$131=1,$CM203=1)),1,0))</f>
        <v>0</v>
      </c>
      <c r="AS203" s="509">
        <f t="shared" si="33"/>
        <v>1</v>
      </c>
      <c r="AT203" s="509">
        <f>IF(OR(AND('0.Work Content Judge'!$AE$162=1,$CP203=99),AND('0.Work Content Judge'!$AH$162=1,$CQ203=99),AND('0.Work Content Judge'!$AG$162=1,$CR203=99),AND(COUNTIF('0.Work Content Judge'!$AJ$162:$AO$162,2)=0,$CS203=99),AND(COUNTIF('0.Work Content Judge'!$AJ$162:$AO$162,2)&gt;0,$CT203=99),AND('0.Work Content Judge'!$T$162=0,$CU203=99),AND('0.Work Content Judge'!$U$162=0,$CV203=99)),0,IF(OR(AND('0.Work Content Judge'!$G$132=1,$CD203=1),AND('0.Work Content Judge'!$H$132=1,$CE203=1),AND('0.Work Content Judge'!$I$132=1,$CF203=1),AND('0.Work Content Judge'!$J$132=1,$CG203=1),AND('0.Work Content Judge'!$L$132=1,$CK203=1),,AND('0.Work Content Judge'!$O$132=1,$CL203=1),AND('0.Work Content Judge'!$P$132=1,$CM203=1)),1,0))</f>
        <v>0</v>
      </c>
      <c r="AU203" s="509">
        <f t="shared" si="34"/>
        <v>1</v>
      </c>
      <c r="AV203" s="509">
        <f>IF(OR(AND('0.Work Content Judge'!$AE$163=1,$CP203=99),AND('0.Work Content Judge'!$AH$163=1,$CQ203=99),AND('0.Work Content Judge'!$AG$163=1,$CR203=99),AND(COUNTIF('0.Work Content Judge'!$AJ$163:$AO$163,2)=0,$CS203=99),AND(COUNTIF('0.Work Content Judge'!$AJ$163:$AO$163,2)&gt;0,$CT203=99),AND('0.Work Content Judge'!$T$163=0,$CU203=99),AND('0.Work Content Judge'!$U$163=0,$CV203=99)),0,IF(OR(AND('0.Work Content Judge'!$G$133=1,$CD203=1),AND('0.Work Content Judge'!$H$133=1,$CE203=1),AND('0.Work Content Judge'!$I$133=1,$CF203=1),AND('0.Work Content Judge'!$J$133=1,$CG203=1),AND('0.Work Content Judge'!$L$133=1,$CK203=1),,AND('0.Work Content Judge'!$O$133=1,$CL203=1),AND('0.Work Content Judge'!$P$133=1,$CM203=1)),1,0))</f>
        <v>0</v>
      </c>
      <c r="AW203" s="509">
        <f t="shared" si="35"/>
        <v>1</v>
      </c>
      <c r="AX203" s="509">
        <f>IF(OR(AND('0.Work Content Judge'!$AE$164=1,$CP203=99),AND('0.Work Content Judge'!$AH$164=1,$CQ203=99),AND('0.Work Content Judge'!$AG$164=1,$CR203=99),AND(COUNTIF('0.Work Content Judge'!$AJ$164:$AO$164,2)=0,$CS203=99),AND(COUNTIF('0.Work Content Judge'!$AJ$164:$AO$164,2)&gt;0,$CT203=99),AND('0.Work Content Judge'!$T$164=0,$CU203=99),AND('0.Work Content Judge'!$U$164=0,$CV203=99)),0,IF(OR(AND('0.Work Content Judge'!$G$134=1,$CD203=1),AND('0.Work Content Judge'!$H$134=1,$CE203=1),AND('0.Work Content Judge'!$I$134=1,$CF203=1),AND('0.Work Content Judge'!$J$134=1,$CG203=1),AND('0.Work Content Judge'!$L$134=1,$CK203=1),,AND('0.Work Content Judge'!$O$134=1,$CL203=1),AND('0.Work Content Judge'!$P$134=1,$CM203=1)),1,0))</f>
        <v>0</v>
      </c>
      <c r="AY203" s="509">
        <f t="shared" si="36"/>
        <v>1</v>
      </c>
      <c r="AZ203" s="493">
        <f t="shared" si="38"/>
        <v>1</v>
      </c>
      <c r="BA203" s="521">
        <v>1</v>
      </c>
      <c r="BB203" s="522">
        <v>1</v>
      </c>
      <c r="BC203" s="522" t="s">
        <v>749</v>
      </c>
      <c r="BD203" s="522" t="s">
        <v>749</v>
      </c>
      <c r="BE203" s="522" t="s">
        <v>749</v>
      </c>
      <c r="BF203" s="522" t="s">
        <v>749</v>
      </c>
      <c r="BG203" s="522" t="s">
        <v>749</v>
      </c>
      <c r="BH203" s="522" t="s">
        <v>749</v>
      </c>
      <c r="BI203" s="522" t="s">
        <v>749</v>
      </c>
      <c r="BJ203" s="522">
        <v>0</v>
      </c>
      <c r="BK203" s="522" t="s">
        <v>749</v>
      </c>
      <c r="BL203" s="522" t="s">
        <v>749</v>
      </c>
      <c r="BM203" s="522" t="s">
        <v>749</v>
      </c>
      <c r="BN203" s="522" t="s">
        <v>749</v>
      </c>
      <c r="BO203" s="522" t="s">
        <v>749</v>
      </c>
      <c r="BP203" s="522" t="s">
        <v>749</v>
      </c>
      <c r="BQ203" s="522" t="s">
        <v>749</v>
      </c>
      <c r="BR203" s="522">
        <v>1</v>
      </c>
      <c r="BS203" s="522" t="s">
        <v>749</v>
      </c>
      <c r="BT203" s="522" t="s">
        <v>749</v>
      </c>
      <c r="BU203" s="522" t="s">
        <v>749</v>
      </c>
      <c r="BV203" s="522" t="s">
        <v>749</v>
      </c>
      <c r="BW203" s="522" t="s">
        <v>749</v>
      </c>
      <c r="BX203" s="522" t="s">
        <v>749</v>
      </c>
      <c r="BY203" s="522" t="s">
        <v>749</v>
      </c>
      <c r="BZ203" s="522">
        <v>1</v>
      </c>
      <c r="CA203" s="522">
        <v>1</v>
      </c>
      <c r="CB203" s="522">
        <v>1</v>
      </c>
      <c r="CC203" s="522" t="s">
        <v>749</v>
      </c>
      <c r="CD203" s="522">
        <v>1</v>
      </c>
      <c r="CE203" s="522" t="s">
        <v>749</v>
      </c>
      <c r="CF203" s="522" t="s">
        <v>749</v>
      </c>
      <c r="CG203" s="522" t="s">
        <v>749</v>
      </c>
      <c r="CH203" s="522" t="s">
        <v>749</v>
      </c>
      <c r="CI203" s="522" t="s">
        <v>749</v>
      </c>
      <c r="CJ203" s="522" t="s">
        <v>749</v>
      </c>
      <c r="CK203" s="522" t="s">
        <v>749</v>
      </c>
      <c r="CL203" s="522" t="s">
        <v>749</v>
      </c>
      <c r="CM203" s="522" t="s">
        <v>749</v>
      </c>
      <c r="CN203" s="522" t="s">
        <v>749</v>
      </c>
      <c r="CO203" s="522">
        <v>1</v>
      </c>
      <c r="CP203" s="522"/>
      <c r="CQ203" s="522"/>
      <c r="CR203" s="522">
        <v>99</v>
      </c>
      <c r="CS203" s="522"/>
      <c r="CT203" s="522"/>
      <c r="CU203" s="522"/>
      <c r="CV203" s="522"/>
    </row>
    <row r="204" s="258" customFormat="1" ht="172.8" spans="1:100">
      <c r="A204" s="447"/>
      <c r="B204" s="448">
        <f t="shared" si="26"/>
        <v>189</v>
      </c>
      <c r="C204" s="449" t="s">
        <v>1634</v>
      </c>
      <c r="D204" s="450" t="s">
        <v>743</v>
      </c>
      <c r="E204" s="451" t="s">
        <v>744</v>
      </c>
      <c r="F204" s="452" t="s">
        <v>1635</v>
      </c>
      <c r="G204" s="453" t="s">
        <v>1636</v>
      </c>
      <c r="H204" s="451" t="str">
        <f t="shared" si="37"/>
        <v>Webサーバ
Web server</v>
      </c>
      <c r="I204" s="319" t="s">
        <v>1632</v>
      </c>
      <c r="J204" s="320" t="s">
        <v>1633</v>
      </c>
      <c r="K204" s="487" t="str">
        <f t="shared" si="27"/>
        <v>回答不要
Not Applicable</v>
      </c>
      <c r="L204" s="488"/>
      <c r="M204" s="489"/>
      <c r="N204" s="490" t="s">
        <v>1634</v>
      </c>
      <c r="O204" s="491"/>
      <c r="P204" s="322"/>
      <c r="Q204" s="502"/>
      <c r="R204" s="487" t="str">
        <f t="shared" si="28"/>
        <v>回答不要
Not Applicable</v>
      </c>
      <c r="S204" s="488"/>
      <c r="T204" s="489"/>
      <c r="U204" s="491"/>
      <c r="V204" s="322"/>
      <c r="W204" s="502"/>
      <c r="X204" s="487" t="str">
        <f t="shared" si="29"/>
        <v>回答不要
Not Applicable</v>
      </c>
      <c r="Y204" s="488"/>
      <c r="Z204" s="489"/>
      <c r="AA204" s="491"/>
      <c r="AB204" s="322"/>
      <c r="AC204" s="502"/>
      <c r="AD204" s="487" t="str">
        <f t="shared" si="30"/>
        <v>回答不要
Not Applicable</v>
      </c>
      <c r="AE204" s="488"/>
      <c r="AF204" s="489"/>
      <c r="AG204" s="491"/>
      <c r="AH204" s="322"/>
      <c r="AI204" s="502"/>
      <c r="AJ204" s="487" t="str">
        <f t="shared" si="31"/>
        <v>回答不要
Not Applicable</v>
      </c>
      <c r="AK204" s="488"/>
      <c r="AL204" s="489"/>
      <c r="AM204" s="491"/>
      <c r="AN204" s="322"/>
      <c r="AO204" s="502"/>
      <c r="AP204" s="509">
        <f>IF(OR(AND('0.Work Content Judge'!$AE$160=1,$CP204=99),AND('0.Work Content Judge'!$AH$160=1,$CQ204=99),AND('0.Work Content Judge'!$AG$160=1,$CR204=99),AND(COUNTIF('0.Work Content Judge'!$AJ$160:$AO$160,2)=0,$CS204=99),AND(COUNTIF('0.Work Content Judge'!$AJ$160:$AO$160,2)&gt;0,$CT204=99),AND('0.Work Content Judge'!$T$160=0,$CU204=99),AND('0.Work Content Judge'!$U$160=0,$CV204=99)),0,IF(OR(AND('0.Work Content Judge'!$G$130=1,$CD204=1),AND('0.Work Content Judge'!$H$130=1,$CE204=1),AND('0.Work Content Judge'!$I$130=1,$CF204=1),AND('0.Work Content Judge'!$J$130=1,$CG204=1),AND('0.Work Content Judge'!$L$130=1,$CK204=1),,AND('0.Work Content Judge'!$O$130=1,$CL204=1),AND('0.Work Content Judge'!$P$130=1,$CM204=1)),1,0))</f>
        <v>0</v>
      </c>
      <c r="AQ204" s="509">
        <f t="shared" si="32"/>
        <v>1</v>
      </c>
      <c r="AR204" s="509">
        <f>IF(OR(AND('0.Work Content Judge'!$AE$161=1,$CP204=99),AND('0.Work Content Judge'!$AH$161=1,$CQ204=99),AND('0.Work Content Judge'!$AG$161=1,$CR204=99),AND(COUNTIF('0.Work Content Judge'!$AJ$161:$AO$161,2)=0,$CS204=99),AND(COUNTIF('0.Work Content Judge'!$AJ$161:$AO$161,2)&gt;0,$CT204=99),AND('0.Work Content Judge'!$T$161=0,$CU204=99),AND('0.Work Content Judge'!$U$161=0,$CV204=99)),0,IF(OR(AND('0.Work Content Judge'!$G$131=1,$CD204=1),AND('0.Work Content Judge'!$H$131=1,$CE204=1),AND('0.Work Content Judge'!$I$131=1,$CF204=1),AND('0.Work Content Judge'!$J$131=1,$CG204=1),AND('0.Work Content Judge'!$L$131=1,$CK204=1),,AND('0.Work Content Judge'!$O$131=1,$CL204=1),AND('0.Work Content Judge'!$P$131=1,$CM204=1)),1,0))</f>
        <v>0</v>
      </c>
      <c r="AS204" s="509">
        <f t="shared" si="33"/>
        <v>1</v>
      </c>
      <c r="AT204" s="509">
        <f>IF(OR(AND('0.Work Content Judge'!$AE$162=1,$CP204=99),AND('0.Work Content Judge'!$AH$162=1,$CQ204=99),AND('0.Work Content Judge'!$AG$162=1,$CR204=99),AND(COUNTIF('0.Work Content Judge'!$AJ$162:$AO$162,2)=0,$CS204=99),AND(COUNTIF('0.Work Content Judge'!$AJ$162:$AO$162,2)&gt;0,$CT204=99),AND('0.Work Content Judge'!$T$162=0,$CU204=99),AND('0.Work Content Judge'!$U$162=0,$CV204=99)),0,IF(OR(AND('0.Work Content Judge'!$G$132=1,$CD204=1),AND('0.Work Content Judge'!$H$132=1,$CE204=1),AND('0.Work Content Judge'!$I$132=1,$CF204=1),AND('0.Work Content Judge'!$J$132=1,$CG204=1),AND('0.Work Content Judge'!$L$132=1,$CK204=1),,AND('0.Work Content Judge'!$O$132=1,$CL204=1),AND('0.Work Content Judge'!$P$132=1,$CM204=1)),1,0))</f>
        <v>0</v>
      </c>
      <c r="AU204" s="509">
        <f t="shared" si="34"/>
        <v>1</v>
      </c>
      <c r="AV204" s="509">
        <f>IF(OR(AND('0.Work Content Judge'!$AE$163=1,$CP204=99),AND('0.Work Content Judge'!$AH$163=1,$CQ204=99),AND('0.Work Content Judge'!$AG$163=1,$CR204=99),AND(COUNTIF('0.Work Content Judge'!$AJ$163:$AO$163,2)=0,$CS204=99),AND(COUNTIF('0.Work Content Judge'!$AJ$163:$AO$163,2)&gt;0,$CT204=99),AND('0.Work Content Judge'!$T$163=0,$CU204=99),AND('0.Work Content Judge'!$U$163=0,$CV204=99)),0,IF(OR(AND('0.Work Content Judge'!$G$133=1,$CD204=1),AND('0.Work Content Judge'!$H$133=1,$CE204=1),AND('0.Work Content Judge'!$I$133=1,$CF204=1),AND('0.Work Content Judge'!$J$133=1,$CG204=1),AND('0.Work Content Judge'!$L$133=1,$CK204=1),,AND('0.Work Content Judge'!$O$133=1,$CL204=1),AND('0.Work Content Judge'!$P$133=1,$CM204=1)),1,0))</f>
        <v>0</v>
      </c>
      <c r="AW204" s="509">
        <f t="shared" si="35"/>
        <v>1</v>
      </c>
      <c r="AX204" s="509">
        <f>IF(OR(AND('0.Work Content Judge'!$AE$164=1,$CP204=99),AND('0.Work Content Judge'!$AH$164=1,$CQ204=99),AND('0.Work Content Judge'!$AG$164=1,$CR204=99),AND(COUNTIF('0.Work Content Judge'!$AJ$164:$AO$164,2)=0,$CS204=99),AND(COUNTIF('0.Work Content Judge'!$AJ$164:$AO$164,2)&gt;0,$CT204=99),AND('0.Work Content Judge'!$T$164=0,$CU204=99),AND('0.Work Content Judge'!$U$164=0,$CV204=99)),0,IF(OR(AND('0.Work Content Judge'!$G$134=1,$CD204=1),AND('0.Work Content Judge'!$H$134=1,$CE204=1),AND('0.Work Content Judge'!$I$134=1,$CF204=1),AND('0.Work Content Judge'!$J$134=1,$CG204=1),AND('0.Work Content Judge'!$L$134=1,$CK204=1),,AND('0.Work Content Judge'!$O$134=1,$CL204=1),AND('0.Work Content Judge'!$P$134=1,$CM204=1)),1,0))</f>
        <v>0</v>
      </c>
      <c r="AY204" s="509">
        <f t="shared" si="36"/>
        <v>1</v>
      </c>
      <c r="AZ204" s="493">
        <f t="shared" si="38"/>
        <v>1</v>
      </c>
      <c r="BA204" s="521">
        <v>1</v>
      </c>
      <c r="BB204" s="522">
        <v>1</v>
      </c>
      <c r="BC204" s="522" t="s">
        <v>749</v>
      </c>
      <c r="BD204" s="522" t="s">
        <v>749</v>
      </c>
      <c r="BE204" s="522" t="s">
        <v>749</v>
      </c>
      <c r="BF204" s="522" t="s">
        <v>749</v>
      </c>
      <c r="BG204" s="522" t="s">
        <v>749</v>
      </c>
      <c r="BH204" s="522" t="s">
        <v>749</v>
      </c>
      <c r="BI204" s="522" t="s">
        <v>749</v>
      </c>
      <c r="BJ204" s="522">
        <v>0</v>
      </c>
      <c r="BK204" s="522">
        <v>0</v>
      </c>
      <c r="BL204" s="522">
        <v>0</v>
      </c>
      <c r="BM204" s="522">
        <v>0</v>
      </c>
      <c r="BN204" s="522">
        <v>0</v>
      </c>
      <c r="BO204" s="522">
        <v>0</v>
      </c>
      <c r="BP204" s="522">
        <v>0</v>
      </c>
      <c r="BQ204" s="522" t="s">
        <v>749</v>
      </c>
      <c r="BR204" s="522">
        <v>1</v>
      </c>
      <c r="BS204" s="522" t="s">
        <v>749</v>
      </c>
      <c r="BT204" s="522" t="s">
        <v>749</v>
      </c>
      <c r="BU204" s="522" t="s">
        <v>749</v>
      </c>
      <c r="BV204" s="522" t="s">
        <v>749</v>
      </c>
      <c r="BW204" s="522" t="s">
        <v>749</v>
      </c>
      <c r="BX204" s="522" t="s">
        <v>749</v>
      </c>
      <c r="BY204" s="522" t="s">
        <v>749</v>
      </c>
      <c r="BZ204" s="522">
        <v>1</v>
      </c>
      <c r="CA204" s="522">
        <v>1</v>
      </c>
      <c r="CB204" s="522">
        <v>1</v>
      </c>
      <c r="CC204" s="522" t="s">
        <v>749</v>
      </c>
      <c r="CD204" s="522">
        <v>1</v>
      </c>
      <c r="CE204" s="522" t="s">
        <v>749</v>
      </c>
      <c r="CF204" s="522" t="s">
        <v>749</v>
      </c>
      <c r="CG204" s="522" t="s">
        <v>749</v>
      </c>
      <c r="CH204" s="522" t="s">
        <v>749</v>
      </c>
      <c r="CI204" s="522" t="s">
        <v>749</v>
      </c>
      <c r="CJ204" s="522" t="s">
        <v>749</v>
      </c>
      <c r="CK204" s="522" t="s">
        <v>749</v>
      </c>
      <c r="CL204" s="522" t="s">
        <v>749</v>
      </c>
      <c r="CM204" s="522" t="s">
        <v>749</v>
      </c>
      <c r="CN204" s="522" t="s">
        <v>749</v>
      </c>
      <c r="CO204" s="522">
        <v>1</v>
      </c>
      <c r="CP204" s="522"/>
      <c r="CQ204" s="522"/>
      <c r="CR204" s="522">
        <v>99</v>
      </c>
      <c r="CS204" s="522"/>
      <c r="CT204" s="522"/>
      <c r="CU204" s="522"/>
      <c r="CV204" s="522"/>
    </row>
    <row r="205" s="258" customFormat="1" ht="144" spans="1:100">
      <c r="A205" s="447"/>
      <c r="B205" s="448">
        <f t="shared" si="26"/>
        <v>190</v>
      </c>
      <c r="C205" s="449" t="s">
        <v>1637</v>
      </c>
      <c r="D205" s="450" t="s">
        <v>743</v>
      </c>
      <c r="E205" s="451" t="s">
        <v>744</v>
      </c>
      <c r="F205" s="452" t="s">
        <v>1638</v>
      </c>
      <c r="G205" s="453" t="s">
        <v>1639</v>
      </c>
      <c r="H205" s="451" t="str">
        <f t="shared" si="37"/>
        <v>その他(ネットワーク機器等)
Other
(e.g., External FW, IPS/IDS, network equipment, storage devices, etc.)</v>
      </c>
      <c r="I205" s="319" t="s">
        <v>785</v>
      </c>
      <c r="J205" s="320" t="s">
        <v>786</v>
      </c>
      <c r="K205" s="487" t="str">
        <f t="shared" si="27"/>
        <v>回答不要
Not Applicable</v>
      </c>
      <c r="L205" s="488"/>
      <c r="M205" s="489"/>
      <c r="N205" s="492" t="s">
        <v>287</v>
      </c>
      <c r="O205" s="493"/>
      <c r="P205" s="494"/>
      <c r="Q205" s="503"/>
      <c r="R205" s="487" t="str">
        <f t="shared" si="28"/>
        <v>回答不要
Not Applicable</v>
      </c>
      <c r="S205" s="488"/>
      <c r="T205" s="489"/>
      <c r="U205" s="493"/>
      <c r="V205" s="494"/>
      <c r="W205" s="503"/>
      <c r="X205" s="487" t="str">
        <f t="shared" si="29"/>
        <v>回答不要
Not Applicable</v>
      </c>
      <c r="Y205" s="488"/>
      <c r="Z205" s="489"/>
      <c r="AA205" s="493"/>
      <c r="AB205" s="494"/>
      <c r="AC205" s="503"/>
      <c r="AD205" s="487" t="str">
        <f t="shared" si="30"/>
        <v>回答不要
Not Applicable</v>
      </c>
      <c r="AE205" s="488"/>
      <c r="AF205" s="489"/>
      <c r="AG205" s="493"/>
      <c r="AH205" s="494"/>
      <c r="AI205" s="503"/>
      <c r="AJ205" s="487" t="str">
        <f t="shared" si="31"/>
        <v>回答不要
Not Applicable</v>
      </c>
      <c r="AK205" s="488"/>
      <c r="AL205" s="489"/>
      <c r="AM205" s="493"/>
      <c r="AN205" s="494"/>
      <c r="AO205" s="503"/>
      <c r="AP205" s="509">
        <f>IF(OR(AND('0.Work Content Judge'!$AE$160=1,$CP205=99),AND('0.Work Content Judge'!$AH$160=1,$CQ205=99),AND('0.Work Content Judge'!$AG$160=1,$CR205=99),AND(COUNTIF('0.Work Content Judge'!$AJ$160:$AO$160,2)=0,$CS205=99),AND(COUNTIF('0.Work Content Judge'!$AJ$160:$AO$160,2)&gt;0,$CT205=99),AND('0.Work Content Judge'!$T$160=0,$CU205=99),AND('0.Work Content Judge'!$U$160=0,$CV205=99)),0,IF(OR(AND('0.Work Content Judge'!$G$130=1,$CD205=1),AND('0.Work Content Judge'!$H$130=1,$CE205=1),AND('0.Work Content Judge'!$I$130=1,$CF205=1),AND('0.Work Content Judge'!$J$130=1,$CG205=1),AND('0.Work Content Judge'!$L$130=1,$CK205=1),,AND('0.Work Content Judge'!$O$130=1,$CL205=1),AND('0.Work Content Judge'!$P$130=1,$CM205=1)),1,0))</f>
        <v>0</v>
      </c>
      <c r="AQ205" s="509">
        <f t="shared" si="32"/>
        <v>1</v>
      </c>
      <c r="AR205" s="509">
        <f>IF(OR(AND('0.Work Content Judge'!$AE$161=1,$CP205=99),AND('0.Work Content Judge'!$AH$161=1,$CQ205=99),AND('0.Work Content Judge'!$AG$161=1,$CR205=99),AND(COUNTIF('0.Work Content Judge'!$AJ$161:$AO$161,2)=0,$CS205=99),AND(COUNTIF('0.Work Content Judge'!$AJ$161:$AO$161,2)&gt;0,$CT205=99),AND('0.Work Content Judge'!$T$161=0,$CU205=99),AND('0.Work Content Judge'!$U$161=0,$CV205=99)),0,IF(OR(AND('0.Work Content Judge'!$G$131=1,$CD205=1),AND('0.Work Content Judge'!$H$131=1,$CE205=1),AND('0.Work Content Judge'!$I$131=1,$CF205=1),AND('0.Work Content Judge'!$J$131=1,$CG205=1),AND('0.Work Content Judge'!$L$131=1,$CK205=1),,AND('0.Work Content Judge'!$O$131=1,$CL205=1),AND('0.Work Content Judge'!$P$131=1,$CM205=1)),1,0))</f>
        <v>0</v>
      </c>
      <c r="AS205" s="509">
        <f t="shared" si="33"/>
        <v>1</v>
      </c>
      <c r="AT205" s="509">
        <f>IF(OR(AND('0.Work Content Judge'!$AE$162=1,$CP205=99),AND('0.Work Content Judge'!$AH$162=1,$CQ205=99),AND('0.Work Content Judge'!$AG$162=1,$CR205=99),AND(COUNTIF('0.Work Content Judge'!$AJ$162:$AO$162,2)=0,$CS205=99),AND(COUNTIF('0.Work Content Judge'!$AJ$162:$AO$162,2)&gt;0,$CT205=99),AND('0.Work Content Judge'!$T$162=0,$CU205=99),AND('0.Work Content Judge'!$U$162=0,$CV205=99)),0,IF(OR(AND('0.Work Content Judge'!$G$132=1,$CD205=1),AND('0.Work Content Judge'!$H$132=1,$CE205=1),AND('0.Work Content Judge'!$I$132=1,$CF205=1),AND('0.Work Content Judge'!$J$132=1,$CG205=1),AND('0.Work Content Judge'!$L$132=1,$CK205=1),,AND('0.Work Content Judge'!$O$132=1,$CL205=1),AND('0.Work Content Judge'!$P$132=1,$CM205=1)),1,0))</f>
        <v>0</v>
      </c>
      <c r="AU205" s="509">
        <f t="shared" si="34"/>
        <v>1</v>
      </c>
      <c r="AV205" s="509">
        <f>IF(OR(AND('0.Work Content Judge'!$AE$163=1,$CP205=99),AND('0.Work Content Judge'!$AH$163=1,$CQ205=99),AND('0.Work Content Judge'!$AG$163=1,$CR205=99),AND(COUNTIF('0.Work Content Judge'!$AJ$163:$AO$163,2)=0,$CS205=99),AND(COUNTIF('0.Work Content Judge'!$AJ$163:$AO$163,2)&gt;0,$CT205=99),AND('0.Work Content Judge'!$T$163=0,$CU205=99),AND('0.Work Content Judge'!$U$163=0,$CV205=99)),0,IF(OR(AND('0.Work Content Judge'!$G$133=1,$CD205=1),AND('0.Work Content Judge'!$H$133=1,$CE205=1),AND('0.Work Content Judge'!$I$133=1,$CF205=1),AND('0.Work Content Judge'!$J$133=1,$CG205=1),AND('0.Work Content Judge'!$L$133=1,$CK205=1),,AND('0.Work Content Judge'!$O$133=1,$CL205=1),AND('0.Work Content Judge'!$P$133=1,$CM205=1)),1,0))</f>
        <v>0</v>
      </c>
      <c r="AW205" s="509">
        <f t="shared" si="35"/>
        <v>1</v>
      </c>
      <c r="AX205" s="509">
        <f>IF(OR(AND('0.Work Content Judge'!$AE$164=1,$CP205=99),AND('0.Work Content Judge'!$AH$164=1,$CQ205=99),AND('0.Work Content Judge'!$AG$164=1,$CR205=99),AND(COUNTIF('0.Work Content Judge'!$AJ$164:$AO$164,2)=0,$CS205=99),AND(COUNTIF('0.Work Content Judge'!$AJ$164:$AO$164,2)&gt;0,$CT205=99),AND('0.Work Content Judge'!$T$164=0,$CU205=99),AND('0.Work Content Judge'!$U$164=0,$CV205=99)),0,IF(OR(AND('0.Work Content Judge'!$G$134=1,$CD205=1),AND('0.Work Content Judge'!$H$134=1,$CE205=1),AND('0.Work Content Judge'!$I$134=1,$CF205=1),AND('0.Work Content Judge'!$J$134=1,$CG205=1),AND('0.Work Content Judge'!$L$134=1,$CK205=1),,AND('0.Work Content Judge'!$O$134=1,$CL205=1),AND('0.Work Content Judge'!$P$134=1,$CM205=1)),1,0))</f>
        <v>0</v>
      </c>
      <c r="AY205" s="509">
        <f t="shared" si="36"/>
        <v>1</v>
      </c>
      <c r="AZ205" s="493">
        <f t="shared" si="38"/>
        <v>1</v>
      </c>
      <c r="BA205" s="521">
        <v>1</v>
      </c>
      <c r="BB205" s="522">
        <v>1</v>
      </c>
      <c r="BC205" s="522" t="s">
        <v>749</v>
      </c>
      <c r="BD205" s="522" t="s">
        <v>749</v>
      </c>
      <c r="BE205" s="522" t="s">
        <v>749</v>
      </c>
      <c r="BF205" s="522" t="s">
        <v>749</v>
      </c>
      <c r="BG205" s="522" t="s">
        <v>749</v>
      </c>
      <c r="BH205" s="522" t="s">
        <v>749</v>
      </c>
      <c r="BI205" s="522" t="s">
        <v>749</v>
      </c>
      <c r="BJ205" s="522" t="e">
        <v>#N/A</v>
      </c>
      <c r="BK205" s="522" t="e">
        <v>#N/A</v>
      </c>
      <c r="BL205" s="522" t="e">
        <v>#N/A</v>
      </c>
      <c r="BM205" s="522" t="e">
        <v>#N/A</v>
      </c>
      <c r="BN205" s="522" t="e">
        <v>#N/A</v>
      </c>
      <c r="BO205" s="522" t="e">
        <v>#N/A</v>
      </c>
      <c r="BP205" s="522" t="e">
        <v>#N/A</v>
      </c>
      <c r="BQ205" s="522" t="s">
        <v>749</v>
      </c>
      <c r="BR205" s="522" t="s">
        <v>749</v>
      </c>
      <c r="BS205" s="522" t="s">
        <v>749</v>
      </c>
      <c r="BT205" s="522" t="s">
        <v>749</v>
      </c>
      <c r="BU205" s="522" t="s">
        <v>749</v>
      </c>
      <c r="BV205" s="522" t="s">
        <v>749</v>
      </c>
      <c r="BW205" s="522" t="s">
        <v>749</v>
      </c>
      <c r="BX205" s="522" t="s">
        <v>749</v>
      </c>
      <c r="BY205" s="522">
        <v>1</v>
      </c>
      <c r="BZ205" s="522">
        <v>1</v>
      </c>
      <c r="CA205" s="522">
        <v>1</v>
      </c>
      <c r="CB205" s="522">
        <v>1</v>
      </c>
      <c r="CC205" s="522" t="s">
        <v>749</v>
      </c>
      <c r="CD205" s="522">
        <v>1</v>
      </c>
      <c r="CE205" s="522">
        <v>1</v>
      </c>
      <c r="CF205" s="522" t="s">
        <v>749</v>
      </c>
      <c r="CG205" s="522" t="s">
        <v>749</v>
      </c>
      <c r="CH205" s="522" t="s">
        <v>749</v>
      </c>
      <c r="CI205" s="522" t="s">
        <v>749</v>
      </c>
      <c r="CJ205" s="522" t="s">
        <v>749</v>
      </c>
      <c r="CK205" s="522" t="s">
        <v>749</v>
      </c>
      <c r="CL205" s="522" t="s">
        <v>749</v>
      </c>
      <c r="CM205" s="522" t="s">
        <v>749</v>
      </c>
      <c r="CN205" s="522" t="s">
        <v>749</v>
      </c>
      <c r="CO205" s="522">
        <v>1</v>
      </c>
      <c r="CP205" s="522"/>
      <c r="CQ205" s="522"/>
      <c r="CR205" s="522"/>
      <c r="CS205" s="522"/>
      <c r="CT205" s="522"/>
      <c r="CU205" s="522"/>
      <c r="CV205" s="522"/>
    </row>
    <row r="206" s="258" customFormat="1" ht="144" spans="1:100">
      <c r="A206" s="447"/>
      <c r="B206" s="448">
        <f t="shared" si="26"/>
        <v>191</v>
      </c>
      <c r="C206" s="449" t="s">
        <v>1640</v>
      </c>
      <c r="D206" s="450" t="s">
        <v>743</v>
      </c>
      <c r="E206" s="451" t="s">
        <v>744</v>
      </c>
      <c r="F206" s="452" t="s">
        <v>1641</v>
      </c>
      <c r="G206" s="453" t="s">
        <v>1642</v>
      </c>
      <c r="H206" s="451" t="str">
        <f t="shared" si="37"/>
        <v>その他(ネットワーク機器等)
Other
(e.g., External FW, IPS/IDS, network equipment, storage devices, etc.)</v>
      </c>
      <c r="I206" s="319" t="s">
        <v>785</v>
      </c>
      <c r="J206" s="320" t="s">
        <v>786</v>
      </c>
      <c r="K206" s="487" t="str">
        <f t="shared" si="27"/>
        <v>回答不要
Not Applicable</v>
      </c>
      <c r="L206" s="488"/>
      <c r="M206" s="489"/>
      <c r="N206" s="492" t="s">
        <v>287</v>
      </c>
      <c r="O206" s="493"/>
      <c r="P206" s="494"/>
      <c r="Q206" s="503"/>
      <c r="R206" s="487" t="str">
        <f t="shared" si="28"/>
        <v>回答不要
Not Applicable</v>
      </c>
      <c r="S206" s="488"/>
      <c r="T206" s="489"/>
      <c r="U206" s="493"/>
      <c r="V206" s="494"/>
      <c r="W206" s="503"/>
      <c r="X206" s="487" t="str">
        <f t="shared" si="29"/>
        <v>回答不要
Not Applicable</v>
      </c>
      <c r="Y206" s="488"/>
      <c r="Z206" s="489"/>
      <c r="AA206" s="493"/>
      <c r="AB206" s="494"/>
      <c r="AC206" s="503"/>
      <c r="AD206" s="487" t="str">
        <f t="shared" si="30"/>
        <v>回答不要
Not Applicable</v>
      </c>
      <c r="AE206" s="488"/>
      <c r="AF206" s="489"/>
      <c r="AG206" s="493"/>
      <c r="AH206" s="494"/>
      <c r="AI206" s="503"/>
      <c r="AJ206" s="487" t="str">
        <f t="shared" si="31"/>
        <v>回答不要
Not Applicable</v>
      </c>
      <c r="AK206" s="488"/>
      <c r="AL206" s="489"/>
      <c r="AM206" s="493"/>
      <c r="AN206" s="494"/>
      <c r="AO206" s="503"/>
      <c r="AP206" s="509">
        <f>IF(OR(AND('0.Work Content Judge'!$AE$160=1,$CP206=99),AND('0.Work Content Judge'!$AH$160=1,$CQ206=99),AND('0.Work Content Judge'!$AG$160=1,$CR206=99),AND(COUNTIF('0.Work Content Judge'!$AJ$160:$AO$160,2)=0,$CS206=99),AND(COUNTIF('0.Work Content Judge'!$AJ$160:$AO$160,2)&gt;0,$CT206=99),AND('0.Work Content Judge'!$T$160=0,$CU206=99),AND('0.Work Content Judge'!$U$160=0,$CV206=99)),0,IF(OR(AND('0.Work Content Judge'!$G$130=1,$CD206=1),AND('0.Work Content Judge'!$H$130=1,$CE206=1),AND('0.Work Content Judge'!$I$130=1,$CF206=1),AND('0.Work Content Judge'!$J$130=1,$CG206=1),AND('0.Work Content Judge'!$L$130=1,$CK206=1),,AND('0.Work Content Judge'!$O$130=1,$CL206=1),AND('0.Work Content Judge'!$P$130=1,$CM206=1)),1,0))</f>
        <v>0</v>
      </c>
      <c r="AQ206" s="509">
        <f t="shared" si="32"/>
        <v>1</v>
      </c>
      <c r="AR206" s="509">
        <f>IF(OR(AND('0.Work Content Judge'!$AE$161=1,$CP206=99),AND('0.Work Content Judge'!$AH$161=1,$CQ206=99),AND('0.Work Content Judge'!$AG$161=1,$CR206=99),AND(COUNTIF('0.Work Content Judge'!$AJ$161:$AO$161,2)=0,$CS206=99),AND(COUNTIF('0.Work Content Judge'!$AJ$161:$AO$161,2)&gt;0,$CT206=99),AND('0.Work Content Judge'!$T$161=0,$CU206=99),AND('0.Work Content Judge'!$U$161=0,$CV206=99)),0,IF(OR(AND('0.Work Content Judge'!$G$131=1,$CD206=1),AND('0.Work Content Judge'!$H$131=1,$CE206=1),AND('0.Work Content Judge'!$I$131=1,$CF206=1),AND('0.Work Content Judge'!$J$131=1,$CG206=1),AND('0.Work Content Judge'!$L$131=1,$CK206=1),,AND('0.Work Content Judge'!$O$131=1,$CL206=1),AND('0.Work Content Judge'!$P$131=1,$CM206=1)),1,0))</f>
        <v>0</v>
      </c>
      <c r="AS206" s="509">
        <f t="shared" si="33"/>
        <v>1</v>
      </c>
      <c r="AT206" s="509">
        <f>IF(OR(AND('0.Work Content Judge'!$AE$162=1,$CP206=99),AND('0.Work Content Judge'!$AH$162=1,$CQ206=99),AND('0.Work Content Judge'!$AG$162=1,$CR206=99),AND(COUNTIF('0.Work Content Judge'!$AJ$162:$AO$162,2)=0,$CS206=99),AND(COUNTIF('0.Work Content Judge'!$AJ$162:$AO$162,2)&gt;0,$CT206=99),AND('0.Work Content Judge'!$T$162=0,$CU206=99),AND('0.Work Content Judge'!$U$162=0,$CV206=99)),0,IF(OR(AND('0.Work Content Judge'!$G$132=1,$CD206=1),AND('0.Work Content Judge'!$H$132=1,$CE206=1),AND('0.Work Content Judge'!$I$132=1,$CF206=1),AND('0.Work Content Judge'!$J$132=1,$CG206=1),AND('0.Work Content Judge'!$L$132=1,$CK206=1),,AND('0.Work Content Judge'!$O$132=1,$CL206=1),AND('0.Work Content Judge'!$P$132=1,$CM206=1)),1,0))</f>
        <v>0</v>
      </c>
      <c r="AU206" s="509">
        <f t="shared" si="34"/>
        <v>1</v>
      </c>
      <c r="AV206" s="509">
        <f>IF(OR(AND('0.Work Content Judge'!$AE$163=1,$CP206=99),AND('0.Work Content Judge'!$AH$163=1,$CQ206=99),AND('0.Work Content Judge'!$AG$163=1,$CR206=99),AND(COUNTIF('0.Work Content Judge'!$AJ$163:$AO$163,2)=0,$CS206=99),AND(COUNTIF('0.Work Content Judge'!$AJ$163:$AO$163,2)&gt;0,$CT206=99),AND('0.Work Content Judge'!$T$163=0,$CU206=99),AND('0.Work Content Judge'!$U$163=0,$CV206=99)),0,IF(OR(AND('0.Work Content Judge'!$G$133=1,$CD206=1),AND('0.Work Content Judge'!$H$133=1,$CE206=1),AND('0.Work Content Judge'!$I$133=1,$CF206=1),AND('0.Work Content Judge'!$J$133=1,$CG206=1),AND('0.Work Content Judge'!$L$133=1,$CK206=1),,AND('0.Work Content Judge'!$O$133=1,$CL206=1),AND('0.Work Content Judge'!$P$133=1,$CM206=1)),1,0))</f>
        <v>0</v>
      </c>
      <c r="AW206" s="509">
        <f t="shared" si="35"/>
        <v>1</v>
      </c>
      <c r="AX206" s="509">
        <f>IF(OR(AND('0.Work Content Judge'!$AE$164=1,$CP206=99),AND('0.Work Content Judge'!$AH$164=1,$CQ206=99),AND('0.Work Content Judge'!$AG$164=1,$CR206=99),AND(COUNTIF('0.Work Content Judge'!$AJ$164:$AO$164,2)=0,$CS206=99),AND(COUNTIF('0.Work Content Judge'!$AJ$164:$AO$164,2)&gt;0,$CT206=99),AND('0.Work Content Judge'!$T$164=0,$CU206=99),AND('0.Work Content Judge'!$U$164=0,$CV206=99)),0,IF(OR(AND('0.Work Content Judge'!$G$134=1,$CD206=1),AND('0.Work Content Judge'!$H$134=1,$CE206=1),AND('0.Work Content Judge'!$I$134=1,$CF206=1),AND('0.Work Content Judge'!$J$134=1,$CG206=1),AND('0.Work Content Judge'!$L$134=1,$CK206=1),,AND('0.Work Content Judge'!$O$134=1,$CL206=1),AND('0.Work Content Judge'!$P$134=1,$CM206=1)),1,0))</f>
        <v>0</v>
      </c>
      <c r="AY206" s="509">
        <f t="shared" si="36"/>
        <v>1</v>
      </c>
      <c r="AZ206" s="493">
        <f t="shared" si="38"/>
        <v>1</v>
      </c>
      <c r="BA206" s="521">
        <v>1</v>
      </c>
      <c r="BB206" s="522">
        <v>1</v>
      </c>
      <c r="BC206" s="522" t="s">
        <v>749</v>
      </c>
      <c r="BD206" s="522" t="s">
        <v>749</v>
      </c>
      <c r="BE206" s="522" t="s">
        <v>749</v>
      </c>
      <c r="BF206" s="522" t="s">
        <v>749</v>
      </c>
      <c r="BG206" s="522" t="s">
        <v>749</v>
      </c>
      <c r="BH206" s="522" t="s">
        <v>749</v>
      </c>
      <c r="BI206" s="522" t="s">
        <v>749</v>
      </c>
      <c r="BJ206" s="522" t="e">
        <v>#N/A</v>
      </c>
      <c r="BK206" s="522" t="e">
        <v>#N/A</v>
      </c>
      <c r="BL206" s="522" t="e">
        <v>#N/A</v>
      </c>
      <c r="BM206" s="522" t="e">
        <v>#N/A</v>
      </c>
      <c r="BN206" s="522" t="e">
        <v>#N/A</v>
      </c>
      <c r="BO206" s="522" t="e">
        <v>#N/A</v>
      </c>
      <c r="BP206" s="522" t="e">
        <v>#N/A</v>
      </c>
      <c r="BQ206" s="522" t="s">
        <v>749</v>
      </c>
      <c r="BR206" s="522" t="s">
        <v>749</v>
      </c>
      <c r="BS206" s="522" t="s">
        <v>749</v>
      </c>
      <c r="BT206" s="522" t="s">
        <v>749</v>
      </c>
      <c r="BU206" s="522" t="s">
        <v>749</v>
      </c>
      <c r="BV206" s="522" t="s">
        <v>749</v>
      </c>
      <c r="BW206" s="522" t="s">
        <v>749</v>
      </c>
      <c r="BX206" s="522" t="s">
        <v>749</v>
      </c>
      <c r="BY206" s="522">
        <v>1</v>
      </c>
      <c r="BZ206" s="522">
        <v>1</v>
      </c>
      <c r="CA206" s="522">
        <v>1</v>
      </c>
      <c r="CB206" s="522">
        <v>1</v>
      </c>
      <c r="CC206" s="522" t="s">
        <v>749</v>
      </c>
      <c r="CD206" s="522">
        <v>1</v>
      </c>
      <c r="CE206" s="522">
        <v>1</v>
      </c>
      <c r="CF206" s="522" t="s">
        <v>749</v>
      </c>
      <c r="CG206" s="522" t="s">
        <v>749</v>
      </c>
      <c r="CH206" s="522" t="s">
        <v>749</v>
      </c>
      <c r="CI206" s="522" t="s">
        <v>749</v>
      </c>
      <c r="CJ206" s="522" t="s">
        <v>749</v>
      </c>
      <c r="CK206" s="522" t="s">
        <v>749</v>
      </c>
      <c r="CL206" s="522" t="s">
        <v>749</v>
      </c>
      <c r="CM206" s="522" t="s">
        <v>749</v>
      </c>
      <c r="CN206" s="522" t="s">
        <v>749</v>
      </c>
      <c r="CO206" s="522">
        <v>1</v>
      </c>
      <c r="CP206" s="522"/>
      <c r="CQ206" s="522"/>
      <c r="CR206" s="522"/>
      <c r="CS206" s="522"/>
      <c r="CT206" s="522"/>
      <c r="CU206" s="522"/>
      <c r="CV206" s="522"/>
    </row>
    <row r="207" s="258" customFormat="1" ht="144" spans="1:100">
      <c r="A207" s="447"/>
      <c r="B207" s="448">
        <f t="shared" si="26"/>
        <v>192</v>
      </c>
      <c r="C207" s="449" t="s">
        <v>1643</v>
      </c>
      <c r="D207" s="450" t="s">
        <v>743</v>
      </c>
      <c r="E207" s="451" t="s">
        <v>744</v>
      </c>
      <c r="F207" s="452" t="s">
        <v>1644</v>
      </c>
      <c r="G207" s="453" t="s">
        <v>1645</v>
      </c>
      <c r="H207" s="451" t="str">
        <f t="shared" si="37"/>
        <v>その他(ネットワーク機器等)
Other
(e.g., External FW, IPS/IDS, network equipment, storage devices, etc.)</v>
      </c>
      <c r="I207" s="319" t="s">
        <v>785</v>
      </c>
      <c r="J207" s="320" t="s">
        <v>786</v>
      </c>
      <c r="K207" s="487" t="str">
        <f t="shared" si="27"/>
        <v>回答不要
Not Applicable</v>
      </c>
      <c r="L207" s="488"/>
      <c r="M207" s="489"/>
      <c r="N207" s="492" t="s">
        <v>287</v>
      </c>
      <c r="O207" s="493"/>
      <c r="P207" s="494"/>
      <c r="Q207" s="503"/>
      <c r="R207" s="487" t="str">
        <f t="shared" si="28"/>
        <v>回答不要
Not Applicable</v>
      </c>
      <c r="S207" s="488"/>
      <c r="T207" s="489"/>
      <c r="U207" s="493"/>
      <c r="V207" s="494"/>
      <c r="W207" s="503"/>
      <c r="X207" s="487" t="str">
        <f t="shared" si="29"/>
        <v>回答不要
Not Applicable</v>
      </c>
      <c r="Y207" s="488"/>
      <c r="Z207" s="489"/>
      <c r="AA207" s="493"/>
      <c r="AB207" s="494"/>
      <c r="AC207" s="503"/>
      <c r="AD207" s="487" t="str">
        <f t="shared" si="30"/>
        <v>回答不要
Not Applicable</v>
      </c>
      <c r="AE207" s="488"/>
      <c r="AF207" s="489"/>
      <c r="AG207" s="493"/>
      <c r="AH207" s="494"/>
      <c r="AI207" s="503"/>
      <c r="AJ207" s="487" t="str">
        <f t="shared" si="31"/>
        <v>回答不要
Not Applicable</v>
      </c>
      <c r="AK207" s="488"/>
      <c r="AL207" s="489"/>
      <c r="AM207" s="493"/>
      <c r="AN207" s="494"/>
      <c r="AO207" s="503"/>
      <c r="AP207" s="509">
        <f>IF(OR(AND('0.Work Content Judge'!$AE$160=1,$CP207=99),AND('0.Work Content Judge'!$AH$160=1,$CQ207=99),AND('0.Work Content Judge'!$AG$160=1,$CR207=99),AND(COUNTIF('0.Work Content Judge'!$AJ$160:$AO$160,2)=0,$CS207=99),AND(COUNTIF('0.Work Content Judge'!$AJ$160:$AO$160,2)&gt;0,$CT207=99),AND('0.Work Content Judge'!$T$160=0,$CU207=99),AND('0.Work Content Judge'!$U$160=0,$CV207=99)),0,IF(OR(AND('0.Work Content Judge'!$G$130=1,$CD207=1),AND('0.Work Content Judge'!$H$130=1,$CE207=1),AND('0.Work Content Judge'!$I$130=1,$CF207=1),AND('0.Work Content Judge'!$J$130=1,$CG207=1),AND('0.Work Content Judge'!$L$130=1,$CK207=1),,AND('0.Work Content Judge'!$O$130=1,$CL207=1),AND('0.Work Content Judge'!$P$130=1,$CM207=1)),1,0))</f>
        <v>0</v>
      </c>
      <c r="AQ207" s="509">
        <f t="shared" si="32"/>
        <v>1</v>
      </c>
      <c r="AR207" s="509">
        <f>IF(OR(AND('0.Work Content Judge'!$AE$161=1,$CP207=99),AND('0.Work Content Judge'!$AH$161=1,$CQ207=99),AND('0.Work Content Judge'!$AG$161=1,$CR207=99),AND(COUNTIF('0.Work Content Judge'!$AJ$161:$AO$161,2)=0,$CS207=99),AND(COUNTIF('0.Work Content Judge'!$AJ$161:$AO$161,2)&gt;0,$CT207=99),AND('0.Work Content Judge'!$T$161=0,$CU207=99),AND('0.Work Content Judge'!$U$161=0,$CV207=99)),0,IF(OR(AND('0.Work Content Judge'!$G$131=1,$CD207=1),AND('0.Work Content Judge'!$H$131=1,$CE207=1),AND('0.Work Content Judge'!$I$131=1,$CF207=1),AND('0.Work Content Judge'!$J$131=1,$CG207=1),AND('0.Work Content Judge'!$L$131=1,$CK207=1),,AND('0.Work Content Judge'!$O$131=1,$CL207=1),AND('0.Work Content Judge'!$P$131=1,$CM207=1)),1,0))</f>
        <v>0</v>
      </c>
      <c r="AS207" s="509">
        <f t="shared" si="33"/>
        <v>1</v>
      </c>
      <c r="AT207" s="509">
        <f>IF(OR(AND('0.Work Content Judge'!$AE$162=1,$CP207=99),AND('0.Work Content Judge'!$AH$162=1,$CQ207=99),AND('0.Work Content Judge'!$AG$162=1,$CR207=99),AND(COUNTIF('0.Work Content Judge'!$AJ$162:$AO$162,2)=0,$CS207=99),AND(COUNTIF('0.Work Content Judge'!$AJ$162:$AO$162,2)&gt;0,$CT207=99),AND('0.Work Content Judge'!$T$162=0,$CU207=99),AND('0.Work Content Judge'!$U$162=0,$CV207=99)),0,IF(OR(AND('0.Work Content Judge'!$G$132=1,$CD207=1),AND('0.Work Content Judge'!$H$132=1,$CE207=1),AND('0.Work Content Judge'!$I$132=1,$CF207=1),AND('0.Work Content Judge'!$J$132=1,$CG207=1),AND('0.Work Content Judge'!$L$132=1,$CK207=1),,AND('0.Work Content Judge'!$O$132=1,$CL207=1),AND('0.Work Content Judge'!$P$132=1,$CM207=1)),1,0))</f>
        <v>0</v>
      </c>
      <c r="AU207" s="509">
        <f t="shared" si="34"/>
        <v>1</v>
      </c>
      <c r="AV207" s="509">
        <f>IF(OR(AND('0.Work Content Judge'!$AE$163=1,$CP207=99),AND('0.Work Content Judge'!$AH$163=1,$CQ207=99),AND('0.Work Content Judge'!$AG$163=1,$CR207=99),AND(COUNTIF('0.Work Content Judge'!$AJ$163:$AO$163,2)=0,$CS207=99),AND(COUNTIF('0.Work Content Judge'!$AJ$163:$AO$163,2)&gt;0,$CT207=99),AND('0.Work Content Judge'!$T$163=0,$CU207=99),AND('0.Work Content Judge'!$U$163=0,$CV207=99)),0,IF(OR(AND('0.Work Content Judge'!$G$133=1,$CD207=1),AND('0.Work Content Judge'!$H$133=1,$CE207=1),AND('0.Work Content Judge'!$I$133=1,$CF207=1),AND('0.Work Content Judge'!$J$133=1,$CG207=1),AND('0.Work Content Judge'!$L$133=1,$CK207=1),,AND('0.Work Content Judge'!$O$133=1,$CL207=1),AND('0.Work Content Judge'!$P$133=1,$CM207=1)),1,0))</f>
        <v>0</v>
      </c>
      <c r="AW207" s="509">
        <f t="shared" si="35"/>
        <v>1</v>
      </c>
      <c r="AX207" s="509">
        <f>IF(OR(AND('0.Work Content Judge'!$AE$164=1,$CP207=99),AND('0.Work Content Judge'!$AH$164=1,$CQ207=99),AND('0.Work Content Judge'!$AG$164=1,$CR207=99),AND(COUNTIF('0.Work Content Judge'!$AJ$164:$AO$164,2)=0,$CS207=99),AND(COUNTIF('0.Work Content Judge'!$AJ$164:$AO$164,2)&gt;0,$CT207=99),AND('0.Work Content Judge'!$T$164=0,$CU207=99),AND('0.Work Content Judge'!$U$164=0,$CV207=99)),0,IF(OR(AND('0.Work Content Judge'!$G$134=1,$CD207=1),AND('0.Work Content Judge'!$H$134=1,$CE207=1),AND('0.Work Content Judge'!$I$134=1,$CF207=1),AND('0.Work Content Judge'!$J$134=1,$CG207=1),AND('0.Work Content Judge'!$L$134=1,$CK207=1),,AND('0.Work Content Judge'!$O$134=1,$CL207=1),AND('0.Work Content Judge'!$P$134=1,$CM207=1)),1,0))</f>
        <v>0</v>
      </c>
      <c r="AY207" s="509">
        <f t="shared" si="36"/>
        <v>1</v>
      </c>
      <c r="AZ207" s="493">
        <f t="shared" si="38"/>
        <v>1</v>
      </c>
      <c r="BA207" s="521">
        <v>1</v>
      </c>
      <c r="BB207" s="522">
        <v>1</v>
      </c>
      <c r="BC207" s="522" t="s">
        <v>749</v>
      </c>
      <c r="BD207" s="522" t="s">
        <v>749</v>
      </c>
      <c r="BE207" s="522" t="s">
        <v>749</v>
      </c>
      <c r="BF207" s="522" t="s">
        <v>749</v>
      </c>
      <c r="BG207" s="522" t="s">
        <v>749</v>
      </c>
      <c r="BH207" s="522" t="s">
        <v>749</v>
      </c>
      <c r="BI207" s="522" t="s">
        <v>749</v>
      </c>
      <c r="BJ207" s="522" t="e">
        <v>#N/A</v>
      </c>
      <c r="BK207" s="522" t="e">
        <v>#N/A</v>
      </c>
      <c r="BL207" s="522" t="e">
        <v>#N/A</v>
      </c>
      <c r="BM207" s="522" t="e">
        <v>#N/A</v>
      </c>
      <c r="BN207" s="522" t="e">
        <v>#N/A</v>
      </c>
      <c r="BO207" s="522" t="e">
        <v>#N/A</v>
      </c>
      <c r="BP207" s="522" t="e">
        <v>#N/A</v>
      </c>
      <c r="BQ207" s="522" t="s">
        <v>749</v>
      </c>
      <c r="BR207" s="522" t="s">
        <v>749</v>
      </c>
      <c r="BS207" s="522" t="s">
        <v>749</v>
      </c>
      <c r="BT207" s="522" t="s">
        <v>749</v>
      </c>
      <c r="BU207" s="522" t="s">
        <v>749</v>
      </c>
      <c r="BV207" s="522" t="s">
        <v>749</v>
      </c>
      <c r="BW207" s="522" t="s">
        <v>749</v>
      </c>
      <c r="BX207" s="522" t="s">
        <v>749</v>
      </c>
      <c r="BY207" s="522">
        <v>1</v>
      </c>
      <c r="BZ207" s="522">
        <v>1</v>
      </c>
      <c r="CA207" s="522">
        <v>1</v>
      </c>
      <c r="CB207" s="522">
        <v>1</v>
      </c>
      <c r="CC207" s="522" t="s">
        <v>749</v>
      </c>
      <c r="CD207" s="522">
        <v>1</v>
      </c>
      <c r="CE207" s="522">
        <v>1</v>
      </c>
      <c r="CF207" s="522" t="s">
        <v>749</v>
      </c>
      <c r="CG207" s="522" t="s">
        <v>749</v>
      </c>
      <c r="CH207" s="522" t="s">
        <v>749</v>
      </c>
      <c r="CI207" s="522" t="s">
        <v>749</v>
      </c>
      <c r="CJ207" s="522" t="s">
        <v>749</v>
      </c>
      <c r="CK207" s="522" t="s">
        <v>749</v>
      </c>
      <c r="CL207" s="522" t="s">
        <v>749</v>
      </c>
      <c r="CM207" s="522" t="s">
        <v>749</v>
      </c>
      <c r="CN207" s="522" t="s">
        <v>749</v>
      </c>
      <c r="CO207" s="522">
        <v>1</v>
      </c>
      <c r="CP207" s="522"/>
      <c r="CQ207" s="522"/>
      <c r="CR207" s="522"/>
      <c r="CS207" s="522"/>
      <c r="CT207" s="522"/>
      <c r="CU207" s="522"/>
      <c r="CV207" s="522"/>
    </row>
    <row r="208" s="258" customFormat="1" ht="144" spans="1:100">
      <c r="A208" s="447"/>
      <c r="B208" s="448">
        <f t="shared" si="26"/>
        <v>193</v>
      </c>
      <c r="C208" s="449" t="s">
        <v>1646</v>
      </c>
      <c r="D208" s="450" t="s">
        <v>743</v>
      </c>
      <c r="E208" s="451" t="s">
        <v>744</v>
      </c>
      <c r="F208" s="452" t="s">
        <v>1647</v>
      </c>
      <c r="G208" s="453" t="s">
        <v>1648</v>
      </c>
      <c r="H208" s="451" t="str">
        <f t="shared" si="37"/>
        <v>その他(ネットワーク機器等)
Other
(e.g., External FW, IPS/IDS, network equipment, storage devices, etc.)</v>
      </c>
      <c r="I208" s="319" t="s">
        <v>785</v>
      </c>
      <c r="J208" s="320" t="s">
        <v>786</v>
      </c>
      <c r="K208" s="487" t="str">
        <f t="shared" si="27"/>
        <v>回答不要
Not Applicable</v>
      </c>
      <c r="L208" s="488"/>
      <c r="M208" s="489"/>
      <c r="N208" s="492" t="s">
        <v>287</v>
      </c>
      <c r="O208" s="493"/>
      <c r="P208" s="494"/>
      <c r="Q208" s="503"/>
      <c r="R208" s="487" t="str">
        <f t="shared" si="28"/>
        <v>回答不要
Not Applicable</v>
      </c>
      <c r="S208" s="488"/>
      <c r="T208" s="489"/>
      <c r="U208" s="493"/>
      <c r="V208" s="494"/>
      <c r="W208" s="503"/>
      <c r="X208" s="487" t="str">
        <f t="shared" si="29"/>
        <v>回答不要
Not Applicable</v>
      </c>
      <c r="Y208" s="488"/>
      <c r="Z208" s="489"/>
      <c r="AA208" s="493"/>
      <c r="AB208" s="494"/>
      <c r="AC208" s="503"/>
      <c r="AD208" s="487" t="str">
        <f t="shared" si="30"/>
        <v>回答不要
Not Applicable</v>
      </c>
      <c r="AE208" s="488"/>
      <c r="AF208" s="489"/>
      <c r="AG208" s="493"/>
      <c r="AH208" s="494"/>
      <c r="AI208" s="503"/>
      <c r="AJ208" s="487" t="str">
        <f t="shared" si="31"/>
        <v>回答不要
Not Applicable</v>
      </c>
      <c r="AK208" s="488"/>
      <c r="AL208" s="489"/>
      <c r="AM208" s="493"/>
      <c r="AN208" s="494"/>
      <c r="AO208" s="503"/>
      <c r="AP208" s="509">
        <f>IF(OR(AND('0.Work Content Judge'!$AE$160=1,$CP208=99),AND('0.Work Content Judge'!$AH$160=1,$CQ208=99),AND('0.Work Content Judge'!$AG$160=1,$CR208=99),AND(COUNTIF('0.Work Content Judge'!$AJ$160:$AO$160,2)=0,$CS208=99),AND(COUNTIF('0.Work Content Judge'!$AJ$160:$AO$160,2)&gt;0,$CT208=99),AND('0.Work Content Judge'!$T$160=0,$CU208=99),AND('0.Work Content Judge'!$U$160=0,$CV208=99)),0,IF(OR(AND('0.Work Content Judge'!$G$130=1,$CD208=1),AND('0.Work Content Judge'!$H$130=1,$CE208=1),AND('0.Work Content Judge'!$I$130=1,$CF208=1),AND('0.Work Content Judge'!$J$130=1,$CG208=1),AND('0.Work Content Judge'!$L$130=1,$CK208=1),,AND('0.Work Content Judge'!$O$130=1,$CL208=1),AND('0.Work Content Judge'!$P$130=1,$CM208=1)),1,0))</f>
        <v>0</v>
      </c>
      <c r="AQ208" s="509">
        <f t="shared" si="32"/>
        <v>1</v>
      </c>
      <c r="AR208" s="509">
        <f>IF(OR(AND('0.Work Content Judge'!$AE$161=1,$CP208=99),AND('0.Work Content Judge'!$AH$161=1,$CQ208=99),AND('0.Work Content Judge'!$AG$161=1,$CR208=99),AND(COUNTIF('0.Work Content Judge'!$AJ$161:$AO$161,2)=0,$CS208=99),AND(COUNTIF('0.Work Content Judge'!$AJ$161:$AO$161,2)&gt;0,$CT208=99),AND('0.Work Content Judge'!$T$161=0,$CU208=99),AND('0.Work Content Judge'!$U$161=0,$CV208=99)),0,IF(OR(AND('0.Work Content Judge'!$G$131=1,$CD208=1),AND('0.Work Content Judge'!$H$131=1,$CE208=1),AND('0.Work Content Judge'!$I$131=1,$CF208=1),AND('0.Work Content Judge'!$J$131=1,$CG208=1),AND('0.Work Content Judge'!$L$131=1,$CK208=1),,AND('0.Work Content Judge'!$O$131=1,$CL208=1),AND('0.Work Content Judge'!$P$131=1,$CM208=1)),1,0))</f>
        <v>0</v>
      </c>
      <c r="AS208" s="509">
        <f t="shared" si="33"/>
        <v>1</v>
      </c>
      <c r="AT208" s="509">
        <f>IF(OR(AND('0.Work Content Judge'!$AE$162=1,$CP208=99),AND('0.Work Content Judge'!$AH$162=1,$CQ208=99),AND('0.Work Content Judge'!$AG$162=1,$CR208=99),AND(COUNTIF('0.Work Content Judge'!$AJ$162:$AO$162,2)=0,$CS208=99),AND(COUNTIF('0.Work Content Judge'!$AJ$162:$AO$162,2)&gt;0,$CT208=99),AND('0.Work Content Judge'!$T$162=0,$CU208=99),AND('0.Work Content Judge'!$U$162=0,$CV208=99)),0,IF(OR(AND('0.Work Content Judge'!$G$132=1,$CD208=1),AND('0.Work Content Judge'!$H$132=1,$CE208=1),AND('0.Work Content Judge'!$I$132=1,$CF208=1),AND('0.Work Content Judge'!$J$132=1,$CG208=1),AND('0.Work Content Judge'!$L$132=1,$CK208=1),,AND('0.Work Content Judge'!$O$132=1,$CL208=1),AND('0.Work Content Judge'!$P$132=1,$CM208=1)),1,0))</f>
        <v>0</v>
      </c>
      <c r="AU208" s="509">
        <f t="shared" si="34"/>
        <v>1</v>
      </c>
      <c r="AV208" s="509">
        <f>IF(OR(AND('0.Work Content Judge'!$AE$163=1,$CP208=99),AND('0.Work Content Judge'!$AH$163=1,$CQ208=99),AND('0.Work Content Judge'!$AG$163=1,$CR208=99),AND(COUNTIF('0.Work Content Judge'!$AJ$163:$AO$163,2)=0,$CS208=99),AND(COUNTIF('0.Work Content Judge'!$AJ$163:$AO$163,2)&gt;0,$CT208=99),AND('0.Work Content Judge'!$T$163=0,$CU208=99),AND('0.Work Content Judge'!$U$163=0,$CV208=99)),0,IF(OR(AND('0.Work Content Judge'!$G$133=1,$CD208=1),AND('0.Work Content Judge'!$H$133=1,$CE208=1),AND('0.Work Content Judge'!$I$133=1,$CF208=1),AND('0.Work Content Judge'!$J$133=1,$CG208=1),AND('0.Work Content Judge'!$L$133=1,$CK208=1),,AND('0.Work Content Judge'!$O$133=1,$CL208=1),AND('0.Work Content Judge'!$P$133=1,$CM208=1)),1,0))</f>
        <v>0</v>
      </c>
      <c r="AW208" s="509">
        <f t="shared" si="35"/>
        <v>1</v>
      </c>
      <c r="AX208" s="509">
        <f>IF(OR(AND('0.Work Content Judge'!$AE$164=1,$CP208=99),AND('0.Work Content Judge'!$AH$164=1,$CQ208=99),AND('0.Work Content Judge'!$AG$164=1,$CR208=99),AND(COUNTIF('0.Work Content Judge'!$AJ$164:$AO$164,2)=0,$CS208=99),AND(COUNTIF('0.Work Content Judge'!$AJ$164:$AO$164,2)&gt;0,$CT208=99),AND('0.Work Content Judge'!$T$164=0,$CU208=99),AND('0.Work Content Judge'!$U$164=0,$CV208=99)),0,IF(OR(AND('0.Work Content Judge'!$G$134=1,$CD208=1),AND('0.Work Content Judge'!$H$134=1,$CE208=1),AND('0.Work Content Judge'!$I$134=1,$CF208=1),AND('0.Work Content Judge'!$J$134=1,$CG208=1),AND('0.Work Content Judge'!$L$134=1,$CK208=1),,AND('0.Work Content Judge'!$O$134=1,$CL208=1),AND('0.Work Content Judge'!$P$134=1,$CM208=1)),1,0))</f>
        <v>0</v>
      </c>
      <c r="AY208" s="509">
        <f t="shared" si="36"/>
        <v>1</v>
      </c>
      <c r="AZ208" s="493">
        <f t="shared" si="38"/>
        <v>1</v>
      </c>
      <c r="BA208" s="521">
        <v>1</v>
      </c>
      <c r="BB208" s="522">
        <v>1</v>
      </c>
      <c r="BC208" s="522" t="s">
        <v>749</v>
      </c>
      <c r="BD208" s="522" t="s">
        <v>749</v>
      </c>
      <c r="BE208" s="522" t="s">
        <v>749</v>
      </c>
      <c r="BF208" s="522" t="s">
        <v>749</v>
      </c>
      <c r="BG208" s="522" t="s">
        <v>749</v>
      </c>
      <c r="BH208" s="522" t="s">
        <v>749</v>
      </c>
      <c r="BI208" s="522" t="s">
        <v>749</v>
      </c>
      <c r="BJ208" s="522" t="e">
        <v>#N/A</v>
      </c>
      <c r="BK208" s="522" t="e">
        <v>#N/A</v>
      </c>
      <c r="BL208" s="522" t="e">
        <v>#N/A</v>
      </c>
      <c r="BM208" s="522" t="e">
        <v>#N/A</v>
      </c>
      <c r="BN208" s="522" t="e">
        <v>#N/A</v>
      </c>
      <c r="BO208" s="522" t="e">
        <v>#N/A</v>
      </c>
      <c r="BP208" s="522" t="e">
        <v>#N/A</v>
      </c>
      <c r="BQ208" s="522" t="s">
        <v>749</v>
      </c>
      <c r="BR208" s="522" t="s">
        <v>749</v>
      </c>
      <c r="BS208" s="522" t="s">
        <v>749</v>
      </c>
      <c r="BT208" s="522" t="s">
        <v>749</v>
      </c>
      <c r="BU208" s="522" t="s">
        <v>749</v>
      </c>
      <c r="BV208" s="522" t="s">
        <v>749</v>
      </c>
      <c r="BW208" s="522" t="s">
        <v>749</v>
      </c>
      <c r="BX208" s="522" t="s">
        <v>749</v>
      </c>
      <c r="BY208" s="522">
        <v>1</v>
      </c>
      <c r="BZ208" s="522">
        <v>1</v>
      </c>
      <c r="CA208" s="522">
        <v>1</v>
      </c>
      <c r="CB208" s="522">
        <v>1</v>
      </c>
      <c r="CC208" s="522" t="s">
        <v>749</v>
      </c>
      <c r="CD208" s="522">
        <v>1</v>
      </c>
      <c r="CE208" s="522" t="s">
        <v>749</v>
      </c>
      <c r="CF208" s="522" t="s">
        <v>749</v>
      </c>
      <c r="CG208" s="522" t="s">
        <v>749</v>
      </c>
      <c r="CH208" s="522" t="s">
        <v>749</v>
      </c>
      <c r="CI208" s="522" t="s">
        <v>749</v>
      </c>
      <c r="CJ208" s="522" t="s">
        <v>749</v>
      </c>
      <c r="CK208" s="522" t="s">
        <v>749</v>
      </c>
      <c r="CL208" s="522" t="s">
        <v>749</v>
      </c>
      <c r="CM208" s="522" t="s">
        <v>749</v>
      </c>
      <c r="CN208" s="522" t="s">
        <v>749</v>
      </c>
      <c r="CO208" s="522">
        <v>1</v>
      </c>
      <c r="CP208" s="522"/>
      <c r="CQ208" s="522"/>
      <c r="CR208" s="522"/>
      <c r="CS208" s="522"/>
      <c r="CT208" s="522"/>
      <c r="CU208" s="522"/>
      <c r="CV208" s="522"/>
    </row>
    <row r="209" s="258" customFormat="1" ht="144" spans="1:100">
      <c r="A209" s="447"/>
      <c r="B209" s="448">
        <f t="shared" si="26"/>
        <v>194</v>
      </c>
      <c r="C209" s="449" t="s">
        <v>1649</v>
      </c>
      <c r="D209" s="450" t="s">
        <v>743</v>
      </c>
      <c r="E209" s="451" t="s">
        <v>744</v>
      </c>
      <c r="F209" s="452" t="s">
        <v>1650</v>
      </c>
      <c r="G209" s="453" t="s">
        <v>1651</v>
      </c>
      <c r="H209" s="451" t="str">
        <f t="shared" si="37"/>
        <v>その他(ネットワーク機器等)
Other
(e.g., External FW, IPS/IDS, network equipment, storage devices, etc.)</v>
      </c>
      <c r="I209" s="319" t="s">
        <v>785</v>
      </c>
      <c r="J209" s="320" t="s">
        <v>786</v>
      </c>
      <c r="K209" s="487" t="str">
        <f t="shared" ref="K209:K272" si="39">IF($AP209=1,"回答要"&amp;CHAR(10)&amp;"Answer Required","回答不要"&amp;CHAR(10)&amp;"Not Applicable")</f>
        <v>回答不要
Not Applicable</v>
      </c>
      <c r="L209" s="488"/>
      <c r="M209" s="489"/>
      <c r="N209" s="492" t="s">
        <v>287</v>
      </c>
      <c r="O209" s="493"/>
      <c r="P209" s="494"/>
      <c r="Q209" s="503"/>
      <c r="R209" s="487" t="str">
        <f t="shared" ref="R209:R272" si="40">IF($AR209=1,"回答要"&amp;CHAR(10)&amp;"Answer Required","回答不要"&amp;CHAR(10)&amp;"Not Applicable")</f>
        <v>回答不要
Not Applicable</v>
      </c>
      <c r="S209" s="488"/>
      <c r="T209" s="489"/>
      <c r="U209" s="493"/>
      <c r="V209" s="494"/>
      <c r="W209" s="503"/>
      <c r="X209" s="487" t="str">
        <f t="shared" ref="X209:X272" si="41">IF($AT209=1,"回答要"&amp;CHAR(10)&amp;"Answer Required","回答不要"&amp;CHAR(10)&amp;"Not Applicable")</f>
        <v>回答不要
Not Applicable</v>
      </c>
      <c r="Y209" s="488"/>
      <c r="Z209" s="489"/>
      <c r="AA209" s="493"/>
      <c r="AB209" s="494"/>
      <c r="AC209" s="503"/>
      <c r="AD209" s="487" t="str">
        <f t="shared" ref="AD209:AD272" si="42">IF($AV209=1,"回答要"&amp;CHAR(10)&amp;"Answer Required","回答不要"&amp;CHAR(10)&amp;"Not Applicable")</f>
        <v>回答不要
Not Applicable</v>
      </c>
      <c r="AE209" s="488"/>
      <c r="AF209" s="489"/>
      <c r="AG209" s="493"/>
      <c r="AH209" s="494"/>
      <c r="AI209" s="503"/>
      <c r="AJ209" s="487" t="str">
        <f t="shared" ref="AJ209:AJ272" si="43">IF($AX209=1,"回答要"&amp;CHAR(10)&amp;"Answer Required","回答不要"&amp;CHAR(10)&amp;"Not Applicable")</f>
        <v>回答不要
Not Applicable</v>
      </c>
      <c r="AK209" s="488"/>
      <c r="AL209" s="489"/>
      <c r="AM209" s="493"/>
      <c r="AN209" s="494"/>
      <c r="AO209" s="503"/>
      <c r="AP209" s="509">
        <f>IF(OR(AND('0.Work Content Judge'!$AE$160=1,$CP209=99),AND('0.Work Content Judge'!$AH$160=1,$CQ209=99),AND('0.Work Content Judge'!$AG$160=1,$CR209=99),AND(COUNTIF('0.Work Content Judge'!$AJ$160:$AO$160,2)=0,$CS209=99),AND(COUNTIF('0.Work Content Judge'!$AJ$160:$AO$160,2)&gt;0,$CT209=99),AND('0.Work Content Judge'!$T$160=0,$CU209=99),AND('0.Work Content Judge'!$U$160=0,$CV209=99)),0,IF(OR(AND('0.Work Content Judge'!$G$130=1,$CD209=1),AND('0.Work Content Judge'!$H$130=1,$CE209=1),AND('0.Work Content Judge'!$I$130=1,$CF209=1),AND('0.Work Content Judge'!$J$130=1,$CG209=1),AND('0.Work Content Judge'!$L$130=1,$CK209=1),,AND('0.Work Content Judge'!$O$130=1,$CL209=1),AND('0.Work Content Judge'!$P$130=1,$CM209=1)),1,0))</f>
        <v>0</v>
      </c>
      <c r="AQ209" s="509">
        <f t="shared" ref="AQ209:AQ272" si="44">IF(AND($AP209=1,$L209=""),0,1)</f>
        <v>1</v>
      </c>
      <c r="AR209" s="509">
        <f>IF(OR(AND('0.Work Content Judge'!$AE$161=1,$CP209=99),AND('0.Work Content Judge'!$AH$161=1,$CQ209=99),AND('0.Work Content Judge'!$AG$161=1,$CR209=99),AND(COUNTIF('0.Work Content Judge'!$AJ$161:$AO$161,2)=0,$CS209=99),AND(COUNTIF('0.Work Content Judge'!$AJ$161:$AO$161,2)&gt;0,$CT209=99),AND('0.Work Content Judge'!$T$161=0,$CU209=99),AND('0.Work Content Judge'!$U$161=0,$CV209=99)),0,IF(OR(AND('0.Work Content Judge'!$G$131=1,$CD209=1),AND('0.Work Content Judge'!$H$131=1,$CE209=1),AND('0.Work Content Judge'!$I$131=1,$CF209=1),AND('0.Work Content Judge'!$J$131=1,$CG209=1),AND('0.Work Content Judge'!$L$131=1,$CK209=1),,AND('0.Work Content Judge'!$O$131=1,$CL209=1),AND('0.Work Content Judge'!$P$131=1,$CM209=1)),1,0))</f>
        <v>0</v>
      </c>
      <c r="AS209" s="509">
        <f t="shared" ref="AS209:AS272" si="45">IF(AND($AR209=1,$S209=""),0,1)</f>
        <v>1</v>
      </c>
      <c r="AT209" s="509">
        <f>IF(OR(AND('0.Work Content Judge'!$AE$162=1,$CP209=99),AND('0.Work Content Judge'!$AH$162=1,$CQ209=99),AND('0.Work Content Judge'!$AG$162=1,$CR209=99),AND(COUNTIF('0.Work Content Judge'!$AJ$162:$AO$162,2)=0,$CS209=99),AND(COUNTIF('0.Work Content Judge'!$AJ$162:$AO$162,2)&gt;0,$CT209=99),AND('0.Work Content Judge'!$T$162=0,$CU209=99),AND('0.Work Content Judge'!$U$162=0,$CV209=99)),0,IF(OR(AND('0.Work Content Judge'!$G$132=1,$CD209=1),AND('0.Work Content Judge'!$H$132=1,$CE209=1),AND('0.Work Content Judge'!$I$132=1,$CF209=1),AND('0.Work Content Judge'!$J$132=1,$CG209=1),AND('0.Work Content Judge'!$L$132=1,$CK209=1),,AND('0.Work Content Judge'!$O$132=1,$CL209=1),AND('0.Work Content Judge'!$P$132=1,$CM209=1)),1,0))</f>
        <v>0</v>
      </c>
      <c r="AU209" s="509">
        <f t="shared" ref="AU209:AU272" si="46">IF(AND($AT209=1,$Y209=""),0,1)</f>
        <v>1</v>
      </c>
      <c r="AV209" s="509">
        <f>IF(OR(AND('0.Work Content Judge'!$AE$163=1,$CP209=99),AND('0.Work Content Judge'!$AH$163=1,$CQ209=99),AND('0.Work Content Judge'!$AG$163=1,$CR209=99),AND(COUNTIF('0.Work Content Judge'!$AJ$163:$AO$163,2)=0,$CS209=99),AND(COUNTIF('0.Work Content Judge'!$AJ$163:$AO$163,2)&gt;0,$CT209=99),AND('0.Work Content Judge'!$T$163=0,$CU209=99),AND('0.Work Content Judge'!$U$163=0,$CV209=99)),0,IF(OR(AND('0.Work Content Judge'!$G$133=1,$CD209=1),AND('0.Work Content Judge'!$H$133=1,$CE209=1),AND('0.Work Content Judge'!$I$133=1,$CF209=1),AND('0.Work Content Judge'!$J$133=1,$CG209=1),AND('0.Work Content Judge'!$L$133=1,$CK209=1),,AND('0.Work Content Judge'!$O$133=1,$CL209=1),AND('0.Work Content Judge'!$P$133=1,$CM209=1)),1,0))</f>
        <v>0</v>
      </c>
      <c r="AW209" s="509">
        <f t="shared" ref="AW209:AW272" si="47">IF(AND($AV209=1,$AE209=""),0,1)</f>
        <v>1</v>
      </c>
      <c r="AX209" s="509">
        <f>IF(OR(AND('0.Work Content Judge'!$AE$164=1,$CP209=99),AND('0.Work Content Judge'!$AH$164=1,$CQ209=99),AND('0.Work Content Judge'!$AG$164=1,$CR209=99),AND(COUNTIF('0.Work Content Judge'!$AJ$164:$AO$164,2)=0,$CS209=99),AND(COUNTIF('0.Work Content Judge'!$AJ$164:$AO$164,2)&gt;0,$CT209=99),AND('0.Work Content Judge'!$T$164=0,$CU209=99),AND('0.Work Content Judge'!$U$164=0,$CV209=99)),0,IF(OR(AND('0.Work Content Judge'!$G$134=1,$CD209=1),AND('0.Work Content Judge'!$H$134=1,$CE209=1),AND('0.Work Content Judge'!$I$134=1,$CF209=1),AND('0.Work Content Judge'!$J$134=1,$CG209=1),AND('0.Work Content Judge'!$L$134=1,$CK209=1),,AND('0.Work Content Judge'!$O$134=1,$CL209=1),AND('0.Work Content Judge'!$P$134=1,$CM209=1)),1,0))</f>
        <v>0</v>
      </c>
      <c r="AY209" s="509">
        <f t="shared" ref="AY209:AY272" si="48">IF(AND($AX209=1,$AK209=""),0,1)</f>
        <v>1</v>
      </c>
      <c r="AZ209" s="493">
        <f t="shared" si="38"/>
        <v>1</v>
      </c>
      <c r="BA209" s="521">
        <v>1</v>
      </c>
      <c r="BB209" s="522">
        <v>1</v>
      </c>
      <c r="BC209" s="522" t="s">
        <v>749</v>
      </c>
      <c r="BD209" s="522" t="s">
        <v>749</v>
      </c>
      <c r="BE209" s="522" t="s">
        <v>749</v>
      </c>
      <c r="BF209" s="522" t="s">
        <v>749</v>
      </c>
      <c r="BG209" s="522" t="s">
        <v>749</v>
      </c>
      <c r="BH209" s="522" t="s">
        <v>749</v>
      </c>
      <c r="BI209" s="522" t="s">
        <v>749</v>
      </c>
      <c r="BJ209" s="522" t="e">
        <v>#N/A</v>
      </c>
      <c r="BK209" s="522" t="e">
        <v>#N/A</v>
      </c>
      <c r="BL209" s="522" t="e">
        <v>#N/A</v>
      </c>
      <c r="BM209" s="522" t="e">
        <v>#N/A</v>
      </c>
      <c r="BN209" s="522" t="e">
        <v>#N/A</v>
      </c>
      <c r="BO209" s="522" t="e">
        <v>#N/A</v>
      </c>
      <c r="BP209" s="522" t="e">
        <v>#N/A</v>
      </c>
      <c r="BQ209" s="522" t="s">
        <v>749</v>
      </c>
      <c r="BR209" s="522" t="s">
        <v>749</v>
      </c>
      <c r="BS209" s="522" t="s">
        <v>749</v>
      </c>
      <c r="BT209" s="522" t="s">
        <v>749</v>
      </c>
      <c r="BU209" s="522" t="s">
        <v>749</v>
      </c>
      <c r="BV209" s="522" t="s">
        <v>749</v>
      </c>
      <c r="BW209" s="522" t="s">
        <v>749</v>
      </c>
      <c r="BX209" s="522" t="s">
        <v>749</v>
      </c>
      <c r="BY209" s="522">
        <v>1</v>
      </c>
      <c r="BZ209" s="522">
        <v>1</v>
      </c>
      <c r="CA209" s="522">
        <v>1</v>
      </c>
      <c r="CB209" s="522">
        <v>1</v>
      </c>
      <c r="CC209" s="522" t="s">
        <v>749</v>
      </c>
      <c r="CD209" s="522">
        <v>1</v>
      </c>
      <c r="CE209" s="522">
        <v>1</v>
      </c>
      <c r="CF209" s="522" t="s">
        <v>749</v>
      </c>
      <c r="CG209" s="522" t="s">
        <v>749</v>
      </c>
      <c r="CH209" s="522" t="s">
        <v>749</v>
      </c>
      <c r="CI209" s="522" t="s">
        <v>749</v>
      </c>
      <c r="CJ209" s="522" t="s">
        <v>749</v>
      </c>
      <c r="CK209" s="522" t="s">
        <v>749</v>
      </c>
      <c r="CL209" s="522" t="s">
        <v>749</v>
      </c>
      <c r="CM209" s="522" t="s">
        <v>749</v>
      </c>
      <c r="CN209" s="522" t="s">
        <v>749</v>
      </c>
      <c r="CO209" s="522">
        <v>1</v>
      </c>
      <c r="CP209" s="522"/>
      <c r="CQ209" s="522"/>
      <c r="CR209" s="522"/>
      <c r="CS209" s="522"/>
      <c r="CT209" s="522"/>
      <c r="CU209" s="522"/>
      <c r="CV209" s="522"/>
    </row>
    <row r="210" s="258" customFormat="1" ht="144" spans="1:100">
      <c r="A210" s="447"/>
      <c r="B210" s="448">
        <f t="shared" si="26"/>
        <v>195</v>
      </c>
      <c r="C210" s="449" t="s">
        <v>1652</v>
      </c>
      <c r="D210" s="450" t="s">
        <v>743</v>
      </c>
      <c r="E210" s="451" t="s">
        <v>744</v>
      </c>
      <c r="F210" s="452" t="s">
        <v>1653</v>
      </c>
      <c r="G210" s="453" t="s">
        <v>1654</v>
      </c>
      <c r="H210" s="451" t="str">
        <f t="shared" si="37"/>
        <v>その他(ネットワーク機器等)
Other
(e.g., External FW, IPS/IDS, network equipment, storage devices, etc.)</v>
      </c>
      <c r="I210" s="319" t="s">
        <v>785</v>
      </c>
      <c r="J210" s="320" t="s">
        <v>786</v>
      </c>
      <c r="K210" s="487" t="str">
        <f t="shared" si="39"/>
        <v>回答不要
Not Applicable</v>
      </c>
      <c r="L210" s="488"/>
      <c r="M210" s="489"/>
      <c r="N210" s="492" t="s">
        <v>287</v>
      </c>
      <c r="O210" s="493"/>
      <c r="P210" s="494"/>
      <c r="Q210" s="503"/>
      <c r="R210" s="487" t="str">
        <f t="shared" si="40"/>
        <v>回答不要
Not Applicable</v>
      </c>
      <c r="S210" s="488"/>
      <c r="T210" s="489"/>
      <c r="U210" s="493"/>
      <c r="V210" s="494"/>
      <c r="W210" s="503"/>
      <c r="X210" s="487" t="str">
        <f t="shared" si="41"/>
        <v>回答不要
Not Applicable</v>
      </c>
      <c r="Y210" s="488"/>
      <c r="Z210" s="489"/>
      <c r="AA210" s="493"/>
      <c r="AB210" s="494"/>
      <c r="AC210" s="503"/>
      <c r="AD210" s="487" t="str">
        <f t="shared" si="42"/>
        <v>回答不要
Not Applicable</v>
      </c>
      <c r="AE210" s="488"/>
      <c r="AF210" s="489"/>
      <c r="AG210" s="493"/>
      <c r="AH210" s="494"/>
      <c r="AI210" s="503"/>
      <c r="AJ210" s="487" t="str">
        <f t="shared" si="43"/>
        <v>回答不要
Not Applicable</v>
      </c>
      <c r="AK210" s="488"/>
      <c r="AL210" s="489"/>
      <c r="AM210" s="493"/>
      <c r="AN210" s="494"/>
      <c r="AO210" s="503"/>
      <c r="AP210" s="509">
        <f>IF(OR(AND('0.Work Content Judge'!$AE$160=1,$CP210=99),AND('0.Work Content Judge'!$AH$160=1,$CQ210=99),AND('0.Work Content Judge'!$AG$160=1,$CR210=99),AND(COUNTIF('0.Work Content Judge'!$AJ$160:$AO$160,2)=0,$CS210=99),AND(COUNTIF('0.Work Content Judge'!$AJ$160:$AO$160,2)&gt;0,$CT210=99),AND('0.Work Content Judge'!$T$160=0,$CU210=99),AND('0.Work Content Judge'!$U$160=0,$CV210=99)),0,IF(OR(AND('0.Work Content Judge'!$G$130=1,$CD210=1),AND('0.Work Content Judge'!$H$130=1,$CE210=1),AND('0.Work Content Judge'!$I$130=1,$CF210=1),AND('0.Work Content Judge'!$J$130=1,$CG210=1),AND('0.Work Content Judge'!$L$130=1,$CK210=1),,AND('0.Work Content Judge'!$O$130=1,$CL210=1),AND('0.Work Content Judge'!$P$130=1,$CM210=1)),1,0))</f>
        <v>0</v>
      </c>
      <c r="AQ210" s="509">
        <f t="shared" si="44"/>
        <v>1</v>
      </c>
      <c r="AR210" s="509">
        <f>IF(OR(AND('0.Work Content Judge'!$AE$161=1,$CP210=99),AND('0.Work Content Judge'!$AH$161=1,$CQ210=99),AND('0.Work Content Judge'!$AG$161=1,$CR210=99),AND(COUNTIF('0.Work Content Judge'!$AJ$161:$AO$161,2)=0,$CS210=99),AND(COUNTIF('0.Work Content Judge'!$AJ$161:$AO$161,2)&gt;0,$CT210=99),AND('0.Work Content Judge'!$T$161=0,$CU210=99),AND('0.Work Content Judge'!$U$161=0,$CV210=99)),0,IF(OR(AND('0.Work Content Judge'!$G$131=1,$CD210=1),AND('0.Work Content Judge'!$H$131=1,$CE210=1),AND('0.Work Content Judge'!$I$131=1,$CF210=1),AND('0.Work Content Judge'!$J$131=1,$CG210=1),AND('0.Work Content Judge'!$L$131=1,$CK210=1),,AND('0.Work Content Judge'!$O$131=1,$CL210=1),AND('0.Work Content Judge'!$P$131=1,$CM210=1)),1,0))</f>
        <v>0</v>
      </c>
      <c r="AS210" s="509">
        <f t="shared" si="45"/>
        <v>1</v>
      </c>
      <c r="AT210" s="509">
        <f>IF(OR(AND('0.Work Content Judge'!$AE$162=1,$CP210=99),AND('0.Work Content Judge'!$AH$162=1,$CQ210=99),AND('0.Work Content Judge'!$AG$162=1,$CR210=99),AND(COUNTIF('0.Work Content Judge'!$AJ$162:$AO$162,2)=0,$CS210=99),AND(COUNTIF('0.Work Content Judge'!$AJ$162:$AO$162,2)&gt;0,$CT210=99),AND('0.Work Content Judge'!$T$162=0,$CU210=99),AND('0.Work Content Judge'!$U$162=0,$CV210=99)),0,IF(OR(AND('0.Work Content Judge'!$G$132=1,$CD210=1),AND('0.Work Content Judge'!$H$132=1,$CE210=1),AND('0.Work Content Judge'!$I$132=1,$CF210=1),AND('0.Work Content Judge'!$J$132=1,$CG210=1),AND('0.Work Content Judge'!$L$132=1,$CK210=1),,AND('0.Work Content Judge'!$O$132=1,$CL210=1),AND('0.Work Content Judge'!$P$132=1,$CM210=1)),1,0))</f>
        <v>0</v>
      </c>
      <c r="AU210" s="509">
        <f t="shared" si="46"/>
        <v>1</v>
      </c>
      <c r="AV210" s="509">
        <f>IF(OR(AND('0.Work Content Judge'!$AE$163=1,$CP210=99),AND('0.Work Content Judge'!$AH$163=1,$CQ210=99),AND('0.Work Content Judge'!$AG$163=1,$CR210=99),AND(COUNTIF('0.Work Content Judge'!$AJ$163:$AO$163,2)=0,$CS210=99),AND(COUNTIF('0.Work Content Judge'!$AJ$163:$AO$163,2)&gt;0,$CT210=99),AND('0.Work Content Judge'!$T$163=0,$CU210=99),AND('0.Work Content Judge'!$U$163=0,$CV210=99)),0,IF(OR(AND('0.Work Content Judge'!$G$133=1,$CD210=1),AND('0.Work Content Judge'!$H$133=1,$CE210=1),AND('0.Work Content Judge'!$I$133=1,$CF210=1),AND('0.Work Content Judge'!$J$133=1,$CG210=1),AND('0.Work Content Judge'!$L$133=1,$CK210=1),,AND('0.Work Content Judge'!$O$133=1,$CL210=1),AND('0.Work Content Judge'!$P$133=1,$CM210=1)),1,0))</f>
        <v>0</v>
      </c>
      <c r="AW210" s="509">
        <f t="shared" si="47"/>
        <v>1</v>
      </c>
      <c r="AX210" s="509">
        <f>IF(OR(AND('0.Work Content Judge'!$AE$164=1,$CP210=99),AND('0.Work Content Judge'!$AH$164=1,$CQ210=99),AND('0.Work Content Judge'!$AG$164=1,$CR210=99),AND(COUNTIF('0.Work Content Judge'!$AJ$164:$AO$164,2)=0,$CS210=99),AND(COUNTIF('0.Work Content Judge'!$AJ$164:$AO$164,2)&gt;0,$CT210=99),AND('0.Work Content Judge'!$T$164=0,$CU210=99),AND('0.Work Content Judge'!$U$164=0,$CV210=99)),0,IF(OR(AND('0.Work Content Judge'!$G$134=1,$CD210=1),AND('0.Work Content Judge'!$H$134=1,$CE210=1),AND('0.Work Content Judge'!$I$134=1,$CF210=1),AND('0.Work Content Judge'!$J$134=1,$CG210=1),AND('0.Work Content Judge'!$L$134=1,$CK210=1),,AND('0.Work Content Judge'!$O$134=1,$CL210=1),AND('0.Work Content Judge'!$P$134=1,$CM210=1)),1,0))</f>
        <v>0</v>
      </c>
      <c r="AY210" s="509">
        <f t="shared" si="48"/>
        <v>1</v>
      </c>
      <c r="AZ210" s="493">
        <f t="shared" si="38"/>
        <v>1</v>
      </c>
      <c r="BA210" s="521">
        <v>1</v>
      </c>
      <c r="BB210" s="522">
        <v>1</v>
      </c>
      <c r="BC210" s="522" t="s">
        <v>749</v>
      </c>
      <c r="BD210" s="522" t="s">
        <v>749</v>
      </c>
      <c r="BE210" s="522" t="s">
        <v>749</v>
      </c>
      <c r="BF210" s="522" t="s">
        <v>749</v>
      </c>
      <c r="BG210" s="522" t="s">
        <v>749</v>
      </c>
      <c r="BH210" s="522" t="s">
        <v>749</v>
      </c>
      <c r="BI210" s="522" t="s">
        <v>749</v>
      </c>
      <c r="BJ210" s="522" t="e">
        <v>#N/A</v>
      </c>
      <c r="BK210" s="522" t="e">
        <v>#N/A</v>
      </c>
      <c r="BL210" s="522" t="e">
        <v>#N/A</v>
      </c>
      <c r="BM210" s="522" t="e">
        <v>#N/A</v>
      </c>
      <c r="BN210" s="522" t="e">
        <v>#N/A</v>
      </c>
      <c r="BO210" s="522" t="e">
        <v>#N/A</v>
      </c>
      <c r="BP210" s="522" t="e">
        <v>#N/A</v>
      </c>
      <c r="BQ210" s="522" t="s">
        <v>749</v>
      </c>
      <c r="BR210" s="522" t="s">
        <v>749</v>
      </c>
      <c r="BS210" s="522" t="s">
        <v>749</v>
      </c>
      <c r="BT210" s="522" t="s">
        <v>749</v>
      </c>
      <c r="BU210" s="522" t="s">
        <v>749</v>
      </c>
      <c r="BV210" s="522" t="s">
        <v>749</v>
      </c>
      <c r="BW210" s="522" t="s">
        <v>749</v>
      </c>
      <c r="BX210" s="522" t="s">
        <v>749</v>
      </c>
      <c r="BY210" s="522">
        <v>1</v>
      </c>
      <c r="BZ210" s="522">
        <v>1</v>
      </c>
      <c r="CA210" s="522">
        <v>1</v>
      </c>
      <c r="CB210" s="522">
        <v>1</v>
      </c>
      <c r="CC210" s="522" t="s">
        <v>749</v>
      </c>
      <c r="CD210" s="522">
        <v>1</v>
      </c>
      <c r="CE210" s="522">
        <v>1</v>
      </c>
      <c r="CF210" s="522" t="s">
        <v>749</v>
      </c>
      <c r="CG210" s="522" t="s">
        <v>749</v>
      </c>
      <c r="CH210" s="522" t="s">
        <v>749</v>
      </c>
      <c r="CI210" s="522" t="s">
        <v>749</v>
      </c>
      <c r="CJ210" s="522" t="s">
        <v>749</v>
      </c>
      <c r="CK210" s="522" t="s">
        <v>749</v>
      </c>
      <c r="CL210" s="522" t="s">
        <v>749</v>
      </c>
      <c r="CM210" s="522" t="s">
        <v>749</v>
      </c>
      <c r="CN210" s="522" t="s">
        <v>749</v>
      </c>
      <c r="CO210" s="522">
        <v>1</v>
      </c>
      <c r="CP210" s="522"/>
      <c r="CQ210" s="522"/>
      <c r="CR210" s="522"/>
      <c r="CS210" s="522"/>
      <c r="CT210" s="522"/>
      <c r="CU210" s="522"/>
      <c r="CV210" s="522"/>
    </row>
    <row r="211" s="258" customFormat="1" ht="144" spans="1:100">
      <c r="A211" s="447"/>
      <c r="B211" s="448">
        <f t="shared" si="26"/>
        <v>196</v>
      </c>
      <c r="C211" s="449" t="s">
        <v>1655</v>
      </c>
      <c r="D211" s="450" t="s">
        <v>743</v>
      </c>
      <c r="E211" s="451" t="s">
        <v>744</v>
      </c>
      <c r="F211" s="452" t="s">
        <v>1656</v>
      </c>
      <c r="G211" s="453" t="s">
        <v>1657</v>
      </c>
      <c r="H211" s="451" t="str">
        <f t="shared" si="37"/>
        <v>その他(ネットワーク機器等)
Other
(e.g., External FW, IPS/IDS, network equipment, storage devices, etc.)</v>
      </c>
      <c r="I211" s="319" t="s">
        <v>785</v>
      </c>
      <c r="J211" s="320" t="s">
        <v>786</v>
      </c>
      <c r="K211" s="487" t="str">
        <f t="shared" si="39"/>
        <v>回答不要
Not Applicable</v>
      </c>
      <c r="L211" s="488"/>
      <c r="M211" s="489"/>
      <c r="N211" s="492" t="s">
        <v>287</v>
      </c>
      <c r="O211" s="493"/>
      <c r="P211" s="494"/>
      <c r="Q211" s="503"/>
      <c r="R211" s="487" t="str">
        <f t="shared" si="40"/>
        <v>回答不要
Not Applicable</v>
      </c>
      <c r="S211" s="488"/>
      <c r="T211" s="489"/>
      <c r="U211" s="493"/>
      <c r="V211" s="494"/>
      <c r="W211" s="503"/>
      <c r="X211" s="487" t="str">
        <f t="shared" si="41"/>
        <v>回答不要
Not Applicable</v>
      </c>
      <c r="Y211" s="488"/>
      <c r="Z211" s="489"/>
      <c r="AA211" s="493"/>
      <c r="AB211" s="494"/>
      <c r="AC211" s="503"/>
      <c r="AD211" s="487" t="str">
        <f t="shared" si="42"/>
        <v>回答不要
Not Applicable</v>
      </c>
      <c r="AE211" s="488"/>
      <c r="AF211" s="489"/>
      <c r="AG211" s="493"/>
      <c r="AH211" s="494"/>
      <c r="AI211" s="503"/>
      <c r="AJ211" s="487" t="str">
        <f t="shared" si="43"/>
        <v>回答不要
Not Applicable</v>
      </c>
      <c r="AK211" s="488"/>
      <c r="AL211" s="489"/>
      <c r="AM211" s="493"/>
      <c r="AN211" s="494"/>
      <c r="AO211" s="503"/>
      <c r="AP211" s="509">
        <f>IF(OR(AND('0.Work Content Judge'!$AE$160=1,$CP211=99),AND('0.Work Content Judge'!$AH$160=1,$CQ211=99),AND('0.Work Content Judge'!$AG$160=1,$CR211=99),AND(COUNTIF('0.Work Content Judge'!$AJ$160:$AO$160,2)=0,$CS211=99),AND(COUNTIF('0.Work Content Judge'!$AJ$160:$AO$160,2)&gt;0,$CT211=99),AND('0.Work Content Judge'!$T$160=0,$CU211=99),AND('0.Work Content Judge'!$U$160=0,$CV211=99)),0,IF(OR(AND('0.Work Content Judge'!$G$130=1,$CD211=1),AND('0.Work Content Judge'!$H$130=1,$CE211=1),AND('0.Work Content Judge'!$I$130=1,$CF211=1),AND('0.Work Content Judge'!$J$130=1,$CG211=1),AND('0.Work Content Judge'!$L$130=1,$CK211=1),,AND('0.Work Content Judge'!$O$130=1,$CL211=1),AND('0.Work Content Judge'!$P$130=1,$CM211=1)),1,0))</f>
        <v>0</v>
      </c>
      <c r="AQ211" s="509">
        <f t="shared" si="44"/>
        <v>1</v>
      </c>
      <c r="AR211" s="509">
        <f>IF(OR(AND('0.Work Content Judge'!$AE$161=1,$CP211=99),AND('0.Work Content Judge'!$AH$161=1,$CQ211=99),AND('0.Work Content Judge'!$AG$161=1,$CR211=99),AND(COUNTIF('0.Work Content Judge'!$AJ$161:$AO$161,2)=0,$CS211=99),AND(COUNTIF('0.Work Content Judge'!$AJ$161:$AO$161,2)&gt;0,$CT211=99),AND('0.Work Content Judge'!$T$161=0,$CU211=99),AND('0.Work Content Judge'!$U$161=0,$CV211=99)),0,IF(OR(AND('0.Work Content Judge'!$G$131=1,$CD211=1),AND('0.Work Content Judge'!$H$131=1,$CE211=1),AND('0.Work Content Judge'!$I$131=1,$CF211=1),AND('0.Work Content Judge'!$J$131=1,$CG211=1),AND('0.Work Content Judge'!$L$131=1,$CK211=1),,AND('0.Work Content Judge'!$O$131=1,$CL211=1),AND('0.Work Content Judge'!$P$131=1,$CM211=1)),1,0))</f>
        <v>0</v>
      </c>
      <c r="AS211" s="509">
        <f t="shared" si="45"/>
        <v>1</v>
      </c>
      <c r="AT211" s="509">
        <f>IF(OR(AND('0.Work Content Judge'!$AE$162=1,$CP211=99),AND('0.Work Content Judge'!$AH$162=1,$CQ211=99),AND('0.Work Content Judge'!$AG$162=1,$CR211=99),AND(COUNTIF('0.Work Content Judge'!$AJ$162:$AO$162,2)=0,$CS211=99),AND(COUNTIF('0.Work Content Judge'!$AJ$162:$AO$162,2)&gt;0,$CT211=99),AND('0.Work Content Judge'!$T$162=0,$CU211=99),AND('0.Work Content Judge'!$U$162=0,$CV211=99)),0,IF(OR(AND('0.Work Content Judge'!$G$132=1,$CD211=1),AND('0.Work Content Judge'!$H$132=1,$CE211=1),AND('0.Work Content Judge'!$I$132=1,$CF211=1),AND('0.Work Content Judge'!$J$132=1,$CG211=1),AND('0.Work Content Judge'!$L$132=1,$CK211=1),,AND('0.Work Content Judge'!$O$132=1,$CL211=1),AND('0.Work Content Judge'!$P$132=1,$CM211=1)),1,0))</f>
        <v>0</v>
      </c>
      <c r="AU211" s="509">
        <f t="shared" si="46"/>
        <v>1</v>
      </c>
      <c r="AV211" s="509">
        <f>IF(OR(AND('0.Work Content Judge'!$AE$163=1,$CP211=99),AND('0.Work Content Judge'!$AH$163=1,$CQ211=99),AND('0.Work Content Judge'!$AG$163=1,$CR211=99),AND(COUNTIF('0.Work Content Judge'!$AJ$163:$AO$163,2)=0,$CS211=99),AND(COUNTIF('0.Work Content Judge'!$AJ$163:$AO$163,2)&gt;0,$CT211=99),AND('0.Work Content Judge'!$T$163=0,$CU211=99),AND('0.Work Content Judge'!$U$163=0,$CV211=99)),0,IF(OR(AND('0.Work Content Judge'!$G$133=1,$CD211=1),AND('0.Work Content Judge'!$H$133=1,$CE211=1),AND('0.Work Content Judge'!$I$133=1,$CF211=1),AND('0.Work Content Judge'!$J$133=1,$CG211=1),AND('0.Work Content Judge'!$L$133=1,$CK211=1),,AND('0.Work Content Judge'!$O$133=1,$CL211=1),AND('0.Work Content Judge'!$P$133=1,$CM211=1)),1,0))</f>
        <v>0</v>
      </c>
      <c r="AW211" s="509">
        <f t="shared" si="47"/>
        <v>1</v>
      </c>
      <c r="AX211" s="509">
        <f>IF(OR(AND('0.Work Content Judge'!$AE$164=1,$CP211=99),AND('0.Work Content Judge'!$AH$164=1,$CQ211=99),AND('0.Work Content Judge'!$AG$164=1,$CR211=99),AND(COUNTIF('0.Work Content Judge'!$AJ$164:$AO$164,2)=0,$CS211=99),AND(COUNTIF('0.Work Content Judge'!$AJ$164:$AO$164,2)&gt;0,$CT211=99),AND('0.Work Content Judge'!$T$164=0,$CU211=99),AND('0.Work Content Judge'!$U$164=0,$CV211=99)),0,IF(OR(AND('0.Work Content Judge'!$G$134=1,$CD211=1),AND('0.Work Content Judge'!$H$134=1,$CE211=1),AND('0.Work Content Judge'!$I$134=1,$CF211=1),AND('0.Work Content Judge'!$J$134=1,$CG211=1),AND('0.Work Content Judge'!$L$134=1,$CK211=1),,AND('0.Work Content Judge'!$O$134=1,$CL211=1),AND('0.Work Content Judge'!$P$134=1,$CM211=1)),1,0))</f>
        <v>0</v>
      </c>
      <c r="AY211" s="509">
        <f t="shared" si="48"/>
        <v>1</v>
      </c>
      <c r="AZ211" s="493">
        <f t="shared" si="38"/>
        <v>1</v>
      </c>
      <c r="BA211" s="521">
        <v>1</v>
      </c>
      <c r="BB211" s="522">
        <v>1</v>
      </c>
      <c r="BC211" s="522" t="s">
        <v>749</v>
      </c>
      <c r="BD211" s="522" t="s">
        <v>749</v>
      </c>
      <c r="BE211" s="522" t="s">
        <v>749</v>
      </c>
      <c r="BF211" s="522" t="s">
        <v>749</v>
      </c>
      <c r="BG211" s="522" t="s">
        <v>749</v>
      </c>
      <c r="BH211" s="522" t="s">
        <v>749</v>
      </c>
      <c r="BI211" s="522" t="s">
        <v>749</v>
      </c>
      <c r="BJ211" s="522" t="e">
        <v>#N/A</v>
      </c>
      <c r="BK211" s="522" t="e">
        <v>#N/A</v>
      </c>
      <c r="BL211" s="522" t="e">
        <v>#N/A</v>
      </c>
      <c r="BM211" s="522" t="e">
        <v>#N/A</v>
      </c>
      <c r="BN211" s="522" t="e">
        <v>#N/A</v>
      </c>
      <c r="BO211" s="522" t="e">
        <v>#N/A</v>
      </c>
      <c r="BP211" s="522" t="e">
        <v>#N/A</v>
      </c>
      <c r="BQ211" s="522" t="s">
        <v>749</v>
      </c>
      <c r="BR211" s="522" t="s">
        <v>749</v>
      </c>
      <c r="BS211" s="522" t="s">
        <v>749</v>
      </c>
      <c r="BT211" s="522" t="s">
        <v>749</v>
      </c>
      <c r="BU211" s="522" t="s">
        <v>749</v>
      </c>
      <c r="BV211" s="522" t="s">
        <v>749</v>
      </c>
      <c r="BW211" s="522" t="s">
        <v>749</v>
      </c>
      <c r="BX211" s="522" t="s">
        <v>749</v>
      </c>
      <c r="BY211" s="522">
        <v>1</v>
      </c>
      <c r="BZ211" s="522">
        <v>1</v>
      </c>
      <c r="CA211" s="522">
        <v>1</v>
      </c>
      <c r="CB211" s="522">
        <v>1</v>
      </c>
      <c r="CC211" s="522" t="s">
        <v>749</v>
      </c>
      <c r="CD211" s="522">
        <v>1</v>
      </c>
      <c r="CE211" s="522">
        <v>1</v>
      </c>
      <c r="CF211" s="522" t="s">
        <v>749</v>
      </c>
      <c r="CG211" s="522" t="s">
        <v>749</v>
      </c>
      <c r="CH211" s="522" t="s">
        <v>749</v>
      </c>
      <c r="CI211" s="522" t="s">
        <v>749</v>
      </c>
      <c r="CJ211" s="522" t="s">
        <v>749</v>
      </c>
      <c r="CK211" s="522" t="s">
        <v>749</v>
      </c>
      <c r="CL211" s="522" t="s">
        <v>749</v>
      </c>
      <c r="CM211" s="522" t="s">
        <v>749</v>
      </c>
      <c r="CN211" s="522" t="s">
        <v>749</v>
      </c>
      <c r="CO211" s="522">
        <v>1</v>
      </c>
      <c r="CP211" s="522"/>
      <c r="CQ211" s="522"/>
      <c r="CR211" s="522"/>
      <c r="CS211" s="522"/>
      <c r="CT211" s="522"/>
      <c r="CU211" s="522"/>
      <c r="CV211" s="522"/>
    </row>
    <row r="212" s="258" customFormat="1" ht="144" spans="1:100">
      <c r="A212" s="447"/>
      <c r="B212" s="448">
        <f t="shared" si="26"/>
        <v>197</v>
      </c>
      <c r="C212" s="449" t="s">
        <v>1658</v>
      </c>
      <c r="D212" s="450" t="s">
        <v>743</v>
      </c>
      <c r="E212" s="451" t="s">
        <v>744</v>
      </c>
      <c r="F212" s="452" t="s">
        <v>1659</v>
      </c>
      <c r="G212" s="453" t="s">
        <v>1660</v>
      </c>
      <c r="H212" s="451" t="str">
        <f t="shared" si="37"/>
        <v>その他(ネットワーク機器等)
Other
(e.g., External FW, IPS/IDS, network equipment, storage devices, etc.)</v>
      </c>
      <c r="I212" s="319" t="s">
        <v>785</v>
      </c>
      <c r="J212" s="320" t="s">
        <v>786</v>
      </c>
      <c r="K212" s="487" t="str">
        <f t="shared" si="39"/>
        <v>回答不要
Not Applicable</v>
      </c>
      <c r="L212" s="488"/>
      <c r="M212" s="489"/>
      <c r="N212" s="492" t="s">
        <v>287</v>
      </c>
      <c r="O212" s="493"/>
      <c r="P212" s="494"/>
      <c r="Q212" s="503"/>
      <c r="R212" s="487" t="str">
        <f t="shared" si="40"/>
        <v>回答不要
Not Applicable</v>
      </c>
      <c r="S212" s="488"/>
      <c r="T212" s="489"/>
      <c r="U212" s="493"/>
      <c r="V212" s="494"/>
      <c r="W212" s="503"/>
      <c r="X212" s="487" t="str">
        <f t="shared" si="41"/>
        <v>回答不要
Not Applicable</v>
      </c>
      <c r="Y212" s="488"/>
      <c r="Z212" s="489"/>
      <c r="AA212" s="493"/>
      <c r="AB212" s="494"/>
      <c r="AC212" s="503"/>
      <c r="AD212" s="487" t="str">
        <f t="shared" si="42"/>
        <v>回答不要
Not Applicable</v>
      </c>
      <c r="AE212" s="488"/>
      <c r="AF212" s="489"/>
      <c r="AG212" s="493"/>
      <c r="AH212" s="494"/>
      <c r="AI212" s="503"/>
      <c r="AJ212" s="487" t="str">
        <f t="shared" si="43"/>
        <v>回答不要
Not Applicable</v>
      </c>
      <c r="AK212" s="488"/>
      <c r="AL212" s="489"/>
      <c r="AM212" s="493"/>
      <c r="AN212" s="494"/>
      <c r="AO212" s="503"/>
      <c r="AP212" s="509">
        <f>IF(OR(AND('0.Work Content Judge'!$AE$160=1,$CP212=99),AND('0.Work Content Judge'!$AH$160=1,$CQ212=99),AND('0.Work Content Judge'!$AG$160=1,$CR212=99),AND(COUNTIF('0.Work Content Judge'!$AJ$160:$AO$160,2)=0,$CS212=99),AND(COUNTIF('0.Work Content Judge'!$AJ$160:$AO$160,2)&gt;0,$CT212=99),AND('0.Work Content Judge'!$T$160=0,$CU212=99),AND('0.Work Content Judge'!$U$160=0,$CV212=99)),0,IF(OR(AND('0.Work Content Judge'!$G$130=1,$CD212=1),AND('0.Work Content Judge'!$H$130=1,$CE212=1),AND('0.Work Content Judge'!$I$130=1,$CF212=1),AND('0.Work Content Judge'!$J$130=1,$CG212=1),AND('0.Work Content Judge'!$L$130=1,$CK212=1),,AND('0.Work Content Judge'!$O$130=1,$CL212=1),AND('0.Work Content Judge'!$P$130=1,$CM212=1)),1,0))</f>
        <v>0</v>
      </c>
      <c r="AQ212" s="509">
        <f t="shared" si="44"/>
        <v>1</v>
      </c>
      <c r="AR212" s="509">
        <f>IF(OR(AND('0.Work Content Judge'!$AE$161=1,$CP212=99),AND('0.Work Content Judge'!$AH$161=1,$CQ212=99),AND('0.Work Content Judge'!$AG$161=1,$CR212=99),AND(COUNTIF('0.Work Content Judge'!$AJ$161:$AO$161,2)=0,$CS212=99),AND(COUNTIF('0.Work Content Judge'!$AJ$161:$AO$161,2)&gt;0,$CT212=99),AND('0.Work Content Judge'!$T$161=0,$CU212=99),AND('0.Work Content Judge'!$U$161=0,$CV212=99)),0,IF(OR(AND('0.Work Content Judge'!$G$131=1,$CD212=1),AND('0.Work Content Judge'!$H$131=1,$CE212=1),AND('0.Work Content Judge'!$I$131=1,$CF212=1),AND('0.Work Content Judge'!$J$131=1,$CG212=1),AND('0.Work Content Judge'!$L$131=1,$CK212=1),,AND('0.Work Content Judge'!$O$131=1,$CL212=1),AND('0.Work Content Judge'!$P$131=1,$CM212=1)),1,0))</f>
        <v>0</v>
      </c>
      <c r="AS212" s="509">
        <f t="shared" si="45"/>
        <v>1</v>
      </c>
      <c r="AT212" s="509">
        <f>IF(OR(AND('0.Work Content Judge'!$AE$162=1,$CP212=99),AND('0.Work Content Judge'!$AH$162=1,$CQ212=99),AND('0.Work Content Judge'!$AG$162=1,$CR212=99),AND(COUNTIF('0.Work Content Judge'!$AJ$162:$AO$162,2)=0,$CS212=99),AND(COUNTIF('0.Work Content Judge'!$AJ$162:$AO$162,2)&gt;0,$CT212=99),AND('0.Work Content Judge'!$T$162=0,$CU212=99),AND('0.Work Content Judge'!$U$162=0,$CV212=99)),0,IF(OR(AND('0.Work Content Judge'!$G$132=1,$CD212=1),AND('0.Work Content Judge'!$H$132=1,$CE212=1),AND('0.Work Content Judge'!$I$132=1,$CF212=1),AND('0.Work Content Judge'!$J$132=1,$CG212=1),AND('0.Work Content Judge'!$L$132=1,$CK212=1),,AND('0.Work Content Judge'!$O$132=1,$CL212=1),AND('0.Work Content Judge'!$P$132=1,$CM212=1)),1,0))</f>
        <v>0</v>
      </c>
      <c r="AU212" s="509">
        <f t="shared" si="46"/>
        <v>1</v>
      </c>
      <c r="AV212" s="509">
        <f>IF(OR(AND('0.Work Content Judge'!$AE$163=1,$CP212=99),AND('0.Work Content Judge'!$AH$163=1,$CQ212=99),AND('0.Work Content Judge'!$AG$163=1,$CR212=99),AND(COUNTIF('0.Work Content Judge'!$AJ$163:$AO$163,2)=0,$CS212=99),AND(COUNTIF('0.Work Content Judge'!$AJ$163:$AO$163,2)&gt;0,$CT212=99),AND('0.Work Content Judge'!$T$163=0,$CU212=99),AND('0.Work Content Judge'!$U$163=0,$CV212=99)),0,IF(OR(AND('0.Work Content Judge'!$G$133=1,$CD212=1),AND('0.Work Content Judge'!$H$133=1,$CE212=1),AND('0.Work Content Judge'!$I$133=1,$CF212=1),AND('0.Work Content Judge'!$J$133=1,$CG212=1),AND('0.Work Content Judge'!$L$133=1,$CK212=1),,AND('0.Work Content Judge'!$O$133=1,$CL212=1),AND('0.Work Content Judge'!$P$133=1,$CM212=1)),1,0))</f>
        <v>0</v>
      </c>
      <c r="AW212" s="509">
        <f t="shared" si="47"/>
        <v>1</v>
      </c>
      <c r="AX212" s="509">
        <f>IF(OR(AND('0.Work Content Judge'!$AE$164=1,$CP212=99),AND('0.Work Content Judge'!$AH$164=1,$CQ212=99),AND('0.Work Content Judge'!$AG$164=1,$CR212=99),AND(COUNTIF('0.Work Content Judge'!$AJ$164:$AO$164,2)=0,$CS212=99),AND(COUNTIF('0.Work Content Judge'!$AJ$164:$AO$164,2)&gt;0,$CT212=99),AND('0.Work Content Judge'!$T$164=0,$CU212=99),AND('0.Work Content Judge'!$U$164=0,$CV212=99)),0,IF(OR(AND('0.Work Content Judge'!$G$134=1,$CD212=1),AND('0.Work Content Judge'!$H$134=1,$CE212=1),AND('0.Work Content Judge'!$I$134=1,$CF212=1),AND('0.Work Content Judge'!$J$134=1,$CG212=1),AND('0.Work Content Judge'!$L$134=1,$CK212=1),,AND('0.Work Content Judge'!$O$134=1,$CL212=1),AND('0.Work Content Judge'!$P$134=1,$CM212=1)),1,0))</f>
        <v>0</v>
      </c>
      <c r="AY212" s="509">
        <f t="shared" si="48"/>
        <v>1</v>
      </c>
      <c r="AZ212" s="493">
        <f t="shared" si="38"/>
        <v>1</v>
      </c>
      <c r="BA212" s="521">
        <v>1</v>
      </c>
      <c r="BB212" s="522">
        <v>1</v>
      </c>
      <c r="BC212" s="522" t="s">
        <v>749</v>
      </c>
      <c r="BD212" s="522" t="s">
        <v>749</v>
      </c>
      <c r="BE212" s="522" t="s">
        <v>749</v>
      </c>
      <c r="BF212" s="522" t="s">
        <v>749</v>
      </c>
      <c r="BG212" s="522" t="s">
        <v>749</v>
      </c>
      <c r="BH212" s="522" t="s">
        <v>749</v>
      </c>
      <c r="BI212" s="522" t="s">
        <v>749</v>
      </c>
      <c r="BJ212" s="522" t="e">
        <v>#N/A</v>
      </c>
      <c r="BK212" s="522" t="e">
        <v>#N/A</v>
      </c>
      <c r="BL212" s="522" t="e">
        <v>#N/A</v>
      </c>
      <c r="BM212" s="522" t="e">
        <v>#N/A</v>
      </c>
      <c r="BN212" s="522" t="e">
        <v>#N/A</v>
      </c>
      <c r="BO212" s="522" t="e">
        <v>#N/A</v>
      </c>
      <c r="BP212" s="522" t="e">
        <v>#N/A</v>
      </c>
      <c r="BQ212" s="522" t="s">
        <v>749</v>
      </c>
      <c r="BR212" s="522" t="s">
        <v>749</v>
      </c>
      <c r="BS212" s="522" t="s">
        <v>749</v>
      </c>
      <c r="BT212" s="522" t="s">
        <v>749</v>
      </c>
      <c r="BU212" s="522" t="s">
        <v>749</v>
      </c>
      <c r="BV212" s="522" t="s">
        <v>749</v>
      </c>
      <c r="BW212" s="522" t="s">
        <v>749</v>
      </c>
      <c r="BX212" s="522" t="s">
        <v>749</v>
      </c>
      <c r="BY212" s="522">
        <v>1</v>
      </c>
      <c r="BZ212" s="522">
        <v>1</v>
      </c>
      <c r="CA212" s="522">
        <v>1</v>
      </c>
      <c r="CB212" s="522">
        <v>1</v>
      </c>
      <c r="CC212" s="522" t="s">
        <v>749</v>
      </c>
      <c r="CD212" s="522">
        <v>1</v>
      </c>
      <c r="CE212" s="522">
        <v>1</v>
      </c>
      <c r="CF212" s="522" t="s">
        <v>749</v>
      </c>
      <c r="CG212" s="522" t="s">
        <v>749</v>
      </c>
      <c r="CH212" s="522" t="s">
        <v>749</v>
      </c>
      <c r="CI212" s="522" t="s">
        <v>749</v>
      </c>
      <c r="CJ212" s="522" t="s">
        <v>749</v>
      </c>
      <c r="CK212" s="522" t="s">
        <v>749</v>
      </c>
      <c r="CL212" s="522" t="s">
        <v>749</v>
      </c>
      <c r="CM212" s="522" t="s">
        <v>749</v>
      </c>
      <c r="CN212" s="522" t="s">
        <v>749</v>
      </c>
      <c r="CO212" s="522">
        <v>1</v>
      </c>
      <c r="CP212" s="522"/>
      <c r="CQ212" s="522"/>
      <c r="CR212" s="522"/>
      <c r="CS212" s="522"/>
      <c r="CT212" s="522"/>
      <c r="CU212" s="522"/>
      <c r="CV212" s="522"/>
    </row>
    <row r="213" s="258" customFormat="1" ht="144" spans="1:100">
      <c r="A213" s="447"/>
      <c r="B213" s="448">
        <f t="shared" si="26"/>
        <v>198</v>
      </c>
      <c r="C213" s="449" t="s">
        <v>1661</v>
      </c>
      <c r="D213" s="450" t="s">
        <v>743</v>
      </c>
      <c r="E213" s="451" t="s">
        <v>744</v>
      </c>
      <c r="F213" s="452" t="s">
        <v>1662</v>
      </c>
      <c r="G213" s="453" t="s">
        <v>1663</v>
      </c>
      <c r="H213" s="451" t="str">
        <f t="shared" si="37"/>
        <v>その他(ネットワーク機器等)
Other
(e.g., External FW, IPS/IDS, network equipment, storage devices, etc.)</v>
      </c>
      <c r="I213" s="319" t="s">
        <v>785</v>
      </c>
      <c r="J213" s="320" t="s">
        <v>786</v>
      </c>
      <c r="K213" s="487" t="str">
        <f t="shared" si="39"/>
        <v>回答不要
Not Applicable</v>
      </c>
      <c r="L213" s="488"/>
      <c r="M213" s="489"/>
      <c r="N213" s="492" t="s">
        <v>287</v>
      </c>
      <c r="O213" s="493"/>
      <c r="P213" s="494"/>
      <c r="Q213" s="503"/>
      <c r="R213" s="487" t="str">
        <f t="shared" si="40"/>
        <v>回答不要
Not Applicable</v>
      </c>
      <c r="S213" s="488"/>
      <c r="T213" s="489"/>
      <c r="U213" s="493"/>
      <c r="V213" s="494"/>
      <c r="W213" s="503"/>
      <c r="X213" s="487" t="str">
        <f t="shared" si="41"/>
        <v>回答不要
Not Applicable</v>
      </c>
      <c r="Y213" s="488"/>
      <c r="Z213" s="489"/>
      <c r="AA213" s="493"/>
      <c r="AB213" s="494"/>
      <c r="AC213" s="503"/>
      <c r="AD213" s="487" t="str">
        <f t="shared" si="42"/>
        <v>回答不要
Not Applicable</v>
      </c>
      <c r="AE213" s="488"/>
      <c r="AF213" s="489"/>
      <c r="AG213" s="493"/>
      <c r="AH213" s="494"/>
      <c r="AI213" s="503"/>
      <c r="AJ213" s="487" t="str">
        <f t="shared" si="43"/>
        <v>回答不要
Not Applicable</v>
      </c>
      <c r="AK213" s="488"/>
      <c r="AL213" s="489"/>
      <c r="AM213" s="493"/>
      <c r="AN213" s="494"/>
      <c r="AO213" s="503"/>
      <c r="AP213" s="509">
        <f>IF(OR(AND('0.Work Content Judge'!$AE$160=1,$CP213=99),AND('0.Work Content Judge'!$AH$160=1,$CQ213=99),AND('0.Work Content Judge'!$AG$160=1,$CR213=99),AND(COUNTIF('0.Work Content Judge'!$AJ$160:$AO$160,2)=0,$CS213=99),AND(COUNTIF('0.Work Content Judge'!$AJ$160:$AO$160,2)&gt;0,$CT213=99),AND('0.Work Content Judge'!$T$160=0,$CU213=99),AND('0.Work Content Judge'!$U$160=0,$CV213=99)),0,IF(OR(AND('0.Work Content Judge'!$G$130=1,$CD213=1),AND('0.Work Content Judge'!$H$130=1,$CE213=1),AND('0.Work Content Judge'!$I$130=1,$CF213=1),AND('0.Work Content Judge'!$J$130=1,$CG213=1),AND('0.Work Content Judge'!$L$130=1,$CK213=1),,AND('0.Work Content Judge'!$O$130=1,$CL213=1),AND('0.Work Content Judge'!$P$130=1,$CM213=1)),1,0))</f>
        <v>0</v>
      </c>
      <c r="AQ213" s="509">
        <f t="shared" si="44"/>
        <v>1</v>
      </c>
      <c r="AR213" s="509">
        <f>IF(OR(AND('0.Work Content Judge'!$AE$161=1,$CP213=99),AND('0.Work Content Judge'!$AH$161=1,$CQ213=99),AND('0.Work Content Judge'!$AG$161=1,$CR213=99),AND(COUNTIF('0.Work Content Judge'!$AJ$161:$AO$161,2)=0,$CS213=99),AND(COUNTIF('0.Work Content Judge'!$AJ$161:$AO$161,2)&gt;0,$CT213=99),AND('0.Work Content Judge'!$T$161=0,$CU213=99),AND('0.Work Content Judge'!$U$161=0,$CV213=99)),0,IF(OR(AND('0.Work Content Judge'!$G$131=1,$CD213=1),AND('0.Work Content Judge'!$H$131=1,$CE213=1),AND('0.Work Content Judge'!$I$131=1,$CF213=1),AND('0.Work Content Judge'!$J$131=1,$CG213=1),AND('0.Work Content Judge'!$L$131=1,$CK213=1),,AND('0.Work Content Judge'!$O$131=1,$CL213=1),AND('0.Work Content Judge'!$P$131=1,$CM213=1)),1,0))</f>
        <v>0</v>
      </c>
      <c r="AS213" s="509">
        <f t="shared" si="45"/>
        <v>1</v>
      </c>
      <c r="AT213" s="509">
        <f>IF(OR(AND('0.Work Content Judge'!$AE$162=1,$CP213=99),AND('0.Work Content Judge'!$AH$162=1,$CQ213=99),AND('0.Work Content Judge'!$AG$162=1,$CR213=99),AND(COUNTIF('0.Work Content Judge'!$AJ$162:$AO$162,2)=0,$CS213=99),AND(COUNTIF('0.Work Content Judge'!$AJ$162:$AO$162,2)&gt;0,$CT213=99),AND('0.Work Content Judge'!$T$162=0,$CU213=99),AND('0.Work Content Judge'!$U$162=0,$CV213=99)),0,IF(OR(AND('0.Work Content Judge'!$G$132=1,$CD213=1),AND('0.Work Content Judge'!$H$132=1,$CE213=1),AND('0.Work Content Judge'!$I$132=1,$CF213=1),AND('0.Work Content Judge'!$J$132=1,$CG213=1),AND('0.Work Content Judge'!$L$132=1,$CK213=1),,AND('0.Work Content Judge'!$O$132=1,$CL213=1),AND('0.Work Content Judge'!$P$132=1,$CM213=1)),1,0))</f>
        <v>0</v>
      </c>
      <c r="AU213" s="509">
        <f t="shared" si="46"/>
        <v>1</v>
      </c>
      <c r="AV213" s="509">
        <f>IF(OR(AND('0.Work Content Judge'!$AE$163=1,$CP213=99),AND('0.Work Content Judge'!$AH$163=1,$CQ213=99),AND('0.Work Content Judge'!$AG$163=1,$CR213=99),AND(COUNTIF('0.Work Content Judge'!$AJ$163:$AO$163,2)=0,$CS213=99),AND(COUNTIF('0.Work Content Judge'!$AJ$163:$AO$163,2)&gt;0,$CT213=99),AND('0.Work Content Judge'!$T$163=0,$CU213=99),AND('0.Work Content Judge'!$U$163=0,$CV213=99)),0,IF(OR(AND('0.Work Content Judge'!$G$133=1,$CD213=1),AND('0.Work Content Judge'!$H$133=1,$CE213=1),AND('0.Work Content Judge'!$I$133=1,$CF213=1),AND('0.Work Content Judge'!$J$133=1,$CG213=1),AND('0.Work Content Judge'!$L$133=1,$CK213=1),,AND('0.Work Content Judge'!$O$133=1,$CL213=1),AND('0.Work Content Judge'!$P$133=1,$CM213=1)),1,0))</f>
        <v>0</v>
      </c>
      <c r="AW213" s="509">
        <f t="shared" si="47"/>
        <v>1</v>
      </c>
      <c r="AX213" s="509">
        <f>IF(OR(AND('0.Work Content Judge'!$AE$164=1,$CP213=99),AND('0.Work Content Judge'!$AH$164=1,$CQ213=99),AND('0.Work Content Judge'!$AG$164=1,$CR213=99),AND(COUNTIF('0.Work Content Judge'!$AJ$164:$AO$164,2)=0,$CS213=99),AND(COUNTIF('0.Work Content Judge'!$AJ$164:$AO$164,2)&gt;0,$CT213=99),AND('0.Work Content Judge'!$T$164=0,$CU213=99),AND('0.Work Content Judge'!$U$164=0,$CV213=99)),0,IF(OR(AND('0.Work Content Judge'!$G$134=1,$CD213=1),AND('0.Work Content Judge'!$H$134=1,$CE213=1),AND('0.Work Content Judge'!$I$134=1,$CF213=1),AND('0.Work Content Judge'!$J$134=1,$CG213=1),AND('0.Work Content Judge'!$L$134=1,$CK213=1),,AND('0.Work Content Judge'!$O$134=1,$CL213=1),AND('0.Work Content Judge'!$P$134=1,$CM213=1)),1,0))</f>
        <v>0</v>
      </c>
      <c r="AY213" s="509">
        <f t="shared" si="48"/>
        <v>1</v>
      </c>
      <c r="AZ213" s="493">
        <f t="shared" si="38"/>
        <v>1</v>
      </c>
      <c r="BA213" s="521">
        <v>1</v>
      </c>
      <c r="BB213" s="522">
        <v>1</v>
      </c>
      <c r="BC213" s="522" t="s">
        <v>749</v>
      </c>
      <c r="BD213" s="522" t="s">
        <v>749</v>
      </c>
      <c r="BE213" s="522" t="s">
        <v>749</v>
      </c>
      <c r="BF213" s="522" t="s">
        <v>749</v>
      </c>
      <c r="BG213" s="522" t="s">
        <v>749</v>
      </c>
      <c r="BH213" s="522" t="s">
        <v>749</v>
      </c>
      <c r="BI213" s="522" t="s">
        <v>749</v>
      </c>
      <c r="BJ213" s="522" t="e">
        <v>#N/A</v>
      </c>
      <c r="BK213" s="522" t="e">
        <v>#N/A</v>
      </c>
      <c r="BL213" s="522" t="e">
        <v>#N/A</v>
      </c>
      <c r="BM213" s="522" t="e">
        <v>#N/A</v>
      </c>
      <c r="BN213" s="522" t="e">
        <v>#N/A</v>
      </c>
      <c r="BO213" s="522" t="e">
        <v>#N/A</v>
      </c>
      <c r="BP213" s="522" t="e">
        <v>#N/A</v>
      </c>
      <c r="BQ213" s="522" t="s">
        <v>749</v>
      </c>
      <c r="BR213" s="522" t="s">
        <v>749</v>
      </c>
      <c r="BS213" s="522" t="s">
        <v>749</v>
      </c>
      <c r="BT213" s="522" t="s">
        <v>749</v>
      </c>
      <c r="BU213" s="522" t="s">
        <v>749</v>
      </c>
      <c r="BV213" s="522" t="s">
        <v>749</v>
      </c>
      <c r="BW213" s="522" t="s">
        <v>749</v>
      </c>
      <c r="BX213" s="522" t="s">
        <v>749</v>
      </c>
      <c r="BY213" s="522">
        <v>1</v>
      </c>
      <c r="BZ213" s="522">
        <v>1</v>
      </c>
      <c r="CA213" s="522">
        <v>1</v>
      </c>
      <c r="CB213" s="522">
        <v>1</v>
      </c>
      <c r="CC213" s="522" t="s">
        <v>749</v>
      </c>
      <c r="CD213" s="522">
        <v>1</v>
      </c>
      <c r="CE213" s="522">
        <v>1</v>
      </c>
      <c r="CF213" s="522" t="s">
        <v>749</v>
      </c>
      <c r="CG213" s="522" t="s">
        <v>749</v>
      </c>
      <c r="CH213" s="522" t="s">
        <v>749</v>
      </c>
      <c r="CI213" s="522" t="s">
        <v>749</v>
      </c>
      <c r="CJ213" s="522" t="s">
        <v>749</v>
      </c>
      <c r="CK213" s="522" t="s">
        <v>749</v>
      </c>
      <c r="CL213" s="522" t="s">
        <v>749</v>
      </c>
      <c r="CM213" s="522" t="s">
        <v>749</v>
      </c>
      <c r="CN213" s="522" t="s">
        <v>749</v>
      </c>
      <c r="CO213" s="522">
        <v>1</v>
      </c>
      <c r="CP213" s="522"/>
      <c r="CQ213" s="522"/>
      <c r="CR213" s="522"/>
      <c r="CS213" s="522"/>
      <c r="CT213" s="522"/>
      <c r="CU213" s="522"/>
      <c r="CV213" s="522"/>
    </row>
    <row r="214" s="258" customFormat="1" ht="144" spans="1:100">
      <c r="A214" s="447"/>
      <c r="B214" s="448">
        <f t="shared" si="26"/>
        <v>199</v>
      </c>
      <c r="C214" s="449" t="s">
        <v>1664</v>
      </c>
      <c r="D214" s="450" t="s">
        <v>743</v>
      </c>
      <c r="E214" s="451" t="s">
        <v>744</v>
      </c>
      <c r="F214" s="452" t="s">
        <v>1665</v>
      </c>
      <c r="G214" s="453" t="s">
        <v>1666</v>
      </c>
      <c r="H214" s="451" t="str">
        <f t="shared" si="37"/>
        <v>その他(ネットワーク機器等)
Other
(e.g., External FW, IPS/IDS, network equipment, storage devices, etc.)</v>
      </c>
      <c r="I214" s="319" t="s">
        <v>785</v>
      </c>
      <c r="J214" s="320" t="s">
        <v>786</v>
      </c>
      <c r="K214" s="487" t="str">
        <f t="shared" si="39"/>
        <v>回答不要
Not Applicable</v>
      </c>
      <c r="L214" s="488"/>
      <c r="M214" s="489"/>
      <c r="N214" s="492" t="s">
        <v>287</v>
      </c>
      <c r="O214" s="493"/>
      <c r="P214" s="494"/>
      <c r="Q214" s="503"/>
      <c r="R214" s="487" t="str">
        <f t="shared" si="40"/>
        <v>回答不要
Not Applicable</v>
      </c>
      <c r="S214" s="488"/>
      <c r="T214" s="489"/>
      <c r="U214" s="493"/>
      <c r="V214" s="494"/>
      <c r="W214" s="503"/>
      <c r="X214" s="487" t="str">
        <f t="shared" si="41"/>
        <v>回答不要
Not Applicable</v>
      </c>
      <c r="Y214" s="488"/>
      <c r="Z214" s="489"/>
      <c r="AA214" s="493"/>
      <c r="AB214" s="494"/>
      <c r="AC214" s="503"/>
      <c r="AD214" s="487" t="str">
        <f t="shared" si="42"/>
        <v>回答不要
Not Applicable</v>
      </c>
      <c r="AE214" s="488"/>
      <c r="AF214" s="489"/>
      <c r="AG214" s="493"/>
      <c r="AH214" s="494"/>
      <c r="AI214" s="503"/>
      <c r="AJ214" s="487" t="str">
        <f t="shared" si="43"/>
        <v>回答不要
Not Applicable</v>
      </c>
      <c r="AK214" s="488"/>
      <c r="AL214" s="489"/>
      <c r="AM214" s="493"/>
      <c r="AN214" s="494"/>
      <c r="AO214" s="503"/>
      <c r="AP214" s="509">
        <f>IF(OR(AND('0.Work Content Judge'!$AE$160=1,$CP214=99),AND('0.Work Content Judge'!$AH$160=1,$CQ214=99),AND('0.Work Content Judge'!$AG$160=1,$CR214=99),AND(COUNTIF('0.Work Content Judge'!$AJ$160:$AO$160,2)=0,$CS214=99),AND(COUNTIF('0.Work Content Judge'!$AJ$160:$AO$160,2)&gt;0,$CT214=99),AND('0.Work Content Judge'!$T$160=0,$CU214=99),AND('0.Work Content Judge'!$U$160=0,$CV214=99)),0,IF(OR(AND('0.Work Content Judge'!$G$130=1,$CD214=1),AND('0.Work Content Judge'!$H$130=1,$CE214=1),AND('0.Work Content Judge'!$I$130=1,$CF214=1),AND('0.Work Content Judge'!$J$130=1,$CG214=1),AND('0.Work Content Judge'!$L$130=1,$CK214=1),,AND('0.Work Content Judge'!$O$130=1,$CL214=1),AND('0.Work Content Judge'!$P$130=1,$CM214=1)),1,0))</f>
        <v>0</v>
      </c>
      <c r="AQ214" s="509">
        <f t="shared" si="44"/>
        <v>1</v>
      </c>
      <c r="AR214" s="509">
        <f>IF(OR(AND('0.Work Content Judge'!$AE$161=1,$CP214=99),AND('0.Work Content Judge'!$AH$161=1,$CQ214=99),AND('0.Work Content Judge'!$AG$161=1,$CR214=99),AND(COUNTIF('0.Work Content Judge'!$AJ$161:$AO$161,2)=0,$CS214=99),AND(COUNTIF('0.Work Content Judge'!$AJ$161:$AO$161,2)&gt;0,$CT214=99),AND('0.Work Content Judge'!$T$161=0,$CU214=99),AND('0.Work Content Judge'!$U$161=0,$CV214=99)),0,IF(OR(AND('0.Work Content Judge'!$G$131=1,$CD214=1),AND('0.Work Content Judge'!$H$131=1,$CE214=1),AND('0.Work Content Judge'!$I$131=1,$CF214=1),AND('0.Work Content Judge'!$J$131=1,$CG214=1),AND('0.Work Content Judge'!$L$131=1,$CK214=1),,AND('0.Work Content Judge'!$O$131=1,$CL214=1),AND('0.Work Content Judge'!$P$131=1,$CM214=1)),1,0))</f>
        <v>0</v>
      </c>
      <c r="AS214" s="509">
        <f t="shared" si="45"/>
        <v>1</v>
      </c>
      <c r="AT214" s="509">
        <f>IF(OR(AND('0.Work Content Judge'!$AE$162=1,$CP214=99),AND('0.Work Content Judge'!$AH$162=1,$CQ214=99),AND('0.Work Content Judge'!$AG$162=1,$CR214=99),AND(COUNTIF('0.Work Content Judge'!$AJ$162:$AO$162,2)=0,$CS214=99),AND(COUNTIF('0.Work Content Judge'!$AJ$162:$AO$162,2)&gt;0,$CT214=99),AND('0.Work Content Judge'!$T$162=0,$CU214=99),AND('0.Work Content Judge'!$U$162=0,$CV214=99)),0,IF(OR(AND('0.Work Content Judge'!$G$132=1,$CD214=1),AND('0.Work Content Judge'!$H$132=1,$CE214=1),AND('0.Work Content Judge'!$I$132=1,$CF214=1),AND('0.Work Content Judge'!$J$132=1,$CG214=1),AND('0.Work Content Judge'!$L$132=1,$CK214=1),,AND('0.Work Content Judge'!$O$132=1,$CL214=1),AND('0.Work Content Judge'!$P$132=1,$CM214=1)),1,0))</f>
        <v>0</v>
      </c>
      <c r="AU214" s="509">
        <f t="shared" si="46"/>
        <v>1</v>
      </c>
      <c r="AV214" s="509">
        <f>IF(OR(AND('0.Work Content Judge'!$AE$163=1,$CP214=99),AND('0.Work Content Judge'!$AH$163=1,$CQ214=99),AND('0.Work Content Judge'!$AG$163=1,$CR214=99),AND(COUNTIF('0.Work Content Judge'!$AJ$163:$AO$163,2)=0,$CS214=99),AND(COUNTIF('0.Work Content Judge'!$AJ$163:$AO$163,2)&gt;0,$CT214=99),AND('0.Work Content Judge'!$T$163=0,$CU214=99),AND('0.Work Content Judge'!$U$163=0,$CV214=99)),0,IF(OR(AND('0.Work Content Judge'!$G$133=1,$CD214=1),AND('0.Work Content Judge'!$H$133=1,$CE214=1),AND('0.Work Content Judge'!$I$133=1,$CF214=1),AND('0.Work Content Judge'!$J$133=1,$CG214=1),AND('0.Work Content Judge'!$L$133=1,$CK214=1),,AND('0.Work Content Judge'!$O$133=1,$CL214=1),AND('0.Work Content Judge'!$P$133=1,$CM214=1)),1,0))</f>
        <v>0</v>
      </c>
      <c r="AW214" s="509">
        <f t="shared" si="47"/>
        <v>1</v>
      </c>
      <c r="AX214" s="509">
        <f>IF(OR(AND('0.Work Content Judge'!$AE$164=1,$CP214=99),AND('0.Work Content Judge'!$AH$164=1,$CQ214=99),AND('0.Work Content Judge'!$AG$164=1,$CR214=99),AND(COUNTIF('0.Work Content Judge'!$AJ$164:$AO$164,2)=0,$CS214=99),AND(COUNTIF('0.Work Content Judge'!$AJ$164:$AO$164,2)&gt;0,$CT214=99),AND('0.Work Content Judge'!$T$164=0,$CU214=99),AND('0.Work Content Judge'!$U$164=0,$CV214=99)),0,IF(OR(AND('0.Work Content Judge'!$G$134=1,$CD214=1),AND('0.Work Content Judge'!$H$134=1,$CE214=1),AND('0.Work Content Judge'!$I$134=1,$CF214=1),AND('0.Work Content Judge'!$J$134=1,$CG214=1),AND('0.Work Content Judge'!$L$134=1,$CK214=1),,AND('0.Work Content Judge'!$O$134=1,$CL214=1),AND('0.Work Content Judge'!$P$134=1,$CM214=1)),1,0))</f>
        <v>0</v>
      </c>
      <c r="AY214" s="509">
        <f t="shared" si="48"/>
        <v>1</v>
      </c>
      <c r="AZ214" s="493">
        <f t="shared" si="38"/>
        <v>1</v>
      </c>
      <c r="BA214" s="521">
        <v>1</v>
      </c>
      <c r="BB214" s="522">
        <v>1</v>
      </c>
      <c r="BC214" s="522" t="s">
        <v>749</v>
      </c>
      <c r="BD214" s="522" t="s">
        <v>749</v>
      </c>
      <c r="BE214" s="522" t="s">
        <v>749</v>
      </c>
      <c r="BF214" s="522" t="s">
        <v>749</v>
      </c>
      <c r="BG214" s="522" t="s">
        <v>749</v>
      </c>
      <c r="BH214" s="522" t="s">
        <v>749</v>
      </c>
      <c r="BI214" s="522" t="s">
        <v>749</v>
      </c>
      <c r="BJ214" s="522" t="e">
        <v>#N/A</v>
      </c>
      <c r="BK214" s="522" t="e">
        <v>#N/A</v>
      </c>
      <c r="BL214" s="522" t="e">
        <v>#N/A</v>
      </c>
      <c r="BM214" s="522" t="e">
        <v>#N/A</v>
      </c>
      <c r="BN214" s="522" t="e">
        <v>#N/A</v>
      </c>
      <c r="BO214" s="522" t="e">
        <v>#N/A</v>
      </c>
      <c r="BP214" s="522" t="e">
        <v>#N/A</v>
      </c>
      <c r="BQ214" s="522" t="s">
        <v>749</v>
      </c>
      <c r="BR214" s="522" t="s">
        <v>749</v>
      </c>
      <c r="BS214" s="522" t="s">
        <v>749</v>
      </c>
      <c r="BT214" s="522" t="s">
        <v>749</v>
      </c>
      <c r="BU214" s="522" t="s">
        <v>749</v>
      </c>
      <c r="BV214" s="522" t="s">
        <v>749</v>
      </c>
      <c r="BW214" s="522" t="s">
        <v>749</v>
      </c>
      <c r="BX214" s="522" t="s">
        <v>749</v>
      </c>
      <c r="BY214" s="522">
        <v>1</v>
      </c>
      <c r="BZ214" s="522">
        <v>1</v>
      </c>
      <c r="CA214" s="522">
        <v>1</v>
      </c>
      <c r="CB214" s="522">
        <v>1</v>
      </c>
      <c r="CC214" s="522" t="s">
        <v>749</v>
      </c>
      <c r="CD214" s="522">
        <v>1</v>
      </c>
      <c r="CE214" s="522">
        <v>1</v>
      </c>
      <c r="CF214" s="522" t="s">
        <v>749</v>
      </c>
      <c r="CG214" s="522" t="s">
        <v>749</v>
      </c>
      <c r="CH214" s="522" t="s">
        <v>749</v>
      </c>
      <c r="CI214" s="522" t="s">
        <v>749</v>
      </c>
      <c r="CJ214" s="522" t="s">
        <v>749</v>
      </c>
      <c r="CK214" s="522" t="s">
        <v>749</v>
      </c>
      <c r="CL214" s="522" t="s">
        <v>749</v>
      </c>
      <c r="CM214" s="522" t="s">
        <v>749</v>
      </c>
      <c r="CN214" s="522" t="s">
        <v>749</v>
      </c>
      <c r="CO214" s="522">
        <v>1</v>
      </c>
      <c r="CP214" s="522"/>
      <c r="CQ214" s="522"/>
      <c r="CR214" s="522"/>
      <c r="CS214" s="522"/>
      <c r="CT214" s="522"/>
      <c r="CU214" s="522"/>
      <c r="CV214" s="522"/>
    </row>
    <row r="215" s="258" customFormat="1" ht="144" spans="1:100">
      <c r="A215" s="447"/>
      <c r="B215" s="448">
        <f t="shared" si="26"/>
        <v>200</v>
      </c>
      <c r="C215" s="449" t="s">
        <v>1667</v>
      </c>
      <c r="D215" s="450" t="s">
        <v>743</v>
      </c>
      <c r="E215" s="451" t="s">
        <v>744</v>
      </c>
      <c r="F215" s="452" t="s">
        <v>1668</v>
      </c>
      <c r="G215" s="453" t="s">
        <v>1669</v>
      </c>
      <c r="H215" s="451" t="str">
        <f t="shared" si="37"/>
        <v>その他(ネットワーク機器等)
Other
(e.g., External FW, IPS/IDS, network equipment, storage devices, etc.)</v>
      </c>
      <c r="I215" s="319" t="s">
        <v>785</v>
      </c>
      <c r="J215" s="320" t="s">
        <v>786</v>
      </c>
      <c r="K215" s="487" t="str">
        <f t="shared" si="39"/>
        <v>回答不要
Not Applicable</v>
      </c>
      <c r="L215" s="488"/>
      <c r="M215" s="489"/>
      <c r="N215" s="492" t="s">
        <v>287</v>
      </c>
      <c r="O215" s="493"/>
      <c r="P215" s="494"/>
      <c r="Q215" s="503"/>
      <c r="R215" s="487" t="str">
        <f t="shared" si="40"/>
        <v>回答不要
Not Applicable</v>
      </c>
      <c r="S215" s="488"/>
      <c r="T215" s="489"/>
      <c r="U215" s="493"/>
      <c r="V215" s="494"/>
      <c r="W215" s="503"/>
      <c r="X215" s="487" t="str">
        <f t="shared" si="41"/>
        <v>回答不要
Not Applicable</v>
      </c>
      <c r="Y215" s="488"/>
      <c r="Z215" s="489"/>
      <c r="AA215" s="493"/>
      <c r="AB215" s="494"/>
      <c r="AC215" s="503"/>
      <c r="AD215" s="487" t="str">
        <f t="shared" si="42"/>
        <v>回答不要
Not Applicable</v>
      </c>
      <c r="AE215" s="488"/>
      <c r="AF215" s="489"/>
      <c r="AG215" s="493"/>
      <c r="AH215" s="494"/>
      <c r="AI215" s="503"/>
      <c r="AJ215" s="487" t="str">
        <f t="shared" si="43"/>
        <v>回答不要
Not Applicable</v>
      </c>
      <c r="AK215" s="488"/>
      <c r="AL215" s="489"/>
      <c r="AM215" s="493"/>
      <c r="AN215" s="494"/>
      <c r="AO215" s="503"/>
      <c r="AP215" s="509">
        <f>IF(OR(AND('0.Work Content Judge'!$AE$160=1,$CP215=99),AND('0.Work Content Judge'!$AH$160=1,$CQ215=99),AND('0.Work Content Judge'!$AG$160=1,$CR215=99),AND(COUNTIF('0.Work Content Judge'!$AJ$160:$AO$160,2)=0,$CS215=99),AND(COUNTIF('0.Work Content Judge'!$AJ$160:$AO$160,2)&gt;0,$CT215=99),AND('0.Work Content Judge'!$T$160=0,$CU215=99),AND('0.Work Content Judge'!$U$160=0,$CV215=99)),0,IF(OR(AND('0.Work Content Judge'!$G$130=1,$CD215=1),AND('0.Work Content Judge'!$H$130=1,$CE215=1),AND('0.Work Content Judge'!$I$130=1,$CF215=1),AND('0.Work Content Judge'!$J$130=1,$CG215=1),AND('0.Work Content Judge'!$L$130=1,$CK215=1),,AND('0.Work Content Judge'!$O$130=1,$CL215=1),AND('0.Work Content Judge'!$P$130=1,$CM215=1)),1,0))</f>
        <v>0</v>
      </c>
      <c r="AQ215" s="509">
        <f t="shared" si="44"/>
        <v>1</v>
      </c>
      <c r="AR215" s="509">
        <f>IF(OR(AND('0.Work Content Judge'!$AE$161=1,$CP215=99),AND('0.Work Content Judge'!$AH$161=1,$CQ215=99),AND('0.Work Content Judge'!$AG$161=1,$CR215=99),AND(COUNTIF('0.Work Content Judge'!$AJ$161:$AO$161,2)=0,$CS215=99),AND(COUNTIF('0.Work Content Judge'!$AJ$161:$AO$161,2)&gt;0,$CT215=99),AND('0.Work Content Judge'!$T$161=0,$CU215=99),AND('0.Work Content Judge'!$U$161=0,$CV215=99)),0,IF(OR(AND('0.Work Content Judge'!$G$131=1,$CD215=1),AND('0.Work Content Judge'!$H$131=1,$CE215=1),AND('0.Work Content Judge'!$I$131=1,$CF215=1),AND('0.Work Content Judge'!$J$131=1,$CG215=1),AND('0.Work Content Judge'!$L$131=1,$CK215=1),,AND('0.Work Content Judge'!$O$131=1,$CL215=1),AND('0.Work Content Judge'!$P$131=1,$CM215=1)),1,0))</f>
        <v>0</v>
      </c>
      <c r="AS215" s="509">
        <f t="shared" si="45"/>
        <v>1</v>
      </c>
      <c r="AT215" s="509">
        <f>IF(OR(AND('0.Work Content Judge'!$AE$162=1,$CP215=99),AND('0.Work Content Judge'!$AH$162=1,$CQ215=99),AND('0.Work Content Judge'!$AG$162=1,$CR215=99),AND(COUNTIF('0.Work Content Judge'!$AJ$162:$AO$162,2)=0,$CS215=99),AND(COUNTIF('0.Work Content Judge'!$AJ$162:$AO$162,2)&gt;0,$CT215=99),AND('0.Work Content Judge'!$T$162=0,$CU215=99),AND('0.Work Content Judge'!$U$162=0,$CV215=99)),0,IF(OR(AND('0.Work Content Judge'!$G$132=1,$CD215=1),AND('0.Work Content Judge'!$H$132=1,$CE215=1),AND('0.Work Content Judge'!$I$132=1,$CF215=1),AND('0.Work Content Judge'!$J$132=1,$CG215=1),AND('0.Work Content Judge'!$L$132=1,$CK215=1),,AND('0.Work Content Judge'!$O$132=1,$CL215=1),AND('0.Work Content Judge'!$P$132=1,$CM215=1)),1,0))</f>
        <v>0</v>
      </c>
      <c r="AU215" s="509">
        <f t="shared" si="46"/>
        <v>1</v>
      </c>
      <c r="AV215" s="509">
        <f>IF(OR(AND('0.Work Content Judge'!$AE$163=1,$CP215=99),AND('0.Work Content Judge'!$AH$163=1,$CQ215=99),AND('0.Work Content Judge'!$AG$163=1,$CR215=99),AND(COUNTIF('0.Work Content Judge'!$AJ$163:$AO$163,2)=0,$CS215=99),AND(COUNTIF('0.Work Content Judge'!$AJ$163:$AO$163,2)&gt;0,$CT215=99),AND('0.Work Content Judge'!$T$163=0,$CU215=99),AND('0.Work Content Judge'!$U$163=0,$CV215=99)),0,IF(OR(AND('0.Work Content Judge'!$G$133=1,$CD215=1),AND('0.Work Content Judge'!$H$133=1,$CE215=1),AND('0.Work Content Judge'!$I$133=1,$CF215=1),AND('0.Work Content Judge'!$J$133=1,$CG215=1),AND('0.Work Content Judge'!$L$133=1,$CK215=1),,AND('0.Work Content Judge'!$O$133=1,$CL215=1),AND('0.Work Content Judge'!$P$133=1,$CM215=1)),1,0))</f>
        <v>0</v>
      </c>
      <c r="AW215" s="509">
        <f t="shared" si="47"/>
        <v>1</v>
      </c>
      <c r="AX215" s="509">
        <f>IF(OR(AND('0.Work Content Judge'!$AE$164=1,$CP215=99),AND('0.Work Content Judge'!$AH$164=1,$CQ215=99),AND('0.Work Content Judge'!$AG$164=1,$CR215=99),AND(COUNTIF('0.Work Content Judge'!$AJ$164:$AO$164,2)=0,$CS215=99),AND(COUNTIF('0.Work Content Judge'!$AJ$164:$AO$164,2)&gt;0,$CT215=99),AND('0.Work Content Judge'!$T$164=0,$CU215=99),AND('0.Work Content Judge'!$U$164=0,$CV215=99)),0,IF(OR(AND('0.Work Content Judge'!$G$134=1,$CD215=1),AND('0.Work Content Judge'!$H$134=1,$CE215=1),AND('0.Work Content Judge'!$I$134=1,$CF215=1),AND('0.Work Content Judge'!$J$134=1,$CG215=1),AND('0.Work Content Judge'!$L$134=1,$CK215=1),,AND('0.Work Content Judge'!$O$134=1,$CL215=1),AND('0.Work Content Judge'!$P$134=1,$CM215=1)),1,0))</f>
        <v>0</v>
      </c>
      <c r="AY215" s="509">
        <f t="shared" si="48"/>
        <v>1</v>
      </c>
      <c r="AZ215" s="493">
        <f t="shared" si="38"/>
        <v>1</v>
      </c>
      <c r="BA215" s="521">
        <v>1</v>
      </c>
      <c r="BB215" s="522">
        <v>1</v>
      </c>
      <c r="BC215" s="522" t="s">
        <v>749</v>
      </c>
      <c r="BD215" s="522" t="s">
        <v>749</v>
      </c>
      <c r="BE215" s="522" t="s">
        <v>749</v>
      </c>
      <c r="BF215" s="522" t="s">
        <v>749</v>
      </c>
      <c r="BG215" s="522" t="s">
        <v>749</v>
      </c>
      <c r="BH215" s="522" t="s">
        <v>749</v>
      </c>
      <c r="BI215" s="522" t="s">
        <v>749</v>
      </c>
      <c r="BJ215" s="522" t="e">
        <v>#N/A</v>
      </c>
      <c r="BK215" s="522" t="e">
        <v>#N/A</v>
      </c>
      <c r="BL215" s="522" t="e">
        <v>#N/A</v>
      </c>
      <c r="BM215" s="522" t="e">
        <v>#N/A</v>
      </c>
      <c r="BN215" s="522" t="e">
        <v>#N/A</v>
      </c>
      <c r="BO215" s="522" t="e">
        <v>#N/A</v>
      </c>
      <c r="BP215" s="522" t="e">
        <v>#N/A</v>
      </c>
      <c r="BQ215" s="522" t="s">
        <v>749</v>
      </c>
      <c r="BR215" s="522" t="s">
        <v>749</v>
      </c>
      <c r="BS215" s="522" t="s">
        <v>749</v>
      </c>
      <c r="BT215" s="522" t="s">
        <v>749</v>
      </c>
      <c r="BU215" s="522" t="s">
        <v>749</v>
      </c>
      <c r="BV215" s="522" t="s">
        <v>749</v>
      </c>
      <c r="BW215" s="522" t="s">
        <v>749</v>
      </c>
      <c r="BX215" s="522" t="s">
        <v>749</v>
      </c>
      <c r="BY215" s="522">
        <v>1</v>
      </c>
      <c r="BZ215" s="522">
        <v>1</v>
      </c>
      <c r="CA215" s="522">
        <v>1</v>
      </c>
      <c r="CB215" s="522">
        <v>1</v>
      </c>
      <c r="CC215" s="522" t="s">
        <v>749</v>
      </c>
      <c r="CD215" s="522">
        <v>1</v>
      </c>
      <c r="CE215" s="522">
        <v>1</v>
      </c>
      <c r="CF215" s="522" t="s">
        <v>749</v>
      </c>
      <c r="CG215" s="522" t="s">
        <v>749</v>
      </c>
      <c r="CH215" s="522" t="s">
        <v>749</v>
      </c>
      <c r="CI215" s="522" t="s">
        <v>749</v>
      </c>
      <c r="CJ215" s="522" t="s">
        <v>749</v>
      </c>
      <c r="CK215" s="522" t="s">
        <v>749</v>
      </c>
      <c r="CL215" s="522" t="s">
        <v>749</v>
      </c>
      <c r="CM215" s="522" t="s">
        <v>749</v>
      </c>
      <c r="CN215" s="522" t="s">
        <v>749</v>
      </c>
      <c r="CO215" s="522">
        <v>1</v>
      </c>
      <c r="CP215" s="522"/>
      <c r="CQ215" s="522"/>
      <c r="CR215" s="522"/>
      <c r="CS215" s="522"/>
      <c r="CT215" s="522"/>
      <c r="CU215" s="522"/>
      <c r="CV215" s="522"/>
    </row>
    <row r="216" s="258" customFormat="1" ht="144" spans="1:100">
      <c r="A216" s="447"/>
      <c r="B216" s="448">
        <f t="shared" si="26"/>
        <v>201</v>
      </c>
      <c r="C216" s="449" t="s">
        <v>1670</v>
      </c>
      <c r="D216" s="450" t="s">
        <v>743</v>
      </c>
      <c r="E216" s="451" t="s">
        <v>744</v>
      </c>
      <c r="F216" s="452" t="s">
        <v>1671</v>
      </c>
      <c r="G216" s="453" t="s">
        <v>1672</v>
      </c>
      <c r="H216" s="451" t="str">
        <f t="shared" si="37"/>
        <v>その他(ネットワーク機器等)
Other
(e.g., External FW, IPS/IDS, network equipment, storage devices, etc.)</v>
      </c>
      <c r="I216" s="319" t="s">
        <v>785</v>
      </c>
      <c r="J216" s="320" t="s">
        <v>786</v>
      </c>
      <c r="K216" s="487" t="str">
        <f t="shared" si="39"/>
        <v>回答不要
Not Applicable</v>
      </c>
      <c r="L216" s="488"/>
      <c r="M216" s="489"/>
      <c r="N216" s="492" t="s">
        <v>287</v>
      </c>
      <c r="O216" s="493"/>
      <c r="P216" s="494"/>
      <c r="Q216" s="503"/>
      <c r="R216" s="487" t="str">
        <f t="shared" si="40"/>
        <v>回答不要
Not Applicable</v>
      </c>
      <c r="S216" s="488"/>
      <c r="T216" s="489"/>
      <c r="U216" s="493"/>
      <c r="V216" s="494"/>
      <c r="W216" s="503"/>
      <c r="X216" s="487" t="str">
        <f t="shared" si="41"/>
        <v>回答不要
Not Applicable</v>
      </c>
      <c r="Y216" s="488"/>
      <c r="Z216" s="489"/>
      <c r="AA216" s="493"/>
      <c r="AB216" s="494"/>
      <c r="AC216" s="503"/>
      <c r="AD216" s="487" t="str">
        <f t="shared" si="42"/>
        <v>回答不要
Not Applicable</v>
      </c>
      <c r="AE216" s="488"/>
      <c r="AF216" s="489"/>
      <c r="AG216" s="493"/>
      <c r="AH216" s="494"/>
      <c r="AI216" s="503"/>
      <c r="AJ216" s="487" t="str">
        <f t="shared" si="43"/>
        <v>回答不要
Not Applicable</v>
      </c>
      <c r="AK216" s="488"/>
      <c r="AL216" s="489"/>
      <c r="AM216" s="493"/>
      <c r="AN216" s="494"/>
      <c r="AO216" s="503"/>
      <c r="AP216" s="509">
        <f>IF(OR(AND('0.Work Content Judge'!$AE$160=1,$CP216=99),AND('0.Work Content Judge'!$AH$160=1,$CQ216=99),AND('0.Work Content Judge'!$AG$160=1,$CR216=99),AND(COUNTIF('0.Work Content Judge'!$AJ$160:$AO$160,2)=0,$CS216=99),AND(COUNTIF('0.Work Content Judge'!$AJ$160:$AO$160,2)&gt;0,$CT216=99),AND('0.Work Content Judge'!$T$160=0,$CU216=99),AND('0.Work Content Judge'!$U$160=0,$CV216=99)),0,IF(OR(AND('0.Work Content Judge'!$G$130=1,$CD216=1),AND('0.Work Content Judge'!$H$130=1,$CE216=1),AND('0.Work Content Judge'!$I$130=1,$CF216=1),AND('0.Work Content Judge'!$J$130=1,$CG216=1),AND('0.Work Content Judge'!$L$130=1,$CK216=1),,AND('0.Work Content Judge'!$O$130=1,$CL216=1),AND('0.Work Content Judge'!$P$130=1,$CM216=1)),1,0))</f>
        <v>0</v>
      </c>
      <c r="AQ216" s="509">
        <f t="shared" si="44"/>
        <v>1</v>
      </c>
      <c r="AR216" s="509">
        <f>IF(OR(AND('0.Work Content Judge'!$AE$161=1,$CP216=99),AND('0.Work Content Judge'!$AH$161=1,$CQ216=99),AND('0.Work Content Judge'!$AG$161=1,$CR216=99),AND(COUNTIF('0.Work Content Judge'!$AJ$161:$AO$161,2)=0,$CS216=99),AND(COUNTIF('0.Work Content Judge'!$AJ$161:$AO$161,2)&gt;0,$CT216=99),AND('0.Work Content Judge'!$T$161=0,$CU216=99),AND('0.Work Content Judge'!$U$161=0,$CV216=99)),0,IF(OR(AND('0.Work Content Judge'!$G$131=1,$CD216=1),AND('0.Work Content Judge'!$H$131=1,$CE216=1),AND('0.Work Content Judge'!$I$131=1,$CF216=1),AND('0.Work Content Judge'!$J$131=1,$CG216=1),AND('0.Work Content Judge'!$L$131=1,$CK216=1),,AND('0.Work Content Judge'!$O$131=1,$CL216=1),AND('0.Work Content Judge'!$P$131=1,$CM216=1)),1,0))</f>
        <v>0</v>
      </c>
      <c r="AS216" s="509">
        <f t="shared" si="45"/>
        <v>1</v>
      </c>
      <c r="AT216" s="509">
        <f>IF(OR(AND('0.Work Content Judge'!$AE$162=1,$CP216=99),AND('0.Work Content Judge'!$AH$162=1,$CQ216=99),AND('0.Work Content Judge'!$AG$162=1,$CR216=99),AND(COUNTIF('0.Work Content Judge'!$AJ$162:$AO$162,2)=0,$CS216=99),AND(COUNTIF('0.Work Content Judge'!$AJ$162:$AO$162,2)&gt;0,$CT216=99),AND('0.Work Content Judge'!$T$162=0,$CU216=99),AND('0.Work Content Judge'!$U$162=0,$CV216=99)),0,IF(OR(AND('0.Work Content Judge'!$G$132=1,$CD216=1),AND('0.Work Content Judge'!$H$132=1,$CE216=1),AND('0.Work Content Judge'!$I$132=1,$CF216=1),AND('0.Work Content Judge'!$J$132=1,$CG216=1),AND('0.Work Content Judge'!$L$132=1,$CK216=1),,AND('0.Work Content Judge'!$O$132=1,$CL216=1),AND('0.Work Content Judge'!$P$132=1,$CM216=1)),1,0))</f>
        <v>0</v>
      </c>
      <c r="AU216" s="509">
        <f t="shared" si="46"/>
        <v>1</v>
      </c>
      <c r="AV216" s="509">
        <f>IF(OR(AND('0.Work Content Judge'!$AE$163=1,$CP216=99),AND('0.Work Content Judge'!$AH$163=1,$CQ216=99),AND('0.Work Content Judge'!$AG$163=1,$CR216=99),AND(COUNTIF('0.Work Content Judge'!$AJ$163:$AO$163,2)=0,$CS216=99),AND(COUNTIF('0.Work Content Judge'!$AJ$163:$AO$163,2)&gt;0,$CT216=99),AND('0.Work Content Judge'!$T$163=0,$CU216=99),AND('0.Work Content Judge'!$U$163=0,$CV216=99)),0,IF(OR(AND('0.Work Content Judge'!$G$133=1,$CD216=1),AND('0.Work Content Judge'!$H$133=1,$CE216=1),AND('0.Work Content Judge'!$I$133=1,$CF216=1),AND('0.Work Content Judge'!$J$133=1,$CG216=1),AND('0.Work Content Judge'!$L$133=1,$CK216=1),,AND('0.Work Content Judge'!$O$133=1,$CL216=1),AND('0.Work Content Judge'!$P$133=1,$CM216=1)),1,0))</f>
        <v>0</v>
      </c>
      <c r="AW216" s="509">
        <f t="shared" si="47"/>
        <v>1</v>
      </c>
      <c r="AX216" s="509">
        <f>IF(OR(AND('0.Work Content Judge'!$AE$164=1,$CP216=99),AND('0.Work Content Judge'!$AH$164=1,$CQ216=99),AND('0.Work Content Judge'!$AG$164=1,$CR216=99),AND(COUNTIF('0.Work Content Judge'!$AJ$164:$AO$164,2)=0,$CS216=99),AND(COUNTIF('0.Work Content Judge'!$AJ$164:$AO$164,2)&gt;0,$CT216=99),AND('0.Work Content Judge'!$T$164=0,$CU216=99),AND('0.Work Content Judge'!$U$164=0,$CV216=99)),0,IF(OR(AND('0.Work Content Judge'!$G$134=1,$CD216=1),AND('0.Work Content Judge'!$H$134=1,$CE216=1),AND('0.Work Content Judge'!$I$134=1,$CF216=1),AND('0.Work Content Judge'!$J$134=1,$CG216=1),AND('0.Work Content Judge'!$L$134=1,$CK216=1),,AND('0.Work Content Judge'!$O$134=1,$CL216=1),AND('0.Work Content Judge'!$P$134=1,$CM216=1)),1,0))</f>
        <v>0</v>
      </c>
      <c r="AY216" s="509">
        <f t="shared" si="48"/>
        <v>1</v>
      </c>
      <c r="AZ216" s="493">
        <f t="shared" si="38"/>
        <v>1</v>
      </c>
      <c r="BA216" s="521">
        <v>1</v>
      </c>
      <c r="BB216" s="522">
        <v>1</v>
      </c>
      <c r="BC216" s="522" t="s">
        <v>749</v>
      </c>
      <c r="BD216" s="522" t="s">
        <v>749</v>
      </c>
      <c r="BE216" s="522" t="s">
        <v>749</v>
      </c>
      <c r="BF216" s="522" t="s">
        <v>749</v>
      </c>
      <c r="BG216" s="522" t="s">
        <v>749</v>
      </c>
      <c r="BH216" s="522" t="s">
        <v>749</v>
      </c>
      <c r="BI216" s="522" t="s">
        <v>749</v>
      </c>
      <c r="BJ216" s="522" t="e">
        <v>#N/A</v>
      </c>
      <c r="BK216" s="522" t="e">
        <v>#N/A</v>
      </c>
      <c r="BL216" s="522" t="e">
        <v>#N/A</v>
      </c>
      <c r="BM216" s="522" t="e">
        <v>#N/A</v>
      </c>
      <c r="BN216" s="522" t="e">
        <v>#N/A</v>
      </c>
      <c r="BO216" s="522" t="e">
        <v>#N/A</v>
      </c>
      <c r="BP216" s="522" t="e">
        <v>#N/A</v>
      </c>
      <c r="BQ216" s="522" t="s">
        <v>749</v>
      </c>
      <c r="BR216" s="522" t="s">
        <v>749</v>
      </c>
      <c r="BS216" s="522" t="s">
        <v>749</v>
      </c>
      <c r="BT216" s="522" t="s">
        <v>749</v>
      </c>
      <c r="BU216" s="522" t="s">
        <v>749</v>
      </c>
      <c r="BV216" s="522" t="s">
        <v>749</v>
      </c>
      <c r="BW216" s="522" t="s">
        <v>749</v>
      </c>
      <c r="BX216" s="522" t="s">
        <v>749</v>
      </c>
      <c r="BY216" s="522">
        <v>1</v>
      </c>
      <c r="BZ216" s="522">
        <v>1</v>
      </c>
      <c r="CA216" s="522">
        <v>1</v>
      </c>
      <c r="CB216" s="522">
        <v>1</v>
      </c>
      <c r="CC216" s="522" t="s">
        <v>749</v>
      </c>
      <c r="CD216" s="522">
        <v>1</v>
      </c>
      <c r="CE216" s="522">
        <v>1</v>
      </c>
      <c r="CF216" s="522" t="s">
        <v>749</v>
      </c>
      <c r="CG216" s="522" t="s">
        <v>749</v>
      </c>
      <c r="CH216" s="522" t="s">
        <v>749</v>
      </c>
      <c r="CI216" s="522" t="s">
        <v>749</v>
      </c>
      <c r="CJ216" s="522" t="s">
        <v>749</v>
      </c>
      <c r="CK216" s="522" t="s">
        <v>749</v>
      </c>
      <c r="CL216" s="522" t="s">
        <v>749</v>
      </c>
      <c r="CM216" s="522" t="s">
        <v>749</v>
      </c>
      <c r="CN216" s="522" t="s">
        <v>749</v>
      </c>
      <c r="CO216" s="522">
        <v>1</v>
      </c>
      <c r="CP216" s="522"/>
      <c r="CQ216" s="522"/>
      <c r="CR216" s="522"/>
      <c r="CS216" s="522"/>
      <c r="CT216" s="522"/>
      <c r="CU216" s="522"/>
      <c r="CV216" s="522"/>
    </row>
    <row r="217" s="258" customFormat="1" ht="144" spans="1:100">
      <c r="A217" s="447"/>
      <c r="B217" s="448">
        <f t="shared" si="26"/>
        <v>202</v>
      </c>
      <c r="C217" s="449" t="s">
        <v>1673</v>
      </c>
      <c r="D217" s="450" t="s">
        <v>743</v>
      </c>
      <c r="E217" s="451" t="s">
        <v>801</v>
      </c>
      <c r="F217" s="452" t="s">
        <v>1674</v>
      </c>
      <c r="G217" s="453" t="s">
        <v>1675</v>
      </c>
      <c r="H217" s="451" t="str">
        <f t="shared" si="37"/>
        <v>その他(ネットワーク機器等)
Other
(e.g., External FW, IPS/IDS, network equipment, storage devices, etc.)</v>
      </c>
      <c r="I217" s="319" t="s">
        <v>785</v>
      </c>
      <c r="J217" s="320" t="s">
        <v>786</v>
      </c>
      <c r="K217" s="487" t="str">
        <f t="shared" si="39"/>
        <v>回答不要
Not Applicable</v>
      </c>
      <c r="L217" s="488"/>
      <c r="M217" s="489"/>
      <c r="N217" s="492" t="s">
        <v>287</v>
      </c>
      <c r="O217" s="493"/>
      <c r="P217" s="494"/>
      <c r="Q217" s="503"/>
      <c r="R217" s="487" t="str">
        <f t="shared" si="40"/>
        <v>回答不要
Not Applicable</v>
      </c>
      <c r="S217" s="488"/>
      <c r="T217" s="489"/>
      <c r="U217" s="493"/>
      <c r="V217" s="494"/>
      <c r="W217" s="503"/>
      <c r="X217" s="487" t="str">
        <f t="shared" si="41"/>
        <v>回答不要
Not Applicable</v>
      </c>
      <c r="Y217" s="488"/>
      <c r="Z217" s="489"/>
      <c r="AA217" s="493"/>
      <c r="AB217" s="494"/>
      <c r="AC217" s="503"/>
      <c r="AD217" s="487" t="str">
        <f t="shared" si="42"/>
        <v>回答不要
Not Applicable</v>
      </c>
      <c r="AE217" s="488"/>
      <c r="AF217" s="489"/>
      <c r="AG217" s="493"/>
      <c r="AH217" s="494"/>
      <c r="AI217" s="503"/>
      <c r="AJ217" s="487" t="str">
        <f t="shared" si="43"/>
        <v>回答不要
Not Applicable</v>
      </c>
      <c r="AK217" s="488"/>
      <c r="AL217" s="489"/>
      <c r="AM217" s="493"/>
      <c r="AN217" s="494"/>
      <c r="AO217" s="503"/>
      <c r="AP217" s="509">
        <f>IF(OR(AND('0.Work Content Judge'!$AE$160=1,$CP217=99),AND('0.Work Content Judge'!$AH$160=1,$CQ217=99),AND('0.Work Content Judge'!$AG$160=1,$CR217=99),AND(COUNTIF('0.Work Content Judge'!$AJ$160:$AO$160,2)=0,$CS217=99),AND(COUNTIF('0.Work Content Judge'!$AJ$160:$AO$160,2)&gt;0,$CT217=99),AND('0.Work Content Judge'!$T$160=0,$CU217=99),AND('0.Work Content Judge'!$U$160=0,$CV217=99)),0,IF(OR(AND('0.Work Content Judge'!$G$130=1,$CD217=1),AND('0.Work Content Judge'!$H$130=1,$CE217=1),AND('0.Work Content Judge'!$I$130=1,$CF217=1),AND('0.Work Content Judge'!$J$130=1,$CG217=1),AND('0.Work Content Judge'!$L$130=1,$CK217=1),,AND('0.Work Content Judge'!$O$130=1,$CL217=1),AND('0.Work Content Judge'!$P$130=1,$CM217=1)),1,0))</f>
        <v>0</v>
      </c>
      <c r="AQ217" s="509">
        <f t="shared" si="44"/>
        <v>1</v>
      </c>
      <c r="AR217" s="509">
        <f>IF(OR(AND('0.Work Content Judge'!$AE$161=1,$CP217=99),AND('0.Work Content Judge'!$AH$161=1,$CQ217=99),AND('0.Work Content Judge'!$AG$161=1,$CR217=99),AND(COUNTIF('0.Work Content Judge'!$AJ$161:$AO$161,2)=0,$CS217=99),AND(COUNTIF('0.Work Content Judge'!$AJ$161:$AO$161,2)&gt;0,$CT217=99),AND('0.Work Content Judge'!$T$161=0,$CU217=99),AND('0.Work Content Judge'!$U$161=0,$CV217=99)),0,IF(OR(AND('0.Work Content Judge'!$G$131=1,$CD217=1),AND('0.Work Content Judge'!$H$131=1,$CE217=1),AND('0.Work Content Judge'!$I$131=1,$CF217=1),AND('0.Work Content Judge'!$J$131=1,$CG217=1),AND('0.Work Content Judge'!$L$131=1,$CK217=1),,AND('0.Work Content Judge'!$O$131=1,$CL217=1),AND('0.Work Content Judge'!$P$131=1,$CM217=1)),1,0))</f>
        <v>0</v>
      </c>
      <c r="AS217" s="509">
        <f t="shared" si="45"/>
        <v>1</v>
      </c>
      <c r="AT217" s="509">
        <f>IF(OR(AND('0.Work Content Judge'!$AE$162=1,$CP217=99),AND('0.Work Content Judge'!$AH$162=1,$CQ217=99),AND('0.Work Content Judge'!$AG$162=1,$CR217=99),AND(COUNTIF('0.Work Content Judge'!$AJ$162:$AO$162,2)=0,$CS217=99),AND(COUNTIF('0.Work Content Judge'!$AJ$162:$AO$162,2)&gt;0,$CT217=99),AND('0.Work Content Judge'!$T$162=0,$CU217=99),AND('0.Work Content Judge'!$U$162=0,$CV217=99)),0,IF(OR(AND('0.Work Content Judge'!$G$132=1,$CD217=1),AND('0.Work Content Judge'!$H$132=1,$CE217=1),AND('0.Work Content Judge'!$I$132=1,$CF217=1),AND('0.Work Content Judge'!$J$132=1,$CG217=1),AND('0.Work Content Judge'!$L$132=1,$CK217=1),,AND('0.Work Content Judge'!$O$132=1,$CL217=1),AND('0.Work Content Judge'!$P$132=1,$CM217=1)),1,0))</f>
        <v>0</v>
      </c>
      <c r="AU217" s="509">
        <f t="shared" si="46"/>
        <v>1</v>
      </c>
      <c r="AV217" s="509">
        <f>IF(OR(AND('0.Work Content Judge'!$AE$163=1,$CP217=99),AND('0.Work Content Judge'!$AH$163=1,$CQ217=99),AND('0.Work Content Judge'!$AG$163=1,$CR217=99),AND(COUNTIF('0.Work Content Judge'!$AJ$163:$AO$163,2)=0,$CS217=99),AND(COUNTIF('0.Work Content Judge'!$AJ$163:$AO$163,2)&gt;0,$CT217=99),AND('0.Work Content Judge'!$T$163=0,$CU217=99),AND('0.Work Content Judge'!$U$163=0,$CV217=99)),0,IF(OR(AND('0.Work Content Judge'!$G$133=1,$CD217=1),AND('0.Work Content Judge'!$H$133=1,$CE217=1),AND('0.Work Content Judge'!$I$133=1,$CF217=1),AND('0.Work Content Judge'!$J$133=1,$CG217=1),AND('0.Work Content Judge'!$L$133=1,$CK217=1),,AND('0.Work Content Judge'!$O$133=1,$CL217=1),AND('0.Work Content Judge'!$P$133=1,$CM217=1)),1,0))</f>
        <v>0</v>
      </c>
      <c r="AW217" s="509">
        <f t="shared" si="47"/>
        <v>1</v>
      </c>
      <c r="AX217" s="509">
        <f>IF(OR(AND('0.Work Content Judge'!$AE$164=1,$CP217=99),AND('0.Work Content Judge'!$AH$164=1,$CQ217=99),AND('0.Work Content Judge'!$AG$164=1,$CR217=99),AND(COUNTIF('0.Work Content Judge'!$AJ$164:$AO$164,2)=0,$CS217=99),AND(COUNTIF('0.Work Content Judge'!$AJ$164:$AO$164,2)&gt;0,$CT217=99),AND('0.Work Content Judge'!$T$164=0,$CU217=99),AND('0.Work Content Judge'!$U$164=0,$CV217=99)),0,IF(OR(AND('0.Work Content Judge'!$G$134=1,$CD217=1),AND('0.Work Content Judge'!$H$134=1,$CE217=1),AND('0.Work Content Judge'!$I$134=1,$CF217=1),AND('0.Work Content Judge'!$J$134=1,$CG217=1),AND('0.Work Content Judge'!$L$134=1,$CK217=1),,AND('0.Work Content Judge'!$O$134=1,$CL217=1),AND('0.Work Content Judge'!$P$134=1,$CM217=1)),1,0))</f>
        <v>0</v>
      </c>
      <c r="AY217" s="509">
        <f t="shared" si="48"/>
        <v>1</v>
      </c>
      <c r="AZ217" s="493">
        <f t="shared" si="38"/>
        <v>1</v>
      </c>
      <c r="BA217" s="521">
        <v>1</v>
      </c>
      <c r="BB217" s="522">
        <v>1</v>
      </c>
      <c r="BC217" s="522" t="s">
        <v>749</v>
      </c>
      <c r="BD217" s="522" t="s">
        <v>749</v>
      </c>
      <c r="BE217" s="522" t="s">
        <v>749</v>
      </c>
      <c r="BF217" s="522" t="s">
        <v>749</v>
      </c>
      <c r="BG217" s="522" t="s">
        <v>749</v>
      </c>
      <c r="BH217" s="522" t="s">
        <v>749</v>
      </c>
      <c r="BI217" s="522" t="s">
        <v>749</v>
      </c>
      <c r="BJ217" s="522" t="e">
        <v>#N/A</v>
      </c>
      <c r="BK217" s="522" t="e">
        <v>#N/A</v>
      </c>
      <c r="BL217" s="522" t="e">
        <v>#N/A</v>
      </c>
      <c r="BM217" s="522" t="e">
        <v>#N/A</v>
      </c>
      <c r="BN217" s="522" t="e">
        <v>#N/A</v>
      </c>
      <c r="BO217" s="522" t="e">
        <v>#N/A</v>
      </c>
      <c r="BP217" s="522" t="e">
        <v>#N/A</v>
      </c>
      <c r="BQ217" s="522" t="s">
        <v>749</v>
      </c>
      <c r="BR217" s="522" t="s">
        <v>749</v>
      </c>
      <c r="BS217" s="522" t="s">
        <v>749</v>
      </c>
      <c r="BT217" s="522" t="s">
        <v>749</v>
      </c>
      <c r="BU217" s="522" t="s">
        <v>749</v>
      </c>
      <c r="BV217" s="522" t="s">
        <v>749</v>
      </c>
      <c r="BW217" s="522" t="s">
        <v>749</v>
      </c>
      <c r="BX217" s="522" t="s">
        <v>749</v>
      </c>
      <c r="BY217" s="522">
        <v>1</v>
      </c>
      <c r="BZ217" s="522"/>
      <c r="CA217" s="522"/>
      <c r="CB217" s="522">
        <v>1</v>
      </c>
      <c r="CC217" s="522" t="s">
        <v>749</v>
      </c>
      <c r="CD217" s="522" t="s">
        <v>749</v>
      </c>
      <c r="CE217" s="522" t="s">
        <v>749</v>
      </c>
      <c r="CF217" s="522" t="s">
        <v>749</v>
      </c>
      <c r="CG217" s="522">
        <v>1</v>
      </c>
      <c r="CH217" s="522" t="s">
        <v>749</v>
      </c>
      <c r="CI217" s="522" t="s">
        <v>749</v>
      </c>
      <c r="CJ217" s="522" t="s">
        <v>749</v>
      </c>
      <c r="CK217" s="522" t="s">
        <v>749</v>
      </c>
      <c r="CL217" s="522" t="s">
        <v>749</v>
      </c>
      <c r="CM217" s="522" t="s">
        <v>749</v>
      </c>
      <c r="CN217" s="522" t="s">
        <v>749</v>
      </c>
      <c r="CO217" s="522">
        <v>1</v>
      </c>
      <c r="CP217" s="522"/>
      <c r="CQ217" s="522"/>
      <c r="CR217" s="522"/>
      <c r="CS217" s="522"/>
      <c r="CT217" s="522"/>
      <c r="CU217" s="522"/>
      <c r="CV217" s="522"/>
    </row>
    <row r="218" s="258" customFormat="1" ht="144" spans="1:100">
      <c r="A218" s="447"/>
      <c r="B218" s="448">
        <f t="shared" si="26"/>
        <v>203</v>
      </c>
      <c r="C218" s="449" t="s">
        <v>1007</v>
      </c>
      <c r="D218" s="450" t="s">
        <v>743</v>
      </c>
      <c r="E218" s="451" t="s">
        <v>744</v>
      </c>
      <c r="F218" s="452" t="s">
        <v>1008</v>
      </c>
      <c r="G218" s="453" t="s">
        <v>1009</v>
      </c>
      <c r="H218" s="451" t="str">
        <f t="shared" si="37"/>
        <v>その他(ネットワーク機器等)
Other
(e.g., External FW, IPS/IDS, network equipment, storage devices, etc.)</v>
      </c>
      <c r="I218" s="319" t="s">
        <v>785</v>
      </c>
      <c r="J218" s="320" t="s">
        <v>786</v>
      </c>
      <c r="K218" s="487" t="str">
        <f t="shared" si="39"/>
        <v>回答不要
Not Applicable</v>
      </c>
      <c r="L218" s="488"/>
      <c r="M218" s="489"/>
      <c r="N218" s="492" t="s">
        <v>287</v>
      </c>
      <c r="O218" s="493"/>
      <c r="P218" s="494"/>
      <c r="Q218" s="503"/>
      <c r="R218" s="487" t="str">
        <f t="shared" si="40"/>
        <v>回答不要
Not Applicable</v>
      </c>
      <c r="S218" s="488"/>
      <c r="T218" s="489"/>
      <c r="U218" s="493"/>
      <c r="V218" s="494"/>
      <c r="W218" s="503"/>
      <c r="X218" s="487" t="str">
        <f t="shared" si="41"/>
        <v>回答不要
Not Applicable</v>
      </c>
      <c r="Y218" s="488"/>
      <c r="Z218" s="489"/>
      <c r="AA218" s="493"/>
      <c r="AB218" s="494"/>
      <c r="AC218" s="503"/>
      <c r="AD218" s="487" t="str">
        <f t="shared" si="42"/>
        <v>回答不要
Not Applicable</v>
      </c>
      <c r="AE218" s="488"/>
      <c r="AF218" s="489"/>
      <c r="AG218" s="493"/>
      <c r="AH218" s="494"/>
      <c r="AI218" s="503"/>
      <c r="AJ218" s="487" t="str">
        <f t="shared" si="43"/>
        <v>回答不要
Not Applicable</v>
      </c>
      <c r="AK218" s="488"/>
      <c r="AL218" s="489"/>
      <c r="AM218" s="493"/>
      <c r="AN218" s="494"/>
      <c r="AO218" s="503"/>
      <c r="AP218" s="509">
        <f>IF(OR(AND('0.Work Content Judge'!$AE$160=1,$CP218=99),AND('0.Work Content Judge'!$AH$160=1,$CQ218=99),AND('0.Work Content Judge'!$AG$160=1,$CR218=99),AND(COUNTIF('0.Work Content Judge'!$AJ$160:$AO$160,2)=0,$CS218=99),AND(COUNTIF('0.Work Content Judge'!$AJ$160:$AO$160,2)&gt;0,$CT218=99),AND('0.Work Content Judge'!$T$160=0,$CU218=99),AND('0.Work Content Judge'!$U$160=0,$CV218=99)),0,IF(OR(AND('0.Work Content Judge'!$G$130=1,$CD218=1),AND('0.Work Content Judge'!$H$130=1,$CE218=1),AND('0.Work Content Judge'!$I$130=1,$CF218=1),AND('0.Work Content Judge'!$J$130=1,$CG218=1),AND('0.Work Content Judge'!$L$130=1,$CK218=1),,AND('0.Work Content Judge'!$O$130=1,$CL218=1),AND('0.Work Content Judge'!$P$130=1,$CM218=1)),1,0))</f>
        <v>0</v>
      </c>
      <c r="AQ218" s="509">
        <f t="shared" si="44"/>
        <v>1</v>
      </c>
      <c r="AR218" s="509">
        <f>IF(OR(AND('0.Work Content Judge'!$AE$161=1,$CP218=99),AND('0.Work Content Judge'!$AH$161=1,$CQ218=99),AND('0.Work Content Judge'!$AG$161=1,$CR218=99),AND(COUNTIF('0.Work Content Judge'!$AJ$161:$AO$161,2)=0,$CS218=99),AND(COUNTIF('0.Work Content Judge'!$AJ$161:$AO$161,2)&gt;0,$CT218=99),AND('0.Work Content Judge'!$T$161=0,$CU218=99),AND('0.Work Content Judge'!$U$161=0,$CV218=99)),0,IF(OR(AND('0.Work Content Judge'!$G$131=1,$CD218=1),AND('0.Work Content Judge'!$H$131=1,$CE218=1),AND('0.Work Content Judge'!$I$131=1,$CF218=1),AND('0.Work Content Judge'!$J$131=1,$CG218=1),AND('0.Work Content Judge'!$L$131=1,$CK218=1),,AND('0.Work Content Judge'!$O$131=1,$CL218=1),AND('0.Work Content Judge'!$P$131=1,$CM218=1)),1,0))</f>
        <v>0</v>
      </c>
      <c r="AS218" s="509">
        <f t="shared" si="45"/>
        <v>1</v>
      </c>
      <c r="AT218" s="509">
        <f>IF(OR(AND('0.Work Content Judge'!$AE$162=1,$CP218=99),AND('0.Work Content Judge'!$AH$162=1,$CQ218=99),AND('0.Work Content Judge'!$AG$162=1,$CR218=99),AND(COUNTIF('0.Work Content Judge'!$AJ$162:$AO$162,2)=0,$CS218=99),AND(COUNTIF('0.Work Content Judge'!$AJ$162:$AO$162,2)&gt;0,$CT218=99),AND('0.Work Content Judge'!$T$162=0,$CU218=99),AND('0.Work Content Judge'!$U$162=0,$CV218=99)),0,IF(OR(AND('0.Work Content Judge'!$G$132=1,$CD218=1),AND('0.Work Content Judge'!$H$132=1,$CE218=1),AND('0.Work Content Judge'!$I$132=1,$CF218=1),AND('0.Work Content Judge'!$J$132=1,$CG218=1),AND('0.Work Content Judge'!$L$132=1,$CK218=1),,AND('0.Work Content Judge'!$O$132=1,$CL218=1),AND('0.Work Content Judge'!$P$132=1,$CM218=1)),1,0))</f>
        <v>0</v>
      </c>
      <c r="AU218" s="509">
        <f t="shared" si="46"/>
        <v>1</v>
      </c>
      <c r="AV218" s="509">
        <f>IF(OR(AND('0.Work Content Judge'!$AE$163=1,$CP218=99),AND('0.Work Content Judge'!$AH$163=1,$CQ218=99),AND('0.Work Content Judge'!$AG$163=1,$CR218=99),AND(COUNTIF('0.Work Content Judge'!$AJ$163:$AO$163,2)=0,$CS218=99),AND(COUNTIF('0.Work Content Judge'!$AJ$163:$AO$163,2)&gt;0,$CT218=99),AND('0.Work Content Judge'!$T$163=0,$CU218=99),AND('0.Work Content Judge'!$U$163=0,$CV218=99)),0,IF(OR(AND('0.Work Content Judge'!$G$133=1,$CD218=1),AND('0.Work Content Judge'!$H$133=1,$CE218=1),AND('0.Work Content Judge'!$I$133=1,$CF218=1),AND('0.Work Content Judge'!$J$133=1,$CG218=1),AND('0.Work Content Judge'!$L$133=1,$CK218=1),,AND('0.Work Content Judge'!$O$133=1,$CL218=1),AND('0.Work Content Judge'!$P$133=1,$CM218=1)),1,0))</f>
        <v>0</v>
      </c>
      <c r="AW218" s="509">
        <f t="shared" si="47"/>
        <v>1</v>
      </c>
      <c r="AX218" s="509">
        <f>IF(OR(AND('0.Work Content Judge'!$AE$164=1,$CP218=99),AND('0.Work Content Judge'!$AH$164=1,$CQ218=99),AND('0.Work Content Judge'!$AG$164=1,$CR218=99),AND(COUNTIF('0.Work Content Judge'!$AJ$164:$AO$164,2)=0,$CS218=99),AND(COUNTIF('0.Work Content Judge'!$AJ$164:$AO$164,2)&gt;0,$CT218=99),AND('0.Work Content Judge'!$T$164=0,$CU218=99),AND('0.Work Content Judge'!$U$164=0,$CV218=99)),0,IF(OR(AND('0.Work Content Judge'!$G$134=1,$CD218=1),AND('0.Work Content Judge'!$H$134=1,$CE218=1),AND('0.Work Content Judge'!$I$134=1,$CF218=1),AND('0.Work Content Judge'!$J$134=1,$CG218=1),AND('0.Work Content Judge'!$L$134=1,$CK218=1),,AND('0.Work Content Judge'!$O$134=1,$CL218=1),AND('0.Work Content Judge'!$P$134=1,$CM218=1)),1,0))</f>
        <v>0</v>
      </c>
      <c r="AY218" s="509">
        <f t="shared" si="48"/>
        <v>1</v>
      </c>
      <c r="AZ218" s="493">
        <f t="shared" si="38"/>
        <v>1</v>
      </c>
      <c r="BA218" s="521">
        <v>1</v>
      </c>
      <c r="BB218" s="522">
        <v>1</v>
      </c>
      <c r="BC218" s="522" t="s">
        <v>749</v>
      </c>
      <c r="BD218" s="522">
        <v>1</v>
      </c>
      <c r="BE218" s="522" t="s">
        <v>749</v>
      </c>
      <c r="BF218" s="522" t="s">
        <v>749</v>
      </c>
      <c r="BG218" s="522" t="s">
        <v>749</v>
      </c>
      <c r="BH218" s="522" t="s">
        <v>749</v>
      </c>
      <c r="BI218" s="522" t="s">
        <v>749</v>
      </c>
      <c r="BJ218" s="522" t="e">
        <v>#N/A</v>
      </c>
      <c r="BK218" s="522" t="e">
        <v>#N/A</v>
      </c>
      <c r="BL218" s="522" t="e">
        <v>#N/A</v>
      </c>
      <c r="BM218" s="522" t="e">
        <v>#N/A</v>
      </c>
      <c r="BN218" s="522" t="e">
        <v>#N/A</v>
      </c>
      <c r="BO218" s="522" t="e">
        <v>#N/A</v>
      </c>
      <c r="BP218" s="522" t="e">
        <v>#N/A</v>
      </c>
      <c r="BQ218" s="522" t="s">
        <v>749</v>
      </c>
      <c r="BR218" s="522" t="s">
        <v>749</v>
      </c>
      <c r="BS218" s="522" t="s">
        <v>749</v>
      </c>
      <c r="BT218" s="522" t="s">
        <v>749</v>
      </c>
      <c r="BU218" s="522" t="s">
        <v>749</v>
      </c>
      <c r="BV218" s="522" t="s">
        <v>749</v>
      </c>
      <c r="BW218" s="522" t="s">
        <v>749</v>
      </c>
      <c r="BX218" s="522" t="s">
        <v>749</v>
      </c>
      <c r="BY218" s="522">
        <v>1</v>
      </c>
      <c r="BZ218" s="522">
        <v>1</v>
      </c>
      <c r="CA218" s="522">
        <v>1</v>
      </c>
      <c r="CB218" s="522">
        <v>1</v>
      </c>
      <c r="CC218" s="522">
        <v>1</v>
      </c>
      <c r="CD218" s="522">
        <v>1</v>
      </c>
      <c r="CE218" s="522" t="s">
        <v>749</v>
      </c>
      <c r="CF218" s="522" t="s">
        <v>749</v>
      </c>
      <c r="CG218" s="522">
        <v>1</v>
      </c>
      <c r="CH218" s="522" t="s">
        <v>749</v>
      </c>
      <c r="CI218" s="522" t="s">
        <v>749</v>
      </c>
      <c r="CJ218" s="522" t="s">
        <v>749</v>
      </c>
      <c r="CK218" s="522" t="s">
        <v>749</v>
      </c>
      <c r="CL218" s="522" t="s">
        <v>749</v>
      </c>
      <c r="CM218" s="522" t="s">
        <v>749</v>
      </c>
      <c r="CN218" s="522">
        <v>1</v>
      </c>
      <c r="CO218" s="522">
        <v>1</v>
      </c>
      <c r="CP218" s="522"/>
      <c r="CQ218" s="522"/>
      <c r="CR218" s="522"/>
      <c r="CS218" s="522"/>
      <c r="CT218" s="522"/>
      <c r="CU218" s="522"/>
      <c r="CV218" s="522"/>
    </row>
    <row r="219" s="258" customFormat="1" ht="144" spans="1:100">
      <c r="A219" s="447"/>
      <c r="B219" s="448">
        <f t="shared" si="26"/>
        <v>204</v>
      </c>
      <c r="C219" s="449" t="s">
        <v>1676</v>
      </c>
      <c r="D219" s="450" t="s">
        <v>743</v>
      </c>
      <c r="E219" s="451" t="s">
        <v>801</v>
      </c>
      <c r="F219" s="452" t="s">
        <v>1677</v>
      </c>
      <c r="G219" s="453" t="s">
        <v>1678</v>
      </c>
      <c r="H219" s="451" t="str">
        <f t="shared" si="37"/>
        <v>その他(ネットワーク機器等)
Other
(e.g., External FW, IPS/IDS, network equipment, storage devices, etc.)</v>
      </c>
      <c r="I219" s="319" t="s">
        <v>785</v>
      </c>
      <c r="J219" s="320" t="s">
        <v>786</v>
      </c>
      <c r="K219" s="487" t="str">
        <f t="shared" si="39"/>
        <v>回答不要
Not Applicable</v>
      </c>
      <c r="L219" s="488"/>
      <c r="M219" s="489"/>
      <c r="N219" s="492" t="s">
        <v>287</v>
      </c>
      <c r="O219" s="493"/>
      <c r="P219" s="494"/>
      <c r="Q219" s="503"/>
      <c r="R219" s="487" t="str">
        <f t="shared" si="40"/>
        <v>回答不要
Not Applicable</v>
      </c>
      <c r="S219" s="488"/>
      <c r="T219" s="489"/>
      <c r="U219" s="493"/>
      <c r="V219" s="494"/>
      <c r="W219" s="503"/>
      <c r="X219" s="487" t="str">
        <f t="shared" si="41"/>
        <v>回答不要
Not Applicable</v>
      </c>
      <c r="Y219" s="488"/>
      <c r="Z219" s="489"/>
      <c r="AA219" s="493"/>
      <c r="AB219" s="494"/>
      <c r="AC219" s="503"/>
      <c r="AD219" s="487" t="str">
        <f t="shared" si="42"/>
        <v>回答不要
Not Applicable</v>
      </c>
      <c r="AE219" s="488"/>
      <c r="AF219" s="489"/>
      <c r="AG219" s="493"/>
      <c r="AH219" s="494"/>
      <c r="AI219" s="503"/>
      <c r="AJ219" s="487" t="str">
        <f t="shared" si="43"/>
        <v>回答不要
Not Applicable</v>
      </c>
      <c r="AK219" s="488"/>
      <c r="AL219" s="489"/>
      <c r="AM219" s="493"/>
      <c r="AN219" s="494"/>
      <c r="AO219" s="503"/>
      <c r="AP219" s="509">
        <f>IF(OR(AND('0.Work Content Judge'!$AE$160=1,$CP219=99),AND('0.Work Content Judge'!$AH$160=1,$CQ219=99),AND('0.Work Content Judge'!$AG$160=1,$CR219=99),AND(COUNTIF('0.Work Content Judge'!$AJ$160:$AO$160,2)=0,$CS219=99),AND(COUNTIF('0.Work Content Judge'!$AJ$160:$AO$160,2)&gt;0,$CT219=99),AND('0.Work Content Judge'!$T$160=0,$CU219=99),AND('0.Work Content Judge'!$U$160=0,$CV219=99)),0,IF(OR(AND('0.Work Content Judge'!$G$130=1,$CD219=1),AND('0.Work Content Judge'!$H$130=1,$CE219=1),AND('0.Work Content Judge'!$I$130=1,$CF219=1),AND('0.Work Content Judge'!$J$130=1,$CG219=1),AND('0.Work Content Judge'!$L$130=1,$CK219=1),,AND('0.Work Content Judge'!$O$130=1,$CL219=1),AND('0.Work Content Judge'!$P$130=1,$CM219=1)),1,0))</f>
        <v>0</v>
      </c>
      <c r="AQ219" s="509">
        <f t="shared" si="44"/>
        <v>1</v>
      </c>
      <c r="AR219" s="509">
        <f>IF(OR(AND('0.Work Content Judge'!$AE$161=1,$CP219=99),AND('0.Work Content Judge'!$AH$161=1,$CQ219=99),AND('0.Work Content Judge'!$AG$161=1,$CR219=99),AND(COUNTIF('0.Work Content Judge'!$AJ$161:$AO$161,2)=0,$CS219=99),AND(COUNTIF('0.Work Content Judge'!$AJ$161:$AO$161,2)&gt;0,$CT219=99),AND('0.Work Content Judge'!$T$161=0,$CU219=99),AND('0.Work Content Judge'!$U$161=0,$CV219=99)),0,IF(OR(AND('0.Work Content Judge'!$G$131=1,$CD219=1),AND('0.Work Content Judge'!$H$131=1,$CE219=1),AND('0.Work Content Judge'!$I$131=1,$CF219=1),AND('0.Work Content Judge'!$J$131=1,$CG219=1),AND('0.Work Content Judge'!$L$131=1,$CK219=1),,AND('0.Work Content Judge'!$O$131=1,$CL219=1),AND('0.Work Content Judge'!$P$131=1,$CM219=1)),1,0))</f>
        <v>0</v>
      </c>
      <c r="AS219" s="509">
        <f t="shared" si="45"/>
        <v>1</v>
      </c>
      <c r="AT219" s="509">
        <f>IF(OR(AND('0.Work Content Judge'!$AE$162=1,$CP219=99),AND('0.Work Content Judge'!$AH$162=1,$CQ219=99),AND('0.Work Content Judge'!$AG$162=1,$CR219=99),AND(COUNTIF('0.Work Content Judge'!$AJ$162:$AO$162,2)=0,$CS219=99),AND(COUNTIF('0.Work Content Judge'!$AJ$162:$AO$162,2)&gt;0,$CT219=99),AND('0.Work Content Judge'!$T$162=0,$CU219=99),AND('0.Work Content Judge'!$U$162=0,$CV219=99)),0,IF(OR(AND('0.Work Content Judge'!$G$132=1,$CD219=1),AND('0.Work Content Judge'!$H$132=1,$CE219=1),AND('0.Work Content Judge'!$I$132=1,$CF219=1),AND('0.Work Content Judge'!$J$132=1,$CG219=1),AND('0.Work Content Judge'!$L$132=1,$CK219=1),,AND('0.Work Content Judge'!$O$132=1,$CL219=1),AND('0.Work Content Judge'!$P$132=1,$CM219=1)),1,0))</f>
        <v>0</v>
      </c>
      <c r="AU219" s="509">
        <f t="shared" si="46"/>
        <v>1</v>
      </c>
      <c r="AV219" s="509">
        <f>IF(OR(AND('0.Work Content Judge'!$AE$163=1,$CP219=99),AND('0.Work Content Judge'!$AH$163=1,$CQ219=99),AND('0.Work Content Judge'!$AG$163=1,$CR219=99),AND(COUNTIF('0.Work Content Judge'!$AJ$163:$AO$163,2)=0,$CS219=99),AND(COUNTIF('0.Work Content Judge'!$AJ$163:$AO$163,2)&gt;0,$CT219=99),AND('0.Work Content Judge'!$T$163=0,$CU219=99),AND('0.Work Content Judge'!$U$163=0,$CV219=99)),0,IF(OR(AND('0.Work Content Judge'!$G$133=1,$CD219=1),AND('0.Work Content Judge'!$H$133=1,$CE219=1),AND('0.Work Content Judge'!$I$133=1,$CF219=1),AND('0.Work Content Judge'!$J$133=1,$CG219=1),AND('0.Work Content Judge'!$L$133=1,$CK219=1),,AND('0.Work Content Judge'!$O$133=1,$CL219=1),AND('0.Work Content Judge'!$P$133=1,$CM219=1)),1,0))</f>
        <v>0</v>
      </c>
      <c r="AW219" s="509">
        <f t="shared" si="47"/>
        <v>1</v>
      </c>
      <c r="AX219" s="509">
        <f>IF(OR(AND('0.Work Content Judge'!$AE$164=1,$CP219=99),AND('0.Work Content Judge'!$AH$164=1,$CQ219=99),AND('0.Work Content Judge'!$AG$164=1,$CR219=99),AND(COUNTIF('0.Work Content Judge'!$AJ$164:$AO$164,2)=0,$CS219=99),AND(COUNTIF('0.Work Content Judge'!$AJ$164:$AO$164,2)&gt;0,$CT219=99),AND('0.Work Content Judge'!$T$164=0,$CU219=99),AND('0.Work Content Judge'!$U$164=0,$CV219=99)),0,IF(OR(AND('0.Work Content Judge'!$G$134=1,$CD219=1),AND('0.Work Content Judge'!$H$134=1,$CE219=1),AND('0.Work Content Judge'!$I$134=1,$CF219=1),AND('0.Work Content Judge'!$J$134=1,$CG219=1),AND('0.Work Content Judge'!$L$134=1,$CK219=1),,AND('0.Work Content Judge'!$O$134=1,$CL219=1),AND('0.Work Content Judge'!$P$134=1,$CM219=1)),1,0))</f>
        <v>0</v>
      </c>
      <c r="AY219" s="509">
        <f t="shared" si="48"/>
        <v>1</v>
      </c>
      <c r="AZ219" s="493">
        <f t="shared" si="38"/>
        <v>1</v>
      </c>
      <c r="BA219" s="521">
        <v>1</v>
      </c>
      <c r="BB219" s="522">
        <v>1</v>
      </c>
      <c r="BC219" s="522" t="s">
        <v>749</v>
      </c>
      <c r="BD219" s="522" t="s">
        <v>749</v>
      </c>
      <c r="BE219" s="522" t="s">
        <v>749</v>
      </c>
      <c r="BF219" s="522" t="s">
        <v>749</v>
      </c>
      <c r="BG219" s="522" t="s">
        <v>749</v>
      </c>
      <c r="BH219" s="522" t="s">
        <v>749</v>
      </c>
      <c r="BI219" s="522" t="s">
        <v>749</v>
      </c>
      <c r="BJ219" s="522" t="e">
        <v>#N/A</v>
      </c>
      <c r="BK219" s="522" t="e">
        <v>#N/A</v>
      </c>
      <c r="BL219" s="522" t="e">
        <v>#N/A</v>
      </c>
      <c r="BM219" s="522" t="e">
        <v>#N/A</v>
      </c>
      <c r="BN219" s="522" t="e">
        <v>#N/A</v>
      </c>
      <c r="BO219" s="522" t="e">
        <v>#N/A</v>
      </c>
      <c r="BP219" s="522" t="e">
        <v>#N/A</v>
      </c>
      <c r="BQ219" s="522" t="s">
        <v>749</v>
      </c>
      <c r="BR219" s="522" t="s">
        <v>749</v>
      </c>
      <c r="BS219" s="522" t="s">
        <v>749</v>
      </c>
      <c r="BT219" s="522" t="s">
        <v>749</v>
      </c>
      <c r="BU219" s="522" t="s">
        <v>749</v>
      </c>
      <c r="BV219" s="522" t="s">
        <v>749</v>
      </c>
      <c r="BW219" s="522" t="s">
        <v>749</v>
      </c>
      <c r="BX219" s="522" t="s">
        <v>749</v>
      </c>
      <c r="BY219" s="522">
        <v>1</v>
      </c>
      <c r="BZ219" s="522">
        <v>1</v>
      </c>
      <c r="CA219" s="522">
        <v>1</v>
      </c>
      <c r="CB219" s="522">
        <v>1</v>
      </c>
      <c r="CC219" s="522" t="s">
        <v>749</v>
      </c>
      <c r="CD219" s="522">
        <v>1</v>
      </c>
      <c r="CE219" s="522" t="s">
        <v>749</v>
      </c>
      <c r="CF219" s="522" t="s">
        <v>749</v>
      </c>
      <c r="CG219" s="522">
        <v>1</v>
      </c>
      <c r="CH219" s="522" t="s">
        <v>749</v>
      </c>
      <c r="CI219" s="522" t="s">
        <v>749</v>
      </c>
      <c r="CJ219" s="522" t="s">
        <v>749</v>
      </c>
      <c r="CK219" s="522" t="s">
        <v>749</v>
      </c>
      <c r="CL219" s="522" t="s">
        <v>749</v>
      </c>
      <c r="CM219" s="522" t="s">
        <v>749</v>
      </c>
      <c r="CN219" s="522" t="s">
        <v>749</v>
      </c>
      <c r="CO219" s="522">
        <v>1</v>
      </c>
      <c r="CP219" s="522"/>
      <c r="CQ219" s="522"/>
      <c r="CR219" s="522"/>
      <c r="CS219" s="522"/>
      <c r="CT219" s="522"/>
      <c r="CU219" s="522"/>
      <c r="CV219" s="522"/>
    </row>
    <row r="220" s="258" customFormat="1" ht="144" spans="1:100">
      <c r="A220" s="447"/>
      <c r="B220" s="448">
        <f t="shared" si="26"/>
        <v>205</v>
      </c>
      <c r="C220" s="449" t="s">
        <v>1679</v>
      </c>
      <c r="D220" s="450" t="s">
        <v>743</v>
      </c>
      <c r="E220" s="451" t="s">
        <v>801</v>
      </c>
      <c r="F220" s="452" t="s">
        <v>1680</v>
      </c>
      <c r="G220" s="453" t="s">
        <v>1681</v>
      </c>
      <c r="H220" s="451" t="str">
        <f t="shared" si="37"/>
        <v>その他(ネットワーク機器等)
Other
(e.g., External FW, IPS/IDS, network equipment, storage devices, etc.)</v>
      </c>
      <c r="I220" s="319" t="s">
        <v>785</v>
      </c>
      <c r="J220" s="320" t="s">
        <v>786</v>
      </c>
      <c r="K220" s="487" t="str">
        <f t="shared" si="39"/>
        <v>回答不要
Not Applicable</v>
      </c>
      <c r="L220" s="488"/>
      <c r="M220" s="489"/>
      <c r="N220" s="492" t="s">
        <v>287</v>
      </c>
      <c r="O220" s="493"/>
      <c r="P220" s="494"/>
      <c r="Q220" s="503"/>
      <c r="R220" s="487" t="str">
        <f t="shared" si="40"/>
        <v>回答不要
Not Applicable</v>
      </c>
      <c r="S220" s="488"/>
      <c r="T220" s="489"/>
      <c r="U220" s="493"/>
      <c r="V220" s="494"/>
      <c r="W220" s="503"/>
      <c r="X220" s="487" t="str">
        <f t="shared" si="41"/>
        <v>回答不要
Not Applicable</v>
      </c>
      <c r="Y220" s="488"/>
      <c r="Z220" s="489"/>
      <c r="AA220" s="493"/>
      <c r="AB220" s="494"/>
      <c r="AC220" s="503"/>
      <c r="AD220" s="487" t="str">
        <f t="shared" si="42"/>
        <v>回答不要
Not Applicable</v>
      </c>
      <c r="AE220" s="488"/>
      <c r="AF220" s="489"/>
      <c r="AG220" s="493"/>
      <c r="AH220" s="494"/>
      <c r="AI220" s="503"/>
      <c r="AJ220" s="487" t="str">
        <f t="shared" si="43"/>
        <v>回答不要
Not Applicable</v>
      </c>
      <c r="AK220" s="488"/>
      <c r="AL220" s="489"/>
      <c r="AM220" s="493"/>
      <c r="AN220" s="494"/>
      <c r="AO220" s="503"/>
      <c r="AP220" s="509">
        <f>IF(OR(AND('0.Work Content Judge'!$AE$160=1,$CP220=99),AND('0.Work Content Judge'!$AH$160=1,$CQ220=99),AND('0.Work Content Judge'!$AG$160=1,$CR220=99),AND(COUNTIF('0.Work Content Judge'!$AJ$160:$AO$160,2)=0,$CS220=99),AND(COUNTIF('0.Work Content Judge'!$AJ$160:$AO$160,2)&gt;0,$CT220=99),AND('0.Work Content Judge'!$T$160=0,$CU220=99),AND('0.Work Content Judge'!$U$160=0,$CV220=99)),0,IF(OR(AND('0.Work Content Judge'!$G$130=1,$CD220=1),AND('0.Work Content Judge'!$H$130=1,$CE220=1),AND('0.Work Content Judge'!$I$130=1,$CF220=1),AND('0.Work Content Judge'!$J$130=1,$CG220=1),AND('0.Work Content Judge'!$L$130=1,$CK220=1),,AND('0.Work Content Judge'!$O$130=1,$CL220=1),AND('0.Work Content Judge'!$P$130=1,$CM220=1)),1,0))</f>
        <v>0</v>
      </c>
      <c r="AQ220" s="509">
        <f t="shared" si="44"/>
        <v>1</v>
      </c>
      <c r="AR220" s="509">
        <f>IF(OR(AND('0.Work Content Judge'!$AE$161=1,$CP220=99),AND('0.Work Content Judge'!$AH$161=1,$CQ220=99),AND('0.Work Content Judge'!$AG$161=1,$CR220=99),AND(COUNTIF('0.Work Content Judge'!$AJ$161:$AO$161,2)=0,$CS220=99),AND(COUNTIF('0.Work Content Judge'!$AJ$161:$AO$161,2)&gt;0,$CT220=99),AND('0.Work Content Judge'!$T$161=0,$CU220=99),AND('0.Work Content Judge'!$U$161=0,$CV220=99)),0,IF(OR(AND('0.Work Content Judge'!$G$131=1,$CD220=1),AND('0.Work Content Judge'!$H$131=1,$CE220=1),AND('0.Work Content Judge'!$I$131=1,$CF220=1),AND('0.Work Content Judge'!$J$131=1,$CG220=1),AND('0.Work Content Judge'!$L$131=1,$CK220=1),,AND('0.Work Content Judge'!$O$131=1,$CL220=1),AND('0.Work Content Judge'!$P$131=1,$CM220=1)),1,0))</f>
        <v>0</v>
      </c>
      <c r="AS220" s="509">
        <f t="shared" si="45"/>
        <v>1</v>
      </c>
      <c r="AT220" s="509">
        <f>IF(OR(AND('0.Work Content Judge'!$AE$162=1,$CP220=99),AND('0.Work Content Judge'!$AH$162=1,$CQ220=99),AND('0.Work Content Judge'!$AG$162=1,$CR220=99),AND(COUNTIF('0.Work Content Judge'!$AJ$162:$AO$162,2)=0,$CS220=99),AND(COUNTIF('0.Work Content Judge'!$AJ$162:$AO$162,2)&gt;0,$CT220=99),AND('0.Work Content Judge'!$T$162=0,$CU220=99),AND('0.Work Content Judge'!$U$162=0,$CV220=99)),0,IF(OR(AND('0.Work Content Judge'!$G$132=1,$CD220=1),AND('0.Work Content Judge'!$H$132=1,$CE220=1),AND('0.Work Content Judge'!$I$132=1,$CF220=1),AND('0.Work Content Judge'!$J$132=1,$CG220=1),AND('0.Work Content Judge'!$L$132=1,$CK220=1),,AND('0.Work Content Judge'!$O$132=1,$CL220=1),AND('0.Work Content Judge'!$P$132=1,$CM220=1)),1,0))</f>
        <v>0</v>
      </c>
      <c r="AU220" s="509">
        <f t="shared" si="46"/>
        <v>1</v>
      </c>
      <c r="AV220" s="509">
        <f>IF(OR(AND('0.Work Content Judge'!$AE$163=1,$CP220=99),AND('0.Work Content Judge'!$AH$163=1,$CQ220=99),AND('0.Work Content Judge'!$AG$163=1,$CR220=99),AND(COUNTIF('0.Work Content Judge'!$AJ$163:$AO$163,2)=0,$CS220=99),AND(COUNTIF('0.Work Content Judge'!$AJ$163:$AO$163,2)&gt;0,$CT220=99),AND('0.Work Content Judge'!$T$163=0,$CU220=99),AND('0.Work Content Judge'!$U$163=0,$CV220=99)),0,IF(OR(AND('0.Work Content Judge'!$G$133=1,$CD220=1),AND('0.Work Content Judge'!$H$133=1,$CE220=1),AND('0.Work Content Judge'!$I$133=1,$CF220=1),AND('0.Work Content Judge'!$J$133=1,$CG220=1),AND('0.Work Content Judge'!$L$133=1,$CK220=1),,AND('0.Work Content Judge'!$O$133=1,$CL220=1),AND('0.Work Content Judge'!$P$133=1,$CM220=1)),1,0))</f>
        <v>0</v>
      </c>
      <c r="AW220" s="509">
        <f t="shared" si="47"/>
        <v>1</v>
      </c>
      <c r="AX220" s="509">
        <f>IF(OR(AND('0.Work Content Judge'!$AE$164=1,$CP220=99),AND('0.Work Content Judge'!$AH$164=1,$CQ220=99),AND('0.Work Content Judge'!$AG$164=1,$CR220=99),AND(COUNTIF('0.Work Content Judge'!$AJ$164:$AO$164,2)=0,$CS220=99),AND(COUNTIF('0.Work Content Judge'!$AJ$164:$AO$164,2)&gt;0,$CT220=99),AND('0.Work Content Judge'!$T$164=0,$CU220=99),AND('0.Work Content Judge'!$U$164=0,$CV220=99)),0,IF(OR(AND('0.Work Content Judge'!$G$134=1,$CD220=1),AND('0.Work Content Judge'!$H$134=1,$CE220=1),AND('0.Work Content Judge'!$I$134=1,$CF220=1),AND('0.Work Content Judge'!$J$134=1,$CG220=1),AND('0.Work Content Judge'!$L$134=1,$CK220=1),,AND('0.Work Content Judge'!$O$134=1,$CL220=1),AND('0.Work Content Judge'!$P$134=1,$CM220=1)),1,0))</f>
        <v>0</v>
      </c>
      <c r="AY220" s="509">
        <f t="shared" si="48"/>
        <v>1</v>
      </c>
      <c r="AZ220" s="493">
        <f t="shared" si="38"/>
        <v>1</v>
      </c>
      <c r="BA220" s="521">
        <v>1</v>
      </c>
      <c r="BB220" s="522">
        <v>1</v>
      </c>
      <c r="BC220" s="522" t="s">
        <v>749</v>
      </c>
      <c r="BD220" s="522" t="s">
        <v>749</v>
      </c>
      <c r="BE220" s="522" t="s">
        <v>749</v>
      </c>
      <c r="BF220" s="522" t="s">
        <v>749</v>
      </c>
      <c r="BG220" s="522" t="s">
        <v>749</v>
      </c>
      <c r="BH220" s="522" t="s">
        <v>749</v>
      </c>
      <c r="BI220" s="522" t="s">
        <v>749</v>
      </c>
      <c r="BJ220" s="522" t="e">
        <v>#N/A</v>
      </c>
      <c r="BK220" s="522" t="e">
        <v>#N/A</v>
      </c>
      <c r="BL220" s="522" t="e">
        <v>#N/A</v>
      </c>
      <c r="BM220" s="522" t="e">
        <v>#N/A</v>
      </c>
      <c r="BN220" s="522" t="e">
        <v>#N/A</v>
      </c>
      <c r="BO220" s="522" t="e">
        <v>#N/A</v>
      </c>
      <c r="BP220" s="522" t="e">
        <v>#N/A</v>
      </c>
      <c r="BQ220" s="522" t="s">
        <v>749</v>
      </c>
      <c r="BR220" s="522" t="s">
        <v>749</v>
      </c>
      <c r="BS220" s="522" t="s">
        <v>749</v>
      </c>
      <c r="BT220" s="522" t="s">
        <v>749</v>
      </c>
      <c r="BU220" s="522" t="s">
        <v>749</v>
      </c>
      <c r="BV220" s="522" t="s">
        <v>749</v>
      </c>
      <c r="BW220" s="522" t="s">
        <v>749</v>
      </c>
      <c r="BX220" s="522" t="s">
        <v>749</v>
      </c>
      <c r="BY220" s="522">
        <v>1</v>
      </c>
      <c r="BZ220" s="522">
        <v>1</v>
      </c>
      <c r="CA220" s="522">
        <v>1</v>
      </c>
      <c r="CB220" s="522">
        <v>1</v>
      </c>
      <c r="CC220" s="522" t="s">
        <v>749</v>
      </c>
      <c r="CD220" s="522">
        <v>1</v>
      </c>
      <c r="CE220" s="522">
        <v>1</v>
      </c>
      <c r="CF220" s="522" t="s">
        <v>749</v>
      </c>
      <c r="CG220" s="522">
        <v>1</v>
      </c>
      <c r="CH220" s="522" t="s">
        <v>749</v>
      </c>
      <c r="CI220" s="522" t="s">
        <v>749</v>
      </c>
      <c r="CJ220" s="522" t="s">
        <v>749</v>
      </c>
      <c r="CK220" s="522" t="s">
        <v>749</v>
      </c>
      <c r="CL220" s="522" t="s">
        <v>749</v>
      </c>
      <c r="CM220" s="522" t="s">
        <v>749</v>
      </c>
      <c r="CN220" s="522" t="s">
        <v>749</v>
      </c>
      <c r="CO220" s="522">
        <v>1</v>
      </c>
      <c r="CP220" s="522"/>
      <c r="CQ220" s="522"/>
      <c r="CR220" s="522"/>
      <c r="CS220" s="522"/>
      <c r="CT220" s="522"/>
      <c r="CU220" s="522"/>
      <c r="CV220" s="522"/>
    </row>
    <row r="221" s="258" customFormat="1" ht="144" spans="1:100">
      <c r="A221" s="447"/>
      <c r="B221" s="448">
        <f t="shared" si="26"/>
        <v>206</v>
      </c>
      <c r="C221" s="449" t="s">
        <v>1682</v>
      </c>
      <c r="D221" s="450" t="s">
        <v>743</v>
      </c>
      <c r="E221" s="451" t="s">
        <v>801</v>
      </c>
      <c r="F221" s="452" t="s">
        <v>1683</v>
      </c>
      <c r="G221" s="453" t="s">
        <v>1684</v>
      </c>
      <c r="H221" s="451" t="str">
        <f t="shared" si="37"/>
        <v>その他(ネットワーク機器等)
Other
(e.g., External FW, IPS/IDS, network equipment, storage devices, etc.)</v>
      </c>
      <c r="I221" s="319" t="s">
        <v>785</v>
      </c>
      <c r="J221" s="320" t="s">
        <v>786</v>
      </c>
      <c r="K221" s="487" t="str">
        <f t="shared" si="39"/>
        <v>回答不要
Not Applicable</v>
      </c>
      <c r="L221" s="488"/>
      <c r="M221" s="489"/>
      <c r="N221" s="492" t="s">
        <v>287</v>
      </c>
      <c r="O221" s="493"/>
      <c r="P221" s="494"/>
      <c r="Q221" s="503"/>
      <c r="R221" s="487" t="str">
        <f t="shared" si="40"/>
        <v>回答不要
Not Applicable</v>
      </c>
      <c r="S221" s="488"/>
      <c r="T221" s="489"/>
      <c r="U221" s="493"/>
      <c r="V221" s="494"/>
      <c r="W221" s="503"/>
      <c r="X221" s="487" t="str">
        <f t="shared" si="41"/>
        <v>回答不要
Not Applicable</v>
      </c>
      <c r="Y221" s="488"/>
      <c r="Z221" s="489"/>
      <c r="AA221" s="493"/>
      <c r="AB221" s="494"/>
      <c r="AC221" s="503"/>
      <c r="AD221" s="487" t="str">
        <f t="shared" si="42"/>
        <v>回答不要
Not Applicable</v>
      </c>
      <c r="AE221" s="488"/>
      <c r="AF221" s="489"/>
      <c r="AG221" s="493"/>
      <c r="AH221" s="494"/>
      <c r="AI221" s="503"/>
      <c r="AJ221" s="487" t="str">
        <f t="shared" si="43"/>
        <v>回答不要
Not Applicable</v>
      </c>
      <c r="AK221" s="488"/>
      <c r="AL221" s="489"/>
      <c r="AM221" s="493"/>
      <c r="AN221" s="494"/>
      <c r="AO221" s="503"/>
      <c r="AP221" s="509">
        <f>IF(OR(AND('0.Work Content Judge'!$AE$160=1,$CP221=99),AND('0.Work Content Judge'!$AH$160=1,$CQ221=99),AND('0.Work Content Judge'!$AG$160=1,$CR221=99),AND(COUNTIF('0.Work Content Judge'!$AJ$160:$AO$160,2)=0,$CS221=99),AND(COUNTIF('0.Work Content Judge'!$AJ$160:$AO$160,2)&gt;0,$CT221=99),AND('0.Work Content Judge'!$T$160=0,$CU221=99),AND('0.Work Content Judge'!$U$160=0,$CV221=99)),0,IF(OR(AND('0.Work Content Judge'!$G$130=1,$CD221=1),AND('0.Work Content Judge'!$H$130=1,$CE221=1),AND('0.Work Content Judge'!$I$130=1,$CF221=1),AND('0.Work Content Judge'!$J$130=1,$CG221=1),AND('0.Work Content Judge'!$L$130=1,$CK221=1),,AND('0.Work Content Judge'!$O$130=1,$CL221=1),AND('0.Work Content Judge'!$P$130=1,$CM221=1)),1,0))</f>
        <v>0</v>
      </c>
      <c r="AQ221" s="509">
        <f t="shared" si="44"/>
        <v>1</v>
      </c>
      <c r="AR221" s="509">
        <f>IF(OR(AND('0.Work Content Judge'!$AE$161=1,$CP221=99),AND('0.Work Content Judge'!$AH$161=1,$CQ221=99),AND('0.Work Content Judge'!$AG$161=1,$CR221=99),AND(COUNTIF('0.Work Content Judge'!$AJ$161:$AO$161,2)=0,$CS221=99),AND(COUNTIF('0.Work Content Judge'!$AJ$161:$AO$161,2)&gt;0,$CT221=99),AND('0.Work Content Judge'!$T$161=0,$CU221=99),AND('0.Work Content Judge'!$U$161=0,$CV221=99)),0,IF(OR(AND('0.Work Content Judge'!$G$131=1,$CD221=1),AND('0.Work Content Judge'!$H$131=1,$CE221=1),AND('0.Work Content Judge'!$I$131=1,$CF221=1),AND('0.Work Content Judge'!$J$131=1,$CG221=1),AND('0.Work Content Judge'!$L$131=1,$CK221=1),,AND('0.Work Content Judge'!$O$131=1,$CL221=1),AND('0.Work Content Judge'!$P$131=1,$CM221=1)),1,0))</f>
        <v>0</v>
      </c>
      <c r="AS221" s="509">
        <f t="shared" si="45"/>
        <v>1</v>
      </c>
      <c r="AT221" s="509">
        <f>IF(OR(AND('0.Work Content Judge'!$AE$162=1,$CP221=99),AND('0.Work Content Judge'!$AH$162=1,$CQ221=99),AND('0.Work Content Judge'!$AG$162=1,$CR221=99),AND(COUNTIF('0.Work Content Judge'!$AJ$162:$AO$162,2)=0,$CS221=99),AND(COUNTIF('0.Work Content Judge'!$AJ$162:$AO$162,2)&gt;0,$CT221=99),AND('0.Work Content Judge'!$T$162=0,$CU221=99),AND('0.Work Content Judge'!$U$162=0,$CV221=99)),0,IF(OR(AND('0.Work Content Judge'!$G$132=1,$CD221=1),AND('0.Work Content Judge'!$H$132=1,$CE221=1),AND('0.Work Content Judge'!$I$132=1,$CF221=1),AND('0.Work Content Judge'!$J$132=1,$CG221=1),AND('0.Work Content Judge'!$L$132=1,$CK221=1),,AND('0.Work Content Judge'!$O$132=1,$CL221=1),AND('0.Work Content Judge'!$P$132=1,$CM221=1)),1,0))</f>
        <v>0</v>
      </c>
      <c r="AU221" s="509">
        <f t="shared" si="46"/>
        <v>1</v>
      </c>
      <c r="AV221" s="509">
        <f>IF(OR(AND('0.Work Content Judge'!$AE$163=1,$CP221=99),AND('0.Work Content Judge'!$AH$163=1,$CQ221=99),AND('0.Work Content Judge'!$AG$163=1,$CR221=99),AND(COUNTIF('0.Work Content Judge'!$AJ$163:$AO$163,2)=0,$CS221=99),AND(COUNTIF('0.Work Content Judge'!$AJ$163:$AO$163,2)&gt;0,$CT221=99),AND('0.Work Content Judge'!$T$163=0,$CU221=99),AND('0.Work Content Judge'!$U$163=0,$CV221=99)),0,IF(OR(AND('0.Work Content Judge'!$G$133=1,$CD221=1),AND('0.Work Content Judge'!$H$133=1,$CE221=1),AND('0.Work Content Judge'!$I$133=1,$CF221=1),AND('0.Work Content Judge'!$J$133=1,$CG221=1),AND('0.Work Content Judge'!$L$133=1,$CK221=1),,AND('0.Work Content Judge'!$O$133=1,$CL221=1),AND('0.Work Content Judge'!$P$133=1,$CM221=1)),1,0))</f>
        <v>0</v>
      </c>
      <c r="AW221" s="509">
        <f t="shared" si="47"/>
        <v>1</v>
      </c>
      <c r="AX221" s="509">
        <f>IF(OR(AND('0.Work Content Judge'!$AE$164=1,$CP221=99),AND('0.Work Content Judge'!$AH$164=1,$CQ221=99),AND('0.Work Content Judge'!$AG$164=1,$CR221=99),AND(COUNTIF('0.Work Content Judge'!$AJ$164:$AO$164,2)=0,$CS221=99),AND(COUNTIF('0.Work Content Judge'!$AJ$164:$AO$164,2)&gt;0,$CT221=99),AND('0.Work Content Judge'!$T$164=0,$CU221=99),AND('0.Work Content Judge'!$U$164=0,$CV221=99)),0,IF(OR(AND('0.Work Content Judge'!$G$134=1,$CD221=1),AND('0.Work Content Judge'!$H$134=1,$CE221=1),AND('0.Work Content Judge'!$I$134=1,$CF221=1),AND('0.Work Content Judge'!$J$134=1,$CG221=1),AND('0.Work Content Judge'!$L$134=1,$CK221=1),,AND('0.Work Content Judge'!$O$134=1,$CL221=1),AND('0.Work Content Judge'!$P$134=1,$CM221=1)),1,0))</f>
        <v>0</v>
      </c>
      <c r="AY221" s="509">
        <f t="shared" si="48"/>
        <v>1</v>
      </c>
      <c r="AZ221" s="493">
        <f t="shared" si="38"/>
        <v>1</v>
      </c>
      <c r="BA221" s="521">
        <v>1</v>
      </c>
      <c r="BB221" s="522">
        <v>1</v>
      </c>
      <c r="BC221" s="522" t="s">
        <v>749</v>
      </c>
      <c r="BD221" s="522" t="s">
        <v>749</v>
      </c>
      <c r="BE221" s="522" t="s">
        <v>749</v>
      </c>
      <c r="BF221" s="522" t="s">
        <v>749</v>
      </c>
      <c r="BG221" s="522" t="s">
        <v>749</v>
      </c>
      <c r="BH221" s="522" t="s">
        <v>749</v>
      </c>
      <c r="BI221" s="522" t="s">
        <v>749</v>
      </c>
      <c r="BJ221" s="522" t="e">
        <v>#N/A</v>
      </c>
      <c r="BK221" s="522" t="e">
        <v>#N/A</v>
      </c>
      <c r="BL221" s="522" t="e">
        <v>#N/A</v>
      </c>
      <c r="BM221" s="522" t="e">
        <v>#N/A</v>
      </c>
      <c r="BN221" s="522" t="e">
        <v>#N/A</v>
      </c>
      <c r="BO221" s="522" t="e">
        <v>#N/A</v>
      </c>
      <c r="BP221" s="522" t="e">
        <v>#N/A</v>
      </c>
      <c r="BQ221" s="522" t="s">
        <v>749</v>
      </c>
      <c r="BR221" s="522" t="s">
        <v>749</v>
      </c>
      <c r="BS221" s="522" t="s">
        <v>749</v>
      </c>
      <c r="BT221" s="522" t="s">
        <v>749</v>
      </c>
      <c r="BU221" s="522" t="s">
        <v>749</v>
      </c>
      <c r="BV221" s="522" t="s">
        <v>749</v>
      </c>
      <c r="BW221" s="522" t="s">
        <v>749</v>
      </c>
      <c r="BX221" s="522" t="s">
        <v>749</v>
      </c>
      <c r="BY221" s="522">
        <v>1</v>
      </c>
      <c r="BZ221" s="522">
        <v>1</v>
      </c>
      <c r="CA221" s="522">
        <v>1</v>
      </c>
      <c r="CB221" s="522">
        <v>1</v>
      </c>
      <c r="CC221" s="522" t="s">
        <v>749</v>
      </c>
      <c r="CD221" s="522">
        <v>1</v>
      </c>
      <c r="CE221" s="522">
        <v>1</v>
      </c>
      <c r="CF221" s="522" t="s">
        <v>749</v>
      </c>
      <c r="CG221" s="522">
        <v>1</v>
      </c>
      <c r="CH221" s="522" t="s">
        <v>749</v>
      </c>
      <c r="CI221" s="522" t="s">
        <v>749</v>
      </c>
      <c r="CJ221" s="522" t="s">
        <v>749</v>
      </c>
      <c r="CK221" s="522" t="s">
        <v>749</v>
      </c>
      <c r="CL221" s="522" t="s">
        <v>749</v>
      </c>
      <c r="CM221" s="522" t="s">
        <v>749</v>
      </c>
      <c r="CN221" s="522" t="s">
        <v>749</v>
      </c>
      <c r="CO221" s="522">
        <v>1</v>
      </c>
      <c r="CP221" s="522"/>
      <c r="CQ221" s="522"/>
      <c r="CR221" s="522"/>
      <c r="CS221" s="522"/>
      <c r="CT221" s="522"/>
      <c r="CU221" s="522"/>
      <c r="CV221" s="522"/>
    </row>
    <row r="222" s="258" customFormat="1" ht="144" spans="1:100">
      <c r="A222" s="447"/>
      <c r="B222" s="448">
        <f t="shared" si="26"/>
        <v>207</v>
      </c>
      <c r="C222" s="449" t="s">
        <v>1685</v>
      </c>
      <c r="D222" s="450" t="s">
        <v>743</v>
      </c>
      <c r="E222" s="451" t="s">
        <v>744</v>
      </c>
      <c r="F222" s="452" t="s">
        <v>1686</v>
      </c>
      <c r="G222" s="453" t="s">
        <v>1687</v>
      </c>
      <c r="H222" s="451" t="str">
        <f t="shared" si="37"/>
        <v>その他(ネットワーク機器等)
Other
(e.g., External FW, IPS/IDS, network equipment, storage devices, etc.)</v>
      </c>
      <c r="I222" s="319" t="s">
        <v>785</v>
      </c>
      <c r="J222" s="320" t="s">
        <v>786</v>
      </c>
      <c r="K222" s="487" t="str">
        <f t="shared" si="39"/>
        <v>回答不要
Not Applicable</v>
      </c>
      <c r="L222" s="488"/>
      <c r="M222" s="489"/>
      <c r="N222" s="492" t="s">
        <v>287</v>
      </c>
      <c r="O222" s="493"/>
      <c r="P222" s="494"/>
      <c r="Q222" s="503"/>
      <c r="R222" s="487" t="str">
        <f t="shared" si="40"/>
        <v>回答不要
Not Applicable</v>
      </c>
      <c r="S222" s="488"/>
      <c r="T222" s="489"/>
      <c r="U222" s="493"/>
      <c r="V222" s="494"/>
      <c r="W222" s="503"/>
      <c r="X222" s="487" t="str">
        <f t="shared" si="41"/>
        <v>回答不要
Not Applicable</v>
      </c>
      <c r="Y222" s="488"/>
      <c r="Z222" s="489"/>
      <c r="AA222" s="493"/>
      <c r="AB222" s="494"/>
      <c r="AC222" s="503"/>
      <c r="AD222" s="487" t="str">
        <f t="shared" si="42"/>
        <v>回答不要
Not Applicable</v>
      </c>
      <c r="AE222" s="488"/>
      <c r="AF222" s="489"/>
      <c r="AG222" s="493"/>
      <c r="AH222" s="494"/>
      <c r="AI222" s="503"/>
      <c r="AJ222" s="487" t="str">
        <f t="shared" si="43"/>
        <v>回答不要
Not Applicable</v>
      </c>
      <c r="AK222" s="488"/>
      <c r="AL222" s="489"/>
      <c r="AM222" s="493"/>
      <c r="AN222" s="494"/>
      <c r="AO222" s="503"/>
      <c r="AP222" s="509">
        <f>IF(OR(AND('0.Work Content Judge'!$AE$160=1,$CP222=99),AND('0.Work Content Judge'!$AH$160=1,$CQ222=99),AND('0.Work Content Judge'!$AG$160=1,$CR222=99),AND(COUNTIF('0.Work Content Judge'!$AJ$160:$AO$160,2)=0,$CS222=99),AND(COUNTIF('0.Work Content Judge'!$AJ$160:$AO$160,2)&gt;0,$CT222=99),AND('0.Work Content Judge'!$T$160=0,$CU222=99),AND('0.Work Content Judge'!$U$160=0,$CV222=99)),0,IF(OR(AND('0.Work Content Judge'!$G$130=1,$CD222=1),AND('0.Work Content Judge'!$H$130=1,$CE222=1),AND('0.Work Content Judge'!$I$130=1,$CF222=1),AND('0.Work Content Judge'!$J$130=1,$CG222=1),AND('0.Work Content Judge'!$L$130=1,$CK222=1),,AND('0.Work Content Judge'!$O$130=1,$CL222=1),AND('0.Work Content Judge'!$P$130=1,$CM222=1)),1,0))</f>
        <v>0</v>
      </c>
      <c r="AQ222" s="509">
        <f t="shared" si="44"/>
        <v>1</v>
      </c>
      <c r="AR222" s="509">
        <f>IF(OR(AND('0.Work Content Judge'!$AE$161=1,$CP222=99),AND('0.Work Content Judge'!$AH$161=1,$CQ222=99),AND('0.Work Content Judge'!$AG$161=1,$CR222=99),AND(COUNTIF('0.Work Content Judge'!$AJ$161:$AO$161,2)=0,$CS222=99),AND(COUNTIF('0.Work Content Judge'!$AJ$161:$AO$161,2)&gt;0,$CT222=99),AND('0.Work Content Judge'!$T$161=0,$CU222=99),AND('0.Work Content Judge'!$U$161=0,$CV222=99)),0,IF(OR(AND('0.Work Content Judge'!$G$131=1,$CD222=1),AND('0.Work Content Judge'!$H$131=1,$CE222=1),AND('0.Work Content Judge'!$I$131=1,$CF222=1),AND('0.Work Content Judge'!$J$131=1,$CG222=1),AND('0.Work Content Judge'!$L$131=1,$CK222=1),,AND('0.Work Content Judge'!$O$131=1,$CL222=1),AND('0.Work Content Judge'!$P$131=1,$CM222=1)),1,0))</f>
        <v>0</v>
      </c>
      <c r="AS222" s="509">
        <f t="shared" si="45"/>
        <v>1</v>
      </c>
      <c r="AT222" s="509">
        <f>IF(OR(AND('0.Work Content Judge'!$AE$162=1,$CP222=99),AND('0.Work Content Judge'!$AH$162=1,$CQ222=99),AND('0.Work Content Judge'!$AG$162=1,$CR222=99),AND(COUNTIF('0.Work Content Judge'!$AJ$162:$AO$162,2)=0,$CS222=99),AND(COUNTIF('0.Work Content Judge'!$AJ$162:$AO$162,2)&gt;0,$CT222=99),AND('0.Work Content Judge'!$T$162=0,$CU222=99),AND('0.Work Content Judge'!$U$162=0,$CV222=99)),0,IF(OR(AND('0.Work Content Judge'!$G$132=1,$CD222=1),AND('0.Work Content Judge'!$H$132=1,$CE222=1),AND('0.Work Content Judge'!$I$132=1,$CF222=1),AND('0.Work Content Judge'!$J$132=1,$CG222=1),AND('0.Work Content Judge'!$L$132=1,$CK222=1),,AND('0.Work Content Judge'!$O$132=1,$CL222=1),AND('0.Work Content Judge'!$P$132=1,$CM222=1)),1,0))</f>
        <v>0</v>
      </c>
      <c r="AU222" s="509">
        <f t="shared" si="46"/>
        <v>1</v>
      </c>
      <c r="AV222" s="509">
        <f>IF(OR(AND('0.Work Content Judge'!$AE$163=1,$CP222=99),AND('0.Work Content Judge'!$AH$163=1,$CQ222=99),AND('0.Work Content Judge'!$AG$163=1,$CR222=99),AND(COUNTIF('0.Work Content Judge'!$AJ$163:$AO$163,2)=0,$CS222=99),AND(COUNTIF('0.Work Content Judge'!$AJ$163:$AO$163,2)&gt;0,$CT222=99),AND('0.Work Content Judge'!$T$163=0,$CU222=99),AND('0.Work Content Judge'!$U$163=0,$CV222=99)),0,IF(OR(AND('0.Work Content Judge'!$G$133=1,$CD222=1),AND('0.Work Content Judge'!$H$133=1,$CE222=1),AND('0.Work Content Judge'!$I$133=1,$CF222=1),AND('0.Work Content Judge'!$J$133=1,$CG222=1),AND('0.Work Content Judge'!$L$133=1,$CK222=1),,AND('0.Work Content Judge'!$O$133=1,$CL222=1),AND('0.Work Content Judge'!$P$133=1,$CM222=1)),1,0))</f>
        <v>0</v>
      </c>
      <c r="AW222" s="509">
        <f t="shared" si="47"/>
        <v>1</v>
      </c>
      <c r="AX222" s="509">
        <f>IF(OR(AND('0.Work Content Judge'!$AE$164=1,$CP222=99),AND('0.Work Content Judge'!$AH$164=1,$CQ222=99),AND('0.Work Content Judge'!$AG$164=1,$CR222=99),AND(COUNTIF('0.Work Content Judge'!$AJ$164:$AO$164,2)=0,$CS222=99),AND(COUNTIF('0.Work Content Judge'!$AJ$164:$AO$164,2)&gt;0,$CT222=99),AND('0.Work Content Judge'!$T$164=0,$CU222=99),AND('0.Work Content Judge'!$U$164=0,$CV222=99)),0,IF(OR(AND('0.Work Content Judge'!$G$134=1,$CD222=1),AND('0.Work Content Judge'!$H$134=1,$CE222=1),AND('0.Work Content Judge'!$I$134=1,$CF222=1),AND('0.Work Content Judge'!$J$134=1,$CG222=1),AND('0.Work Content Judge'!$L$134=1,$CK222=1),,AND('0.Work Content Judge'!$O$134=1,$CL222=1),AND('0.Work Content Judge'!$P$134=1,$CM222=1)),1,0))</f>
        <v>0</v>
      </c>
      <c r="AY222" s="509">
        <f t="shared" si="48"/>
        <v>1</v>
      </c>
      <c r="AZ222" s="493">
        <f t="shared" si="38"/>
        <v>1</v>
      </c>
      <c r="BA222" s="521">
        <v>1</v>
      </c>
      <c r="BB222" s="522">
        <v>1</v>
      </c>
      <c r="BC222" s="522" t="s">
        <v>749</v>
      </c>
      <c r="BD222" s="522" t="s">
        <v>749</v>
      </c>
      <c r="BE222" s="522" t="s">
        <v>749</v>
      </c>
      <c r="BF222" s="522" t="s">
        <v>749</v>
      </c>
      <c r="BG222" s="522" t="s">
        <v>749</v>
      </c>
      <c r="BH222" s="522" t="s">
        <v>749</v>
      </c>
      <c r="BI222" s="522" t="s">
        <v>749</v>
      </c>
      <c r="BJ222" s="522" t="e">
        <v>#N/A</v>
      </c>
      <c r="BK222" s="522" t="e">
        <v>#N/A</v>
      </c>
      <c r="BL222" s="522" t="e">
        <v>#N/A</v>
      </c>
      <c r="BM222" s="522" t="e">
        <v>#N/A</v>
      </c>
      <c r="BN222" s="522" t="e">
        <v>#N/A</v>
      </c>
      <c r="BO222" s="522" t="e">
        <v>#N/A</v>
      </c>
      <c r="BP222" s="522" t="e">
        <v>#N/A</v>
      </c>
      <c r="BQ222" s="522" t="s">
        <v>749</v>
      </c>
      <c r="BR222" s="522" t="s">
        <v>749</v>
      </c>
      <c r="BS222" s="522" t="s">
        <v>749</v>
      </c>
      <c r="BT222" s="522" t="s">
        <v>749</v>
      </c>
      <c r="BU222" s="522" t="s">
        <v>749</v>
      </c>
      <c r="BV222" s="522" t="s">
        <v>749</v>
      </c>
      <c r="BW222" s="522" t="s">
        <v>749</v>
      </c>
      <c r="BX222" s="522" t="s">
        <v>749</v>
      </c>
      <c r="BY222" s="522">
        <v>1</v>
      </c>
      <c r="BZ222" s="522">
        <v>1</v>
      </c>
      <c r="CA222" s="522">
        <v>1</v>
      </c>
      <c r="CB222" s="522">
        <v>1</v>
      </c>
      <c r="CC222" s="522" t="s">
        <v>749</v>
      </c>
      <c r="CD222" s="522">
        <v>1</v>
      </c>
      <c r="CE222" s="522">
        <v>1</v>
      </c>
      <c r="CF222" s="522" t="s">
        <v>749</v>
      </c>
      <c r="CG222" s="522" t="s">
        <v>749</v>
      </c>
      <c r="CH222" s="522" t="s">
        <v>749</v>
      </c>
      <c r="CI222" s="522" t="s">
        <v>749</v>
      </c>
      <c r="CJ222" s="522" t="s">
        <v>749</v>
      </c>
      <c r="CK222" s="522" t="s">
        <v>749</v>
      </c>
      <c r="CL222" s="522" t="s">
        <v>749</v>
      </c>
      <c r="CM222" s="522" t="s">
        <v>749</v>
      </c>
      <c r="CN222" s="522" t="s">
        <v>749</v>
      </c>
      <c r="CO222" s="522">
        <v>1</v>
      </c>
      <c r="CP222" s="522"/>
      <c r="CQ222" s="522"/>
      <c r="CR222" s="522"/>
      <c r="CS222" s="522"/>
      <c r="CT222" s="522"/>
      <c r="CU222" s="522"/>
      <c r="CV222" s="522"/>
    </row>
    <row r="223" s="258" customFormat="1" ht="144" spans="1:100">
      <c r="A223" s="447"/>
      <c r="B223" s="448">
        <f t="shared" si="26"/>
        <v>208</v>
      </c>
      <c r="C223" s="449" t="s">
        <v>1688</v>
      </c>
      <c r="D223" s="450" t="s">
        <v>743</v>
      </c>
      <c r="E223" s="451" t="s">
        <v>744</v>
      </c>
      <c r="F223" s="452" t="s">
        <v>1689</v>
      </c>
      <c r="G223" s="453" t="s">
        <v>1690</v>
      </c>
      <c r="H223" s="451" t="str">
        <f t="shared" si="37"/>
        <v>その他(ネットワーク機器等)
Other
(e.g., External FW, IPS/IDS, network equipment, storage devices, etc.)</v>
      </c>
      <c r="I223" s="319" t="s">
        <v>785</v>
      </c>
      <c r="J223" s="320" t="s">
        <v>786</v>
      </c>
      <c r="K223" s="487" t="str">
        <f t="shared" si="39"/>
        <v>回答不要
Not Applicable</v>
      </c>
      <c r="L223" s="488"/>
      <c r="M223" s="489"/>
      <c r="N223" s="492" t="s">
        <v>287</v>
      </c>
      <c r="O223" s="493"/>
      <c r="P223" s="494"/>
      <c r="Q223" s="503"/>
      <c r="R223" s="487" t="str">
        <f t="shared" si="40"/>
        <v>回答不要
Not Applicable</v>
      </c>
      <c r="S223" s="488"/>
      <c r="T223" s="489"/>
      <c r="U223" s="493"/>
      <c r="V223" s="494"/>
      <c r="W223" s="503"/>
      <c r="X223" s="487" t="str">
        <f t="shared" si="41"/>
        <v>回答不要
Not Applicable</v>
      </c>
      <c r="Y223" s="488"/>
      <c r="Z223" s="489"/>
      <c r="AA223" s="493"/>
      <c r="AB223" s="494"/>
      <c r="AC223" s="503"/>
      <c r="AD223" s="487" t="str">
        <f t="shared" si="42"/>
        <v>回答不要
Not Applicable</v>
      </c>
      <c r="AE223" s="488"/>
      <c r="AF223" s="489"/>
      <c r="AG223" s="493"/>
      <c r="AH223" s="494"/>
      <c r="AI223" s="503"/>
      <c r="AJ223" s="487" t="str">
        <f t="shared" si="43"/>
        <v>回答不要
Not Applicable</v>
      </c>
      <c r="AK223" s="488"/>
      <c r="AL223" s="489"/>
      <c r="AM223" s="493"/>
      <c r="AN223" s="494"/>
      <c r="AO223" s="503"/>
      <c r="AP223" s="509">
        <f>IF(OR(AND('0.Work Content Judge'!$AE$160=1,$CP223=99),AND('0.Work Content Judge'!$AH$160=1,$CQ223=99),AND('0.Work Content Judge'!$AG$160=1,$CR223=99),AND(COUNTIF('0.Work Content Judge'!$AJ$160:$AO$160,2)=0,$CS223=99),AND(COUNTIF('0.Work Content Judge'!$AJ$160:$AO$160,2)&gt;0,$CT223=99),AND('0.Work Content Judge'!$T$160=0,$CU223=99),AND('0.Work Content Judge'!$U$160=0,$CV223=99)),0,IF(OR(AND('0.Work Content Judge'!$G$130=1,$CD223=1),AND('0.Work Content Judge'!$H$130=1,$CE223=1),AND('0.Work Content Judge'!$I$130=1,$CF223=1),AND('0.Work Content Judge'!$J$130=1,$CG223=1),AND('0.Work Content Judge'!$L$130=1,$CK223=1),,AND('0.Work Content Judge'!$O$130=1,$CL223=1),AND('0.Work Content Judge'!$P$130=1,$CM223=1)),1,0))</f>
        <v>0</v>
      </c>
      <c r="AQ223" s="509">
        <f t="shared" si="44"/>
        <v>1</v>
      </c>
      <c r="AR223" s="509">
        <f>IF(OR(AND('0.Work Content Judge'!$AE$161=1,$CP223=99),AND('0.Work Content Judge'!$AH$161=1,$CQ223=99),AND('0.Work Content Judge'!$AG$161=1,$CR223=99),AND(COUNTIF('0.Work Content Judge'!$AJ$161:$AO$161,2)=0,$CS223=99),AND(COUNTIF('0.Work Content Judge'!$AJ$161:$AO$161,2)&gt;0,$CT223=99),AND('0.Work Content Judge'!$T$161=0,$CU223=99),AND('0.Work Content Judge'!$U$161=0,$CV223=99)),0,IF(OR(AND('0.Work Content Judge'!$G$131=1,$CD223=1),AND('0.Work Content Judge'!$H$131=1,$CE223=1),AND('0.Work Content Judge'!$I$131=1,$CF223=1),AND('0.Work Content Judge'!$J$131=1,$CG223=1),AND('0.Work Content Judge'!$L$131=1,$CK223=1),,AND('0.Work Content Judge'!$O$131=1,$CL223=1),AND('0.Work Content Judge'!$P$131=1,$CM223=1)),1,0))</f>
        <v>0</v>
      </c>
      <c r="AS223" s="509">
        <f t="shared" si="45"/>
        <v>1</v>
      </c>
      <c r="AT223" s="509">
        <f>IF(OR(AND('0.Work Content Judge'!$AE$162=1,$CP223=99),AND('0.Work Content Judge'!$AH$162=1,$CQ223=99),AND('0.Work Content Judge'!$AG$162=1,$CR223=99),AND(COUNTIF('0.Work Content Judge'!$AJ$162:$AO$162,2)=0,$CS223=99),AND(COUNTIF('0.Work Content Judge'!$AJ$162:$AO$162,2)&gt;0,$CT223=99),AND('0.Work Content Judge'!$T$162=0,$CU223=99),AND('0.Work Content Judge'!$U$162=0,$CV223=99)),0,IF(OR(AND('0.Work Content Judge'!$G$132=1,$CD223=1),AND('0.Work Content Judge'!$H$132=1,$CE223=1),AND('0.Work Content Judge'!$I$132=1,$CF223=1),AND('0.Work Content Judge'!$J$132=1,$CG223=1),AND('0.Work Content Judge'!$L$132=1,$CK223=1),,AND('0.Work Content Judge'!$O$132=1,$CL223=1),AND('0.Work Content Judge'!$P$132=1,$CM223=1)),1,0))</f>
        <v>0</v>
      </c>
      <c r="AU223" s="509">
        <f t="shared" si="46"/>
        <v>1</v>
      </c>
      <c r="AV223" s="509">
        <f>IF(OR(AND('0.Work Content Judge'!$AE$163=1,$CP223=99),AND('0.Work Content Judge'!$AH$163=1,$CQ223=99),AND('0.Work Content Judge'!$AG$163=1,$CR223=99),AND(COUNTIF('0.Work Content Judge'!$AJ$163:$AO$163,2)=0,$CS223=99),AND(COUNTIF('0.Work Content Judge'!$AJ$163:$AO$163,2)&gt;0,$CT223=99),AND('0.Work Content Judge'!$T$163=0,$CU223=99),AND('0.Work Content Judge'!$U$163=0,$CV223=99)),0,IF(OR(AND('0.Work Content Judge'!$G$133=1,$CD223=1),AND('0.Work Content Judge'!$H$133=1,$CE223=1),AND('0.Work Content Judge'!$I$133=1,$CF223=1),AND('0.Work Content Judge'!$J$133=1,$CG223=1),AND('0.Work Content Judge'!$L$133=1,$CK223=1),,AND('0.Work Content Judge'!$O$133=1,$CL223=1),AND('0.Work Content Judge'!$P$133=1,$CM223=1)),1,0))</f>
        <v>0</v>
      </c>
      <c r="AW223" s="509">
        <f t="shared" si="47"/>
        <v>1</v>
      </c>
      <c r="AX223" s="509">
        <f>IF(OR(AND('0.Work Content Judge'!$AE$164=1,$CP223=99),AND('0.Work Content Judge'!$AH$164=1,$CQ223=99),AND('0.Work Content Judge'!$AG$164=1,$CR223=99),AND(COUNTIF('0.Work Content Judge'!$AJ$164:$AO$164,2)=0,$CS223=99),AND(COUNTIF('0.Work Content Judge'!$AJ$164:$AO$164,2)&gt;0,$CT223=99),AND('0.Work Content Judge'!$T$164=0,$CU223=99),AND('0.Work Content Judge'!$U$164=0,$CV223=99)),0,IF(OR(AND('0.Work Content Judge'!$G$134=1,$CD223=1),AND('0.Work Content Judge'!$H$134=1,$CE223=1),AND('0.Work Content Judge'!$I$134=1,$CF223=1),AND('0.Work Content Judge'!$J$134=1,$CG223=1),AND('0.Work Content Judge'!$L$134=1,$CK223=1),,AND('0.Work Content Judge'!$O$134=1,$CL223=1),AND('0.Work Content Judge'!$P$134=1,$CM223=1)),1,0))</f>
        <v>0</v>
      </c>
      <c r="AY223" s="509">
        <f t="shared" si="48"/>
        <v>1</v>
      </c>
      <c r="AZ223" s="493">
        <f t="shared" si="38"/>
        <v>1</v>
      </c>
      <c r="BA223" s="521">
        <v>1</v>
      </c>
      <c r="BB223" s="522">
        <v>1</v>
      </c>
      <c r="BC223" s="522" t="s">
        <v>749</v>
      </c>
      <c r="BD223" s="522" t="s">
        <v>749</v>
      </c>
      <c r="BE223" s="522" t="s">
        <v>749</v>
      </c>
      <c r="BF223" s="522" t="s">
        <v>749</v>
      </c>
      <c r="BG223" s="522" t="s">
        <v>749</v>
      </c>
      <c r="BH223" s="522" t="s">
        <v>749</v>
      </c>
      <c r="BI223" s="522" t="s">
        <v>749</v>
      </c>
      <c r="BJ223" s="522" t="e">
        <v>#N/A</v>
      </c>
      <c r="BK223" s="522" t="e">
        <v>#N/A</v>
      </c>
      <c r="BL223" s="522" t="e">
        <v>#N/A</v>
      </c>
      <c r="BM223" s="522" t="e">
        <v>#N/A</v>
      </c>
      <c r="BN223" s="522" t="e">
        <v>#N/A</v>
      </c>
      <c r="BO223" s="522" t="e">
        <v>#N/A</v>
      </c>
      <c r="BP223" s="522" t="e">
        <v>#N/A</v>
      </c>
      <c r="BQ223" s="522" t="s">
        <v>749</v>
      </c>
      <c r="BR223" s="522" t="s">
        <v>749</v>
      </c>
      <c r="BS223" s="522" t="s">
        <v>749</v>
      </c>
      <c r="BT223" s="522" t="s">
        <v>749</v>
      </c>
      <c r="BU223" s="522" t="s">
        <v>749</v>
      </c>
      <c r="BV223" s="522" t="s">
        <v>749</v>
      </c>
      <c r="BW223" s="522" t="s">
        <v>749</v>
      </c>
      <c r="BX223" s="522" t="s">
        <v>749</v>
      </c>
      <c r="BY223" s="522">
        <v>1</v>
      </c>
      <c r="BZ223" s="522">
        <v>1</v>
      </c>
      <c r="CA223" s="522">
        <v>1</v>
      </c>
      <c r="CB223" s="522">
        <v>1</v>
      </c>
      <c r="CC223" s="522" t="s">
        <v>749</v>
      </c>
      <c r="CD223" s="522">
        <v>1</v>
      </c>
      <c r="CE223" s="522">
        <v>1</v>
      </c>
      <c r="CF223" s="522" t="s">
        <v>749</v>
      </c>
      <c r="CG223" s="522" t="s">
        <v>749</v>
      </c>
      <c r="CH223" s="522" t="s">
        <v>749</v>
      </c>
      <c r="CI223" s="522" t="s">
        <v>749</v>
      </c>
      <c r="CJ223" s="522" t="s">
        <v>749</v>
      </c>
      <c r="CK223" s="522" t="s">
        <v>749</v>
      </c>
      <c r="CL223" s="522" t="s">
        <v>749</v>
      </c>
      <c r="CM223" s="522" t="s">
        <v>749</v>
      </c>
      <c r="CN223" s="522" t="s">
        <v>749</v>
      </c>
      <c r="CO223" s="522">
        <v>1</v>
      </c>
      <c r="CP223" s="522"/>
      <c r="CQ223" s="522"/>
      <c r="CR223" s="522"/>
      <c r="CS223" s="522"/>
      <c r="CT223" s="522"/>
      <c r="CU223" s="522"/>
      <c r="CV223" s="522"/>
    </row>
    <row r="224" s="258" customFormat="1" ht="144" spans="1:100">
      <c r="A224" s="447"/>
      <c r="B224" s="448">
        <f t="shared" si="26"/>
        <v>209</v>
      </c>
      <c r="C224" s="449" t="s">
        <v>1691</v>
      </c>
      <c r="D224" s="450" t="s">
        <v>743</v>
      </c>
      <c r="E224" s="451" t="s">
        <v>744</v>
      </c>
      <c r="F224" s="452" t="s">
        <v>1692</v>
      </c>
      <c r="G224" s="453" t="s">
        <v>1693</v>
      </c>
      <c r="H224" s="451" t="str">
        <f t="shared" si="37"/>
        <v>その他(ネットワーク機器等)
Other
(e.g., External FW, IPS/IDS, network equipment, storage devices, etc.)</v>
      </c>
      <c r="I224" s="319" t="s">
        <v>785</v>
      </c>
      <c r="J224" s="320" t="s">
        <v>786</v>
      </c>
      <c r="K224" s="487" t="str">
        <f t="shared" si="39"/>
        <v>回答不要
Not Applicable</v>
      </c>
      <c r="L224" s="488"/>
      <c r="M224" s="489"/>
      <c r="N224" s="492" t="s">
        <v>287</v>
      </c>
      <c r="O224" s="493"/>
      <c r="P224" s="494"/>
      <c r="Q224" s="503"/>
      <c r="R224" s="487" t="str">
        <f t="shared" si="40"/>
        <v>回答不要
Not Applicable</v>
      </c>
      <c r="S224" s="488"/>
      <c r="T224" s="489"/>
      <c r="U224" s="493"/>
      <c r="V224" s="494"/>
      <c r="W224" s="503"/>
      <c r="X224" s="487" t="str">
        <f t="shared" si="41"/>
        <v>回答不要
Not Applicable</v>
      </c>
      <c r="Y224" s="488"/>
      <c r="Z224" s="489"/>
      <c r="AA224" s="493"/>
      <c r="AB224" s="494"/>
      <c r="AC224" s="503"/>
      <c r="AD224" s="487" t="str">
        <f t="shared" si="42"/>
        <v>回答不要
Not Applicable</v>
      </c>
      <c r="AE224" s="488"/>
      <c r="AF224" s="489"/>
      <c r="AG224" s="493"/>
      <c r="AH224" s="494"/>
      <c r="AI224" s="503"/>
      <c r="AJ224" s="487" t="str">
        <f t="shared" si="43"/>
        <v>回答不要
Not Applicable</v>
      </c>
      <c r="AK224" s="488"/>
      <c r="AL224" s="489"/>
      <c r="AM224" s="493"/>
      <c r="AN224" s="494"/>
      <c r="AO224" s="503"/>
      <c r="AP224" s="509">
        <f>IF(OR(AND('0.Work Content Judge'!$AE$160=1,$CP224=99),AND('0.Work Content Judge'!$AH$160=1,$CQ224=99),AND('0.Work Content Judge'!$AG$160=1,$CR224=99),AND(COUNTIF('0.Work Content Judge'!$AJ$160:$AO$160,2)=0,$CS224=99),AND(COUNTIF('0.Work Content Judge'!$AJ$160:$AO$160,2)&gt;0,$CT224=99),AND('0.Work Content Judge'!$T$160=0,$CU224=99),AND('0.Work Content Judge'!$U$160=0,$CV224=99)),0,IF(OR(AND('0.Work Content Judge'!$G$130=1,$CD224=1),AND('0.Work Content Judge'!$H$130=1,$CE224=1),AND('0.Work Content Judge'!$I$130=1,$CF224=1),AND('0.Work Content Judge'!$J$130=1,$CG224=1),AND('0.Work Content Judge'!$L$130=1,$CK224=1),,AND('0.Work Content Judge'!$O$130=1,$CL224=1),AND('0.Work Content Judge'!$P$130=1,$CM224=1)),1,0))</f>
        <v>0</v>
      </c>
      <c r="AQ224" s="509">
        <f t="shared" si="44"/>
        <v>1</v>
      </c>
      <c r="AR224" s="509">
        <f>IF(OR(AND('0.Work Content Judge'!$AE$161=1,$CP224=99),AND('0.Work Content Judge'!$AH$161=1,$CQ224=99),AND('0.Work Content Judge'!$AG$161=1,$CR224=99),AND(COUNTIF('0.Work Content Judge'!$AJ$161:$AO$161,2)=0,$CS224=99),AND(COUNTIF('0.Work Content Judge'!$AJ$161:$AO$161,2)&gt;0,$CT224=99),AND('0.Work Content Judge'!$T$161=0,$CU224=99),AND('0.Work Content Judge'!$U$161=0,$CV224=99)),0,IF(OR(AND('0.Work Content Judge'!$G$131=1,$CD224=1),AND('0.Work Content Judge'!$H$131=1,$CE224=1),AND('0.Work Content Judge'!$I$131=1,$CF224=1),AND('0.Work Content Judge'!$J$131=1,$CG224=1),AND('0.Work Content Judge'!$L$131=1,$CK224=1),,AND('0.Work Content Judge'!$O$131=1,$CL224=1),AND('0.Work Content Judge'!$P$131=1,$CM224=1)),1,0))</f>
        <v>0</v>
      </c>
      <c r="AS224" s="509">
        <f t="shared" si="45"/>
        <v>1</v>
      </c>
      <c r="AT224" s="509">
        <f>IF(OR(AND('0.Work Content Judge'!$AE$162=1,$CP224=99),AND('0.Work Content Judge'!$AH$162=1,$CQ224=99),AND('0.Work Content Judge'!$AG$162=1,$CR224=99),AND(COUNTIF('0.Work Content Judge'!$AJ$162:$AO$162,2)=0,$CS224=99),AND(COUNTIF('0.Work Content Judge'!$AJ$162:$AO$162,2)&gt;0,$CT224=99),AND('0.Work Content Judge'!$T$162=0,$CU224=99),AND('0.Work Content Judge'!$U$162=0,$CV224=99)),0,IF(OR(AND('0.Work Content Judge'!$G$132=1,$CD224=1),AND('0.Work Content Judge'!$H$132=1,$CE224=1),AND('0.Work Content Judge'!$I$132=1,$CF224=1),AND('0.Work Content Judge'!$J$132=1,$CG224=1),AND('0.Work Content Judge'!$L$132=1,$CK224=1),,AND('0.Work Content Judge'!$O$132=1,$CL224=1),AND('0.Work Content Judge'!$P$132=1,$CM224=1)),1,0))</f>
        <v>0</v>
      </c>
      <c r="AU224" s="509">
        <f t="shared" si="46"/>
        <v>1</v>
      </c>
      <c r="AV224" s="509">
        <f>IF(OR(AND('0.Work Content Judge'!$AE$163=1,$CP224=99),AND('0.Work Content Judge'!$AH$163=1,$CQ224=99),AND('0.Work Content Judge'!$AG$163=1,$CR224=99),AND(COUNTIF('0.Work Content Judge'!$AJ$163:$AO$163,2)=0,$CS224=99),AND(COUNTIF('0.Work Content Judge'!$AJ$163:$AO$163,2)&gt;0,$CT224=99),AND('0.Work Content Judge'!$T$163=0,$CU224=99),AND('0.Work Content Judge'!$U$163=0,$CV224=99)),0,IF(OR(AND('0.Work Content Judge'!$G$133=1,$CD224=1),AND('0.Work Content Judge'!$H$133=1,$CE224=1),AND('0.Work Content Judge'!$I$133=1,$CF224=1),AND('0.Work Content Judge'!$J$133=1,$CG224=1),AND('0.Work Content Judge'!$L$133=1,$CK224=1),,AND('0.Work Content Judge'!$O$133=1,$CL224=1),AND('0.Work Content Judge'!$P$133=1,$CM224=1)),1,0))</f>
        <v>0</v>
      </c>
      <c r="AW224" s="509">
        <f t="shared" si="47"/>
        <v>1</v>
      </c>
      <c r="AX224" s="509">
        <f>IF(OR(AND('0.Work Content Judge'!$AE$164=1,$CP224=99),AND('0.Work Content Judge'!$AH$164=1,$CQ224=99),AND('0.Work Content Judge'!$AG$164=1,$CR224=99),AND(COUNTIF('0.Work Content Judge'!$AJ$164:$AO$164,2)=0,$CS224=99),AND(COUNTIF('0.Work Content Judge'!$AJ$164:$AO$164,2)&gt;0,$CT224=99),AND('0.Work Content Judge'!$T$164=0,$CU224=99),AND('0.Work Content Judge'!$U$164=0,$CV224=99)),0,IF(OR(AND('0.Work Content Judge'!$G$134=1,$CD224=1),AND('0.Work Content Judge'!$H$134=1,$CE224=1),AND('0.Work Content Judge'!$I$134=1,$CF224=1),AND('0.Work Content Judge'!$J$134=1,$CG224=1),AND('0.Work Content Judge'!$L$134=1,$CK224=1),,AND('0.Work Content Judge'!$O$134=1,$CL224=1),AND('0.Work Content Judge'!$P$134=1,$CM224=1)),1,0))</f>
        <v>0</v>
      </c>
      <c r="AY224" s="509">
        <f t="shared" si="48"/>
        <v>1</v>
      </c>
      <c r="AZ224" s="493">
        <f t="shared" si="38"/>
        <v>1</v>
      </c>
      <c r="BA224" s="521">
        <v>1</v>
      </c>
      <c r="BB224" s="522">
        <v>1</v>
      </c>
      <c r="BC224" s="522" t="s">
        <v>749</v>
      </c>
      <c r="BD224" s="522" t="s">
        <v>749</v>
      </c>
      <c r="BE224" s="522" t="s">
        <v>749</v>
      </c>
      <c r="BF224" s="522" t="s">
        <v>749</v>
      </c>
      <c r="BG224" s="522" t="s">
        <v>749</v>
      </c>
      <c r="BH224" s="522" t="s">
        <v>749</v>
      </c>
      <c r="BI224" s="522" t="s">
        <v>749</v>
      </c>
      <c r="BJ224" s="522" t="e">
        <v>#N/A</v>
      </c>
      <c r="BK224" s="522" t="e">
        <v>#N/A</v>
      </c>
      <c r="BL224" s="522" t="e">
        <v>#N/A</v>
      </c>
      <c r="BM224" s="522" t="e">
        <v>#N/A</v>
      </c>
      <c r="BN224" s="522" t="e">
        <v>#N/A</v>
      </c>
      <c r="BO224" s="522" t="e">
        <v>#N/A</v>
      </c>
      <c r="BP224" s="522" t="e">
        <v>#N/A</v>
      </c>
      <c r="BQ224" s="522" t="s">
        <v>749</v>
      </c>
      <c r="BR224" s="522" t="s">
        <v>749</v>
      </c>
      <c r="BS224" s="522" t="s">
        <v>749</v>
      </c>
      <c r="BT224" s="522" t="s">
        <v>749</v>
      </c>
      <c r="BU224" s="522" t="s">
        <v>749</v>
      </c>
      <c r="BV224" s="522" t="s">
        <v>749</v>
      </c>
      <c r="BW224" s="522" t="s">
        <v>749</v>
      </c>
      <c r="BX224" s="522" t="s">
        <v>749</v>
      </c>
      <c r="BY224" s="522">
        <v>1</v>
      </c>
      <c r="BZ224" s="522">
        <v>1</v>
      </c>
      <c r="CA224" s="522">
        <v>1</v>
      </c>
      <c r="CB224" s="522">
        <v>1</v>
      </c>
      <c r="CC224" s="522" t="s">
        <v>749</v>
      </c>
      <c r="CD224" s="522">
        <v>1</v>
      </c>
      <c r="CE224" s="522">
        <v>1</v>
      </c>
      <c r="CF224" s="522" t="s">
        <v>749</v>
      </c>
      <c r="CG224" s="522" t="s">
        <v>749</v>
      </c>
      <c r="CH224" s="522" t="s">
        <v>749</v>
      </c>
      <c r="CI224" s="522" t="s">
        <v>749</v>
      </c>
      <c r="CJ224" s="522" t="s">
        <v>749</v>
      </c>
      <c r="CK224" s="522" t="s">
        <v>749</v>
      </c>
      <c r="CL224" s="522" t="s">
        <v>749</v>
      </c>
      <c r="CM224" s="522" t="s">
        <v>749</v>
      </c>
      <c r="CN224" s="522" t="s">
        <v>749</v>
      </c>
      <c r="CO224" s="522">
        <v>1</v>
      </c>
      <c r="CP224" s="522"/>
      <c r="CQ224" s="522"/>
      <c r="CR224" s="522"/>
      <c r="CS224" s="522"/>
      <c r="CT224" s="522"/>
      <c r="CU224" s="522"/>
      <c r="CV224" s="522"/>
    </row>
    <row r="225" s="258" customFormat="1" ht="144" spans="1:100">
      <c r="A225" s="447"/>
      <c r="B225" s="448">
        <f t="shared" si="26"/>
        <v>210</v>
      </c>
      <c r="C225" s="449" t="s">
        <v>1694</v>
      </c>
      <c r="D225" s="450" t="s">
        <v>743</v>
      </c>
      <c r="E225" s="451" t="s">
        <v>744</v>
      </c>
      <c r="F225" s="452" t="s">
        <v>1695</v>
      </c>
      <c r="G225" s="453" t="s">
        <v>1696</v>
      </c>
      <c r="H225" s="451" t="str">
        <f t="shared" si="37"/>
        <v>その他(ネットワーク機器等)
Other
(e.g., External FW, IPS/IDS, network equipment, storage devices, etc.)</v>
      </c>
      <c r="I225" s="319" t="s">
        <v>785</v>
      </c>
      <c r="J225" s="320" t="s">
        <v>786</v>
      </c>
      <c r="K225" s="487" t="str">
        <f t="shared" si="39"/>
        <v>回答不要
Not Applicable</v>
      </c>
      <c r="L225" s="488"/>
      <c r="M225" s="489"/>
      <c r="N225" s="492" t="s">
        <v>287</v>
      </c>
      <c r="O225" s="493"/>
      <c r="P225" s="494"/>
      <c r="Q225" s="503"/>
      <c r="R225" s="487" t="str">
        <f t="shared" si="40"/>
        <v>回答不要
Not Applicable</v>
      </c>
      <c r="S225" s="488"/>
      <c r="T225" s="489"/>
      <c r="U225" s="493"/>
      <c r="V225" s="494"/>
      <c r="W225" s="503"/>
      <c r="X225" s="487" t="str">
        <f t="shared" si="41"/>
        <v>回答不要
Not Applicable</v>
      </c>
      <c r="Y225" s="488"/>
      <c r="Z225" s="489"/>
      <c r="AA225" s="493"/>
      <c r="AB225" s="494"/>
      <c r="AC225" s="503"/>
      <c r="AD225" s="487" t="str">
        <f t="shared" si="42"/>
        <v>回答不要
Not Applicable</v>
      </c>
      <c r="AE225" s="488"/>
      <c r="AF225" s="489"/>
      <c r="AG225" s="493"/>
      <c r="AH225" s="494"/>
      <c r="AI225" s="503"/>
      <c r="AJ225" s="487" t="str">
        <f t="shared" si="43"/>
        <v>回答不要
Not Applicable</v>
      </c>
      <c r="AK225" s="488"/>
      <c r="AL225" s="489"/>
      <c r="AM225" s="493"/>
      <c r="AN225" s="494"/>
      <c r="AO225" s="503"/>
      <c r="AP225" s="509">
        <f>IF(OR(AND('0.Work Content Judge'!$AE$160=1,$CP225=99),AND('0.Work Content Judge'!$AH$160=1,$CQ225=99),AND('0.Work Content Judge'!$AG$160=1,$CR225=99),AND(COUNTIF('0.Work Content Judge'!$AJ$160:$AO$160,2)=0,$CS225=99),AND(COUNTIF('0.Work Content Judge'!$AJ$160:$AO$160,2)&gt;0,$CT225=99),AND('0.Work Content Judge'!$T$160=0,$CU225=99),AND('0.Work Content Judge'!$U$160=0,$CV225=99)),0,IF(OR(AND('0.Work Content Judge'!$G$130=1,$CD225=1),AND('0.Work Content Judge'!$H$130=1,$CE225=1),AND('0.Work Content Judge'!$I$130=1,$CF225=1),AND('0.Work Content Judge'!$J$130=1,$CG225=1),AND('0.Work Content Judge'!$L$130=1,$CK225=1),,AND('0.Work Content Judge'!$O$130=1,$CL225=1),AND('0.Work Content Judge'!$P$130=1,$CM225=1)),1,0))</f>
        <v>0</v>
      </c>
      <c r="AQ225" s="509">
        <f t="shared" si="44"/>
        <v>1</v>
      </c>
      <c r="AR225" s="509">
        <f>IF(OR(AND('0.Work Content Judge'!$AE$161=1,$CP225=99),AND('0.Work Content Judge'!$AH$161=1,$CQ225=99),AND('0.Work Content Judge'!$AG$161=1,$CR225=99),AND(COUNTIF('0.Work Content Judge'!$AJ$161:$AO$161,2)=0,$CS225=99),AND(COUNTIF('0.Work Content Judge'!$AJ$161:$AO$161,2)&gt;0,$CT225=99),AND('0.Work Content Judge'!$T$161=0,$CU225=99),AND('0.Work Content Judge'!$U$161=0,$CV225=99)),0,IF(OR(AND('0.Work Content Judge'!$G$131=1,$CD225=1),AND('0.Work Content Judge'!$H$131=1,$CE225=1),AND('0.Work Content Judge'!$I$131=1,$CF225=1),AND('0.Work Content Judge'!$J$131=1,$CG225=1),AND('0.Work Content Judge'!$L$131=1,$CK225=1),,AND('0.Work Content Judge'!$O$131=1,$CL225=1),AND('0.Work Content Judge'!$P$131=1,$CM225=1)),1,0))</f>
        <v>0</v>
      </c>
      <c r="AS225" s="509">
        <f t="shared" si="45"/>
        <v>1</v>
      </c>
      <c r="AT225" s="509">
        <f>IF(OR(AND('0.Work Content Judge'!$AE$162=1,$CP225=99),AND('0.Work Content Judge'!$AH$162=1,$CQ225=99),AND('0.Work Content Judge'!$AG$162=1,$CR225=99),AND(COUNTIF('0.Work Content Judge'!$AJ$162:$AO$162,2)=0,$CS225=99),AND(COUNTIF('0.Work Content Judge'!$AJ$162:$AO$162,2)&gt;0,$CT225=99),AND('0.Work Content Judge'!$T$162=0,$CU225=99),AND('0.Work Content Judge'!$U$162=0,$CV225=99)),0,IF(OR(AND('0.Work Content Judge'!$G$132=1,$CD225=1),AND('0.Work Content Judge'!$H$132=1,$CE225=1),AND('0.Work Content Judge'!$I$132=1,$CF225=1),AND('0.Work Content Judge'!$J$132=1,$CG225=1),AND('0.Work Content Judge'!$L$132=1,$CK225=1),,AND('0.Work Content Judge'!$O$132=1,$CL225=1),AND('0.Work Content Judge'!$P$132=1,$CM225=1)),1,0))</f>
        <v>0</v>
      </c>
      <c r="AU225" s="509">
        <f t="shared" si="46"/>
        <v>1</v>
      </c>
      <c r="AV225" s="509">
        <f>IF(OR(AND('0.Work Content Judge'!$AE$163=1,$CP225=99),AND('0.Work Content Judge'!$AH$163=1,$CQ225=99),AND('0.Work Content Judge'!$AG$163=1,$CR225=99),AND(COUNTIF('0.Work Content Judge'!$AJ$163:$AO$163,2)=0,$CS225=99),AND(COUNTIF('0.Work Content Judge'!$AJ$163:$AO$163,2)&gt;0,$CT225=99),AND('0.Work Content Judge'!$T$163=0,$CU225=99),AND('0.Work Content Judge'!$U$163=0,$CV225=99)),0,IF(OR(AND('0.Work Content Judge'!$G$133=1,$CD225=1),AND('0.Work Content Judge'!$H$133=1,$CE225=1),AND('0.Work Content Judge'!$I$133=1,$CF225=1),AND('0.Work Content Judge'!$J$133=1,$CG225=1),AND('0.Work Content Judge'!$L$133=1,$CK225=1),,AND('0.Work Content Judge'!$O$133=1,$CL225=1),AND('0.Work Content Judge'!$P$133=1,$CM225=1)),1,0))</f>
        <v>0</v>
      </c>
      <c r="AW225" s="509">
        <f t="shared" si="47"/>
        <v>1</v>
      </c>
      <c r="AX225" s="509">
        <f>IF(OR(AND('0.Work Content Judge'!$AE$164=1,$CP225=99),AND('0.Work Content Judge'!$AH$164=1,$CQ225=99),AND('0.Work Content Judge'!$AG$164=1,$CR225=99),AND(COUNTIF('0.Work Content Judge'!$AJ$164:$AO$164,2)=0,$CS225=99),AND(COUNTIF('0.Work Content Judge'!$AJ$164:$AO$164,2)&gt;0,$CT225=99),AND('0.Work Content Judge'!$T$164=0,$CU225=99),AND('0.Work Content Judge'!$U$164=0,$CV225=99)),0,IF(OR(AND('0.Work Content Judge'!$G$134=1,$CD225=1),AND('0.Work Content Judge'!$H$134=1,$CE225=1),AND('0.Work Content Judge'!$I$134=1,$CF225=1),AND('0.Work Content Judge'!$J$134=1,$CG225=1),AND('0.Work Content Judge'!$L$134=1,$CK225=1),,AND('0.Work Content Judge'!$O$134=1,$CL225=1),AND('0.Work Content Judge'!$P$134=1,$CM225=1)),1,0))</f>
        <v>0</v>
      </c>
      <c r="AY225" s="509">
        <f t="shared" si="48"/>
        <v>1</v>
      </c>
      <c r="AZ225" s="493">
        <f t="shared" si="38"/>
        <v>1</v>
      </c>
      <c r="BA225" s="521">
        <v>1</v>
      </c>
      <c r="BB225" s="522">
        <v>1</v>
      </c>
      <c r="BC225" s="522" t="s">
        <v>749</v>
      </c>
      <c r="BD225" s="522" t="s">
        <v>749</v>
      </c>
      <c r="BE225" s="522" t="s">
        <v>749</v>
      </c>
      <c r="BF225" s="522" t="s">
        <v>749</v>
      </c>
      <c r="BG225" s="522" t="s">
        <v>749</v>
      </c>
      <c r="BH225" s="522" t="s">
        <v>749</v>
      </c>
      <c r="BI225" s="522" t="s">
        <v>749</v>
      </c>
      <c r="BJ225" s="522" t="e">
        <v>#N/A</v>
      </c>
      <c r="BK225" s="522" t="e">
        <v>#N/A</v>
      </c>
      <c r="BL225" s="522" t="e">
        <v>#N/A</v>
      </c>
      <c r="BM225" s="522" t="e">
        <v>#N/A</v>
      </c>
      <c r="BN225" s="522" t="e">
        <v>#N/A</v>
      </c>
      <c r="BO225" s="522" t="e">
        <v>#N/A</v>
      </c>
      <c r="BP225" s="522" t="e">
        <v>#N/A</v>
      </c>
      <c r="BQ225" s="522" t="s">
        <v>749</v>
      </c>
      <c r="BR225" s="522" t="s">
        <v>749</v>
      </c>
      <c r="BS225" s="522" t="s">
        <v>749</v>
      </c>
      <c r="BT225" s="522" t="s">
        <v>749</v>
      </c>
      <c r="BU225" s="522" t="s">
        <v>749</v>
      </c>
      <c r="BV225" s="522" t="s">
        <v>749</v>
      </c>
      <c r="BW225" s="522" t="s">
        <v>749</v>
      </c>
      <c r="BX225" s="522" t="s">
        <v>749</v>
      </c>
      <c r="BY225" s="522">
        <v>1</v>
      </c>
      <c r="BZ225" s="522">
        <v>1</v>
      </c>
      <c r="CA225" s="522">
        <v>1</v>
      </c>
      <c r="CB225" s="522">
        <v>1</v>
      </c>
      <c r="CC225" s="522" t="s">
        <v>749</v>
      </c>
      <c r="CD225" s="522">
        <v>1</v>
      </c>
      <c r="CE225" s="522">
        <v>1</v>
      </c>
      <c r="CF225" s="522" t="s">
        <v>749</v>
      </c>
      <c r="CG225" s="522" t="s">
        <v>749</v>
      </c>
      <c r="CH225" s="522" t="s">
        <v>749</v>
      </c>
      <c r="CI225" s="522" t="s">
        <v>749</v>
      </c>
      <c r="CJ225" s="522" t="s">
        <v>749</v>
      </c>
      <c r="CK225" s="522" t="s">
        <v>749</v>
      </c>
      <c r="CL225" s="522" t="s">
        <v>749</v>
      </c>
      <c r="CM225" s="522" t="s">
        <v>749</v>
      </c>
      <c r="CN225" s="522" t="s">
        <v>749</v>
      </c>
      <c r="CO225" s="522">
        <v>1</v>
      </c>
      <c r="CP225" s="522"/>
      <c r="CQ225" s="522"/>
      <c r="CR225" s="522"/>
      <c r="CS225" s="522"/>
      <c r="CT225" s="522"/>
      <c r="CU225" s="522"/>
      <c r="CV225" s="522"/>
    </row>
    <row r="226" s="258" customFormat="1" ht="144" spans="1:100">
      <c r="A226" s="447"/>
      <c r="B226" s="448">
        <f t="shared" si="26"/>
        <v>211</v>
      </c>
      <c r="C226" s="449" t="s">
        <v>1697</v>
      </c>
      <c r="D226" s="450" t="s">
        <v>743</v>
      </c>
      <c r="E226" s="451" t="s">
        <v>744</v>
      </c>
      <c r="F226" s="452" t="s">
        <v>1698</v>
      </c>
      <c r="G226" s="453" t="s">
        <v>1699</v>
      </c>
      <c r="H226" s="451" t="str">
        <f t="shared" si="37"/>
        <v>その他(ネットワーク機器等)
Other
(e.g., External FW, IPS/IDS, network equipment, storage devices, etc.)</v>
      </c>
      <c r="I226" s="319" t="s">
        <v>785</v>
      </c>
      <c r="J226" s="320" t="s">
        <v>786</v>
      </c>
      <c r="K226" s="487" t="str">
        <f t="shared" si="39"/>
        <v>回答不要
Not Applicable</v>
      </c>
      <c r="L226" s="488"/>
      <c r="M226" s="489"/>
      <c r="N226" s="492" t="s">
        <v>287</v>
      </c>
      <c r="O226" s="493"/>
      <c r="P226" s="494"/>
      <c r="Q226" s="503"/>
      <c r="R226" s="487" t="str">
        <f t="shared" si="40"/>
        <v>回答不要
Not Applicable</v>
      </c>
      <c r="S226" s="488"/>
      <c r="T226" s="489"/>
      <c r="U226" s="493"/>
      <c r="V226" s="494"/>
      <c r="W226" s="503"/>
      <c r="X226" s="487" t="str">
        <f t="shared" si="41"/>
        <v>回答不要
Not Applicable</v>
      </c>
      <c r="Y226" s="488"/>
      <c r="Z226" s="489"/>
      <c r="AA226" s="493"/>
      <c r="AB226" s="494"/>
      <c r="AC226" s="503"/>
      <c r="AD226" s="487" t="str">
        <f t="shared" si="42"/>
        <v>回答不要
Not Applicable</v>
      </c>
      <c r="AE226" s="488"/>
      <c r="AF226" s="489"/>
      <c r="AG226" s="493"/>
      <c r="AH226" s="494"/>
      <c r="AI226" s="503"/>
      <c r="AJ226" s="487" t="str">
        <f t="shared" si="43"/>
        <v>回答不要
Not Applicable</v>
      </c>
      <c r="AK226" s="488"/>
      <c r="AL226" s="489"/>
      <c r="AM226" s="493"/>
      <c r="AN226" s="494"/>
      <c r="AO226" s="503"/>
      <c r="AP226" s="509">
        <f>IF(OR(AND('0.Work Content Judge'!$AE$160=1,$CP226=99),AND('0.Work Content Judge'!$AH$160=1,$CQ226=99),AND('0.Work Content Judge'!$AG$160=1,$CR226=99),AND(COUNTIF('0.Work Content Judge'!$AJ$160:$AO$160,2)=0,$CS226=99),AND(COUNTIF('0.Work Content Judge'!$AJ$160:$AO$160,2)&gt;0,$CT226=99),AND('0.Work Content Judge'!$T$160=0,$CU226=99),AND('0.Work Content Judge'!$U$160=0,$CV226=99)),0,IF(OR(AND('0.Work Content Judge'!$G$130=1,$CD226=1),AND('0.Work Content Judge'!$H$130=1,$CE226=1),AND('0.Work Content Judge'!$I$130=1,$CF226=1),AND('0.Work Content Judge'!$J$130=1,$CG226=1),AND('0.Work Content Judge'!$L$130=1,$CK226=1),,AND('0.Work Content Judge'!$O$130=1,$CL226=1),AND('0.Work Content Judge'!$P$130=1,$CM226=1)),1,0))</f>
        <v>0</v>
      </c>
      <c r="AQ226" s="509">
        <f t="shared" si="44"/>
        <v>1</v>
      </c>
      <c r="AR226" s="509">
        <f>IF(OR(AND('0.Work Content Judge'!$AE$161=1,$CP226=99),AND('0.Work Content Judge'!$AH$161=1,$CQ226=99),AND('0.Work Content Judge'!$AG$161=1,$CR226=99),AND(COUNTIF('0.Work Content Judge'!$AJ$161:$AO$161,2)=0,$CS226=99),AND(COUNTIF('0.Work Content Judge'!$AJ$161:$AO$161,2)&gt;0,$CT226=99),AND('0.Work Content Judge'!$T$161=0,$CU226=99),AND('0.Work Content Judge'!$U$161=0,$CV226=99)),0,IF(OR(AND('0.Work Content Judge'!$G$131=1,$CD226=1),AND('0.Work Content Judge'!$H$131=1,$CE226=1),AND('0.Work Content Judge'!$I$131=1,$CF226=1),AND('0.Work Content Judge'!$J$131=1,$CG226=1),AND('0.Work Content Judge'!$L$131=1,$CK226=1),,AND('0.Work Content Judge'!$O$131=1,$CL226=1),AND('0.Work Content Judge'!$P$131=1,$CM226=1)),1,0))</f>
        <v>0</v>
      </c>
      <c r="AS226" s="509">
        <f t="shared" si="45"/>
        <v>1</v>
      </c>
      <c r="AT226" s="509">
        <f>IF(OR(AND('0.Work Content Judge'!$AE$162=1,$CP226=99),AND('0.Work Content Judge'!$AH$162=1,$CQ226=99),AND('0.Work Content Judge'!$AG$162=1,$CR226=99),AND(COUNTIF('0.Work Content Judge'!$AJ$162:$AO$162,2)=0,$CS226=99),AND(COUNTIF('0.Work Content Judge'!$AJ$162:$AO$162,2)&gt;0,$CT226=99),AND('0.Work Content Judge'!$T$162=0,$CU226=99),AND('0.Work Content Judge'!$U$162=0,$CV226=99)),0,IF(OR(AND('0.Work Content Judge'!$G$132=1,$CD226=1),AND('0.Work Content Judge'!$H$132=1,$CE226=1),AND('0.Work Content Judge'!$I$132=1,$CF226=1),AND('0.Work Content Judge'!$J$132=1,$CG226=1),AND('0.Work Content Judge'!$L$132=1,$CK226=1),,AND('0.Work Content Judge'!$O$132=1,$CL226=1),AND('0.Work Content Judge'!$P$132=1,$CM226=1)),1,0))</f>
        <v>0</v>
      </c>
      <c r="AU226" s="509">
        <f t="shared" si="46"/>
        <v>1</v>
      </c>
      <c r="AV226" s="509">
        <f>IF(OR(AND('0.Work Content Judge'!$AE$163=1,$CP226=99),AND('0.Work Content Judge'!$AH$163=1,$CQ226=99),AND('0.Work Content Judge'!$AG$163=1,$CR226=99),AND(COUNTIF('0.Work Content Judge'!$AJ$163:$AO$163,2)=0,$CS226=99),AND(COUNTIF('0.Work Content Judge'!$AJ$163:$AO$163,2)&gt;0,$CT226=99),AND('0.Work Content Judge'!$T$163=0,$CU226=99),AND('0.Work Content Judge'!$U$163=0,$CV226=99)),0,IF(OR(AND('0.Work Content Judge'!$G$133=1,$CD226=1),AND('0.Work Content Judge'!$H$133=1,$CE226=1),AND('0.Work Content Judge'!$I$133=1,$CF226=1),AND('0.Work Content Judge'!$J$133=1,$CG226=1),AND('0.Work Content Judge'!$L$133=1,$CK226=1),,AND('0.Work Content Judge'!$O$133=1,$CL226=1),AND('0.Work Content Judge'!$P$133=1,$CM226=1)),1,0))</f>
        <v>0</v>
      </c>
      <c r="AW226" s="509">
        <f t="shared" si="47"/>
        <v>1</v>
      </c>
      <c r="AX226" s="509">
        <f>IF(OR(AND('0.Work Content Judge'!$AE$164=1,$CP226=99),AND('0.Work Content Judge'!$AH$164=1,$CQ226=99),AND('0.Work Content Judge'!$AG$164=1,$CR226=99),AND(COUNTIF('0.Work Content Judge'!$AJ$164:$AO$164,2)=0,$CS226=99),AND(COUNTIF('0.Work Content Judge'!$AJ$164:$AO$164,2)&gt;0,$CT226=99),AND('0.Work Content Judge'!$T$164=0,$CU226=99),AND('0.Work Content Judge'!$U$164=0,$CV226=99)),0,IF(OR(AND('0.Work Content Judge'!$G$134=1,$CD226=1),AND('0.Work Content Judge'!$H$134=1,$CE226=1),AND('0.Work Content Judge'!$I$134=1,$CF226=1),AND('0.Work Content Judge'!$J$134=1,$CG226=1),AND('0.Work Content Judge'!$L$134=1,$CK226=1),,AND('0.Work Content Judge'!$O$134=1,$CL226=1),AND('0.Work Content Judge'!$P$134=1,$CM226=1)),1,0))</f>
        <v>0</v>
      </c>
      <c r="AY226" s="509">
        <f t="shared" si="48"/>
        <v>1</v>
      </c>
      <c r="AZ226" s="493">
        <f t="shared" si="38"/>
        <v>1</v>
      </c>
      <c r="BA226" s="521">
        <v>1</v>
      </c>
      <c r="BB226" s="522">
        <v>1</v>
      </c>
      <c r="BC226" s="522" t="s">
        <v>749</v>
      </c>
      <c r="BD226" s="522" t="s">
        <v>749</v>
      </c>
      <c r="BE226" s="522" t="s">
        <v>749</v>
      </c>
      <c r="BF226" s="522" t="s">
        <v>749</v>
      </c>
      <c r="BG226" s="522" t="s">
        <v>749</v>
      </c>
      <c r="BH226" s="522" t="s">
        <v>749</v>
      </c>
      <c r="BI226" s="522" t="s">
        <v>749</v>
      </c>
      <c r="BJ226" s="522" t="e">
        <v>#N/A</v>
      </c>
      <c r="BK226" s="522" t="e">
        <v>#N/A</v>
      </c>
      <c r="BL226" s="522" t="e">
        <v>#N/A</v>
      </c>
      <c r="BM226" s="522" t="e">
        <v>#N/A</v>
      </c>
      <c r="BN226" s="522" t="e">
        <v>#N/A</v>
      </c>
      <c r="BO226" s="522" t="e">
        <v>#N/A</v>
      </c>
      <c r="BP226" s="522" t="e">
        <v>#N/A</v>
      </c>
      <c r="BQ226" s="522" t="s">
        <v>749</v>
      </c>
      <c r="BR226" s="522" t="s">
        <v>749</v>
      </c>
      <c r="BS226" s="522" t="s">
        <v>749</v>
      </c>
      <c r="BT226" s="522" t="s">
        <v>749</v>
      </c>
      <c r="BU226" s="522" t="s">
        <v>749</v>
      </c>
      <c r="BV226" s="522" t="s">
        <v>749</v>
      </c>
      <c r="BW226" s="522" t="s">
        <v>749</v>
      </c>
      <c r="BX226" s="522" t="s">
        <v>749</v>
      </c>
      <c r="BY226" s="522">
        <v>1</v>
      </c>
      <c r="BZ226" s="522">
        <v>1</v>
      </c>
      <c r="CA226" s="522">
        <v>1</v>
      </c>
      <c r="CB226" s="522">
        <v>1</v>
      </c>
      <c r="CC226" s="522" t="s">
        <v>749</v>
      </c>
      <c r="CD226" s="522">
        <v>1</v>
      </c>
      <c r="CE226" s="522" t="s">
        <v>749</v>
      </c>
      <c r="CF226" s="522" t="s">
        <v>749</v>
      </c>
      <c r="CG226" s="522" t="s">
        <v>749</v>
      </c>
      <c r="CH226" s="522" t="s">
        <v>749</v>
      </c>
      <c r="CI226" s="522" t="s">
        <v>749</v>
      </c>
      <c r="CJ226" s="522" t="s">
        <v>749</v>
      </c>
      <c r="CK226" s="522" t="s">
        <v>749</v>
      </c>
      <c r="CL226" s="522" t="s">
        <v>749</v>
      </c>
      <c r="CM226" s="522" t="s">
        <v>749</v>
      </c>
      <c r="CN226" s="522" t="s">
        <v>749</v>
      </c>
      <c r="CO226" s="522">
        <v>1</v>
      </c>
      <c r="CP226" s="522"/>
      <c r="CQ226" s="522"/>
      <c r="CR226" s="522"/>
      <c r="CS226" s="522"/>
      <c r="CT226" s="522"/>
      <c r="CU226" s="522"/>
      <c r="CV226" s="522"/>
    </row>
    <row r="227" s="258" customFormat="1" ht="144" spans="1:100">
      <c r="A227" s="447"/>
      <c r="B227" s="448">
        <f t="shared" si="26"/>
        <v>212</v>
      </c>
      <c r="C227" s="449" t="s">
        <v>1700</v>
      </c>
      <c r="D227" s="450" t="s">
        <v>743</v>
      </c>
      <c r="E227" s="451" t="s">
        <v>744</v>
      </c>
      <c r="F227" s="452" t="s">
        <v>1701</v>
      </c>
      <c r="G227" s="453" t="s">
        <v>1702</v>
      </c>
      <c r="H227" s="451" t="str">
        <f t="shared" si="37"/>
        <v>その他(ネットワーク機器等)
Other
(e.g., External FW, IPS/IDS, network equipment, storage devices, etc.)</v>
      </c>
      <c r="I227" s="319" t="s">
        <v>785</v>
      </c>
      <c r="J227" s="320" t="s">
        <v>786</v>
      </c>
      <c r="K227" s="487" t="str">
        <f t="shared" si="39"/>
        <v>回答不要
Not Applicable</v>
      </c>
      <c r="L227" s="488"/>
      <c r="M227" s="489"/>
      <c r="N227" s="492" t="s">
        <v>287</v>
      </c>
      <c r="O227" s="493"/>
      <c r="P227" s="494"/>
      <c r="Q227" s="503"/>
      <c r="R227" s="487" t="str">
        <f t="shared" si="40"/>
        <v>回答不要
Not Applicable</v>
      </c>
      <c r="S227" s="488"/>
      <c r="T227" s="489"/>
      <c r="U227" s="493"/>
      <c r="V227" s="494"/>
      <c r="W227" s="503"/>
      <c r="X227" s="487" t="str">
        <f t="shared" si="41"/>
        <v>回答不要
Not Applicable</v>
      </c>
      <c r="Y227" s="488"/>
      <c r="Z227" s="489"/>
      <c r="AA227" s="493"/>
      <c r="AB227" s="494"/>
      <c r="AC227" s="503"/>
      <c r="AD227" s="487" t="str">
        <f t="shared" si="42"/>
        <v>回答不要
Not Applicable</v>
      </c>
      <c r="AE227" s="488"/>
      <c r="AF227" s="489"/>
      <c r="AG227" s="493"/>
      <c r="AH227" s="494"/>
      <c r="AI227" s="503"/>
      <c r="AJ227" s="487" t="str">
        <f t="shared" si="43"/>
        <v>回答不要
Not Applicable</v>
      </c>
      <c r="AK227" s="488"/>
      <c r="AL227" s="489"/>
      <c r="AM227" s="493"/>
      <c r="AN227" s="494"/>
      <c r="AO227" s="503"/>
      <c r="AP227" s="509">
        <f>IF(OR(AND('0.Work Content Judge'!$AE$160=1,$CP227=99),AND('0.Work Content Judge'!$AH$160=1,$CQ227=99),AND('0.Work Content Judge'!$AG$160=1,$CR227=99),AND(COUNTIF('0.Work Content Judge'!$AJ$160:$AO$160,2)=0,$CS227=99),AND(COUNTIF('0.Work Content Judge'!$AJ$160:$AO$160,2)&gt;0,$CT227=99),AND('0.Work Content Judge'!$T$160=0,$CU227=99),AND('0.Work Content Judge'!$U$160=0,$CV227=99)),0,IF(OR(AND('0.Work Content Judge'!$G$130=1,$CD227=1),AND('0.Work Content Judge'!$H$130=1,$CE227=1),AND('0.Work Content Judge'!$I$130=1,$CF227=1),AND('0.Work Content Judge'!$J$130=1,$CG227=1),AND('0.Work Content Judge'!$L$130=1,$CK227=1),,AND('0.Work Content Judge'!$O$130=1,$CL227=1),AND('0.Work Content Judge'!$P$130=1,$CM227=1)),1,0))</f>
        <v>0</v>
      </c>
      <c r="AQ227" s="509">
        <f t="shared" si="44"/>
        <v>1</v>
      </c>
      <c r="AR227" s="509">
        <f>IF(OR(AND('0.Work Content Judge'!$AE$161=1,$CP227=99),AND('0.Work Content Judge'!$AH$161=1,$CQ227=99),AND('0.Work Content Judge'!$AG$161=1,$CR227=99),AND(COUNTIF('0.Work Content Judge'!$AJ$161:$AO$161,2)=0,$CS227=99),AND(COUNTIF('0.Work Content Judge'!$AJ$161:$AO$161,2)&gt;0,$CT227=99),AND('0.Work Content Judge'!$T$161=0,$CU227=99),AND('0.Work Content Judge'!$U$161=0,$CV227=99)),0,IF(OR(AND('0.Work Content Judge'!$G$131=1,$CD227=1),AND('0.Work Content Judge'!$H$131=1,$CE227=1),AND('0.Work Content Judge'!$I$131=1,$CF227=1),AND('0.Work Content Judge'!$J$131=1,$CG227=1),AND('0.Work Content Judge'!$L$131=1,$CK227=1),,AND('0.Work Content Judge'!$O$131=1,$CL227=1),AND('0.Work Content Judge'!$P$131=1,$CM227=1)),1,0))</f>
        <v>0</v>
      </c>
      <c r="AS227" s="509">
        <f t="shared" si="45"/>
        <v>1</v>
      </c>
      <c r="AT227" s="509">
        <f>IF(OR(AND('0.Work Content Judge'!$AE$162=1,$CP227=99),AND('0.Work Content Judge'!$AH$162=1,$CQ227=99),AND('0.Work Content Judge'!$AG$162=1,$CR227=99),AND(COUNTIF('0.Work Content Judge'!$AJ$162:$AO$162,2)=0,$CS227=99),AND(COUNTIF('0.Work Content Judge'!$AJ$162:$AO$162,2)&gt;0,$CT227=99),AND('0.Work Content Judge'!$T$162=0,$CU227=99),AND('0.Work Content Judge'!$U$162=0,$CV227=99)),0,IF(OR(AND('0.Work Content Judge'!$G$132=1,$CD227=1),AND('0.Work Content Judge'!$H$132=1,$CE227=1),AND('0.Work Content Judge'!$I$132=1,$CF227=1),AND('0.Work Content Judge'!$J$132=1,$CG227=1),AND('0.Work Content Judge'!$L$132=1,$CK227=1),,AND('0.Work Content Judge'!$O$132=1,$CL227=1),AND('0.Work Content Judge'!$P$132=1,$CM227=1)),1,0))</f>
        <v>0</v>
      </c>
      <c r="AU227" s="509">
        <f t="shared" si="46"/>
        <v>1</v>
      </c>
      <c r="AV227" s="509">
        <f>IF(OR(AND('0.Work Content Judge'!$AE$163=1,$CP227=99),AND('0.Work Content Judge'!$AH$163=1,$CQ227=99),AND('0.Work Content Judge'!$AG$163=1,$CR227=99),AND(COUNTIF('0.Work Content Judge'!$AJ$163:$AO$163,2)=0,$CS227=99),AND(COUNTIF('0.Work Content Judge'!$AJ$163:$AO$163,2)&gt;0,$CT227=99),AND('0.Work Content Judge'!$T$163=0,$CU227=99),AND('0.Work Content Judge'!$U$163=0,$CV227=99)),0,IF(OR(AND('0.Work Content Judge'!$G$133=1,$CD227=1),AND('0.Work Content Judge'!$H$133=1,$CE227=1),AND('0.Work Content Judge'!$I$133=1,$CF227=1),AND('0.Work Content Judge'!$J$133=1,$CG227=1),AND('0.Work Content Judge'!$L$133=1,$CK227=1),,AND('0.Work Content Judge'!$O$133=1,$CL227=1),AND('0.Work Content Judge'!$P$133=1,$CM227=1)),1,0))</f>
        <v>0</v>
      </c>
      <c r="AW227" s="509">
        <f t="shared" si="47"/>
        <v>1</v>
      </c>
      <c r="AX227" s="509">
        <f>IF(OR(AND('0.Work Content Judge'!$AE$164=1,$CP227=99),AND('0.Work Content Judge'!$AH$164=1,$CQ227=99),AND('0.Work Content Judge'!$AG$164=1,$CR227=99),AND(COUNTIF('0.Work Content Judge'!$AJ$164:$AO$164,2)=0,$CS227=99),AND(COUNTIF('0.Work Content Judge'!$AJ$164:$AO$164,2)&gt;0,$CT227=99),AND('0.Work Content Judge'!$T$164=0,$CU227=99),AND('0.Work Content Judge'!$U$164=0,$CV227=99)),0,IF(OR(AND('0.Work Content Judge'!$G$134=1,$CD227=1),AND('0.Work Content Judge'!$H$134=1,$CE227=1),AND('0.Work Content Judge'!$I$134=1,$CF227=1),AND('0.Work Content Judge'!$J$134=1,$CG227=1),AND('0.Work Content Judge'!$L$134=1,$CK227=1),,AND('0.Work Content Judge'!$O$134=1,$CL227=1),AND('0.Work Content Judge'!$P$134=1,$CM227=1)),1,0))</f>
        <v>0</v>
      </c>
      <c r="AY227" s="509">
        <f t="shared" si="48"/>
        <v>1</v>
      </c>
      <c r="AZ227" s="493">
        <f t="shared" si="38"/>
        <v>1</v>
      </c>
      <c r="BA227" s="521">
        <v>1</v>
      </c>
      <c r="BB227" s="522">
        <v>1</v>
      </c>
      <c r="BC227" s="522" t="s">
        <v>749</v>
      </c>
      <c r="BD227" s="522" t="s">
        <v>749</v>
      </c>
      <c r="BE227" s="522" t="s">
        <v>749</v>
      </c>
      <c r="BF227" s="522" t="s">
        <v>749</v>
      </c>
      <c r="BG227" s="522" t="s">
        <v>749</v>
      </c>
      <c r="BH227" s="522" t="s">
        <v>749</v>
      </c>
      <c r="BI227" s="522" t="s">
        <v>749</v>
      </c>
      <c r="BJ227" s="522" t="e">
        <v>#N/A</v>
      </c>
      <c r="BK227" s="522" t="e">
        <v>#N/A</v>
      </c>
      <c r="BL227" s="522" t="e">
        <v>#N/A</v>
      </c>
      <c r="BM227" s="522" t="e">
        <v>#N/A</v>
      </c>
      <c r="BN227" s="522" t="e">
        <v>#N/A</v>
      </c>
      <c r="BO227" s="522" t="e">
        <v>#N/A</v>
      </c>
      <c r="BP227" s="522" t="e">
        <v>#N/A</v>
      </c>
      <c r="BQ227" s="522" t="s">
        <v>749</v>
      </c>
      <c r="BR227" s="522" t="s">
        <v>749</v>
      </c>
      <c r="BS227" s="522" t="s">
        <v>749</v>
      </c>
      <c r="BT227" s="522" t="s">
        <v>749</v>
      </c>
      <c r="BU227" s="522" t="s">
        <v>749</v>
      </c>
      <c r="BV227" s="522" t="s">
        <v>749</v>
      </c>
      <c r="BW227" s="522" t="s">
        <v>749</v>
      </c>
      <c r="BX227" s="522" t="s">
        <v>749</v>
      </c>
      <c r="BY227" s="522">
        <v>1</v>
      </c>
      <c r="BZ227" s="522">
        <v>1</v>
      </c>
      <c r="CA227" s="522">
        <v>1</v>
      </c>
      <c r="CB227" s="522">
        <v>1</v>
      </c>
      <c r="CC227" s="522" t="s">
        <v>749</v>
      </c>
      <c r="CD227" s="522">
        <v>1</v>
      </c>
      <c r="CE227" s="522" t="s">
        <v>749</v>
      </c>
      <c r="CF227" s="522" t="s">
        <v>749</v>
      </c>
      <c r="CG227" s="522" t="s">
        <v>749</v>
      </c>
      <c r="CH227" s="522" t="s">
        <v>749</v>
      </c>
      <c r="CI227" s="522" t="s">
        <v>749</v>
      </c>
      <c r="CJ227" s="522" t="s">
        <v>749</v>
      </c>
      <c r="CK227" s="522" t="s">
        <v>749</v>
      </c>
      <c r="CL227" s="522" t="s">
        <v>749</v>
      </c>
      <c r="CM227" s="522" t="s">
        <v>749</v>
      </c>
      <c r="CN227" s="522" t="s">
        <v>749</v>
      </c>
      <c r="CO227" s="522">
        <v>1</v>
      </c>
      <c r="CP227" s="522"/>
      <c r="CQ227" s="522"/>
      <c r="CR227" s="522"/>
      <c r="CS227" s="522"/>
      <c r="CT227" s="522"/>
      <c r="CU227" s="522"/>
      <c r="CV227" s="522"/>
    </row>
    <row r="228" s="258" customFormat="1" ht="144" spans="1:100">
      <c r="A228" s="447"/>
      <c r="B228" s="448">
        <f t="shared" si="26"/>
        <v>213</v>
      </c>
      <c r="C228" s="449" t="s">
        <v>1703</v>
      </c>
      <c r="D228" s="450" t="s">
        <v>743</v>
      </c>
      <c r="E228" s="451" t="s">
        <v>744</v>
      </c>
      <c r="F228" s="452" t="s">
        <v>1704</v>
      </c>
      <c r="G228" s="453" t="s">
        <v>1705</v>
      </c>
      <c r="H228" s="451" t="str">
        <f t="shared" si="37"/>
        <v>その他(ネットワーク機器等)
Other
(e.g., External FW, IPS/IDS, network equipment, storage devices, etc.)</v>
      </c>
      <c r="I228" s="319" t="s">
        <v>785</v>
      </c>
      <c r="J228" s="320" t="s">
        <v>786</v>
      </c>
      <c r="K228" s="487" t="str">
        <f t="shared" si="39"/>
        <v>回答不要
Not Applicable</v>
      </c>
      <c r="L228" s="488"/>
      <c r="M228" s="489"/>
      <c r="N228" s="492" t="s">
        <v>287</v>
      </c>
      <c r="O228" s="493"/>
      <c r="P228" s="494"/>
      <c r="Q228" s="503"/>
      <c r="R228" s="487" t="str">
        <f t="shared" si="40"/>
        <v>回答不要
Not Applicable</v>
      </c>
      <c r="S228" s="488"/>
      <c r="T228" s="489"/>
      <c r="U228" s="493"/>
      <c r="V228" s="494"/>
      <c r="W228" s="503"/>
      <c r="X228" s="487" t="str">
        <f t="shared" si="41"/>
        <v>回答不要
Not Applicable</v>
      </c>
      <c r="Y228" s="488"/>
      <c r="Z228" s="489"/>
      <c r="AA228" s="493"/>
      <c r="AB228" s="494"/>
      <c r="AC228" s="503"/>
      <c r="AD228" s="487" t="str">
        <f t="shared" si="42"/>
        <v>回答不要
Not Applicable</v>
      </c>
      <c r="AE228" s="488"/>
      <c r="AF228" s="489"/>
      <c r="AG228" s="493"/>
      <c r="AH228" s="494"/>
      <c r="AI228" s="503"/>
      <c r="AJ228" s="487" t="str">
        <f t="shared" si="43"/>
        <v>回答不要
Not Applicable</v>
      </c>
      <c r="AK228" s="488"/>
      <c r="AL228" s="489"/>
      <c r="AM228" s="493"/>
      <c r="AN228" s="494"/>
      <c r="AO228" s="503"/>
      <c r="AP228" s="509">
        <f>IF(OR(AND('0.Work Content Judge'!$AE$160=1,$CP228=99),AND('0.Work Content Judge'!$AH$160=1,$CQ228=99),AND('0.Work Content Judge'!$AG$160=1,$CR228=99),AND(COUNTIF('0.Work Content Judge'!$AJ$160:$AO$160,2)=0,$CS228=99),AND(COUNTIF('0.Work Content Judge'!$AJ$160:$AO$160,2)&gt;0,$CT228=99),AND('0.Work Content Judge'!$T$160=0,$CU228=99),AND('0.Work Content Judge'!$U$160=0,$CV228=99)),0,IF(OR(AND('0.Work Content Judge'!$G$130=1,$CD228=1),AND('0.Work Content Judge'!$H$130=1,$CE228=1),AND('0.Work Content Judge'!$I$130=1,$CF228=1),AND('0.Work Content Judge'!$J$130=1,$CG228=1),AND('0.Work Content Judge'!$L$130=1,$CK228=1),,AND('0.Work Content Judge'!$O$130=1,$CL228=1),AND('0.Work Content Judge'!$P$130=1,$CM228=1)),1,0))</f>
        <v>0</v>
      </c>
      <c r="AQ228" s="509">
        <f t="shared" si="44"/>
        <v>1</v>
      </c>
      <c r="AR228" s="509">
        <f>IF(OR(AND('0.Work Content Judge'!$AE$161=1,$CP228=99),AND('0.Work Content Judge'!$AH$161=1,$CQ228=99),AND('0.Work Content Judge'!$AG$161=1,$CR228=99),AND(COUNTIF('0.Work Content Judge'!$AJ$161:$AO$161,2)=0,$CS228=99),AND(COUNTIF('0.Work Content Judge'!$AJ$161:$AO$161,2)&gt;0,$CT228=99),AND('0.Work Content Judge'!$T$161=0,$CU228=99),AND('0.Work Content Judge'!$U$161=0,$CV228=99)),0,IF(OR(AND('0.Work Content Judge'!$G$131=1,$CD228=1),AND('0.Work Content Judge'!$H$131=1,$CE228=1),AND('0.Work Content Judge'!$I$131=1,$CF228=1),AND('0.Work Content Judge'!$J$131=1,$CG228=1),AND('0.Work Content Judge'!$L$131=1,$CK228=1),,AND('0.Work Content Judge'!$O$131=1,$CL228=1),AND('0.Work Content Judge'!$P$131=1,$CM228=1)),1,0))</f>
        <v>0</v>
      </c>
      <c r="AS228" s="509">
        <f t="shared" si="45"/>
        <v>1</v>
      </c>
      <c r="AT228" s="509">
        <f>IF(OR(AND('0.Work Content Judge'!$AE$162=1,$CP228=99),AND('0.Work Content Judge'!$AH$162=1,$CQ228=99),AND('0.Work Content Judge'!$AG$162=1,$CR228=99),AND(COUNTIF('0.Work Content Judge'!$AJ$162:$AO$162,2)=0,$CS228=99),AND(COUNTIF('0.Work Content Judge'!$AJ$162:$AO$162,2)&gt;0,$CT228=99),AND('0.Work Content Judge'!$T$162=0,$CU228=99),AND('0.Work Content Judge'!$U$162=0,$CV228=99)),0,IF(OR(AND('0.Work Content Judge'!$G$132=1,$CD228=1),AND('0.Work Content Judge'!$H$132=1,$CE228=1),AND('0.Work Content Judge'!$I$132=1,$CF228=1),AND('0.Work Content Judge'!$J$132=1,$CG228=1),AND('0.Work Content Judge'!$L$132=1,$CK228=1),,AND('0.Work Content Judge'!$O$132=1,$CL228=1),AND('0.Work Content Judge'!$P$132=1,$CM228=1)),1,0))</f>
        <v>0</v>
      </c>
      <c r="AU228" s="509">
        <f t="shared" si="46"/>
        <v>1</v>
      </c>
      <c r="AV228" s="509">
        <f>IF(OR(AND('0.Work Content Judge'!$AE$163=1,$CP228=99),AND('0.Work Content Judge'!$AH$163=1,$CQ228=99),AND('0.Work Content Judge'!$AG$163=1,$CR228=99),AND(COUNTIF('0.Work Content Judge'!$AJ$163:$AO$163,2)=0,$CS228=99),AND(COUNTIF('0.Work Content Judge'!$AJ$163:$AO$163,2)&gt;0,$CT228=99),AND('0.Work Content Judge'!$T$163=0,$CU228=99),AND('0.Work Content Judge'!$U$163=0,$CV228=99)),0,IF(OR(AND('0.Work Content Judge'!$G$133=1,$CD228=1),AND('0.Work Content Judge'!$H$133=1,$CE228=1),AND('0.Work Content Judge'!$I$133=1,$CF228=1),AND('0.Work Content Judge'!$J$133=1,$CG228=1),AND('0.Work Content Judge'!$L$133=1,$CK228=1),,AND('0.Work Content Judge'!$O$133=1,$CL228=1),AND('0.Work Content Judge'!$P$133=1,$CM228=1)),1,0))</f>
        <v>0</v>
      </c>
      <c r="AW228" s="509">
        <f t="shared" si="47"/>
        <v>1</v>
      </c>
      <c r="AX228" s="509">
        <f>IF(OR(AND('0.Work Content Judge'!$AE$164=1,$CP228=99),AND('0.Work Content Judge'!$AH$164=1,$CQ228=99),AND('0.Work Content Judge'!$AG$164=1,$CR228=99),AND(COUNTIF('0.Work Content Judge'!$AJ$164:$AO$164,2)=0,$CS228=99),AND(COUNTIF('0.Work Content Judge'!$AJ$164:$AO$164,2)&gt;0,$CT228=99),AND('0.Work Content Judge'!$T$164=0,$CU228=99),AND('0.Work Content Judge'!$U$164=0,$CV228=99)),0,IF(OR(AND('0.Work Content Judge'!$G$134=1,$CD228=1),AND('0.Work Content Judge'!$H$134=1,$CE228=1),AND('0.Work Content Judge'!$I$134=1,$CF228=1),AND('0.Work Content Judge'!$J$134=1,$CG228=1),AND('0.Work Content Judge'!$L$134=1,$CK228=1),,AND('0.Work Content Judge'!$O$134=1,$CL228=1),AND('0.Work Content Judge'!$P$134=1,$CM228=1)),1,0))</f>
        <v>0</v>
      </c>
      <c r="AY228" s="509">
        <f t="shared" si="48"/>
        <v>1</v>
      </c>
      <c r="AZ228" s="493">
        <f t="shared" si="38"/>
        <v>1</v>
      </c>
      <c r="BA228" s="521">
        <v>1</v>
      </c>
      <c r="BB228" s="522">
        <v>1</v>
      </c>
      <c r="BC228" s="522" t="s">
        <v>749</v>
      </c>
      <c r="BD228" s="522" t="s">
        <v>749</v>
      </c>
      <c r="BE228" s="522" t="s">
        <v>749</v>
      </c>
      <c r="BF228" s="522" t="s">
        <v>749</v>
      </c>
      <c r="BG228" s="522" t="s">
        <v>749</v>
      </c>
      <c r="BH228" s="522" t="s">
        <v>749</v>
      </c>
      <c r="BI228" s="522" t="s">
        <v>749</v>
      </c>
      <c r="BJ228" s="522" t="e">
        <v>#N/A</v>
      </c>
      <c r="BK228" s="522" t="e">
        <v>#N/A</v>
      </c>
      <c r="BL228" s="522" t="e">
        <v>#N/A</v>
      </c>
      <c r="BM228" s="522" t="e">
        <v>#N/A</v>
      </c>
      <c r="BN228" s="522" t="e">
        <v>#N/A</v>
      </c>
      <c r="BO228" s="522" t="e">
        <v>#N/A</v>
      </c>
      <c r="BP228" s="522" t="e">
        <v>#N/A</v>
      </c>
      <c r="BQ228" s="522" t="s">
        <v>749</v>
      </c>
      <c r="BR228" s="522" t="s">
        <v>749</v>
      </c>
      <c r="BS228" s="522" t="s">
        <v>749</v>
      </c>
      <c r="BT228" s="522" t="s">
        <v>749</v>
      </c>
      <c r="BU228" s="522" t="s">
        <v>749</v>
      </c>
      <c r="BV228" s="522" t="s">
        <v>749</v>
      </c>
      <c r="BW228" s="522" t="s">
        <v>749</v>
      </c>
      <c r="BX228" s="522" t="s">
        <v>749</v>
      </c>
      <c r="BY228" s="522">
        <v>1</v>
      </c>
      <c r="BZ228" s="522">
        <v>1</v>
      </c>
      <c r="CA228" s="522">
        <v>1</v>
      </c>
      <c r="CB228" s="522">
        <v>1</v>
      </c>
      <c r="CC228" s="522" t="s">
        <v>749</v>
      </c>
      <c r="CD228" s="522">
        <v>1</v>
      </c>
      <c r="CE228" s="522" t="s">
        <v>749</v>
      </c>
      <c r="CF228" s="522" t="s">
        <v>749</v>
      </c>
      <c r="CG228" s="522" t="s">
        <v>749</v>
      </c>
      <c r="CH228" s="522" t="s">
        <v>749</v>
      </c>
      <c r="CI228" s="522" t="s">
        <v>749</v>
      </c>
      <c r="CJ228" s="522" t="s">
        <v>749</v>
      </c>
      <c r="CK228" s="522" t="s">
        <v>749</v>
      </c>
      <c r="CL228" s="522" t="s">
        <v>749</v>
      </c>
      <c r="CM228" s="522" t="s">
        <v>749</v>
      </c>
      <c r="CN228" s="522" t="s">
        <v>749</v>
      </c>
      <c r="CO228" s="522">
        <v>1</v>
      </c>
      <c r="CP228" s="522"/>
      <c r="CQ228" s="522"/>
      <c r="CR228" s="522"/>
      <c r="CS228" s="522"/>
      <c r="CT228" s="522"/>
      <c r="CU228" s="522"/>
      <c r="CV228" s="522"/>
    </row>
    <row r="229" s="258" customFormat="1" ht="158.4" spans="1:100">
      <c r="A229" s="447"/>
      <c r="B229" s="448">
        <f t="shared" si="26"/>
        <v>214</v>
      </c>
      <c r="C229" s="449" t="s">
        <v>1706</v>
      </c>
      <c r="D229" s="450" t="s">
        <v>743</v>
      </c>
      <c r="E229" s="451" t="s">
        <v>744</v>
      </c>
      <c r="F229" s="452" t="s">
        <v>1707</v>
      </c>
      <c r="G229" s="453" t="s">
        <v>1708</v>
      </c>
      <c r="H229" s="451" t="str">
        <f t="shared" si="37"/>
        <v>APサーバ
Application server</v>
      </c>
      <c r="I229" s="319" t="s">
        <v>1709</v>
      </c>
      <c r="J229" s="320" t="s">
        <v>1710</v>
      </c>
      <c r="K229" s="487" t="str">
        <f t="shared" si="39"/>
        <v>回答不要
Not Applicable</v>
      </c>
      <c r="L229" s="488"/>
      <c r="M229" s="489"/>
      <c r="N229" s="492" t="s">
        <v>287</v>
      </c>
      <c r="O229" s="493"/>
      <c r="P229" s="494"/>
      <c r="Q229" s="503"/>
      <c r="R229" s="487" t="str">
        <f t="shared" si="40"/>
        <v>回答不要
Not Applicable</v>
      </c>
      <c r="S229" s="488"/>
      <c r="T229" s="489"/>
      <c r="U229" s="493"/>
      <c r="V229" s="494"/>
      <c r="W229" s="503"/>
      <c r="X229" s="487" t="str">
        <f t="shared" si="41"/>
        <v>回答不要
Not Applicable</v>
      </c>
      <c r="Y229" s="488"/>
      <c r="Z229" s="489"/>
      <c r="AA229" s="493"/>
      <c r="AB229" s="494"/>
      <c r="AC229" s="503"/>
      <c r="AD229" s="487" t="str">
        <f t="shared" si="42"/>
        <v>回答不要
Not Applicable</v>
      </c>
      <c r="AE229" s="488"/>
      <c r="AF229" s="489"/>
      <c r="AG229" s="493"/>
      <c r="AH229" s="494"/>
      <c r="AI229" s="503"/>
      <c r="AJ229" s="487" t="str">
        <f t="shared" si="43"/>
        <v>回答不要
Not Applicable</v>
      </c>
      <c r="AK229" s="488"/>
      <c r="AL229" s="489"/>
      <c r="AM229" s="493"/>
      <c r="AN229" s="494"/>
      <c r="AO229" s="503"/>
      <c r="AP229" s="509">
        <f>IF(OR(AND('0.Work Content Judge'!$AE$160=1,$CP229=99),AND('0.Work Content Judge'!$AH$160=1,$CQ229=99),AND('0.Work Content Judge'!$AG$160=1,$CR229=99),AND(COUNTIF('0.Work Content Judge'!$AJ$160:$AO$160,2)=0,$CS229=99),AND(COUNTIF('0.Work Content Judge'!$AJ$160:$AO$160,2)&gt;0,$CT229=99),AND('0.Work Content Judge'!$T$160=0,$CU229=99),AND('0.Work Content Judge'!$U$160=0,$CV229=99)),0,IF(OR(AND('0.Work Content Judge'!$G$130=1,$CD229=1),AND('0.Work Content Judge'!$H$130=1,$CE229=1),AND('0.Work Content Judge'!$I$130=1,$CF229=1),AND('0.Work Content Judge'!$J$130=1,$CG229=1),AND('0.Work Content Judge'!$L$130=1,$CK229=1),,AND('0.Work Content Judge'!$O$130=1,$CL229=1),AND('0.Work Content Judge'!$P$130=1,$CM229=1)),1,0))</f>
        <v>0</v>
      </c>
      <c r="AQ229" s="509">
        <f t="shared" si="44"/>
        <v>1</v>
      </c>
      <c r="AR229" s="509">
        <f>IF(OR(AND('0.Work Content Judge'!$AE$161=1,$CP229=99),AND('0.Work Content Judge'!$AH$161=1,$CQ229=99),AND('0.Work Content Judge'!$AG$161=1,$CR229=99),AND(COUNTIF('0.Work Content Judge'!$AJ$161:$AO$161,2)=0,$CS229=99),AND(COUNTIF('0.Work Content Judge'!$AJ$161:$AO$161,2)&gt;0,$CT229=99),AND('0.Work Content Judge'!$T$161=0,$CU229=99),AND('0.Work Content Judge'!$U$161=0,$CV229=99)),0,IF(OR(AND('0.Work Content Judge'!$G$131=1,$CD229=1),AND('0.Work Content Judge'!$H$131=1,$CE229=1),AND('0.Work Content Judge'!$I$131=1,$CF229=1),AND('0.Work Content Judge'!$J$131=1,$CG229=1),AND('0.Work Content Judge'!$L$131=1,$CK229=1),,AND('0.Work Content Judge'!$O$131=1,$CL229=1),AND('0.Work Content Judge'!$P$131=1,$CM229=1)),1,0))</f>
        <v>0</v>
      </c>
      <c r="AS229" s="509">
        <f t="shared" si="45"/>
        <v>1</v>
      </c>
      <c r="AT229" s="509">
        <f>IF(OR(AND('0.Work Content Judge'!$AE$162=1,$CP229=99),AND('0.Work Content Judge'!$AH$162=1,$CQ229=99),AND('0.Work Content Judge'!$AG$162=1,$CR229=99),AND(COUNTIF('0.Work Content Judge'!$AJ$162:$AO$162,2)=0,$CS229=99),AND(COUNTIF('0.Work Content Judge'!$AJ$162:$AO$162,2)&gt;0,$CT229=99),AND('0.Work Content Judge'!$T$162=0,$CU229=99),AND('0.Work Content Judge'!$U$162=0,$CV229=99)),0,IF(OR(AND('0.Work Content Judge'!$G$132=1,$CD229=1),AND('0.Work Content Judge'!$H$132=1,$CE229=1),AND('0.Work Content Judge'!$I$132=1,$CF229=1),AND('0.Work Content Judge'!$J$132=1,$CG229=1),AND('0.Work Content Judge'!$L$132=1,$CK229=1),,AND('0.Work Content Judge'!$O$132=1,$CL229=1),AND('0.Work Content Judge'!$P$132=1,$CM229=1)),1,0))</f>
        <v>0</v>
      </c>
      <c r="AU229" s="509">
        <f t="shared" si="46"/>
        <v>1</v>
      </c>
      <c r="AV229" s="509">
        <f>IF(OR(AND('0.Work Content Judge'!$AE$163=1,$CP229=99),AND('0.Work Content Judge'!$AH$163=1,$CQ229=99),AND('0.Work Content Judge'!$AG$163=1,$CR229=99),AND(COUNTIF('0.Work Content Judge'!$AJ$163:$AO$163,2)=0,$CS229=99),AND(COUNTIF('0.Work Content Judge'!$AJ$163:$AO$163,2)&gt;0,$CT229=99),AND('0.Work Content Judge'!$T$163=0,$CU229=99),AND('0.Work Content Judge'!$U$163=0,$CV229=99)),0,IF(OR(AND('0.Work Content Judge'!$G$133=1,$CD229=1),AND('0.Work Content Judge'!$H$133=1,$CE229=1),AND('0.Work Content Judge'!$I$133=1,$CF229=1),AND('0.Work Content Judge'!$J$133=1,$CG229=1),AND('0.Work Content Judge'!$L$133=1,$CK229=1),,AND('0.Work Content Judge'!$O$133=1,$CL229=1),AND('0.Work Content Judge'!$P$133=1,$CM229=1)),1,0))</f>
        <v>0</v>
      </c>
      <c r="AW229" s="509">
        <f t="shared" si="47"/>
        <v>1</v>
      </c>
      <c r="AX229" s="509">
        <f>IF(OR(AND('0.Work Content Judge'!$AE$164=1,$CP229=99),AND('0.Work Content Judge'!$AH$164=1,$CQ229=99),AND('0.Work Content Judge'!$AG$164=1,$CR229=99),AND(COUNTIF('0.Work Content Judge'!$AJ$164:$AO$164,2)=0,$CS229=99),AND(COUNTIF('0.Work Content Judge'!$AJ$164:$AO$164,2)&gt;0,$CT229=99),AND('0.Work Content Judge'!$T$164=0,$CU229=99),AND('0.Work Content Judge'!$U$164=0,$CV229=99)),0,IF(OR(AND('0.Work Content Judge'!$G$134=1,$CD229=1),AND('0.Work Content Judge'!$H$134=1,$CE229=1),AND('0.Work Content Judge'!$I$134=1,$CF229=1),AND('0.Work Content Judge'!$J$134=1,$CG229=1),AND('0.Work Content Judge'!$L$134=1,$CK229=1),,AND('0.Work Content Judge'!$O$134=1,$CL229=1),AND('0.Work Content Judge'!$P$134=1,$CM229=1)),1,0))</f>
        <v>0</v>
      </c>
      <c r="AY229" s="509">
        <f t="shared" si="48"/>
        <v>1</v>
      </c>
      <c r="AZ229" s="493">
        <f t="shared" si="38"/>
        <v>1</v>
      </c>
      <c r="BA229" s="521">
        <v>1</v>
      </c>
      <c r="BB229" s="522">
        <v>1</v>
      </c>
      <c r="BC229" s="522" t="s">
        <v>749</v>
      </c>
      <c r="BD229" s="522" t="s">
        <v>749</v>
      </c>
      <c r="BE229" s="522" t="s">
        <v>749</v>
      </c>
      <c r="BF229" s="522" t="s">
        <v>749</v>
      </c>
      <c r="BG229" s="522" t="s">
        <v>749</v>
      </c>
      <c r="BH229" s="522" t="s">
        <v>749</v>
      </c>
      <c r="BI229" s="522" t="s">
        <v>749</v>
      </c>
      <c r="BJ229" s="522" t="e">
        <v>#N/A</v>
      </c>
      <c r="BK229" s="522" t="e">
        <v>#N/A</v>
      </c>
      <c r="BL229" s="522" t="e">
        <v>#N/A</v>
      </c>
      <c r="BM229" s="522" t="e">
        <v>#N/A</v>
      </c>
      <c r="BN229" s="522" t="e">
        <v>#N/A</v>
      </c>
      <c r="BO229" s="522" t="e">
        <v>#N/A</v>
      </c>
      <c r="BP229" s="522" t="e">
        <v>#N/A</v>
      </c>
      <c r="BQ229" s="522" t="s">
        <v>749</v>
      </c>
      <c r="BR229" s="522" t="s">
        <v>749</v>
      </c>
      <c r="BS229" s="522" t="s">
        <v>749</v>
      </c>
      <c r="BT229" s="522">
        <v>1</v>
      </c>
      <c r="BU229" s="522" t="s">
        <v>749</v>
      </c>
      <c r="BV229" s="522" t="s">
        <v>749</v>
      </c>
      <c r="BW229" s="522" t="s">
        <v>749</v>
      </c>
      <c r="BX229" s="522" t="s">
        <v>749</v>
      </c>
      <c r="BY229" s="522" t="s">
        <v>749</v>
      </c>
      <c r="BZ229" s="522">
        <v>1</v>
      </c>
      <c r="CA229" s="522">
        <v>1</v>
      </c>
      <c r="CB229" s="522">
        <v>1</v>
      </c>
      <c r="CC229" s="522" t="s">
        <v>749</v>
      </c>
      <c r="CD229" s="522">
        <v>1</v>
      </c>
      <c r="CE229" s="522" t="s">
        <v>749</v>
      </c>
      <c r="CF229" s="522" t="s">
        <v>749</v>
      </c>
      <c r="CG229" s="522" t="s">
        <v>749</v>
      </c>
      <c r="CH229" s="522" t="s">
        <v>749</v>
      </c>
      <c r="CI229" s="522" t="s">
        <v>749</v>
      </c>
      <c r="CJ229" s="522" t="s">
        <v>749</v>
      </c>
      <c r="CK229" s="522" t="s">
        <v>749</v>
      </c>
      <c r="CL229" s="522" t="s">
        <v>749</v>
      </c>
      <c r="CM229" s="522" t="s">
        <v>749</v>
      </c>
      <c r="CN229" s="522" t="s">
        <v>749</v>
      </c>
      <c r="CO229" s="522">
        <v>1</v>
      </c>
      <c r="CP229" s="522"/>
      <c r="CQ229" s="522"/>
      <c r="CR229" s="522"/>
      <c r="CS229" s="522"/>
      <c r="CT229" s="522"/>
      <c r="CU229" s="522"/>
      <c r="CV229" s="522"/>
    </row>
    <row r="230" s="258" customFormat="1" ht="158.4" spans="1:100">
      <c r="A230" s="447"/>
      <c r="B230" s="448">
        <f t="shared" si="26"/>
        <v>215</v>
      </c>
      <c r="C230" s="449" t="s">
        <v>1711</v>
      </c>
      <c r="D230" s="450" t="s">
        <v>743</v>
      </c>
      <c r="E230" s="451" t="s">
        <v>744</v>
      </c>
      <c r="F230" s="452" t="s">
        <v>1712</v>
      </c>
      <c r="G230" s="453" t="s">
        <v>1713</v>
      </c>
      <c r="H230" s="451" t="str">
        <f t="shared" si="37"/>
        <v>APサーバ
Application server</v>
      </c>
      <c r="I230" s="319" t="s">
        <v>1709</v>
      </c>
      <c r="J230" s="320" t="s">
        <v>1710</v>
      </c>
      <c r="K230" s="487" t="str">
        <f t="shared" si="39"/>
        <v>回答不要
Not Applicable</v>
      </c>
      <c r="L230" s="488"/>
      <c r="M230" s="489"/>
      <c r="N230" s="492" t="s">
        <v>287</v>
      </c>
      <c r="O230" s="493"/>
      <c r="P230" s="494"/>
      <c r="Q230" s="503"/>
      <c r="R230" s="487" t="str">
        <f t="shared" si="40"/>
        <v>回答不要
Not Applicable</v>
      </c>
      <c r="S230" s="488"/>
      <c r="T230" s="489"/>
      <c r="U230" s="493"/>
      <c r="V230" s="494"/>
      <c r="W230" s="503"/>
      <c r="X230" s="487" t="str">
        <f t="shared" si="41"/>
        <v>回答不要
Not Applicable</v>
      </c>
      <c r="Y230" s="488"/>
      <c r="Z230" s="489"/>
      <c r="AA230" s="493"/>
      <c r="AB230" s="494"/>
      <c r="AC230" s="503"/>
      <c r="AD230" s="487" t="str">
        <f t="shared" si="42"/>
        <v>回答不要
Not Applicable</v>
      </c>
      <c r="AE230" s="488"/>
      <c r="AF230" s="489"/>
      <c r="AG230" s="493"/>
      <c r="AH230" s="494"/>
      <c r="AI230" s="503"/>
      <c r="AJ230" s="487" t="str">
        <f t="shared" si="43"/>
        <v>回答不要
Not Applicable</v>
      </c>
      <c r="AK230" s="488"/>
      <c r="AL230" s="489"/>
      <c r="AM230" s="493"/>
      <c r="AN230" s="494"/>
      <c r="AO230" s="503"/>
      <c r="AP230" s="509">
        <f>IF(OR(AND('0.Work Content Judge'!$AE$160=1,$CP230=99),AND('0.Work Content Judge'!$AH$160=1,$CQ230=99),AND('0.Work Content Judge'!$AG$160=1,$CR230=99),AND(COUNTIF('0.Work Content Judge'!$AJ$160:$AO$160,2)=0,$CS230=99),AND(COUNTIF('0.Work Content Judge'!$AJ$160:$AO$160,2)&gt;0,$CT230=99),AND('0.Work Content Judge'!$T$160=0,$CU230=99),AND('0.Work Content Judge'!$U$160=0,$CV230=99)),0,IF(OR(AND('0.Work Content Judge'!$G$130=1,$CD230=1),AND('0.Work Content Judge'!$H$130=1,$CE230=1),AND('0.Work Content Judge'!$I$130=1,$CF230=1),AND('0.Work Content Judge'!$J$130=1,$CG230=1),AND('0.Work Content Judge'!$L$130=1,$CK230=1),,AND('0.Work Content Judge'!$O$130=1,$CL230=1),AND('0.Work Content Judge'!$P$130=1,$CM230=1)),1,0))</f>
        <v>0</v>
      </c>
      <c r="AQ230" s="509">
        <f t="shared" si="44"/>
        <v>1</v>
      </c>
      <c r="AR230" s="509">
        <f>IF(OR(AND('0.Work Content Judge'!$AE$161=1,$CP230=99),AND('0.Work Content Judge'!$AH$161=1,$CQ230=99),AND('0.Work Content Judge'!$AG$161=1,$CR230=99),AND(COUNTIF('0.Work Content Judge'!$AJ$161:$AO$161,2)=0,$CS230=99),AND(COUNTIF('0.Work Content Judge'!$AJ$161:$AO$161,2)&gt;0,$CT230=99),AND('0.Work Content Judge'!$T$161=0,$CU230=99),AND('0.Work Content Judge'!$U$161=0,$CV230=99)),0,IF(OR(AND('0.Work Content Judge'!$G$131=1,$CD230=1),AND('0.Work Content Judge'!$H$131=1,$CE230=1),AND('0.Work Content Judge'!$I$131=1,$CF230=1),AND('0.Work Content Judge'!$J$131=1,$CG230=1),AND('0.Work Content Judge'!$L$131=1,$CK230=1),,AND('0.Work Content Judge'!$O$131=1,$CL230=1),AND('0.Work Content Judge'!$P$131=1,$CM230=1)),1,0))</f>
        <v>0</v>
      </c>
      <c r="AS230" s="509">
        <f t="shared" si="45"/>
        <v>1</v>
      </c>
      <c r="AT230" s="509">
        <f>IF(OR(AND('0.Work Content Judge'!$AE$162=1,$CP230=99),AND('0.Work Content Judge'!$AH$162=1,$CQ230=99),AND('0.Work Content Judge'!$AG$162=1,$CR230=99),AND(COUNTIF('0.Work Content Judge'!$AJ$162:$AO$162,2)=0,$CS230=99),AND(COUNTIF('0.Work Content Judge'!$AJ$162:$AO$162,2)&gt;0,$CT230=99),AND('0.Work Content Judge'!$T$162=0,$CU230=99),AND('0.Work Content Judge'!$U$162=0,$CV230=99)),0,IF(OR(AND('0.Work Content Judge'!$G$132=1,$CD230=1),AND('0.Work Content Judge'!$H$132=1,$CE230=1),AND('0.Work Content Judge'!$I$132=1,$CF230=1),AND('0.Work Content Judge'!$J$132=1,$CG230=1),AND('0.Work Content Judge'!$L$132=1,$CK230=1),,AND('0.Work Content Judge'!$O$132=1,$CL230=1),AND('0.Work Content Judge'!$P$132=1,$CM230=1)),1,0))</f>
        <v>0</v>
      </c>
      <c r="AU230" s="509">
        <f t="shared" si="46"/>
        <v>1</v>
      </c>
      <c r="AV230" s="509">
        <f>IF(OR(AND('0.Work Content Judge'!$AE$163=1,$CP230=99),AND('0.Work Content Judge'!$AH$163=1,$CQ230=99),AND('0.Work Content Judge'!$AG$163=1,$CR230=99),AND(COUNTIF('0.Work Content Judge'!$AJ$163:$AO$163,2)=0,$CS230=99),AND(COUNTIF('0.Work Content Judge'!$AJ$163:$AO$163,2)&gt;0,$CT230=99),AND('0.Work Content Judge'!$T$163=0,$CU230=99),AND('0.Work Content Judge'!$U$163=0,$CV230=99)),0,IF(OR(AND('0.Work Content Judge'!$G$133=1,$CD230=1),AND('0.Work Content Judge'!$H$133=1,$CE230=1),AND('0.Work Content Judge'!$I$133=1,$CF230=1),AND('0.Work Content Judge'!$J$133=1,$CG230=1),AND('0.Work Content Judge'!$L$133=1,$CK230=1),,AND('0.Work Content Judge'!$O$133=1,$CL230=1),AND('0.Work Content Judge'!$P$133=1,$CM230=1)),1,0))</f>
        <v>0</v>
      </c>
      <c r="AW230" s="509">
        <f t="shared" si="47"/>
        <v>1</v>
      </c>
      <c r="AX230" s="509">
        <f>IF(OR(AND('0.Work Content Judge'!$AE$164=1,$CP230=99),AND('0.Work Content Judge'!$AH$164=1,$CQ230=99),AND('0.Work Content Judge'!$AG$164=1,$CR230=99),AND(COUNTIF('0.Work Content Judge'!$AJ$164:$AO$164,2)=0,$CS230=99),AND(COUNTIF('0.Work Content Judge'!$AJ$164:$AO$164,2)&gt;0,$CT230=99),AND('0.Work Content Judge'!$T$164=0,$CU230=99),AND('0.Work Content Judge'!$U$164=0,$CV230=99)),0,IF(OR(AND('0.Work Content Judge'!$G$134=1,$CD230=1),AND('0.Work Content Judge'!$H$134=1,$CE230=1),AND('0.Work Content Judge'!$I$134=1,$CF230=1),AND('0.Work Content Judge'!$J$134=1,$CG230=1),AND('0.Work Content Judge'!$L$134=1,$CK230=1),,AND('0.Work Content Judge'!$O$134=1,$CL230=1),AND('0.Work Content Judge'!$P$134=1,$CM230=1)),1,0))</f>
        <v>0</v>
      </c>
      <c r="AY230" s="509">
        <f t="shared" si="48"/>
        <v>1</v>
      </c>
      <c r="AZ230" s="493">
        <f t="shared" si="38"/>
        <v>1</v>
      </c>
      <c r="BA230" s="521">
        <v>1</v>
      </c>
      <c r="BB230" s="522">
        <v>1</v>
      </c>
      <c r="BC230" s="522" t="s">
        <v>749</v>
      </c>
      <c r="BD230" s="522" t="s">
        <v>749</v>
      </c>
      <c r="BE230" s="522" t="s">
        <v>749</v>
      </c>
      <c r="BF230" s="522" t="s">
        <v>749</v>
      </c>
      <c r="BG230" s="522" t="s">
        <v>749</v>
      </c>
      <c r="BH230" s="522" t="s">
        <v>749</v>
      </c>
      <c r="BI230" s="522" t="s">
        <v>749</v>
      </c>
      <c r="BJ230" s="522" t="e">
        <v>#N/A</v>
      </c>
      <c r="BK230" s="522" t="e">
        <v>#N/A</v>
      </c>
      <c r="BL230" s="522" t="e">
        <v>#N/A</v>
      </c>
      <c r="BM230" s="522" t="e">
        <v>#N/A</v>
      </c>
      <c r="BN230" s="522" t="e">
        <v>#N/A</v>
      </c>
      <c r="BO230" s="522" t="e">
        <v>#N/A</v>
      </c>
      <c r="BP230" s="522" t="e">
        <v>#N/A</v>
      </c>
      <c r="BQ230" s="522" t="s">
        <v>749</v>
      </c>
      <c r="BR230" s="522" t="s">
        <v>749</v>
      </c>
      <c r="BS230" s="522" t="s">
        <v>749</v>
      </c>
      <c r="BT230" s="522">
        <v>1</v>
      </c>
      <c r="BU230" s="522" t="s">
        <v>749</v>
      </c>
      <c r="BV230" s="522" t="s">
        <v>749</v>
      </c>
      <c r="BW230" s="522" t="s">
        <v>749</v>
      </c>
      <c r="BX230" s="522" t="s">
        <v>749</v>
      </c>
      <c r="BY230" s="522" t="s">
        <v>749</v>
      </c>
      <c r="BZ230" s="522">
        <v>1</v>
      </c>
      <c r="CA230" s="522">
        <v>1</v>
      </c>
      <c r="CB230" s="522">
        <v>1</v>
      </c>
      <c r="CC230" s="522" t="s">
        <v>749</v>
      </c>
      <c r="CD230" s="522">
        <v>1</v>
      </c>
      <c r="CE230" s="522" t="s">
        <v>749</v>
      </c>
      <c r="CF230" s="522" t="s">
        <v>749</v>
      </c>
      <c r="CG230" s="522" t="s">
        <v>749</v>
      </c>
      <c r="CH230" s="522" t="s">
        <v>749</v>
      </c>
      <c r="CI230" s="522" t="s">
        <v>749</v>
      </c>
      <c r="CJ230" s="522" t="s">
        <v>749</v>
      </c>
      <c r="CK230" s="522" t="s">
        <v>749</v>
      </c>
      <c r="CL230" s="522" t="s">
        <v>749</v>
      </c>
      <c r="CM230" s="522" t="s">
        <v>749</v>
      </c>
      <c r="CN230" s="522" t="s">
        <v>749</v>
      </c>
      <c r="CO230" s="522">
        <v>1</v>
      </c>
      <c r="CP230" s="522"/>
      <c r="CQ230" s="522"/>
      <c r="CR230" s="522"/>
      <c r="CS230" s="522"/>
      <c r="CT230" s="522"/>
      <c r="CU230" s="522"/>
      <c r="CV230" s="522"/>
    </row>
    <row r="231" s="258" customFormat="1" ht="158.4" spans="1:100">
      <c r="A231" s="447"/>
      <c r="B231" s="448">
        <f t="shared" si="26"/>
        <v>216</v>
      </c>
      <c r="C231" s="449" t="s">
        <v>1714</v>
      </c>
      <c r="D231" s="450" t="s">
        <v>743</v>
      </c>
      <c r="E231" s="451" t="s">
        <v>744</v>
      </c>
      <c r="F231" s="452" t="s">
        <v>1715</v>
      </c>
      <c r="G231" s="453" t="s">
        <v>1716</v>
      </c>
      <c r="H231" s="451" t="str">
        <f t="shared" si="37"/>
        <v>APサーバ
Application server</v>
      </c>
      <c r="I231" s="319" t="s">
        <v>1709</v>
      </c>
      <c r="J231" s="320" t="s">
        <v>1710</v>
      </c>
      <c r="K231" s="487" t="str">
        <f t="shared" si="39"/>
        <v>回答不要
Not Applicable</v>
      </c>
      <c r="L231" s="488"/>
      <c r="M231" s="489"/>
      <c r="N231" s="492" t="s">
        <v>287</v>
      </c>
      <c r="O231" s="493"/>
      <c r="P231" s="494"/>
      <c r="Q231" s="503"/>
      <c r="R231" s="487" t="str">
        <f t="shared" si="40"/>
        <v>回答不要
Not Applicable</v>
      </c>
      <c r="S231" s="488"/>
      <c r="T231" s="489"/>
      <c r="U231" s="493"/>
      <c r="V231" s="494"/>
      <c r="W231" s="503"/>
      <c r="X231" s="487" t="str">
        <f t="shared" si="41"/>
        <v>回答不要
Not Applicable</v>
      </c>
      <c r="Y231" s="488"/>
      <c r="Z231" s="489"/>
      <c r="AA231" s="493"/>
      <c r="AB231" s="494"/>
      <c r="AC231" s="503"/>
      <c r="AD231" s="487" t="str">
        <f t="shared" si="42"/>
        <v>回答不要
Not Applicable</v>
      </c>
      <c r="AE231" s="488"/>
      <c r="AF231" s="489"/>
      <c r="AG231" s="493"/>
      <c r="AH231" s="494"/>
      <c r="AI231" s="503"/>
      <c r="AJ231" s="487" t="str">
        <f t="shared" si="43"/>
        <v>回答不要
Not Applicable</v>
      </c>
      <c r="AK231" s="488"/>
      <c r="AL231" s="489"/>
      <c r="AM231" s="493"/>
      <c r="AN231" s="494"/>
      <c r="AO231" s="503"/>
      <c r="AP231" s="509">
        <f>IF(OR(AND('0.Work Content Judge'!$AE$160=1,$CP231=99),AND('0.Work Content Judge'!$AH$160=1,$CQ231=99),AND('0.Work Content Judge'!$AG$160=1,$CR231=99),AND(COUNTIF('0.Work Content Judge'!$AJ$160:$AO$160,2)=0,$CS231=99),AND(COUNTIF('0.Work Content Judge'!$AJ$160:$AO$160,2)&gt;0,$CT231=99),AND('0.Work Content Judge'!$T$160=0,$CU231=99),AND('0.Work Content Judge'!$U$160=0,$CV231=99)),0,IF(OR(AND('0.Work Content Judge'!$G$130=1,$CD231=1),AND('0.Work Content Judge'!$H$130=1,$CE231=1),AND('0.Work Content Judge'!$I$130=1,$CF231=1),AND('0.Work Content Judge'!$J$130=1,$CG231=1),AND('0.Work Content Judge'!$L$130=1,$CK231=1),,AND('0.Work Content Judge'!$O$130=1,$CL231=1),AND('0.Work Content Judge'!$P$130=1,$CM231=1)),1,0))</f>
        <v>0</v>
      </c>
      <c r="AQ231" s="509">
        <f t="shared" si="44"/>
        <v>1</v>
      </c>
      <c r="AR231" s="509">
        <f>IF(OR(AND('0.Work Content Judge'!$AE$161=1,$CP231=99),AND('0.Work Content Judge'!$AH$161=1,$CQ231=99),AND('0.Work Content Judge'!$AG$161=1,$CR231=99),AND(COUNTIF('0.Work Content Judge'!$AJ$161:$AO$161,2)=0,$CS231=99),AND(COUNTIF('0.Work Content Judge'!$AJ$161:$AO$161,2)&gt;0,$CT231=99),AND('0.Work Content Judge'!$T$161=0,$CU231=99),AND('0.Work Content Judge'!$U$161=0,$CV231=99)),0,IF(OR(AND('0.Work Content Judge'!$G$131=1,$CD231=1),AND('0.Work Content Judge'!$H$131=1,$CE231=1),AND('0.Work Content Judge'!$I$131=1,$CF231=1),AND('0.Work Content Judge'!$J$131=1,$CG231=1),AND('0.Work Content Judge'!$L$131=1,$CK231=1),,AND('0.Work Content Judge'!$O$131=1,$CL231=1),AND('0.Work Content Judge'!$P$131=1,$CM231=1)),1,0))</f>
        <v>0</v>
      </c>
      <c r="AS231" s="509">
        <f t="shared" si="45"/>
        <v>1</v>
      </c>
      <c r="AT231" s="509">
        <f>IF(OR(AND('0.Work Content Judge'!$AE$162=1,$CP231=99),AND('0.Work Content Judge'!$AH$162=1,$CQ231=99),AND('0.Work Content Judge'!$AG$162=1,$CR231=99),AND(COUNTIF('0.Work Content Judge'!$AJ$162:$AO$162,2)=0,$CS231=99),AND(COUNTIF('0.Work Content Judge'!$AJ$162:$AO$162,2)&gt;0,$CT231=99),AND('0.Work Content Judge'!$T$162=0,$CU231=99),AND('0.Work Content Judge'!$U$162=0,$CV231=99)),0,IF(OR(AND('0.Work Content Judge'!$G$132=1,$CD231=1),AND('0.Work Content Judge'!$H$132=1,$CE231=1),AND('0.Work Content Judge'!$I$132=1,$CF231=1),AND('0.Work Content Judge'!$J$132=1,$CG231=1),AND('0.Work Content Judge'!$L$132=1,$CK231=1),,AND('0.Work Content Judge'!$O$132=1,$CL231=1),AND('0.Work Content Judge'!$P$132=1,$CM231=1)),1,0))</f>
        <v>0</v>
      </c>
      <c r="AU231" s="509">
        <f t="shared" si="46"/>
        <v>1</v>
      </c>
      <c r="AV231" s="509">
        <f>IF(OR(AND('0.Work Content Judge'!$AE$163=1,$CP231=99),AND('0.Work Content Judge'!$AH$163=1,$CQ231=99),AND('0.Work Content Judge'!$AG$163=1,$CR231=99),AND(COUNTIF('0.Work Content Judge'!$AJ$163:$AO$163,2)=0,$CS231=99),AND(COUNTIF('0.Work Content Judge'!$AJ$163:$AO$163,2)&gt;0,$CT231=99),AND('0.Work Content Judge'!$T$163=0,$CU231=99),AND('0.Work Content Judge'!$U$163=0,$CV231=99)),0,IF(OR(AND('0.Work Content Judge'!$G$133=1,$CD231=1),AND('0.Work Content Judge'!$H$133=1,$CE231=1),AND('0.Work Content Judge'!$I$133=1,$CF231=1),AND('0.Work Content Judge'!$J$133=1,$CG231=1),AND('0.Work Content Judge'!$L$133=1,$CK231=1),,AND('0.Work Content Judge'!$O$133=1,$CL231=1),AND('0.Work Content Judge'!$P$133=1,$CM231=1)),1,0))</f>
        <v>0</v>
      </c>
      <c r="AW231" s="509">
        <f t="shared" si="47"/>
        <v>1</v>
      </c>
      <c r="AX231" s="509">
        <f>IF(OR(AND('0.Work Content Judge'!$AE$164=1,$CP231=99),AND('0.Work Content Judge'!$AH$164=1,$CQ231=99),AND('0.Work Content Judge'!$AG$164=1,$CR231=99),AND(COUNTIF('0.Work Content Judge'!$AJ$164:$AO$164,2)=0,$CS231=99),AND(COUNTIF('0.Work Content Judge'!$AJ$164:$AO$164,2)&gt;0,$CT231=99),AND('0.Work Content Judge'!$T$164=0,$CU231=99),AND('0.Work Content Judge'!$U$164=0,$CV231=99)),0,IF(OR(AND('0.Work Content Judge'!$G$134=1,$CD231=1),AND('0.Work Content Judge'!$H$134=1,$CE231=1),AND('0.Work Content Judge'!$I$134=1,$CF231=1),AND('0.Work Content Judge'!$J$134=1,$CG231=1),AND('0.Work Content Judge'!$L$134=1,$CK231=1),,AND('0.Work Content Judge'!$O$134=1,$CL231=1),AND('0.Work Content Judge'!$P$134=1,$CM231=1)),1,0))</f>
        <v>0</v>
      </c>
      <c r="AY231" s="509">
        <f t="shared" si="48"/>
        <v>1</v>
      </c>
      <c r="AZ231" s="493">
        <f t="shared" si="38"/>
        <v>1</v>
      </c>
      <c r="BA231" s="521">
        <v>1</v>
      </c>
      <c r="BB231" s="522">
        <v>1</v>
      </c>
      <c r="BC231" s="522" t="s">
        <v>749</v>
      </c>
      <c r="BD231" s="522" t="s">
        <v>749</v>
      </c>
      <c r="BE231" s="522" t="s">
        <v>749</v>
      </c>
      <c r="BF231" s="522" t="s">
        <v>749</v>
      </c>
      <c r="BG231" s="522" t="s">
        <v>749</v>
      </c>
      <c r="BH231" s="522" t="s">
        <v>749</v>
      </c>
      <c r="BI231" s="522" t="s">
        <v>749</v>
      </c>
      <c r="BJ231" s="522" t="e">
        <v>#N/A</v>
      </c>
      <c r="BK231" s="522" t="e">
        <v>#N/A</v>
      </c>
      <c r="BL231" s="522" t="e">
        <v>#N/A</v>
      </c>
      <c r="BM231" s="522" t="e">
        <v>#N/A</v>
      </c>
      <c r="BN231" s="522" t="e">
        <v>#N/A</v>
      </c>
      <c r="BO231" s="522" t="e">
        <v>#N/A</v>
      </c>
      <c r="BP231" s="522" t="e">
        <v>#N/A</v>
      </c>
      <c r="BQ231" s="522" t="s">
        <v>749</v>
      </c>
      <c r="BR231" s="522" t="s">
        <v>749</v>
      </c>
      <c r="BS231" s="522" t="s">
        <v>749</v>
      </c>
      <c r="BT231" s="522">
        <v>1</v>
      </c>
      <c r="BU231" s="522" t="s">
        <v>749</v>
      </c>
      <c r="BV231" s="522" t="s">
        <v>749</v>
      </c>
      <c r="BW231" s="522" t="s">
        <v>749</v>
      </c>
      <c r="BX231" s="522" t="s">
        <v>749</v>
      </c>
      <c r="BY231" s="522" t="s">
        <v>749</v>
      </c>
      <c r="BZ231" s="522">
        <v>1</v>
      </c>
      <c r="CA231" s="522">
        <v>1</v>
      </c>
      <c r="CB231" s="522">
        <v>1</v>
      </c>
      <c r="CC231" s="522" t="s">
        <v>749</v>
      </c>
      <c r="CD231" s="522">
        <v>1</v>
      </c>
      <c r="CE231" s="522" t="s">
        <v>749</v>
      </c>
      <c r="CF231" s="522" t="s">
        <v>749</v>
      </c>
      <c r="CG231" s="522" t="s">
        <v>749</v>
      </c>
      <c r="CH231" s="522" t="s">
        <v>749</v>
      </c>
      <c r="CI231" s="522" t="s">
        <v>749</v>
      </c>
      <c r="CJ231" s="522" t="s">
        <v>749</v>
      </c>
      <c r="CK231" s="522" t="s">
        <v>749</v>
      </c>
      <c r="CL231" s="522" t="s">
        <v>749</v>
      </c>
      <c r="CM231" s="522" t="s">
        <v>749</v>
      </c>
      <c r="CN231" s="522" t="s">
        <v>749</v>
      </c>
      <c r="CO231" s="522">
        <v>1</v>
      </c>
      <c r="CP231" s="522"/>
      <c r="CQ231" s="522"/>
      <c r="CR231" s="522"/>
      <c r="CS231" s="522"/>
      <c r="CT231" s="522"/>
      <c r="CU231" s="522"/>
      <c r="CV231" s="522"/>
    </row>
    <row r="232" s="258" customFormat="1" ht="158.4" spans="1:100">
      <c r="A232" s="447"/>
      <c r="B232" s="448">
        <f t="shared" ref="B232:B295" si="49">ROW(B232)-15</f>
        <v>217</v>
      </c>
      <c r="C232" s="449" t="s">
        <v>1717</v>
      </c>
      <c r="D232" s="450" t="s">
        <v>743</v>
      </c>
      <c r="E232" s="451" t="s">
        <v>801</v>
      </c>
      <c r="F232" s="452" t="s">
        <v>1718</v>
      </c>
      <c r="G232" s="453" t="s">
        <v>1719</v>
      </c>
      <c r="H232" s="451" t="str">
        <f t="shared" si="37"/>
        <v>APサーバ
Application server</v>
      </c>
      <c r="I232" s="319" t="s">
        <v>1709</v>
      </c>
      <c r="J232" s="320" t="s">
        <v>1710</v>
      </c>
      <c r="K232" s="487" t="str">
        <f t="shared" si="39"/>
        <v>回答不要
Not Applicable</v>
      </c>
      <c r="L232" s="488"/>
      <c r="M232" s="489"/>
      <c r="N232" s="492" t="s">
        <v>287</v>
      </c>
      <c r="O232" s="493"/>
      <c r="P232" s="494"/>
      <c r="Q232" s="503"/>
      <c r="R232" s="487" t="str">
        <f t="shared" si="40"/>
        <v>回答不要
Not Applicable</v>
      </c>
      <c r="S232" s="488"/>
      <c r="T232" s="489"/>
      <c r="U232" s="493"/>
      <c r="V232" s="494"/>
      <c r="W232" s="503"/>
      <c r="X232" s="487" t="str">
        <f t="shared" si="41"/>
        <v>回答不要
Not Applicable</v>
      </c>
      <c r="Y232" s="488"/>
      <c r="Z232" s="489"/>
      <c r="AA232" s="493"/>
      <c r="AB232" s="494"/>
      <c r="AC232" s="503"/>
      <c r="AD232" s="487" t="str">
        <f t="shared" si="42"/>
        <v>回答不要
Not Applicable</v>
      </c>
      <c r="AE232" s="488"/>
      <c r="AF232" s="489"/>
      <c r="AG232" s="493"/>
      <c r="AH232" s="494"/>
      <c r="AI232" s="503"/>
      <c r="AJ232" s="487" t="str">
        <f t="shared" si="43"/>
        <v>回答不要
Not Applicable</v>
      </c>
      <c r="AK232" s="488"/>
      <c r="AL232" s="489"/>
      <c r="AM232" s="493"/>
      <c r="AN232" s="494"/>
      <c r="AO232" s="503"/>
      <c r="AP232" s="509">
        <f>IF(OR(AND('0.Work Content Judge'!$AE$160=1,$CP232=99),AND('0.Work Content Judge'!$AH$160=1,$CQ232=99),AND('0.Work Content Judge'!$AG$160=1,$CR232=99),AND(COUNTIF('0.Work Content Judge'!$AJ$160:$AO$160,2)=0,$CS232=99),AND(COUNTIF('0.Work Content Judge'!$AJ$160:$AO$160,2)&gt;0,$CT232=99),AND('0.Work Content Judge'!$T$160=0,$CU232=99),AND('0.Work Content Judge'!$U$160=0,$CV232=99)),0,IF(OR(AND('0.Work Content Judge'!$G$130=1,$CD232=1),AND('0.Work Content Judge'!$H$130=1,$CE232=1),AND('0.Work Content Judge'!$I$130=1,$CF232=1),AND('0.Work Content Judge'!$J$130=1,$CG232=1),AND('0.Work Content Judge'!$L$130=1,$CK232=1),,AND('0.Work Content Judge'!$O$130=1,$CL232=1),AND('0.Work Content Judge'!$P$130=1,$CM232=1)),1,0))</f>
        <v>0</v>
      </c>
      <c r="AQ232" s="509">
        <f t="shared" si="44"/>
        <v>1</v>
      </c>
      <c r="AR232" s="509">
        <f>IF(OR(AND('0.Work Content Judge'!$AE$161=1,$CP232=99),AND('0.Work Content Judge'!$AH$161=1,$CQ232=99),AND('0.Work Content Judge'!$AG$161=1,$CR232=99),AND(COUNTIF('0.Work Content Judge'!$AJ$161:$AO$161,2)=0,$CS232=99),AND(COUNTIF('0.Work Content Judge'!$AJ$161:$AO$161,2)&gt;0,$CT232=99),AND('0.Work Content Judge'!$T$161=0,$CU232=99),AND('0.Work Content Judge'!$U$161=0,$CV232=99)),0,IF(OR(AND('0.Work Content Judge'!$G$131=1,$CD232=1),AND('0.Work Content Judge'!$H$131=1,$CE232=1),AND('0.Work Content Judge'!$I$131=1,$CF232=1),AND('0.Work Content Judge'!$J$131=1,$CG232=1),AND('0.Work Content Judge'!$L$131=1,$CK232=1),,AND('0.Work Content Judge'!$O$131=1,$CL232=1),AND('0.Work Content Judge'!$P$131=1,$CM232=1)),1,0))</f>
        <v>0</v>
      </c>
      <c r="AS232" s="509">
        <f t="shared" si="45"/>
        <v>1</v>
      </c>
      <c r="AT232" s="509">
        <f>IF(OR(AND('0.Work Content Judge'!$AE$162=1,$CP232=99),AND('0.Work Content Judge'!$AH$162=1,$CQ232=99),AND('0.Work Content Judge'!$AG$162=1,$CR232=99),AND(COUNTIF('0.Work Content Judge'!$AJ$162:$AO$162,2)=0,$CS232=99),AND(COUNTIF('0.Work Content Judge'!$AJ$162:$AO$162,2)&gt;0,$CT232=99),AND('0.Work Content Judge'!$T$162=0,$CU232=99),AND('0.Work Content Judge'!$U$162=0,$CV232=99)),0,IF(OR(AND('0.Work Content Judge'!$G$132=1,$CD232=1),AND('0.Work Content Judge'!$H$132=1,$CE232=1),AND('0.Work Content Judge'!$I$132=1,$CF232=1),AND('0.Work Content Judge'!$J$132=1,$CG232=1),AND('0.Work Content Judge'!$L$132=1,$CK232=1),,AND('0.Work Content Judge'!$O$132=1,$CL232=1),AND('0.Work Content Judge'!$P$132=1,$CM232=1)),1,0))</f>
        <v>0</v>
      </c>
      <c r="AU232" s="509">
        <f t="shared" si="46"/>
        <v>1</v>
      </c>
      <c r="AV232" s="509">
        <f>IF(OR(AND('0.Work Content Judge'!$AE$163=1,$CP232=99),AND('0.Work Content Judge'!$AH$163=1,$CQ232=99),AND('0.Work Content Judge'!$AG$163=1,$CR232=99),AND(COUNTIF('0.Work Content Judge'!$AJ$163:$AO$163,2)=0,$CS232=99),AND(COUNTIF('0.Work Content Judge'!$AJ$163:$AO$163,2)&gt;0,$CT232=99),AND('0.Work Content Judge'!$T$163=0,$CU232=99),AND('0.Work Content Judge'!$U$163=0,$CV232=99)),0,IF(OR(AND('0.Work Content Judge'!$G$133=1,$CD232=1),AND('0.Work Content Judge'!$H$133=1,$CE232=1),AND('0.Work Content Judge'!$I$133=1,$CF232=1),AND('0.Work Content Judge'!$J$133=1,$CG232=1),AND('0.Work Content Judge'!$L$133=1,$CK232=1),,AND('0.Work Content Judge'!$O$133=1,$CL232=1),AND('0.Work Content Judge'!$P$133=1,$CM232=1)),1,0))</f>
        <v>0</v>
      </c>
      <c r="AW232" s="509">
        <f t="shared" si="47"/>
        <v>1</v>
      </c>
      <c r="AX232" s="509">
        <f>IF(OR(AND('0.Work Content Judge'!$AE$164=1,$CP232=99),AND('0.Work Content Judge'!$AH$164=1,$CQ232=99),AND('0.Work Content Judge'!$AG$164=1,$CR232=99),AND(COUNTIF('0.Work Content Judge'!$AJ$164:$AO$164,2)=0,$CS232=99),AND(COUNTIF('0.Work Content Judge'!$AJ$164:$AO$164,2)&gt;0,$CT232=99),AND('0.Work Content Judge'!$T$164=0,$CU232=99),AND('0.Work Content Judge'!$U$164=0,$CV232=99)),0,IF(OR(AND('0.Work Content Judge'!$G$134=1,$CD232=1),AND('0.Work Content Judge'!$H$134=1,$CE232=1),AND('0.Work Content Judge'!$I$134=1,$CF232=1),AND('0.Work Content Judge'!$J$134=1,$CG232=1),AND('0.Work Content Judge'!$L$134=1,$CK232=1),,AND('0.Work Content Judge'!$O$134=1,$CL232=1),AND('0.Work Content Judge'!$P$134=1,$CM232=1)),1,0))</f>
        <v>0</v>
      </c>
      <c r="AY232" s="509">
        <f t="shared" si="48"/>
        <v>1</v>
      </c>
      <c r="AZ232" s="493">
        <f t="shared" si="38"/>
        <v>1</v>
      </c>
      <c r="BA232" s="521">
        <v>1</v>
      </c>
      <c r="BB232" s="522">
        <v>1</v>
      </c>
      <c r="BC232" s="522" t="s">
        <v>749</v>
      </c>
      <c r="BD232" s="522" t="s">
        <v>749</v>
      </c>
      <c r="BE232" s="522" t="s">
        <v>749</v>
      </c>
      <c r="BF232" s="522" t="s">
        <v>749</v>
      </c>
      <c r="BG232" s="522" t="s">
        <v>749</v>
      </c>
      <c r="BH232" s="522" t="s">
        <v>749</v>
      </c>
      <c r="BI232" s="522" t="s">
        <v>749</v>
      </c>
      <c r="BJ232" s="522" t="e">
        <v>#N/A</v>
      </c>
      <c r="BK232" s="522" t="e">
        <v>#N/A</v>
      </c>
      <c r="BL232" s="522" t="e">
        <v>#N/A</v>
      </c>
      <c r="BM232" s="522" t="e">
        <v>#N/A</v>
      </c>
      <c r="BN232" s="522" t="e">
        <v>#N/A</v>
      </c>
      <c r="BO232" s="522" t="e">
        <v>#N/A</v>
      </c>
      <c r="BP232" s="522" t="e">
        <v>#N/A</v>
      </c>
      <c r="BQ232" s="522" t="s">
        <v>749</v>
      </c>
      <c r="BR232" s="522" t="s">
        <v>749</v>
      </c>
      <c r="BS232" s="522" t="s">
        <v>749</v>
      </c>
      <c r="BT232" s="522">
        <v>1</v>
      </c>
      <c r="BU232" s="522" t="s">
        <v>749</v>
      </c>
      <c r="BV232" s="522" t="s">
        <v>749</v>
      </c>
      <c r="BW232" s="522" t="s">
        <v>749</v>
      </c>
      <c r="BX232" s="522" t="s">
        <v>749</v>
      </c>
      <c r="BY232" s="522" t="s">
        <v>749</v>
      </c>
      <c r="BZ232" s="522">
        <v>1</v>
      </c>
      <c r="CA232" s="522">
        <v>1</v>
      </c>
      <c r="CB232" s="522">
        <v>1</v>
      </c>
      <c r="CC232" s="522" t="s">
        <v>749</v>
      </c>
      <c r="CD232" s="522">
        <v>1</v>
      </c>
      <c r="CE232" s="522">
        <v>1</v>
      </c>
      <c r="CF232" s="522">
        <v>1</v>
      </c>
      <c r="CG232" s="522" t="s">
        <v>749</v>
      </c>
      <c r="CH232" s="522" t="s">
        <v>749</v>
      </c>
      <c r="CI232" s="522" t="s">
        <v>749</v>
      </c>
      <c r="CJ232" s="522" t="s">
        <v>749</v>
      </c>
      <c r="CK232" s="522" t="s">
        <v>749</v>
      </c>
      <c r="CL232" s="522" t="s">
        <v>749</v>
      </c>
      <c r="CM232" s="522" t="s">
        <v>749</v>
      </c>
      <c r="CN232" s="522" t="s">
        <v>749</v>
      </c>
      <c r="CO232" s="522">
        <v>1</v>
      </c>
      <c r="CP232" s="522"/>
      <c r="CQ232" s="522"/>
      <c r="CR232" s="522"/>
      <c r="CS232" s="522"/>
      <c r="CT232" s="522"/>
      <c r="CU232" s="522"/>
      <c r="CV232" s="522"/>
    </row>
    <row r="233" s="258" customFormat="1" ht="144" spans="1:100">
      <c r="A233" s="447"/>
      <c r="B233" s="448">
        <f t="shared" si="49"/>
        <v>218</v>
      </c>
      <c r="C233" s="449" t="s">
        <v>1720</v>
      </c>
      <c r="D233" s="450" t="s">
        <v>743</v>
      </c>
      <c r="E233" s="451" t="s">
        <v>744</v>
      </c>
      <c r="F233" s="452" t="s">
        <v>1721</v>
      </c>
      <c r="G233" s="453" t="s">
        <v>1722</v>
      </c>
      <c r="H233" s="451" t="str">
        <f t="shared" si="37"/>
        <v>DBサーバ
Database server</v>
      </c>
      <c r="I233" s="319" t="s">
        <v>785</v>
      </c>
      <c r="J233" s="320" t="s">
        <v>786</v>
      </c>
      <c r="K233" s="487" t="str">
        <f t="shared" si="39"/>
        <v>回答不要
Not Applicable</v>
      </c>
      <c r="L233" s="488"/>
      <c r="M233" s="489"/>
      <c r="N233" s="492" t="s">
        <v>287</v>
      </c>
      <c r="O233" s="493"/>
      <c r="P233" s="494"/>
      <c r="Q233" s="503"/>
      <c r="R233" s="487" t="str">
        <f t="shared" si="40"/>
        <v>回答不要
Not Applicable</v>
      </c>
      <c r="S233" s="488"/>
      <c r="T233" s="489"/>
      <c r="U233" s="493"/>
      <c r="V233" s="494"/>
      <c r="W233" s="503"/>
      <c r="X233" s="487" t="str">
        <f t="shared" si="41"/>
        <v>回答不要
Not Applicable</v>
      </c>
      <c r="Y233" s="488"/>
      <c r="Z233" s="489"/>
      <c r="AA233" s="493"/>
      <c r="AB233" s="494"/>
      <c r="AC233" s="503"/>
      <c r="AD233" s="487" t="str">
        <f t="shared" si="42"/>
        <v>回答不要
Not Applicable</v>
      </c>
      <c r="AE233" s="488"/>
      <c r="AF233" s="489"/>
      <c r="AG233" s="493"/>
      <c r="AH233" s="494"/>
      <c r="AI233" s="503"/>
      <c r="AJ233" s="487" t="str">
        <f t="shared" si="43"/>
        <v>回答不要
Not Applicable</v>
      </c>
      <c r="AK233" s="488"/>
      <c r="AL233" s="489"/>
      <c r="AM233" s="493"/>
      <c r="AN233" s="494"/>
      <c r="AO233" s="503"/>
      <c r="AP233" s="509">
        <f>IF(OR(AND('0.Work Content Judge'!$AE$160=1,$CP233=99),AND('0.Work Content Judge'!$AH$160=1,$CQ233=99),AND('0.Work Content Judge'!$AG$160=1,$CR233=99),AND(COUNTIF('0.Work Content Judge'!$AJ$160:$AO$160,2)=0,$CS233=99),AND(COUNTIF('0.Work Content Judge'!$AJ$160:$AO$160,2)&gt;0,$CT233=99),AND('0.Work Content Judge'!$T$160=0,$CU233=99),AND('0.Work Content Judge'!$U$160=0,$CV233=99)),0,IF(OR(AND('0.Work Content Judge'!$G$130=1,$CD233=1),AND('0.Work Content Judge'!$H$130=1,$CE233=1),AND('0.Work Content Judge'!$I$130=1,$CF233=1),AND('0.Work Content Judge'!$J$130=1,$CG233=1),AND('0.Work Content Judge'!$L$130=1,$CK233=1),,AND('0.Work Content Judge'!$O$130=1,$CL233=1),AND('0.Work Content Judge'!$P$130=1,$CM233=1)),1,0))</f>
        <v>0</v>
      </c>
      <c r="AQ233" s="509">
        <f t="shared" si="44"/>
        <v>1</v>
      </c>
      <c r="AR233" s="509">
        <f>IF(OR(AND('0.Work Content Judge'!$AE$161=1,$CP233=99),AND('0.Work Content Judge'!$AH$161=1,$CQ233=99),AND('0.Work Content Judge'!$AG$161=1,$CR233=99),AND(COUNTIF('0.Work Content Judge'!$AJ$161:$AO$161,2)=0,$CS233=99),AND(COUNTIF('0.Work Content Judge'!$AJ$161:$AO$161,2)&gt;0,$CT233=99),AND('0.Work Content Judge'!$T$161=0,$CU233=99),AND('0.Work Content Judge'!$U$161=0,$CV233=99)),0,IF(OR(AND('0.Work Content Judge'!$G$131=1,$CD233=1),AND('0.Work Content Judge'!$H$131=1,$CE233=1),AND('0.Work Content Judge'!$I$131=1,$CF233=1),AND('0.Work Content Judge'!$J$131=1,$CG233=1),AND('0.Work Content Judge'!$L$131=1,$CK233=1),,AND('0.Work Content Judge'!$O$131=1,$CL233=1),AND('0.Work Content Judge'!$P$131=1,$CM233=1)),1,0))</f>
        <v>0</v>
      </c>
      <c r="AS233" s="509">
        <f t="shared" si="45"/>
        <v>1</v>
      </c>
      <c r="AT233" s="509">
        <f>IF(OR(AND('0.Work Content Judge'!$AE$162=1,$CP233=99),AND('0.Work Content Judge'!$AH$162=1,$CQ233=99),AND('0.Work Content Judge'!$AG$162=1,$CR233=99),AND(COUNTIF('0.Work Content Judge'!$AJ$162:$AO$162,2)=0,$CS233=99),AND(COUNTIF('0.Work Content Judge'!$AJ$162:$AO$162,2)&gt;0,$CT233=99),AND('0.Work Content Judge'!$T$162=0,$CU233=99),AND('0.Work Content Judge'!$U$162=0,$CV233=99)),0,IF(OR(AND('0.Work Content Judge'!$G$132=1,$CD233=1),AND('0.Work Content Judge'!$H$132=1,$CE233=1),AND('0.Work Content Judge'!$I$132=1,$CF233=1),AND('0.Work Content Judge'!$J$132=1,$CG233=1),AND('0.Work Content Judge'!$L$132=1,$CK233=1),,AND('0.Work Content Judge'!$O$132=1,$CL233=1),AND('0.Work Content Judge'!$P$132=1,$CM233=1)),1,0))</f>
        <v>0</v>
      </c>
      <c r="AU233" s="509">
        <f t="shared" si="46"/>
        <v>1</v>
      </c>
      <c r="AV233" s="509">
        <f>IF(OR(AND('0.Work Content Judge'!$AE$163=1,$CP233=99),AND('0.Work Content Judge'!$AH$163=1,$CQ233=99),AND('0.Work Content Judge'!$AG$163=1,$CR233=99),AND(COUNTIF('0.Work Content Judge'!$AJ$163:$AO$163,2)=0,$CS233=99),AND(COUNTIF('0.Work Content Judge'!$AJ$163:$AO$163,2)&gt;0,$CT233=99),AND('0.Work Content Judge'!$T$163=0,$CU233=99),AND('0.Work Content Judge'!$U$163=0,$CV233=99)),0,IF(OR(AND('0.Work Content Judge'!$G$133=1,$CD233=1),AND('0.Work Content Judge'!$H$133=1,$CE233=1),AND('0.Work Content Judge'!$I$133=1,$CF233=1),AND('0.Work Content Judge'!$J$133=1,$CG233=1),AND('0.Work Content Judge'!$L$133=1,$CK233=1),,AND('0.Work Content Judge'!$O$133=1,$CL233=1),AND('0.Work Content Judge'!$P$133=1,$CM233=1)),1,0))</f>
        <v>0</v>
      </c>
      <c r="AW233" s="509">
        <f t="shared" si="47"/>
        <v>1</v>
      </c>
      <c r="AX233" s="509">
        <f>IF(OR(AND('0.Work Content Judge'!$AE$164=1,$CP233=99),AND('0.Work Content Judge'!$AH$164=1,$CQ233=99),AND('0.Work Content Judge'!$AG$164=1,$CR233=99),AND(COUNTIF('0.Work Content Judge'!$AJ$164:$AO$164,2)=0,$CS233=99),AND(COUNTIF('0.Work Content Judge'!$AJ$164:$AO$164,2)&gt;0,$CT233=99),AND('0.Work Content Judge'!$T$164=0,$CU233=99),AND('0.Work Content Judge'!$U$164=0,$CV233=99)),0,IF(OR(AND('0.Work Content Judge'!$G$134=1,$CD233=1),AND('0.Work Content Judge'!$H$134=1,$CE233=1),AND('0.Work Content Judge'!$I$134=1,$CF233=1),AND('0.Work Content Judge'!$J$134=1,$CG233=1),AND('0.Work Content Judge'!$L$134=1,$CK233=1),,AND('0.Work Content Judge'!$O$134=1,$CL233=1),AND('0.Work Content Judge'!$P$134=1,$CM233=1)),1,0))</f>
        <v>0</v>
      </c>
      <c r="AY233" s="509">
        <f t="shared" si="48"/>
        <v>1</v>
      </c>
      <c r="AZ233" s="493">
        <f t="shared" si="38"/>
        <v>1</v>
      </c>
      <c r="BA233" s="521">
        <v>1</v>
      </c>
      <c r="BB233" s="522">
        <v>1</v>
      </c>
      <c r="BC233" s="522" t="s">
        <v>749</v>
      </c>
      <c r="BD233" s="522" t="s">
        <v>749</v>
      </c>
      <c r="BE233" s="522" t="s">
        <v>749</v>
      </c>
      <c r="BF233" s="522" t="s">
        <v>749</v>
      </c>
      <c r="BG233" s="522" t="s">
        <v>749</v>
      </c>
      <c r="BH233" s="522" t="s">
        <v>749</v>
      </c>
      <c r="BI233" s="522" t="s">
        <v>749</v>
      </c>
      <c r="BJ233" s="522" t="e">
        <v>#N/A</v>
      </c>
      <c r="BK233" s="522" t="e">
        <v>#N/A</v>
      </c>
      <c r="BL233" s="522" t="e">
        <v>#N/A</v>
      </c>
      <c r="BM233" s="522" t="e">
        <v>#N/A</v>
      </c>
      <c r="BN233" s="522" t="e">
        <v>#N/A</v>
      </c>
      <c r="BO233" s="522" t="e">
        <v>#N/A</v>
      </c>
      <c r="BP233" s="522" t="e">
        <v>#N/A</v>
      </c>
      <c r="BQ233" s="522" t="s">
        <v>749</v>
      </c>
      <c r="BR233" s="522" t="s">
        <v>749</v>
      </c>
      <c r="BS233" s="522" t="s">
        <v>749</v>
      </c>
      <c r="BT233" s="522" t="s">
        <v>749</v>
      </c>
      <c r="BU233" s="522">
        <v>1</v>
      </c>
      <c r="BV233" s="522" t="s">
        <v>749</v>
      </c>
      <c r="BW233" s="522" t="s">
        <v>749</v>
      </c>
      <c r="BX233" s="522" t="s">
        <v>749</v>
      </c>
      <c r="BY233" s="522" t="s">
        <v>749</v>
      </c>
      <c r="BZ233" s="522">
        <v>1</v>
      </c>
      <c r="CA233" s="522">
        <v>1</v>
      </c>
      <c r="CB233" s="522">
        <v>1</v>
      </c>
      <c r="CC233" s="522" t="s">
        <v>749</v>
      </c>
      <c r="CD233" s="522">
        <v>1</v>
      </c>
      <c r="CE233" s="522" t="s">
        <v>749</v>
      </c>
      <c r="CF233" s="522" t="s">
        <v>749</v>
      </c>
      <c r="CG233" s="522" t="s">
        <v>749</v>
      </c>
      <c r="CH233" s="522" t="s">
        <v>749</v>
      </c>
      <c r="CI233" s="522" t="s">
        <v>749</v>
      </c>
      <c r="CJ233" s="522" t="s">
        <v>749</v>
      </c>
      <c r="CK233" s="522" t="s">
        <v>749</v>
      </c>
      <c r="CL233" s="522" t="s">
        <v>749</v>
      </c>
      <c r="CM233" s="522" t="s">
        <v>749</v>
      </c>
      <c r="CN233" s="522" t="s">
        <v>749</v>
      </c>
      <c r="CO233" s="522">
        <v>1</v>
      </c>
      <c r="CP233" s="522"/>
      <c r="CQ233" s="522"/>
      <c r="CR233" s="522"/>
      <c r="CS233" s="522"/>
      <c r="CT233" s="522"/>
      <c r="CU233" s="522"/>
      <c r="CV233" s="522"/>
    </row>
    <row r="234" s="258" customFormat="1" ht="144" spans="1:100">
      <c r="A234" s="447"/>
      <c r="B234" s="448">
        <f t="shared" si="49"/>
        <v>219</v>
      </c>
      <c r="C234" s="449" t="s">
        <v>1723</v>
      </c>
      <c r="D234" s="450" t="s">
        <v>743</v>
      </c>
      <c r="E234" s="451" t="s">
        <v>744</v>
      </c>
      <c r="F234" s="452" t="s">
        <v>1724</v>
      </c>
      <c r="G234" s="453" t="s">
        <v>1725</v>
      </c>
      <c r="H234" s="451" t="str">
        <f t="shared" si="37"/>
        <v>DBサーバ
Database server</v>
      </c>
      <c r="I234" s="319" t="s">
        <v>785</v>
      </c>
      <c r="J234" s="320" t="s">
        <v>786</v>
      </c>
      <c r="K234" s="487" t="str">
        <f t="shared" si="39"/>
        <v>回答不要
Not Applicable</v>
      </c>
      <c r="L234" s="488"/>
      <c r="M234" s="489"/>
      <c r="N234" s="492" t="s">
        <v>287</v>
      </c>
      <c r="O234" s="493"/>
      <c r="P234" s="494"/>
      <c r="Q234" s="503"/>
      <c r="R234" s="487" t="str">
        <f t="shared" si="40"/>
        <v>回答不要
Not Applicable</v>
      </c>
      <c r="S234" s="488"/>
      <c r="T234" s="489"/>
      <c r="U234" s="493"/>
      <c r="V234" s="494"/>
      <c r="W234" s="503"/>
      <c r="X234" s="487" t="str">
        <f t="shared" si="41"/>
        <v>回答不要
Not Applicable</v>
      </c>
      <c r="Y234" s="488"/>
      <c r="Z234" s="489"/>
      <c r="AA234" s="493"/>
      <c r="AB234" s="494"/>
      <c r="AC234" s="503"/>
      <c r="AD234" s="487" t="str">
        <f t="shared" si="42"/>
        <v>回答不要
Not Applicable</v>
      </c>
      <c r="AE234" s="488"/>
      <c r="AF234" s="489"/>
      <c r="AG234" s="493"/>
      <c r="AH234" s="494"/>
      <c r="AI234" s="503"/>
      <c r="AJ234" s="487" t="str">
        <f t="shared" si="43"/>
        <v>回答不要
Not Applicable</v>
      </c>
      <c r="AK234" s="488"/>
      <c r="AL234" s="489"/>
      <c r="AM234" s="493"/>
      <c r="AN234" s="494"/>
      <c r="AO234" s="503"/>
      <c r="AP234" s="509">
        <f>IF(OR(AND('0.Work Content Judge'!$AE$160=1,$CP234=99),AND('0.Work Content Judge'!$AH$160=1,$CQ234=99),AND('0.Work Content Judge'!$AG$160=1,$CR234=99),AND(COUNTIF('0.Work Content Judge'!$AJ$160:$AO$160,2)=0,$CS234=99),AND(COUNTIF('0.Work Content Judge'!$AJ$160:$AO$160,2)&gt;0,$CT234=99),AND('0.Work Content Judge'!$T$160=0,$CU234=99),AND('0.Work Content Judge'!$U$160=0,$CV234=99)),0,IF(OR(AND('0.Work Content Judge'!$G$130=1,$CD234=1),AND('0.Work Content Judge'!$H$130=1,$CE234=1),AND('0.Work Content Judge'!$I$130=1,$CF234=1),AND('0.Work Content Judge'!$J$130=1,$CG234=1),AND('0.Work Content Judge'!$L$130=1,$CK234=1),,AND('0.Work Content Judge'!$O$130=1,$CL234=1),AND('0.Work Content Judge'!$P$130=1,$CM234=1)),1,0))</f>
        <v>0</v>
      </c>
      <c r="AQ234" s="509">
        <f t="shared" si="44"/>
        <v>1</v>
      </c>
      <c r="AR234" s="509">
        <f>IF(OR(AND('0.Work Content Judge'!$AE$161=1,$CP234=99),AND('0.Work Content Judge'!$AH$161=1,$CQ234=99),AND('0.Work Content Judge'!$AG$161=1,$CR234=99),AND(COUNTIF('0.Work Content Judge'!$AJ$161:$AO$161,2)=0,$CS234=99),AND(COUNTIF('0.Work Content Judge'!$AJ$161:$AO$161,2)&gt;0,$CT234=99),AND('0.Work Content Judge'!$T$161=0,$CU234=99),AND('0.Work Content Judge'!$U$161=0,$CV234=99)),0,IF(OR(AND('0.Work Content Judge'!$G$131=1,$CD234=1),AND('0.Work Content Judge'!$H$131=1,$CE234=1),AND('0.Work Content Judge'!$I$131=1,$CF234=1),AND('0.Work Content Judge'!$J$131=1,$CG234=1),AND('0.Work Content Judge'!$L$131=1,$CK234=1),,AND('0.Work Content Judge'!$O$131=1,$CL234=1),AND('0.Work Content Judge'!$P$131=1,$CM234=1)),1,0))</f>
        <v>0</v>
      </c>
      <c r="AS234" s="509">
        <f t="shared" si="45"/>
        <v>1</v>
      </c>
      <c r="AT234" s="509">
        <f>IF(OR(AND('0.Work Content Judge'!$AE$162=1,$CP234=99),AND('0.Work Content Judge'!$AH$162=1,$CQ234=99),AND('0.Work Content Judge'!$AG$162=1,$CR234=99),AND(COUNTIF('0.Work Content Judge'!$AJ$162:$AO$162,2)=0,$CS234=99),AND(COUNTIF('0.Work Content Judge'!$AJ$162:$AO$162,2)&gt;0,$CT234=99),AND('0.Work Content Judge'!$T$162=0,$CU234=99),AND('0.Work Content Judge'!$U$162=0,$CV234=99)),0,IF(OR(AND('0.Work Content Judge'!$G$132=1,$CD234=1),AND('0.Work Content Judge'!$H$132=1,$CE234=1),AND('0.Work Content Judge'!$I$132=1,$CF234=1),AND('0.Work Content Judge'!$J$132=1,$CG234=1),AND('0.Work Content Judge'!$L$132=1,$CK234=1),,AND('0.Work Content Judge'!$O$132=1,$CL234=1),AND('0.Work Content Judge'!$P$132=1,$CM234=1)),1,0))</f>
        <v>0</v>
      </c>
      <c r="AU234" s="509">
        <f t="shared" si="46"/>
        <v>1</v>
      </c>
      <c r="AV234" s="509">
        <f>IF(OR(AND('0.Work Content Judge'!$AE$163=1,$CP234=99),AND('0.Work Content Judge'!$AH$163=1,$CQ234=99),AND('0.Work Content Judge'!$AG$163=1,$CR234=99),AND(COUNTIF('0.Work Content Judge'!$AJ$163:$AO$163,2)=0,$CS234=99),AND(COUNTIF('0.Work Content Judge'!$AJ$163:$AO$163,2)&gt;0,$CT234=99),AND('0.Work Content Judge'!$T$163=0,$CU234=99),AND('0.Work Content Judge'!$U$163=0,$CV234=99)),0,IF(OR(AND('0.Work Content Judge'!$G$133=1,$CD234=1),AND('0.Work Content Judge'!$H$133=1,$CE234=1),AND('0.Work Content Judge'!$I$133=1,$CF234=1),AND('0.Work Content Judge'!$J$133=1,$CG234=1),AND('0.Work Content Judge'!$L$133=1,$CK234=1),,AND('0.Work Content Judge'!$O$133=1,$CL234=1),AND('0.Work Content Judge'!$P$133=1,$CM234=1)),1,0))</f>
        <v>0</v>
      </c>
      <c r="AW234" s="509">
        <f t="shared" si="47"/>
        <v>1</v>
      </c>
      <c r="AX234" s="509">
        <f>IF(OR(AND('0.Work Content Judge'!$AE$164=1,$CP234=99),AND('0.Work Content Judge'!$AH$164=1,$CQ234=99),AND('0.Work Content Judge'!$AG$164=1,$CR234=99),AND(COUNTIF('0.Work Content Judge'!$AJ$164:$AO$164,2)=0,$CS234=99),AND(COUNTIF('0.Work Content Judge'!$AJ$164:$AO$164,2)&gt;0,$CT234=99),AND('0.Work Content Judge'!$T$164=0,$CU234=99),AND('0.Work Content Judge'!$U$164=0,$CV234=99)),0,IF(OR(AND('0.Work Content Judge'!$G$134=1,$CD234=1),AND('0.Work Content Judge'!$H$134=1,$CE234=1),AND('0.Work Content Judge'!$I$134=1,$CF234=1),AND('0.Work Content Judge'!$J$134=1,$CG234=1),AND('0.Work Content Judge'!$L$134=1,$CK234=1),,AND('0.Work Content Judge'!$O$134=1,$CL234=1),AND('0.Work Content Judge'!$P$134=1,$CM234=1)),1,0))</f>
        <v>0</v>
      </c>
      <c r="AY234" s="509">
        <f t="shared" si="48"/>
        <v>1</v>
      </c>
      <c r="AZ234" s="493">
        <f t="shared" si="38"/>
        <v>1</v>
      </c>
      <c r="BA234" s="521">
        <v>1</v>
      </c>
      <c r="BB234" s="522">
        <v>1</v>
      </c>
      <c r="BC234" s="522" t="s">
        <v>749</v>
      </c>
      <c r="BD234" s="522" t="s">
        <v>749</v>
      </c>
      <c r="BE234" s="522" t="s">
        <v>749</v>
      </c>
      <c r="BF234" s="522" t="s">
        <v>749</v>
      </c>
      <c r="BG234" s="522" t="s">
        <v>749</v>
      </c>
      <c r="BH234" s="522" t="s">
        <v>749</v>
      </c>
      <c r="BI234" s="522" t="s">
        <v>749</v>
      </c>
      <c r="BJ234" s="522" t="e">
        <v>#N/A</v>
      </c>
      <c r="BK234" s="522" t="e">
        <v>#N/A</v>
      </c>
      <c r="BL234" s="522" t="e">
        <v>#N/A</v>
      </c>
      <c r="BM234" s="522" t="e">
        <v>#N/A</v>
      </c>
      <c r="BN234" s="522" t="e">
        <v>#N/A</v>
      </c>
      <c r="BO234" s="522" t="e">
        <v>#N/A</v>
      </c>
      <c r="BP234" s="522" t="e">
        <v>#N/A</v>
      </c>
      <c r="BQ234" s="522" t="s">
        <v>749</v>
      </c>
      <c r="BR234" s="522" t="s">
        <v>749</v>
      </c>
      <c r="BS234" s="522" t="s">
        <v>749</v>
      </c>
      <c r="BT234" s="522" t="s">
        <v>749</v>
      </c>
      <c r="BU234" s="522">
        <v>1</v>
      </c>
      <c r="BV234" s="522" t="s">
        <v>749</v>
      </c>
      <c r="BW234" s="522" t="s">
        <v>749</v>
      </c>
      <c r="BX234" s="522" t="s">
        <v>749</v>
      </c>
      <c r="BY234" s="522" t="s">
        <v>749</v>
      </c>
      <c r="BZ234" s="522">
        <v>1</v>
      </c>
      <c r="CA234" s="522">
        <v>1</v>
      </c>
      <c r="CB234" s="522">
        <v>1</v>
      </c>
      <c r="CC234" s="522" t="s">
        <v>749</v>
      </c>
      <c r="CD234" s="522">
        <v>1</v>
      </c>
      <c r="CE234" s="522" t="s">
        <v>749</v>
      </c>
      <c r="CF234" s="522" t="s">
        <v>749</v>
      </c>
      <c r="CG234" s="522" t="s">
        <v>749</v>
      </c>
      <c r="CH234" s="522" t="s">
        <v>749</v>
      </c>
      <c r="CI234" s="522" t="s">
        <v>749</v>
      </c>
      <c r="CJ234" s="522" t="s">
        <v>749</v>
      </c>
      <c r="CK234" s="522" t="s">
        <v>749</v>
      </c>
      <c r="CL234" s="522" t="s">
        <v>749</v>
      </c>
      <c r="CM234" s="522" t="s">
        <v>749</v>
      </c>
      <c r="CN234" s="522" t="s">
        <v>749</v>
      </c>
      <c r="CO234" s="522">
        <v>1</v>
      </c>
      <c r="CP234" s="522"/>
      <c r="CQ234" s="522"/>
      <c r="CR234" s="522"/>
      <c r="CS234" s="522"/>
      <c r="CT234" s="522"/>
      <c r="CU234" s="522"/>
      <c r="CV234" s="522"/>
    </row>
    <row r="235" s="258" customFormat="1" ht="144" spans="1:100">
      <c r="A235" s="447"/>
      <c r="B235" s="448">
        <f t="shared" si="49"/>
        <v>220</v>
      </c>
      <c r="C235" s="449" t="s">
        <v>1726</v>
      </c>
      <c r="D235" s="450" t="s">
        <v>743</v>
      </c>
      <c r="E235" s="451" t="s">
        <v>744</v>
      </c>
      <c r="F235" s="452" t="s">
        <v>1727</v>
      </c>
      <c r="G235" s="453" t="s">
        <v>1728</v>
      </c>
      <c r="H235" s="451" t="str">
        <f t="shared" si="37"/>
        <v>DBサーバ
Database server</v>
      </c>
      <c r="I235" s="319" t="s">
        <v>785</v>
      </c>
      <c r="J235" s="320" t="s">
        <v>786</v>
      </c>
      <c r="K235" s="487" t="str">
        <f t="shared" si="39"/>
        <v>回答不要
Not Applicable</v>
      </c>
      <c r="L235" s="488"/>
      <c r="M235" s="489"/>
      <c r="N235" s="492" t="s">
        <v>287</v>
      </c>
      <c r="O235" s="493"/>
      <c r="P235" s="494"/>
      <c r="Q235" s="503"/>
      <c r="R235" s="487" t="str">
        <f t="shared" si="40"/>
        <v>回答不要
Not Applicable</v>
      </c>
      <c r="S235" s="488"/>
      <c r="T235" s="489"/>
      <c r="U235" s="493"/>
      <c r="V235" s="494"/>
      <c r="W235" s="503"/>
      <c r="X235" s="487" t="str">
        <f t="shared" si="41"/>
        <v>回答不要
Not Applicable</v>
      </c>
      <c r="Y235" s="488"/>
      <c r="Z235" s="489"/>
      <c r="AA235" s="493"/>
      <c r="AB235" s="494"/>
      <c r="AC235" s="503"/>
      <c r="AD235" s="487" t="str">
        <f t="shared" si="42"/>
        <v>回答不要
Not Applicable</v>
      </c>
      <c r="AE235" s="488"/>
      <c r="AF235" s="489"/>
      <c r="AG235" s="493"/>
      <c r="AH235" s="494"/>
      <c r="AI235" s="503"/>
      <c r="AJ235" s="487" t="str">
        <f t="shared" si="43"/>
        <v>回答不要
Not Applicable</v>
      </c>
      <c r="AK235" s="488"/>
      <c r="AL235" s="489"/>
      <c r="AM235" s="493"/>
      <c r="AN235" s="494"/>
      <c r="AO235" s="503"/>
      <c r="AP235" s="509">
        <f>IF(OR(AND('0.Work Content Judge'!$AE$160=1,$CP235=99),AND('0.Work Content Judge'!$AH$160=1,$CQ235=99),AND('0.Work Content Judge'!$AG$160=1,$CR235=99),AND(COUNTIF('0.Work Content Judge'!$AJ$160:$AO$160,2)=0,$CS235=99),AND(COUNTIF('0.Work Content Judge'!$AJ$160:$AO$160,2)&gt;0,$CT235=99),AND('0.Work Content Judge'!$T$160=0,$CU235=99),AND('0.Work Content Judge'!$U$160=0,$CV235=99)),0,IF(OR(AND('0.Work Content Judge'!$G$130=1,$CD235=1),AND('0.Work Content Judge'!$H$130=1,$CE235=1),AND('0.Work Content Judge'!$I$130=1,$CF235=1),AND('0.Work Content Judge'!$J$130=1,$CG235=1),AND('0.Work Content Judge'!$L$130=1,$CK235=1),,AND('0.Work Content Judge'!$O$130=1,$CL235=1),AND('0.Work Content Judge'!$P$130=1,$CM235=1)),1,0))</f>
        <v>0</v>
      </c>
      <c r="AQ235" s="509">
        <f t="shared" si="44"/>
        <v>1</v>
      </c>
      <c r="AR235" s="509">
        <f>IF(OR(AND('0.Work Content Judge'!$AE$161=1,$CP235=99),AND('0.Work Content Judge'!$AH$161=1,$CQ235=99),AND('0.Work Content Judge'!$AG$161=1,$CR235=99),AND(COUNTIF('0.Work Content Judge'!$AJ$161:$AO$161,2)=0,$CS235=99),AND(COUNTIF('0.Work Content Judge'!$AJ$161:$AO$161,2)&gt;0,$CT235=99),AND('0.Work Content Judge'!$T$161=0,$CU235=99),AND('0.Work Content Judge'!$U$161=0,$CV235=99)),0,IF(OR(AND('0.Work Content Judge'!$G$131=1,$CD235=1),AND('0.Work Content Judge'!$H$131=1,$CE235=1),AND('0.Work Content Judge'!$I$131=1,$CF235=1),AND('0.Work Content Judge'!$J$131=1,$CG235=1),AND('0.Work Content Judge'!$L$131=1,$CK235=1),,AND('0.Work Content Judge'!$O$131=1,$CL235=1),AND('0.Work Content Judge'!$P$131=1,$CM235=1)),1,0))</f>
        <v>0</v>
      </c>
      <c r="AS235" s="509">
        <f t="shared" si="45"/>
        <v>1</v>
      </c>
      <c r="AT235" s="509">
        <f>IF(OR(AND('0.Work Content Judge'!$AE$162=1,$CP235=99),AND('0.Work Content Judge'!$AH$162=1,$CQ235=99),AND('0.Work Content Judge'!$AG$162=1,$CR235=99),AND(COUNTIF('0.Work Content Judge'!$AJ$162:$AO$162,2)=0,$CS235=99),AND(COUNTIF('0.Work Content Judge'!$AJ$162:$AO$162,2)&gt;0,$CT235=99),AND('0.Work Content Judge'!$T$162=0,$CU235=99),AND('0.Work Content Judge'!$U$162=0,$CV235=99)),0,IF(OR(AND('0.Work Content Judge'!$G$132=1,$CD235=1),AND('0.Work Content Judge'!$H$132=1,$CE235=1),AND('0.Work Content Judge'!$I$132=1,$CF235=1),AND('0.Work Content Judge'!$J$132=1,$CG235=1),AND('0.Work Content Judge'!$L$132=1,$CK235=1),,AND('0.Work Content Judge'!$O$132=1,$CL235=1),AND('0.Work Content Judge'!$P$132=1,$CM235=1)),1,0))</f>
        <v>0</v>
      </c>
      <c r="AU235" s="509">
        <f t="shared" si="46"/>
        <v>1</v>
      </c>
      <c r="AV235" s="509">
        <f>IF(OR(AND('0.Work Content Judge'!$AE$163=1,$CP235=99),AND('0.Work Content Judge'!$AH$163=1,$CQ235=99),AND('0.Work Content Judge'!$AG$163=1,$CR235=99),AND(COUNTIF('0.Work Content Judge'!$AJ$163:$AO$163,2)=0,$CS235=99),AND(COUNTIF('0.Work Content Judge'!$AJ$163:$AO$163,2)&gt;0,$CT235=99),AND('0.Work Content Judge'!$T$163=0,$CU235=99),AND('0.Work Content Judge'!$U$163=0,$CV235=99)),0,IF(OR(AND('0.Work Content Judge'!$G$133=1,$CD235=1),AND('0.Work Content Judge'!$H$133=1,$CE235=1),AND('0.Work Content Judge'!$I$133=1,$CF235=1),AND('0.Work Content Judge'!$J$133=1,$CG235=1),AND('0.Work Content Judge'!$L$133=1,$CK235=1),,AND('0.Work Content Judge'!$O$133=1,$CL235=1),AND('0.Work Content Judge'!$P$133=1,$CM235=1)),1,0))</f>
        <v>0</v>
      </c>
      <c r="AW235" s="509">
        <f t="shared" si="47"/>
        <v>1</v>
      </c>
      <c r="AX235" s="509">
        <f>IF(OR(AND('0.Work Content Judge'!$AE$164=1,$CP235=99),AND('0.Work Content Judge'!$AH$164=1,$CQ235=99),AND('0.Work Content Judge'!$AG$164=1,$CR235=99),AND(COUNTIF('0.Work Content Judge'!$AJ$164:$AO$164,2)=0,$CS235=99),AND(COUNTIF('0.Work Content Judge'!$AJ$164:$AO$164,2)&gt;0,$CT235=99),AND('0.Work Content Judge'!$T$164=0,$CU235=99),AND('0.Work Content Judge'!$U$164=0,$CV235=99)),0,IF(OR(AND('0.Work Content Judge'!$G$134=1,$CD235=1),AND('0.Work Content Judge'!$H$134=1,$CE235=1),AND('0.Work Content Judge'!$I$134=1,$CF235=1),AND('0.Work Content Judge'!$J$134=1,$CG235=1),AND('0.Work Content Judge'!$L$134=1,$CK235=1),,AND('0.Work Content Judge'!$O$134=1,$CL235=1),AND('0.Work Content Judge'!$P$134=1,$CM235=1)),1,0))</f>
        <v>0</v>
      </c>
      <c r="AY235" s="509">
        <f t="shared" si="48"/>
        <v>1</v>
      </c>
      <c r="AZ235" s="493">
        <f t="shared" si="38"/>
        <v>1</v>
      </c>
      <c r="BA235" s="521">
        <v>1</v>
      </c>
      <c r="BB235" s="522">
        <v>1</v>
      </c>
      <c r="BC235" s="522" t="s">
        <v>749</v>
      </c>
      <c r="BD235" s="522" t="s">
        <v>749</v>
      </c>
      <c r="BE235" s="522" t="s">
        <v>749</v>
      </c>
      <c r="BF235" s="522" t="s">
        <v>749</v>
      </c>
      <c r="BG235" s="522" t="s">
        <v>749</v>
      </c>
      <c r="BH235" s="522" t="s">
        <v>749</v>
      </c>
      <c r="BI235" s="522" t="s">
        <v>749</v>
      </c>
      <c r="BJ235" s="522" t="e">
        <v>#N/A</v>
      </c>
      <c r="BK235" s="522" t="e">
        <v>#N/A</v>
      </c>
      <c r="BL235" s="522" t="e">
        <v>#N/A</v>
      </c>
      <c r="BM235" s="522" t="e">
        <v>#N/A</v>
      </c>
      <c r="BN235" s="522" t="e">
        <v>#N/A</v>
      </c>
      <c r="BO235" s="522" t="e">
        <v>#N/A</v>
      </c>
      <c r="BP235" s="522" t="e">
        <v>#N/A</v>
      </c>
      <c r="BQ235" s="522" t="s">
        <v>749</v>
      </c>
      <c r="BR235" s="522" t="s">
        <v>749</v>
      </c>
      <c r="BS235" s="522" t="s">
        <v>749</v>
      </c>
      <c r="BT235" s="522" t="s">
        <v>749</v>
      </c>
      <c r="BU235" s="522">
        <v>1</v>
      </c>
      <c r="BV235" s="522" t="s">
        <v>749</v>
      </c>
      <c r="BW235" s="522" t="s">
        <v>749</v>
      </c>
      <c r="BX235" s="522" t="s">
        <v>749</v>
      </c>
      <c r="BY235" s="522" t="s">
        <v>749</v>
      </c>
      <c r="BZ235" s="522"/>
      <c r="CA235" s="522">
        <v>1</v>
      </c>
      <c r="CB235" s="522">
        <v>1</v>
      </c>
      <c r="CC235" s="522" t="s">
        <v>749</v>
      </c>
      <c r="CD235" s="522">
        <v>1</v>
      </c>
      <c r="CE235" s="522" t="s">
        <v>749</v>
      </c>
      <c r="CF235" s="522" t="s">
        <v>749</v>
      </c>
      <c r="CG235" s="522" t="s">
        <v>749</v>
      </c>
      <c r="CH235" s="522" t="s">
        <v>749</v>
      </c>
      <c r="CI235" s="522" t="s">
        <v>749</v>
      </c>
      <c r="CJ235" s="522" t="s">
        <v>749</v>
      </c>
      <c r="CK235" s="522" t="s">
        <v>749</v>
      </c>
      <c r="CL235" s="522" t="s">
        <v>749</v>
      </c>
      <c r="CM235" s="522" t="s">
        <v>749</v>
      </c>
      <c r="CN235" s="522" t="s">
        <v>749</v>
      </c>
      <c r="CO235" s="522">
        <v>1</v>
      </c>
      <c r="CP235" s="522"/>
      <c r="CQ235" s="522"/>
      <c r="CR235" s="522"/>
      <c r="CS235" s="522"/>
      <c r="CT235" s="522"/>
      <c r="CU235" s="522"/>
      <c r="CV235" s="522"/>
    </row>
    <row r="236" s="258" customFormat="1" ht="172.8" spans="1:100">
      <c r="A236" s="447"/>
      <c r="B236" s="448">
        <f t="shared" si="49"/>
        <v>221</v>
      </c>
      <c r="C236" s="449" t="s">
        <v>1729</v>
      </c>
      <c r="D236" s="450" t="s">
        <v>743</v>
      </c>
      <c r="E236" s="451" t="s">
        <v>744</v>
      </c>
      <c r="F236" s="452" t="s">
        <v>1730</v>
      </c>
      <c r="G236" s="453" t="s">
        <v>1731</v>
      </c>
      <c r="H236" s="451" t="str">
        <f t="shared" si="37"/>
        <v>DBサーバ
Database server</v>
      </c>
      <c r="I236" s="319" t="s">
        <v>785</v>
      </c>
      <c r="J236" s="320" t="s">
        <v>786</v>
      </c>
      <c r="K236" s="487" t="str">
        <f t="shared" si="39"/>
        <v>回答不要
Not Applicable</v>
      </c>
      <c r="L236" s="488"/>
      <c r="M236" s="489"/>
      <c r="N236" s="492" t="s">
        <v>287</v>
      </c>
      <c r="O236" s="493"/>
      <c r="P236" s="494"/>
      <c r="Q236" s="503"/>
      <c r="R236" s="487" t="str">
        <f t="shared" si="40"/>
        <v>回答不要
Not Applicable</v>
      </c>
      <c r="S236" s="488"/>
      <c r="T236" s="489"/>
      <c r="U236" s="493"/>
      <c r="V236" s="494"/>
      <c r="W236" s="503"/>
      <c r="X236" s="487" t="str">
        <f t="shared" si="41"/>
        <v>回答不要
Not Applicable</v>
      </c>
      <c r="Y236" s="488"/>
      <c r="Z236" s="489"/>
      <c r="AA236" s="493"/>
      <c r="AB236" s="494"/>
      <c r="AC236" s="503"/>
      <c r="AD236" s="487" t="str">
        <f t="shared" si="42"/>
        <v>回答不要
Not Applicable</v>
      </c>
      <c r="AE236" s="488"/>
      <c r="AF236" s="489"/>
      <c r="AG236" s="493"/>
      <c r="AH236" s="494"/>
      <c r="AI236" s="503"/>
      <c r="AJ236" s="487" t="str">
        <f t="shared" si="43"/>
        <v>回答不要
Not Applicable</v>
      </c>
      <c r="AK236" s="488"/>
      <c r="AL236" s="489"/>
      <c r="AM236" s="493"/>
      <c r="AN236" s="494"/>
      <c r="AO236" s="503"/>
      <c r="AP236" s="509">
        <f>IF(OR(AND('0.Work Content Judge'!$AE$160=1,$CP236=99),AND('0.Work Content Judge'!$AH$160=1,$CQ236=99),AND('0.Work Content Judge'!$AG$160=1,$CR236=99),AND(COUNTIF('0.Work Content Judge'!$AJ$160:$AO$160,2)=0,$CS236=99),AND(COUNTIF('0.Work Content Judge'!$AJ$160:$AO$160,2)&gt;0,$CT236=99),AND('0.Work Content Judge'!$T$160=0,$CU236=99),AND('0.Work Content Judge'!$U$160=0,$CV236=99)),0,IF(OR(AND('0.Work Content Judge'!$G$130=1,$CD236=1),AND('0.Work Content Judge'!$H$130=1,$CE236=1),AND('0.Work Content Judge'!$I$130=1,$CF236=1),AND('0.Work Content Judge'!$J$130=1,$CG236=1),AND('0.Work Content Judge'!$L$130=1,$CK236=1),,AND('0.Work Content Judge'!$O$130=1,$CL236=1),AND('0.Work Content Judge'!$P$130=1,$CM236=1)),1,0))</f>
        <v>0</v>
      </c>
      <c r="AQ236" s="509">
        <f t="shared" si="44"/>
        <v>1</v>
      </c>
      <c r="AR236" s="509">
        <f>IF(OR(AND('0.Work Content Judge'!$AE$161=1,$CP236=99),AND('0.Work Content Judge'!$AH$161=1,$CQ236=99),AND('0.Work Content Judge'!$AG$161=1,$CR236=99),AND(COUNTIF('0.Work Content Judge'!$AJ$161:$AO$161,2)=0,$CS236=99),AND(COUNTIF('0.Work Content Judge'!$AJ$161:$AO$161,2)&gt;0,$CT236=99),AND('0.Work Content Judge'!$T$161=0,$CU236=99),AND('0.Work Content Judge'!$U$161=0,$CV236=99)),0,IF(OR(AND('0.Work Content Judge'!$G$131=1,$CD236=1),AND('0.Work Content Judge'!$H$131=1,$CE236=1),AND('0.Work Content Judge'!$I$131=1,$CF236=1),AND('0.Work Content Judge'!$J$131=1,$CG236=1),AND('0.Work Content Judge'!$L$131=1,$CK236=1),,AND('0.Work Content Judge'!$O$131=1,$CL236=1),AND('0.Work Content Judge'!$P$131=1,$CM236=1)),1,0))</f>
        <v>0</v>
      </c>
      <c r="AS236" s="509">
        <f t="shared" si="45"/>
        <v>1</v>
      </c>
      <c r="AT236" s="509">
        <f>IF(OR(AND('0.Work Content Judge'!$AE$162=1,$CP236=99),AND('0.Work Content Judge'!$AH$162=1,$CQ236=99),AND('0.Work Content Judge'!$AG$162=1,$CR236=99),AND(COUNTIF('0.Work Content Judge'!$AJ$162:$AO$162,2)=0,$CS236=99),AND(COUNTIF('0.Work Content Judge'!$AJ$162:$AO$162,2)&gt;0,$CT236=99),AND('0.Work Content Judge'!$T$162=0,$CU236=99),AND('0.Work Content Judge'!$U$162=0,$CV236=99)),0,IF(OR(AND('0.Work Content Judge'!$G$132=1,$CD236=1),AND('0.Work Content Judge'!$H$132=1,$CE236=1),AND('0.Work Content Judge'!$I$132=1,$CF236=1),AND('0.Work Content Judge'!$J$132=1,$CG236=1),AND('0.Work Content Judge'!$L$132=1,$CK236=1),,AND('0.Work Content Judge'!$O$132=1,$CL236=1),AND('0.Work Content Judge'!$P$132=1,$CM236=1)),1,0))</f>
        <v>0</v>
      </c>
      <c r="AU236" s="509">
        <f t="shared" si="46"/>
        <v>1</v>
      </c>
      <c r="AV236" s="509">
        <f>IF(OR(AND('0.Work Content Judge'!$AE$163=1,$CP236=99),AND('0.Work Content Judge'!$AH$163=1,$CQ236=99),AND('0.Work Content Judge'!$AG$163=1,$CR236=99),AND(COUNTIF('0.Work Content Judge'!$AJ$163:$AO$163,2)=0,$CS236=99),AND(COUNTIF('0.Work Content Judge'!$AJ$163:$AO$163,2)&gt;0,$CT236=99),AND('0.Work Content Judge'!$T$163=0,$CU236=99),AND('0.Work Content Judge'!$U$163=0,$CV236=99)),0,IF(OR(AND('0.Work Content Judge'!$G$133=1,$CD236=1),AND('0.Work Content Judge'!$H$133=1,$CE236=1),AND('0.Work Content Judge'!$I$133=1,$CF236=1),AND('0.Work Content Judge'!$J$133=1,$CG236=1),AND('0.Work Content Judge'!$L$133=1,$CK236=1),,AND('0.Work Content Judge'!$O$133=1,$CL236=1),AND('0.Work Content Judge'!$P$133=1,$CM236=1)),1,0))</f>
        <v>0</v>
      </c>
      <c r="AW236" s="509">
        <f t="shared" si="47"/>
        <v>1</v>
      </c>
      <c r="AX236" s="509">
        <f>IF(OR(AND('0.Work Content Judge'!$AE$164=1,$CP236=99),AND('0.Work Content Judge'!$AH$164=1,$CQ236=99),AND('0.Work Content Judge'!$AG$164=1,$CR236=99),AND(COUNTIF('0.Work Content Judge'!$AJ$164:$AO$164,2)=0,$CS236=99),AND(COUNTIF('0.Work Content Judge'!$AJ$164:$AO$164,2)&gt;0,$CT236=99),AND('0.Work Content Judge'!$T$164=0,$CU236=99),AND('0.Work Content Judge'!$U$164=0,$CV236=99)),0,IF(OR(AND('0.Work Content Judge'!$G$134=1,$CD236=1),AND('0.Work Content Judge'!$H$134=1,$CE236=1),AND('0.Work Content Judge'!$I$134=1,$CF236=1),AND('0.Work Content Judge'!$J$134=1,$CG236=1),AND('0.Work Content Judge'!$L$134=1,$CK236=1),,AND('0.Work Content Judge'!$O$134=1,$CL236=1),AND('0.Work Content Judge'!$P$134=1,$CM236=1)),1,0))</f>
        <v>0</v>
      </c>
      <c r="AY236" s="509">
        <f t="shared" si="48"/>
        <v>1</v>
      </c>
      <c r="AZ236" s="493">
        <f t="shared" si="38"/>
        <v>1</v>
      </c>
      <c r="BA236" s="521">
        <v>1</v>
      </c>
      <c r="BB236" s="522">
        <v>1</v>
      </c>
      <c r="BC236" s="522" t="s">
        <v>749</v>
      </c>
      <c r="BD236" s="522" t="s">
        <v>749</v>
      </c>
      <c r="BE236" s="522" t="s">
        <v>749</v>
      </c>
      <c r="BF236" s="522" t="s">
        <v>749</v>
      </c>
      <c r="BG236" s="522" t="s">
        <v>749</v>
      </c>
      <c r="BH236" s="522" t="s">
        <v>749</v>
      </c>
      <c r="BI236" s="522" t="s">
        <v>749</v>
      </c>
      <c r="BJ236" s="522" t="e">
        <v>#N/A</v>
      </c>
      <c r="BK236" s="522" t="e">
        <v>#N/A</v>
      </c>
      <c r="BL236" s="522" t="e">
        <v>#N/A</v>
      </c>
      <c r="BM236" s="522" t="e">
        <v>#N/A</v>
      </c>
      <c r="BN236" s="522" t="e">
        <v>#N/A</v>
      </c>
      <c r="BO236" s="522" t="e">
        <v>#N/A</v>
      </c>
      <c r="BP236" s="522" t="e">
        <v>#N/A</v>
      </c>
      <c r="BQ236" s="522" t="s">
        <v>749</v>
      </c>
      <c r="BR236" s="522" t="s">
        <v>749</v>
      </c>
      <c r="BS236" s="522" t="s">
        <v>749</v>
      </c>
      <c r="BT236" s="522" t="s">
        <v>749</v>
      </c>
      <c r="BU236" s="522">
        <v>1</v>
      </c>
      <c r="BV236" s="522" t="s">
        <v>749</v>
      </c>
      <c r="BW236" s="522" t="s">
        <v>749</v>
      </c>
      <c r="BX236" s="522" t="s">
        <v>749</v>
      </c>
      <c r="BY236" s="522" t="s">
        <v>749</v>
      </c>
      <c r="BZ236" s="522"/>
      <c r="CA236" s="522">
        <v>1</v>
      </c>
      <c r="CB236" s="522">
        <v>1</v>
      </c>
      <c r="CC236" s="522" t="s">
        <v>749</v>
      </c>
      <c r="CD236" s="522">
        <v>1</v>
      </c>
      <c r="CE236" s="522" t="s">
        <v>749</v>
      </c>
      <c r="CF236" s="522" t="s">
        <v>749</v>
      </c>
      <c r="CG236" s="522" t="s">
        <v>749</v>
      </c>
      <c r="CH236" s="522" t="s">
        <v>749</v>
      </c>
      <c r="CI236" s="522" t="s">
        <v>749</v>
      </c>
      <c r="CJ236" s="522" t="s">
        <v>749</v>
      </c>
      <c r="CK236" s="522" t="s">
        <v>749</v>
      </c>
      <c r="CL236" s="522" t="s">
        <v>749</v>
      </c>
      <c r="CM236" s="522" t="s">
        <v>749</v>
      </c>
      <c r="CN236" s="522" t="s">
        <v>749</v>
      </c>
      <c r="CO236" s="522">
        <v>1</v>
      </c>
      <c r="CP236" s="522"/>
      <c r="CQ236" s="522"/>
      <c r="CR236" s="522"/>
      <c r="CS236" s="522"/>
      <c r="CT236" s="522"/>
      <c r="CU236" s="522"/>
      <c r="CV236" s="522"/>
    </row>
    <row r="237" s="258" customFormat="1" ht="144" spans="1:100">
      <c r="A237" s="447"/>
      <c r="B237" s="448">
        <f t="shared" si="49"/>
        <v>222</v>
      </c>
      <c r="C237" s="449" t="s">
        <v>1732</v>
      </c>
      <c r="D237" s="450" t="s">
        <v>743</v>
      </c>
      <c r="E237" s="451" t="s">
        <v>744</v>
      </c>
      <c r="F237" s="452" t="s">
        <v>1733</v>
      </c>
      <c r="G237" s="453" t="s">
        <v>1734</v>
      </c>
      <c r="H237" s="451" t="str">
        <f t="shared" si="37"/>
        <v>DBサーバ
Database server</v>
      </c>
      <c r="I237" s="319" t="s">
        <v>785</v>
      </c>
      <c r="J237" s="320" t="s">
        <v>786</v>
      </c>
      <c r="K237" s="487" t="str">
        <f t="shared" si="39"/>
        <v>回答不要
Not Applicable</v>
      </c>
      <c r="L237" s="488"/>
      <c r="M237" s="489"/>
      <c r="N237" s="492" t="s">
        <v>287</v>
      </c>
      <c r="O237" s="493"/>
      <c r="P237" s="494"/>
      <c r="Q237" s="503"/>
      <c r="R237" s="487" t="str">
        <f t="shared" si="40"/>
        <v>回答不要
Not Applicable</v>
      </c>
      <c r="S237" s="488"/>
      <c r="T237" s="489"/>
      <c r="U237" s="493"/>
      <c r="V237" s="494"/>
      <c r="W237" s="503"/>
      <c r="X237" s="487" t="str">
        <f t="shared" si="41"/>
        <v>回答不要
Not Applicable</v>
      </c>
      <c r="Y237" s="488"/>
      <c r="Z237" s="489"/>
      <c r="AA237" s="493"/>
      <c r="AB237" s="494"/>
      <c r="AC237" s="503"/>
      <c r="AD237" s="487" t="str">
        <f t="shared" si="42"/>
        <v>回答不要
Not Applicable</v>
      </c>
      <c r="AE237" s="488"/>
      <c r="AF237" s="489"/>
      <c r="AG237" s="493"/>
      <c r="AH237" s="494"/>
      <c r="AI237" s="503"/>
      <c r="AJ237" s="487" t="str">
        <f t="shared" si="43"/>
        <v>回答不要
Not Applicable</v>
      </c>
      <c r="AK237" s="488"/>
      <c r="AL237" s="489"/>
      <c r="AM237" s="493"/>
      <c r="AN237" s="494"/>
      <c r="AO237" s="503"/>
      <c r="AP237" s="509">
        <f>IF(OR(AND('0.Work Content Judge'!$AE$160=1,$CP237=99),AND('0.Work Content Judge'!$AH$160=1,$CQ237=99),AND('0.Work Content Judge'!$AG$160=1,$CR237=99),AND(COUNTIF('0.Work Content Judge'!$AJ$160:$AO$160,2)=0,$CS237=99),AND(COUNTIF('0.Work Content Judge'!$AJ$160:$AO$160,2)&gt;0,$CT237=99),AND('0.Work Content Judge'!$T$160=0,$CU237=99),AND('0.Work Content Judge'!$U$160=0,$CV237=99)),0,IF(OR(AND('0.Work Content Judge'!$G$130=1,$CD237=1),AND('0.Work Content Judge'!$H$130=1,$CE237=1),AND('0.Work Content Judge'!$I$130=1,$CF237=1),AND('0.Work Content Judge'!$J$130=1,$CG237=1),AND('0.Work Content Judge'!$L$130=1,$CK237=1),,AND('0.Work Content Judge'!$O$130=1,$CL237=1),AND('0.Work Content Judge'!$P$130=1,$CM237=1)),1,0))</f>
        <v>0</v>
      </c>
      <c r="AQ237" s="509">
        <f t="shared" si="44"/>
        <v>1</v>
      </c>
      <c r="AR237" s="509">
        <f>IF(OR(AND('0.Work Content Judge'!$AE$161=1,$CP237=99),AND('0.Work Content Judge'!$AH$161=1,$CQ237=99),AND('0.Work Content Judge'!$AG$161=1,$CR237=99),AND(COUNTIF('0.Work Content Judge'!$AJ$161:$AO$161,2)=0,$CS237=99),AND(COUNTIF('0.Work Content Judge'!$AJ$161:$AO$161,2)&gt;0,$CT237=99),AND('0.Work Content Judge'!$T$161=0,$CU237=99),AND('0.Work Content Judge'!$U$161=0,$CV237=99)),0,IF(OR(AND('0.Work Content Judge'!$G$131=1,$CD237=1),AND('0.Work Content Judge'!$H$131=1,$CE237=1),AND('0.Work Content Judge'!$I$131=1,$CF237=1),AND('0.Work Content Judge'!$J$131=1,$CG237=1),AND('0.Work Content Judge'!$L$131=1,$CK237=1),,AND('0.Work Content Judge'!$O$131=1,$CL237=1),AND('0.Work Content Judge'!$P$131=1,$CM237=1)),1,0))</f>
        <v>0</v>
      </c>
      <c r="AS237" s="509">
        <f t="shared" si="45"/>
        <v>1</v>
      </c>
      <c r="AT237" s="509">
        <f>IF(OR(AND('0.Work Content Judge'!$AE$162=1,$CP237=99),AND('0.Work Content Judge'!$AH$162=1,$CQ237=99),AND('0.Work Content Judge'!$AG$162=1,$CR237=99),AND(COUNTIF('0.Work Content Judge'!$AJ$162:$AO$162,2)=0,$CS237=99),AND(COUNTIF('0.Work Content Judge'!$AJ$162:$AO$162,2)&gt;0,$CT237=99),AND('0.Work Content Judge'!$T$162=0,$CU237=99),AND('0.Work Content Judge'!$U$162=0,$CV237=99)),0,IF(OR(AND('0.Work Content Judge'!$G$132=1,$CD237=1),AND('0.Work Content Judge'!$H$132=1,$CE237=1),AND('0.Work Content Judge'!$I$132=1,$CF237=1),AND('0.Work Content Judge'!$J$132=1,$CG237=1),AND('0.Work Content Judge'!$L$132=1,$CK237=1),,AND('0.Work Content Judge'!$O$132=1,$CL237=1),AND('0.Work Content Judge'!$P$132=1,$CM237=1)),1,0))</f>
        <v>0</v>
      </c>
      <c r="AU237" s="509">
        <f t="shared" si="46"/>
        <v>1</v>
      </c>
      <c r="AV237" s="509">
        <f>IF(OR(AND('0.Work Content Judge'!$AE$163=1,$CP237=99),AND('0.Work Content Judge'!$AH$163=1,$CQ237=99),AND('0.Work Content Judge'!$AG$163=1,$CR237=99),AND(COUNTIF('0.Work Content Judge'!$AJ$163:$AO$163,2)=0,$CS237=99),AND(COUNTIF('0.Work Content Judge'!$AJ$163:$AO$163,2)&gt;0,$CT237=99),AND('0.Work Content Judge'!$T$163=0,$CU237=99),AND('0.Work Content Judge'!$U$163=0,$CV237=99)),0,IF(OR(AND('0.Work Content Judge'!$G$133=1,$CD237=1),AND('0.Work Content Judge'!$H$133=1,$CE237=1),AND('0.Work Content Judge'!$I$133=1,$CF237=1),AND('0.Work Content Judge'!$J$133=1,$CG237=1),AND('0.Work Content Judge'!$L$133=1,$CK237=1),,AND('0.Work Content Judge'!$O$133=1,$CL237=1),AND('0.Work Content Judge'!$P$133=1,$CM237=1)),1,0))</f>
        <v>0</v>
      </c>
      <c r="AW237" s="509">
        <f t="shared" si="47"/>
        <v>1</v>
      </c>
      <c r="AX237" s="509">
        <f>IF(OR(AND('0.Work Content Judge'!$AE$164=1,$CP237=99),AND('0.Work Content Judge'!$AH$164=1,$CQ237=99),AND('0.Work Content Judge'!$AG$164=1,$CR237=99),AND(COUNTIF('0.Work Content Judge'!$AJ$164:$AO$164,2)=0,$CS237=99),AND(COUNTIF('0.Work Content Judge'!$AJ$164:$AO$164,2)&gt;0,$CT237=99),AND('0.Work Content Judge'!$T$164=0,$CU237=99),AND('0.Work Content Judge'!$U$164=0,$CV237=99)),0,IF(OR(AND('0.Work Content Judge'!$G$134=1,$CD237=1),AND('0.Work Content Judge'!$H$134=1,$CE237=1),AND('0.Work Content Judge'!$I$134=1,$CF237=1),AND('0.Work Content Judge'!$J$134=1,$CG237=1),AND('0.Work Content Judge'!$L$134=1,$CK237=1),,AND('0.Work Content Judge'!$O$134=1,$CL237=1),AND('0.Work Content Judge'!$P$134=1,$CM237=1)),1,0))</f>
        <v>0</v>
      </c>
      <c r="AY237" s="509">
        <f t="shared" si="48"/>
        <v>1</v>
      </c>
      <c r="AZ237" s="493">
        <f t="shared" si="38"/>
        <v>1</v>
      </c>
      <c r="BA237" s="521">
        <v>1</v>
      </c>
      <c r="BB237" s="522">
        <v>1</v>
      </c>
      <c r="BC237" s="522" t="s">
        <v>749</v>
      </c>
      <c r="BD237" s="522" t="s">
        <v>749</v>
      </c>
      <c r="BE237" s="522" t="s">
        <v>749</v>
      </c>
      <c r="BF237" s="522" t="s">
        <v>749</v>
      </c>
      <c r="BG237" s="522" t="s">
        <v>749</v>
      </c>
      <c r="BH237" s="522" t="s">
        <v>749</v>
      </c>
      <c r="BI237" s="522" t="s">
        <v>749</v>
      </c>
      <c r="BJ237" s="522" t="e">
        <v>#N/A</v>
      </c>
      <c r="BK237" s="522" t="e">
        <v>#N/A</v>
      </c>
      <c r="BL237" s="522" t="e">
        <v>#N/A</v>
      </c>
      <c r="BM237" s="522" t="e">
        <v>#N/A</v>
      </c>
      <c r="BN237" s="522" t="e">
        <v>#N/A</v>
      </c>
      <c r="BO237" s="522" t="e">
        <v>#N/A</v>
      </c>
      <c r="BP237" s="522" t="e">
        <v>#N/A</v>
      </c>
      <c r="BQ237" s="522" t="s">
        <v>749</v>
      </c>
      <c r="BR237" s="522" t="s">
        <v>749</v>
      </c>
      <c r="BS237" s="522" t="s">
        <v>749</v>
      </c>
      <c r="BT237" s="522" t="s">
        <v>749</v>
      </c>
      <c r="BU237" s="522">
        <v>1</v>
      </c>
      <c r="BV237" s="522" t="s">
        <v>749</v>
      </c>
      <c r="BW237" s="522" t="s">
        <v>749</v>
      </c>
      <c r="BX237" s="522" t="s">
        <v>749</v>
      </c>
      <c r="BY237" s="522" t="s">
        <v>749</v>
      </c>
      <c r="BZ237" s="522"/>
      <c r="CA237" s="522">
        <v>1</v>
      </c>
      <c r="CB237" s="522">
        <v>1</v>
      </c>
      <c r="CC237" s="522" t="s">
        <v>749</v>
      </c>
      <c r="CD237" s="522">
        <v>1</v>
      </c>
      <c r="CE237" s="522" t="s">
        <v>749</v>
      </c>
      <c r="CF237" s="522" t="s">
        <v>749</v>
      </c>
      <c r="CG237" s="522" t="s">
        <v>749</v>
      </c>
      <c r="CH237" s="522" t="s">
        <v>749</v>
      </c>
      <c r="CI237" s="522" t="s">
        <v>749</v>
      </c>
      <c r="CJ237" s="522" t="s">
        <v>749</v>
      </c>
      <c r="CK237" s="522" t="s">
        <v>749</v>
      </c>
      <c r="CL237" s="522" t="s">
        <v>749</v>
      </c>
      <c r="CM237" s="522" t="s">
        <v>749</v>
      </c>
      <c r="CN237" s="522" t="s">
        <v>749</v>
      </c>
      <c r="CO237" s="522">
        <v>1</v>
      </c>
      <c r="CP237" s="522"/>
      <c r="CQ237" s="522"/>
      <c r="CR237" s="522"/>
      <c r="CS237" s="522"/>
      <c r="CT237" s="522"/>
      <c r="CU237" s="522"/>
      <c r="CV237" s="522"/>
    </row>
    <row r="238" s="258" customFormat="1" ht="187.2" spans="1:100">
      <c r="A238" s="447"/>
      <c r="B238" s="448">
        <f t="shared" si="49"/>
        <v>223</v>
      </c>
      <c r="C238" s="449" t="s">
        <v>1735</v>
      </c>
      <c r="D238" s="450" t="s">
        <v>743</v>
      </c>
      <c r="E238" s="451" t="s">
        <v>801</v>
      </c>
      <c r="F238" s="452" t="s">
        <v>1736</v>
      </c>
      <c r="G238" s="453" t="s">
        <v>1737</v>
      </c>
      <c r="H238" s="451" t="str">
        <f t="shared" si="37"/>
        <v>DBサーバ
Database server</v>
      </c>
      <c r="I238" s="319" t="s">
        <v>1738</v>
      </c>
      <c r="J238" s="320" t="s">
        <v>1739</v>
      </c>
      <c r="K238" s="487" t="str">
        <f t="shared" si="39"/>
        <v>回答不要
Not Applicable</v>
      </c>
      <c r="L238" s="488"/>
      <c r="M238" s="489"/>
      <c r="N238" s="492" t="s">
        <v>287</v>
      </c>
      <c r="O238" s="493"/>
      <c r="P238" s="494"/>
      <c r="Q238" s="503"/>
      <c r="R238" s="487" t="str">
        <f t="shared" si="40"/>
        <v>回答不要
Not Applicable</v>
      </c>
      <c r="S238" s="488"/>
      <c r="T238" s="489"/>
      <c r="U238" s="493"/>
      <c r="V238" s="494"/>
      <c r="W238" s="503"/>
      <c r="X238" s="487" t="str">
        <f t="shared" si="41"/>
        <v>回答不要
Not Applicable</v>
      </c>
      <c r="Y238" s="488"/>
      <c r="Z238" s="489"/>
      <c r="AA238" s="493"/>
      <c r="AB238" s="494"/>
      <c r="AC238" s="503"/>
      <c r="AD238" s="487" t="str">
        <f t="shared" si="42"/>
        <v>回答不要
Not Applicable</v>
      </c>
      <c r="AE238" s="488"/>
      <c r="AF238" s="489"/>
      <c r="AG238" s="493"/>
      <c r="AH238" s="494"/>
      <c r="AI238" s="503"/>
      <c r="AJ238" s="487" t="str">
        <f t="shared" si="43"/>
        <v>回答不要
Not Applicable</v>
      </c>
      <c r="AK238" s="488"/>
      <c r="AL238" s="489"/>
      <c r="AM238" s="493"/>
      <c r="AN238" s="494"/>
      <c r="AO238" s="503"/>
      <c r="AP238" s="509">
        <f>IF(OR(AND('0.Work Content Judge'!$AE$160=1,$CP238=99),AND('0.Work Content Judge'!$AH$160=1,$CQ238=99),AND('0.Work Content Judge'!$AG$160=1,$CR238=99),AND(COUNTIF('0.Work Content Judge'!$AJ$160:$AO$160,2)=0,$CS238=99),AND(COUNTIF('0.Work Content Judge'!$AJ$160:$AO$160,2)&gt;0,$CT238=99),AND('0.Work Content Judge'!$T$160=0,$CU238=99),AND('0.Work Content Judge'!$U$160=0,$CV238=99)),0,IF(OR(AND('0.Work Content Judge'!$G$130=1,$CD238=1),AND('0.Work Content Judge'!$H$130=1,$CE238=1),AND('0.Work Content Judge'!$I$130=1,$CF238=1),AND('0.Work Content Judge'!$J$130=1,$CG238=1),AND('0.Work Content Judge'!$L$130=1,$CK238=1),,AND('0.Work Content Judge'!$O$130=1,$CL238=1),AND('0.Work Content Judge'!$P$130=1,$CM238=1)),1,0))</f>
        <v>0</v>
      </c>
      <c r="AQ238" s="509">
        <f t="shared" si="44"/>
        <v>1</v>
      </c>
      <c r="AR238" s="509">
        <f>IF(OR(AND('0.Work Content Judge'!$AE$161=1,$CP238=99),AND('0.Work Content Judge'!$AH$161=1,$CQ238=99),AND('0.Work Content Judge'!$AG$161=1,$CR238=99),AND(COUNTIF('0.Work Content Judge'!$AJ$161:$AO$161,2)=0,$CS238=99),AND(COUNTIF('0.Work Content Judge'!$AJ$161:$AO$161,2)&gt;0,$CT238=99),AND('0.Work Content Judge'!$T$161=0,$CU238=99),AND('0.Work Content Judge'!$U$161=0,$CV238=99)),0,IF(OR(AND('0.Work Content Judge'!$G$131=1,$CD238=1),AND('0.Work Content Judge'!$H$131=1,$CE238=1),AND('0.Work Content Judge'!$I$131=1,$CF238=1),AND('0.Work Content Judge'!$J$131=1,$CG238=1),AND('0.Work Content Judge'!$L$131=1,$CK238=1),,AND('0.Work Content Judge'!$O$131=1,$CL238=1),AND('0.Work Content Judge'!$P$131=1,$CM238=1)),1,0))</f>
        <v>0</v>
      </c>
      <c r="AS238" s="509">
        <f t="shared" si="45"/>
        <v>1</v>
      </c>
      <c r="AT238" s="509">
        <f>IF(OR(AND('0.Work Content Judge'!$AE$162=1,$CP238=99),AND('0.Work Content Judge'!$AH$162=1,$CQ238=99),AND('0.Work Content Judge'!$AG$162=1,$CR238=99),AND(COUNTIF('0.Work Content Judge'!$AJ$162:$AO$162,2)=0,$CS238=99),AND(COUNTIF('0.Work Content Judge'!$AJ$162:$AO$162,2)&gt;0,$CT238=99),AND('0.Work Content Judge'!$T$162=0,$CU238=99),AND('0.Work Content Judge'!$U$162=0,$CV238=99)),0,IF(OR(AND('0.Work Content Judge'!$G$132=1,$CD238=1),AND('0.Work Content Judge'!$H$132=1,$CE238=1),AND('0.Work Content Judge'!$I$132=1,$CF238=1),AND('0.Work Content Judge'!$J$132=1,$CG238=1),AND('0.Work Content Judge'!$L$132=1,$CK238=1),,AND('0.Work Content Judge'!$O$132=1,$CL238=1),AND('0.Work Content Judge'!$P$132=1,$CM238=1)),1,0))</f>
        <v>0</v>
      </c>
      <c r="AU238" s="509">
        <f t="shared" si="46"/>
        <v>1</v>
      </c>
      <c r="AV238" s="509">
        <f>IF(OR(AND('0.Work Content Judge'!$AE$163=1,$CP238=99),AND('0.Work Content Judge'!$AH$163=1,$CQ238=99),AND('0.Work Content Judge'!$AG$163=1,$CR238=99),AND(COUNTIF('0.Work Content Judge'!$AJ$163:$AO$163,2)=0,$CS238=99),AND(COUNTIF('0.Work Content Judge'!$AJ$163:$AO$163,2)&gt;0,$CT238=99),AND('0.Work Content Judge'!$T$163=0,$CU238=99),AND('0.Work Content Judge'!$U$163=0,$CV238=99)),0,IF(OR(AND('0.Work Content Judge'!$G$133=1,$CD238=1),AND('0.Work Content Judge'!$H$133=1,$CE238=1),AND('0.Work Content Judge'!$I$133=1,$CF238=1),AND('0.Work Content Judge'!$J$133=1,$CG238=1),AND('0.Work Content Judge'!$L$133=1,$CK238=1),,AND('0.Work Content Judge'!$O$133=1,$CL238=1),AND('0.Work Content Judge'!$P$133=1,$CM238=1)),1,0))</f>
        <v>0</v>
      </c>
      <c r="AW238" s="509">
        <f t="shared" si="47"/>
        <v>1</v>
      </c>
      <c r="AX238" s="509">
        <f>IF(OR(AND('0.Work Content Judge'!$AE$164=1,$CP238=99),AND('0.Work Content Judge'!$AH$164=1,$CQ238=99),AND('0.Work Content Judge'!$AG$164=1,$CR238=99),AND(COUNTIF('0.Work Content Judge'!$AJ$164:$AO$164,2)=0,$CS238=99),AND(COUNTIF('0.Work Content Judge'!$AJ$164:$AO$164,2)&gt;0,$CT238=99),AND('0.Work Content Judge'!$T$164=0,$CU238=99),AND('0.Work Content Judge'!$U$164=0,$CV238=99)),0,IF(OR(AND('0.Work Content Judge'!$G$134=1,$CD238=1),AND('0.Work Content Judge'!$H$134=1,$CE238=1),AND('0.Work Content Judge'!$I$134=1,$CF238=1),AND('0.Work Content Judge'!$J$134=1,$CG238=1),AND('0.Work Content Judge'!$L$134=1,$CK238=1),,AND('0.Work Content Judge'!$O$134=1,$CL238=1),AND('0.Work Content Judge'!$P$134=1,$CM238=1)),1,0))</f>
        <v>0</v>
      </c>
      <c r="AY238" s="509">
        <f t="shared" si="48"/>
        <v>1</v>
      </c>
      <c r="AZ238" s="493">
        <f t="shared" si="38"/>
        <v>1</v>
      </c>
      <c r="BA238" s="521">
        <v>1</v>
      </c>
      <c r="BB238" s="522">
        <v>1</v>
      </c>
      <c r="BC238" s="522" t="s">
        <v>749</v>
      </c>
      <c r="BD238" s="522" t="s">
        <v>749</v>
      </c>
      <c r="BE238" s="522" t="s">
        <v>749</v>
      </c>
      <c r="BF238" s="522" t="s">
        <v>749</v>
      </c>
      <c r="BG238" s="522" t="s">
        <v>749</v>
      </c>
      <c r="BH238" s="522" t="s">
        <v>749</v>
      </c>
      <c r="BI238" s="522" t="s">
        <v>749</v>
      </c>
      <c r="BJ238" s="522" t="e">
        <v>#N/A</v>
      </c>
      <c r="BK238" s="522" t="e">
        <v>#N/A</v>
      </c>
      <c r="BL238" s="522" t="e">
        <v>#N/A</v>
      </c>
      <c r="BM238" s="522" t="e">
        <v>#N/A</v>
      </c>
      <c r="BN238" s="522" t="e">
        <v>#N/A</v>
      </c>
      <c r="BO238" s="522" t="e">
        <v>#N/A</v>
      </c>
      <c r="BP238" s="522" t="e">
        <v>#N/A</v>
      </c>
      <c r="BQ238" s="522" t="s">
        <v>749</v>
      </c>
      <c r="BR238" s="522" t="s">
        <v>749</v>
      </c>
      <c r="BS238" s="522" t="s">
        <v>749</v>
      </c>
      <c r="BT238" s="522" t="s">
        <v>749</v>
      </c>
      <c r="BU238" s="522">
        <v>1</v>
      </c>
      <c r="BV238" s="522" t="s">
        <v>749</v>
      </c>
      <c r="BW238" s="522" t="s">
        <v>749</v>
      </c>
      <c r="BX238" s="522" t="s">
        <v>749</v>
      </c>
      <c r="BY238" s="522" t="s">
        <v>749</v>
      </c>
      <c r="BZ238" s="522">
        <v>1</v>
      </c>
      <c r="CA238" s="522">
        <v>1</v>
      </c>
      <c r="CB238" s="522">
        <v>1</v>
      </c>
      <c r="CC238" s="522" t="s">
        <v>749</v>
      </c>
      <c r="CD238" s="522">
        <v>1</v>
      </c>
      <c r="CE238" s="522" t="s">
        <v>749</v>
      </c>
      <c r="CF238" s="522">
        <v>1</v>
      </c>
      <c r="CG238" s="522" t="s">
        <v>749</v>
      </c>
      <c r="CH238" s="522" t="s">
        <v>749</v>
      </c>
      <c r="CI238" s="522" t="s">
        <v>749</v>
      </c>
      <c r="CJ238" s="522" t="s">
        <v>749</v>
      </c>
      <c r="CK238" s="522" t="s">
        <v>749</v>
      </c>
      <c r="CL238" s="522" t="s">
        <v>749</v>
      </c>
      <c r="CM238" s="522" t="s">
        <v>749</v>
      </c>
      <c r="CN238" s="522" t="s">
        <v>749</v>
      </c>
      <c r="CO238" s="522">
        <v>1</v>
      </c>
      <c r="CP238" s="522"/>
      <c r="CQ238" s="522"/>
      <c r="CR238" s="522"/>
      <c r="CS238" s="522"/>
      <c r="CT238" s="522"/>
      <c r="CU238" s="522"/>
      <c r="CV238" s="522"/>
    </row>
    <row r="239" s="258" customFormat="1" ht="144" spans="1:100">
      <c r="A239" s="447"/>
      <c r="B239" s="448">
        <f t="shared" si="49"/>
        <v>224</v>
      </c>
      <c r="C239" s="449" t="s">
        <v>1740</v>
      </c>
      <c r="D239" s="450" t="s">
        <v>743</v>
      </c>
      <c r="E239" s="451" t="s">
        <v>801</v>
      </c>
      <c r="F239" s="452" t="s">
        <v>1741</v>
      </c>
      <c r="G239" s="453" t="s">
        <v>1742</v>
      </c>
      <c r="H239" s="451" t="str">
        <f t="shared" si="37"/>
        <v>DBサーバ
Database server</v>
      </c>
      <c r="I239" s="319" t="s">
        <v>785</v>
      </c>
      <c r="J239" s="320" t="s">
        <v>786</v>
      </c>
      <c r="K239" s="487" t="str">
        <f t="shared" si="39"/>
        <v>回答不要
Not Applicable</v>
      </c>
      <c r="L239" s="488"/>
      <c r="M239" s="489"/>
      <c r="N239" s="492" t="s">
        <v>287</v>
      </c>
      <c r="O239" s="493"/>
      <c r="P239" s="494"/>
      <c r="Q239" s="503"/>
      <c r="R239" s="487" t="str">
        <f t="shared" si="40"/>
        <v>回答不要
Not Applicable</v>
      </c>
      <c r="S239" s="488"/>
      <c r="T239" s="489"/>
      <c r="U239" s="493"/>
      <c r="V239" s="494"/>
      <c r="W239" s="503"/>
      <c r="X239" s="487" t="str">
        <f t="shared" si="41"/>
        <v>回答不要
Not Applicable</v>
      </c>
      <c r="Y239" s="488"/>
      <c r="Z239" s="489"/>
      <c r="AA239" s="493"/>
      <c r="AB239" s="494"/>
      <c r="AC239" s="503"/>
      <c r="AD239" s="487" t="str">
        <f t="shared" si="42"/>
        <v>回答不要
Not Applicable</v>
      </c>
      <c r="AE239" s="488"/>
      <c r="AF239" s="489"/>
      <c r="AG239" s="493"/>
      <c r="AH239" s="494"/>
      <c r="AI239" s="503"/>
      <c r="AJ239" s="487" t="str">
        <f t="shared" si="43"/>
        <v>回答不要
Not Applicable</v>
      </c>
      <c r="AK239" s="488"/>
      <c r="AL239" s="489"/>
      <c r="AM239" s="493"/>
      <c r="AN239" s="494"/>
      <c r="AO239" s="503"/>
      <c r="AP239" s="509">
        <f>IF(OR(AND('0.Work Content Judge'!$AE$160=1,$CP239=99),AND('0.Work Content Judge'!$AH$160=1,$CQ239=99),AND('0.Work Content Judge'!$AG$160=1,$CR239=99),AND(COUNTIF('0.Work Content Judge'!$AJ$160:$AO$160,2)=0,$CS239=99),AND(COUNTIF('0.Work Content Judge'!$AJ$160:$AO$160,2)&gt;0,$CT239=99),AND('0.Work Content Judge'!$T$160=0,$CU239=99),AND('0.Work Content Judge'!$U$160=0,$CV239=99)),0,IF(OR(AND('0.Work Content Judge'!$G$130=1,$CD239=1),AND('0.Work Content Judge'!$H$130=1,$CE239=1),AND('0.Work Content Judge'!$I$130=1,$CF239=1),AND('0.Work Content Judge'!$J$130=1,$CG239=1),AND('0.Work Content Judge'!$L$130=1,$CK239=1),,AND('0.Work Content Judge'!$O$130=1,$CL239=1),AND('0.Work Content Judge'!$P$130=1,$CM239=1)),1,0))</f>
        <v>0</v>
      </c>
      <c r="AQ239" s="509">
        <f t="shared" si="44"/>
        <v>1</v>
      </c>
      <c r="AR239" s="509">
        <f>IF(OR(AND('0.Work Content Judge'!$AE$161=1,$CP239=99),AND('0.Work Content Judge'!$AH$161=1,$CQ239=99),AND('0.Work Content Judge'!$AG$161=1,$CR239=99),AND(COUNTIF('0.Work Content Judge'!$AJ$161:$AO$161,2)=0,$CS239=99),AND(COUNTIF('0.Work Content Judge'!$AJ$161:$AO$161,2)&gt;0,$CT239=99),AND('0.Work Content Judge'!$T$161=0,$CU239=99),AND('0.Work Content Judge'!$U$161=0,$CV239=99)),0,IF(OR(AND('0.Work Content Judge'!$G$131=1,$CD239=1),AND('0.Work Content Judge'!$H$131=1,$CE239=1),AND('0.Work Content Judge'!$I$131=1,$CF239=1),AND('0.Work Content Judge'!$J$131=1,$CG239=1),AND('0.Work Content Judge'!$L$131=1,$CK239=1),,AND('0.Work Content Judge'!$O$131=1,$CL239=1),AND('0.Work Content Judge'!$P$131=1,$CM239=1)),1,0))</f>
        <v>0</v>
      </c>
      <c r="AS239" s="509">
        <f t="shared" si="45"/>
        <v>1</v>
      </c>
      <c r="AT239" s="509">
        <f>IF(OR(AND('0.Work Content Judge'!$AE$162=1,$CP239=99),AND('0.Work Content Judge'!$AH$162=1,$CQ239=99),AND('0.Work Content Judge'!$AG$162=1,$CR239=99),AND(COUNTIF('0.Work Content Judge'!$AJ$162:$AO$162,2)=0,$CS239=99),AND(COUNTIF('0.Work Content Judge'!$AJ$162:$AO$162,2)&gt;0,$CT239=99),AND('0.Work Content Judge'!$T$162=0,$CU239=99),AND('0.Work Content Judge'!$U$162=0,$CV239=99)),0,IF(OR(AND('0.Work Content Judge'!$G$132=1,$CD239=1),AND('0.Work Content Judge'!$H$132=1,$CE239=1),AND('0.Work Content Judge'!$I$132=1,$CF239=1),AND('0.Work Content Judge'!$J$132=1,$CG239=1),AND('0.Work Content Judge'!$L$132=1,$CK239=1),,AND('0.Work Content Judge'!$O$132=1,$CL239=1),AND('0.Work Content Judge'!$P$132=1,$CM239=1)),1,0))</f>
        <v>0</v>
      </c>
      <c r="AU239" s="509">
        <f t="shared" si="46"/>
        <v>1</v>
      </c>
      <c r="AV239" s="509">
        <f>IF(OR(AND('0.Work Content Judge'!$AE$163=1,$CP239=99),AND('0.Work Content Judge'!$AH$163=1,$CQ239=99),AND('0.Work Content Judge'!$AG$163=1,$CR239=99),AND(COUNTIF('0.Work Content Judge'!$AJ$163:$AO$163,2)=0,$CS239=99),AND(COUNTIF('0.Work Content Judge'!$AJ$163:$AO$163,2)&gt;0,$CT239=99),AND('0.Work Content Judge'!$T$163=0,$CU239=99),AND('0.Work Content Judge'!$U$163=0,$CV239=99)),0,IF(OR(AND('0.Work Content Judge'!$G$133=1,$CD239=1),AND('0.Work Content Judge'!$H$133=1,$CE239=1),AND('0.Work Content Judge'!$I$133=1,$CF239=1),AND('0.Work Content Judge'!$J$133=1,$CG239=1),AND('0.Work Content Judge'!$L$133=1,$CK239=1),,AND('0.Work Content Judge'!$O$133=1,$CL239=1),AND('0.Work Content Judge'!$P$133=1,$CM239=1)),1,0))</f>
        <v>0</v>
      </c>
      <c r="AW239" s="509">
        <f t="shared" si="47"/>
        <v>1</v>
      </c>
      <c r="AX239" s="509">
        <f>IF(OR(AND('0.Work Content Judge'!$AE$164=1,$CP239=99),AND('0.Work Content Judge'!$AH$164=1,$CQ239=99),AND('0.Work Content Judge'!$AG$164=1,$CR239=99),AND(COUNTIF('0.Work Content Judge'!$AJ$164:$AO$164,2)=0,$CS239=99),AND(COUNTIF('0.Work Content Judge'!$AJ$164:$AO$164,2)&gt;0,$CT239=99),AND('0.Work Content Judge'!$T$164=0,$CU239=99),AND('0.Work Content Judge'!$U$164=0,$CV239=99)),0,IF(OR(AND('0.Work Content Judge'!$G$134=1,$CD239=1),AND('0.Work Content Judge'!$H$134=1,$CE239=1),AND('0.Work Content Judge'!$I$134=1,$CF239=1),AND('0.Work Content Judge'!$J$134=1,$CG239=1),AND('0.Work Content Judge'!$L$134=1,$CK239=1),,AND('0.Work Content Judge'!$O$134=1,$CL239=1),AND('0.Work Content Judge'!$P$134=1,$CM239=1)),1,0))</f>
        <v>0</v>
      </c>
      <c r="AY239" s="509">
        <f t="shared" si="48"/>
        <v>1</v>
      </c>
      <c r="AZ239" s="493">
        <f t="shared" si="38"/>
        <v>1</v>
      </c>
      <c r="BA239" s="521">
        <v>1</v>
      </c>
      <c r="BB239" s="522">
        <v>1</v>
      </c>
      <c r="BC239" s="522" t="s">
        <v>749</v>
      </c>
      <c r="BD239" s="522" t="s">
        <v>749</v>
      </c>
      <c r="BE239" s="522" t="s">
        <v>749</v>
      </c>
      <c r="BF239" s="522" t="s">
        <v>749</v>
      </c>
      <c r="BG239" s="522" t="s">
        <v>749</v>
      </c>
      <c r="BH239" s="522" t="s">
        <v>749</v>
      </c>
      <c r="BI239" s="522" t="s">
        <v>749</v>
      </c>
      <c r="BJ239" s="522" t="e">
        <v>#N/A</v>
      </c>
      <c r="BK239" s="522" t="e">
        <v>#N/A</v>
      </c>
      <c r="BL239" s="522" t="e">
        <v>#N/A</v>
      </c>
      <c r="BM239" s="522" t="e">
        <v>#N/A</v>
      </c>
      <c r="BN239" s="522" t="e">
        <v>#N/A</v>
      </c>
      <c r="BO239" s="522" t="e">
        <v>#N/A</v>
      </c>
      <c r="BP239" s="522" t="e">
        <v>#N/A</v>
      </c>
      <c r="BQ239" s="522" t="s">
        <v>749</v>
      </c>
      <c r="BR239" s="522" t="s">
        <v>749</v>
      </c>
      <c r="BS239" s="522" t="s">
        <v>749</v>
      </c>
      <c r="BT239" s="522" t="s">
        <v>749</v>
      </c>
      <c r="BU239" s="522">
        <v>1</v>
      </c>
      <c r="BV239" s="522" t="s">
        <v>749</v>
      </c>
      <c r="BW239" s="522" t="s">
        <v>749</v>
      </c>
      <c r="BX239" s="522" t="s">
        <v>749</v>
      </c>
      <c r="BY239" s="522" t="s">
        <v>749</v>
      </c>
      <c r="BZ239" s="522">
        <v>1</v>
      </c>
      <c r="CA239" s="522">
        <v>1</v>
      </c>
      <c r="CB239" s="522">
        <v>1</v>
      </c>
      <c r="CC239" s="522" t="s">
        <v>749</v>
      </c>
      <c r="CD239" s="522">
        <v>1</v>
      </c>
      <c r="CE239" s="522" t="s">
        <v>749</v>
      </c>
      <c r="CF239" s="522">
        <v>1</v>
      </c>
      <c r="CG239" s="522" t="s">
        <v>749</v>
      </c>
      <c r="CH239" s="522" t="s">
        <v>749</v>
      </c>
      <c r="CI239" s="522" t="s">
        <v>749</v>
      </c>
      <c r="CJ239" s="522" t="s">
        <v>749</v>
      </c>
      <c r="CK239" s="522" t="s">
        <v>749</v>
      </c>
      <c r="CL239" s="522" t="s">
        <v>749</v>
      </c>
      <c r="CM239" s="522" t="s">
        <v>749</v>
      </c>
      <c r="CN239" s="522" t="s">
        <v>749</v>
      </c>
      <c r="CO239" s="522">
        <v>1</v>
      </c>
      <c r="CP239" s="522"/>
      <c r="CQ239" s="522"/>
      <c r="CR239" s="522"/>
      <c r="CS239" s="522"/>
      <c r="CT239" s="522"/>
      <c r="CU239" s="522"/>
      <c r="CV239" s="522"/>
    </row>
    <row r="240" s="258" customFormat="1" ht="259.2" spans="1:100">
      <c r="A240" s="447"/>
      <c r="B240" s="448">
        <f t="shared" si="49"/>
        <v>225</v>
      </c>
      <c r="C240" s="449" t="s">
        <v>1743</v>
      </c>
      <c r="D240" s="450" t="s">
        <v>743</v>
      </c>
      <c r="E240" s="451" t="s">
        <v>744</v>
      </c>
      <c r="F240" s="452" t="s">
        <v>1744</v>
      </c>
      <c r="G240" s="453" t="s">
        <v>1745</v>
      </c>
      <c r="H240" s="451" t="str">
        <f t="shared" si="37"/>
        <v>Webサーバ
Web server</v>
      </c>
      <c r="I240" s="319" t="s">
        <v>785</v>
      </c>
      <c r="J240" s="320" t="s">
        <v>786</v>
      </c>
      <c r="K240" s="487" t="str">
        <f t="shared" si="39"/>
        <v>回答不要
Not Applicable</v>
      </c>
      <c r="L240" s="488"/>
      <c r="M240" s="489"/>
      <c r="N240" s="492" t="s">
        <v>287</v>
      </c>
      <c r="O240" s="493"/>
      <c r="P240" s="494"/>
      <c r="Q240" s="503"/>
      <c r="R240" s="487" t="str">
        <f t="shared" si="40"/>
        <v>回答不要
Not Applicable</v>
      </c>
      <c r="S240" s="488"/>
      <c r="T240" s="489"/>
      <c r="U240" s="493"/>
      <c r="V240" s="494"/>
      <c r="W240" s="503"/>
      <c r="X240" s="487" t="str">
        <f t="shared" si="41"/>
        <v>回答不要
Not Applicable</v>
      </c>
      <c r="Y240" s="488"/>
      <c r="Z240" s="489"/>
      <c r="AA240" s="493"/>
      <c r="AB240" s="494"/>
      <c r="AC240" s="503"/>
      <c r="AD240" s="487" t="str">
        <f t="shared" si="42"/>
        <v>回答不要
Not Applicable</v>
      </c>
      <c r="AE240" s="488"/>
      <c r="AF240" s="489"/>
      <c r="AG240" s="493"/>
      <c r="AH240" s="494"/>
      <c r="AI240" s="503"/>
      <c r="AJ240" s="487" t="str">
        <f t="shared" si="43"/>
        <v>回答不要
Not Applicable</v>
      </c>
      <c r="AK240" s="488"/>
      <c r="AL240" s="489"/>
      <c r="AM240" s="493"/>
      <c r="AN240" s="494"/>
      <c r="AO240" s="503"/>
      <c r="AP240" s="509">
        <f>IF(OR(AND('0.Work Content Judge'!$AE$160=1,$CP240=99),AND('0.Work Content Judge'!$AH$160=1,$CQ240=99),AND('0.Work Content Judge'!$AG$160=1,$CR240=99),AND(COUNTIF('0.Work Content Judge'!$AJ$160:$AO$160,2)=0,$CS240=99),AND(COUNTIF('0.Work Content Judge'!$AJ$160:$AO$160,2)&gt;0,$CT240=99),AND('0.Work Content Judge'!$T$160=0,$CU240=99),AND('0.Work Content Judge'!$U$160=0,$CV240=99)),0,IF(OR(AND('0.Work Content Judge'!$G$130=1,$CD240=1),AND('0.Work Content Judge'!$H$130=1,$CE240=1),AND('0.Work Content Judge'!$I$130=1,$CF240=1),AND('0.Work Content Judge'!$J$130=1,$CG240=1),AND('0.Work Content Judge'!$L$130=1,$CK240=1),,AND('0.Work Content Judge'!$O$130=1,$CL240=1),AND('0.Work Content Judge'!$P$130=1,$CM240=1)),1,0))</f>
        <v>0</v>
      </c>
      <c r="AQ240" s="509">
        <f t="shared" si="44"/>
        <v>1</v>
      </c>
      <c r="AR240" s="509">
        <f>IF(OR(AND('0.Work Content Judge'!$AE$161=1,$CP240=99),AND('0.Work Content Judge'!$AH$161=1,$CQ240=99),AND('0.Work Content Judge'!$AG$161=1,$CR240=99),AND(COUNTIF('0.Work Content Judge'!$AJ$161:$AO$161,2)=0,$CS240=99),AND(COUNTIF('0.Work Content Judge'!$AJ$161:$AO$161,2)&gt;0,$CT240=99),AND('0.Work Content Judge'!$T$161=0,$CU240=99),AND('0.Work Content Judge'!$U$161=0,$CV240=99)),0,IF(OR(AND('0.Work Content Judge'!$G$131=1,$CD240=1),AND('0.Work Content Judge'!$H$131=1,$CE240=1),AND('0.Work Content Judge'!$I$131=1,$CF240=1),AND('0.Work Content Judge'!$J$131=1,$CG240=1),AND('0.Work Content Judge'!$L$131=1,$CK240=1),,AND('0.Work Content Judge'!$O$131=1,$CL240=1),AND('0.Work Content Judge'!$P$131=1,$CM240=1)),1,0))</f>
        <v>0</v>
      </c>
      <c r="AS240" s="509">
        <f t="shared" si="45"/>
        <v>1</v>
      </c>
      <c r="AT240" s="509">
        <f>IF(OR(AND('0.Work Content Judge'!$AE$162=1,$CP240=99),AND('0.Work Content Judge'!$AH$162=1,$CQ240=99),AND('0.Work Content Judge'!$AG$162=1,$CR240=99),AND(COUNTIF('0.Work Content Judge'!$AJ$162:$AO$162,2)=0,$CS240=99),AND(COUNTIF('0.Work Content Judge'!$AJ$162:$AO$162,2)&gt;0,$CT240=99),AND('0.Work Content Judge'!$T$162=0,$CU240=99),AND('0.Work Content Judge'!$U$162=0,$CV240=99)),0,IF(OR(AND('0.Work Content Judge'!$G$132=1,$CD240=1),AND('0.Work Content Judge'!$H$132=1,$CE240=1),AND('0.Work Content Judge'!$I$132=1,$CF240=1),AND('0.Work Content Judge'!$J$132=1,$CG240=1),AND('0.Work Content Judge'!$L$132=1,$CK240=1),,AND('0.Work Content Judge'!$O$132=1,$CL240=1),AND('0.Work Content Judge'!$P$132=1,$CM240=1)),1,0))</f>
        <v>0</v>
      </c>
      <c r="AU240" s="509">
        <f t="shared" si="46"/>
        <v>1</v>
      </c>
      <c r="AV240" s="509">
        <f>IF(OR(AND('0.Work Content Judge'!$AE$163=1,$CP240=99),AND('0.Work Content Judge'!$AH$163=1,$CQ240=99),AND('0.Work Content Judge'!$AG$163=1,$CR240=99),AND(COUNTIF('0.Work Content Judge'!$AJ$163:$AO$163,2)=0,$CS240=99),AND(COUNTIF('0.Work Content Judge'!$AJ$163:$AO$163,2)&gt;0,$CT240=99),AND('0.Work Content Judge'!$T$163=0,$CU240=99),AND('0.Work Content Judge'!$U$163=0,$CV240=99)),0,IF(OR(AND('0.Work Content Judge'!$G$133=1,$CD240=1),AND('0.Work Content Judge'!$H$133=1,$CE240=1),AND('0.Work Content Judge'!$I$133=1,$CF240=1),AND('0.Work Content Judge'!$J$133=1,$CG240=1),AND('0.Work Content Judge'!$L$133=1,$CK240=1),,AND('0.Work Content Judge'!$O$133=1,$CL240=1),AND('0.Work Content Judge'!$P$133=1,$CM240=1)),1,0))</f>
        <v>0</v>
      </c>
      <c r="AW240" s="509">
        <f t="shared" si="47"/>
        <v>1</v>
      </c>
      <c r="AX240" s="509">
        <f>IF(OR(AND('0.Work Content Judge'!$AE$164=1,$CP240=99),AND('0.Work Content Judge'!$AH$164=1,$CQ240=99),AND('0.Work Content Judge'!$AG$164=1,$CR240=99),AND(COUNTIF('0.Work Content Judge'!$AJ$164:$AO$164,2)=0,$CS240=99),AND(COUNTIF('0.Work Content Judge'!$AJ$164:$AO$164,2)&gt;0,$CT240=99),AND('0.Work Content Judge'!$T$164=0,$CU240=99),AND('0.Work Content Judge'!$U$164=0,$CV240=99)),0,IF(OR(AND('0.Work Content Judge'!$G$134=1,$CD240=1),AND('0.Work Content Judge'!$H$134=1,$CE240=1),AND('0.Work Content Judge'!$I$134=1,$CF240=1),AND('0.Work Content Judge'!$J$134=1,$CG240=1),AND('0.Work Content Judge'!$L$134=1,$CK240=1),,AND('0.Work Content Judge'!$O$134=1,$CL240=1),AND('0.Work Content Judge'!$P$134=1,$CM240=1)),1,0))</f>
        <v>0</v>
      </c>
      <c r="AY240" s="509">
        <f t="shared" si="48"/>
        <v>1</v>
      </c>
      <c r="AZ240" s="523">
        <f t="shared" si="38"/>
        <v>2</v>
      </c>
      <c r="BA240" s="521">
        <v>1</v>
      </c>
      <c r="BB240" s="522">
        <v>1</v>
      </c>
      <c r="BC240" s="522" t="s">
        <v>749</v>
      </c>
      <c r="BD240" s="522" t="s">
        <v>749</v>
      </c>
      <c r="BE240" s="522" t="s">
        <v>749</v>
      </c>
      <c r="BF240" s="522" t="s">
        <v>749</v>
      </c>
      <c r="BG240" s="522" t="s">
        <v>749</v>
      </c>
      <c r="BH240" s="522" t="s">
        <v>749</v>
      </c>
      <c r="BI240" s="522" t="s">
        <v>749</v>
      </c>
      <c r="BJ240" s="522" t="e">
        <v>#N/A</v>
      </c>
      <c r="BK240" s="522" t="e">
        <v>#N/A</v>
      </c>
      <c r="BL240" s="522" t="e">
        <v>#N/A</v>
      </c>
      <c r="BM240" s="522" t="e">
        <v>#N/A</v>
      </c>
      <c r="BN240" s="522" t="e">
        <v>#N/A</v>
      </c>
      <c r="BO240" s="522" t="e">
        <v>#N/A</v>
      </c>
      <c r="BP240" s="522" t="e">
        <v>#N/A</v>
      </c>
      <c r="BQ240" s="522" t="s">
        <v>749</v>
      </c>
      <c r="BR240" s="522">
        <v>1</v>
      </c>
      <c r="BS240" s="522" t="s">
        <v>749</v>
      </c>
      <c r="BT240" s="522" t="s">
        <v>749</v>
      </c>
      <c r="BU240" s="522" t="s">
        <v>749</v>
      </c>
      <c r="BV240" s="522" t="s">
        <v>749</v>
      </c>
      <c r="BW240" s="522">
        <v>1</v>
      </c>
      <c r="BX240" s="522" t="s">
        <v>749</v>
      </c>
      <c r="BY240" s="522" t="s">
        <v>749</v>
      </c>
      <c r="BZ240" s="522">
        <v>1</v>
      </c>
      <c r="CA240" s="522">
        <v>1</v>
      </c>
      <c r="CB240" s="522">
        <v>1</v>
      </c>
      <c r="CC240" s="522" t="s">
        <v>749</v>
      </c>
      <c r="CD240" s="532"/>
      <c r="CE240" s="522" t="s">
        <v>749</v>
      </c>
      <c r="CF240" s="522" t="s">
        <v>749</v>
      </c>
      <c r="CG240" s="522" t="s">
        <v>749</v>
      </c>
      <c r="CH240" s="522" t="s">
        <v>749</v>
      </c>
      <c r="CI240" s="522" t="s">
        <v>749</v>
      </c>
      <c r="CJ240" s="522">
        <v>1</v>
      </c>
      <c r="CK240" s="522" t="s">
        <v>749</v>
      </c>
      <c r="CL240" s="522" t="s">
        <v>749</v>
      </c>
      <c r="CM240" s="522" t="s">
        <v>749</v>
      </c>
      <c r="CN240" s="522" t="s">
        <v>749</v>
      </c>
      <c r="CO240" s="522">
        <v>1</v>
      </c>
      <c r="CP240" s="522"/>
      <c r="CQ240" s="522"/>
      <c r="CR240" s="522"/>
      <c r="CS240" s="522"/>
      <c r="CT240" s="522"/>
      <c r="CU240" s="522"/>
      <c r="CV240" s="522"/>
    </row>
    <row r="241" s="258" customFormat="1" ht="259.2" spans="1:100">
      <c r="A241" s="447"/>
      <c r="B241" s="448">
        <f t="shared" si="49"/>
        <v>226</v>
      </c>
      <c r="C241" s="449" t="s">
        <v>1743</v>
      </c>
      <c r="D241" s="450" t="s">
        <v>743</v>
      </c>
      <c r="E241" s="451" t="s">
        <v>744</v>
      </c>
      <c r="F241" s="452" t="s">
        <v>1744</v>
      </c>
      <c r="G241" s="453" t="s">
        <v>1745</v>
      </c>
      <c r="H241" s="454" t="str">
        <f t="shared" si="37"/>
        <v>顧客配布ソフトウェア
Software distributed to customers
</v>
      </c>
      <c r="I241" s="319" t="s">
        <v>785</v>
      </c>
      <c r="J241" s="320" t="s">
        <v>786</v>
      </c>
      <c r="K241" s="487" t="str">
        <f t="shared" si="39"/>
        <v>回答不要
Not Applicable</v>
      </c>
      <c r="L241" s="488"/>
      <c r="M241" s="489"/>
      <c r="N241" s="492" t="s">
        <v>287</v>
      </c>
      <c r="O241" s="493"/>
      <c r="P241" s="494"/>
      <c r="Q241" s="503"/>
      <c r="R241" s="487" t="str">
        <f t="shared" si="40"/>
        <v>回答不要
Not Applicable</v>
      </c>
      <c r="S241" s="488"/>
      <c r="T241" s="489"/>
      <c r="U241" s="493"/>
      <c r="V241" s="494"/>
      <c r="W241" s="503"/>
      <c r="X241" s="487" t="str">
        <f t="shared" si="41"/>
        <v>回答不要
Not Applicable</v>
      </c>
      <c r="Y241" s="488"/>
      <c r="Z241" s="489"/>
      <c r="AA241" s="493"/>
      <c r="AB241" s="494"/>
      <c r="AC241" s="503"/>
      <c r="AD241" s="487" t="str">
        <f t="shared" si="42"/>
        <v>回答不要
Not Applicable</v>
      </c>
      <c r="AE241" s="488"/>
      <c r="AF241" s="489"/>
      <c r="AG241" s="493"/>
      <c r="AH241" s="494"/>
      <c r="AI241" s="503"/>
      <c r="AJ241" s="487" t="str">
        <f t="shared" si="43"/>
        <v>回答不要
Not Applicable</v>
      </c>
      <c r="AK241" s="488"/>
      <c r="AL241" s="489"/>
      <c r="AM241" s="493"/>
      <c r="AN241" s="494"/>
      <c r="AO241" s="503"/>
      <c r="AP241" s="509">
        <f>IF(OR(AND('0.Work Content Judge'!$AE$160=1,$CP241=99),AND('0.Work Content Judge'!$AH$160=1,$CQ241=99),AND('0.Work Content Judge'!$AG$160=1,$CR241=99),AND(COUNTIF('0.Work Content Judge'!$AJ$160:$AO$160,2)=0,$CS241=99),AND(COUNTIF('0.Work Content Judge'!$AJ$160:$AO$160,2)&gt;0,$CT241=99),AND('0.Work Content Judge'!$T$160=0,$CU241=99),AND('0.Work Content Judge'!$U$160=0,$CV241=99)),0,IF(OR(AND('0.Work Content Judge'!$G$130=1,$CD241=1),AND('0.Work Content Judge'!$H$130=1,$CE241=1),AND('0.Work Content Judge'!$I$130=1,$CF241=1),AND('0.Work Content Judge'!$J$130=1,$CG241=1),AND('0.Work Content Judge'!$L$130=1,$CK241=1),,AND('0.Work Content Judge'!$O$130=1,$CL241=1),AND('0.Work Content Judge'!$P$130=1,$CM241=1)),1,0))</f>
        <v>0</v>
      </c>
      <c r="AQ241" s="509">
        <f t="shared" si="44"/>
        <v>1</v>
      </c>
      <c r="AR241" s="509">
        <f>IF(OR(AND('0.Work Content Judge'!$AE$161=1,$CP241=99),AND('0.Work Content Judge'!$AH$161=1,$CQ241=99),AND('0.Work Content Judge'!$AG$161=1,$CR241=99),AND(COUNTIF('0.Work Content Judge'!$AJ$161:$AO$161,2)=0,$CS241=99),AND(COUNTIF('0.Work Content Judge'!$AJ$161:$AO$161,2)&gt;0,$CT241=99),AND('0.Work Content Judge'!$T$161=0,$CU241=99),AND('0.Work Content Judge'!$U$161=0,$CV241=99)),0,IF(OR(AND('0.Work Content Judge'!$G$131=1,$CD241=1),AND('0.Work Content Judge'!$H$131=1,$CE241=1),AND('0.Work Content Judge'!$I$131=1,$CF241=1),AND('0.Work Content Judge'!$J$131=1,$CG241=1),AND('0.Work Content Judge'!$L$131=1,$CK241=1),,AND('0.Work Content Judge'!$O$131=1,$CL241=1),AND('0.Work Content Judge'!$P$131=1,$CM241=1)),1,0))</f>
        <v>0</v>
      </c>
      <c r="AS241" s="509">
        <f t="shared" si="45"/>
        <v>1</v>
      </c>
      <c r="AT241" s="509">
        <f>IF(OR(AND('0.Work Content Judge'!$AE$162=1,$CP241=99),AND('0.Work Content Judge'!$AH$162=1,$CQ241=99),AND('0.Work Content Judge'!$AG$162=1,$CR241=99),AND(COUNTIF('0.Work Content Judge'!$AJ$162:$AO$162,2)=0,$CS241=99),AND(COUNTIF('0.Work Content Judge'!$AJ$162:$AO$162,2)&gt;0,$CT241=99),AND('0.Work Content Judge'!$T$162=0,$CU241=99),AND('0.Work Content Judge'!$U$162=0,$CV241=99)),0,IF(OR(AND('0.Work Content Judge'!$G$132=1,$CD241=1),AND('0.Work Content Judge'!$H$132=1,$CE241=1),AND('0.Work Content Judge'!$I$132=1,$CF241=1),AND('0.Work Content Judge'!$J$132=1,$CG241=1),AND('0.Work Content Judge'!$L$132=1,$CK241=1),,AND('0.Work Content Judge'!$O$132=1,$CL241=1),AND('0.Work Content Judge'!$P$132=1,$CM241=1)),1,0))</f>
        <v>0</v>
      </c>
      <c r="AU241" s="509">
        <f t="shared" si="46"/>
        <v>1</v>
      </c>
      <c r="AV241" s="509">
        <f>IF(OR(AND('0.Work Content Judge'!$AE$163=1,$CP241=99),AND('0.Work Content Judge'!$AH$163=1,$CQ241=99),AND('0.Work Content Judge'!$AG$163=1,$CR241=99),AND(COUNTIF('0.Work Content Judge'!$AJ$163:$AO$163,2)=0,$CS241=99),AND(COUNTIF('0.Work Content Judge'!$AJ$163:$AO$163,2)&gt;0,$CT241=99),AND('0.Work Content Judge'!$T$163=0,$CU241=99),AND('0.Work Content Judge'!$U$163=0,$CV241=99)),0,IF(OR(AND('0.Work Content Judge'!$G$133=1,$CD241=1),AND('0.Work Content Judge'!$H$133=1,$CE241=1),AND('0.Work Content Judge'!$I$133=1,$CF241=1),AND('0.Work Content Judge'!$J$133=1,$CG241=1),AND('0.Work Content Judge'!$L$133=1,$CK241=1),,AND('0.Work Content Judge'!$O$133=1,$CL241=1),AND('0.Work Content Judge'!$P$133=1,$CM241=1)),1,0))</f>
        <v>0</v>
      </c>
      <c r="AW241" s="509">
        <f t="shared" si="47"/>
        <v>1</v>
      </c>
      <c r="AX241" s="509">
        <f>IF(OR(AND('0.Work Content Judge'!$AE$164=1,$CP241=99),AND('0.Work Content Judge'!$AH$164=1,$CQ241=99),AND('0.Work Content Judge'!$AG$164=1,$CR241=99),AND(COUNTIF('0.Work Content Judge'!$AJ$164:$AO$164,2)=0,$CS241=99),AND(COUNTIF('0.Work Content Judge'!$AJ$164:$AO$164,2)&gt;0,$CT241=99),AND('0.Work Content Judge'!$T$164=0,$CU241=99),AND('0.Work Content Judge'!$U$164=0,$CV241=99)),0,IF(OR(AND('0.Work Content Judge'!$G$134=1,$CD241=1),AND('0.Work Content Judge'!$H$134=1,$CE241=1),AND('0.Work Content Judge'!$I$134=1,$CF241=1),AND('0.Work Content Judge'!$J$134=1,$CG241=1),AND('0.Work Content Judge'!$L$134=1,$CK241=1),,AND('0.Work Content Judge'!$O$134=1,$CL241=1),AND('0.Work Content Judge'!$P$134=1,$CM241=1)),1,0))</f>
        <v>0</v>
      </c>
      <c r="AY241" s="509">
        <f t="shared" si="48"/>
        <v>1</v>
      </c>
      <c r="AZ241" s="524">
        <f t="shared" si="38"/>
        <v>1</v>
      </c>
      <c r="BA241" s="521">
        <v>1</v>
      </c>
      <c r="BB241" s="522">
        <v>1</v>
      </c>
      <c r="BC241" s="522" t="s">
        <v>749</v>
      </c>
      <c r="BD241" s="522" t="s">
        <v>749</v>
      </c>
      <c r="BE241" s="522" t="s">
        <v>749</v>
      </c>
      <c r="BF241" s="522" t="s">
        <v>749</v>
      </c>
      <c r="BG241" s="522" t="s">
        <v>749</v>
      </c>
      <c r="BH241" s="522" t="s">
        <v>749</v>
      </c>
      <c r="BI241" s="522" t="s">
        <v>749</v>
      </c>
      <c r="BJ241" s="522" t="e">
        <v>#N/A</v>
      </c>
      <c r="BK241" s="522" t="e">
        <v>#N/A</v>
      </c>
      <c r="BL241" s="522" t="e">
        <v>#N/A</v>
      </c>
      <c r="BM241" s="522" t="e">
        <v>#N/A</v>
      </c>
      <c r="BN241" s="522" t="e">
        <v>#N/A</v>
      </c>
      <c r="BO241" s="522" t="e">
        <v>#N/A</v>
      </c>
      <c r="BP241" s="522" t="e">
        <v>#N/A</v>
      </c>
      <c r="BQ241" s="522" t="s">
        <v>749</v>
      </c>
      <c r="BR241" s="538"/>
      <c r="BS241" s="522" t="s">
        <v>749</v>
      </c>
      <c r="BT241" s="522" t="s">
        <v>749</v>
      </c>
      <c r="BU241" s="522" t="s">
        <v>749</v>
      </c>
      <c r="BV241" s="522" t="s">
        <v>749</v>
      </c>
      <c r="BW241" s="522">
        <v>1</v>
      </c>
      <c r="BX241" s="522" t="s">
        <v>749</v>
      </c>
      <c r="BY241" s="522" t="s">
        <v>749</v>
      </c>
      <c r="BZ241" s="522">
        <v>1</v>
      </c>
      <c r="CA241" s="522">
        <v>1</v>
      </c>
      <c r="CB241" s="522">
        <v>1</v>
      </c>
      <c r="CC241" s="522" t="s">
        <v>749</v>
      </c>
      <c r="CD241" s="532"/>
      <c r="CE241" s="522" t="s">
        <v>749</v>
      </c>
      <c r="CF241" s="522" t="s">
        <v>749</v>
      </c>
      <c r="CG241" s="522" t="s">
        <v>749</v>
      </c>
      <c r="CH241" s="522" t="s">
        <v>749</v>
      </c>
      <c r="CI241" s="522" t="s">
        <v>749</v>
      </c>
      <c r="CJ241" s="522">
        <v>1</v>
      </c>
      <c r="CK241" s="522" t="s">
        <v>749</v>
      </c>
      <c r="CL241" s="522" t="s">
        <v>749</v>
      </c>
      <c r="CM241" s="522" t="s">
        <v>749</v>
      </c>
      <c r="CN241" s="522" t="s">
        <v>749</v>
      </c>
      <c r="CO241" s="522">
        <v>1</v>
      </c>
      <c r="CP241" s="522"/>
      <c r="CQ241" s="522"/>
      <c r="CR241" s="522"/>
      <c r="CS241" s="522"/>
      <c r="CT241" s="522"/>
      <c r="CU241" s="522"/>
      <c r="CV241" s="522"/>
    </row>
    <row r="242" s="258" customFormat="1" ht="172.8" spans="1:100">
      <c r="A242" s="447"/>
      <c r="B242" s="448">
        <f t="shared" si="49"/>
        <v>227</v>
      </c>
      <c r="C242" s="449" t="s">
        <v>1746</v>
      </c>
      <c r="D242" s="450" t="s">
        <v>743</v>
      </c>
      <c r="E242" s="451" t="s">
        <v>744</v>
      </c>
      <c r="F242" s="452" t="s">
        <v>1747</v>
      </c>
      <c r="G242" s="453" t="s">
        <v>1748</v>
      </c>
      <c r="H242" s="451" t="str">
        <f t="shared" si="37"/>
        <v>Webサーバ
Web server</v>
      </c>
      <c r="I242" s="319" t="s">
        <v>1749</v>
      </c>
      <c r="J242" s="320" t="s">
        <v>1750</v>
      </c>
      <c r="K242" s="487" t="str">
        <f t="shared" si="39"/>
        <v>回答不要
Not Applicable</v>
      </c>
      <c r="L242" s="488"/>
      <c r="M242" s="489"/>
      <c r="N242" s="492" t="s">
        <v>287</v>
      </c>
      <c r="O242" s="493"/>
      <c r="P242" s="494"/>
      <c r="Q242" s="503"/>
      <c r="R242" s="487" t="str">
        <f t="shared" si="40"/>
        <v>回答不要
Not Applicable</v>
      </c>
      <c r="S242" s="488"/>
      <c r="T242" s="489"/>
      <c r="U242" s="493"/>
      <c r="V242" s="494"/>
      <c r="W242" s="503"/>
      <c r="X242" s="487" t="str">
        <f t="shared" si="41"/>
        <v>回答不要
Not Applicable</v>
      </c>
      <c r="Y242" s="488"/>
      <c r="Z242" s="489"/>
      <c r="AA242" s="493"/>
      <c r="AB242" s="494"/>
      <c r="AC242" s="503"/>
      <c r="AD242" s="487" t="str">
        <f t="shared" si="42"/>
        <v>回答不要
Not Applicable</v>
      </c>
      <c r="AE242" s="488"/>
      <c r="AF242" s="489"/>
      <c r="AG242" s="493"/>
      <c r="AH242" s="494"/>
      <c r="AI242" s="503"/>
      <c r="AJ242" s="487" t="str">
        <f t="shared" si="43"/>
        <v>回答不要
Not Applicable</v>
      </c>
      <c r="AK242" s="488"/>
      <c r="AL242" s="489"/>
      <c r="AM242" s="493"/>
      <c r="AN242" s="494"/>
      <c r="AO242" s="503"/>
      <c r="AP242" s="509">
        <f>IF(OR(AND('0.Work Content Judge'!$AE$160=1,$CP242=99),AND('0.Work Content Judge'!$AH$160=1,$CQ242=99),AND('0.Work Content Judge'!$AG$160=1,$CR242=99),AND(COUNTIF('0.Work Content Judge'!$AJ$160:$AO$160,2)=0,$CS242=99),AND(COUNTIF('0.Work Content Judge'!$AJ$160:$AO$160,2)&gt;0,$CT242=99),AND('0.Work Content Judge'!$T$160=0,$CU242=99),AND('0.Work Content Judge'!$U$160=0,$CV242=99)),0,IF(OR(AND('0.Work Content Judge'!$G$130=1,$CD242=1),AND('0.Work Content Judge'!$H$130=1,$CE242=1),AND('0.Work Content Judge'!$I$130=1,$CF242=1),AND('0.Work Content Judge'!$J$130=1,$CG242=1),AND('0.Work Content Judge'!$L$130=1,$CK242=1),,AND('0.Work Content Judge'!$O$130=1,$CL242=1),AND('0.Work Content Judge'!$P$130=1,$CM242=1)),1,0))</f>
        <v>0</v>
      </c>
      <c r="AQ242" s="509">
        <f t="shared" si="44"/>
        <v>1</v>
      </c>
      <c r="AR242" s="509">
        <f>IF(OR(AND('0.Work Content Judge'!$AE$161=1,$CP242=99),AND('0.Work Content Judge'!$AH$161=1,$CQ242=99),AND('0.Work Content Judge'!$AG$161=1,$CR242=99),AND(COUNTIF('0.Work Content Judge'!$AJ$161:$AO$161,2)=0,$CS242=99),AND(COUNTIF('0.Work Content Judge'!$AJ$161:$AO$161,2)&gt;0,$CT242=99),AND('0.Work Content Judge'!$T$161=0,$CU242=99),AND('0.Work Content Judge'!$U$161=0,$CV242=99)),0,IF(OR(AND('0.Work Content Judge'!$G$131=1,$CD242=1),AND('0.Work Content Judge'!$H$131=1,$CE242=1),AND('0.Work Content Judge'!$I$131=1,$CF242=1),AND('0.Work Content Judge'!$J$131=1,$CG242=1),AND('0.Work Content Judge'!$L$131=1,$CK242=1),,AND('0.Work Content Judge'!$O$131=1,$CL242=1),AND('0.Work Content Judge'!$P$131=1,$CM242=1)),1,0))</f>
        <v>0</v>
      </c>
      <c r="AS242" s="509">
        <f t="shared" si="45"/>
        <v>1</v>
      </c>
      <c r="AT242" s="509">
        <f>IF(OR(AND('0.Work Content Judge'!$AE$162=1,$CP242=99),AND('0.Work Content Judge'!$AH$162=1,$CQ242=99),AND('0.Work Content Judge'!$AG$162=1,$CR242=99),AND(COUNTIF('0.Work Content Judge'!$AJ$162:$AO$162,2)=0,$CS242=99),AND(COUNTIF('0.Work Content Judge'!$AJ$162:$AO$162,2)&gt;0,$CT242=99),AND('0.Work Content Judge'!$T$162=0,$CU242=99),AND('0.Work Content Judge'!$U$162=0,$CV242=99)),0,IF(OR(AND('0.Work Content Judge'!$G$132=1,$CD242=1),AND('0.Work Content Judge'!$H$132=1,$CE242=1),AND('0.Work Content Judge'!$I$132=1,$CF242=1),AND('0.Work Content Judge'!$J$132=1,$CG242=1),AND('0.Work Content Judge'!$L$132=1,$CK242=1),,AND('0.Work Content Judge'!$O$132=1,$CL242=1),AND('0.Work Content Judge'!$P$132=1,$CM242=1)),1,0))</f>
        <v>0</v>
      </c>
      <c r="AU242" s="509">
        <f t="shared" si="46"/>
        <v>1</v>
      </c>
      <c r="AV242" s="509">
        <f>IF(OR(AND('0.Work Content Judge'!$AE$163=1,$CP242=99),AND('0.Work Content Judge'!$AH$163=1,$CQ242=99),AND('0.Work Content Judge'!$AG$163=1,$CR242=99),AND(COUNTIF('0.Work Content Judge'!$AJ$163:$AO$163,2)=0,$CS242=99),AND(COUNTIF('0.Work Content Judge'!$AJ$163:$AO$163,2)&gt;0,$CT242=99),AND('0.Work Content Judge'!$T$163=0,$CU242=99),AND('0.Work Content Judge'!$U$163=0,$CV242=99)),0,IF(OR(AND('0.Work Content Judge'!$G$133=1,$CD242=1),AND('0.Work Content Judge'!$H$133=1,$CE242=1),AND('0.Work Content Judge'!$I$133=1,$CF242=1),AND('0.Work Content Judge'!$J$133=1,$CG242=1),AND('0.Work Content Judge'!$L$133=1,$CK242=1),,AND('0.Work Content Judge'!$O$133=1,$CL242=1),AND('0.Work Content Judge'!$P$133=1,$CM242=1)),1,0))</f>
        <v>0</v>
      </c>
      <c r="AW242" s="509">
        <f t="shared" si="47"/>
        <v>1</v>
      </c>
      <c r="AX242" s="509">
        <f>IF(OR(AND('0.Work Content Judge'!$AE$164=1,$CP242=99),AND('0.Work Content Judge'!$AH$164=1,$CQ242=99),AND('0.Work Content Judge'!$AG$164=1,$CR242=99),AND(COUNTIF('0.Work Content Judge'!$AJ$164:$AO$164,2)=0,$CS242=99),AND(COUNTIF('0.Work Content Judge'!$AJ$164:$AO$164,2)&gt;0,$CT242=99),AND('0.Work Content Judge'!$T$164=0,$CU242=99),AND('0.Work Content Judge'!$U$164=0,$CV242=99)),0,IF(OR(AND('0.Work Content Judge'!$G$134=1,$CD242=1),AND('0.Work Content Judge'!$H$134=1,$CE242=1),AND('0.Work Content Judge'!$I$134=1,$CF242=1),AND('0.Work Content Judge'!$J$134=1,$CG242=1),AND('0.Work Content Judge'!$L$134=1,$CK242=1),,AND('0.Work Content Judge'!$O$134=1,$CL242=1),AND('0.Work Content Judge'!$P$134=1,$CM242=1)),1,0))</f>
        <v>0</v>
      </c>
      <c r="AY242" s="509">
        <f t="shared" si="48"/>
        <v>1</v>
      </c>
      <c r="AZ242" s="493">
        <f t="shared" si="38"/>
        <v>1</v>
      </c>
      <c r="BA242" s="521">
        <v>1</v>
      </c>
      <c r="BB242" s="522">
        <v>1</v>
      </c>
      <c r="BC242" s="522" t="s">
        <v>749</v>
      </c>
      <c r="BD242" s="522" t="s">
        <v>749</v>
      </c>
      <c r="BE242" s="522" t="s">
        <v>749</v>
      </c>
      <c r="BF242" s="522" t="s">
        <v>749</v>
      </c>
      <c r="BG242" s="522" t="s">
        <v>749</v>
      </c>
      <c r="BH242" s="522" t="s">
        <v>749</v>
      </c>
      <c r="BI242" s="522" t="s">
        <v>749</v>
      </c>
      <c r="BJ242" s="522" t="e">
        <v>#N/A</v>
      </c>
      <c r="BK242" s="522" t="e">
        <v>#N/A</v>
      </c>
      <c r="BL242" s="522" t="e">
        <v>#N/A</v>
      </c>
      <c r="BM242" s="522" t="e">
        <v>#N/A</v>
      </c>
      <c r="BN242" s="522" t="e">
        <v>#N/A</v>
      </c>
      <c r="BO242" s="522" t="e">
        <v>#N/A</v>
      </c>
      <c r="BP242" s="522" t="e">
        <v>#N/A</v>
      </c>
      <c r="BQ242" s="522" t="s">
        <v>749</v>
      </c>
      <c r="BR242" s="522">
        <v>1</v>
      </c>
      <c r="BS242" s="522" t="s">
        <v>749</v>
      </c>
      <c r="BT242" s="522" t="s">
        <v>749</v>
      </c>
      <c r="BU242" s="522" t="s">
        <v>749</v>
      </c>
      <c r="BV242" s="522" t="s">
        <v>749</v>
      </c>
      <c r="BW242" s="522" t="s">
        <v>749</v>
      </c>
      <c r="BX242" s="522" t="s">
        <v>749</v>
      </c>
      <c r="BY242" s="522" t="s">
        <v>749</v>
      </c>
      <c r="BZ242" s="522"/>
      <c r="CA242" s="522">
        <v>1</v>
      </c>
      <c r="CB242" s="522"/>
      <c r="CC242" s="522" t="s">
        <v>749</v>
      </c>
      <c r="CD242" s="522" t="s">
        <v>749</v>
      </c>
      <c r="CE242" s="522" t="s">
        <v>749</v>
      </c>
      <c r="CF242" s="522" t="s">
        <v>749</v>
      </c>
      <c r="CG242" s="522" t="s">
        <v>749</v>
      </c>
      <c r="CH242" s="522">
        <v>1</v>
      </c>
      <c r="CI242" s="522" t="s">
        <v>749</v>
      </c>
      <c r="CJ242" s="522" t="s">
        <v>749</v>
      </c>
      <c r="CK242" s="522" t="s">
        <v>749</v>
      </c>
      <c r="CL242" s="522" t="s">
        <v>749</v>
      </c>
      <c r="CM242" s="522" t="s">
        <v>749</v>
      </c>
      <c r="CN242" s="522" t="s">
        <v>749</v>
      </c>
      <c r="CO242" s="522">
        <v>1</v>
      </c>
      <c r="CP242" s="522"/>
      <c r="CQ242" s="522"/>
      <c r="CR242" s="522"/>
      <c r="CS242" s="522"/>
      <c r="CT242" s="522"/>
      <c r="CU242" s="522"/>
      <c r="CV242" s="522"/>
    </row>
    <row r="243" s="258" customFormat="1" ht="172.8" spans="1:100">
      <c r="A243" s="447"/>
      <c r="B243" s="448">
        <f t="shared" si="49"/>
        <v>228</v>
      </c>
      <c r="C243" s="449" t="s">
        <v>1751</v>
      </c>
      <c r="D243" s="450" t="s">
        <v>743</v>
      </c>
      <c r="E243" s="451" t="s">
        <v>744</v>
      </c>
      <c r="F243" s="452" t="s">
        <v>1752</v>
      </c>
      <c r="G243" s="453" t="s">
        <v>1753</v>
      </c>
      <c r="H243" s="451" t="str">
        <f t="shared" si="37"/>
        <v>Webサーバ
Web server</v>
      </c>
      <c r="I243" s="319" t="s">
        <v>1749</v>
      </c>
      <c r="J243" s="320" t="s">
        <v>1750</v>
      </c>
      <c r="K243" s="487" t="str">
        <f t="shared" si="39"/>
        <v>回答不要
Not Applicable</v>
      </c>
      <c r="L243" s="488"/>
      <c r="M243" s="489"/>
      <c r="N243" s="492" t="s">
        <v>287</v>
      </c>
      <c r="O243" s="493"/>
      <c r="P243" s="494"/>
      <c r="Q243" s="503"/>
      <c r="R243" s="487" t="str">
        <f t="shared" si="40"/>
        <v>回答不要
Not Applicable</v>
      </c>
      <c r="S243" s="488"/>
      <c r="T243" s="489"/>
      <c r="U243" s="493"/>
      <c r="V243" s="494"/>
      <c r="W243" s="503"/>
      <c r="X243" s="487" t="str">
        <f t="shared" si="41"/>
        <v>回答不要
Not Applicable</v>
      </c>
      <c r="Y243" s="488"/>
      <c r="Z243" s="489"/>
      <c r="AA243" s="493"/>
      <c r="AB243" s="494"/>
      <c r="AC243" s="503"/>
      <c r="AD243" s="487" t="str">
        <f t="shared" si="42"/>
        <v>回答不要
Not Applicable</v>
      </c>
      <c r="AE243" s="488"/>
      <c r="AF243" s="489"/>
      <c r="AG243" s="493"/>
      <c r="AH243" s="494"/>
      <c r="AI243" s="503"/>
      <c r="AJ243" s="487" t="str">
        <f t="shared" si="43"/>
        <v>回答不要
Not Applicable</v>
      </c>
      <c r="AK243" s="488"/>
      <c r="AL243" s="489"/>
      <c r="AM243" s="493"/>
      <c r="AN243" s="494"/>
      <c r="AO243" s="503"/>
      <c r="AP243" s="509">
        <f>IF(OR(AND('0.Work Content Judge'!$AE$160=1,$CP243=99),AND('0.Work Content Judge'!$AH$160=1,$CQ243=99),AND('0.Work Content Judge'!$AG$160=1,$CR243=99),AND(COUNTIF('0.Work Content Judge'!$AJ$160:$AO$160,2)=0,$CS243=99),AND(COUNTIF('0.Work Content Judge'!$AJ$160:$AO$160,2)&gt;0,$CT243=99),AND('0.Work Content Judge'!$T$160=0,$CU243=99),AND('0.Work Content Judge'!$U$160=0,$CV243=99)),0,IF(OR(AND('0.Work Content Judge'!$G$130=1,$CD243=1),AND('0.Work Content Judge'!$H$130=1,$CE243=1),AND('0.Work Content Judge'!$I$130=1,$CF243=1),AND('0.Work Content Judge'!$J$130=1,$CG243=1),AND('0.Work Content Judge'!$L$130=1,$CK243=1),,AND('0.Work Content Judge'!$O$130=1,$CL243=1),AND('0.Work Content Judge'!$P$130=1,$CM243=1)),1,0))</f>
        <v>0</v>
      </c>
      <c r="AQ243" s="509">
        <f t="shared" si="44"/>
        <v>1</v>
      </c>
      <c r="AR243" s="509">
        <f>IF(OR(AND('0.Work Content Judge'!$AE$161=1,$CP243=99),AND('0.Work Content Judge'!$AH$161=1,$CQ243=99),AND('0.Work Content Judge'!$AG$161=1,$CR243=99),AND(COUNTIF('0.Work Content Judge'!$AJ$161:$AO$161,2)=0,$CS243=99),AND(COUNTIF('0.Work Content Judge'!$AJ$161:$AO$161,2)&gt;0,$CT243=99),AND('0.Work Content Judge'!$T$161=0,$CU243=99),AND('0.Work Content Judge'!$U$161=0,$CV243=99)),0,IF(OR(AND('0.Work Content Judge'!$G$131=1,$CD243=1),AND('0.Work Content Judge'!$H$131=1,$CE243=1),AND('0.Work Content Judge'!$I$131=1,$CF243=1),AND('0.Work Content Judge'!$J$131=1,$CG243=1),AND('0.Work Content Judge'!$L$131=1,$CK243=1),,AND('0.Work Content Judge'!$O$131=1,$CL243=1),AND('0.Work Content Judge'!$P$131=1,$CM243=1)),1,0))</f>
        <v>0</v>
      </c>
      <c r="AS243" s="509">
        <f t="shared" si="45"/>
        <v>1</v>
      </c>
      <c r="AT243" s="509">
        <f>IF(OR(AND('0.Work Content Judge'!$AE$162=1,$CP243=99),AND('0.Work Content Judge'!$AH$162=1,$CQ243=99),AND('0.Work Content Judge'!$AG$162=1,$CR243=99),AND(COUNTIF('0.Work Content Judge'!$AJ$162:$AO$162,2)=0,$CS243=99),AND(COUNTIF('0.Work Content Judge'!$AJ$162:$AO$162,2)&gt;0,$CT243=99),AND('0.Work Content Judge'!$T$162=0,$CU243=99),AND('0.Work Content Judge'!$U$162=0,$CV243=99)),0,IF(OR(AND('0.Work Content Judge'!$G$132=1,$CD243=1),AND('0.Work Content Judge'!$H$132=1,$CE243=1),AND('0.Work Content Judge'!$I$132=1,$CF243=1),AND('0.Work Content Judge'!$J$132=1,$CG243=1),AND('0.Work Content Judge'!$L$132=1,$CK243=1),,AND('0.Work Content Judge'!$O$132=1,$CL243=1),AND('0.Work Content Judge'!$P$132=1,$CM243=1)),1,0))</f>
        <v>0</v>
      </c>
      <c r="AU243" s="509">
        <f t="shared" si="46"/>
        <v>1</v>
      </c>
      <c r="AV243" s="509">
        <f>IF(OR(AND('0.Work Content Judge'!$AE$163=1,$CP243=99),AND('0.Work Content Judge'!$AH$163=1,$CQ243=99),AND('0.Work Content Judge'!$AG$163=1,$CR243=99),AND(COUNTIF('0.Work Content Judge'!$AJ$163:$AO$163,2)=0,$CS243=99),AND(COUNTIF('0.Work Content Judge'!$AJ$163:$AO$163,2)&gt;0,$CT243=99),AND('0.Work Content Judge'!$T$163=0,$CU243=99),AND('0.Work Content Judge'!$U$163=0,$CV243=99)),0,IF(OR(AND('0.Work Content Judge'!$G$133=1,$CD243=1),AND('0.Work Content Judge'!$H$133=1,$CE243=1),AND('0.Work Content Judge'!$I$133=1,$CF243=1),AND('0.Work Content Judge'!$J$133=1,$CG243=1),AND('0.Work Content Judge'!$L$133=1,$CK243=1),,AND('0.Work Content Judge'!$O$133=1,$CL243=1),AND('0.Work Content Judge'!$P$133=1,$CM243=1)),1,0))</f>
        <v>0</v>
      </c>
      <c r="AW243" s="509">
        <f t="shared" si="47"/>
        <v>1</v>
      </c>
      <c r="AX243" s="509">
        <f>IF(OR(AND('0.Work Content Judge'!$AE$164=1,$CP243=99),AND('0.Work Content Judge'!$AH$164=1,$CQ243=99),AND('0.Work Content Judge'!$AG$164=1,$CR243=99),AND(COUNTIF('0.Work Content Judge'!$AJ$164:$AO$164,2)=0,$CS243=99),AND(COUNTIF('0.Work Content Judge'!$AJ$164:$AO$164,2)&gt;0,$CT243=99),AND('0.Work Content Judge'!$T$164=0,$CU243=99),AND('0.Work Content Judge'!$U$164=0,$CV243=99)),0,IF(OR(AND('0.Work Content Judge'!$G$134=1,$CD243=1),AND('0.Work Content Judge'!$H$134=1,$CE243=1),AND('0.Work Content Judge'!$I$134=1,$CF243=1),AND('0.Work Content Judge'!$J$134=1,$CG243=1),AND('0.Work Content Judge'!$L$134=1,$CK243=1),,AND('0.Work Content Judge'!$O$134=1,$CL243=1),AND('0.Work Content Judge'!$P$134=1,$CM243=1)),1,0))</f>
        <v>0</v>
      </c>
      <c r="AY243" s="509">
        <f t="shared" si="48"/>
        <v>1</v>
      </c>
      <c r="AZ243" s="493">
        <f t="shared" si="38"/>
        <v>1</v>
      </c>
      <c r="BA243" s="521">
        <v>1</v>
      </c>
      <c r="BB243" s="522">
        <v>1</v>
      </c>
      <c r="BC243" s="522" t="s">
        <v>749</v>
      </c>
      <c r="BD243" s="522" t="s">
        <v>749</v>
      </c>
      <c r="BE243" s="522" t="s">
        <v>749</v>
      </c>
      <c r="BF243" s="522" t="s">
        <v>749</v>
      </c>
      <c r="BG243" s="522" t="s">
        <v>749</v>
      </c>
      <c r="BH243" s="522" t="s">
        <v>749</v>
      </c>
      <c r="BI243" s="522" t="s">
        <v>749</v>
      </c>
      <c r="BJ243" s="522" t="e">
        <v>#N/A</v>
      </c>
      <c r="BK243" s="522" t="e">
        <v>#N/A</v>
      </c>
      <c r="BL243" s="522" t="e">
        <v>#N/A</v>
      </c>
      <c r="BM243" s="522" t="e">
        <v>#N/A</v>
      </c>
      <c r="BN243" s="522" t="e">
        <v>#N/A</v>
      </c>
      <c r="BO243" s="522" t="e">
        <v>#N/A</v>
      </c>
      <c r="BP243" s="522" t="e">
        <v>#N/A</v>
      </c>
      <c r="BQ243" s="522" t="s">
        <v>749</v>
      </c>
      <c r="BR243" s="522">
        <v>1</v>
      </c>
      <c r="BS243" s="522" t="s">
        <v>749</v>
      </c>
      <c r="BT243" s="522" t="s">
        <v>749</v>
      </c>
      <c r="BU243" s="522" t="s">
        <v>749</v>
      </c>
      <c r="BV243" s="522" t="s">
        <v>749</v>
      </c>
      <c r="BW243" s="522" t="s">
        <v>749</v>
      </c>
      <c r="BX243" s="522" t="s">
        <v>749</v>
      </c>
      <c r="BY243" s="522" t="s">
        <v>749</v>
      </c>
      <c r="BZ243" s="522"/>
      <c r="CA243" s="522">
        <v>1</v>
      </c>
      <c r="CB243" s="522"/>
      <c r="CC243" s="522" t="s">
        <v>749</v>
      </c>
      <c r="CD243" s="522" t="s">
        <v>749</v>
      </c>
      <c r="CE243" s="522" t="s">
        <v>749</v>
      </c>
      <c r="CF243" s="522" t="s">
        <v>749</v>
      </c>
      <c r="CG243" s="522" t="s">
        <v>749</v>
      </c>
      <c r="CH243" s="522">
        <v>1</v>
      </c>
      <c r="CI243" s="522" t="s">
        <v>749</v>
      </c>
      <c r="CJ243" s="522" t="s">
        <v>749</v>
      </c>
      <c r="CK243" s="522" t="s">
        <v>749</v>
      </c>
      <c r="CL243" s="522" t="s">
        <v>749</v>
      </c>
      <c r="CM243" s="522" t="s">
        <v>749</v>
      </c>
      <c r="CN243" s="522" t="s">
        <v>749</v>
      </c>
      <c r="CO243" s="522">
        <v>1</v>
      </c>
      <c r="CP243" s="522"/>
      <c r="CQ243" s="522"/>
      <c r="CR243" s="522"/>
      <c r="CS243" s="522"/>
      <c r="CT243" s="522"/>
      <c r="CU243" s="522"/>
      <c r="CV243" s="522"/>
    </row>
    <row r="244" s="258" customFormat="1" ht="172.8" spans="1:100">
      <c r="A244" s="447"/>
      <c r="B244" s="448">
        <f t="shared" si="49"/>
        <v>229</v>
      </c>
      <c r="C244" s="449" t="s">
        <v>1754</v>
      </c>
      <c r="D244" s="450" t="s">
        <v>743</v>
      </c>
      <c r="E244" s="451" t="s">
        <v>744</v>
      </c>
      <c r="F244" s="452" t="s">
        <v>1755</v>
      </c>
      <c r="G244" s="453" t="s">
        <v>1756</v>
      </c>
      <c r="H244" s="451" t="str">
        <f t="shared" si="37"/>
        <v>Webサーバ
Web server</v>
      </c>
      <c r="I244" s="319" t="s">
        <v>1749</v>
      </c>
      <c r="J244" s="320" t="s">
        <v>1750</v>
      </c>
      <c r="K244" s="487" t="str">
        <f t="shared" si="39"/>
        <v>回答不要
Not Applicable</v>
      </c>
      <c r="L244" s="488"/>
      <c r="M244" s="489"/>
      <c r="N244" s="492" t="s">
        <v>287</v>
      </c>
      <c r="O244" s="493"/>
      <c r="P244" s="494"/>
      <c r="Q244" s="503"/>
      <c r="R244" s="487" t="str">
        <f t="shared" si="40"/>
        <v>回答不要
Not Applicable</v>
      </c>
      <c r="S244" s="488"/>
      <c r="T244" s="489"/>
      <c r="U244" s="493"/>
      <c r="V244" s="494"/>
      <c r="W244" s="503"/>
      <c r="X244" s="487" t="str">
        <f t="shared" si="41"/>
        <v>回答不要
Not Applicable</v>
      </c>
      <c r="Y244" s="488"/>
      <c r="Z244" s="489"/>
      <c r="AA244" s="493"/>
      <c r="AB244" s="494"/>
      <c r="AC244" s="503"/>
      <c r="AD244" s="487" t="str">
        <f t="shared" si="42"/>
        <v>回答不要
Not Applicable</v>
      </c>
      <c r="AE244" s="488"/>
      <c r="AF244" s="489"/>
      <c r="AG244" s="493"/>
      <c r="AH244" s="494"/>
      <c r="AI244" s="503"/>
      <c r="AJ244" s="487" t="str">
        <f t="shared" si="43"/>
        <v>回答不要
Not Applicable</v>
      </c>
      <c r="AK244" s="488"/>
      <c r="AL244" s="489"/>
      <c r="AM244" s="493"/>
      <c r="AN244" s="494"/>
      <c r="AO244" s="503"/>
      <c r="AP244" s="509">
        <f>IF(OR(AND('0.Work Content Judge'!$AE$160=1,$CP244=99),AND('0.Work Content Judge'!$AH$160=1,$CQ244=99),AND('0.Work Content Judge'!$AG$160=1,$CR244=99),AND(COUNTIF('0.Work Content Judge'!$AJ$160:$AO$160,2)=0,$CS244=99),AND(COUNTIF('0.Work Content Judge'!$AJ$160:$AO$160,2)&gt;0,$CT244=99),AND('0.Work Content Judge'!$T$160=0,$CU244=99),AND('0.Work Content Judge'!$U$160=0,$CV244=99)),0,IF(OR(AND('0.Work Content Judge'!$G$130=1,$CD244=1),AND('0.Work Content Judge'!$H$130=1,$CE244=1),AND('0.Work Content Judge'!$I$130=1,$CF244=1),AND('0.Work Content Judge'!$J$130=1,$CG244=1),AND('0.Work Content Judge'!$L$130=1,$CK244=1),,AND('0.Work Content Judge'!$O$130=1,$CL244=1),AND('0.Work Content Judge'!$P$130=1,$CM244=1)),1,0))</f>
        <v>0</v>
      </c>
      <c r="AQ244" s="509">
        <f t="shared" si="44"/>
        <v>1</v>
      </c>
      <c r="AR244" s="509">
        <f>IF(OR(AND('0.Work Content Judge'!$AE$161=1,$CP244=99),AND('0.Work Content Judge'!$AH$161=1,$CQ244=99),AND('0.Work Content Judge'!$AG$161=1,$CR244=99),AND(COUNTIF('0.Work Content Judge'!$AJ$161:$AO$161,2)=0,$CS244=99),AND(COUNTIF('0.Work Content Judge'!$AJ$161:$AO$161,2)&gt;0,$CT244=99),AND('0.Work Content Judge'!$T$161=0,$CU244=99),AND('0.Work Content Judge'!$U$161=0,$CV244=99)),0,IF(OR(AND('0.Work Content Judge'!$G$131=1,$CD244=1),AND('0.Work Content Judge'!$H$131=1,$CE244=1),AND('0.Work Content Judge'!$I$131=1,$CF244=1),AND('0.Work Content Judge'!$J$131=1,$CG244=1),AND('0.Work Content Judge'!$L$131=1,$CK244=1),,AND('0.Work Content Judge'!$O$131=1,$CL244=1),AND('0.Work Content Judge'!$P$131=1,$CM244=1)),1,0))</f>
        <v>0</v>
      </c>
      <c r="AS244" s="509">
        <f t="shared" si="45"/>
        <v>1</v>
      </c>
      <c r="AT244" s="509">
        <f>IF(OR(AND('0.Work Content Judge'!$AE$162=1,$CP244=99),AND('0.Work Content Judge'!$AH$162=1,$CQ244=99),AND('0.Work Content Judge'!$AG$162=1,$CR244=99),AND(COUNTIF('0.Work Content Judge'!$AJ$162:$AO$162,2)=0,$CS244=99),AND(COUNTIF('0.Work Content Judge'!$AJ$162:$AO$162,2)&gt;0,$CT244=99),AND('0.Work Content Judge'!$T$162=0,$CU244=99),AND('0.Work Content Judge'!$U$162=0,$CV244=99)),0,IF(OR(AND('0.Work Content Judge'!$G$132=1,$CD244=1),AND('0.Work Content Judge'!$H$132=1,$CE244=1),AND('0.Work Content Judge'!$I$132=1,$CF244=1),AND('0.Work Content Judge'!$J$132=1,$CG244=1),AND('0.Work Content Judge'!$L$132=1,$CK244=1),,AND('0.Work Content Judge'!$O$132=1,$CL244=1),AND('0.Work Content Judge'!$P$132=1,$CM244=1)),1,0))</f>
        <v>0</v>
      </c>
      <c r="AU244" s="509">
        <f t="shared" si="46"/>
        <v>1</v>
      </c>
      <c r="AV244" s="509">
        <f>IF(OR(AND('0.Work Content Judge'!$AE$163=1,$CP244=99),AND('0.Work Content Judge'!$AH$163=1,$CQ244=99),AND('0.Work Content Judge'!$AG$163=1,$CR244=99),AND(COUNTIF('0.Work Content Judge'!$AJ$163:$AO$163,2)=0,$CS244=99),AND(COUNTIF('0.Work Content Judge'!$AJ$163:$AO$163,2)&gt;0,$CT244=99),AND('0.Work Content Judge'!$T$163=0,$CU244=99),AND('0.Work Content Judge'!$U$163=0,$CV244=99)),0,IF(OR(AND('0.Work Content Judge'!$G$133=1,$CD244=1),AND('0.Work Content Judge'!$H$133=1,$CE244=1),AND('0.Work Content Judge'!$I$133=1,$CF244=1),AND('0.Work Content Judge'!$J$133=1,$CG244=1),AND('0.Work Content Judge'!$L$133=1,$CK244=1),,AND('0.Work Content Judge'!$O$133=1,$CL244=1),AND('0.Work Content Judge'!$P$133=1,$CM244=1)),1,0))</f>
        <v>0</v>
      </c>
      <c r="AW244" s="509">
        <f t="shared" si="47"/>
        <v>1</v>
      </c>
      <c r="AX244" s="509">
        <f>IF(OR(AND('0.Work Content Judge'!$AE$164=1,$CP244=99),AND('0.Work Content Judge'!$AH$164=1,$CQ244=99),AND('0.Work Content Judge'!$AG$164=1,$CR244=99),AND(COUNTIF('0.Work Content Judge'!$AJ$164:$AO$164,2)=0,$CS244=99),AND(COUNTIF('0.Work Content Judge'!$AJ$164:$AO$164,2)&gt;0,$CT244=99),AND('0.Work Content Judge'!$T$164=0,$CU244=99),AND('0.Work Content Judge'!$U$164=0,$CV244=99)),0,IF(OR(AND('0.Work Content Judge'!$G$134=1,$CD244=1),AND('0.Work Content Judge'!$H$134=1,$CE244=1),AND('0.Work Content Judge'!$I$134=1,$CF244=1),AND('0.Work Content Judge'!$J$134=1,$CG244=1),AND('0.Work Content Judge'!$L$134=1,$CK244=1),,AND('0.Work Content Judge'!$O$134=1,$CL244=1),AND('0.Work Content Judge'!$P$134=1,$CM244=1)),1,0))</f>
        <v>0</v>
      </c>
      <c r="AY244" s="509">
        <f t="shared" si="48"/>
        <v>1</v>
      </c>
      <c r="AZ244" s="493">
        <f t="shared" si="38"/>
        <v>1</v>
      </c>
      <c r="BA244" s="521">
        <v>1</v>
      </c>
      <c r="BB244" s="522">
        <v>1</v>
      </c>
      <c r="BC244" s="522" t="s">
        <v>749</v>
      </c>
      <c r="BD244" s="522" t="s">
        <v>749</v>
      </c>
      <c r="BE244" s="522" t="s">
        <v>749</v>
      </c>
      <c r="BF244" s="522" t="s">
        <v>749</v>
      </c>
      <c r="BG244" s="522" t="s">
        <v>749</v>
      </c>
      <c r="BH244" s="522" t="s">
        <v>749</v>
      </c>
      <c r="BI244" s="522" t="s">
        <v>749</v>
      </c>
      <c r="BJ244" s="522" t="e">
        <v>#N/A</v>
      </c>
      <c r="BK244" s="522" t="e">
        <v>#N/A</v>
      </c>
      <c r="BL244" s="522" t="e">
        <v>#N/A</v>
      </c>
      <c r="BM244" s="522" t="e">
        <v>#N/A</v>
      </c>
      <c r="BN244" s="522" t="e">
        <v>#N/A</v>
      </c>
      <c r="BO244" s="522" t="e">
        <v>#N/A</v>
      </c>
      <c r="BP244" s="522" t="e">
        <v>#N/A</v>
      </c>
      <c r="BQ244" s="522" t="s">
        <v>749</v>
      </c>
      <c r="BR244" s="522">
        <v>1</v>
      </c>
      <c r="BS244" s="522" t="s">
        <v>749</v>
      </c>
      <c r="BT244" s="522" t="s">
        <v>749</v>
      </c>
      <c r="BU244" s="522" t="s">
        <v>749</v>
      </c>
      <c r="BV244" s="522" t="s">
        <v>749</v>
      </c>
      <c r="BW244" s="522" t="s">
        <v>749</v>
      </c>
      <c r="BX244" s="522" t="s">
        <v>749</v>
      </c>
      <c r="BY244" s="522" t="s">
        <v>749</v>
      </c>
      <c r="BZ244" s="522"/>
      <c r="CA244" s="522">
        <v>1</v>
      </c>
      <c r="CB244" s="522"/>
      <c r="CC244" s="522" t="s">
        <v>749</v>
      </c>
      <c r="CD244" s="522" t="s">
        <v>749</v>
      </c>
      <c r="CE244" s="522" t="s">
        <v>749</v>
      </c>
      <c r="CF244" s="522" t="s">
        <v>749</v>
      </c>
      <c r="CG244" s="522" t="s">
        <v>749</v>
      </c>
      <c r="CH244" s="522">
        <v>1</v>
      </c>
      <c r="CI244" s="522" t="s">
        <v>749</v>
      </c>
      <c r="CJ244" s="522" t="s">
        <v>749</v>
      </c>
      <c r="CK244" s="522" t="s">
        <v>749</v>
      </c>
      <c r="CL244" s="522" t="s">
        <v>749</v>
      </c>
      <c r="CM244" s="522" t="s">
        <v>749</v>
      </c>
      <c r="CN244" s="522" t="s">
        <v>749</v>
      </c>
      <c r="CO244" s="522">
        <v>1</v>
      </c>
      <c r="CP244" s="522"/>
      <c r="CQ244" s="522"/>
      <c r="CR244" s="522"/>
      <c r="CS244" s="522"/>
      <c r="CT244" s="522"/>
      <c r="CU244" s="522"/>
      <c r="CV244" s="522"/>
    </row>
    <row r="245" s="258" customFormat="1" ht="172.8" spans="1:100">
      <c r="A245" s="447"/>
      <c r="B245" s="448">
        <f t="shared" si="49"/>
        <v>230</v>
      </c>
      <c r="C245" s="449" t="s">
        <v>1757</v>
      </c>
      <c r="D245" s="450" t="s">
        <v>743</v>
      </c>
      <c r="E245" s="451" t="s">
        <v>744</v>
      </c>
      <c r="F245" s="452" t="s">
        <v>1758</v>
      </c>
      <c r="G245" s="453" t="s">
        <v>1759</v>
      </c>
      <c r="H245" s="451" t="str">
        <f t="shared" si="37"/>
        <v>Webサーバ
Web server</v>
      </c>
      <c r="I245" s="319" t="s">
        <v>1749</v>
      </c>
      <c r="J245" s="320" t="s">
        <v>1750</v>
      </c>
      <c r="K245" s="487" t="str">
        <f t="shared" si="39"/>
        <v>回答不要
Not Applicable</v>
      </c>
      <c r="L245" s="488"/>
      <c r="M245" s="489"/>
      <c r="N245" s="492" t="s">
        <v>287</v>
      </c>
      <c r="O245" s="493"/>
      <c r="P245" s="494"/>
      <c r="Q245" s="503"/>
      <c r="R245" s="487" t="str">
        <f t="shared" si="40"/>
        <v>回答不要
Not Applicable</v>
      </c>
      <c r="S245" s="488"/>
      <c r="T245" s="489"/>
      <c r="U245" s="493"/>
      <c r="V245" s="494"/>
      <c r="W245" s="503"/>
      <c r="X245" s="487" t="str">
        <f t="shared" si="41"/>
        <v>回答不要
Not Applicable</v>
      </c>
      <c r="Y245" s="488"/>
      <c r="Z245" s="489"/>
      <c r="AA245" s="493"/>
      <c r="AB245" s="494"/>
      <c r="AC245" s="503"/>
      <c r="AD245" s="487" t="str">
        <f t="shared" si="42"/>
        <v>回答不要
Not Applicable</v>
      </c>
      <c r="AE245" s="488"/>
      <c r="AF245" s="489"/>
      <c r="AG245" s="493"/>
      <c r="AH245" s="494"/>
      <c r="AI245" s="503"/>
      <c r="AJ245" s="487" t="str">
        <f t="shared" si="43"/>
        <v>回答不要
Not Applicable</v>
      </c>
      <c r="AK245" s="488"/>
      <c r="AL245" s="489"/>
      <c r="AM245" s="493"/>
      <c r="AN245" s="494"/>
      <c r="AO245" s="503"/>
      <c r="AP245" s="509">
        <f>IF(OR(AND('0.Work Content Judge'!$AE$160=1,$CP245=99),AND('0.Work Content Judge'!$AH$160=1,$CQ245=99),AND('0.Work Content Judge'!$AG$160=1,$CR245=99),AND(COUNTIF('0.Work Content Judge'!$AJ$160:$AO$160,2)=0,$CS245=99),AND(COUNTIF('0.Work Content Judge'!$AJ$160:$AO$160,2)&gt;0,$CT245=99),AND('0.Work Content Judge'!$T$160=0,$CU245=99),AND('0.Work Content Judge'!$U$160=0,$CV245=99)),0,IF(OR(AND('0.Work Content Judge'!$G$130=1,$CD245=1),AND('0.Work Content Judge'!$H$130=1,$CE245=1),AND('0.Work Content Judge'!$I$130=1,$CF245=1),AND('0.Work Content Judge'!$J$130=1,$CG245=1),AND('0.Work Content Judge'!$L$130=1,$CK245=1),,AND('0.Work Content Judge'!$O$130=1,$CL245=1),AND('0.Work Content Judge'!$P$130=1,$CM245=1)),1,0))</f>
        <v>0</v>
      </c>
      <c r="AQ245" s="509">
        <f t="shared" si="44"/>
        <v>1</v>
      </c>
      <c r="AR245" s="509">
        <f>IF(OR(AND('0.Work Content Judge'!$AE$161=1,$CP245=99),AND('0.Work Content Judge'!$AH$161=1,$CQ245=99),AND('0.Work Content Judge'!$AG$161=1,$CR245=99),AND(COUNTIF('0.Work Content Judge'!$AJ$161:$AO$161,2)=0,$CS245=99),AND(COUNTIF('0.Work Content Judge'!$AJ$161:$AO$161,2)&gt;0,$CT245=99),AND('0.Work Content Judge'!$T$161=0,$CU245=99),AND('0.Work Content Judge'!$U$161=0,$CV245=99)),0,IF(OR(AND('0.Work Content Judge'!$G$131=1,$CD245=1),AND('0.Work Content Judge'!$H$131=1,$CE245=1),AND('0.Work Content Judge'!$I$131=1,$CF245=1),AND('0.Work Content Judge'!$J$131=1,$CG245=1),AND('0.Work Content Judge'!$L$131=1,$CK245=1),,AND('0.Work Content Judge'!$O$131=1,$CL245=1),AND('0.Work Content Judge'!$P$131=1,$CM245=1)),1,0))</f>
        <v>0</v>
      </c>
      <c r="AS245" s="509">
        <f t="shared" si="45"/>
        <v>1</v>
      </c>
      <c r="AT245" s="509">
        <f>IF(OR(AND('0.Work Content Judge'!$AE$162=1,$CP245=99),AND('0.Work Content Judge'!$AH$162=1,$CQ245=99),AND('0.Work Content Judge'!$AG$162=1,$CR245=99),AND(COUNTIF('0.Work Content Judge'!$AJ$162:$AO$162,2)=0,$CS245=99),AND(COUNTIF('0.Work Content Judge'!$AJ$162:$AO$162,2)&gt;0,$CT245=99),AND('0.Work Content Judge'!$T$162=0,$CU245=99),AND('0.Work Content Judge'!$U$162=0,$CV245=99)),0,IF(OR(AND('0.Work Content Judge'!$G$132=1,$CD245=1),AND('0.Work Content Judge'!$H$132=1,$CE245=1),AND('0.Work Content Judge'!$I$132=1,$CF245=1),AND('0.Work Content Judge'!$J$132=1,$CG245=1),AND('0.Work Content Judge'!$L$132=1,$CK245=1),,AND('0.Work Content Judge'!$O$132=1,$CL245=1),AND('0.Work Content Judge'!$P$132=1,$CM245=1)),1,0))</f>
        <v>0</v>
      </c>
      <c r="AU245" s="509">
        <f t="shared" si="46"/>
        <v>1</v>
      </c>
      <c r="AV245" s="509">
        <f>IF(OR(AND('0.Work Content Judge'!$AE$163=1,$CP245=99),AND('0.Work Content Judge'!$AH$163=1,$CQ245=99),AND('0.Work Content Judge'!$AG$163=1,$CR245=99),AND(COUNTIF('0.Work Content Judge'!$AJ$163:$AO$163,2)=0,$CS245=99),AND(COUNTIF('0.Work Content Judge'!$AJ$163:$AO$163,2)&gt;0,$CT245=99),AND('0.Work Content Judge'!$T$163=0,$CU245=99),AND('0.Work Content Judge'!$U$163=0,$CV245=99)),0,IF(OR(AND('0.Work Content Judge'!$G$133=1,$CD245=1),AND('0.Work Content Judge'!$H$133=1,$CE245=1),AND('0.Work Content Judge'!$I$133=1,$CF245=1),AND('0.Work Content Judge'!$J$133=1,$CG245=1),AND('0.Work Content Judge'!$L$133=1,$CK245=1),,AND('0.Work Content Judge'!$O$133=1,$CL245=1),AND('0.Work Content Judge'!$P$133=1,$CM245=1)),1,0))</f>
        <v>0</v>
      </c>
      <c r="AW245" s="509">
        <f t="shared" si="47"/>
        <v>1</v>
      </c>
      <c r="AX245" s="509">
        <f>IF(OR(AND('0.Work Content Judge'!$AE$164=1,$CP245=99),AND('0.Work Content Judge'!$AH$164=1,$CQ245=99),AND('0.Work Content Judge'!$AG$164=1,$CR245=99),AND(COUNTIF('0.Work Content Judge'!$AJ$164:$AO$164,2)=0,$CS245=99),AND(COUNTIF('0.Work Content Judge'!$AJ$164:$AO$164,2)&gt;0,$CT245=99),AND('0.Work Content Judge'!$T$164=0,$CU245=99),AND('0.Work Content Judge'!$U$164=0,$CV245=99)),0,IF(OR(AND('0.Work Content Judge'!$G$134=1,$CD245=1),AND('0.Work Content Judge'!$H$134=1,$CE245=1),AND('0.Work Content Judge'!$I$134=1,$CF245=1),AND('0.Work Content Judge'!$J$134=1,$CG245=1),AND('0.Work Content Judge'!$L$134=1,$CK245=1),,AND('0.Work Content Judge'!$O$134=1,$CL245=1),AND('0.Work Content Judge'!$P$134=1,$CM245=1)),1,0))</f>
        <v>0</v>
      </c>
      <c r="AY245" s="509">
        <f t="shared" si="48"/>
        <v>1</v>
      </c>
      <c r="AZ245" s="493">
        <f t="shared" si="38"/>
        <v>1</v>
      </c>
      <c r="BA245" s="521">
        <v>1</v>
      </c>
      <c r="BB245" s="522">
        <v>1</v>
      </c>
      <c r="BC245" s="522" t="s">
        <v>749</v>
      </c>
      <c r="BD245" s="522" t="s">
        <v>749</v>
      </c>
      <c r="BE245" s="522" t="s">
        <v>749</v>
      </c>
      <c r="BF245" s="522" t="s">
        <v>749</v>
      </c>
      <c r="BG245" s="522" t="s">
        <v>749</v>
      </c>
      <c r="BH245" s="522" t="s">
        <v>749</v>
      </c>
      <c r="BI245" s="522" t="s">
        <v>749</v>
      </c>
      <c r="BJ245" s="522" t="e">
        <v>#N/A</v>
      </c>
      <c r="BK245" s="522" t="e">
        <v>#N/A</v>
      </c>
      <c r="BL245" s="522" t="e">
        <v>#N/A</v>
      </c>
      <c r="BM245" s="522" t="e">
        <v>#N/A</v>
      </c>
      <c r="BN245" s="522" t="e">
        <v>#N/A</v>
      </c>
      <c r="BO245" s="522" t="e">
        <v>#N/A</v>
      </c>
      <c r="BP245" s="522" t="e">
        <v>#N/A</v>
      </c>
      <c r="BQ245" s="522" t="s">
        <v>749</v>
      </c>
      <c r="BR245" s="522">
        <v>1</v>
      </c>
      <c r="BS245" s="522" t="s">
        <v>749</v>
      </c>
      <c r="BT245" s="522" t="s">
        <v>749</v>
      </c>
      <c r="BU245" s="522" t="s">
        <v>749</v>
      </c>
      <c r="BV245" s="522" t="s">
        <v>749</v>
      </c>
      <c r="BW245" s="522" t="s">
        <v>749</v>
      </c>
      <c r="BX245" s="522" t="s">
        <v>749</v>
      </c>
      <c r="BY245" s="522" t="s">
        <v>749</v>
      </c>
      <c r="BZ245" s="522"/>
      <c r="CA245" s="522">
        <v>1</v>
      </c>
      <c r="CB245" s="522"/>
      <c r="CC245" s="522" t="s">
        <v>749</v>
      </c>
      <c r="CD245" s="522" t="s">
        <v>749</v>
      </c>
      <c r="CE245" s="522" t="s">
        <v>749</v>
      </c>
      <c r="CF245" s="522" t="s">
        <v>749</v>
      </c>
      <c r="CG245" s="522" t="s">
        <v>749</v>
      </c>
      <c r="CH245" s="522">
        <v>1</v>
      </c>
      <c r="CI245" s="522" t="s">
        <v>749</v>
      </c>
      <c r="CJ245" s="522" t="s">
        <v>749</v>
      </c>
      <c r="CK245" s="522" t="s">
        <v>749</v>
      </c>
      <c r="CL245" s="522" t="s">
        <v>749</v>
      </c>
      <c r="CM245" s="522" t="s">
        <v>749</v>
      </c>
      <c r="CN245" s="522" t="s">
        <v>749</v>
      </c>
      <c r="CO245" s="522">
        <v>1</v>
      </c>
      <c r="CP245" s="522"/>
      <c r="CQ245" s="522"/>
      <c r="CR245" s="522"/>
      <c r="CS245" s="522"/>
      <c r="CT245" s="522"/>
      <c r="CU245" s="522"/>
      <c r="CV245" s="522"/>
    </row>
    <row r="246" s="258" customFormat="1" ht="144" spans="1:100">
      <c r="A246" s="447"/>
      <c r="B246" s="448">
        <f t="shared" si="49"/>
        <v>231</v>
      </c>
      <c r="C246" s="449" t="s">
        <v>1760</v>
      </c>
      <c r="D246" s="450" t="s">
        <v>743</v>
      </c>
      <c r="E246" s="451" t="s">
        <v>744</v>
      </c>
      <c r="F246" s="452" t="s">
        <v>1761</v>
      </c>
      <c r="G246" s="453" t="s">
        <v>1762</v>
      </c>
      <c r="H246" s="451" t="str">
        <f t="shared" si="37"/>
        <v>Webサーバ
Web server</v>
      </c>
      <c r="I246" s="319" t="s">
        <v>785</v>
      </c>
      <c r="J246" s="320" t="s">
        <v>786</v>
      </c>
      <c r="K246" s="487" t="str">
        <f t="shared" si="39"/>
        <v>回答不要
Not Applicable</v>
      </c>
      <c r="L246" s="488"/>
      <c r="M246" s="489"/>
      <c r="N246" s="492" t="s">
        <v>287</v>
      </c>
      <c r="O246" s="493"/>
      <c r="P246" s="494"/>
      <c r="Q246" s="503"/>
      <c r="R246" s="487" t="str">
        <f t="shared" si="40"/>
        <v>回答不要
Not Applicable</v>
      </c>
      <c r="S246" s="488"/>
      <c r="T246" s="489"/>
      <c r="U246" s="493"/>
      <c r="V246" s="494"/>
      <c r="W246" s="503"/>
      <c r="X246" s="487" t="str">
        <f t="shared" si="41"/>
        <v>回答不要
Not Applicable</v>
      </c>
      <c r="Y246" s="488"/>
      <c r="Z246" s="489"/>
      <c r="AA246" s="493"/>
      <c r="AB246" s="494"/>
      <c r="AC246" s="503"/>
      <c r="AD246" s="487" t="str">
        <f t="shared" si="42"/>
        <v>回答不要
Not Applicable</v>
      </c>
      <c r="AE246" s="488"/>
      <c r="AF246" s="489"/>
      <c r="AG246" s="493"/>
      <c r="AH246" s="494"/>
      <c r="AI246" s="503"/>
      <c r="AJ246" s="487" t="str">
        <f t="shared" si="43"/>
        <v>回答不要
Not Applicable</v>
      </c>
      <c r="AK246" s="488"/>
      <c r="AL246" s="489"/>
      <c r="AM246" s="493"/>
      <c r="AN246" s="494"/>
      <c r="AO246" s="503"/>
      <c r="AP246" s="509">
        <f>IF(OR(AND('0.Work Content Judge'!$AE$160=1,$CP246=99),AND('0.Work Content Judge'!$AH$160=1,$CQ246=99),AND('0.Work Content Judge'!$AG$160=1,$CR246=99),AND(COUNTIF('0.Work Content Judge'!$AJ$160:$AO$160,2)=0,$CS246=99),AND(COUNTIF('0.Work Content Judge'!$AJ$160:$AO$160,2)&gt;0,$CT246=99),AND('0.Work Content Judge'!$T$160=0,$CU246=99),AND('0.Work Content Judge'!$U$160=0,$CV246=99)),0,IF(OR(AND('0.Work Content Judge'!$G$130=1,$CD246=1),AND('0.Work Content Judge'!$H$130=1,$CE246=1),AND('0.Work Content Judge'!$I$130=1,$CF246=1),AND('0.Work Content Judge'!$J$130=1,$CG246=1),AND('0.Work Content Judge'!$L$130=1,$CK246=1),,AND('0.Work Content Judge'!$O$130=1,$CL246=1),AND('0.Work Content Judge'!$P$130=1,$CM246=1)),1,0))</f>
        <v>0</v>
      </c>
      <c r="AQ246" s="509">
        <f t="shared" si="44"/>
        <v>1</v>
      </c>
      <c r="AR246" s="509">
        <f>IF(OR(AND('0.Work Content Judge'!$AE$161=1,$CP246=99),AND('0.Work Content Judge'!$AH$161=1,$CQ246=99),AND('0.Work Content Judge'!$AG$161=1,$CR246=99),AND(COUNTIF('0.Work Content Judge'!$AJ$161:$AO$161,2)=0,$CS246=99),AND(COUNTIF('0.Work Content Judge'!$AJ$161:$AO$161,2)&gt;0,$CT246=99),AND('0.Work Content Judge'!$T$161=0,$CU246=99),AND('0.Work Content Judge'!$U$161=0,$CV246=99)),0,IF(OR(AND('0.Work Content Judge'!$G$131=1,$CD246=1),AND('0.Work Content Judge'!$H$131=1,$CE246=1),AND('0.Work Content Judge'!$I$131=1,$CF246=1),AND('0.Work Content Judge'!$J$131=1,$CG246=1),AND('0.Work Content Judge'!$L$131=1,$CK246=1),,AND('0.Work Content Judge'!$O$131=1,$CL246=1),AND('0.Work Content Judge'!$P$131=1,$CM246=1)),1,0))</f>
        <v>0</v>
      </c>
      <c r="AS246" s="509">
        <f t="shared" si="45"/>
        <v>1</v>
      </c>
      <c r="AT246" s="509">
        <f>IF(OR(AND('0.Work Content Judge'!$AE$162=1,$CP246=99),AND('0.Work Content Judge'!$AH$162=1,$CQ246=99),AND('0.Work Content Judge'!$AG$162=1,$CR246=99),AND(COUNTIF('0.Work Content Judge'!$AJ$162:$AO$162,2)=0,$CS246=99),AND(COUNTIF('0.Work Content Judge'!$AJ$162:$AO$162,2)&gt;0,$CT246=99),AND('0.Work Content Judge'!$T$162=0,$CU246=99),AND('0.Work Content Judge'!$U$162=0,$CV246=99)),0,IF(OR(AND('0.Work Content Judge'!$G$132=1,$CD246=1),AND('0.Work Content Judge'!$H$132=1,$CE246=1),AND('0.Work Content Judge'!$I$132=1,$CF246=1),AND('0.Work Content Judge'!$J$132=1,$CG246=1),AND('0.Work Content Judge'!$L$132=1,$CK246=1),,AND('0.Work Content Judge'!$O$132=1,$CL246=1),AND('0.Work Content Judge'!$P$132=1,$CM246=1)),1,0))</f>
        <v>0</v>
      </c>
      <c r="AU246" s="509">
        <f t="shared" si="46"/>
        <v>1</v>
      </c>
      <c r="AV246" s="509">
        <f>IF(OR(AND('0.Work Content Judge'!$AE$163=1,$CP246=99),AND('0.Work Content Judge'!$AH$163=1,$CQ246=99),AND('0.Work Content Judge'!$AG$163=1,$CR246=99),AND(COUNTIF('0.Work Content Judge'!$AJ$163:$AO$163,2)=0,$CS246=99),AND(COUNTIF('0.Work Content Judge'!$AJ$163:$AO$163,2)&gt;0,$CT246=99),AND('0.Work Content Judge'!$T$163=0,$CU246=99),AND('0.Work Content Judge'!$U$163=0,$CV246=99)),0,IF(OR(AND('0.Work Content Judge'!$G$133=1,$CD246=1),AND('0.Work Content Judge'!$H$133=1,$CE246=1),AND('0.Work Content Judge'!$I$133=1,$CF246=1),AND('0.Work Content Judge'!$J$133=1,$CG246=1),AND('0.Work Content Judge'!$L$133=1,$CK246=1),,AND('0.Work Content Judge'!$O$133=1,$CL246=1),AND('0.Work Content Judge'!$P$133=1,$CM246=1)),1,0))</f>
        <v>0</v>
      </c>
      <c r="AW246" s="509">
        <f t="shared" si="47"/>
        <v>1</v>
      </c>
      <c r="AX246" s="509">
        <f>IF(OR(AND('0.Work Content Judge'!$AE$164=1,$CP246=99),AND('0.Work Content Judge'!$AH$164=1,$CQ246=99),AND('0.Work Content Judge'!$AG$164=1,$CR246=99),AND(COUNTIF('0.Work Content Judge'!$AJ$164:$AO$164,2)=0,$CS246=99),AND(COUNTIF('0.Work Content Judge'!$AJ$164:$AO$164,2)&gt;0,$CT246=99),AND('0.Work Content Judge'!$T$164=0,$CU246=99),AND('0.Work Content Judge'!$U$164=0,$CV246=99)),0,IF(OR(AND('0.Work Content Judge'!$G$134=1,$CD246=1),AND('0.Work Content Judge'!$H$134=1,$CE246=1),AND('0.Work Content Judge'!$I$134=1,$CF246=1),AND('0.Work Content Judge'!$J$134=1,$CG246=1),AND('0.Work Content Judge'!$L$134=1,$CK246=1),,AND('0.Work Content Judge'!$O$134=1,$CL246=1),AND('0.Work Content Judge'!$P$134=1,$CM246=1)),1,0))</f>
        <v>0</v>
      </c>
      <c r="AY246" s="509">
        <f t="shared" si="48"/>
        <v>1</v>
      </c>
      <c r="AZ246" s="493">
        <f t="shared" si="38"/>
        <v>1</v>
      </c>
      <c r="BA246" s="521">
        <v>1</v>
      </c>
      <c r="BB246" s="522">
        <v>1</v>
      </c>
      <c r="BC246" s="522" t="s">
        <v>749</v>
      </c>
      <c r="BD246" s="522" t="s">
        <v>749</v>
      </c>
      <c r="BE246" s="522" t="s">
        <v>749</v>
      </c>
      <c r="BF246" s="522" t="s">
        <v>749</v>
      </c>
      <c r="BG246" s="522" t="s">
        <v>749</v>
      </c>
      <c r="BH246" s="522" t="s">
        <v>749</v>
      </c>
      <c r="BI246" s="522" t="s">
        <v>749</v>
      </c>
      <c r="BJ246" s="522" t="e">
        <v>#N/A</v>
      </c>
      <c r="BK246" s="522" t="e">
        <v>#N/A</v>
      </c>
      <c r="BL246" s="522" t="e">
        <v>#N/A</v>
      </c>
      <c r="BM246" s="522" t="e">
        <v>#N/A</v>
      </c>
      <c r="BN246" s="522" t="e">
        <v>#N/A</v>
      </c>
      <c r="BO246" s="522" t="e">
        <v>#N/A</v>
      </c>
      <c r="BP246" s="522" t="e">
        <v>#N/A</v>
      </c>
      <c r="BQ246" s="522" t="s">
        <v>749</v>
      </c>
      <c r="BR246" s="522">
        <v>1</v>
      </c>
      <c r="BS246" s="522" t="s">
        <v>749</v>
      </c>
      <c r="BT246" s="522" t="s">
        <v>749</v>
      </c>
      <c r="BU246" s="522" t="s">
        <v>749</v>
      </c>
      <c r="BV246" s="522" t="s">
        <v>749</v>
      </c>
      <c r="BW246" s="522" t="s">
        <v>749</v>
      </c>
      <c r="BX246" s="522" t="s">
        <v>749</v>
      </c>
      <c r="BY246" s="522" t="s">
        <v>749</v>
      </c>
      <c r="BZ246" s="522">
        <v>1</v>
      </c>
      <c r="CA246" s="522">
        <v>1</v>
      </c>
      <c r="CB246" s="522">
        <v>1</v>
      </c>
      <c r="CC246" s="522" t="s">
        <v>749</v>
      </c>
      <c r="CD246" s="522">
        <v>1</v>
      </c>
      <c r="CE246" s="522" t="s">
        <v>749</v>
      </c>
      <c r="CF246" s="522" t="s">
        <v>749</v>
      </c>
      <c r="CG246" s="522" t="s">
        <v>749</v>
      </c>
      <c r="CH246" s="522" t="s">
        <v>749</v>
      </c>
      <c r="CI246" s="522" t="s">
        <v>749</v>
      </c>
      <c r="CJ246" s="522" t="s">
        <v>749</v>
      </c>
      <c r="CK246" s="522" t="s">
        <v>749</v>
      </c>
      <c r="CL246" s="522" t="s">
        <v>749</v>
      </c>
      <c r="CM246" s="522" t="s">
        <v>749</v>
      </c>
      <c r="CN246" s="522" t="s">
        <v>749</v>
      </c>
      <c r="CO246" s="522">
        <v>1</v>
      </c>
      <c r="CP246" s="522"/>
      <c r="CQ246" s="522"/>
      <c r="CR246" s="522"/>
      <c r="CS246" s="522"/>
      <c r="CT246" s="522"/>
      <c r="CU246" s="522"/>
      <c r="CV246" s="522"/>
    </row>
    <row r="247" s="258" customFormat="1" ht="144" spans="1:100">
      <c r="A247" s="447"/>
      <c r="B247" s="448">
        <f t="shared" si="49"/>
        <v>232</v>
      </c>
      <c r="C247" s="449" t="s">
        <v>1763</v>
      </c>
      <c r="D247" s="450" t="s">
        <v>743</v>
      </c>
      <c r="E247" s="451" t="s">
        <v>744</v>
      </c>
      <c r="F247" s="452" t="s">
        <v>1764</v>
      </c>
      <c r="G247" s="453" t="s">
        <v>1765</v>
      </c>
      <c r="H247" s="451" t="str">
        <f t="shared" si="37"/>
        <v>Webサーバ
Web server</v>
      </c>
      <c r="I247" s="319" t="s">
        <v>785</v>
      </c>
      <c r="J247" s="320" t="s">
        <v>786</v>
      </c>
      <c r="K247" s="487" t="str">
        <f t="shared" si="39"/>
        <v>回答不要
Not Applicable</v>
      </c>
      <c r="L247" s="488"/>
      <c r="M247" s="489"/>
      <c r="N247" s="492" t="s">
        <v>287</v>
      </c>
      <c r="O247" s="493"/>
      <c r="P247" s="494"/>
      <c r="Q247" s="503"/>
      <c r="R247" s="487" t="str">
        <f t="shared" si="40"/>
        <v>回答不要
Not Applicable</v>
      </c>
      <c r="S247" s="488"/>
      <c r="T247" s="489"/>
      <c r="U247" s="493"/>
      <c r="V247" s="494"/>
      <c r="W247" s="503"/>
      <c r="X247" s="487" t="str">
        <f t="shared" si="41"/>
        <v>回答不要
Not Applicable</v>
      </c>
      <c r="Y247" s="488"/>
      <c r="Z247" s="489"/>
      <c r="AA247" s="493"/>
      <c r="AB247" s="494"/>
      <c r="AC247" s="503"/>
      <c r="AD247" s="487" t="str">
        <f t="shared" si="42"/>
        <v>回答不要
Not Applicable</v>
      </c>
      <c r="AE247" s="488"/>
      <c r="AF247" s="489"/>
      <c r="AG247" s="493"/>
      <c r="AH247" s="494"/>
      <c r="AI247" s="503"/>
      <c r="AJ247" s="487" t="str">
        <f t="shared" si="43"/>
        <v>回答不要
Not Applicable</v>
      </c>
      <c r="AK247" s="488"/>
      <c r="AL247" s="489"/>
      <c r="AM247" s="493"/>
      <c r="AN247" s="494"/>
      <c r="AO247" s="503"/>
      <c r="AP247" s="509">
        <f>IF(OR(AND('0.Work Content Judge'!$AE$160=1,$CP247=99),AND('0.Work Content Judge'!$AH$160=1,$CQ247=99),AND('0.Work Content Judge'!$AG$160=1,$CR247=99),AND(COUNTIF('0.Work Content Judge'!$AJ$160:$AO$160,2)=0,$CS247=99),AND(COUNTIF('0.Work Content Judge'!$AJ$160:$AO$160,2)&gt;0,$CT247=99),AND('0.Work Content Judge'!$T$160=0,$CU247=99),AND('0.Work Content Judge'!$U$160=0,$CV247=99)),0,IF(OR(AND('0.Work Content Judge'!$G$130=1,$CD247=1),AND('0.Work Content Judge'!$H$130=1,$CE247=1),AND('0.Work Content Judge'!$I$130=1,$CF247=1),AND('0.Work Content Judge'!$J$130=1,$CG247=1),AND('0.Work Content Judge'!$L$130=1,$CK247=1),,AND('0.Work Content Judge'!$O$130=1,$CL247=1),AND('0.Work Content Judge'!$P$130=1,$CM247=1)),1,0))</f>
        <v>0</v>
      </c>
      <c r="AQ247" s="509">
        <f t="shared" si="44"/>
        <v>1</v>
      </c>
      <c r="AR247" s="509">
        <f>IF(OR(AND('0.Work Content Judge'!$AE$161=1,$CP247=99),AND('0.Work Content Judge'!$AH$161=1,$CQ247=99),AND('0.Work Content Judge'!$AG$161=1,$CR247=99),AND(COUNTIF('0.Work Content Judge'!$AJ$161:$AO$161,2)=0,$CS247=99),AND(COUNTIF('0.Work Content Judge'!$AJ$161:$AO$161,2)&gt;0,$CT247=99),AND('0.Work Content Judge'!$T$161=0,$CU247=99),AND('0.Work Content Judge'!$U$161=0,$CV247=99)),0,IF(OR(AND('0.Work Content Judge'!$G$131=1,$CD247=1),AND('0.Work Content Judge'!$H$131=1,$CE247=1),AND('0.Work Content Judge'!$I$131=1,$CF247=1),AND('0.Work Content Judge'!$J$131=1,$CG247=1),AND('0.Work Content Judge'!$L$131=1,$CK247=1),,AND('0.Work Content Judge'!$O$131=1,$CL247=1),AND('0.Work Content Judge'!$P$131=1,$CM247=1)),1,0))</f>
        <v>0</v>
      </c>
      <c r="AS247" s="509">
        <f t="shared" si="45"/>
        <v>1</v>
      </c>
      <c r="AT247" s="509">
        <f>IF(OR(AND('0.Work Content Judge'!$AE$162=1,$CP247=99),AND('0.Work Content Judge'!$AH$162=1,$CQ247=99),AND('0.Work Content Judge'!$AG$162=1,$CR247=99),AND(COUNTIF('0.Work Content Judge'!$AJ$162:$AO$162,2)=0,$CS247=99),AND(COUNTIF('0.Work Content Judge'!$AJ$162:$AO$162,2)&gt;0,$CT247=99),AND('0.Work Content Judge'!$T$162=0,$CU247=99),AND('0.Work Content Judge'!$U$162=0,$CV247=99)),0,IF(OR(AND('0.Work Content Judge'!$G$132=1,$CD247=1),AND('0.Work Content Judge'!$H$132=1,$CE247=1),AND('0.Work Content Judge'!$I$132=1,$CF247=1),AND('0.Work Content Judge'!$J$132=1,$CG247=1),AND('0.Work Content Judge'!$L$132=1,$CK247=1),,AND('0.Work Content Judge'!$O$132=1,$CL247=1),AND('0.Work Content Judge'!$P$132=1,$CM247=1)),1,0))</f>
        <v>0</v>
      </c>
      <c r="AU247" s="509">
        <f t="shared" si="46"/>
        <v>1</v>
      </c>
      <c r="AV247" s="509">
        <f>IF(OR(AND('0.Work Content Judge'!$AE$163=1,$CP247=99),AND('0.Work Content Judge'!$AH$163=1,$CQ247=99),AND('0.Work Content Judge'!$AG$163=1,$CR247=99),AND(COUNTIF('0.Work Content Judge'!$AJ$163:$AO$163,2)=0,$CS247=99),AND(COUNTIF('0.Work Content Judge'!$AJ$163:$AO$163,2)&gt;0,$CT247=99),AND('0.Work Content Judge'!$T$163=0,$CU247=99),AND('0.Work Content Judge'!$U$163=0,$CV247=99)),0,IF(OR(AND('0.Work Content Judge'!$G$133=1,$CD247=1),AND('0.Work Content Judge'!$H$133=1,$CE247=1),AND('0.Work Content Judge'!$I$133=1,$CF247=1),AND('0.Work Content Judge'!$J$133=1,$CG247=1),AND('0.Work Content Judge'!$L$133=1,$CK247=1),,AND('0.Work Content Judge'!$O$133=1,$CL247=1),AND('0.Work Content Judge'!$P$133=1,$CM247=1)),1,0))</f>
        <v>0</v>
      </c>
      <c r="AW247" s="509">
        <f t="shared" si="47"/>
        <v>1</v>
      </c>
      <c r="AX247" s="509">
        <f>IF(OR(AND('0.Work Content Judge'!$AE$164=1,$CP247=99),AND('0.Work Content Judge'!$AH$164=1,$CQ247=99),AND('0.Work Content Judge'!$AG$164=1,$CR247=99),AND(COUNTIF('0.Work Content Judge'!$AJ$164:$AO$164,2)=0,$CS247=99),AND(COUNTIF('0.Work Content Judge'!$AJ$164:$AO$164,2)&gt;0,$CT247=99),AND('0.Work Content Judge'!$T$164=0,$CU247=99),AND('0.Work Content Judge'!$U$164=0,$CV247=99)),0,IF(OR(AND('0.Work Content Judge'!$G$134=1,$CD247=1),AND('0.Work Content Judge'!$H$134=1,$CE247=1),AND('0.Work Content Judge'!$I$134=1,$CF247=1),AND('0.Work Content Judge'!$J$134=1,$CG247=1),AND('0.Work Content Judge'!$L$134=1,$CK247=1),,AND('0.Work Content Judge'!$O$134=1,$CL247=1),AND('0.Work Content Judge'!$P$134=1,$CM247=1)),1,0))</f>
        <v>0</v>
      </c>
      <c r="AY247" s="509">
        <f t="shared" si="48"/>
        <v>1</v>
      </c>
      <c r="AZ247" s="493">
        <f t="shared" si="38"/>
        <v>1</v>
      </c>
      <c r="BA247" s="521">
        <v>1</v>
      </c>
      <c r="BB247" s="522">
        <v>1</v>
      </c>
      <c r="BC247" s="522" t="s">
        <v>749</v>
      </c>
      <c r="BD247" s="522" t="s">
        <v>749</v>
      </c>
      <c r="BE247" s="522" t="s">
        <v>749</v>
      </c>
      <c r="BF247" s="522" t="s">
        <v>749</v>
      </c>
      <c r="BG247" s="522" t="s">
        <v>749</v>
      </c>
      <c r="BH247" s="522" t="s">
        <v>749</v>
      </c>
      <c r="BI247" s="522" t="s">
        <v>749</v>
      </c>
      <c r="BJ247" s="522" t="e">
        <v>#N/A</v>
      </c>
      <c r="BK247" s="522" t="e">
        <v>#N/A</v>
      </c>
      <c r="BL247" s="522" t="e">
        <v>#N/A</v>
      </c>
      <c r="BM247" s="522" t="e">
        <v>#N/A</v>
      </c>
      <c r="BN247" s="522" t="e">
        <v>#N/A</v>
      </c>
      <c r="BO247" s="522" t="e">
        <v>#N/A</v>
      </c>
      <c r="BP247" s="522" t="e">
        <v>#N/A</v>
      </c>
      <c r="BQ247" s="522" t="s">
        <v>749</v>
      </c>
      <c r="BR247" s="522">
        <v>1</v>
      </c>
      <c r="BS247" s="522" t="s">
        <v>749</v>
      </c>
      <c r="BT247" s="522" t="s">
        <v>749</v>
      </c>
      <c r="BU247" s="522" t="s">
        <v>749</v>
      </c>
      <c r="BV247" s="522" t="s">
        <v>749</v>
      </c>
      <c r="BW247" s="522" t="s">
        <v>749</v>
      </c>
      <c r="BX247" s="522" t="s">
        <v>749</v>
      </c>
      <c r="BY247" s="522" t="s">
        <v>749</v>
      </c>
      <c r="BZ247" s="522">
        <v>1</v>
      </c>
      <c r="CA247" s="522">
        <v>1</v>
      </c>
      <c r="CB247" s="522">
        <v>1</v>
      </c>
      <c r="CC247" s="522" t="s">
        <v>749</v>
      </c>
      <c r="CD247" s="522">
        <v>1</v>
      </c>
      <c r="CE247" s="522" t="s">
        <v>749</v>
      </c>
      <c r="CF247" s="522" t="s">
        <v>749</v>
      </c>
      <c r="CG247" s="522" t="s">
        <v>749</v>
      </c>
      <c r="CH247" s="522" t="s">
        <v>749</v>
      </c>
      <c r="CI247" s="522" t="s">
        <v>749</v>
      </c>
      <c r="CJ247" s="522" t="s">
        <v>749</v>
      </c>
      <c r="CK247" s="522" t="s">
        <v>749</v>
      </c>
      <c r="CL247" s="522" t="s">
        <v>749</v>
      </c>
      <c r="CM247" s="522" t="s">
        <v>749</v>
      </c>
      <c r="CN247" s="522" t="s">
        <v>749</v>
      </c>
      <c r="CO247" s="522">
        <v>1</v>
      </c>
      <c r="CP247" s="522"/>
      <c r="CQ247" s="522"/>
      <c r="CR247" s="522"/>
      <c r="CS247" s="522"/>
      <c r="CT247" s="522"/>
      <c r="CU247" s="522"/>
      <c r="CV247" s="522"/>
    </row>
    <row r="248" s="258" customFormat="1" ht="144" spans="1:100">
      <c r="A248" s="447"/>
      <c r="B248" s="448">
        <f t="shared" si="49"/>
        <v>233</v>
      </c>
      <c r="C248" s="449" t="s">
        <v>1766</v>
      </c>
      <c r="D248" s="450" t="s">
        <v>743</v>
      </c>
      <c r="E248" s="451" t="s">
        <v>744</v>
      </c>
      <c r="F248" s="452" t="s">
        <v>1767</v>
      </c>
      <c r="G248" s="453" t="s">
        <v>1768</v>
      </c>
      <c r="H248" s="451" t="str">
        <f t="shared" si="37"/>
        <v>Webサーバ
Web server</v>
      </c>
      <c r="I248" s="319" t="s">
        <v>785</v>
      </c>
      <c r="J248" s="320" t="s">
        <v>786</v>
      </c>
      <c r="K248" s="487" t="str">
        <f t="shared" si="39"/>
        <v>回答不要
Not Applicable</v>
      </c>
      <c r="L248" s="488"/>
      <c r="M248" s="489"/>
      <c r="N248" s="492" t="s">
        <v>287</v>
      </c>
      <c r="O248" s="493"/>
      <c r="P248" s="494"/>
      <c r="Q248" s="503"/>
      <c r="R248" s="487" t="str">
        <f t="shared" si="40"/>
        <v>回答不要
Not Applicable</v>
      </c>
      <c r="S248" s="488"/>
      <c r="T248" s="489"/>
      <c r="U248" s="493"/>
      <c r="V248" s="494"/>
      <c r="W248" s="503"/>
      <c r="X248" s="487" t="str">
        <f t="shared" si="41"/>
        <v>回答不要
Not Applicable</v>
      </c>
      <c r="Y248" s="488"/>
      <c r="Z248" s="489"/>
      <c r="AA248" s="493"/>
      <c r="AB248" s="494"/>
      <c r="AC248" s="503"/>
      <c r="AD248" s="487" t="str">
        <f t="shared" si="42"/>
        <v>回答不要
Not Applicable</v>
      </c>
      <c r="AE248" s="488"/>
      <c r="AF248" s="489"/>
      <c r="AG248" s="493"/>
      <c r="AH248" s="494"/>
      <c r="AI248" s="503"/>
      <c r="AJ248" s="487" t="str">
        <f t="shared" si="43"/>
        <v>回答不要
Not Applicable</v>
      </c>
      <c r="AK248" s="488"/>
      <c r="AL248" s="489"/>
      <c r="AM248" s="493"/>
      <c r="AN248" s="494"/>
      <c r="AO248" s="503"/>
      <c r="AP248" s="509">
        <f>IF(OR(AND('0.Work Content Judge'!$AE$160=1,$CP248=99),AND('0.Work Content Judge'!$AH$160=1,$CQ248=99),AND('0.Work Content Judge'!$AG$160=1,$CR248=99),AND(COUNTIF('0.Work Content Judge'!$AJ$160:$AO$160,2)=0,$CS248=99),AND(COUNTIF('0.Work Content Judge'!$AJ$160:$AO$160,2)&gt;0,$CT248=99),AND('0.Work Content Judge'!$T$160=0,$CU248=99),AND('0.Work Content Judge'!$U$160=0,$CV248=99)),0,IF(OR(AND('0.Work Content Judge'!$G$130=1,$CD248=1),AND('0.Work Content Judge'!$H$130=1,$CE248=1),AND('0.Work Content Judge'!$I$130=1,$CF248=1),AND('0.Work Content Judge'!$J$130=1,$CG248=1),AND('0.Work Content Judge'!$L$130=1,$CK248=1),,AND('0.Work Content Judge'!$O$130=1,$CL248=1),AND('0.Work Content Judge'!$P$130=1,$CM248=1)),1,0))</f>
        <v>0</v>
      </c>
      <c r="AQ248" s="509">
        <f t="shared" si="44"/>
        <v>1</v>
      </c>
      <c r="AR248" s="509">
        <f>IF(OR(AND('0.Work Content Judge'!$AE$161=1,$CP248=99),AND('0.Work Content Judge'!$AH$161=1,$CQ248=99),AND('0.Work Content Judge'!$AG$161=1,$CR248=99),AND(COUNTIF('0.Work Content Judge'!$AJ$161:$AO$161,2)=0,$CS248=99),AND(COUNTIF('0.Work Content Judge'!$AJ$161:$AO$161,2)&gt;0,$CT248=99),AND('0.Work Content Judge'!$T$161=0,$CU248=99),AND('0.Work Content Judge'!$U$161=0,$CV248=99)),0,IF(OR(AND('0.Work Content Judge'!$G$131=1,$CD248=1),AND('0.Work Content Judge'!$H$131=1,$CE248=1),AND('0.Work Content Judge'!$I$131=1,$CF248=1),AND('0.Work Content Judge'!$J$131=1,$CG248=1),AND('0.Work Content Judge'!$L$131=1,$CK248=1),,AND('0.Work Content Judge'!$O$131=1,$CL248=1),AND('0.Work Content Judge'!$P$131=1,$CM248=1)),1,0))</f>
        <v>0</v>
      </c>
      <c r="AS248" s="509">
        <f t="shared" si="45"/>
        <v>1</v>
      </c>
      <c r="AT248" s="509">
        <f>IF(OR(AND('0.Work Content Judge'!$AE$162=1,$CP248=99),AND('0.Work Content Judge'!$AH$162=1,$CQ248=99),AND('0.Work Content Judge'!$AG$162=1,$CR248=99),AND(COUNTIF('0.Work Content Judge'!$AJ$162:$AO$162,2)=0,$CS248=99),AND(COUNTIF('0.Work Content Judge'!$AJ$162:$AO$162,2)&gt;0,$CT248=99),AND('0.Work Content Judge'!$T$162=0,$CU248=99),AND('0.Work Content Judge'!$U$162=0,$CV248=99)),0,IF(OR(AND('0.Work Content Judge'!$G$132=1,$CD248=1),AND('0.Work Content Judge'!$H$132=1,$CE248=1),AND('0.Work Content Judge'!$I$132=1,$CF248=1),AND('0.Work Content Judge'!$J$132=1,$CG248=1),AND('0.Work Content Judge'!$L$132=1,$CK248=1),,AND('0.Work Content Judge'!$O$132=1,$CL248=1),AND('0.Work Content Judge'!$P$132=1,$CM248=1)),1,0))</f>
        <v>0</v>
      </c>
      <c r="AU248" s="509">
        <f t="shared" si="46"/>
        <v>1</v>
      </c>
      <c r="AV248" s="509">
        <f>IF(OR(AND('0.Work Content Judge'!$AE$163=1,$CP248=99),AND('0.Work Content Judge'!$AH$163=1,$CQ248=99),AND('0.Work Content Judge'!$AG$163=1,$CR248=99),AND(COUNTIF('0.Work Content Judge'!$AJ$163:$AO$163,2)=0,$CS248=99),AND(COUNTIF('0.Work Content Judge'!$AJ$163:$AO$163,2)&gt;0,$CT248=99),AND('0.Work Content Judge'!$T$163=0,$CU248=99),AND('0.Work Content Judge'!$U$163=0,$CV248=99)),0,IF(OR(AND('0.Work Content Judge'!$G$133=1,$CD248=1),AND('0.Work Content Judge'!$H$133=1,$CE248=1),AND('0.Work Content Judge'!$I$133=1,$CF248=1),AND('0.Work Content Judge'!$J$133=1,$CG248=1),AND('0.Work Content Judge'!$L$133=1,$CK248=1),,AND('0.Work Content Judge'!$O$133=1,$CL248=1),AND('0.Work Content Judge'!$P$133=1,$CM248=1)),1,0))</f>
        <v>0</v>
      </c>
      <c r="AW248" s="509">
        <f t="shared" si="47"/>
        <v>1</v>
      </c>
      <c r="AX248" s="509">
        <f>IF(OR(AND('0.Work Content Judge'!$AE$164=1,$CP248=99),AND('0.Work Content Judge'!$AH$164=1,$CQ248=99),AND('0.Work Content Judge'!$AG$164=1,$CR248=99),AND(COUNTIF('0.Work Content Judge'!$AJ$164:$AO$164,2)=0,$CS248=99),AND(COUNTIF('0.Work Content Judge'!$AJ$164:$AO$164,2)&gt;0,$CT248=99),AND('0.Work Content Judge'!$T$164=0,$CU248=99),AND('0.Work Content Judge'!$U$164=0,$CV248=99)),0,IF(OR(AND('0.Work Content Judge'!$G$134=1,$CD248=1),AND('0.Work Content Judge'!$H$134=1,$CE248=1),AND('0.Work Content Judge'!$I$134=1,$CF248=1),AND('0.Work Content Judge'!$J$134=1,$CG248=1),AND('0.Work Content Judge'!$L$134=1,$CK248=1),,AND('0.Work Content Judge'!$O$134=1,$CL248=1),AND('0.Work Content Judge'!$P$134=1,$CM248=1)),1,0))</f>
        <v>0</v>
      </c>
      <c r="AY248" s="509">
        <f t="shared" si="48"/>
        <v>1</v>
      </c>
      <c r="AZ248" s="493">
        <f t="shared" si="38"/>
        <v>1</v>
      </c>
      <c r="BA248" s="521">
        <v>1</v>
      </c>
      <c r="BB248" s="522">
        <v>1</v>
      </c>
      <c r="BC248" s="522" t="s">
        <v>749</v>
      </c>
      <c r="BD248" s="522" t="s">
        <v>749</v>
      </c>
      <c r="BE248" s="522" t="s">
        <v>749</v>
      </c>
      <c r="BF248" s="522" t="s">
        <v>749</v>
      </c>
      <c r="BG248" s="522" t="s">
        <v>749</v>
      </c>
      <c r="BH248" s="522" t="s">
        <v>749</v>
      </c>
      <c r="BI248" s="522" t="s">
        <v>749</v>
      </c>
      <c r="BJ248" s="522" t="e">
        <v>#N/A</v>
      </c>
      <c r="BK248" s="522" t="e">
        <v>#N/A</v>
      </c>
      <c r="BL248" s="522" t="e">
        <v>#N/A</v>
      </c>
      <c r="BM248" s="522" t="e">
        <v>#N/A</v>
      </c>
      <c r="BN248" s="522" t="e">
        <v>#N/A</v>
      </c>
      <c r="BO248" s="522" t="e">
        <v>#N/A</v>
      </c>
      <c r="BP248" s="522" t="e">
        <v>#N/A</v>
      </c>
      <c r="BQ248" s="522" t="s">
        <v>749</v>
      </c>
      <c r="BR248" s="522">
        <v>1</v>
      </c>
      <c r="BS248" s="522" t="s">
        <v>749</v>
      </c>
      <c r="BT248" s="522" t="s">
        <v>749</v>
      </c>
      <c r="BU248" s="522" t="s">
        <v>749</v>
      </c>
      <c r="BV248" s="522" t="s">
        <v>749</v>
      </c>
      <c r="BW248" s="522" t="s">
        <v>749</v>
      </c>
      <c r="BX248" s="522" t="s">
        <v>749</v>
      </c>
      <c r="BY248" s="522" t="s">
        <v>749</v>
      </c>
      <c r="BZ248" s="522">
        <v>1</v>
      </c>
      <c r="CA248" s="522">
        <v>1</v>
      </c>
      <c r="CB248" s="522">
        <v>1</v>
      </c>
      <c r="CC248" s="522" t="s">
        <v>749</v>
      </c>
      <c r="CD248" s="522">
        <v>1</v>
      </c>
      <c r="CE248" s="522" t="s">
        <v>749</v>
      </c>
      <c r="CF248" s="522" t="s">
        <v>749</v>
      </c>
      <c r="CG248" s="522" t="s">
        <v>749</v>
      </c>
      <c r="CH248" s="522" t="s">
        <v>749</v>
      </c>
      <c r="CI248" s="522" t="s">
        <v>749</v>
      </c>
      <c r="CJ248" s="522" t="s">
        <v>749</v>
      </c>
      <c r="CK248" s="522" t="s">
        <v>749</v>
      </c>
      <c r="CL248" s="522" t="s">
        <v>749</v>
      </c>
      <c r="CM248" s="522" t="s">
        <v>749</v>
      </c>
      <c r="CN248" s="522" t="s">
        <v>749</v>
      </c>
      <c r="CO248" s="522">
        <v>1</v>
      </c>
      <c r="CP248" s="522"/>
      <c r="CQ248" s="522"/>
      <c r="CR248" s="522"/>
      <c r="CS248" s="522"/>
      <c r="CT248" s="522"/>
      <c r="CU248" s="522"/>
      <c r="CV248" s="522"/>
    </row>
    <row r="249" s="258" customFormat="1" ht="216" spans="1:100">
      <c r="A249" s="447"/>
      <c r="B249" s="448">
        <f t="shared" si="49"/>
        <v>234</v>
      </c>
      <c r="C249" s="449" t="s">
        <v>1769</v>
      </c>
      <c r="D249" s="450" t="s">
        <v>743</v>
      </c>
      <c r="E249" s="451" t="s">
        <v>744</v>
      </c>
      <c r="F249" s="452" t="s">
        <v>1770</v>
      </c>
      <c r="G249" s="453" t="s">
        <v>1771</v>
      </c>
      <c r="H249" s="451" t="str">
        <f t="shared" si="37"/>
        <v>Webサーバ
Web server</v>
      </c>
      <c r="I249" s="319" t="s">
        <v>785</v>
      </c>
      <c r="J249" s="320" t="s">
        <v>786</v>
      </c>
      <c r="K249" s="487" t="str">
        <f t="shared" si="39"/>
        <v>回答不要
Not Applicable</v>
      </c>
      <c r="L249" s="488"/>
      <c r="M249" s="489"/>
      <c r="N249" s="492" t="s">
        <v>287</v>
      </c>
      <c r="O249" s="493"/>
      <c r="P249" s="494"/>
      <c r="Q249" s="503"/>
      <c r="R249" s="487" t="str">
        <f t="shared" si="40"/>
        <v>回答不要
Not Applicable</v>
      </c>
      <c r="S249" s="488"/>
      <c r="T249" s="489"/>
      <c r="U249" s="493"/>
      <c r="V249" s="494"/>
      <c r="W249" s="503"/>
      <c r="X249" s="487" t="str">
        <f t="shared" si="41"/>
        <v>回答不要
Not Applicable</v>
      </c>
      <c r="Y249" s="488"/>
      <c r="Z249" s="489"/>
      <c r="AA249" s="493"/>
      <c r="AB249" s="494"/>
      <c r="AC249" s="503"/>
      <c r="AD249" s="487" t="str">
        <f t="shared" si="42"/>
        <v>回答不要
Not Applicable</v>
      </c>
      <c r="AE249" s="488"/>
      <c r="AF249" s="489"/>
      <c r="AG249" s="493"/>
      <c r="AH249" s="494"/>
      <c r="AI249" s="503"/>
      <c r="AJ249" s="487" t="str">
        <f t="shared" si="43"/>
        <v>回答不要
Not Applicable</v>
      </c>
      <c r="AK249" s="488"/>
      <c r="AL249" s="489"/>
      <c r="AM249" s="493"/>
      <c r="AN249" s="494"/>
      <c r="AO249" s="503"/>
      <c r="AP249" s="509">
        <f>IF(OR(AND('0.Work Content Judge'!$AE$160=1,$CP249=99),AND('0.Work Content Judge'!$AH$160=1,$CQ249=99),AND('0.Work Content Judge'!$AG$160=1,$CR249=99),AND(COUNTIF('0.Work Content Judge'!$AJ$160:$AO$160,2)=0,$CS249=99),AND(COUNTIF('0.Work Content Judge'!$AJ$160:$AO$160,2)&gt;0,$CT249=99),AND('0.Work Content Judge'!$T$160=0,$CU249=99),AND('0.Work Content Judge'!$U$160=0,$CV249=99)),0,IF(OR(AND('0.Work Content Judge'!$G$130=1,$CD249=1),AND('0.Work Content Judge'!$H$130=1,$CE249=1),AND('0.Work Content Judge'!$I$130=1,$CF249=1),AND('0.Work Content Judge'!$J$130=1,$CG249=1),AND('0.Work Content Judge'!$L$130=1,$CK249=1),,AND('0.Work Content Judge'!$O$130=1,$CL249=1),AND('0.Work Content Judge'!$P$130=1,$CM249=1)),1,0))</f>
        <v>0</v>
      </c>
      <c r="AQ249" s="509">
        <f t="shared" si="44"/>
        <v>1</v>
      </c>
      <c r="AR249" s="509">
        <f>IF(OR(AND('0.Work Content Judge'!$AE$161=1,$CP249=99),AND('0.Work Content Judge'!$AH$161=1,$CQ249=99),AND('0.Work Content Judge'!$AG$161=1,$CR249=99),AND(COUNTIF('0.Work Content Judge'!$AJ$161:$AO$161,2)=0,$CS249=99),AND(COUNTIF('0.Work Content Judge'!$AJ$161:$AO$161,2)&gt;0,$CT249=99),AND('0.Work Content Judge'!$T$161=0,$CU249=99),AND('0.Work Content Judge'!$U$161=0,$CV249=99)),0,IF(OR(AND('0.Work Content Judge'!$G$131=1,$CD249=1),AND('0.Work Content Judge'!$H$131=1,$CE249=1),AND('0.Work Content Judge'!$I$131=1,$CF249=1),AND('0.Work Content Judge'!$J$131=1,$CG249=1),AND('0.Work Content Judge'!$L$131=1,$CK249=1),,AND('0.Work Content Judge'!$O$131=1,$CL249=1),AND('0.Work Content Judge'!$P$131=1,$CM249=1)),1,0))</f>
        <v>0</v>
      </c>
      <c r="AS249" s="509">
        <f t="shared" si="45"/>
        <v>1</v>
      </c>
      <c r="AT249" s="509">
        <f>IF(OR(AND('0.Work Content Judge'!$AE$162=1,$CP249=99),AND('0.Work Content Judge'!$AH$162=1,$CQ249=99),AND('0.Work Content Judge'!$AG$162=1,$CR249=99),AND(COUNTIF('0.Work Content Judge'!$AJ$162:$AO$162,2)=0,$CS249=99),AND(COUNTIF('0.Work Content Judge'!$AJ$162:$AO$162,2)&gt;0,$CT249=99),AND('0.Work Content Judge'!$T$162=0,$CU249=99),AND('0.Work Content Judge'!$U$162=0,$CV249=99)),0,IF(OR(AND('0.Work Content Judge'!$G$132=1,$CD249=1),AND('0.Work Content Judge'!$H$132=1,$CE249=1),AND('0.Work Content Judge'!$I$132=1,$CF249=1),AND('0.Work Content Judge'!$J$132=1,$CG249=1),AND('0.Work Content Judge'!$L$132=1,$CK249=1),,AND('0.Work Content Judge'!$O$132=1,$CL249=1),AND('0.Work Content Judge'!$P$132=1,$CM249=1)),1,0))</f>
        <v>0</v>
      </c>
      <c r="AU249" s="509">
        <f t="shared" si="46"/>
        <v>1</v>
      </c>
      <c r="AV249" s="509">
        <f>IF(OR(AND('0.Work Content Judge'!$AE$163=1,$CP249=99),AND('0.Work Content Judge'!$AH$163=1,$CQ249=99),AND('0.Work Content Judge'!$AG$163=1,$CR249=99),AND(COUNTIF('0.Work Content Judge'!$AJ$163:$AO$163,2)=0,$CS249=99),AND(COUNTIF('0.Work Content Judge'!$AJ$163:$AO$163,2)&gt;0,$CT249=99),AND('0.Work Content Judge'!$T$163=0,$CU249=99),AND('0.Work Content Judge'!$U$163=0,$CV249=99)),0,IF(OR(AND('0.Work Content Judge'!$G$133=1,$CD249=1),AND('0.Work Content Judge'!$H$133=1,$CE249=1),AND('0.Work Content Judge'!$I$133=1,$CF249=1),AND('0.Work Content Judge'!$J$133=1,$CG249=1),AND('0.Work Content Judge'!$L$133=1,$CK249=1),,AND('0.Work Content Judge'!$O$133=1,$CL249=1),AND('0.Work Content Judge'!$P$133=1,$CM249=1)),1,0))</f>
        <v>0</v>
      </c>
      <c r="AW249" s="509">
        <f t="shared" si="47"/>
        <v>1</v>
      </c>
      <c r="AX249" s="509">
        <f>IF(OR(AND('0.Work Content Judge'!$AE$164=1,$CP249=99),AND('0.Work Content Judge'!$AH$164=1,$CQ249=99),AND('0.Work Content Judge'!$AG$164=1,$CR249=99),AND(COUNTIF('0.Work Content Judge'!$AJ$164:$AO$164,2)=0,$CS249=99),AND(COUNTIF('0.Work Content Judge'!$AJ$164:$AO$164,2)&gt;0,$CT249=99),AND('0.Work Content Judge'!$T$164=0,$CU249=99),AND('0.Work Content Judge'!$U$164=0,$CV249=99)),0,IF(OR(AND('0.Work Content Judge'!$G$134=1,$CD249=1),AND('0.Work Content Judge'!$H$134=1,$CE249=1),AND('0.Work Content Judge'!$I$134=1,$CF249=1),AND('0.Work Content Judge'!$J$134=1,$CG249=1),AND('0.Work Content Judge'!$L$134=1,$CK249=1),,AND('0.Work Content Judge'!$O$134=1,$CL249=1),AND('0.Work Content Judge'!$P$134=1,$CM249=1)),1,0))</f>
        <v>0</v>
      </c>
      <c r="AY249" s="509">
        <f t="shared" si="48"/>
        <v>1</v>
      </c>
      <c r="AZ249" s="493">
        <f t="shared" si="38"/>
        <v>1</v>
      </c>
      <c r="BA249" s="521">
        <v>1</v>
      </c>
      <c r="BB249" s="522">
        <v>1</v>
      </c>
      <c r="BC249" s="522" t="s">
        <v>749</v>
      </c>
      <c r="BD249" s="522" t="s">
        <v>749</v>
      </c>
      <c r="BE249" s="522" t="s">
        <v>749</v>
      </c>
      <c r="BF249" s="522" t="s">
        <v>749</v>
      </c>
      <c r="BG249" s="522" t="s">
        <v>749</v>
      </c>
      <c r="BH249" s="522" t="s">
        <v>749</v>
      </c>
      <c r="BI249" s="522" t="s">
        <v>749</v>
      </c>
      <c r="BJ249" s="522" t="e">
        <v>#N/A</v>
      </c>
      <c r="BK249" s="522" t="e">
        <v>#N/A</v>
      </c>
      <c r="BL249" s="522" t="e">
        <v>#N/A</v>
      </c>
      <c r="BM249" s="522" t="e">
        <v>#N/A</v>
      </c>
      <c r="BN249" s="522" t="e">
        <v>#N/A</v>
      </c>
      <c r="BO249" s="522" t="e">
        <v>#N/A</v>
      </c>
      <c r="BP249" s="522" t="e">
        <v>#N/A</v>
      </c>
      <c r="BQ249" s="522" t="s">
        <v>749</v>
      </c>
      <c r="BR249" s="522">
        <v>1</v>
      </c>
      <c r="BS249" s="522" t="s">
        <v>749</v>
      </c>
      <c r="BT249" s="522" t="s">
        <v>749</v>
      </c>
      <c r="BU249" s="522" t="s">
        <v>749</v>
      </c>
      <c r="BV249" s="522" t="s">
        <v>749</v>
      </c>
      <c r="BW249" s="522" t="s">
        <v>749</v>
      </c>
      <c r="BX249" s="522" t="s">
        <v>749</v>
      </c>
      <c r="BY249" s="522" t="s">
        <v>749</v>
      </c>
      <c r="BZ249" s="522">
        <v>1</v>
      </c>
      <c r="CA249" s="522">
        <v>1</v>
      </c>
      <c r="CB249" s="522">
        <v>1</v>
      </c>
      <c r="CC249" s="522" t="s">
        <v>749</v>
      </c>
      <c r="CD249" s="522">
        <v>1</v>
      </c>
      <c r="CE249" s="522" t="s">
        <v>749</v>
      </c>
      <c r="CF249" s="522" t="s">
        <v>749</v>
      </c>
      <c r="CG249" s="522" t="s">
        <v>749</v>
      </c>
      <c r="CH249" s="522" t="s">
        <v>749</v>
      </c>
      <c r="CI249" s="522" t="s">
        <v>749</v>
      </c>
      <c r="CJ249" s="522" t="s">
        <v>749</v>
      </c>
      <c r="CK249" s="522" t="s">
        <v>749</v>
      </c>
      <c r="CL249" s="522" t="s">
        <v>749</v>
      </c>
      <c r="CM249" s="522" t="s">
        <v>749</v>
      </c>
      <c r="CN249" s="522" t="s">
        <v>749</v>
      </c>
      <c r="CO249" s="522">
        <v>1</v>
      </c>
      <c r="CP249" s="522"/>
      <c r="CQ249" s="522"/>
      <c r="CR249" s="522"/>
      <c r="CS249" s="522"/>
      <c r="CT249" s="522"/>
      <c r="CU249" s="522"/>
      <c r="CV249" s="522"/>
    </row>
    <row r="250" s="258" customFormat="1" ht="201.6" spans="1:100">
      <c r="A250" s="447"/>
      <c r="B250" s="448">
        <f t="shared" si="49"/>
        <v>235</v>
      </c>
      <c r="C250" s="449" t="s">
        <v>1772</v>
      </c>
      <c r="D250" s="450" t="s">
        <v>743</v>
      </c>
      <c r="E250" s="451" t="s">
        <v>744</v>
      </c>
      <c r="F250" s="452" t="s">
        <v>1773</v>
      </c>
      <c r="G250" s="453" t="s">
        <v>1774</v>
      </c>
      <c r="H250" s="451" t="str">
        <f t="shared" si="37"/>
        <v>Webサーバ
Web server</v>
      </c>
      <c r="I250" s="319" t="s">
        <v>785</v>
      </c>
      <c r="J250" s="320" t="s">
        <v>786</v>
      </c>
      <c r="K250" s="487" t="str">
        <f t="shared" si="39"/>
        <v>回答不要
Not Applicable</v>
      </c>
      <c r="L250" s="488"/>
      <c r="M250" s="489"/>
      <c r="N250" s="492" t="s">
        <v>287</v>
      </c>
      <c r="O250" s="493"/>
      <c r="P250" s="494"/>
      <c r="Q250" s="503"/>
      <c r="R250" s="487" t="str">
        <f t="shared" si="40"/>
        <v>回答不要
Not Applicable</v>
      </c>
      <c r="S250" s="488"/>
      <c r="T250" s="489"/>
      <c r="U250" s="493"/>
      <c r="V250" s="494"/>
      <c r="W250" s="503"/>
      <c r="X250" s="487" t="str">
        <f t="shared" si="41"/>
        <v>回答不要
Not Applicable</v>
      </c>
      <c r="Y250" s="488"/>
      <c r="Z250" s="489"/>
      <c r="AA250" s="493"/>
      <c r="AB250" s="494"/>
      <c r="AC250" s="503"/>
      <c r="AD250" s="487" t="str">
        <f t="shared" si="42"/>
        <v>回答不要
Not Applicable</v>
      </c>
      <c r="AE250" s="488"/>
      <c r="AF250" s="489"/>
      <c r="AG250" s="493"/>
      <c r="AH250" s="494"/>
      <c r="AI250" s="503"/>
      <c r="AJ250" s="487" t="str">
        <f t="shared" si="43"/>
        <v>回答不要
Not Applicable</v>
      </c>
      <c r="AK250" s="488"/>
      <c r="AL250" s="489"/>
      <c r="AM250" s="493"/>
      <c r="AN250" s="494"/>
      <c r="AO250" s="503"/>
      <c r="AP250" s="509">
        <f>IF(OR(AND('0.Work Content Judge'!$AE$160=1,$CP250=99),AND('0.Work Content Judge'!$AH$160=1,$CQ250=99),AND('0.Work Content Judge'!$AG$160=1,$CR250=99),AND(COUNTIF('0.Work Content Judge'!$AJ$160:$AO$160,2)=0,$CS250=99),AND(COUNTIF('0.Work Content Judge'!$AJ$160:$AO$160,2)&gt;0,$CT250=99),AND('0.Work Content Judge'!$T$160=0,$CU250=99),AND('0.Work Content Judge'!$U$160=0,$CV250=99)),0,IF(OR(AND('0.Work Content Judge'!$G$130=1,$CD250=1),AND('0.Work Content Judge'!$H$130=1,$CE250=1),AND('0.Work Content Judge'!$I$130=1,$CF250=1),AND('0.Work Content Judge'!$J$130=1,$CG250=1),AND('0.Work Content Judge'!$L$130=1,$CK250=1),,AND('0.Work Content Judge'!$O$130=1,$CL250=1),AND('0.Work Content Judge'!$P$130=1,$CM250=1)),1,0))</f>
        <v>0</v>
      </c>
      <c r="AQ250" s="509">
        <f t="shared" si="44"/>
        <v>1</v>
      </c>
      <c r="AR250" s="509">
        <f>IF(OR(AND('0.Work Content Judge'!$AE$161=1,$CP250=99),AND('0.Work Content Judge'!$AH$161=1,$CQ250=99),AND('0.Work Content Judge'!$AG$161=1,$CR250=99),AND(COUNTIF('0.Work Content Judge'!$AJ$161:$AO$161,2)=0,$CS250=99),AND(COUNTIF('0.Work Content Judge'!$AJ$161:$AO$161,2)&gt;0,$CT250=99),AND('0.Work Content Judge'!$T$161=0,$CU250=99),AND('0.Work Content Judge'!$U$161=0,$CV250=99)),0,IF(OR(AND('0.Work Content Judge'!$G$131=1,$CD250=1),AND('0.Work Content Judge'!$H$131=1,$CE250=1),AND('0.Work Content Judge'!$I$131=1,$CF250=1),AND('0.Work Content Judge'!$J$131=1,$CG250=1),AND('0.Work Content Judge'!$L$131=1,$CK250=1),,AND('0.Work Content Judge'!$O$131=1,$CL250=1),AND('0.Work Content Judge'!$P$131=1,$CM250=1)),1,0))</f>
        <v>0</v>
      </c>
      <c r="AS250" s="509">
        <f t="shared" si="45"/>
        <v>1</v>
      </c>
      <c r="AT250" s="509">
        <f>IF(OR(AND('0.Work Content Judge'!$AE$162=1,$CP250=99),AND('0.Work Content Judge'!$AH$162=1,$CQ250=99),AND('0.Work Content Judge'!$AG$162=1,$CR250=99),AND(COUNTIF('0.Work Content Judge'!$AJ$162:$AO$162,2)=0,$CS250=99),AND(COUNTIF('0.Work Content Judge'!$AJ$162:$AO$162,2)&gt;0,$CT250=99),AND('0.Work Content Judge'!$T$162=0,$CU250=99),AND('0.Work Content Judge'!$U$162=0,$CV250=99)),0,IF(OR(AND('0.Work Content Judge'!$G$132=1,$CD250=1),AND('0.Work Content Judge'!$H$132=1,$CE250=1),AND('0.Work Content Judge'!$I$132=1,$CF250=1),AND('0.Work Content Judge'!$J$132=1,$CG250=1),AND('0.Work Content Judge'!$L$132=1,$CK250=1),,AND('0.Work Content Judge'!$O$132=1,$CL250=1),AND('0.Work Content Judge'!$P$132=1,$CM250=1)),1,0))</f>
        <v>0</v>
      </c>
      <c r="AU250" s="509">
        <f t="shared" si="46"/>
        <v>1</v>
      </c>
      <c r="AV250" s="509">
        <f>IF(OR(AND('0.Work Content Judge'!$AE$163=1,$CP250=99),AND('0.Work Content Judge'!$AH$163=1,$CQ250=99),AND('0.Work Content Judge'!$AG$163=1,$CR250=99),AND(COUNTIF('0.Work Content Judge'!$AJ$163:$AO$163,2)=0,$CS250=99),AND(COUNTIF('0.Work Content Judge'!$AJ$163:$AO$163,2)&gt;0,$CT250=99),AND('0.Work Content Judge'!$T$163=0,$CU250=99),AND('0.Work Content Judge'!$U$163=0,$CV250=99)),0,IF(OR(AND('0.Work Content Judge'!$G$133=1,$CD250=1),AND('0.Work Content Judge'!$H$133=1,$CE250=1),AND('0.Work Content Judge'!$I$133=1,$CF250=1),AND('0.Work Content Judge'!$J$133=1,$CG250=1),AND('0.Work Content Judge'!$L$133=1,$CK250=1),,AND('0.Work Content Judge'!$O$133=1,$CL250=1),AND('0.Work Content Judge'!$P$133=1,$CM250=1)),1,0))</f>
        <v>0</v>
      </c>
      <c r="AW250" s="509">
        <f t="shared" si="47"/>
        <v>1</v>
      </c>
      <c r="AX250" s="509">
        <f>IF(OR(AND('0.Work Content Judge'!$AE$164=1,$CP250=99),AND('0.Work Content Judge'!$AH$164=1,$CQ250=99),AND('0.Work Content Judge'!$AG$164=1,$CR250=99),AND(COUNTIF('0.Work Content Judge'!$AJ$164:$AO$164,2)=0,$CS250=99),AND(COUNTIF('0.Work Content Judge'!$AJ$164:$AO$164,2)&gt;0,$CT250=99),AND('0.Work Content Judge'!$T$164=0,$CU250=99),AND('0.Work Content Judge'!$U$164=0,$CV250=99)),0,IF(OR(AND('0.Work Content Judge'!$G$134=1,$CD250=1),AND('0.Work Content Judge'!$H$134=1,$CE250=1),AND('0.Work Content Judge'!$I$134=1,$CF250=1),AND('0.Work Content Judge'!$J$134=1,$CG250=1),AND('0.Work Content Judge'!$L$134=1,$CK250=1),,AND('0.Work Content Judge'!$O$134=1,$CL250=1),AND('0.Work Content Judge'!$P$134=1,$CM250=1)),1,0))</f>
        <v>0</v>
      </c>
      <c r="AY250" s="509">
        <f t="shared" si="48"/>
        <v>1</v>
      </c>
      <c r="AZ250" s="493">
        <f t="shared" si="38"/>
        <v>1</v>
      </c>
      <c r="BA250" s="521">
        <v>1</v>
      </c>
      <c r="BB250" s="522">
        <v>1</v>
      </c>
      <c r="BC250" s="522" t="s">
        <v>749</v>
      </c>
      <c r="BD250" s="522" t="s">
        <v>749</v>
      </c>
      <c r="BE250" s="522" t="s">
        <v>749</v>
      </c>
      <c r="BF250" s="522" t="s">
        <v>749</v>
      </c>
      <c r="BG250" s="522" t="s">
        <v>749</v>
      </c>
      <c r="BH250" s="522" t="s">
        <v>749</v>
      </c>
      <c r="BI250" s="522" t="s">
        <v>749</v>
      </c>
      <c r="BJ250" s="522" t="e">
        <v>#N/A</v>
      </c>
      <c r="BK250" s="522" t="e">
        <v>#N/A</v>
      </c>
      <c r="BL250" s="522" t="e">
        <v>#N/A</v>
      </c>
      <c r="BM250" s="522" t="e">
        <v>#N/A</v>
      </c>
      <c r="BN250" s="522" t="e">
        <v>#N/A</v>
      </c>
      <c r="BO250" s="522" t="e">
        <v>#N/A</v>
      </c>
      <c r="BP250" s="522" t="e">
        <v>#N/A</v>
      </c>
      <c r="BQ250" s="522" t="s">
        <v>749</v>
      </c>
      <c r="BR250" s="522">
        <v>1</v>
      </c>
      <c r="BS250" s="522" t="s">
        <v>749</v>
      </c>
      <c r="BT250" s="522" t="s">
        <v>749</v>
      </c>
      <c r="BU250" s="522" t="s">
        <v>749</v>
      </c>
      <c r="BV250" s="522" t="s">
        <v>749</v>
      </c>
      <c r="BW250" s="522" t="s">
        <v>749</v>
      </c>
      <c r="BX250" s="522" t="s">
        <v>749</v>
      </c>
      <c r="BY250" s="522" t="s">
        <v>749</v>
      </c>
      <c r="BZ250" s="522">
        <v>1</v>
      </c>
      <c r="CA250" s="522">
        <v>1</v>
      </c>
      <c r="CB250" s="522">
        <v>1</v>
      </c>
      <c r="CC250" s="522" t="s">
        <v>749</v>
      </c>
      <c r="CD250" s="522">
        <v>1</v>
      </c>
      <c r="CE250" s="522" t="s">
        <v>749</v>
      </c>
      <c r="CF250" s="522" t="s">
        <v>749</v>
      </c>
      <c r="CG250" s="522" t="s">
        <v>749</v>
      </c>
      <c r="CH250" s="522" t="s">
        <v>749</v>
      </c>
      <c r="CI250" s="522" t="s">
        <v>749</v>
      </c>
      <c r="CJ250" s="522" t="s">
        <v>749</v>
      </c>
      <c r="CK250" s="522" t="s">
        <v>749</v>
      </c>
      <c r="CL250" s="522" t="s">
        <v>749</v>
      </c>
      <c r="CM250" s="522" t="s">
        <v>749</v>
      </c>
      <c r="CN250" s="522" t="s">
        <v>749</v>
      </c>
      <c r="CO250" s="522">
        <v>1</v>
      </c>
      <c r="CP250" s="522"/>
      <c r="CQ250" s="522"/>
      <c r="CR250" s="522"/>
      <c r="CS250" s="522"/>
      <c r="CT250" s="522"/>
      <c r="CU250" s="522"/>
      <c r="CV250" s="522"/>
    </row>
    <row r="251" s="258" customFormat="1" ht="144" spans="1:100">
      <c r="A251" s="447"/>
      <c r="B251" s="448">
        <f t="shared" si="49"/>
        <v>236</v>
      </c>
      <c r="C251" s="449" t="s">
        <v>1775</v>
      </c>
      <c r="D251" s="450" t="s">
        <v>743</v>
      </c>
      <c r="E251" s="451" t="s">
        <v>744</v>
      </c>
      <c r="F251" s="452" t="s">
        <v>1776</v>
      </c>
      <c r="G251" s="453" t="s">
        <v>1777</v>
      </c>
      <c r="H251" s="451" t="str">
        <f t="shared" ref="H251:H312" si="50">INDEX($BQ$14:$BY$14,MATCH(1,$BQ251:$BY251,0))</f>
        <v>Webサーバ
Web server</v>
      </c>
      <c r="I251" s="319" t="s">
        <v>785</v>
      </c>
      <c r="J251" s="320" t="s">
        <v>786</v>
      </c>
      <c r="K251" s="487" t="str">
        <f t="shared" si="39"/>
        <v>回答不要
Not Applicable</v>
      </c>
      <c r="L251" s="488"/>
      <c r="M251" s="489"/>
      <c r="N251" s="492" t="s">
        <v>287</v>
      </c>
      <c r="O251" s="493"/>
      <c r="P251" s="494"/>
      <c r="Q251" s="503"/>
      <c r="R251" s="487" t="str">
        <f t="shared" si="40"/>
        <v>回答不要
Not Applicable</v>
      </c>
      <c r="S251" s="488"/>
      <c r="T251" s="489"/>
      <c r="U251" s="493"/>
      <c r="V251" s="494"/>
      <c r="W251" s="503"/>
      <c r="X251" s="487" t="str">
        <f t="shared" si="41"/>
        <v>回答不要
Not Applicable</v>
      </c>
      <c r="Y251" s="488"/>
      <c r="Z251" s="489"/>
      <c r="AA251" s="493"/>
      <c r="AB251" s="494"/>
      <c r="AC251" s="503"/>
      <c r="AD251" s="487" t="str">
        <f t="shared" si="42"/>
        <v>回答不要
Not Applicable</v>
      </c>
      <c r="AE251" s="488"/>
      <c r="AF251" s="489"/>
      <c r="AG251" s="493"/>
      <c r="AH251" s="494"/>
      <c r="AI251" s="503"/>
      <c r="AJ251" s="487" t="str">
        <f t="shared" si="43"/>
        <v>回答不要
Not Applicable</v>
      </c>
      <c r="AK251" s="488"/>
      <c r="AL251" s="489"/>
      <c r="AM251" s="493"/>
      <c r="AN251" s="494"/>
      <c r="AO251" s="503"/>
      <c r="AP251" s="509">
        <f>IF(OR(AND('0.Work Content Judge'!$AE$160=1,$CP251=99),AND('0.Work Content Judge'!$AH$160=1,$CQ251=99),AND('0.Work Content Judge'!$AG$160=1,$CR251=99),AND(COUNTIF('0.Work Content Judge'!$AJ$160:$AO$160,2)=0,$CS251=99),AND(COUNTIF('0.Work Content Judge'!$AJ$160:$AO$160,2)&gt;0,$CT251=99),AND('0.Work Content Judge'!$T$160=0,$CU251=99),AND('0.Work Content Judge'!$U$160=0,$CV251=99)),0,IF(OR(AND('0.Work Content Judge'!$G$130=1,$CD251=1),AND('0.Work Content Judge'!$H$130=1,$CE251=1),AND('0.Work Content Judge'!$I$130=1,$CF251=1),AND('0.Work Content Judge'!$J$130=1,$CG251=1),AND('0.Work Content Judge'!$L$130=1,$CK251=1),,AND('0.Work Content Judge'!$O$130=1,$CL251=1),AND('0.Work Content Judge'!$P$130=1,$CM251=1)),1,0))</f>
        <v>0</v>
      </c>
      <c r="AQ251" s="509">
        <f t="shared" si="44"/>
        <v>1</v>
      </c>
      <c r="AR251" s="509">
        <f>IF(OR(AND('0.Work Content Judge'!$AE$161=1,$CP251=99),AND('0.Work Content Judge'!$AH$161=1,$CQ251=99),AND('0.Work Content Judge'!$AG$161=1,$CR251=99),AND(COUNTIF('0.Work Content Judge'!$AJ$161:$AO$161,2)=0,$CS251=99),AND(COUNTIF('0.Work Content Judge'!$AJ$161:$AO$161,2)&gt;0,$CT251=99),AND('0.Work Content Judge'!$T$161=0,$CU251=99),AND('0.Work Content Judge'!$U$161=0,$CV251=99)),0,IF(OR(AND('0.Work Content Judge'!$G$131=1,$CD251=1),AND('0.Work Content Judge'!$H$131=1,$CE251=1),AND('0.Work Content Judge'!$I$131=1,$CF251=1),AND('0.Work Content Judge'!$J$131=1,$CG251=1),AND('0.Work Content Judge'!$L$131=1,$CK251=1),,AND('0.Work Content Judge'!$O$131=1,$CL251=1),AND('0.Work Content Judge'!$P$131=1,$CM251=1)),1,0))</f>
        <v>0</v>
      </c>
      <c r="AS251" s="509">
        <f t="shared" si="45"/>
        <v>1</v>
      </c>
      <c r="AT251" s="509">
        <f>IF(OR(AND('0.Work Content Judge'!$AE$162=1,$CP251=99),AND('0.Work Content Judge'!$AH$162=1,$CQ251=99),AND('0.Work Content Judge'!$AG$162=1,$CR251=99),AND(COUNTIF('0.Work Content Judge'!$AJ$162:$AO$162,2)=0,$CS251=99),AND(COUNTIF('0.Work Content Judge'!$AJ$162:$AO$162,2)&gt;0,$CT251=99),AND('0.Work Content Judge'!$T$162=0,$CU251=99),AND('0.Work Content Judge'!$U$162=0,$CV251=99)),0,IF(OR(AND('0.Work Content Judge'!$G$132=1,$CD251=1),AND('0.Work Content Judge'!$H$132=1,$CE251=1),AND('0.Work Content Judge'!$I$132=1,$CF251=1),AND('0.Work Content Judge'!$J$132=1,$CG251=1),AND('0.Work Content Judge'!$L$132=1,$CK251=1),,AND('0.Work Content Judge'!$O$132=1,$CL251=1),AND('0.Work Content Judge'!$P$132=1,$CM251=1)),1,0))</f>
        <v>0</v>
      </c>
      <c r="AU251" s="509">
        <f t="shared" si="46"/>
        <v>1</v>
      </c>
      <c r="AV251" s="509">
        <f>IF(OR(AND('0.Work Content Judge'!$AE$163=1,$CP251=99),AND('0.Work Content Judge'!$AH$163=1,$CQ251=99),AND('0.Work Content Judge'!$AG$163=1,$CR251=99),AND(COUNTIF('0.Work Content Judge'!$AJ$163:$AO$163,2)=0,$CS251=99),AND(COUNTIF('0.Work Content Judge'!$AJ$163:$AO$163,2)&gt;0,$CT251=99),AND('0.Work Content Judge'!$T$163=0,$CU251=99),AND('0.Work Content Judge'!$U$163=0,$CV251=99)),0,IF(OR(AND('0.Work Content Judge'!$G$133=1,$CD251=1),AND('0.Work Content Judge'!$H$133=1,$CE251=1),AND('0.Work Content Judge'!$I$133=1,$CF251=1),AND('0.Work Content Judge'!$J$133=1,$CG251=1),AND('0.Work Content Judge'!$L$133=1,$CK251=1),,AND('0.Work Content Judge'!$O$133=1,$CL251=1),AND('0.Work Content Judge'!$P$133=1,$CM251=1)),1,0))</f>
        <v>0</v>
      </c>
      <c r="AW251" s="509">
        <f t="shared" si="47"/>
        <v>1</v>
      </c>
      <c r="AX251" s="509">
        <f>IF(OR(AND('0.Work Content Judge'!$AE$164=1,$CP251=99),AND('0.Work Content Judge'!$AH$164=1,$CQ251=99),AND('0.Work Content Judge'!$AG$164=1,$CR251=99),AND(COUNTIF('0.Work Content Judge'!$AJ$164:$AO$164,2)=0,$CS251=99),AND(COUNTIF('0.Work Content Judge'!$AJ$164:$AO$164,2)&gt;0,$CT251=99),AND('0.Work Content Judge'!$T$164=0,$CU251=99),AND('0.Work Content Judge'!$U$164=0,$CV251=99)),0,IF(OR(AND('0.Work Content Judge'!$G$134=1,$CD251=1),AND('0.Work Content Judge'!$H$134=1,$CE251=1),AND('0.Work Content Judge'!$I$134=1,$CF251=1),AND('0.Work Content Judge'!$J$134=1,$CG251=1),AND('0.Work Content Judge'!$L$134=1,$CK251=1),,AND('0.Work Content Judge'!$O$134=1,$CL251=1),AND('0.Work Content Judge'!$P$134=1,$CM251=1)),1,0))</f>
        <v>0</v>
      </c>
      <c r="AY251" s="509">
        <f t="shared" si="48"/>
        <v>1</v>
      </c>
      <c r="AZ251" s="493">
        <f t="shared" ref="AZ251:AZ312" si="51">IF(SUM($BQ251:$BY251)&gt;1,SUM($BQ251:$BY251),1)</f>
        <v>1</v>
      </c>
      <c r="BA251" s="521">
        <v>1</v>
      </c>
      <c r="BB251" s="522">
        <v>1</v>
      </c>
      <c r="BC251" s="522" t="s">
        <v>749</v>
      </c>
      <c r="BD251" s="522" t="s">
        <v>749</v>
      </c>
      <c r="BE251" s="522" t="s">
        <v>749</v>
      </c>
      <c r="BF251" s="522" t="s">
        <v>749</v>
      </c>
      <c r="BG251" s="522" t="s">
        <v>749</v>
      </c>
      <c r="BH251" s="522" t="s">
        <v>749</v>
      </c>
      <c r="BI251" s="522" t="s">
        <v>749</v>
      </c>
      <c r="BJ251" s="522" t="e">
        <v>#N/A</v>
      </c>
      <c r="BK251" s="522" t="e">
        <v>#N/A</v>
      </c>
      <c r="BL251" s="522" t="e">
        <v>#N/A</v>
      </c>
      <c r="BM251" s="522" t="e">
        <v>#N/A</v>
      </c>
      <c r="BN251" s="522" t="e">
        <v>#N/A</v>
      </c>
      <c r="BO251" s="522" t="e">
        <v>#N/A</v>
      </c>
      <c r="BP251" s="522" t="e">
        <v>#N/A</v>
      </c>
      <c r="BQ251" s="522" t="s">
        <v>749</v>
      </c>
      <c r="BR251" s="522">
        <v>1</v>
      </c>
      <c r="BS251" s="522" t="s">
        <v>749</v>
      </c>
      <c r="BT251" s="522" t="s">
        <v>749</v>
      </c>
      <c r="BU251" s="522" t="s">
        <v>749</v>
      </c>
      <c r="BV251" s="522" t="s">
        <v>749</v>
      </c>
      <c r="BW251" s="522" t="s">
        <v>749</v>
      </c>
      <c r="BX251" s="522" t="s">
        <v>749</v>
      </c>
      <c r="BY251" s="522" t="s">
        <v>749</v>
      </c>
      <c r="BZ251" s="522">
        <v>1</v>
      </c>
      <c r="CA251" s="522">
        <v>1</v>
      </c>
      <c r="CB251" s="522">
        <v>1</v>
      </c>
      <c r="CC251" s="522" t="s">
        <v>749</v>
      </c>
      <c r="CD251" s="522">
        <v>1</v>
      </c>
      <c r="CE251" s="522" t="s">
        <v>749</v>
      </c>
      <c r="CF251" s="522" t="s">
        <v>749</v>
      </c>
      <c r="CG251" s="522" t="s">
        <v>749</v>
      </c>
      <c r="CH251" s="522" t="s">
        <v>749</v>
      </c>
      <c r="CI251" s="522" t="s">
        <v>749</v>
      </c>
      <c r="CJ251" s="522" t="s">
        <v>749</v>
      </c>
      <c r="CK251" s="522" t="s">
        <v>749</v>
      </c>
      <c r="CL251" s="522" t="s">
        <v>749</v>
      </c>
      <c r="CM251" s="522" t="s">
        <v>749</v>
      </c>
      <c r="CN251" s="522" t="s">
        <v>749</v>
      </c>
      <c r="CO251" s="522">
        <v>1</v>
      </c>
      <c r="CP251" s="522"/>
      <c r="CQ251" s="522"/>
      <c r="CR251" s="522"/>
      <c r="CS251" s="522"/>
      <c r="CT251" s="522"/>
      <c r="CU251" s="522"/>
      <c r="CV251" s="522"/>
    </row>
    <row r="252" s="258" customFormat="1" ht="144" spans="1:100">
      <c r="A252" s="447"/>
      <c r="B252" s="448">
        <f t="shared" si="49"/>
        <v>237</v>
      </c>
      <c r="C252" s="449" t="s">
        <v>1778</v>
      </c>
      <c r="D252" s="450" t="s">
        <v>743</v>
      </c>
      <c r="E252" s="451" t="s">
        <v>744</v>
      </c>
      <c r="F252" s="452" t="s">
        <v>1779</v>
      </c>
      <c r="G252" s="453" t="s">
        <v>1780</v>
      </c>
      <c r="H252" s="451" t="str">
        <f t="shared" si="50"/>
        <v>Webサーバ
Web server</v>
      </c>
      <c r="I252" s="319" t="s">
        <v>785</v>
      </c>
      <c r="J252" s="320" t="s">
        <v>786</v>
      </c>
      <c r="K252" s="487" t="str">
        <f t="shared" si="39"/>
        <v>回答不要
Not Applicable</v>
      </c>
      <c r="L252" s="488"/>
      <c r="M252" s="489"/>
      <c r="N252" s="492" t="s">
        <v>287</v>
      </c>
      <c r="O252" s="493"/>
      <c r="P252" s="494"/>
      <c r="Q252" s="503"/>
      <c r="R252" s="487" t="str">
        <f t="shared" si="40"/>
        <v>回答不要
Not Applicable</v>
      </c>
      <c r="S252" s="488"/>
      <c r="T252" s="489"/>
      <c r="U252" s="493"/>
      <c r="V252" s="494"/>
      <c r="W252" s="503"/>
      <c r="X252" s="487" t="str">
        <f t="shared" si="41"/>
        <v>回答不要
Not Applicable</v>
      </c>
      <c r="Y252" s="488"/>
      <c r="Z252" s="489"/>
      <c r="AA252" s="493"/>
      <c r="AB252" s="494"/>
      <c r="AC252" s="503"/>
      <c r="AD252" s="487" t="str">
        <f t="shared" si="42"/>
        <v>回答不要
Not Applicable</v>
      </c>
      <c r="AE252" s="488"/>
      <c r="AF252" s="489"/>
      <c r="AG252" s="493"/>
      <c r="AH252" s="494"/>
      <c r="AI252" s="503"/>
      <c r="AJ252" s="487" t="str">
        <f t="shared" si="43"/>
        <v>回答不要
Not Applicable</v>
      </c>
      <c r="AK252" s="488"/>
      <c r="AL252" s="489"/>
      <c r="AM252" s="493"/>
      <c r="AN252" s="494"/>
      <c r="AO252" s="503"/>
      <c r="AP252" s="509">
        <f>IF(OR(AND('0.Work Content Judge'!$AE$160=1,$CP252=99),AND('0.Work Content Judge'!$AH$160=1,$CQ252=99),AND('0.Work Content Judge'!$AG$160=1,$CR252=99),AND(COUNTIF('0.Work Content Judge'!$AJ$160:$AO$160,2)=0,$CS252=99),AND(COUNTIF('0.Work Content Judge'!$AJ$160:$AO$160,2)&gt;0,$CT252=99),AND('0.Work Content Judge'!$T$160=0,$CU252=99),AND('0.Work Content Judge'!$U$160=0,$CV252=99)),0,IF(OR(AND('0.Work Content Judge'!$G$130=1,$CD252=1),AND('0.Work Content Judge'!$H$130=1,$CE252=1),AND('0.Work Content Judge'!$I$130=1,$CF252=1),AND('0.Work Content Judge'!$J$130=1,$CG252=1),AND('0.Work Content Judge'!$L$130=1,$CK252=1),,AND('0.Work Content Judge'!$O$130=1,$CL252=1),AND('0.Work Content Judge'!$P$130=1,$CM252=1)),1,0))</f>
        <v>0</v>
      </c>
      <c r="AQ252" s="509">
        <f t="shared" si="44"/>
        <v>1</v>
      </c>
      <c r="AR252" s="509">
        <f>IF(OR(AND('0.Work Content Judge'!$AE$161=1,$CP252=99),AND('0.Work Content Judge'!$AH$161=1,$CQ252=99),AND('0.Work Content Judge'!$AG$161=1,$CR252=99),AND(COUNTIF('0.Work Content Judge'!$AJ$161:$AO$161,2)=0,$CS252=99),AND(COUNTIF('0.Work Content Judge'!$AJ$161:$AO$161,2)&gt;0,$CT252=99),AND('0.Work Content Judge'!$T$161=0,$CU252=99),AND('0.Work Content Judge'!$U$161=0,$CV252=99)),0,IF(OR(AND('0.Work Content Judge'!$G$131=1,$CD252=1),AND('0.Work Content Judge'!$H$131=1,$CE252=1),AND('0.Work Content Judge'!$I$131=1,$CF252=1),AND('0.Work Content Judge'!$J$131=1,$CG252=1),AND('0.Work Content Judge'!$L$131=1,$CK252=1),,AND('0.Work Content Judge'!$O$131=1,$CL252=1),AND('0.Work Content Judge'!$P$131=1,$CM252=1)),1,0))</f>
        <v>0</v>
      </c>
      <c r="AS252" s="509">
        <f t="shared" si="45"/>
        <v>1</v>
      </c>
      <c r="AT252" s="509">
        <f>IF(OR(AND('0.Work Content Judge'!$AE$162=1,$CP252=99),AND('0.Work Content Judge'!$AH$162=1,$CQ252=99),AND('0.Work Content Judge'!$AG$162=1,$CR252=99),AND(COUNTIF('0.Work Content Judge'!$AJ$162:$AO$162,2)=0,$CS252=99),AND(COUNTIF('0.Work Content Judge'!$AJ$162:$AO$162,2)&gt;0,$CT252=99),AND('0.Work Content Judge'!$T$162=0,$CU252=99),AND('0.Work Content Judge'!$U$162=0,$CV252=99)),0,IF(OR(AND('0.Work Content Judge'!$G$132=1,$CD252=1),AND('0.Work Content Judge'!$H$132=1,$CE252=1),AND('0.Work Content Judge'!$I$132=1,$CF252=1),AND('0.Work Content Judge'!$J$132=1,$CG252=1),AND('0.Work Content Judge'!$L$132=1,$CK252=1),,AND('0.Work Content Judge'!$O$132=1,$CL252=1),AND('0.Work Content Judge'!$P$132=1,$CM252=1)),1,0))</f>
        <v>0</v>
      </c>
      <c r="AU252" s="509">
        <f t="shared" si="46"/>
        <v>1</v>
      </c>
      <c r="AV252" s="509">
        <f>IF(OR(AND('0.Work Content Judge'!$AE$163=1,$CP252=99),AND('0.Work Content Judge'!$AH$163=1,$CQ252=99),AND('0.Work Content Judge'!$AG$163=1,$CR252=99),AND(COUNTIF('0.Work Content Judge'!$AJ$163:$AO$163,2)=0,$CS252=99),AND(COUNTIF('0.Work Content Judge'!$AJ$163:$AO$163,2)&gt;0,$CT252=99),AND('0.Work Content Judge'!$T$163=0,$CU252=99),AND('0.Work Content Judge'!$U$163=0,$CV252=99)),0,IF(OR(AND('0.Work Content Judge'!$G$133=1,$CD252=1),AND('0.Work Content Judge'!$H$133=1,$CE252=1),AND('0.Work Content Judge'!$I$133=1,$CF252=1),AND('0.Work Content Judge'!$J$133=1,$CG252=1),AND('0.Work Content Judge'!$L$133=1,$CK252=1),,AND('0.Work Content Judge'!$O$133=1,$CL252=1),AND('0.Work Content Judge'!$P$133=1,$CM252=1)),1,0))</f>
        <v>0</v>
      </c>
      <c r="AW252" s="509">
        <f t="shared" si="47"/>
        <v>1</v>
      </c>
      <c r="AX252" s="509">
        <f>IF(OR(AND('0.Work Content Judge'!$AE$164=1,$CP252=99),AND('0.Work Content Judge'!$AH$164=1,$CQ252=99),AND('0.Work Content Judge'!$AG$164=1,$CR252=99),AND(COUNTIF('0.Work Content Judge'!$AJ$164:$AO$164,2)=0,$CS252=99),AND(COUNTIF('0.Work Content Judge'!$AJ$164:$AO$164,2)&gt;0,$CT252=99),AND('0.Work Content Judge'!$T$164=0,$CU252=99),AND('0.Work Content Judge'!$U$164=0,$CV252=99)),0,IF(OR(AND('0.Work Content Judge'!$G$134=1,$CD252=1),AND('0.Work Content Judge'!$H$134=1,$CE252=1),AND('0.Work Content Judge'!$I$134=1,$CF252=1),AND('0.Work Content Judge'!$J$134=1,$CG252=1),AND('0.Work Content Judge'!$L$134=1,$CK252=1),,AND('0.Work Content Judge'!$O$134=1,$CL252=1),AND('0.Work Content Judge'!$P$134=1,$CM252=1)),1,0))</f>
        <v>0</v>
      </c>
      <c r="AY252" s="509">
        <f t="shared" si="48"/>
        <v>1</v>
      </c>
      <c r="AZ252" s="493">
        <f t="shared" si="51"/>
        <v>1</v>
      </c>
      <c r="BA252" s="521">
        <v>1</v>
      </c>
      <c r="BB252" s="522">
        <v>1</v>
      </c>
      <c r="BC252" s="522" t="s">
        <v>749</v>
      </c>
      <c r="BD252" s="522" t="s">
        <v>749</v>
      </c>
      <c r="BE252" s="522" t="s">
        <v>749</v>
      </c>
      <c r="BF252" s="522" t="s">
        <v>749</v>
      </c>
      <c r="BG252" s="522" t="s">
        <v>749</v>
      </c>
      <c r="BH252" s="522" t="s">
        <v>749</v>
      </c>
      <c r="BI252" s="522" t="s">
        <v>749</v>
      </c>
      <c r="BJ252" s="522" t="e">
        <v>#N/A</v>
      </c>
      <c r="BK252" s="522" t="e">
        <v>#N/A</v>
      </c>
      <c r="BL252" s="522" t="e">
        <v>#N/A</v>
      </c>
      <c r="BM252" s="522" t="e">
        <v>#N/A</v>
      </c>
      <c r="BN252" s="522" t="e">
        <v>#N/A</v>
      </c>
      <c r="BO252" s="522" t="e">
        <v>#N/A</v>
      </c>
      <c r="BP252" s="522" t="e">
        <v>#N/A</v>
      </c>
      <c r="BQ252" s="522" t="s">
        <v>749</v>
      </c>
      <c r="BR252" s="522">
        <v>1</v>
      </c>
      <c r="BS252" s="522" t="s">
        <v>749</v>
      </c>
      <c r="BT252" s="522" t="s">
        <v>749</v>
      </c>
      <c r="BU252" s="522" t="s">
        <v>749</v>
      </c>
      <c r="BV252" s="522" t="s">
        <v>749</v>
      </c>
      <c r="BW252" s="522" t="s">
        <v>749</v>
      </c>
      <c r="BX252" s="522" t="s">
        <v>749</v>
      </c>
      <c r="BY252" s="522" t="s">
        <v>749</v>
      </c>
      <c r="BZ252" s="522">
        <v>1</v>
      </c>
      <c r="CA252" s="522">
        <v>1</v>
      </c>
      <c r="CB252" s="522">
        <v>1</v>
      </c>
      <c r="CC252" s="522" t="s">
        <v>749</v>
      </c>
      <c r="CD252" s="522">
        <v>1</v>
      </c>
      <c r="CE252" s="522" t="s">
        <v>749</v>
      </c>
      <c r="CF252" s="522" t="s">
        <v>749</v>
      </c>
      <c r="CG252" s="522" t="s">
        <v>749</v>
      </c>
      <c r="CH252" s="522" t="s">
        <v>749</v>
      </c>
      <c r="CI252" s="522" t="s">
        <v>749</v>
      </c>
      <c r="CJ252" s="522" t="s">
        <v>749</v>
      </c>
      <c r="CK252" s="522" t="s">
        <v>749</v>
      </c>
      <c r="CL252" s="522" t="s">
        <v>749</v>
      </c>
      <c r="CM252" s="522" t="s">
        <v>749</v>
      </c>
      <c r="CN252" s="522" t="s">
        <v>749</v>
      </c>
      <c r="CO252" s="522">
        <v>1</v>
      </c>
      <c r="CP252" s="522"/>
      <c r="CQ252" s="522"/>
      <c r="CR252" s="522"/>
      <c r="CS252" s="522"/>
      <c r="CT252" s="522"/>
      <c r="CU252" s="522"/>
      <c r="CV252" s="522"/>
    </row>
    <row r="253" s="258" customFormat="1" ht="144" spans="1:100">
      <c r="A253" s="447"/>
      <c r="B253" s="448">
        <f t="shared" si="49"/>
        <v>238</v>
      </c>
      <c r="C253" s="449" t="s">
        <v>1781</v>
      </c>
      <c r="D253" s="450" t="s">
        <v>743</v>
      </c>
      <c r="E253" s="451" t="s">
        <v>744</v>
      </c>
      <c r="F253" s="452" t="s">
        <v>1782</v>
      </c>
      <c r="G253" s="453" t="s">
        <v>1783</v>
      </c>
      <c r="H253" s="451" t="str">
        <f t="shared" si="50"/>
        <v>Webサーバ
Web server</v>
      </c>
      <c r="I253" s="319" t="s">
        <v>785</v>
      </c>
      <c r="J253" s="320" t="s">
        <v>786</v>
      </c>
      <c r="K253" s="487" t="str">
        <f t="shared" si="39"/>
        <v>回答不要
Not Applicable</v>
      </c>
      <c r="L253" s="488"/>
      <c r="M253" s="489"/>
      <c r="N253" s="492" t="s">
        <v>287</v>
      </c>
      <c r="O253" s="493"/>
      <c r="P253" s="494"/>
      <c r="Q253" s="503"/>
      <c r="R253" s="487" t="str">
        <f t="shared" si="40"/>
        <v>回答不要
Not Applicable</v>
      </c>
      <c r="S253" s="488"/>
      <c r="T253" s="489"/>
      <c r="U253" s="493"/>
      <c r="V253" s="494"/>
      <c r="W253" s="503"/>
      <c r="X253" s="487" t="str">
        <f t="shared" si="41"/>
        <v>回答不要
Not Applicable</v>
      </c>
      <c r="Y253" s="488"/>
      <c r="Z253" s="489"/>
      <c r="AA253" s="493"/>
      <c r="AB253" s="494"/>
      <c r="AC253" s="503"/>
      <c r="AD253" s="487" t="str">
        <f t="shared" si="42"/>
        <v>回答不要
Not Applicable</v>
      </c>
      <c r="AE253" s="488"/>
      <c r="AF253" s="489"/>
      <c r="AG253" s="493"/>
      <c r="AH253" s="494"/>
      <c r="AI253" s="503"/>
      <c r="AJ253" s="487" t="str">
        <f t="shared" si="43"/>
        <v>回答不要
Not Applicable</v>
      </c>
      <c r="AK253" s="488"/>
      <c r="AL253" s="489"/>
      <c r="AM253" s="493"/>
      <c r="AN253" s="494"/>
      <c r="AO253" s="503"/>
      <c r="AP253" s="509">
        <f>IF(OR(AND('0.Work Content Judge'!$AE$160=1,$CP253=99),AND('0.Work Content Judge'!$AH$160=1,$CQ253=99),AND('0.Work Content Judge'!$AG$160=1,$CR253=99),AND(COUNTIF('0.Work Content Judge'!$AJ$160:$AO$160,2)=0,$CS253=99),AND(COUNTIF('0.Work Content Judge'!$AJ$160:$AO$160,2)&gt;0,$CT253=99),AND('0.Work Content Judge'!$T$160=0,$CU253=99),AND('0.Work Content Judge'!$U$160=0,$CV253=99)),0,IF(OR(AND('0.Work Content Judge'!$G$130=1,$CD253=1),AND('0.Work Content Judge'!$H$130=1,$CE253=1),AND('0.Work Content Judge'!$I$130=1,$CF253=1),AND('0.Work Content Judge'!$J$130=1,$CG253=1),AND('0.Work Content Judge'!$L$130=1,$CK253=1),,AND('0.Work Content Judge'!$O$130=1,$CL253=1),AND('0.Work Content Judge'!$P$130=1,$CM253=1)),1,0))</f>
        <v>0</v>
      </c>
      <c r="AQ253" s="509">
        <f t="shared" si="44"/>
        <v>1</v>
      </c>
      <c r="AR253" s="509">
        <f>IF(OR(AND('0.Work Content Judge'!$AE$161=1,$CP253=99),AND('0.Work Content Judge'!$AH$161=1,$CQ253=99),AND('0.Work Content Judge'!$AG$161=1,$CR253=99),AND(COUNTIF('0.Work Content Judge'!$AJ$161:$AO$161,2)=0,$CS253=99),AND(COUNTIF('0.Work Content Judge'!$AJ$161:$AO$161,2)&gt;0,$CT253=99),AND('0.Work Content Judge'!$T$161=0,$CU253=99),AND('0.Work Content Judge'!$U$161=0,$CV253=99)),0,IF(OR(AND('0.Work Content Judge'!$G$131=1,$CD253=1),AND('0.Work Content Judge'!$H$131=1,$CE253=1),AND('0.Work Content Judge'!$I$131=1,$CF253=1),AND('0.Work Content Judge'!$J$131=1,$CG253=1),AND('0.Work Content Judge'!$L$131=1,$CK253=1),,AND('0.Work Content Judge'!$O$131=1,$CL253=1),AND('0.Work Content Judge'!$P$131=1,$CM253=1)),1,0))</f>
        <v>0</v>
      </c>
      <c r="AS253" s="509">
        <f t="shared" si="45"/>
        <v>1</v>
      </c>
      <c r="AT253" s="509">
        <f>IF(OR(AND('0.Work Content Judge'!$AE$162=1,$CP253=99),AND('0.Work Content Judge'!$AH$162=1,$CQ253=99),AND('0.Work Content Judge'!$AG$162=1,$CR253=99),AND(COUNTIF('0.Work Content Judge'!$AJ$162:$AO$162,2)=0,$CS253=99),AND(COUNTIF('0.Work Content Judge'!$AJ$162:$AO$162,2)&gt;0,$CT253=99),AND('0.Work Content Judge'!$T$162=0,$CU253=99),AND('0.Work Content Judge'!$U$162=0,$CV253=99)),0,IF(OR(AND('0.Work Content Judge'!$G$132=1,$CD253=1),AND('0.Work Content Judge'!$H$132=1,$CE253=1),AND('0.Work Content Judge'!$I$132=1,$CF253=1),AND('0.Work Content Judge'!$J$132=1,$CG253=1),AND('0.Work Content Judge'!$L$132=1,$CK253=1),,AND('0.Work Content Judge'!$O$132=1,$CL253=1),AND('0.Work Content Judge'!$P$132=1,$CM253=1)),1,0))</f>
        <v>0</v>
      </c>
      <c r="AU253" s="509">
        <f t="shared" si="46"/>
        <v>1</v>
      </c>
      <c r="AV253" s="509">
        <f>IF(OR(AND('0.Work Content Judge'!$AE$163=1,$CP253=99),AND('0.Work Content Judge'!$AH$163=1,$CQ253=99),AND('0.Work Content Judge'!$AG$163=1,$CR253=99),AND(COUNTIF('0.Work Content Judge'!$AJ$163:$AO$163,2)=0,$CS253=99),AND(COUNTIF('0.Work Content Judge'!$AJ$163:$AO$163,2)&gt;0,$CT253=99),AND('0.Work Content Judge'!$T$163=0,$CU253=99),AND('0.Work Content Judge'!$U$163=0,$CV253=99)),0,IF(OR(AND('0.Work Content Judge'!$G$133=1,$CD253=1),AND('0.Work Content Judge'!$H$133=1,$CE253=1),AND('0.Work Content Judge'!$I$133=1,$CF253=1),AND('0.Work Content Judge'!$J$133=1,$CG253=1),AND('0.Work Content Judge'!$L$133=1,$CK253=1),,AND('0.Work Content Judge'!$O$133=1,$CL253=1),AND('0.Work Content Judge'!$P$133=1,$CM253=1)),1,0))</f>
        <v>0</v>
      </c>
      <c r="AW253" s="509">
        <f t="shared" si="47"/>
        <v>1</v>
      </c>
      <c r="AX253" s="509">
        <f>IF(OR(AND('0.Work Content Judge'!$AE$164=1,$CP253=99),AND('0.Work Content Judge'!$AH$164=1,$CQ253=99),AND('0.Work Content Judge'!$AG$164=1,$CR253=99),AND(COUNTIF('0.Work Content Judge'!$AJ$164:$AO$164,2)=0,$CS253=99),AND(COUNTIF('0.Work Content Judge'!$AJ$164:$AO$164,2)&gt;0,$CT253=99),AND('0.Work Content Judge'!$T$164=0,$CU253=99),AND('0.Work Content Judge'!$U$164=0,$CV253=99)),0,IF(OR(AND('0.Work Content Judge'!$G$134=1,$CD253=1),AND('0.Work Content Judge'!$H$134=1,$CE253=1),AND('0.Work Content Judge'!$I$134=1,$CF253=1),AND('0.Work Content Judge'!$J$134=1,$CG253=1),AND('0.Work Content Judge'!$L$134=1,$CK253=1),,AND('0.Work Content Judge'!$O$134=1,$CL253=1),AND('0.Work Content Judge'!$P$134=1,$CM253=1)),1,0))</f>
        <v>0</v>
      </c>
      <c r="AY253" s="509">
        <f t="shared" si="48"/>
        <v>1</v>
      </c>
      <c r="AZ253" s="493">
        <f t="shared" si="51"/>
        <v>1</v>
      </c>
      <c r="BA253" s="521">
        <v>1</v>
      </c>
      <c r="BB253" s="522">
        <v>1</v>
      </c>
      <c r="BC253" s="522" t="s">
        <v>749</v>
      </c>
      <c r="BD253" s="522" t="s">
        <v>749</v>
      </c>
      <c r="BE253" s="522" t="s">
        <v>749</v>
      </c>
      <c r="BF253" s="522" t="s">
        <v>749</v>
      </c>
      <c r="BG253" s="522" t="s">
        <v>749</v>
      </c>
      <c r="BH253" s="522" t="s">
        <v>749</v>
      </c>
      <c r="BI253" s="522" t="s">
        <v>749</v>
      </c>
      <c r="BJ253" s="522" t="e">
        <v>#N/A</v>
      </c>
      <c r="BK253" s="522" t="e">
        <v>#N/A</v>
      </c>
      <c r="BL253" s="522" t="e">
        <v>#N/A</v>
      </c>
      <c r="BM253" s="522" t="e">
        <v>#N/A</v>
      </c>
      <c r="BN253" s="522" t="e">
        <v>#N/A</v>
      </c>
      <c r="BO253" s="522" t="e">
        <v>#N/A</v>
      </c>
      <c r="BP253" s="522" t="e">
        <v>#N/A</v>
      </c>
      <c r="BQ253" s="522" t="s">
        <v>749</v>
      </c>
      <c r="BR253" s="522">
        <v>1</v>
      </c>
      <c r="BS253" s="522" t="s">
        <v>749</v>
      </c>
      <c r="BT253" s="522" t="s">
        <v>749</v>
      </c>
      <c r="BU253" s="522" t="s">
        <v>749</v>
      </c>
      <c r="BV253" s="522" t="s">
        <v>749</v>
      </c>
      <c r="BW253" s="522" t="s">
        <v>749</v>
      </c>
      <c r="BX253" s="522" t="s">
        <v>749</v>
      </c>
      <c r="BY253" s="522" t="s">
        <v>749</v>
      </c>
      <c r="BZ253" s="522">
        <v>1</v>
      </c>
      <c r="CA253" s="522">
        <v>1</v>
      </c>
      <c r="CB253" s="522">
        <v>1</v>
      </c>
      <c r="CC253" s="522" t="s">
        <v>749</v>
      </c>
      <c r="CD253" s="522">
        <v>1</v>
      </c>
      <c r="CE253" s="522" t="s">
        <v>749</v>
      </c>
      <c r="CF253" s="522" t="s">
        <v>749</v>
      </c>
      <c r="CG253" s="522" t="s">
        <v>749</v>
      </c>
      <c r="CH253" s="522" t="s">
        <v>749</v>
      </c>
      <c r="CI253" s="522" t="s">
        <v>749</v>
      </c>
      <c r="CJ253" s="522" t="s">
        <v>749</v>
      </c>
      <c r="CK253" s="522" t="s">
        <v>749</v>
      </c>
      <c r="CL253" s="522" t="s">
        <v>749</v>
      </c>
      <c r="CM253" s="522" t="s">
        <v>749</v>
      </c>
      <c r="CN253" s="522" t="s">
        <v>749</v>
      </c>
      <c r="CO253" s="522">
        <v>1</v>
      </c>
      <c r="CP253" s="522"/>
      <c r="CQ253" s="522"/>
      <c r="CR253" s="522"/>
      <c r="CS253" s="522"/>
      <c r="CT253" s="522"/>
      <c r="CU253" s="522"/>
      <c r="CV253" s="522"/>
    </row>
    <row r="254" s="258" customFormat="1" ht="144" spans="1:100">
      <c r="A254" s="447"/>
      <c r="B254" s="448">
        <f t="shared" si="49"/>
        <v>239</v>
      </c>
      <c r="C254" s="449" t="s">
        <v>1784</v>
      </c>
      <c r="D254" s="450" t="s">
        <v>743</v>
      </c>
      <c r="E254" s="451" t="s">
        <v>744</v>
      </c>
      <c r="F254" s="452" t="s">
        <v>1785</v>
      </c>
      <c r="G254" s="453" t="s">
        <v>1786</v>
      </c>
      <c r="H254" s="451" t="str">
        <f t="shared" si="50"/>
        <v>Webサーバ
Web server</v>
      </c>
      <c r="I254" s="319" t="s">
        <v>785</v>
      </c>
      <c r="J254" s="320" t="s">
        <v>786</v>
      </c>
      <c r="K254" s="487" t="str">
        <f t="shared" si="39"/>
        <v>回答不要
Not Applicable</v>
      </c>
      <c r="L254" s="488"/>
      <c r="M254" s="489"/>
      <c r="N254" s="492" t="s">
        <v>287</v>
      </c>
      <c r="O254" s="493"/>
      <c r="P254" s="494"/>
      <c r="Q254" s="503"/>
      <c r="R254" s="487" t="str">
        <f t="shared" si="40"/>
        <v>回答不要
Not Applicable</v>
      </c>
      <c r="S254" s="488"/>
      <c r="T254" s="489"/>
      <c r="U254" s="493"/>
      <c r="V254" s="494"/>
      <c r="W254" s="503"/>
      <c r="X254" s="487" t="str">
        <f t="shared" si="41"/>
        <v>回答不要
Not Applicable</v>
      </c>
      <c r="Y254" s="488"/>
      <c r="Z254" s="489"/>
      <c r="AA254" s="493"/>
      <c r="AB254" s="494"/>
      <c r="AC254" s="503"/>
      <c r="AD254" s="487" t="str">
        <f t="shared" si="42"/>
        <v>回答不要
Not Applicable</v>
      </c>
      <c r="AE254" s="488"/>
      <c r="AF254" s="489"/>
      <c r="AG254" s="493"/>
      <c r="AH254" s="494"/>
      <c r="AI254" s="503"/>
      <c r="AJ254" s="487" t="str">
        <f t="shared" si="43"/>
        <v>回答不要
Not Applicable</v>
      </c>
      <c r="AK254" s="488"/>
      <c r="AL254" s="489"/>
      <c r="AM254" s="493"/>
      <c r="AN254" s="494"/>
      <c r="AO254" s="503"/>
      <c r="AP254" s="509">
        <f>IF(OR(AND('0.Work Content Judge'!$AE$160=1,$CP254=99),AND('0.Work Content Judge'!$AH$160=1,$CQ254=99),AND('0.Work Content Judge'!$AG$160=1,$CR254=99),AND(COUNTIF('0.Work Content Judge'!$AJ$160:$AO$160,2)=0,$CS254=99),AND(COUNTIF('0.Work Content Judge'!$AJ$160:$AO$160,2)&gt;0,$CT254=99),AND('0.Work Content Judge'!$T$160=0,$CU254=99),AND('0.Work Content Judge'!$U$160=0,$CV254=99)),0,IF(OR(AND('0.Work Content Judge'!$G$130=1,$CD254=1),AND('0.Work Content Judge'!$H$130=1,$CE254=1),AND('0.Work Content Judge'!$I$130=1,$CF254=1),AND('0.Work Content Judge'!$J$130=1,$CG254=1),AND('0.Work Content Judge'!$L$130=1,$CK254=1),,AND('0.Work Content Judge'!$O$130=1,$CL254=1),AND('0.Work Content Judge'!$P$130=1,$CM254=1)),1,0))</f>
        <v>0</v>
      </c>
      <c r="AQ254" s="509">
        <f t="shared" si="44"/>
        <v>1</v>
      </c>
      <c r="AR254" s="509">
        <f>IF(OR(AND('0.Work Content Judge'!$AE$161=1,$CP254=99),AND('0.Work Content Judge'!$AH$161=1,$CQ254=99),AND('0.Work Content Judge'!$AG$161=1,$CR254=99),AND(COUNTIF('0.Work Content Judge'!$AJ$161:$AO$161,2)=0,$CS254=99),AND(COUNTIF('0.Work Content Judge'!$AJ$161:$AO$161,2)&gt;0,$CT254=99),AND('0.Work Content Judge'!$T$161=0,$CU254=99),AND('0.Work Content Judge'!$U$161=0,$CV254=99)),0,IF(OR(AND('0.Work Content Judge'!$G$131=1,$CD254=1),AND('0.Work Content Judge'!$H$131=1,$CE254=1),AND('0.Work Content Judge'!$I$131=1,$CF254=1),AND('0.Work Content Judge'!$J$131=1,$CG254=1),AND('0.Work Content Judge'!$L$131=1,$CK254=1),,AND('0.Work Content Judge'!$O$131=1,$CL254=1),AND('0.Work Content Judge'!$P$131=1,$CM254=1)),1,0))</f>
        <v>0</v>
      </c>
      <c r="AS254" s="509">
        <f t="shared" si="45"/>
        <v>1</v>
      </c>
      <c r="AT254" s="509">
        <f>IF(OR(AND('0.Work Content Judge'!$AE$162=1,$CP254=99),AND('0.Work Content Judge'!$AH$162=1,$CQ254=99),AND('0.Work Content Judge'!$AG$162=1,$CR254=99),AND(COUNTIF('0.Work Content Judge'!$AJ$162:$AO$162,2)=0,$CS254=99),AND(COUNTIF('0.Work Content Judge'!$AJ$162:$AO$162,2)&gt;0,$CT254=99),AND('0.Work Content Judge'!$T$162=0,$CU254=99),AND('0.Work Content Judge'!$U$162=0,$CV254=99)),0,IF(OR(AND('0.Work Content Judge'!$G$132=1,$CD254=1),AND('0.Work Content Judge'!$H$132=1,$CE254=1),AND('0.Work Content Judge'!$I$132=1,$CF254=1),AND('0.Work Content Judge'!$J$132=1,$CG254=1),AND('0.Work Content Judge'!$L$132=1,$CK254=1),,AND('0.Work Content Judge'!$O$132=1,$CL254=1),AND('0.Work Content Judge'!$P$132=1,$CM254=1)),1,0))</f>
        <v>0</v>
      </c>
      <c r="AU254" s="509">
        <f t="shared" si="46"/>
        <v>1</v>
      </c>
      <c r="AV254" s="509">
        <f>IF(OR(AND('0.Work Content Judge'!$AE$163=1,$CP254=99),AND('0.Work Content Judge'!$AH$163=1,$CQ254=99),AND('0.Work Content Judge'!$AG$163=1,$CR254=99),AND(COUNTIF('0.Work Content Judge'!$AJ$163:$AO$163,2)=0,$CS254=99),AND(COUNTIF('0.Work Content Judge'!$AJ$163:$AO$163,2)&gt;0,$CT254=99),AND('0.Work Content Judge'!$T$163=0,$CU254=99),AND('0.Work Content Judge'!$U$163=0,$CV254=99)),0,IF(OR(AND('0.Work Content Judge'!$G$133=1,$CD254=1),AND('0.Work Content Judge'!$H$133=1,$CE254=1),AND('0.Work Content Judge'!$I$133=1,$CF254=1),AND('0.Work Content Judge'!$J$133=1,$CG254=1),AND('0.Work Content Judge'!$L$133=1,$CK254=1),,AND('0.Work Content Judge'!$O$133=1,$CL254=1),AND('0.Work Content Judge'!$P$133=1,$CM254=1)),1,0))</f>
        <v>0</v>
      </c>
      <c r="AW254" s="509">
        <f t="shared" si="47"/>
        <v>1</v>
      </c>
      <c r="AX254" s="509">
        <f>IF(OR(AND('0.Work Content Judge'!$AE$164=1,$CP254=99),AND('0.Work Content Judge'!$AH$164=1,$CQ254=99),AND('0.Work Content Judge'!$AG$164=1,$CR254=99),AND(COUNTIF('0.Work Content Judge'!$AJ$164:$AO$164,2)=0,$CS254=99),AND(COUNTIF('0.Work Content Judge'!$AJ$164:$AO$164,2)&gt;0,$CT254=99),AND('0.Work Content Judge'!$T$164=0,$CU254=99),AND('0.Work Content Judge'!$U$164=0,$CV254=99)),0,IF(OR(AND('0.Work Content Judge'!$G$134=1,$CD254=1),AND('0.Work Content Judge'!$H$134=1,$CE254=1),AND('0.Work Content Judge'!$I$134=1,$CF254=1),AND('0.Work Content Judge'!$J$134=1,$CG254=1),AND('0.Work Content Judge'!$L$134=1,$CK254=1),,AND('0.Work Content Judge'!$O$134=1,$CL254=1),AND('0.Work Content Judge'!$P$134=1,$CM254=1)),1,0))</f>
        <v>0</v>
      </c>
      <c r="AY254" s="509">
        <f t="shared" si="48"/>
        <v>1</v>
      </c>
      <c r="AZ254" s="493">
        <f t="shared" si="51"/>
        <v>1</v>
      </c>
      <c r="BA254" s="521">
        <v>1</v>
      </c>
      <c r="BB254" s="522">
        <v>1</v>
      </c>
      <c r="BC254" s="522" t="s">
        <v>749</v>
      </c>
      <c r="BD254" s="522" t="s">
        <v>749</v>
      </c>
      <c r="BE254" s="522" t="s">
        <v>749</v>
      </c>
      <c r="BF254" s="522" t="s">
        <v>749</v>
      </c>
      <c r="BG254" s="522" t="s">
        <v>749</v>
      </c>
      <c r="BH254" s="522" t="s">
        <v>749</v>
      </c>
      <c r="BI254" s="522" t="s">
        <v>749</v>
      </c>
      <c r="BJ254" s="522" t="e">
        <v>#N/A</v>
      </c>
      <c r="BK254" s="522" t="e">
        <v>#N/A</v>
      </c>
      <c r="BL254" s="522" t="e">
        <v>#N/A</v>
      </c>
      <c r="BM254" s="522" t="e">
        <v>#N/A</v>
      </c>
      <c r="BN254" s="522" t="e">
        <v>#N/A</v>
      </c>
      <c r="BO254" s="522" t="e">
        <v>#N/A</v>
      </c>
      <c r="BP254" s="522" t="e">
        <v>#N/A</v>
      </c>
      <c r="BQ254" s="522" t="s">
        <v>749</v>
      </c>
      <c r="BR254" s="522">
        <v>1</v>
      </c>
      <c r="BS254" s="522" t="s">
        <v>749</v>
      </c>
      <c r="BT254" s="522" t="s">
        <v>749</v>
      </c>
      <c r="BU254" s="522" t="s">
        <v>749</v>
      </c>
      <c r="BV254" s="522" t="s">
        <v>749</v>
      </c>
      <c r="BW254" s="522" t="s">
        <v>749</v>
      </c>
      <c r="BX254" s="522" t="s">
        <v>749</v>
      </c>
      <c r="BY254" s="522" t="s">
        <v>749</v>
      </c>
      <c r="BZ254" s="522">
        <v>1</v>
      </c>
      <c r="CA254" s="522">
        <v>1</v>
      </c>
      <c r="CB254" s="522">
        <v>1</v>
      </c>
      <c r="CC254" s="522" t="s">
        <v>749</v>
      </c>
      <c r="CD254" s="522">
        <v>1</v>
      </c>
      <c r="CE254" s="522" t="s">
        <v>749</v>
      </c>
      <c r="CF254" s="522" t="s">
        <v>749</v>
      </c>
      <c r="CG254" s="522" t="s">
        <v>749</v>
      </c>
      <c r="CH254" s="522" t="s">
        <v>749</v>
      </c>
      <c r="CI254" s="522" t="s">
        <v>749</v>
      </c>
      <c r="CJ254" s="522" t="s">
        <v>749</v>
      </c>
      <c r="CK254" s="522" t="s">
        <v>749</v>
      </c>
      <c r="CL254" s="522" t="s">
        <v>749</v>
      </c>
      <c r="CM254" s="522" t="s">
        <v>749</v>
      </c>
      <c r="CN254" s="522" t="s">
        <v>749</v>
      </c>
      <c r="CO254" s="522">
        <v>1</v>
      </c>
      <c r="CP254" s="522"/>
      <c r="CQ254" s="522"/>
      <c r="CR254" s="522"/>
      <c r="CS254" s="522"/>
      <c r="CT254" s="522"/>
      <c r="CU254" s="522"/>
      <c r="CV254" s="522"/>
    </row>
    <row r="255" s="258" customFormat="1" ht="144" spans="1:100">
      <c r="A255" s="447"/>
      <c r="B255" s="448">
        <f t="shared" si="49"/>
        <v>240</v>
      </c>
      <c r="C255" s="449" t="s">
        <v>1787</v>
      </c>
      <c r="D255" s="450" t="s">
        <v>743</v>
      </c>
      <c r="E255" s="451" t="s">
        <v>744</v>
      </c>
      <c r="F255" s="452" t="s">
        <v>1788</v>
      </c>
      <c r="G255" s="453" t="s">
        <v>1789</v>
      </c>
      <c r="H255" s="451" t="str">
        <f t="shared" si="50"/>
        <v>Webサーバ
Web server</v>
      </c>
      <c r="I255" s="319" t="s">
        <v>785</v>
      </c>
      <c r="J255" s="320" t="s">
        <v>786</v>
      </c>
      <c r="K255" s="487" t="str">
        <f t="shared" si="39"/>
        <v>回答不要
Not Applicable</v>
      </c>
      <c r="L255" s="488"/>
      <c r="M255" s="489"/>
      <c r="N255" s="492" t="s">
        <v>287</v>
      </c>
      <c r="O255" s="493"/>
      <c r="P255" s="494"/>
      <c r="Q255" s="503"/>
      <c r="R255" s="487" t="str">
        <f t="shared" si="40"/>
        <v>回答不要
Not Applicable</v>
      </c>
      <c r="S255" s="488"/>
      <c r="T255" s="489"/>
      <c r="U255" s="493"/>
      <c r="V255" s="494"/>
      <c r="W255" s="503"/>
      <c r="X255" s="487" t="str">
        <f t="shared" si="41"/>
        <v>回答不要
Not Applicable</v>
      </c>
      <c r="Y255" s="488"/>
      <c r="Z255" s="489"/>
      <c r="AA255" s="493"/>
      <c r="AB255" s="494"/>
      <c r="AC255" s="503"/>
      <c r="AD255" s="487" t="str">
        <f t="shared" si="42"/>
        <v>回答不要
Not Applicable</v>
      </c>
      <c r="AE255" s="488"/>
      <c r="AF255" s="489"/>
      <c r="AG255" s="493"/>
      <c r="AH255" s="494"/>
      <c r="AI255" s="503"/>
      <c r="AJ255" s="487" t="str">
        <f t="shared" si="43"/>
        <v>回答不要
Not Applicable</v>
      </c>
      <c r="AK255" s="488"/>
      <c r="AL255" s="489"/>
      <c r="AM255" s="493"/>
      <c r="AN255" s="494"/>
      <c r="AO255" s="503"/>
      <c r="AP255" s="509">
        <f>IF(OR(AND('0.Work Content Judge'!$AE$160=1,$CP255=99),AND('0.Work Content Judge'!$AH$160=1,$CQ255=99),AND('0.Work Content Judge'!$AG$160=1,$CR255=99),AND(COUNTIF('0.Work Content Judge'!$AJ$160:$AO$160,2)=0,$CS255=99),AND(COUNTIF('0.Work Content Judge'!$AJ$160:$AO$160,2)&gt;0,$CT255=99),AND('0.Work Content Judge'!$T$160=0,$CU255=99),AND('0.Work Content Judge'!$U$160=0,$CV255=99)),0,IF(OR(AND('0.Work Content Judge'!$G$130=1,$CD255=1),AND('0.Work Content Judge'!$H$130=1,$CE255=1),AND('0.Work Content Judge'!$I$130=1,$CF255=1),AND('0.Work Content Judge'!$J$130=1,$CG255=1),AND('0.Work Content Judge'!$L$130=1,$CK255=1),,AND('0.Work Content Judge'!$O$130=1,$CL255=1),AND('0.Work Content Judge'!$P$130=1,$CM255=1)),1,0))</f>
        <v>0</v>
      </c>
      <c r="AQ255" s="509">
        <f t="shared" si="44"/>
        <v>1</v>
      </c>
      <c r="AR255" s="509">
        <f>IF(OR(AND('0.Work Content Judge'!$AE$161=1,$CP255=99),AND('0.Work Content Judge'!$AH$161=1,$CQ255=99),AND('0.Work Content Judge'!$AG$161=1,$CR255=99),AND(COUNTIF('0.Work Content Judge'!$AJ$161:$AO$161,2)=0,$CS255=99),AND(COUNTIF('0.Work Content Judge'!$AJ$161:$AO$161,2)&gt;0,$CT255=99),AND('0.Work Content Judge'!$T$161=0,$CU255=99),AND('0.Work Content Judge'!$U$161=0,$CV255=99)),0,IF(OR(AND('0.Work Content Judge'!$G$131=1,$CD255=1),AND('0.Work Content Judge'!$H$131=1,$CE255=1),AND('0.Work Content Judge'!$I$131=1,$CF255=1),AND('0.Work Content Judge'!$J$131=1,$CG255=1),AND('0.Work Content Judge'!$L$131=1,$CK255=1),,AND('0.Work Content Judge'!$O$131=1,$CL255=1),AND('0.Work Content Judge'!$P$131=1,$CM255=1)),1,0))</f>
        <v>0</v>
      </c>
      <c r="AS255" s="509">
        <f t="shared" si="45"/>
        <v>1</v>
      </c>
      <c r="AT255" s="509">
        <f>IF(OR(AND('0.Work Content Judge'!$AE$162=1,$CP255=99),AND('0.Work Content Judge'!$AH$162=1,$CQ255=99),AND('0.Work Content Judge'!$AG$162=1,$CR255=99),AND(COUNTIF('0.Work Content Judge'!$AJ$162:$AO$162,2)=0,$CS255=99),AND(COUNTIF('0.Work Content Judge'!$AJ$162:$AO$162,2)&gt;0,$CT255=99),AND('0.Work Content Judge'!$T$162=0,$CU255=99),AND('0.Work Content Judge'!$U$162=0,$CV255=99)),0,IF(OR(AND('0.Work Content Judge'!$G$132=1,$CD255=1),AND('0.Work Content Judge'!$H$132=1,$CE255=1),AND('0.Work Content Judge'!$I$132=1,$CF255=1),AND('0.Work Content Judge'!$J$132=1,$CG255=1),AND('0.Work Content Judge'!$L$132=1,$CK255=1),,AND('0.Work Content Judge'!$O$132=1,$CL255=1),AND('0.Work Content Judge'!$P$132=1,$CM255=1)),1,0))</f>
        <v>0</v>
      </c>
      <c r="AU255" s="509">
        <f t="shared" si="46"/>
        <v>1</v>
      </c>
      <c r="AV255" s="509">
        <f>IF(OR(AND('0.Work Content Judge'!$AE$163=1,$CP255=99),AND('0.Work Content Judge'!$AH$163=1,$CQ255=99),AND('0.Work Content Judge'!$AG$163=1,$CR255=99),AND(COUNTIF('0.Work Content Judge'!$AJ$163:$AO$163,2)=0,$CS255=99),AND(COUNTIF('0.Work Content Judge'!$AJ$163:$AO$163,2)&gt;0,$CT255=99),AND('0.Work Content Judge'!$T$163=0,$CU255=99),AND('0.Work Content Judge'!$U$163=0,$CV255=99)),0,IF(OR(AND('0.Work Content Judge'!$G$133=1,$CD255=1),AND('0.Work Content Judge'!$H$133=1,$CE255=1),AND('0.Work Content Judge'!$I$133=1,$CF255=1),AND('0.Work Content Judge'!$J$133=1,$CG255=1),AND('0.Work Content Judge'!$L$133=1,$CK255=1),,AND('0.Work Content Judge'!$O$133=1,$CL255=1),AND('0.Work Content Judge'!$P$133=1,$CM255=1)),1,0))</f>
        <v>0</v>
      </c>
      <c r="AW255" s="509">
        <f t="shared" si="47"/>
        <v>1</v>
      </c>
      <c r="AX255" s="509">
        <f>IF(OR(AND('0.Work Content Judge'!$AE$164=1,$CP255=99),AND('0.Work Content Judge'!$AH$164=1,$CQ255=99),AND('0.Work Content Judge'!$AG$164=1,$CR255=99),AND(COUNTIF('0.Work Content Judge'!$AJ$164:$AO$164,2)=0,$CS255=99),AND(COUNTIF('0.Work Content Judge'!$AJ$164:$AO$164,2)&gt;0,$CT255=99),AND('0.Work Content Judge'!$T$164=0,$CU255=99),AND('0.Work Content Judge'!$U$164=0,$CV255=99)),0,IF(OR(AND('0.Work Content Judge'!$G$134=1,$CD255=1),AND('0.Work Content Judge'!$H$134=1,$CE255=1),AND('0.Work Content Judge'!$I$134=1,$CF255=1),AND('0.Work Content Judge'!$J$134=1,$CG255=1),AND('0.Work Content Judge'!$L$134=1,$CK255=1),,AND('0.Work Content Judge'!$O$134=1,$CL255=1),AND('0.Work Content Judge'!$P$134=1,$CM255=1)),1,0))</f>
        <v>0</v>
      </c>
      <c r="AY255" s="509">
        <f t="shared" si="48"/>
        <v>1</v>
      </c>
      <c r="AZ255" s="493">
        <f t="shared" si="51"/>
        <v>1</v>
      </c>
      <c r="BA255" s="521">
        <v>1</v>
      </c>
      <c r="BB255" s="522">
        <v>1</v>
      </c>
      <c r="BC255" s="522" t="s">
        <v>749</v>
      </c>
      <c r="BD255" s="522" t="s">
        <v>749</v>
      </c>
      <c r="BE255" s="522" t="s">
        <v>749</v>
      </c>
      <c r="BF255" s="522" t="s">
        <v>749</v>
      </c>
      <c r="BG255" s="522" t="s">
        <v>749</v>
      </c>
      <c r="BH255" s="522" t="s">
        <v>749</v>
      </c>
      <c r="BI255" s="522" t="s">
        <v>749</v>
      </c>
      <c r="BJ255" s="522" t="e">
        <v>#N/A</v>
      </c>
      <c r="BK255" s="522" t="e">
        <v>#N/A</v>
      </c>
      <c r="BL255" s="522" t="e">
        <v>#N/A</v>
      </c>
      <c r="BM255" s="522" t="e">
        <v>#N/A</v>
      </c>
      <c r="BN255" s="522" t="e">
        <v>#N/A</v>
      </c>
      <c r="BO255" s="522" t="e">
        <v>#N/A</v>
      </c>
      <c r="BP255" s="522" t="e">
        <v>#N/A</v>
      </c>
      <c r="BQ255" s="522" t="s">
        <v>749</v>
      </c>
      <c r="BR255" s="522">
        <v>1</v>
      </c>
      <c r="BS255" s="522" t="s">
        <v>749</v>
      </c>
      <c r="BT255" s="522" t="s">
        <v>749</v>
      </c>
      <c r="BU255" s="522" t="s">
        <v>749</v>
      </c>
      <c r="BV255" s="522" t="s">
        <v>749</v>
      </c>
      <c r="BW255" s="522" t="s">
        <v>749</v>
      </c>
      <c r="BX255" s="522" t="s">
        <v>749</v>
      </c>
      <c r="BY255" s="522" t="s">
        <v>749</v>
      </c>
      <c r="BZ255" s="522">
        <v>1</v>
      </c>
      <c r="CA255" s="522">
        <v>1</v>
      </c>
      <c r="CB255" s="522">
        <v>1</v>
      </c>
      <c r="CC255" s="522" t="s">
        <v>749</v>
      </c>
      <c r="CD255" s="522">
        <v>1</v>
      </c>
      <c r="CE255" s="522" t="s">
        <v>749</v>
      </c>
      <c r="CF255" s="522" t="s">
        <v>749</v>
      </c>
      <c r="CG255" s="522" t="s">
        <v>749</v>
      </c>
      <c r="CH255" s="522" t="s">
        <v>749</v>
      </c>
      <c r="CI255" s="522" t="s">
        <v>749</v>
      </c>
      <c r="CJ255" s="522" t="s">
        <v>749</v>
      </c>
      <c r="CK255" s="522" t="s">
        <v>749</v>
      </c>
      <c r="CL255" s="522" t="s">
        <v>749</v>
      </c>
      <c r="CM255" s="522" t="s">
        <v>749</v>
      </c>
      <c r="CN255" s="522" t="s">
        <v>749</v>
      </c>
      <c r="CO255" s="522">
        <v>1</v>
      </c>
      <c r="CP255" s="522"/>
      <c r="CQ255" s="522"/>
      <c r="CR255" s="522"/>
      <c r="CS255" s="522"/>
      <c r="CT255" s="522"/>
      <c r="CU255" s="522"/>
      <c r="CV255" s="522"/>
    </row>
    <row r="256" s="258" customFormat="1" ht="360" spans="1:100">
      <c r="A256" s="447"/>
      <c r="B256" s="448">
        <f t="shared" si="49"/>
        <v>241</v>
      </c>
      <c r="C256" s="449" t="s">
        <v>1790</v>
      </c>
      <c r="D256" s="450" t="s">
        <v>743</v>
      </c>
      <c r="E256" s="451" t="s">
        <v>744</v>
      </c>
      <c r="F256" s="452" t="s">
        <v>1791</v>
      </c>
      <c r="G256" s="453" t="s">
        <v>1792</v>
      </c>
      <c r="H256" s="451" t="str">
        <f t="shared" si="50"/>
        <v>Webサーバ
Web server</v>
      </c>
      <c r="I256" s="319" t="s">
        <v>1793</v>
      </c>
      <c r="J256" s="320" t="s">
        <v>1794</v>
      </c>
      <c r="K256" s="487" t="str">
        <f t="shared" si="39"/>
        <v>回答不要
Not Applicable</v>
      </c>
      <c r="L256" s="488"/>
      <c r="M256" s="489"/>
      <c r="N256" s="492" t="s">
        <v>287</v>
      </c>
      <c r="O256" s="493"/>
      <c r="P256" s="494"/>
      <c r="Q256" s="503"/>
      <c r="R256" s="487" t="str">
        <f t="shared" si="40"/>
        <v>回答不要
Not Applicable</v>
      </c>
      <c r="S256" s="488"/>
      <c r="T256" s="489"/>
      <c r="U256" s="493"/>
      <c r="V256" s="494"/>
      <c r="W256" s="503"/>
      <c r="X256" s="487" t="str">
        <f t="shared" si="41"/>
        <v>回答不要
Not Applicable</v>
      </c>
      <c r="Y256" s="488"/>
      <c r="Z256" s="489"/>
      <c r="AA256" s="493"/>
      <c r="AB256" s="494"/>
      <c r="AC256" s="503"/>
      <c r="AD256" s="487" t="str">
        <f t="shared" si="42"/>
        <v>回答不要
Not Applicable</v>
      </c>
      <c r="AE256" s="488"/>
      <c r="AF256" s="489"/>
      <c r="AG256" s="493"/>
      <c r="AH256" s="494"/>
      <c r="AI256" s="503"/>
      <c r="AJ256" s="487" t="str">
        <f t="shared" si="43"/>
        <v>回答不要
Not Applicable</v>
      </c>
      <c r="AK256" s="488"/>
      <c r="AL256" s="489"/>
      <c r="AM256" s="493"/>
      <c r="AN256" s="494"/>
      <c r="AO256" s="503"/>
      <c r="AP256" s="509">
        <f>IF(OR(AND('0.Work Content Judge'!$AE$160=1,$CP256=99),AND('0.Work Content Judge'!$AH$160=1,$CQ256=99),AND('0.Work Content Judge'!$AG$160=1,$CR256=99),AND(COUNTIF('0.Work Content Judge'!$AJ$160:$AO$160,2)=0,$CS256=99),AND(COUNTIF('0.Work Content Judge'!$AJ$160:$AO$160,2)&gt;0,$CT256=99),AND('0.Work Content Judge'!$T$160=0,$CU256=99),AND('0.Work Content Judge'!$U$160=0,$CV256=99)),0,IF(OR(AND('0.Work Content Judge'!$G$130=1,$CD256=1),AND('0.Work Content Judge'!$H$130=1,$CE256=1),AND('0.Work Content Judge'!$I$130=1,$CF256=1),AND('0.Work Content Judge'!$J$130=1,$CG256=1),AND('0.Work Content Judge'!$L$130=1,$CK256=1),,AND('0.Work Content Judge'!$O$130=1,$CL256=1),AND('0.Work Content Judge'!$P$130=1,$CM256=1)),1,0))</f>
        <v>0</v>
      </c>
      <c r="AQ256" s="509">
        <f t="shared" si="44"/>
        <v>1</v>
      </c>
      <c r="AR256" s="509">
        <f>IF(OR(AND('0.Work Content Judge'!$AE$161=1,$CP256=99),AND('0.Work Content Judge'!$AH$161=1,$CQ256=99),AND('0.Work Content Judge'!$AG$161=1,$CR256=99),AND(COUNTIF('0.Work Content Judge'!$AJ$161:$AO$161,2)=0,$CS256=99),AND(COUNTIF('0.Work Content Judge'!$AJ$161:$AO$161,2)&gt;0,$CT256=99),AND('0.Work Content Judge'!$T$161=0,$CU256=99),AND('0.Work Content Judge'!$U$161=0,$CV256=99)),0,IF(OR(AND('0.Work Content Judge'!$G$131=1,$CD256=1),AND('0.Work Content Judge'!$H$131=1,$CE256=1),AND('0.Work Content Judge'!$I$131=1,$CF256=1),AND('0.Work Content Judge'!$J$131=1,$CG256=1),AND('0.Work Content Judge'!$L$131=1,$CK256=1),,AND('0.Work Content Judge'!$O$131=1,$CL256=1),AND('0.Work Content Judge'!$P$131=1,$CM256=1)),1,0))</f>
        <v>0</v>
      </c>
      <c r="AS256" s="509">
        <f t="shared" si="45"/>
        <v>1</v>
      </c>
      <c r="AT256" s="509">
        <f>IF(OR(AND('0.Work Content Judge'!$AE$162=1,$CP256=99),AND('0.Work Content Judge'!$AH$162=1,$CQ256=99),AND('0.Work Content Judge'!$AG$162=1,$CR256=99),AND(COUNTIF('0.Work Content Judge'!$AJ$162:$AO$162,2)=0,$CS256=99),AND(COUNTIF('0.Work Content Judge'!$AJ$162:$AO$162,2)&gt;0,$CT256=99),AND('0.Work Content Judge'!$T$162=0,$CU256=99),AND('0.Work Content Judge'!$U$162=0,$CV256=99)),0,IF(OR(AND('0.Work Content Judge'!$G$132=1,$CD256=1),AND('0.Work Content Judge'!$H$132=1,$CE256=1),AND('0.Work Content Judge'!$I$132=1,$CF256=1),AND('0.Work Content Judge'!$J$132=1,$CG256=1),AND('0.Work Content Judge'!$L$132=1,$CK256=1),,AND('0.Work Content Judge'!$O$132=1,$CL256=1),AND('0.Work Content Judge'!$P$132=1,$CM256=1)),1,0))</f>
        <v>0</v>
      </c>
      <c r="AU256" s="509">
        <f t="shared" si="46"/>
        <v>1</v>
      </c>
      <c r="AV256" s="509">
        <f>IF(OR(AND('0.Work Content Judge'!$AE$163=1,$CP256=99),AND('0.Work Content Judge'!$AH$163=1,$CQ256=99),AND('0.Work Content Judge'!$AG$163=1,$CR256=99),AND(COUNTIF('0.Work Content Judge'!$AJ$163:$AO$163,2)=0,$CS256=99),AND(COUNTIF('0.Work Content Judge'!$AJ$163:$AO$163,2)&gt;0,$CT256=99),AND('0.Work Content Judge'!$T$163=0,$CU256=99),AND('0.Work Content Judge'!$U$163=0,$CV256=99)),0,IF(OR(AND('0.Work Content Judge'!$G$133=1,$CD256=1),AND('0.Work Content Judge'!$H$133=1,$CE256=1),AND('0.Work Content Judge'!$I$133=1,$CF256=1),AND('0.Work Content Judge'!$J$133=1,$CG256=1),AND('0.Work Content Judge'!$L$133=1,$CK256=1),,AND('0.Work Content Judge'!$O$133=1,$CL256=1),AND('0.Work Content Judge'!$P$133=1,$CM256=1)),1,0))</f>
        <v>0</v>
      </c>
      <c r="AW256" s="509">
        <f t="shared" si="47"/>
        <v>1</v>
      </c>
      <c r="AX256" s="509">
        <f>IF(OR(AND('0.Work Content Judge'!$AE$164=1,$CP256=99),AND('0.Work Content Judge'!$AH$164=1,$CQ256=99),AND('0.Work Content Judge'!$AG$164=1,$CR256=99),AND(COUNTIF('0.Work Content Judge'!$AJ$164:$AO$164,2)=0,$CS256=99),AND(COUNTIF('0.Work Content Judge'!$AJ$164:$AO$164,2)&gt;0,$CT256=99),AND('0.Work Content Judge'!$T$164=0,$CU256=99),AND('0.Work Content Judge'!$U$164=0,$CV256=99)),0,IF(OR(AND('0.Work Content Judge'!$G$134=1,$CD256=1),AND('0.Work Content Judge'!$H$134=1,$CE256=1),AND('0.Work Content Judge'!$I$134=1,$CF256=1),AND('0.Work Content Judge'!$J$134=1,$CG256=1),AND('0.Work Content Judge'!$L$134=1,$CK256=1),,AND('0.Work Content Judge'!$O$134=1,$CL256=1),AND('0.Work Content Judge'!$P$134=1,$CM256=1)),1,0))</f>
        <v>0</v>
      </c>
      <c r="AY256" s="509">
        <f t="shared" si="48"/>
        <v>1</v>
      </c>
      <c r="AZ256" s="493">
        <f t="shared" si="51"/>
        <v>1</v>
      </c>
      <c r="BA256" s="521">
        <v>1</v>
      </c>
      <c r="BB256" s="522">
        <v>1</v>
      </c>
      <c r="BC256" s="522" t="s">
        <v>749</v>
      </c>
      <c r="BD256" s="522" t="s">
        <v>749</v>
      </c>
      <c r="BE256" s="522" t="s">
        <v>749</v>
      </c>
      <c r="BF256" s="522" t="s">
        <v>749</v>
      </c>
      <c r="BG256" s="522" t="s">
        <v>749</v>
      </c>
      <c r="BH256" s="522" t="s">
        <v>749</v>
      </c>
      <c r="BI256" s="522" t="s">
        <v>749</v>
      </c>
      <c r="BJ256" s="522" t="e">
        <v>#N/A</v>
      </c>
      <c r="BK256" s="522" t="e">
        <v>#N/A</v>
      </c>
      <c r="BL256" s="522" t="e">
        <v>#N/A</v>
      </c>
      <c r="BM256" s="522" t="e">
        <v>#N/A</v>
      </c>
      <c r="BN256" s="522" t="e">
        <v>#N/A</v>
      </c>
      <c r="BO256" s="522" t="e">
        <v>#N/A</v>
      </c>
      <c r="BP256" s="522" t="e">
        <v>#N/A</v>
      </c>
      <c r="BQ256" s="522" t="s">
        <v>749</v>
      </c>
      <c r="BR256" s="522">
        <v>1</v>
      </c>
      <c r="BS256" s="522" t="s">
        <v>749</v>
      </c>
      <c r="BT256" s="522" t="s">
        <v>749</v>
      </c>
      <c r="BU256" s="522" t="s">
        <v>749</v>
      </c>
      <c r="BV256" s="522" t="s">
        <v>749</v>
      </c>
      <c r="BW256" s="522" t="s">
        <v>749</v>
      </c>
      <c r="BX256" s="522" t="s">
        <v>749</v>
      </c>
      <c r="BY256" s="522" t="s">
        <v>749</v>
      </c>
      <c r="BZ256" s="522">
        <v>1</v>
      </c>
      <c r="CA256" s="522">
        <v>1</v>
      </c>
      <c r="CB256" s="522">
        <v>1</v>
      </c>
      <c r="CC256" s="522" t="s">
        <v>749</v>
      </c>
      <c r="CD256" s="522">
        <v>1</v>
      </c>
      <c r="CE256" s="522" t="s">
        <v>749</v>
      </c>
      <c r="CF256" s="522" t="s">
        <v>749</v>
      </c>
      <c r="CG256" s="522" t="s">
        <v>749</v>
      </c>
      <c r="CH256" s="522" t="s">
        <v>749</v>
      </c>
      <c r="CI256" s="522" t="s">
        <v>749</v>
      </c>
      <c r="CJ256" s="522" t="s">
        <v>749</v>
      </c>
      <c r="CK256" s="522" t="s">
        <v>749</v>
      </c>
      <c r="CL256" s="522" t="s">
        <v>749</v>
      </c>
      <c r="CM256" s="522" t="s">
        <v>749</v>
      </c>
      <c r="CN256" s="522" t="s">
        <v>749</v>
      </c>
      <c r="CO256" s="522">
        <v>1</v>
      </c>
      <c r="CP256" s="522"/>
      <c r="CQ256" s="522"/>
      <c r="CR256" s="522"/>
      <c r="CS256" s="522"/>
      <c r="CT256" s="522"/>
      <c r="CU256" s="522"/>
      <c r="CV256" s="522"/>
    </row>
    <row r="257" s="258" customFormat="1" ht="158.4" spans="1:100">
      <c r="A257" s="447"/>
      <c r="B257" s="448">
        <f t="shared" si="49"/>
        <v>242</v>
      </c>
      <c r="C257" s="449" t="s">
        <v>1795</v>
      </c>
      <c r="D257" s="450" t="s">
        <v>743</v>
      </c>
      <c r="E257" s="451" t="s">
        <v>744</v>
      </c>
      <c r="F257" s="452" t="s">
        <v>1796</v>
      </c>
      <c r="G257" s="453" t="s">
        <v>1797</v>
      </c>
      <c r="H257" s="451" t="str">
        <f t="shared" si="50"/>
        <v>Webサーバ
Web server</v>
      </c>
      <c r="I257" s="319" t="s">
        <v>1709</v>
      </c>
      <c r="J257" s="320" t="s">
        <v>1710</v>
      </c>
      <c r="K257" s="487" t="str">
        <f t="shared" si="39"/>
        <v>回答不要
Not Applicable</v>
      </c>
      <c r="L257" s="488"/>
      <c r="M257" s="489"/>
      <c r="N257" s="492" t="s">
        <v>287</v>
      </c>
      <c r="O257" s="493"/>
      <c r="P257" s="494"/>
      <c r="Q257" s="503"/>
      <c r="R257" s="487" t="str">
        <f t="shared" si="40"/>
        <v>回答不要
Not Applicable</v>
      </c>
      <c r="S257" s="488"/>
      <c r="T257" s="489"/>
      <c r="U257" s="493"/>
      <c r="V257" s="494"/>
      <c r="W257" s="503"/>
      <c r="X257" s="487" t="str">
        <f t="shared" si="41"/>
        <v>回答不要
Not Applicable</v>
      </c>
      <c r="Y257" s="488"/>
      <c r="Z257" s="489"/>
      <c r="AA257" s="493"/>
      <c r="AB257" s="494"/>
      <c r="AC257" s="503"/>
      <c r="AD257" s="487" t="str">
        <f t="shared" si="42"/>
        <v>回答不要
Not Applicable</v>
      </c>
      <c r="AE257" s="488"/>
      <c r="AF257" s="489"/>
      <c r="AG257" s="493"/>
      <c r="AH257" s="494"/>
      <c r="AI257" s="503"/>
      <c r="AJ257" s="487" t="str">
        <f t="shared" si="43"/>
        <v>回答不要
Not Applicable</v>
      </c>
      <c r="AK257" s="488"/>
      <c r="AL257" s="489"/>
      <c r="AM257" s="493"/>
      <c r="AN257" s="494"/>
      <c r="AO257" s="503"/>
      <c r="AP257" s="509">
        <f>IF(OR(AND('0.Work Content Judge'!$AE$160=1,$CP257=99),AND('0.Work Content Judge'!$AH$160=1,$CQ257=99),AND('0.Work Content Judge'!$AG$160=1,$CR257=99),AND(COUNTIF('0.Work Content Judge'!$AJ$160:$AO$160,2)=0,$CS257=99),AND(COUNTIF('0.Work Content Judge'!$AJ$160:$AO$160,2)&gt;0,$CT257=99),AND('0.Work Content Judge'!$T$160=0,$CU257=99),AND('0.Work Content Judge'!$U$160=0,$CV257=99)),0,IF(OR(AND('0.Work Content Judge'!$G$130=1,$CD257=1),AND('0.Work Content Judge'!$H$130=1,$CE257=1),AND('0.Work Content Judge'!$I$130=1,$CF257=1),AND('0.Work Content Judge'!$J$130=1,$CG257=1),AND('0.Work Content Judge'!$L$130=1,$CK257=1),,AND('0.Work Content Judge'!$O$130=1,$CL257=1),AND('0.Work Content Judge'!$P$130=1,$CM257=1)),1,0))</f>
        <v>0</v>
      </c>
      <c r="AQ257" s="509">
        <f t="shared" si="44"/>
        <v>1</v>
      </c>
      <c r="AR257" s="509">
        <f>IF(OR(AND('0.Work Content Judge'!$AE$161=1,$CP257=99),AND('0.Work Content Judge'!$AH$161=1,$CQ257=99),AND('0.Work Content Judge'!$AG$161=1,$CR257=99),AND(COUNTIF('0.Work Content Judge'!$AJ$161:$AO$161,2)=0,$CS257=99),AND(COUNTIF('0.Work Content Judge'!$AJ$161:$AO$161,2)&gt;0,$CT257=99),AND('0.Work Content Judge'!$T$161=0,$CU257=99),AND('0.Work Content Judge'!$U$161=0,$CV257=99)),0,IF(OR(AND('0.Work Content Judge'!$G$131=1,$CD257=1),AND('0.Work Content Judge'!$H$131=1,$CE257=1),AND('0.Work Content Judge'!$I$131=1,$CF257=1),AND('0.Work Content Judge'!$J$131=1,$CG257=1),AND('0.Work Content Judge'!$L$131=1,$CK257=1),,AND('0.Work Content Judge'!$O$131=1,$CL257=1),AND('0.Work Content Judge'!$P$131=1,$CM257=1)),1,0))</f>
        <v>0</v>
      </c>
      <c r="AS257" s="509">
        <f t="shared" si="45"/>
        <v>1</v>
      </c>
      <c r="AT257" s="509">
        <f>IF(OR(AND('0.Work Content Judge'!$AE$162=1,$CP257=99),AND('0.Work Content Judge'!$AH$162=1,$CQ257=99),AND('0.Work Content Judge'!$AG$162=1,$CR257=99),AND(COUNTIF('0.Work Content Judge'!$AJ$162:$AO$162,2)=0,$CS257=99),AND(COUNTIF('0.Work Content Judge'!$AJ$162:$AO$162,2)&gt;0,$CT257=99),AND('0.Work Content Judge'!$T$162=0,$CU257=99),AND('0.Work Content Judge'!$U$162=0,$CV257=99)),0,IF(OR(AND('0.Work Content Judge'!$G$132=1,$CD257=1),AND('0.Work Content Judge'!$H$132=1,$CE257=1),AND('0.Work Content Judge'!$I$132=1,$CF257=1),AND('0.Work Content Judge'!$J$132=1,$CG257=1),AND('0.Work Content Judge'!$L$132=1,$CK257=1),,AND('0.Work Content Judge'!$O$132=1,$CL257=1),AND('0.Work Content Judge'!$P$132=1,$CM257=1)),1,0))</f>
        <v>0</v>
      </c>
      <c r="AU257" s="509">
        <f t="shared" si="46"/>
        <v>1</v>
      </c>
      <c r="AV257" s="509">
        <f>IF(OR(AND('0.Work Content Judge'!$AE$163=1,$CP257=99),AND('0.Work Content Judge'!$AH$163=1,$CQ257=99),AND('0.Work Content Judge'!$AG$163=1,$CR257=99),AND(COUNTIF('0.Work Content Judge'!$AJ$163:$AO$163,2)=0,$CS257=99),AND(COUNTIF('0.Work Content Judge'!$AJ$163:$AO$163,2)&gt;0,$CT257=99),AND('0.Work Content Judge'!$T$163=0,$CU257=99),AND('0.Work Content Judge'!$U$163=0,$CV257=99)),0,IF(OR(AND('0.Work Content Judge'!$G$133=1,$CD257=1),AND('0.Work Content Judge'!$H$133=1,$CE257=1),AND('0.Work Content Judge'!$I$133=1,$CF257=1),AND('0.Work Content Judge'!$J$133=1,$CG257=1),AND('0.Work Content Judge'!$L$133=1,$CK257=1),,AND('0.Work Content Judge'!$O$133=1,$CL257=1),AND('0.Work Content Judge'!$P$133=1,$CM257=1)),1,0))</f>
        <v>0</v>
      </c>
      <c r="AW257" s="509">
        <f t="shared" si="47"/>
        <v>1</v>
      </c>
      <c r="AX257" s="509">
        <f>IF(OR(AND('0.Work Content Judge'!$AE$164=1,$CP257=99),AND('0.Work Content Judge'!$AH$164=1,$CQ257=99),AND('0.Work Content Judge'!$AG$164=1,$CR257=99),AND(COUNTIF('0.Work Content Judge'!$AJ$164:$AO$164,2)=0,$CS257=99),AND(COUNTIF('0.Work Content Judge'!$AJ$164:$AO$164,2)&gt;0,$CT257=99),AND('0.Work Content Judge'!$T$164=0,$CU257=99),AND('0.Work Content Judge'!$U$164=0,$CV257=99)),0,IF(OR(AND('0.Work Content Judge'!$G$134=1,$CD257=1),AND('0.Work Content Judge'!$H$134=1,$CE257=1),AND('0.Work Content Judge'!$I$134=1,$CF257=1),AND('0.Work Content Judge'!$J$134=1,$CG257=1),AND('0.Work Content Judge'!$L$134=1,$CK257=1),,AND('0.Work Content Judge'!$O$134=1,$CL257=1),AND('0.Work Content Judge'!$P$134=1,$CM257=1)),1,0))</f>
        <v>0</v>
      </c>
      <c r="AY257" s="509">
        <f t="shared" si="48"/>
        <v>1</v>
      </c>
      <c r="AZ257" s="493">
        <f t="shared" si="51"/>
        <v>1</v>
      </c>
      <c r="BA257" s="521">
        <v>1</v>
      </c>
      <c r="BB257" s="522">
        <v>1</v>
      </c>
      <c r="BC257" s="522" t="s">
        <v>749</v>
      </c>
      <c r="BD257" s="522" t="s">
        <v>749</v>
      </c>
      <c r="BE257" s="522" t="s">
        <v>749</v>
      </c>
      <c r="BF257" s="522" t="s">
        <v>749</v>
      </c>
      <c r="BG257" s="522" t="s">
        <v>749</v>
      </c>
      <c r="BH257" s="522" t="s">
        <v>749</v>
      </c>
      <c r="BI257" s="522" t="s">
        <v>749</v>
      </c>
      <c r="BJ257" s="522" t="e">
        <v>#N/A</v>
      </c>
      <c r="BK257" s="522" t="e">
        <v>#N/A</v>
      </c>
      <c r="BL257" s="522" t="e">
        <v>#N/A</v>
      </c>
      <c r="BM257" s="522" t="e">
        <v>#N/A</v>
      </c>
      <c r="BN257" s="522" t="e">
        <v>#N/A</v>
      </c>
      <c r="BO257" s="522" t="e">
        <v>#N/A</v>
      </c>
      <c r="BP257" s="522" t="e">
        <v>#N/A</v>
      </c>
      <c r="BQ257" s="522" t="s">
        <v>749</v>
      </c>
      <c r="BR257" s="522">
        <v>1</v>
      </c>
      <c r="BS257" s="522" t="s">
        <v>749</v>
      </c>
      <c r="BT257" s="522" t="s">
        <v>749</v>
      </c>
      <c r="BU257" s="522" t="s">
        <v>749</v>
      </c>
      <c r="BV257" s="522" t="s">
        <v>749</v>
      </c>
      <c r="BW257" s="522" t="s">
        <v>749</v>
      </c>
      <c r="BX257" s="522" t="s">
        <v>749</v>
      </c>
      <c r="BY257" s="522" t="s">
        <v>749</v>
      </c>
      <c r="BZ257" s="522">
        <v>1</v>
      </c>
      <c r="CA257" s="522">
        <v>1</v>
      </c>
      <c r="CB257" s="522">
        <v>1</v>
      </c>
      <c r="CC257" s="522" t="s">
        <v>749</v>
      </c>
      <c r="CD257" s="522">
        <v>1</v>
      </c>
      <c r="CE257" s="522" t="s">
        <v>749</v>
      </c>
      <c r="CF257" s="522" t="s">
        <v>749</v>
      </c>
      <c r="CG257" s="522" t="s">
        <v>749</v>
      </c>
      <c r="CH257" s="522" t="s">
        <v>749</v>
      </c>
      <c r="CI257" s="522" t="s">
        <v>749</v>
      </c>
      <c r="CJ257" s="522" t="s">
        <v>749</v>
      </c>
      <c r="CK257" s="522" t="s">
        <v>749</v>
      </c>
      <c r="CL257" s="522" t="s">
        <v>749</v>
      </c>
      <c r="CM257" s="522" t="s">
        <v>749</v>
      </c>
      <c r="CN257" s="522" t="s">
        <v>749</v>
      </c>
      <c r="CO257" s="522">
        <v>1</v>
      </c>
      <c r="CP257" s="522"/>
      <c r="CQ257" s="522"/>
      <c r="CR257" s="522"/>
      <c r="CS257" s="522"/>
      <c r="CT257" s="522"/>
      <c r="CU257" s="522"/>
      <c r="CV257" s="522"/>
    </row>
    <row r="258" s="258" customFormat="1" ht="172.8" spans="1:100">
      <c r="A258" s="447"/>
      <c r="B258" s="448">
        <f t="shared" si="49"/>
        <v>243</v>
      </c>
      <c r="C258" s="449" t="s">
        <v>1798</v>
      </c>
      <c r="D258" s="450" t="s">
        <v>743</v>
      </c>
      <c r="E258" s="451" t="s">
        <v>744</v>
      </c>
      <c r="F258" s="452" t="s">
        <v>1799</v>
      </c>
      <c r="G258" s="453" t="s">
        <v>1800</v>
      </c>
      <c r="H258" s="451" t="str">
        <f t="shared" si="50"/>
        <v>Webサーバ
Web server</v>
      </c>
      <c r="I258" s="319" t="s">
        <v>1632</v>
      </c>
      <c r="J258" s="320" t="s">
        <v>1633</v>
      </c>
      <c r="K258" s="487" t="str">
        <f t="shared" si="39"/>
        <v>回答不要
Not Applicable</v>
      </c>
      <c r="L258" s="488"/>
      <c r="M258" s="489"/>
      <c r="N258" s="492" t="s">
        <v>287</v>
      </c>
      <c r="O258" s="493"/>
      <c r="P258" s="494"/>
      <c r="Q258" s="503"/>
      <c r="R258" s="487" t="str">
        <f t="shared" si="40"/>
        <v>回答不要
Not Applicable</v>
      </c>
      <c r="S258" s="488"/>
      <c r="T258" s="489"/>
      <c r="U258" s="493"/>
      <c r="V258" s="494"/>
      <c r="W258" s="503"/>
      <c r="X258" s="487" t="str">
        <f t="shared" si="41"/>
        <v>回答不要
Not Applicable</v>
      </c>
      <c r="Y258" s="488"/>
      <c r="Z258" s="489"/>
      <c r="AA258" s="493"/>
      <c r="AB258" s="494"/>
      <c r="AC258" s="503"/>
      <c r="AD258" s="487" t="str">
        <f t="shared" si="42"/>
        <v>回答不要
Not Applicable</v>
      </c>
      <c r="AE258" s="488"/>
      <c r="AF258" s="489"/>
      <c r="AG258" s="493"/>
      <c r="AH258" s="494"/>
      <c r="AI258" s="503"/>
      <c r="AJ258" s="487" t="str">
        <f t="shared" si="43"/>
        <v>回答不要
Not Applicable</v>
      </c>
      <c r="AK258" s="488"/>
      <c r="AL258" s="489"/>
      <c r="AM258" s="493"/>
      <c r="AN258" s="494"/>
      <c r="AO258" s="503"/>
      <c r="AP258" s="509">
        <f>IF(OR(AND('0.Work Content Judge'!$AE$160=1,$CP258=99),AND('0.Work Content Judge'!$AH$160=1,$CQ258=99),AND('0.Work Content Judge'!$AG$160=1,$CR258=99),AND(COUNTIF('0.Work Content Judge'!$AJ$160:$AO$160,2)=0,$CS258=99),AND(COUNTIF('0.Work Content Judge'!$AJ$160:$AO$160,2)&gt;0,$CT258=99),AND('0.Work Content Judge'!$T$160=0,$CU258=99),AND('0.Work Content Judge'!$U$160=0,$CV258=99)),0,IF(OR(AND('0.Work Content Judge'!$G$130=1,$CD258=1),AND('0.Work Content Judge'!$H$130=1,$CE258=1),AND('0.Work Content Judge'!$I$130=1,$CF258=1),AND('0.Work Content Judge'!$J$130=1,$CG258=1),AND('0.Work Content Judge'!$L$130=1,$CK258=1),,AND('0.Work Content Judge'!$O$130=1,$CL258=1),AND('0.Work Content Judge'!$P$130=1,$CM258=1)),1,0))</f>
        <v>0</v>
      </c>
      <c r="AQ258" s="509">
        <f t="shared" si="44"/>
        <v>1</v>
      </c>
      <c r="AR258" s="509">
        <f>IF(OR(AND('0.Work Content Judge'!$AE$161=1,$CP258=99),AND('0.Work Content Judge'!$AH$161=1,$CQ258=99),AND('0.Work Content Judge'!$AG$161=1,$CR258=99),AND(COUNTIF('0.Work Content Judge'!$AJ$161:$AO$161,2)=0,$CS258=99),AND(COUNTIF('0.Work Content Judge'!$AJ$161:$AO$161,2)&gt;0,$CT258=99),AND('0.Work Content Judge'!$T$161=0,$CU258=99),AND('0.Work Content Judge'!$U$161=0,$CV258=99)),0,IF(OR(AND('0.Work Content Judge'!$G$131=1,$CD258=1),AND('0.Work Content Judge'!$H$131=1,$CE258=1),AND('0.Work Content Judge'!$I$131=1,$CF258=1),AND('0.Work Content Judge'!$J$131=1,$CG258=1),AND('0.Work Content Judge'!$L$131=1,$CK258=1),,AND('0.Work Content Judge'!$O$131=1,$CL258=1),AND('0.Work Content Judge'!$P$131=1,$CM258=1)),1,0))</f>
        <v>0</v>
      </c>
      <c r="AS258" s="509">
        <f t="shared" si="45"/>
        <v>1</v>
      </c>
      <c r="AT258" s="509">
        <f>IF(OR(AND('0.Work Content Judge'!$AE$162=1,$CP258=99),AND('0.Work Content Judge'!$AH$162=1,$CQ258=99),AND('0.Work Content Judge'!$AG$162=1,$CR258=99),AND(COUNTIF('0.Work Content Judge'!$AJ$162:$AO$162,2)=0,$CS258=99),AND(COUNTIF('0.Work Content Judge'!$AJ$162:$AO$162,2)&gt;0,$CT258=99),AND('0.Work Content Judge'!$T$162=0,$CU258=99),AND('0.Work Content Judge'!$U$162=0,$CV258=99)),0,IF(OR(AND('0.Work Content Judge'!$G$132=1,$CD258=1),AND('0.Work Content Judge'!$H$132=1,$CE258=1),AND('0.Work Content Judge'!$I$132=1,$CF258=1),AND('0.Work Content Judge'!$J$132=1,$CG258=1),AND('0.Work Content Judge'!$L$132=1,$CK258=1),,AND('0.Work Content Judge'!$O$132=1,$CL258=1),AND('0.Work Content Judge'!$P$132=1,$CM258=1)),1,0))</f>
        <v>0</v>
      </c>
      <c r="AU258" s="509">
        <f t="shared" si="46"/>
        <v>1</v>
      </c>
      <c r="AV258" s="509">
        <f>IF(OR(AND('0.Work Content Judge'!$AE$163=1,$CP258=99),AND('0.Work Content Judge'!$AH$163=1,$CQ258=99),AND('0.Work Content Judge'!$AG$163=1,$CR258=99),AND(COUNTIF('0.Work Content Judge'!$AJ$163:$AO$163,2)=0,$CS258=99),AND(COUNTIF('0.Work Content Judge'!$AJ$163:$AO$163,2)&gt;0,$CT258=99),AND('0.Work Content Judge'!$T$163=0,$CU258=99),AND('0.Work Content Judge'!$U$163=0,$CV258=99)),0,IF(OR(AND('0.Work Content Judge'!$G$133=1,$CD258=1),AND('0.Work Content Judge'!$H$133=1,$CE258=1),AND('0.Work Content Judge'!$I$133=1,$CF258=1),AND('0.Work Content Judge'!$J$133=1,$CG258=1),AND('0.Work Content Judge'!$L$133=1,$CK258=1),,AND('0.Work Content Judge'!$O$133=1,$CL258=1),AND('0.Work Content Judge'!$P$133=1,$CM258=1)),1,0))</f>
        <v>0</v>
      </c>
      <c r="AW258" s="509">
        <f t="shared" si="47"/>
        <v>1</v>
      </c>
      <c r="AX258" s="509">
        <f>IF(OR(AND('0.Work Content Judge'!$AE$164=1,$CP258=99),AND('0.Work Content Judge'!$AH$164=1,$CQ258=99),AND('0.Work Content Judge'!$AG$164=1,$CR258=99),AND(COUNTIF('0.Work Content Judge'!$AJ$164:$AO$164,2)=0,$CS258=99),AND(COUNTIF('0.Work Content Judge'!$AJ$164:$AO$164,2)&gt;0,$CT258=99),AND('0.Work Content Judge'!$T$164=0,$CU258=99),AND('0.Work Content Judge'!$U$164=0,$CV258=99)),0,IF(OR(AND('0.Work Content Judge'!$G$134=1,$CD258=1),AND('0.Work Content Judge'!$H$134=1,$CE258=1),AND('0.Work Content Judge'!$I$134=1,$CF258=1),AND('0.Work Content Judge'!$J$134=1,$CG258=1),AND('0.Work Content Judge'!$L$134=1,$CK258=1),,AND('0.Work Content Judge'!$O$134=1,$CL258=1),AND('0.Work Content Judge'!$P$134=1,$CM258=1)),1,0))</f>
        <v>0</v>
      </c>
      <c r="AY258" s="509">
        <f t="shared" si="48"/>
        <v>1</v>
      </c>
      <c r="AZ258" s="493">
        <f t="shared" si="51"/>
        <v>1</v>
      </c>
      <c r="BA258" s="521">
        <v>1</v>
      </c>
      <c r="BB258" s="522">
        <v>1</v>
      </c>
      <c r="BC258" s="522" t="s">
        <v>749</v>
      </c>
      <c r="BD258" s="522" t="s">
        <v>749</v>
      </c>
      <c r="BE258" s="522" t="s">
        <v>749</v>
      </c>
      <c r="BF258" s="522" t="s">
        <v>749</v>
      </c>
      <c r="BG258" s="522" t="s">
        <v>749</v>
      </c>
      <c r="BH258" s="522" t="s">
        <v>749</v>
      </c>
      <c r="BI258" s="522" t="s">
        <v>749</v>
      </c>
      <c r="BJ258" s="522" t="e">
        <v>#N/A</v>
      </c>
      <c r="BK258" s="522" t="e">
        <v>#N/A</v>
      </c>
      <c r="BL258" s="522" t="e">
        <v>#N/A</v>
      </c>
      <c r="BM258" s="522" t="e">
        <v>#N/A</v>
      </c>
      <c r="BN258" s="522" t="e">
        <v>#N/A</v>
      </c>
      <c r="BO258" s="522" t="e">
        <v>#N/A</v>
      </c>
      <c r="BP258" s="522" t="e">
        <v>#N/A</v>
      </c>
      <c r="BQ258" s="522" t="s">
        <v>749</v>
      </c>
      <c r="BR258" s="522">
        <v>1</v>
      </c>
      <c r="BS258" s="522" t="s">
        <v>749</v>
      </c>
      <c r="BT258" s="522" t="s">
        <v>749</v>
      </c>
      <c r="BU258" s="522" t="s">
        <v>749</v>
      </c>
      <c r="BV258" s="522" t="s">
        <v>749</v>
      </c>
      <c r="BW258" s="522" t="s">
        <v>749</v>
      </c>
      <c r="BX258" s="522" t="s">
        <v>749</v>
      </c>
      <c r="BY258" s="522" t="s">
        <v>749</v>
      </c>
      <c r="BZ258" s="522">
        <v>1</v>
      </c>
      <c r="CA258" s="522">
        <v>1</v>
      </c>
      <c r="CB258" s="522">
        <v>1</v>
      </c>
      <c r="CC258" s="522" t="s">
        <v>749</v>
      </c>
      <c r="CD258" s="522">
        <v>1</v>
      </c>
      <c r="CE258" s="522" t="s">
        <v>749</v>
      </c>
      <c r="CF258" s="522" t="s">
        <v>749</v>
      </c>
      <c r="CG258" s="522" t="s">
        <v>749</v>
      </c>
      <c r="CH258" s="522" t="s">
        <v>749</v>
      </c>
      <c r="CI258" s="522" t="s">
        <v>749</v>
      </c>
      <c r="CJ258" s="522" t="s">
        <v>749</v>
      </c>
      <c r="CK258" s="522" t="s">
        <v>749</v>
      </c>
      <c r="CL258" s="522" t="s">
        <v>749</v>
      </c>
      <c r="CM258" s="522" t="s">
        <v>749</v>
      </c>
      <c r="CN258" s="522" t="s">
        <v>749</v>
      </c>
      <c r="CO258" s="522">
        <v>1</v>
      </c>
      <c r="CP258" s="522"/>
      <c r="CQ258" s="522"/>
      <c r="CR258" s="522"/>
      <c r="CS258" s="522"/>
      <c r="CT258" s="522"/>
      <c r="CU258" s="522"/>
      <c r="CV258" s="522"/>
    </row>
    <row r="259" s="258" customFormat="1" ht="172.8" spans="1:100">
      <c r="A259" s="447"/>
      <c r="B259" s="448">
        <f t="shared" si="49"/>
        <v>244</v>
      </c>
      <c r="C259" s="449" t="s">
        <v>1801</v>
      </c>
      <c r="D259" s="450" t="s">
        <v>743</v>
      </c>
      <c r="E259" s="451" t="s">
        <v>744</v>
      </c>
      <c r="F259" s="452" t="s">
        <v>1802</v>
      </c>
      <c r="G259" s="453" t="s">
        <v>1803</v>
      </c>
      <c r="H259" s="451" t="str">
        <f t="shared" si="50"/>
        <v>Webサーバ
Web server</v>
      </c>
      <c r="I259" s="319" t="s">
        <v>1632</v>
      </c>
      <c r="J259" s="320" t="s">
        <v>1633</v>
      </c>
      <c r="K259" s="487" t="str">
        <f t="shared" si="39"/>
        <v>回答不要
Not Applicable</v>
      </c>
      <c r="L259" s="488"/>
      <c r="M259" s="489"/>
      <c r="N259" s="492" t="s">
        <v>287</v>
      </c>
      <c r="O259" s="493"/>
      <c r="P259" s="494"/>
      <c r="Q259" s="503"/>
      <c r="R259" s="487" t="str">
        <f t="shared" si="40"/>
        <v>回答不要
Not Applicable</v>
      </c>
      <c r="S259" s="488"/>
      <c r="T259" s="489"/>
      <c r="U259" s="493"/>
      <c r="V259" s="494"/>
      <c r="W259" s="503"/>
      <c r="X259" s="487" t="str">
        <f t="shared" si="41"/>
        <v>回答不要
Not Applicable</v>
      </c>
      <c r="Y259" s="488"/>
      <c r="Z259" s="489"/>
      <c r="AA259" s="493"/>
      <c r="AB259" s="494"/>
      <c r="AC259" s="503"/>
      <c r="AD259" s="487" t="str">
        <f t="shared" si="42"/>
        <v>回答不要
Not Applicable</v>
      </c>
      <c r="AE259" s="488"/>
      <c r="AF259" s="489"/>
      <c r="AG259" s="493"/>
      <c r="AH259" s="494"/>
      <c r="AI259" s="503"/>
      <c r="AJ259" s="487" t="str">
        <f t="shared" si="43"/>
        <v>回答不要
Not Applicable</v>
      </c>
      <c r="AK259" s="488"/>
      <c r="AL259" s="489"/>
      <c r="AM259" s="493"/>
      <c r="AN259" s="494"/>
      <c r="AO259" s="503"/>
      <c r="AP259" s="509">
        <f>IF(OR(AND('0.Work Content Judge'!$AE$160=1,$CP259=99),AND('0.Work Content Judge'!$AH$160=1,$CQ259=99),AND('0.Work Content Judge'!$AG$160=1,$CR259=99),AND(COUNTIF('0.Work Content Judge'!$AJ$160:$AO$160,2)=0,$CS259=99),AND(COUNTIF('0.Work Content Judge'!$AJ$160:$AO$160,2)&gt;0,$CT259=99),AND('0.Work Content Judge'!$T$160=0,$CU259=99),AND('0.Work Content Judge'!$U$160=0,$CV259=99)),0,IF(OR(AND('0.Work Content Judge'!$G$130=1,$CD259=1),AND('0.Work Content Judge'!$H$130=1,$CE259=1),AND('0.Work Content Judge'!$I$130=1,$CF259=1),AND('0.Work Content Judge'!$J$130=1,$CG259=1),AND('0.Work Content Judge'!$L$130=1,$CK259=1),,AND('0.Work Content Judge'!$O$130=1,$CL259=1),AND('0.Work Content Judge'!$P$130=1,$CM259=1)),1,0))</f>
        <v>0</v>
      </c>
      <c r="AQ259" s="509">
        <f t="shared" si="44"/>
        <v>1</v>
      </c>
      <c r="AR259" s="509">
        <f>IF(OR(AND('0.Work Content Judge'!$AE$161=1,$CP259=99),AND('0.Work Content Judge'!$AH$161=1,$CQ259=99),AND('0.Work Content Judge'!$AG$161=1,$CR259=99),AND(COUNTIF('0.Work Content Judge'!$AJ$161:$AO$161,2)=0,$CS259=99),AND(COUNTIF('0.Work Content Judge'!$AJ$161:$AO$161,2)&gt;0,$CT259=99),AND('0.Work Content Judge'!$T$161=0,$CU259=99),AND('0.Work Content Judge'!$U$161=0,$CV259=99)),0,IF(OR(AND('0.Work Content Judge'!$G$131=1,$CD259=1),AND('0.Work Content Judge'!$H$131=1,$CE259=1),AND('0.Work Content Judge'!$I$131=1,$CF259=1),AND('0.Work Content Judge'!$J$131=1,$CG259=1),AND('0.Work Content Judge'!$L$131=1,$CK259=1),,AND('0.Work Content Judge'!$O$131=1,$CL259=1),AND('0.Work Content Judge'!$P$131=1,$CM259=1)),1,0))</f>
        <v>0</v>
      </c>
      <c r="AS259" s="509">
        <f t="shared" si="45"/>
        <v>1</v>
      </c>
      <c r="AT259" s="509">
        <f>IF(OR(AND('0.Work Content Judge'!$AE$162=1,$CP259=99),AND('0.Work Content Judge'!$AH$162=1,$CQ259=99),AND('0.Work Content Judge'!$AG$162=1,$CR259=99),AND(COUNTIF('0.Work Content Judge'!$AJ$162:$AO$162,2)=0,$CS259=99),AND(COUNTIF('0.Work Content Judge'!$AJ$162:$AO$162,2)&gt;0,$CT259=99),AND('0.Work Content Judge'!$T$162=0,$CU259=99),AND('0.Work Content Judge'!$U$162=0,$CV259=99)),0,IF(OR(AND('0.Work Content Judge'!$G$132=1,$CD259=1),AND('0.Work Content Judge'!$H$132=1,$CE259=1),AND('0.Work Content Judge'!$I$132=1,$CF259=1),AND('0.Work Content Judge'!$J$132=1,$CG259=1),AND('0.Work Content Judge'!$L$132=1,$CK259=1),,AND('0.Work Content Judge'!$O$132=1,$CL259=1),AND('0.Work Content Judge'!$P$132=1,$CM259=1)),1,0))</f>
        <v>0</v>
      </c>
      <c r="AU259" s="509">
        <f t="shared" si="46"/>
        <v>1</v>
      </c>
      <c r="AV259" s="509">
        <f>IF(OR(AND('0.Work Content Judge'!$AE$163=1,$CP259=99),AND('0.Work Content Judge'!$AH$163=1,$CQ259=99),AND('0.Work Content Judge'!$AG$163=1,$CR259=99),AND(COUNTIF('0.Work Content Judge'!$AJ$163:$AO$163,2)=0,$CS259=99),AND(COUNTIF('0.Work Content Judge'!$AJ$163:$AO$163,2)&gt;0,$CT259=99),AND('0.Work Content Judge'!$T$163=0,$CU259=99),AND('0.Work Content Judge'!$U$163=0,$CV259=99)),0,IF(OR(AND('0.Work Content Judge'!$G$133=1,$CD259=1),AND('0.Work Content Judge'!$H$133=1,$CE259=1),AND('0.Work Content Judge'!$I$133=1,$CF259=1),AND('0.Work Content Judge'!$J$133=1,$CG259=1),AND('0.Work Content Judge'!$L$133=1,$CK259=1),,AND('0.Work Content Judge'!$O$133=1,$CL259=1),AND('0.Work Content Judge'!$P$133=1,$CM259=1)),1,0))</f>
        <v>0</v>
      </c>
      <c r="AW259" s="509">
        <f t="shared" si="47"/>
        <v>1</v>
      </c>
      <c r="AX259" s="509">
        <f>IF(OR(AND('0.Work Content Judge'!$AE$164=1,$CP259=99),AND('0.Work Content Judge'!$AH$164=1,$CQ259=99),AND('0.Work Content Judge'!$AG$164=1,$CR259=99),AND(COUNTIF('0.Work Content Judge'!$AJ$164:$AO$164,2)=0,$CS259=99),AND(COUNTIF('0.Work Content Judge'!$AJ$164:$AO$164,2)&gt;0,$CT259=99),AND('0.Work Content Judge'!$T$164=0,$CU259=99),AND('0.Work Content Judge'!$U$164=0,$CV259=99)),0,IF(OR(AND('0.Work Content Judge'!$G$134=1,$CD259=1),AND('0.Work Content Judge'!$H$134=1,$CE259=1),AND('0.Work Content Judge'!$I$134=1,$CF259=1),AND('0.Work Content Judge'!$J$134=1,$CG259=1),AND('0.Work Content Judge'!$L$134=1,$CK259=1),,AND('0.Work Content Judge'!$O$134=1,$CL259=1),AND('0.Work Content Judge'!$P$134=1,$CM259=1)),1,0))</f>
        <v>0</v>
      </c>
      <c r="AY259" s="509">
        <f t="shared" si="48"/>
        <v>1</v>
      </c>
      <c r="AZ259" s="493">
        <f t="shared" si="51"/>
        <v>1</v>
      </c>
      <c r="BA259" s="521">
        <v>1</v>
      </c>
      <c r="BB259" s="522">
        <v>1</v>
      </c>
      <c r="BC259" s="522" t="s">
        <v>749</v>
      </c>
      <c r="BD259" s="522" t="s">
        <v>749</v>
      </c>
      <c r="BE259" s="522" t="s">
        <v>749</v>
      </c>
      <c r="BF259" s="522" t="s">
        <v>749</v>
      </c>
      <c r="BG259" s="522" t="s">
        <v>749</v>
      </c>
      <c r="BH259" s="522" t="s">
        <v>749</v>
      </c>
      <c r="BI259" s="522" t="s">
        <v>749</v>
      </c>
      <c r="BJ259" s="522" t="e">
        <v>#N/A</v>
      </c>
      <c r="BK259" s="522" t="e">
        <v>#N/A</v>
      </c>
      <c r="BL259" s="522" t="e">
        <v>#N/A</v>
      </c>
      <c r="BM259" s="522" t="e">
        <v>#N/A</v>
      </c>
      <c r="BN259" s="522" t="e">
        <v>#N/A</v>
      </c>
      <c r="BO259" s="522" t="e">
        <v>#N/A</v>
      </c>
      <c r="BP259" s="522" t="e">
        <v>#N/A</v>
      </c>
      <c r="BQ259" s="522" t="s">
        <v>749</v>
      </c>
      <c r="BR259" s="522">
        <v>1</v>
      </c>
      <c r="BS259" s="522" t="s">
        <v>749</v>
      </c>
      <c r="BT259" s="522" t="s">
        <v>749</v>
      </c>
      <c r="BU259" s="522" t="s">
        <v>749</v>
      </c>
      <c r="BV259" s="522" t="s">
        <v>749</v>
      </c>
      <c r="BW259" s="522" t="s">
        <v>749</v>
      </c>
      <c r="BX259" s="522" t="s">
        <v>749</v>
      </c>
      <c r="BY259" s="522" t="s">
        <v>749</v>
      </c>
      <c r="BZ259" s="522">
        <v>1</v>
      </c>
      <c r="CA259" s="522">
        <v>1</v>
      </c>
      <c r="CB259" s="522">
        <v>1</v>
      </c>
      <c r="CC259" s="522" t="s">
        <v>749</v>
      </c>
      <c r="CD259" s="522">
        <v>1</v>
      </c>
      <c r="CE259" s="522" t="s">
        <v>749</v>
      </c>
      <c r="CF259" s="522" t="s">
        <v>749</v>
      </c>
      <c r="CG259" s="522" t="s">
        <v>749</v>
      </c>
      <c r="CH259" s="522" t="s">
        <v>749</v>
      </c>
      <c r="CI259" s="522" t="s">
        <v>749</v>
      </c>
      <c r="CJ259" s="522" t="s">
        <v>749</v>
      </c>
      <c r="CK259" s="522" t="s">
        <v>749</v>
      </c>
      <c r="CL259" s="522" t="s">
        <v>749</v>
      </c>
      <c r="CM259" s="522" t="s">
        <v>749</v>
      </c>
      <c r="CN259" s="522" t="s">
        <v>749</v>
      </c>
      <c r="CO259" s="522">
        <v>1</v>
      </c>
      <c r="CP259" s="522"/>
      <c r="CQ259" s="522"/>
      <c r="CR259" s="522"/>
      <c r="CS259" s="522"/>
      <c r="CT259" s="522"/>
      <c r="CU259" s="522"/>
      <c r="CV259" s="522"/>
    </row>
    <row r="260" s="258" customFormat="1" ht="172.8" spans="1:100">
      <c r="A260" s="447"/>
      <c r="B260" s="448">
        <f t="shared" si="49"/>
        <v>245</v>
      </c>
      <c r="C260" s="449" t="s">
        <v>1804</v>
      </c>
      <c r="D260" s="450" t="s">
        <v>743</v>
      </c>
      <c r="E260" s="451" t="s">
        <v>744</v>
      </c>
      <c r="F260" s="452" t="s">
        <v>1805</v>
      </c>
      <c r="G260" s="453" t="s">
        <v>1806</v>
      </c>
      <c r="H260" s="451" t="str">
        <f t="shared" si="50"/>
        <v>Webサーバ
Web server</v>
      </c>
      <c r="I260" s="319" t="s">
        <v>1632</v>
      </c>
      <c r="J260" s="320" t="s">
        <v>1633</v>
      </c>
      <c r="K260" s="487" t="str">
        <f t="shared" si="39"/>
        <v>回答不要
Not Applicable</v>
      </c>
      <c r="L260" s="488"/>
      <c r="M260" s="489"/>
      <c r="N260" s="492" t="s">
        <v>287</v>
      </c>
      <c r="O260" s="493"/>
      <c r="P260" s="494"/>
      <c r="Q260" s="503"/>
      <c r="R260" s="487" t="str">
        <f t="shared" si="40"/>
        <v>回答不要
Not Applicable</v>
      </c>
      <c r="S260" s="488"/>
      <c r="T260" s="489"/>
      <c r="U260" s="493"/>
      <c r="V260" s="494"/>
      <c r="W260" s="503"/>
      <c r="X260" s="487" t="str">
        <f t="shared" si="41"/>
        <v>回答不要
Not Applicable</v>
      </c>
      <c r="Y260" s="488"/>
      <c r="Z260" s="489"/>
      <c r="AA260" s="493"/>
      <c r="AB260" s="494"/>
      <c r="AC260" s="503"/>
      <c r="AD260" s="487" t="str">
        <f t="shared" si="42"/>
        <v>回答不要
Not Applicable</v>
      </c>
      <c r="AE260" s="488"/>
      <c r="AF260" s="489"/>
      <c r="AG260" s="493"/>
      <c r="AH260" s="494"/>
      <c r="AI260" s="503"/>
      <c r="AJ260" s="487" t="str">
        <f t="shared" si="43"/>
        <v>回答不要
Not Applicable</v>
      </c>
      <c r="AK260" s="488"/>
      <c r="AL260" s="489"/>
      <c r="AM260" s="493"/>
      <c r="AN260" s="494"/>
      <c r="AO260" s="503"/>
      <c r="AP260" s="509">
        <f>IF(OR(AND('0.Work Content Judge'!$AE$160=1,$CP260=99),AND('0.Work Content Judge'!$AH$160=1,$CQ260=99),AND('0.Work Content Judge'!$AG$160=1,$CR260=99),AND(COUNTIF('0.Work Content Judge'!$AJ$160:$AO$160,2)=0,$CS260=99),AND(COUNTIF('0.Work Content Judge'!$AJ$160:$AO$160,2)&gt;0,$CT260=99),AND('0.Work Content Judge'!$T$160=0,$CU260=99),AND('0.Work Content Judge'!$U$160=0,$CV260=99)),0,IF(OR(AND('0.Work Content Judge'!$G$130=1,$CD260=1),AND('0.Work Content Judge'!$H$130=1,$CE260=1),AND('0.Work Content Judge'!$I$130=1,$CF260=1),AND('0.Work Content Judge'!$J$130=1,$CG260=1),AND('0.Work Content Judge'!$L$130=1,$CK260=1),,AND('0.Work Content Judge'!$O$130=1,$CL260=1),AND('0.Work Content Judge'!$P$130=1,$CM260=1)),1,0))</f>
        <v>0</v>
      </c>
      <c r="AQ260" s="509">
        <f t="shared" si="44"/>
        <v>1</v>
      </c>
      <c r="AR260" s="509">
        <f>IF(OR(AND('0.Work Content Judge'!$AE$161=1,$CP260=99),AND('0.Work Content Judge'!$AH$161=1,$CQ260=99),AND('0.Work Content Judge'!$AG$161=1,$CR260=99),AND(COUNTIF('0.Work Content Judge'!$AJ$161:$AO$161,2)=0,$CS260=99),AND(COUNTIF('0.Work Content Judge'!$AJ$161:$AO$161,2)&gt;0,$CT260=99),AND('0.Work Content Judge'!$T$161=0,$CU260=99),AND('0.Work Content Judge'!$U$161=0,$CV260=99)),0,IF(OR(AND('0.Work Content Judge'!$G$131=1,$CD260=1),AND('0.Work Content Judge'!$H$131=1,$CE260=1),AND('0.Work Content Judge'!$I$131=1,$CF260=1),AND('0.Work Content Judge'!$J$131=1,$CG260=1),AND('0.Work Content Judge'!$L$131=1,$CK260=1),,AND('0.Work Content Judge'!$O$131=1,$CL260=1),AND('0.Work Content Judge'!$P$131=1,$CM260=1)),1,0))</f>
        <v>0</v>
      </c>
      <c r="AS260" s="509">
        <f t="shared" si="45"/>
        <v>1</v>
      </c>
      <c r="AT260" s="509">
        <f>IF(OR(AND('0.Work Content Judge'!$AE$162=1,$CP260=99),AND('0.Work Content Judge'!$AH$162=1,$CQ260=99),AND('0.Work Content Judge'!$AG$162=1,$CR260=99),AND(COUNTIF('0.Work Content Judge'!$AJ$162:$AO$162,2)=0,$CS260=99),AND(COUNTIF('0.Work Content Judge'!$AJ$162:$AO$162,2)&gt;0,$CT260=99),AND('0.Work Content Judge'!$T$162=0,$CU260=99),AND('0.Work Content Judge'!$U$162=0,$CV260=99)),0,IF(OR(AND('0.Work Content Judge'!$G$132=1,$CD260=1),AND('0.Work Content Judge'!$H$132=1,$CE260=1),AND('0.Work Content Judge'!$I$132=1,$CF260=1),AND('0.Work Content Judge'!$J$132=1,$CG260=1),AND('0.Work Content Judge'!$L$132=1,$CK260=1),,AND('0.Work Content Judge'!$O$132=1,$CL260=1),AND('0.Work Content Judge'!$P$132=1,$CM260=1)),1,0))</f>
        <v>0</v>
      </c>
      <c r="AU260" s="509">
        <f t="shared" si="46"/>
        <v>1</v>
      </c>
      <c r="AV260" s="509">
        <f>IF(OR(AND('0.Work Content Judge'!$AE$163=1,$CP260=99),AND('0.Work Content Judge'!$AH$163=1,$CQ260=99),AND('0.Work Content Judge'!$AG$163=1,$CR260=99),AND(COUNTIF('0.Work Content Judge'!$AJ$163:$AO$163,2)=0,$CS260=99),AND(COUNTIF('0.Work Content Judge'!$AJ$163:$AO$163,2)&gt;0,$CT260=99),AND('0.Work Content Judge'!$T$163=0,$CU260=99),AND('0.Work Content Judge'!$U$163=0,$CV260=99)),0,IF(OR(AND('0.Work Content Judge'!$G$133=1,$CD260=1),AND('0.Work Content Judge'!$H$133=1,$CE260=1),AND('0.Work Content Judge'!$I$133=1,$CF260=1),AND('0.Work Content Judge'!$J$133=1,$CG260=1),AND('0.Work Content Judge'!$L$133=1,$CK260=1),,AND('0.Work Content Judge'!$O$133=1,$CL260=1),AND('0.Work Content Judge'!$P$133=1,$CM260=1)),1,0))</f>
        <v>0</v>
      </c>
      <c r="AW260" s="509">
        <f t="shared" si="47"/>
        <v>1</v>
      </c>
      <c r="AX260" s="509">
        <f>IF(OR(AND('0.Work Content Judge'!$AE$164=1,$CP260=99),AND('0.Work Content Judge'!$AH$164=1,$CQ260=99),AND('0.Work Content Judge'!$AG$164=1,$CR260=99),AND(COUNTIF('0.Work Content Judge'!$AJ$164:$AO$164,2)=0,$CS260=99),AND(COUNTIF('0.Work Content Judge'!$AJ$164:$AO$164,2)&gt;0,$CT260=99),AND('0.Work Content Judge'!$T$164=0,$CU260=99),AND('0.Work Content Judge'!$U$164=0,$CV260=99)),0,IF(OR(AND('0.Work Content Judge'!$G$134=1,$CD260=1),AND('0.Work Content Judge'!$H$134=1,$CE260=1),AND('0.Work Content Judge'!$I$134=1,$CF260=1),AND('0.Work Content Judge'!$J$134=1,$CG260=1),AND('0.Work Content Judge'!$L$134=1,$CK260=1),,AND('0.Work Content Judge'!$O$134=1,$CL260=1),AND('0.Work Content Judge'!$P$134=1,$CM260=1)),1,0))</f>
        <v>0</v>
      </c>
      <c r="AY260" s="509">
        <f t="shared" si="48"/>
        <v>1</v>
      </c>
      <c r="AZ260" s="493">
        <f t="shared" si="51"/>
        <v>1</v>
      </c>
      <c r="BA260" s="521">
        <v>1</v>
      </c>
      <c r="BB260" s="522">
        <v>1</v>
      </c>
      <c r="BC260" s="522" t="s">
        <v>749</v>
      </c>
      <c r="BD260" s="522" t="s">
        <v>749</v>
      </c>
      <c r="BE260" s="522" t="s">
        <v>749</v>
      </c>
      <c r="BF260" s="522" t="s">
        <v>749</v>
      </c>
      <c r="BG260" s="522" t="s">
        <v>749</v>
      </c>
      <c r="BH260" s="522" t="s">
        <v>749</v>
      </c>
      <c r="BI260" s="522" t="s">
        <v>749</v>
      </c>
      <c r="BJ260" s="522" t="e">
        <v>#N/A</v>
      </c>
      <c r="BK260" s="522" t="e">
        <v>#N/A</v>
      </c>
      <c r="BL260" s="522" t="e">
        <v>#N/A</v>
      </c>
      <c r="BM260" s="522" t="e">
        <v>#N/A</v>
      </c>
      <c r="BN260" s="522" t="e">
        <v>#N/A</v>
      </c>
      <c r="BO260" s="522" t="e">
        <v>#N/A</v>
      </c>
      <c r="BP260" s="522" t="e">
        <v>#N/A</v>
      </c>
      <c r="BQ260" s="522" t="s">
        <v>749</v>
      </c>
      <c r="BR260" s="522">
        <v>1</v>
      </c>
      <c r="BS260" s="522" t="s">
        <v>749</v>
      </c>
      <c r="BT260" s="522" t="s">
        <v>749</v>
      </c>
      <c r="BU260" s="522" t="s">
        <v>749</v>
      </c>
      <c r="BV260" s="522" t="s">
        <v>749</v>
      </c>
      <c r="BW260" s="522" t="s">
        <v>749</v>
      </c>
      <c r="BX260" s="522" t="s">
        <v>749</v>
      </c>
      <c r="BY260" s="522" t="s">
        <v>749</v>
      </c>
      <c r="BZ260" s="522">
        <v>1</v>
      </c>
      <c r="CA260" s="522">
        <v>1</v>
      </c>
      <c r="CB260" s="522">
        <v>1</v>
      </c>
      <c r="CC260" s="522" t="s">
        <v>749</v>
      </c>
      <c r="CD260" s="522">
        <v>1</v>
      </c>
      <c r="CE260" s="522" t="s">
        <v>749</v>
      </c>
      <c r="CF260" s="522" t="s">
        <v>749</v>
      </c>
      <c r="CG260" s="522" t="s">
        <v>749</v>
      </c>
      <c r="CH260" s="522" t="s">
        <v>749</v>
      </c>
      <c r="CI260" s="522" t="s">
        <v>749</v>
      </c>
      <c r="CJ260" s="522" t="s">
        <v>749</v>
      </c>
      <c r="CK260" s="522" t="s">
        <v>749</v>
      </c>
      <c r="CL260" s="522" t="s">
        <v>749</v>
      </c>
      <c r="CM260" s="522" t="s">
        <v>749</v>
      </c>
      <c r="CN260" s="522" t="s">
        <v>749</v>
      </c>
      <c r="CO260" s="522">
        <v>1</v>
      </c>
      <c r="CP260" s="522"/>
      <c r="CQ260" s="522"/>
      <c r="CR260" s="522"/>
      <c r="CS260" s="522"/>
      <c r="CT260" s="522"/>
      <c r="CU260" s="522"/>
      <c r="CV260" s="522"/>
    </row>
    <row r="261" s="258" customFormat="1" ht="172.8" spans="1:100">
      <c r="A261" s="447"/>
      <c r="B261" s="448">
        <f t="shared" si="49"/>
        <v>246</v>
      </c>
      <c r="C261" s="449" t="s">
        <v>1807</v>
      </c>
      <c r="D261" s="450" t="s">
        <v>743</v>
      </c>
      <c r="E261" s="451" t="s">
        <v>744</v>
      </c>
      <c r="F261" s="452" t="s">
        <v>1808</v>
      </c>
      <c r="G261" s="453" t="s">
        <v>1809</v>
      </c>
      <c r="H261" s="451" t="str">
        <f t="shared" si="50"/>
        <v>Webサーバ
Web server</v>
      </c>
      <c r="I261" s="319" t="s">
        <v>1632</v>
      </c>
      <c r="J261" s="320" t="s">
        <v>1633</v>
      </c>
      <c r="K261" s="487" t="str">
        <f t="shared" si="39"/>
        <v>回答不要
Not Applicable</v>
      </c>
      <c r="L261" s="488"/>
      <c r="M261" s="489"/>
      <c r="N261" s="492" t="s">
        <v>287</v>
      </c>
      <c r="O261" s="493"/>
      <c r="P261" s="494"/>
      <c r="Q261" s="503"/>
      <c r="R261" s="487" t="str">
        <f t="shared" si="40"/>
        <v>回答不要
Not Applicable</v>
      </c>
      <c r="S261" s="488"/>
      <c r="T261" s="489"/>
      <c r="U261" s="493"/>
      <c r="V261" s="494"/>
      <c r="W261" s="503"/>
      <c r="X261" s="487" t="str">
        <f t="shared" si="41"/>
        <v>回答不要
Not Applicable</v>
      </c>
      <c r="Y261" s="488"/>
      <c r="Z261" s="489"/>
      <c r="AA261" s="493"/>
      <c r="AB261" s="494"/>
      <c r="AC261" s="503"/>
      <c r="AD261" s="487" t="str">
        <f t="shared" si="42"/>
        <v>回答不要
Not Applicable</v>
      </c>
      <c r="AE261" s="488"/>
      <c r="AF261" s="489"/>
      <c r="AG261" s="493"/>
      <c r="AH261" s="494"/>
      <c r="AI261" s="503"/>
      <c r="AJ261" s="487" t="str">
        <f t="shared" si="43"/>
        <v>回答不要
Not Applicable</v>
      </c>
      <c r="AK261" s="488"/>
      <c r="AL261" s="489"/>
      <c r="AM261" s="493"/>
      <c r="AN261" s="494"/>
      <c r="AO261" s="503"/>
      <c r="AP261" s="509">
        <f>IF(OR(AND('0.Work Content Judge'!$AE$160=1,$CP261=99),AND('0.Work Content Judge'!$AH$160=1,$CQ261=99),AND('0.Work Content Judge'!$AG$160=1,$CR261=99),AND(COUNTIF('0.Work Content Judge'!$AJ$160:$AO$160,2)=0,$CS261=99),AND(COUNTIF('0.Work Content Judge'!$AJ$160:$AO$160,2)&gt;0,$CT261=99),AND('0.Work Content Judge'!$T$160=0,$CU261=99),AND('0.Work Content Judge'!$U$160=0,$CV261=99)),0,IF(OR(AND('0.Work Content Judge'!$G$130=1,$CD261=1),AND('0.Work Content Judge'!$H$130=1,$CE261=1),AND('0.Work Content Judge'!$I$130=1,$CF261=1),AND('0.Work Content Judge'!$J$130=1,$CG261=1),AND('0.Work Content Judge'!$L$130=1,$CK261=1),,AND('0.Work Content Judge'!$O$130=1,$CL261=1),AND('0.Work Content Judge'!$P$130=1,$CM261=1)),1,0))</f>
        <v>0</v>
      </c>
      <c r="AQ261" s="509">
        <f t="shared" si="44"/>
        <v>1</v>
      </c>
      <c r="AR261" s="509">
        <f>IF(OR(AND('0.Work Content Judge'!$AE$161=1,$CP261=99),AND('0.Work Content Judge'!$AH$161=1,$CQ261=99),AND('0.Work Content Judge'!$AG$161=1,$CR261=99),AND(COUNTIF('0.Work Content Judge'!$AJ$161:$AO$161,2)=0,$CS261=99),AND(COUNTIF('0.Work Content Judge'!$AJ$161:$AO$161,2)&gt;0,$CT261=99),AND('0.Work Content Judge'!$T$161=0,$CU261=99),AND('0.Work Content Judge'!$U$161=0,$CV261=99)),0,IF(OR(AND('0.Work Content Judge'!$G$131=1,$CD261=1),AND('0.Work Content Judge'!$H$131=1,$CE261=1),AND('0.Work Content Judge'!$I$131=1,$CF261=1),AND('0.Work Content Judge'!$J$131=1,$CG261=1),AND('0.Work Content Judge'!$L$131=1,$CK261=1),,AND('0.Work Content Judge'!$O$131=1,$CL261=1),AND('0.Work Content Judge'!$P$131=1,$CM261=1)),1,0))</f>
        <v>0</v>
      </c>
      <c r="AS261" s="509">
        <f t="shared" si="45"/>
        <v>1</v>
      </c>
      <c r="AT261" s="509">
        <f>IF(OR(AND('0.Work Content Judge'!$AE$162=1,$CP261=99),AND('0.Work Content Judge'!$AH$162=1,$CQ261=99),AND('0.Work Content Judge'!$AG$162=1,$CR261=99),AND(COUNTIF('0.Work Content Judge'!$AJ$162:$AO$162,2)=0,$CS261=99),AND(COUNTIF('0.Work Content Judge'!$AJ$162:$AO$162,2)&gt;0,$CT261=99),AND('0.Work Content Judge'!$T$162=0,$CU261=99),AND('0.Work Content Judge'!$U$162=0,$CV261=99)),0,IF(OR(AND('0.Work Content Judge'!$G$132=1,$CD261=1),AND('0.Work Content Judge'!$H$132=1,$CE261=1),AND('0.Work Content Judge'!$I$132=1,$CF261=1),AND('0.Work Content Judge'!$J$132=1,$CG261=1),AND('0.Work Content Judge'!$L$132=1,$CK261=1),,AND('0.Work Content Judge'!$O$132=1,$CL261=1),AND('0.Work Content Judge'!$P$132=1,$CM261=1)),1,0))</f>
        <v>0</v>
      </c>
      <c r="AU261" s="509">
        <f t="shared" si="46"/>
        <v>1</v>
      </c>
      <c r="AV261" s="509">
        <f>IF(OR(AND('0.Work Content Judge'!$AE$163=1,$CP261=99),AND('0.Work Content Judge'!$AH$163=1,$CQ261=99),AND('0.Work Content Judge'!$AG$163=1,$CR261=99),AND(COUNTIF('0.Work Content Judge'!$AJ$163:$AO$163,2)=0,$CS261=99),AND(COUNTIF('0.Work Content Judge'!$AJ$163:$AO$163,2)&gt;0,$CT261=99),AND('0.Work Content Judge'!$T$163=0,$CU261=99),AND('0.Work Content Judge'!$U$163=0,$CV261=99)),0,IF(OR(AND('0.Work Content Judge'!$G$133=1,$CD261=1),AND('0.Work Content Judge'!$H$133=1,$CE261=1),AND('0.Work Content Judge'!$I$133=1,$CF261=1),AND('0.Work Content Judge'!$J$133=1,$CG261=1),AND('0.Work Content Judge'!$L$133=1,$CK261=1),,AND('0.Work Content Judge'!$O$133=1,$CL261=1),AND('0.Work Content Judge'!$P$133=1,$CM261=1)),1,0))</f>
        <v>0</v>
      </c>
      <c r="AW261" s="509">
        <f t="shared" si="47"/>
        <v>1</v>
      </c>
      <c r="AX261" s="509">
        <f>IF(OR(AND('0.Work Content Judge'!$AE$164=1,$CP261=99),AND('0.Work Content Judge'!$AH$164=1,$CQ261=99),AND('0.Work Content Judge'!$AG$164=1,$CR261=99),AND(COUNTIF('0.Work Content Judge'!$AJ$164:$AO$164,2)=0,$CS261=99),AND(COUNTIF('0.Work Content Judge'!$AJ$164:$AO$164,2)&gt;0,$CT261=99),AND('0.Work Content Judge'!$T$164=0,$CU261=99),AND('0.Work Content Judge'!$U$164=0,$CV261=99)),0,IF(OR(AND('0.Work Content Judge'!$G$134=1,$CD261=1),AND('0.Work Content Judge'!$H$134=1,$CE261=1),AND('0.Work Content Judge'!$I$134=1,$CF261=1),AND('0.Work Content Judge'!$J$134=1,$CG261=1),AND('0.Work Content Judge'!$L$134=1,$CK261=1),,AND('0.Work Content Judge'!$O$134=1,$CL261=1),AND('0.Work Content Judge'!$P$134=1,$CM261=1)),1,0))</f>
        <v>0</v>
      </c>
      <c r="AY261" s="509">
        <f t="shared" si="48"/>
        <v>1</v>
      </c>
      <c r="AZ261" s="493">
        <f t="shared" si="51"/>
        <v>1</v>
      </c>
      <c r="BA261" s="521">
        <v>1</v>
      </c>
      <c r="BB261" s="522">
        <v>1</v>
      </c>
      <c r="BC261" s="522" t="s">
        <v>749</v>
      </c>
      <c r="BD261" s="522" t="s">
        <v>749</v>
      </c>
      <c r="BE261" s="522" t="s">
        <v>749</v>
      </c>
      <c r="BF261" s="522" t="s">
        <v>749</v>
      </c>
      <c r="BG261" s="522" t="s">
        <v>749</v>
      </c>
      <c r="BH261" s="522" t="s">
        <v>749</v>
      </c>
      <c r="BI261" s="522" t="s">
        <v>749</v>
      </c>
      <c r="BJ261" s="522" t="e">
        <v>#N/A</v>
      </c>
      <c r="BK261" s="522" t="e">
        <v>#N/A</v>
      </c>
      <c r="BL261" s="522" t="e">
        <v>#N/A</v>
      </c>
      <c r="BM261" s="522" t="e">
        <v>#N/A</v>
      </c>
      <c r="BN261" s="522" t="e">
        <v>#N/A</v>
      </c>
      <c r="BO261" s="522" t="e">
        <v>#N/A</v>
      </c>
      <c r="BP261" s="522" t="e">
        <v>#N/A</v>
      </c>
      <c r="BQ261" s="522" t="s">
        <v>749</v>
      </c>
      <c r="BR261" s="522">
        <v>1</v>
      </c>
      <c r="BS261" s="522" t="s">
        <v>749</v>
      </c>
      <c r="BT261" s="522" t="s">
        <v>749</v>
      </c>
      <c r="BU261" s="522" t="s">
        <v>749</v>
      </c>
      <c r="BV261" s="522" t="s">
        <v>749</v>
      </c>
      <c r="BW261" s="522" t="s">
        <v>749</v>
      </c>
      <c r="BX261" s="522" t="s">
        <v>749</v>
      </c>
      <c r="BY261" s="522" t="s">
        <v>749</v>
      </c>
      <c r="BZ261" s="522">
        <v>1</v>
      </c>
      <c r="CA261" s="522">
        <v>1</v>
      </c>
      <c r="CB261" s="522">
        <v>1</v>
      </c>
      <c r="CC261" s="522" t="s">
        <v>749</v>
      </c>
      <c r="CD261" s="522">
        <v>1</v>
      </c>
      <c r="CE261" s="522" t="s">
        <v>749</v>
      </c>
      <c r="CF261" s="522" t="s">
        <v>749</v>
      </c>
      <c r="CG261" s="522" t="s">
        <v>749</v>
      </c>
      <c r="CH261" s="522" t="s">
        <v>749</v>
      </c>
      <c r="CI261" s="522" t="s">
        <v>749</v>
      </c>
      <c r="CJ261" s="522" t="s">
        <v>749</v>
      </c>
      <c r="CK261" s="522" t="s">
        <v>749</v>
      </c>
      <c r="CL261" s="522" t="s">
        <v>749</v>
      </c>
      <c r="CM261" s="522" t="s">
        <v>749</v>
      </c>
      <c r="CN261" s="522" t="s">
        <v>749</v>
      </c>
      <c r="CO261" s="522">
        <v>1</v>
      </c>
      <c r="CP261" s="522"/>
      <c r="CQ261" s="522"/>
      <c r="CR261" s="522"/>
      <c r="CS261" s="522"/>
      <c r="CT261" s="522"/>
      <c r="CU261" s="522"/>
      <c r="CV261" s="522"/>
    </row>
    <row r="262" s="258" customFormat="1" ht="129.6" spans="1:100">
      <c r="A262" s="447"/>
      <c r="B262" s="448">
        <f t="shared" si="49"/>
        <v>247</v>
      </c>
      <c r="C262" s="562" t="s">
        <v>1810</v>
      </c>
      <c r="D262" s="450" t="s">
        <v>743</v>
      </c>
      <c r="E262" s="451" t="s">
        <v>761</v>
      </c>
      <c r="F262" s="452" t="s">
        <v>1811</v>
      </c>
      <c r="G262" s="453" t="s">
        <v>1812</v>
      </c>
      <c r="H262" s="451" t="str">
        <f t="shared" si="50"/>
        <v>顧客配布ソフトウェア
Software distributed to customers
</v>
      </c>
      <c r="I262" s="319" t="s">
        <v>1018</v>
      </c>
      <c r="J262" s="320" t="s">
        <v>1019</v>
      </c>
      <c r="K262" s="487" t="str">
        <f t="shared" si="39"/>
        <v>回答不要
Not Applicable</v>
      </c>
      <c r="L262" s="488"/>
      <c r="M262" s="489"/>
      <c r="N262" s="492" t="s">
        <v>287</v>
      </c>
      <c r="O262" s="493"/>
      <c r="P262" s="494"/>
      <c r="Q262" s="503"/>
      <c r="R262" s="487" t="str">
        <f t="shared" si="40"/>
        <v>回答不要
Not Applicable</v>
      </c>
      <c r="S262" s="488"/>
      <c r="T262" s="489"/>
      <c r="U262" s="493"/>
      <c r="V262" s="494"/>
      <c r="W262" s="503"/>
      <c r="X262" s="487" t="str">
        <f t="shared" si="41"/>
        <v>回答不要
Not Applicable</v>
      </c>
      <c r="Y262" s="488"/>
      <c r="Z262" s="489"/>
      <c r="AA262" s="493"/>
      <c r="AB262" s="494"/>
      <c r="AC262" s="503"/>
      <c r="AD262" s="487" t="str">
        <f t="shared" si="42"/>
        <v>回答不要
Not Applicable</v>
      </c>
      <c r="AE262" s="488"/>
      <c r="AF262" s="489"/>
      <c r="AG262" s="493"/>
      <c r="AH262" s="494"/>
      <c r="AI262" s="503"/>
      <c r="AJ262" s="487" t="str">
        <f t="shared" si="43"/>
        <v>回答不要
Not Applicable</v>
      </c>
      <c r="AK262" s="488"/>
      <c r="AL262" s="489"/>
      <c r="AM262" s="493"/>
      <c r="AN262" s="494"/>
      <c r="AO262" s="503"/>
      <c r="AP262" s="509">
        <f>IF(OR(AND('0.Work Content Judge'!$AE$160=1,$CP262=99),AND('0.Work Content Judge'!$AH$160=1,$CQ262=99),AND('0.Work Content Judge'!$AG$160=1,$CR262=99),AND(COUNTIF('0.Work Content Judge'!$AJ$160:$AO$160,2)=0,$CS262=99),AND(COUNTIF('0.Work Content Judge'!$AJ$160:$AO$160,2)&gt;0,$CT262=99),AND('0.Work Content Judge'!$T$160=0,$CU262=99),AND('0.Work Content Judge'!$U$160=0,$CV262=99)),0,IF(OR(AND('0.Work Content Judge'!$G$130=1,$CD262=1),AND('0.Work Content Judge'!$H$130=1,$CE262=1),AND('0.Work Content Judge'!$I$130=1,$CF262=1),AND('0.Work Content Judge'!$J$130=1,$CG262=1),AND('0.Work Content Judge'!$L$130=1,$CK262=1),,AND('0.Work Content Judge'!$O$130=1,$CL262=1),AND('0.Work Content Judge'!$P$130=1,$CM262=1)),1,0))</f>
        <v>0</v>
      </c>
      <c r="AQ262" s="509">
        <f t="shared" si="44"/>
        <v>1</v>
      </c>
      <c r="AR262" s="509">
        <f>IF(OR(AND('0.Work Content Judge'!$AE$161=1,$CP262=99),AND('0.Work Content Judge'!$AH$161=1,$CQ262=99),AND('0.Work Content Judge'!$AG$161=1,$CR262=99),AND(COUNTIF('0.Work Content Judge'!$AJ$161:$AO$161,2)=0,$CS262=99),AND(COUNTIF('0.Work Content Judge'!$AJ$161:$AO$161,2)&gt;0,$CT262=99),AND('0.Work Content Judge'!$T$161=0,$CU262=99),AND('0.Work Content Judge'!$U$161=0,$CV262=99)),0,IF(OR(AND('0.Work Content Judge'!$G$131=1,$CD262=1),AND('0.Work Content Judge'!$H$131=1,$CE262=1),AND('0.Work Content Judge'!$I$131=1,$CF262=1),AND('0.Work Content Judge'!$J$131=1,$CG262=1),AND('0.Work Content Judge'!$L$131=1,$CK262=1),,AND('0.Work Content Judge'!$O$131=1,$CL262=1),AND('0.Work Content Judge'!$P$131=1,$CM262=1)),1,0))</f>
        <v>0</v>
      </c>
      <c r="AS262" s="509">
        <f t="shared" si="45"/>
        <v>1</v>
      </c>
      <c r="AT262" s="509">
        <f>IF(OR(AND('0.Work Content Judge'!$AE$162=1,$CP262=99),AND('0.Work Content Judge'!$AH$162=1,$CQ262=99),AND('0.Work Content Judge'!$AG$162=1,$CR262=99),AND(COUNTIF('0.Work Content Judge'!$AJ$162:$AO$162,2)=0,$CS262=99),AND(COUNTIF('0.Work Content Judge'!$AJ$162:$AO$162,2)&gt;0,$CT262=99),AND('0.Work Content Judge'!$T$162=0,$CU262=99),AND('0.Work Content Judge'!$U$162=0,$CV262=99)),0,IF(OR(AND('0.Work Content Judge'!$G$132=1,$CD262=1),AND('0.Work Content Judge'!$H$132=1,$CE262=1),AND('0.Work Content Judge'!$I$132=1,$CF262=1),AND('0.Work Content Judge'!$J$132=1,$CG262=1),AND('0.Work Content Judge'!$L$132=1,$CK262=1),,AND('0.Work Content Judge'!$O$132=1,$CL262=1),AND('0.Work Content Judge'!$P$132=1,$CM262=1)),1,0))</f>
        <v>0</v>
      </c>
      <c r="AU262" s="509">
        <f t="shared" si="46"/>
        <v>1</v>
      </c>
      <c r="AV262" s="509">
        <f>IF(OR(AND('0.Work Content Judge'!$AE$163=1,$CP262=99),AND('0.Work Content Judge'!$AH$163=1,$CQ262=99),AND('0.Work Content Judge'!$AG$163=1,$CR262=99),AND(COUNTIF('0.Work Content Judge'!$AJ$163:$AO$163,2)=0,$CS262=99),AND(COUNTIF('0.Work Content Judge'!$AJ$163:$AO$163,2)&gt;0,$CT262=99),AND('0.Work Content Judge'!$T$163=0,$CU262=99),AND('0.Work Content Judge'!$U$163=0,$CV262=99)),0,IF(OR(AND('0.Work Content Judge'!$G$133=1,$CD262=1),AND('0.Work Content Judge'!$H$133=1,$CE262=1),AND('0.Work Content Judge'!$I$133=1,$CF262=1),AND('0.Work Content Judge'!$J$133=1,$CG262=1),AND('0.Work Content Judge'!$L$133=1,$CK262=1),,AND('0.Work Content Judge'!$O$133=1,$CL262=1),AND('0.Work Content Judge'!$P$133=1,$CM262=1)),1,0))</f>
        <v>0</v>
      </c>
      <c r="AW262" s="509">
        <f t="shared" si="47"/>
        <v>1</v>
      </c>
      <c r="AX262" s="509">
        <f>IF(OR(AND('0.Work Content Judge'!$AE$164=1,$CP262=99),AND('0.Work Content Judge'!$AH$164=1,$CQ262=99),AND('0.Work Content Judge'!$AG$164=1,$CR262=99),AND(COUNTIF('0.Work Content Judge'!$AJ$164:$AO$164,2)=0,$CS262=99),AND(COUNTIF('0.Work Content Judge'!$AJ$164:$AO$164,2)&gt;0,$CT262=99),AND('0.Work Content Judge'!$T$164=0,$CU262=99),AND('0.Work Content Judge'!$U$164=0,$CV262=99)),0,IF(OR(AND('0.Work Content Judge'!$G$134=1,$CD262=1),AND('0.Work Content Judge'!$H$134=1,$CE262=1),AND('0.Work Content Judge'!$I$134=1,$CF262=1),AND('0.Work Content Judge'!$J$134=1,$CG262=1),AND('0.Work Content Judge'!$L$134=1,$CK262=1),,AND('0.Work Content Judge'!$O$134=1,$CL262=1),AND('0.Work Content Judge'!$P$134=1,$CM262=1)),1,0))</f>
        <v>0</v>
      </c>
      <c r="AY262" s="509">
        <f t="shared" si="48"/>
        <v>1</v>
      </c>
      <c r="AZ262" s="493">
        <f t="shared" si="51"/>
        <v>1</v>
      </c>
      <c r="BA262" s="521">
        <v>1</v>
      </c>
      <c r="BB262" s="522">
        <v>1</v>
      </c>
      <c r="BC262" s="522" t="s">
        <v>749</v>
      </c>
      <c r="BD262" s="522" t="s">
        <v>749</v>
      </c>
      <c r="BE262" s="522" t="s">
        <v>749</v>
      </c>
      <c r="BF262" s="522" t="s">
        <v>749</v>
      </c>
      <c r="BG262" s="522" t="s">
        <v>749</v>
      </c>
      <c r="BH262" s="522" t="s">
        <v>749</v>
      </c>
      <c r="BI262" s="522" t="s">
        <v>749</v>
      </c>
      <c r="BJ262" s="522" t="e">
        <v>#N/A</v>
      </c>
      <c r="BK262" s="522" t="e">
        <v>#N/A</v>
      </c>
      <c r="BL262" s="522" t="e">
        <v>#N/A</v>
      </c>
      <c r="BM262" s="522" t="e">
        <v>#N/A</v>
      </c>
      <c r="BN262" s="522" t="e">
        <v>#N/A</v>
      </c>
      <c r="BO262" s="522" t="e">
        <v>#N/A</v>
      </c>
      <c r="BP262" s="522" t="e">
        <v>#N/A</v>
      </c>
      <c r="BQ262" s="522" t="s">
        <v>749</v>
      </c>
      <c r="BR262" s="522" t="s">
        <v>749</v>
      </c>
      <c r="BS262" s="522" t="s">
        <v>749</v>
      </c>
      <c r="BT262" s="522" t="s">
        <v>749</v>
      </c>
      <c r="BU262" s="522" t="s">
        <v>749</v>
      </c>
      <c r="BV262" s="522" t="s">
        <v>749</v>
      </c>
      <c r="BW262" s="522">
        <v>1</v>
      </c>
      <c r="BX262" s="522" t="s">
        <v>749</v>
      </c>
      <c r="BY262" s="522" t="s">
        <v>749</v>
      </c>
      <c r="BZ262" s="522"/>
      <c r="CA262" s="522">
        <v>1</v>
      </c>
      <c r="CB262" s="522"/>
      <c r="CC262" s="522" t="s">
        <v>749</v>
      </c>
      <c r="CD262" s="522" t="s">
        <v>749</v>
      </c>
      <c r="CE262" s="522" t="s">
        <v>749</v>
      </c>
      <c r="CF262" s="522" t="s">
        <v>749</v>
      </c>
      <c r="CG262" s="522" t="s">
        <v>749</v>
      </c>
      <c r="CH262" s="522" t="s">
        <v>749</v>
      </c>
      <c r="CI262" s="522" t="s">
        <v>749</v>
      </c>
      <c r="CJ262" s="522">
        <v>1</v>
      </c>
      <c r="CK262" s="522" t="s">
        <v>749</v>
      </c>
      <c r="CL262" s="522" t="s">
        <v>749</v>
      </c>
      <c r="CM262" s="522" t="s">
        <v>749</v>
      </c>
      <c r="CN262" s="522" t="s">
        <v>749</v>
      </c>
      <c r="CO262" s="522">
        <v>1</v>
      </c>
      <c r="CP262" s="522"/>
      <c r="CQ262" s="522"/>
      <c r="CR262" s="522"/>
      <c r="CS262" s="522"/>
      <c r="CT262" s="522"/>
      <c r="CU262" s="522"/>
      <c r="CV262" s="522"/>
    </row>
    <row r="263" s="258" customFormat="1" ht="129.6" spans="1:100">
      <c r="A263" s="447"/>
      <c r="B263" s="448">
        <f t="shared" si="49"/>
        <v>248</v>
      </c>
      <c r="C263" s="563" t="s">
        <v>1813</v>
      </c>
      <c r="D263" s="450" t="s">
        <v>743</v>
      </c>
      <c r="E263" s="451" t="s">
        <v>744</v>
      </c>
      <c r="F263" s="452" t="s">
        <v>1814</v>
      </c>
      <c r="G263" s="453" t="s">
        <v>1815</v>
      </c>
      <c r="H263" s="451" t="str">
        <f t="shared" si="50"/>
        <v>顧客配布ソフトウェア
Software distributed to customers
</v>
      </c>
      <c r="I263" s="319" t="s">
        <v>1018</v>
      </c>
      <c r="J263" s="320" t="s">
        <v>1019</v>
      </c>
      <c r="K263" s="487" t="str">
        <f t="shared" si="39"/>
        <v>回答不要
Not Applicable</v>
      </c>
      <c r="L263" s="488"/>
      <c r="M263" s="489"/>
      <c r="N263" s="492" t="s">
        <v>287</v>
      </c>
      <c r="O263" s="493"/>
      <c r="P263" s="494"/>
      <c r="Q263" s="503"/>
      <c r="R263" s="487" t="str">
        <f t="shared" si="40"/>
        <v>回答不要
Not Applicable</v>
      </c>
      <c r="S263" s="488"/>
      <c r="T263" s="489"/>
      <c r="U263" s="493"/>
      <c r="V263" s="494"/>
      <c r="W263" s="503"/>
      <c r="X263" s="487" t="str">
        <f t="shared" si="41"/>
        <v>回答不要
Not Applicable</v>
      </c>
      <c r="Y263" s="488"/>
      <c r="Z263" s="489"/>
      <c r="AA263" s="493"/>
      <c r="AB263" s="494"/>
      <c r="AC263" s="503"/>
      <c r="AD263" s="487" t="str">
        <f t="shared" si="42"/>
        <v>回答不要
Not Applicable</v>
      </c>
      <c r="AE263" s="488"/>
      <c r="AF263" s="489"/>
      <c r="AG263" s="493"/>
      <c r="AH263" s="494"/>
      <c r="AI263" s="503"/>
      <c r="AJ263" s="487" t="str">
        <f t="shared" si="43"/>
        <v>回答不要
Not Applicable</v>
      </c>
      <c r="AK263" s="488"/>
      <c r="AL263" s="489"/>
      <c r="AM263" s="493"/>
      <c r="AN263" s="494"/>
      <c r="AO263" s="503"/>
      <c r="AP263" s="509">
        <f>IF(OR(AND('0.Work Content Judge'!$AE$160=1,$CP263=99),AND('0.Work Content Judge'!$AH$160=1,$CQ263=99),AND('0.Work Content Judge'!$AG$160=1,$CR263=99),AND(COUNTIF('0.Work Content Judge'!$AJ$160:$AO$160,2)=0,$CS263=99),AND(COUNTIF('0.Work Content Judge'!$AJ$160:$AO$160,2)&gt;0,$CT263=99),AND('0.Work Content Judge'!$T$160=0,$CU263=99),AND('0.Work Content Judge'!$U$160=0,$CV263=99)),0,IF(OR(AND('0.Work Content Judge'!$G$130=1,$CD263=1),AND('0.Work Content Judge'!$H$130=1,$CE263=1),AND('0.Work Content Judge'!$I$130=1,$CF263=1),AND('0.Work Content Judge'!$J$130=1,$CG263=1),AND('0.Work Content Judge'!$L$130=1,$CK263=1),,AND('0.Work Content Judge'!$O$130=1,$CL263=1),AND('0.Work Content Judge'!$P$130=1,$CM263=1)),1,0))</f>
        <v>0</v>
      </c>
      <c r="AQ263" s="509">
        <f t="shared" si="44"/>
        <v>1</v>
      </c>
      <c r="AR263" s="509">
        <f>IF(OR(AND('0.Work Content Judge'!$AE$161=1,$CP263=99),AND('0.Work Content Judge'!$AH$161=1,$CQ263=99),AND('0.Work Content Judge'!$AG$161=1,$CR263=99),AND(COUNTIF('0.Work Content Judge'!$AJ$161:$AO$161,2)=0,$CS263=99),AND(COUNTIF('0.Work Content Judge'!$AJ$161:$AO$161,2)&gt;0,$CT263=99),AND('0.Work Content Judge'!$T$161=0,$CU263=99),AND('0.Work Content Judge'!$U$161=0,$CV263=99)),0,IF(OR(AND('0.Work Content Judge'!$G$131=1,$CD263=1),AND('0.Work Content Judge'!$H$131=1,$CE263=1),AND('0.Work Content Judge'!$I$131=1,$CF263=1),AND('0.Work Content Judge'!$J$131=1,$CG263=1),AND('0.Work Content Judge'!$L$131=1,$CK263=1),,AND('0.Work Content Judge'!$O$131=1,$CL263=1),AND('0.Work Content Judge'!$P$131=1,$CM263=1)),1,0))</f>
        <v>0</v>
      </c>
      <c r="AS263" s="509">
        <f t="shared" si="45"/>
        <v>1</v>
      </c>
      <c r="AT263" s="509">
        <f>IF(OR(AND('0.Work Content Judge'!$AE$162=1,$CP263=99),AND('0.Work Content Judge'!$AH$162=1,$CQ263=99),AND('0.Work Content Judge'!$AG$162=1,$CR263=99),AND(COUNTIF('0.Work Content Judge'!$AJ$162:$AO$162,2)=0,$CS263=99),AND(COUNTIF('0.Work Content Judge'!$AJ$162:$AO$162,2)&gt;0,$CT263=99),AND('0.Work Content Judge'!$T$162=0,$CU263=99),AND('0.Work Content Judge'!$U$162=0,$CV263=99)),0,IF(OR(AND('0.Work Content Judge'!$G$132=1,$CD263=1),AND('0.Work Content Judge'!$H$132=1,$CE263=1),AND('0.Work Content Judge'!$I$132=1,$CF263=1),AND('0.Work Content Judge'!$J$132=1,$CG263=1),AND('0.Work Content Judge'!$L$132=1,$CK263=1),,AND('0.Work Content Judge'!$O$132=1,$CL263=1),AND('0.Work Content Judge'!$P$132=1,$CM263=1)),1,0))</f>
        <v>0</v>
      </c>
      <c r="AU263" s="509">
        <f t="shared" si="46"/>
        <v>1</v>
      </c>
      <c r="AV263" s="509">
        <f>IF(OR(AND('0.Work Content Judge'!$AE$163=1,$CP263=99),AND('0.Work Content Judge'!$AH$163=1,$CQ263=99),AND('0.Work Content Judge'!$AG$163=1,$CR263=99),AND(COUNTIF('0.Work Content Judge'!$AJ$163:$AO$163,2)=0,$CS263=99),AND(COUNTIF('0.Work Content Judge'!$AJ$163:$AO$163,2)&gt;0,$CT263=99),AND('0.Work Content Judge'!$T$163=0,$CU263=99),AND('0.Work Content Judge'!$U$163=0,$CV263=99)),0,IF(OR(AND('0.Work Content Judge'!$G$133=1,$CD263=1),AND('0.Work Content Judge'!$H$133=1,$CE263=1),AND('0.Work Content Judge'!$I$133=1,$CF263=1),AND('0.Work Content Judge'!$J$133=1,$CG263=1),AND('0.Work Content Judge'!$L$133=1,$CK263=1),,AND('0.Work Content Judge'!$O$133=1,$CL263=1),AND('0.Work Content Judge'!$P$133=1,$CM263=1)),1,0))</f>
        <v>0</v>
      </c>
      <c r="AW263" s="509">
        <f t="shared" si="47"/>
        <v>1</v>
      </c>
      <c r="AX263" s="509">
        <f>IF(OR(AND('0.Work Content Judge'!$AE$164=1,$CP263=99),AND('0.Work Content Judge'!$AH$164=1,$CQ263=99),AND('0.Work Content Judge'!$AG$164=1,$CR263=99),AND(COUNTIF('0.Work Content Judge'!$AJ$164:$AO$164,2)=0,$CS263=99),AND(COUNTIF('0.Work Content Judge'!$AJ$164:$AO$164,2)&gt;0,$CT263=99),AND('0.Work Content Judge'!$T$164=0,$CU263=99),AND('0.Work Content Judge'!$U$164=0,$CV263=99)),0,IF(OR(AND('0.Work Content Judge'!$G$134=1,$CD263=1),AND('0.Work Content Judge'!$H$134=1,$CE263=1),AND('0.Work Content Judge'!$I$134=1,$CF263=1),AND('0.Work Content Judge'!$J$134=1,$CG263=1),AND('0.Work Content Judge'!$L$134=1,$CK263=1),,AND('0.Work Content Judge'!$O$134=1,$CL263=1),AND('0.Work Content Judge'!$P$134=1,$CM263=1)),1,0))</f>
        <v>0</v>
      </c>
      <c r="AY263" s="509">
        <f t="shared" si="48"/>
        <v>1</v>
      </c>
      <c r="AZ263" s="493">
        <f t="shared" si="51"/>
        <v>1</v>
      </c>
      <c r="BA263" s="521">
        <v>1</v>
      </c>
      <c r="BB263" s="522">
        <v>1</v>
      </c>
      <c r="BC263" s="522" t="s">
        <v>749</v>
      </c>
      <c r="BD263" s="522" t="s">
        <v>749</v>
      </c>
      <c r="BE263" s="522" t="s">
        <v>749</v>
      </c>
      <c r="BF263" s="522" t="s">
        <v>749</v>
      </c>
      <c r="BG263" s="522" t="s">
        <v>749</v>
      </c>
      <c r="BH263" s="522" t="s">
        <v>749</v>
      </c>
      <c r="BI263" s="522" t="s">
        <v>749</v>
      </c>
      <c r="BJ263" s="532" t="e">
        <v>#N/A</v>
      </c>
      <c r="BK263" s="532" t="e">
        <v>#N/A</v>
      </c>
      <c r="BL263" s="532" t="e">
        <v>#N/A</v>
      </c>
      <c r="BM263" s="532" t="e">
        <v>#N/A</v>
      </c>
      <c r="BN263" s="532" t="e">
        <v>#N/A</v>
      </c>
      <c r="BO263" s="532" t="e">
        <v>#N/A</v>
      </c>
      <c r="BP263" s="532" t="e">
        <v>#N/A</v>
      </c>
      <c r="BQ263" s="522" t="s">
        <v>749</v>
      </c>
      <c r="BR263" s="522" t="s">
        <v>749</v>
      </c>
      <c r="BS263" s="522" t="s">
        <v>749</v>
      </c>
      <c r="BT263" s="522" t="s">
        <v>749</v>
      </c>
      <c r="BU263" s="522" t="s">
        <v>749</v>
      </c>
      <c r="BV263" s="522" t="s">
        <v>749</v>
      </c>
      <c r="BW263" s="532">
        <v>1</v>
      </c>
      <c r="BX263" s="522" t="s">
        <v>749</v>
      </c>
      <c r="BY263" s="522" t="s">
        <v>749</v>
      </c>
      <c r="BZ263" s="522"/>
      <c r="CA263" s="532">
        <v>1</v>
      </c>
      <c r="CB263" s="522"/>
      <c r="CC263" s="522" t="s">
        <v>749</v>
      </c>
      <c r="CD263" s="522" t="s">
        <v>749</v>
      </c>
      <c r="CE263" s="522" t="s">
        <v>749</v>
      </c>
      <c r="CF263" s="522" t="s">
        <v>749</v>
      </c>
      <c r="CG263" s="522" t="s">
        <v>749</v>
      </c>
      <c r="CH263" s="522" t="s">
        <v>749</v>
      </c>
      <c r="CI263" s="522" t="s">
        <v>749</v>
      </c>
      <c r="CJ263" s="532">
        <v>1</v>
      </c>
      <c r="CK263" s="522" t="s">
        <v>749</v>
      </c>
      <c r="CL263" s="522" t="s">
        <v>749</v>
      </c>
      <c r="CM263" s="522" t="s">
        <v>749</v>
      </c>
      <c r="CN263" s="522" t="s">
        <v>749</v>
      </c>
      <c r="CO263" s="532">
        <v>1</v>
      </c>
      <c r="CP263" s="522"/>
      <c r="CQ263" s="522"/>
      <c r="CR263" s="522"/>
      <c r="CS263" s="522"/>
      <c r="CT263" s="522"/>
      <c r="CU263" s="522"/>
      <c r="CV263" s="522"/>
    </row>
    <row r="264" s="258" customFormat="1" ht="201.6" spans="1:100">
      <c r="A264" s="447"/>
      <c r="B264" s="448">
        <f t="shared" si="49"/>
        <v>249</v>
      </c>
      <c r="C264" s="562" t="s">
        <v>1816</v>
      </c>
      <c r="D264" s="450" t="s">
        <v>743</v>
      </c>
      <c r="E264" s="451" t="s">
        <v>744</v>
      </c>
      <c r="F264" s="452" t="s">
        <v>1817</v>
      </c>
      <c r="G264" s="453" t="s">
        <v>1818</v>
      </c>
      <c r="H264" s="451" t="str">
        <f t="shared" si="50"/>
        <v>スマホアプリ
Smart Phone application</v>
      </c>
      <c r="I264" s="319" t="s">
        <v>1018</v>
      </c>
      <c r="J264" s="320" t="s">
        <v>1019</v>
      </c>
      <c r="K264" s="487" t="str">
        <f t="shared" si="39"/>
        <v>回答不要
Not Applicable</v>
      </c>
      <c r="L264" s="488"/>
      <c r="M264" s="489"/>
      <c r="N264" s="492" t="s">
        <v>287</v>
      </c>
      <c r="O264" s="493"/>
      <c r="P264" s="494"/>
      <c r="Q264" s="503"/>
      <c r="R264" s="487" t="str">
        <f t="shared" si="40"/>
        <v>回答不要
Not Applicable</v>
      </c>
      <c r="S264" s="488"/>
      <c r="T264" s="489"/>
      <c r="U264" s="493"/>
      <c r="V264" s="494"/>
      <c r="W264" s="503"/>
      <c r="X264" s="487" t="str">
        <f t="shared" si="41"/>
        <v>回答不要
Not Applicable</v>
      </c>
      <c r="Y264" s="488"/>
      <c r="Z264" s="489"/>
      <c r="AA264" s="493"/>
      <c r="AB264" s="494"/>
      <c r="AC264" s="503"/>
      <c r="AD264" s="487" t="str">
        <f t="shared" si="42"/>
        <v>回答不要
Not Applicable</v>
      </c>
      <c r="AE264" s="488"/>
      <c r="AF264" s="489"/>
      <c r="AG264" s="493"/>
      <c r="AH264" s="494"/>
      <c r="AI264" s="503"/>
      <c r="AJ264" s="487" t="str">
        <f t="shared" si="43"/>
        <v>回答不要
Not Applicable</v>
      </c>
      <c r="AK264" s="488"/>
      <c r="AL264" s="489"/>
      <c r="AM264" s="493"/>
      <c r="AN264" s="494"/>
      <c r="AO264" s="503"/>
      <c r="AP264" s="509">
        <f>IF(OR(AND('0.Work Content Judge'!$AE$160=1,$CP264=99),AND('0.Work Content Judge'!$AH$160=1,$CQ264=99),AND('0.Work Content Judge'!$AG$160=1,$CR264=99),AND(COUNTIF('0.Work Content Judge'!$AJ$160:$AO$160,2)=0,$CS264=99),AND(COUNTIF('0.Work Content Judge'!$AJ$160:$AO$160,2)&gt;0,$CT264=99),AND('0.Work Content Judge'!$T$160=0,$CU264=99),AND('0.Work Content Judge'!$U$160=0,$CV264=99)),0,IF(OR(AND('0.Work Content Judge'!$G$130=1,$CD264=1),AND('0.Work Content Judge'!$H$130=1,$CE264=1),AND('0.Work Content Judge'!$I$130=1,$CF264=1),AND('0.Work Content Judge'!$J$130=1,$CG264=1),AND('0.Work Content Judge'!$L$130=1,$CK264=1),,AND('0.Work Content Judge'!$O$130=1,$CL264=1),AND('0.Work Content Judge'!$P$130=1,$CM264=1)),1,0))</f>
        <v>0</v>
      </c>
      <c r="AQ264" s="509">
        <f t="shared" si="44"/>
        <v>1</v>
      </c>
      <c r="AR264" s="509">
        <f>IF(OR(AND('0.Work Content Judge'!$AE$161=1,$CP264=99),AND('0.Work Content Judge'!$AH$161=1,$CQ264=99),AND('0.Work Content Judge'!$AG$161=1,$CR264=99),AND(COUNTIF('0.Work Content Judge'!$AJ$161:$AO$161,2)=0,$CS264=99),AND(COUNTIF('0.Work Content Judge'!$AJ$161:$AO$161,2)&gt;0,$CT264=99),AND('0.Work Content Judge'!$T$161=0,$CU264=99),AND('0.Work Content Judge'!$U$161=0,$CV264=99)),0,IF(OR(AND('0.Work Content Judge'!$G$131=1,$CD264=1),AND('0.Work Content Judge'!$H$131=1,$CE264=1),AND('0.Work Content Judge'!$I$131=1,$CF264=1),AND('0.Work Content Judge'!$J$131=1,$CG264=1),AND('0.Work Content Judge'!$L$131=1,$CK264=1),,AND('0.Work Content Judge'!$O$131=1,$CL264=1),AND('0.Work Content Judge'!$P$131=1,$CM264=1)),1,0))</f>
        <v>0</v>
      </c>
      <c r="AS264" s="509">
        <f t="shared" si="45"/>
        <v>1</v>
      </c>
      <c r="AT264" s="509">
        <f>IF(OR(AND('0.Work Content Judge'!$AE$162=1,$CP264=99),AND('0.Work Content Judge'!$AH$162=1,$CQ264=99),AND('0.Work Content Judge'!$AG$162=1,$CR264=99),AND(COUNTIF('0.Work Content Judge'!$AJ$162:$AO$162,2)=0,$CS264=99),AND(COUNTIF('0.Work Content Judge'!$AJ$162:$AO$162,2)&gt;0,$CT264=99),AND('0.Work Content Judge'!$T$162=0,$CU264=99),AND('0.Work Content Judge'!$U$162=0,$CV264=99)),0,IF(OR(AND('0.Work Content Judge'!$G$132=1,$CD264=1),AND('0.Work Content Judge'!$H$132=1,$CE264=1),AND('0.Work Content Judge'!$I$132=1,$CF264=1),AND('0.Work Content Judge'!$J$132=1,$CG264=1),AND('0.Work Content Judge'!$L$132=1,$CK264=1),,AND('0.Work Content Judge'!$O$132=1,$CL264=1),AND('0.Work Content Judge'!$P$132=1,$CM264=1)),1,0))</f>
        <v>0</v>
      </c>
      <c r="AU264" s="509">
        <f t="shared" si="46"/>
        <v>1</v>
      </c>
      <c r="AV264" s="509">
        <f>IF(OR(AND('0.Work Content Judge'!$AE$163=1,$CP264=99),AND('0.Work Content Judge'!$AH$163=1,$CQ264=99),AND('0.Work Content Judge'!$AG$163=1,$CR264=99),AND(COUNTIF('0.Work Content Judge'!$AJ$163:$AO$163,2)=0,$CS264=99),AND(COUNTIF('0.Work Content Judge'!$AJ$163:$AO$163,2)&gt;0,$CT264=99),AND('0.Work Content Judge'!$T$163=0,$CU264=99),AND('0.Work Content Judge'!$U$163=0,$CV264=99)),0,IF(OR(AND('0.Work Content Judge'!$G$133=1,$CD264=1),AND('0.Work Content Judge'!$H$133=1,$CE264=1),AND('0.Work Content Judge'!$I$133=1,$CF264=1),AND('0.Work Content Judge'!$J$133=1,$CG264=1),AND('0.Work Content Judge'!$L$133=1,$CK264=1),,AND('0.Work Content Judge'!$O$133=1,$CL264=1),AND('0.Work Content Judge'!$P$133=1,$CM264=1)),1,0))</f>
        <v>0</v>
      </c>
      <c r="AW264" s="509">
        <f t="shared" si="47"/>
        <v>1</v>
      </c>
      <c r="AX264" s="509">
        <f>IF(OR(AND('0.Work Content Judge'!$AE$164=1,$CP264=99),AND('0.Work Content Judge'!$AH$164=1,$CQ264=99),AND('0.Work Content Judge'!$AG$164=1,$CR264=99),AND(COUNTIF('0.Work Content Judge'!$AJ$164:$AO$164,2)=0,$CS264=99),AND(COUNTIF('0.Work Content Judge'!$AJ$164:$AO$164,2)&gt;0,$CT264=99),AND('0.Work Content Judge'!$T$164=0,$CU264=99),AND('0.Work Content Judge'!$U$164=0,$CV264=99)),0,IF(OR(AND('0.Work Content Judge'!$G$134=1,$CD264=1),AND('0.Work Content Judge'!$H$134=1,$CE264=1),AND('0.Work Content Judge'!$I$134=1,$CF264=1),AND('0.Work Content Judge'!$J$134=1,$CG264=1),AND('0.Work Content Judge'!$L$134=1,$CK264=1),,AND('0.Work Content Judge'!$O$134=1,$CL264=1),AND('0.Work Content Judge'!$P$134=1,$CM264=1)),1,0))</f>
        <v>0</v>
      </c>
      <c r="AY264" s="509">
        <f t="shared" si="48"/>
        <v>1</v>
      </c>
      <c r="AZ264" s="493">
        <f t="shared" si="51"/>
        <v>1</v>
      </c>
      <c r="BA264" s="521">
        <v>1</v>
      </c>
      <c r="BB264" s="522">
        <v>1</v>
      </c>
      <c r="BC264" s="522" t="s">
        <v>749</v>
      </c>
      <c r="BD264" s="522" t="s">
        <v>749</v>
      </c>
      <c r="BE264" s="522" t="s">
        <v>749</v>
      </c>
      <c r="BF264" s="522" t="s">
        <v>749</v>
      </c>
      <c r="BG264" s="522" t="s">
        <v>749</v>
      </c>
      <c r="BH264" s="522" t="s">
        <v>749</v>
      </c>
      <c r="BI264" s="522" t="s">
        <v>749</v>
      </c>
      <c r="BJ264" s="522" t="e">
        <v>#N/A</v>
      </c>
      <c r="BK264" s="522" t="e">
        <v>#N/A</v>
      </c>
      <c r="BL264" s="522" t="e">
        <v>#N/A</v>
      </c>
      <c r="BM264" s="522" t="e">
        <v>#N/A</v>
      </c>
      <c r="BN264" s="522" t="e">
        <v>#N/A</v>
      </c>
      <c r="BO264" s="522" t="e">
        <v>#N/A</v>
      </c>
      <c r="BP264" s="522" t="e">
        <v>#N/A</v>
      </c>
      <c r="BQ264" s="522" t="s">
        <v>749</v>
      </c>
      <c r="BR264" s="522" t="s">
        <v>749</v>
      </c>
      <c r="BS264" s="522" t="s">
        <v>749</v>
      </c>
      <c r="BT264" s="522" t="s">
        <v>749</v>
      </c>
      <c r="BU264" s="522" t="s">
        <v>749</v>
      </c>
      <c r="BV264" s="522" t="s">
        <v>749</v>
      </c>
      <c r="BW264" s="522" t="s">
        <v>749</v>
      </c>
      <c r="BX264" s="522">
        <v>1</v>
      </c>
      <c r="BY264" s="522" t="s">
        <v>749</v>
      </c>
      <c r="BZ264" s="522">
        <v>1</v>
      </c>
      <c r="CA264" s="522"/>
      <c r="CB264" s="522"/>
      <c r="CC264" s="522" t="s">
        <v>749</v>
      </c>
      <c r="CD264" s="522" t="s">
        <v>749</v>
      </c>
      <c r="CE264" s="522" t="s">
        <v>749</v>
      </c>
      <c r="CF264" s="522" t="s">
        <v>749</v>
      </c>
      <c r="CG264" s="522" t="s">
        <v>749</v>
      </c>
      <c r="CH264" s="522" t="s">
        <v>749</v>
      </c>
      <c r="CI264" s="522">
        <v>1</v>
      </c>
      <c r="CJ264" s="522" t="s">
        <v>749</v>
      </c>
      <c r="CK264" s="522" t="s">
        <v>749</v>
      </c>
      <c r="CL264" s="522" t="s">
        <v>749</v>
      </c>
      <c r="CM264" s="522" t="s">
        <v>749</v>
      </c>
      <c r="CN264" s="522" t="s">
        <v>749</v>
      </c>
      <c r="CO264" s="522">
        <v>1</v>
      </c>
      <c r="CP264" s="522"/>
      <c r="CQ264" s="522"/>
      <c r="CR264" s="522"/>
      <c r="CS264" s="522"/>
      <c r="CT264" s="522"/>
      <c r="CU264" s="522"/>
      <c r="CV264" s="522"/>
    </row>
    <row r="265" s="258" customFormat="1" ht="187.2" spans="1:100">
      <c r="A265" s="447"/>
      <c r="B265" s="448">
        <f t="shared" si="49"/>
        <v>250</v>
      </c>
      <c r="C265" s="562" t="s">
        <v>1819</v>
      </c>
      <c r="D265" s="450" t="s">
        <v>743</v>
      </c>
      <c r="E265" s="451" t="s">
        <v>744</v>
      </c>
      <c r="F265" s="452" t="s">
        <v>1820</v>
      </c>
      <c r="G265" s="453" t="s">
        <v>1821</v>
      </c>
      <c r="H265" s="451" t="str">
        <f t="shared" si="50"/>
        <v>スマホアプリ
Smart Phone application</v>
      </c>
      <c r="I265" s="319" t="s">
        <v>1018</v>
      </c>
      <c r="J265" s="320" t="s">
        <v>1019</v>
      </c>
      <c r="K265" s="487" t="str">
        <f t="shared" si="39"/>
        <v>回答不要
Not Applicable</v>
      </c>
      <c r="L265" s="488"/>
      <c r="M265" s="489"/>
      <c r="N265" s="492" t="s">
        <v>287</v>
      </c>
      <c r="O265" s="493"/>
      <c r="P265" s="494"/>
      <c r="Q265" s="503"/>
      <c r="R265" s="487" t="str">
        <f t="shared" si="40"/>
        <v>回答不要
Not Applicable</v>
      </c>
      <c r="S265" s="488"/>
      <c r="T265" s="489"/>
      <c r="U265" s="493"/>
      <c r="V265" s="494"/>
      <c r="W265" s="503"/>
      <c r="X265" s="487" t="str">
        <f t="shared" si="41"/>
        <v>回答不要
Not Applicable</v>
      </c>
      <c r="Y265" s="488"/>
      <c r="Z265" s="489"/>
      <c r="AA265" s="493"/>
      <c r="AB265" s="494"/>
      <c r="AC265" s="503"/>
      <c r="AD265" s="487" t="str">
        <f t="shared" si="42"/>
        <v>回答不要
Not Applicable</v>
      </c>
      <c r="AE265" s="488"/>
      <c r="AF265" s="489"/>
      <c r="AG265" s="493"/>
      <c r="AH265" s="494"/>
      <c r="AI265" s="503"/>
      <c r="AJ265" s="487" t="str">
        <f t="shared" si="43"/>
        <v>回答不要
Not Applicable</v>
      </c>
      <c r="AK265" s="488"/>
      <c r="AL265" s="489"/>
      <c r="AM265" s="493"/>
      <c r="AN265" s="494"/>
      <c r="AO265" s="503"/>
      <c r="AP265" s="509">
        <f>IF(OR(AND('0.Work Content Judge'!$AE$160=1,$CP265=99),AND('0.Work Content Judge'!$AH$160=1,$CQ265=99),AND('0.Work Content Judge'!$AG$160=1,$CR265=99),AND(COUNTIF('0.Work Content Judge'!$AJ$160:$AO$160,2)=0,$CS265=99),AND(COUNTIF('0.Work Content Judge'!$AJ$160:$AO$160,2)&gt;0,$CT265=99),AND('0.Work Content Judge'!$T$160=0,$CU265=99),AND('0.Work Content Judge'!$U$160=0,$CV265=99)),0,IF(OR(AND('0.Work Content Judge'!$G$130=1,$CD265=1),AND('0.Work Content Judge'!$H$130=1,$CE265=1),AND('0.Work Content Judge'!$I$130=1,$CF265=1),AND('0.Work Content Judge'!$J$130=1,$CG265=1),AND('0.Work Content Judge'!$L$130=1,$CK265=1),,AND('0.Work Content Judge'!$O$130=1,$CL265=1),AND('0.Work Content Judge'!$P$130=1,$CM265=1)),1,0))</f>
        <v>0</v>
      </c>
      <c r="AQ265" s="509">
        <f t="shared" si="44"/>
        <v>1</v>
      </c>
      <c r="AR265" s="509">
        <f>IF(OR(AND('0.Work Content Judge'!$AE$161=1,$CP265=99),AND('0.Work Content Judge'!$AH$161=1,$CQ265=99),AND('0.Work Content Judge'!$AG$161=1,$CR265=99),AND(COUNTIF('0.Work Content Judge'!$AJ$161:$AO$161,2)=0,$CS265=99),AND(COUNTIF('0.Work Content Judge'!$AJ$161:$AO$161,2)&gt;0,$CT265=99),AND('0.Work Content Judge'!$T$161=0,$CU265=99),AND('0.Work Content Judge'!$U$161=0,$CV265=99)),0,IF(OR(AND('0.Work Content Judge'!$G$131=1,$CD265=1),AND('0.Work Content Judge'!$H$131=1,$CE265=1),AND('0.Work Content Judge'!$I$131=1,$CF265=1),AND('0.Work Content Judge'!$J$131=1,$CG265=1),AND('0.Work Content Judge'!$L$131=1,$CK265=1),,AND('0.Work Content Judge'!$O$131=1,$CL265=1),AND('0.Work Content Judge'!$P$131=1,$CM265=1)),1,0))</f>
        <v>0</v>
      </c>
      <c r="AS265" s="509">
        <f t="shared" si="45"/>
        <v>1</v>
      </c>
      <c r="AT265" s="509">
        <f>IF(OR(AND('0.Work Content Judge'!$AE$162=1,$CP265=99),AND('0.Work Content Judge'!$AH$162=1,$CQ265=99),AND('0.Work Content Judge'!$AG$162=1,$CR265=99),AND(COUNTIF('0.Work Content Judge'!$AJ$162:$AO$162,2)=0,$CS265=99),AND(COUNTIF('0.Work Content Judge'!$AJ$162:$AO$162,2)&gt;0,$CT265=99),AND('0.Work Content Judge'!$T$162=0,$CU265=99),AND('0.Work Content Judge'!$U$162=0,$CV265=99)),0,IF(OR(AND('0.Work Content Judge'!$G$132=1,$CD265=1),AND('0.Work Content Judge'!$H$132=1,$CE265=1),AND('0.Work Content Judge'!$I$132=1,$CF265=1),AND('0.Work Content Judge'!$J$132=1,$CG265=1),AND('0.Work Content Judge'!$L$132=1,$CK265=1),,AND('0.Work Content Judge'!$O$132=1,$CL265=1),AND('0.Work Content Judge'!$P$132=1,$CM265=1)),1,0))</f>
        <v>0</v>
      </c>
      <c r="AU265" s="509">
        <f t="shared" si="46"/>
        <v>1</v>
      </c>
      <c r="AV265" s="509">
        <f>IF(OR(AND('0.Work Content Judge'!$AE$163=1,$CP265=99),AND('0.Work Content Judge'!$AH$163=1,$CQ265=99),AND('0.Work Content Judge'!$AG$163=1,$CR265=99),AND(COUNTIF('0.Work Content Judge'!$AJ$163:$AO$163,2)=0,$CS265=99),AND(COUNTIF('0.Work Content Judge'!$AJ$163:$AO$163,2)&gt;0,$CT265=99),AND('0.Work Content Judge'!$T$163=0,$CU265=99),AND('0.Work Content Judge'!$U$163=0,$CV265=99)),0,IF(OR(AND('0.Work Content Judge'!$G$133=1,$CD265=1),AND('0.Work Content Judge'!$H$133=1,$CE265=1),AND('0.Work Content Judge'!$I$133=1,$CF265=1),AND('0.Work Content Judge'!$J$133=1,$CG265=1),AND('0.Work Content Judge'!$L$133=1,$CK265=1),,AND('0.Work Content Judge'!$O$133=1,$CL265=1),AND('0.Work Content Judge'!$P$133=1,$CM265=1)),1,0))</f>
        <v>0</v>
      </c>
      <c r="AW265" s="509">
        <f t="shared" si="47"/>
        <v>1</v>
      </c>
      <c r="AX265" s="509">
        <f>IF(OR(AND('0.Work Content Judge'!$AE$164=1,$CP265=99),AND('0.Work Content Judge'!$AH$164=1,$CQ265=99),AND('0.Work Content Judge'!$AG$164=1,$CR265=99),AND(COUNTIF('0.Work Content Judge'!$AJ$164:$AO$164,2)=0,$CS265=99),AND(COUNTIF('0.Work Content Judge'!$AJ$164:$AO$164,2)&gt;0,$CT265=99),AND('0.Work Content Judge'!$T$164=0,$CU265=99),AND('0.Work Content Judge'!$U$164=0,$CV265=99)),0,IF(OR(AND('0.Work Content Judge'!$G$134=1,$CD265=1),AND('0.Work Content Judge'!$H$134=1,$CE265=1),AND('0.Work Content Judge'!$I$134=1,$CF265=1),AND('0.Work Content Judge'!$J$134=1,$CG265=1),AND('0.Work Content Judge'!$L$134=1,$CK265=1),,AND('0.Work Content Judge'!$O$134=1,$CL265=1),AND('0.Work Content Judge'!$P$134=1,$CM265=1)),1,0))</f>
        <v>0</v>
      </c>
      <c r="AY265" s="509">
        <f t="shared" si="48"/>
        <v>1</v>
      </c>
      <c r="AZ265" s="493">
        <f t="shared" si="51"/>
        <v>1</v>
      </c>
      <c r="BA265" s="521">
        <v>1</v>
      </c>
      <c r="BB265" s="522">
        <v>1</v>
      </c>
      <c r="BC265" s="522" t="s">
        <v>749</v>
      </c>
      <c r="BD265" s="522" t="s">
        <v>749</v>
      </c>
      <c r="BE265" s="522" t="s">
        <v>749</v>
      </c>
      <c r="BF265" s="522" t="s">
        <v>749</v>
      </c>
      <c r="BG265" s="522" t="s">
        <v>749</v>
      </c>
      <c r="BH265" s="522" t="s">
        <v>749</v>
      </c>
      <c r="BI265" s="522" t="s">
        <v>749</v>
      </c>
      <c r="BJ265" s="522" t="e">
        <v>#N/A</v>
      </c>
      <c r="BK265" s="522" t="e">
        <v>#N/A</v>
      </c>
      <c r="BL265" s="522" t="e">
        <v>#N/A</v>
      </c>
      <c r="BM265" s="522" t="e">
        <v>#N/A</v>
      </c>
      <c r="BN265" s="522" t="e">
        <v>#N/A</v>
      </c>
      <c r="BO265" s="522" t="e">
        <v>#N/A</v>
      </c>
      <c r="BP265" s="522" t="e">
        <v>#N/A</v>
      </c>
      <c r="BQ265" s="522" t="s">
        <v>749</v>
      </c>
      <c r="BR265" s="522" t="s">
        <v>749</v>
      </c>
      <c r="BS265" s="522" t="s">
        <v>749</v>
      </c>
      <c r="BT265" s="522" t="s">
        <v>749</v>
      </c>
      <c r="BU265" s="522" t="s">
        <v>749</v>
      </c>
      <c r="BV265" s="522" t="s">
        <v>749</v>
      </c>
      <c r="BW265" s="522" t="s">
        <v>749</v>
      </c>
      <c r="BX265" s="522">
        <v>1</v>
      </c>
      <c r="BY265" s="522" t="s">
        <v>749</v>
      </c>
      <c r="BZ265" s="522">
        <v>1</v>
      </c>
      <c r="CA265" s="522"/>
      <c r="CB265" s="522"/>
      <c r="CC265" s="522" t="s">
        <v>749</v>
      </c>
      <c r="CD265" s="522" t="s">
        <v>749</v>
      </c>
      <c r="CE265" s="522" t="s">
        <v>749</v>
      </c>
      <c r="CF265" s="522" t="s">
        <v>749</v>
      </c>
      <c r="CG265" s="522" t="s">
        <v>749</v>
      </c>
      <c r="CH265" s="522" t="s">
        <v>749</v>
      </c>
      <c r="CI265" s="522">
        <v>1</v>
      </c>
      <c r="CJ265" s="522" t="s">
        <v>749</v>
      </c>
      <c r="CK265" s="522" t="s">
        <v>749</v>
      </c>
      <c r="CL265" s="522" t="s">
        <v>749</v>
      </c>
      <c r="CM265" s="522" t="s">
        <v>749</v>
      </c>
      <c r="CN265" s="522" t="s">
        <v>749</v>
      </c>
      <c r="CO265" s="522">
        <v>1</v>
      </c>
      <c r="CP265" s="522"/>
      <c r="CQ265" s="522"/>
      <c r="CR265" s="522"/>
      <c r="CS265" s="522"/>
      <c r="CT265" s="522"/>
      <c r="CU265" s="522"/>
      <c r="CV265" s="522"/>
    </row>
    <row r="266" s="258" customFormat="1" ht="188.4" spans="1:100">
      <c r="A266" s="447"/>
      <c r="B266" s="448">
        <f t="shared" si="49"/>
        <v>251</v>
      </c>
      <c r="C266" s="562" t="s">
        <v>1822</v>
      </c>
      <c r="D266" s="450" t="s">
        <v>743</v>
      </c>
      <c r="E266" s="451" t="s">
        <v>744</v>
      </c>
      <c r="F266" s="452" t="s">
        <v>1823</v>
      </c>
      <c r="G266" s="453" t="s">
        <v>1824</v>
      </c>
      <c r="H266" s="451" t="str">
        <f t="shared" si="50"/>
        <v>スマホアプリ
Smart Phone application</v>
      </c>
      <c r="I266" s="319" t="s">
        <v>1825</v>
      </c>
      <c r="J266" s="320" t="s">
        <v>1826</v>
      </c>
      <c r="K266" s="487" t="str">
        <f t="shared" si="39"/>
        <v>回答不要
Not Applicable</v>
      </c>
      <c r="L266" s="488"/>
      <c r="M266" s="489"/>
      <c r="N266" s="492" t="s">
        <v>287</v>
      </c>
      <c r="O266" s="493"/>
      <c r="P266" s="494"/>
      <c r="Q266" s="503"/>
      <c r="R266" s="487" t="str">
        <f t="shared" si="40"/>
        <v>回答不要
Not Applicable</v>
      </c>
      <c r="S266" s="488"/>
      <c r="T266" s="489"/>
      <c r="U266" s="493"/>
      <c r="V266" s="494"/>
      <c r="W266" s="503"/>
      <c r="X266" s="487" t="str">
        <f t="shared" si="41"/>
        <v>回答不要
Not Applicable</v>
      </c>
      <c r="Y266" s="488"/>
      <c r="Z266" s="489"/>
      <c r="AA266" s="493"/>
      <c r="AB266" s="494"/>
      <c r="AC266" s="503"/>
      <c r="AD266" s="487" t="str">
        <f t="shared" si="42"/>
        <v>回答不要
Not Applicable</v>
      </c>
      <c r="AE266" s="488"/>
      <c r="AF266" s="489"/>
      <c r="AG266" s="493"/>
      <c r="AH266" s="494"/>
      <c r="AI266" s="503"/>
      <c r="AJ266" s="487" t="str">
        <f t="shared" si="43"/>
        <v>回答不要
Not Applicable</v>
      </c>
      <c r="AK266" s="488"/>
      <c r="AL266" s="489"/>
      <c r="AM266" s="493"/>
      <c r="AN266" s="494"/>
      <c r="AO266" s="503"/>
      <c r="AP266" s="509">
        <f>IF(OR(AND('0.Work Content Judge'!$AE$160=1,$CP266=99),AND('0.Work Content Judge'!$AH$160=1,$CQ266=99),AND('0.Work Content Judge'!$AG$160=1,$CR266=99),AND(COUNTIF('0.Work Content Judge'!$AJ$160:$AO$160,2)=0,$CS266=99),AND(COUNTIF('0.Work Content Judge'!$AJ$160:$AO$160,2)&gt;0,$CT266=99),AND('0.Work Content Judge'!$T$160=0,$CU266=99),AND('0.Work Content Judge'!$U$160=0,$CV266=99)),0,IF(OR(AND('0.Work Content Judge'!$G$130=1,$CD266=1),AND('0.Work Content Judge'!$H$130=1,$CE266=1),AND('0.Work Content Judge'!$I$130=1,$CF266=1),AND('0.Work Content Judge'!$J$130=1,$CG266=1),AND('0.Work Content Judge'!$L$130=1,$CK266=1),,AND('0.Work Content Judge'!$O$130=1,$CL266=1),AND('0.Work Content Judge'!$P$130=1,$CM266=1)),1,0))</f>
        <v>0</v>
      </c>
      <c r="AQ266" s="509">
        <f t="shared" si="44"/>
        <v>1</v>
      </c>
      <c r="AR266" s="509">
        <f>IF(OR(AND('0.Work Content Judge'!$AE$161=1,$CP266=99),AND('0.Work Content Judge'!$AH$161=1,$CQ266=99),AND('0.Work Content Judge'!$AG$161=1,$CR266=99),AND(COUNTIF('0.Work Content Judge'!$AJ$161:$AO$161,2)=0,$CS266=99),AND(COUNTIF('0.Work Content Judge'!$AJ$161:$AO$161,2)&gt;0,$CT266=99),AND('0.Work Content Judge'!$T$161=0,$CU266=99),AND('0.Work Content Judge'!$U$161=0,$CV266=99)),0,IF(OR(AND('0.Work Content Judge'!$G$131=1,$CD266=1),AND('0.Work Content Judge'!$H$131=1,$CE266=1),AND('0.Work Content Judge'!$I$131=1,$CF266=1),AND('0.Work Content Judge'!$J$131=1,$CG266=1),AND('0.Work Content Judge'!$L$131=1,$CK266=1),,AND('0.Work Content Judge'!$O$131=1,$CL266=1),AND('0.Work Content Judge'!$P$131=1,$CM266=1)),1,0))</f>
        <v>0</v>
      </c>
      <c r="AS266" s="509">
        <f t="shared" si="45"/>
        <v>1</v>
      </c>
      <c r="AT266" s="509">
        <f>IF(OR(AND('0.Work Content Judge'!$AE$162=1,$CP266=99),AND('0.Work Content Judge'!$AH$162=1,$CQ266=99),AND('0.Work Content Judge'!$AG$162=1,$CR266=99),AND(COUNTIF('0.Work Content Judge'!$AJ$162:$AO$162,2)=0,$CS266=99),AND(COUNTIF('0.Work Content Judge'!$AJ$162:$AO$162,2)&gt;0,$CT266=99),AND('0.Work Content Judge'!$T$162=0,$CU266=99),AND('0.Work Content Judge'!$U$162=0,$CV266=99)),0,IF(OR(AND('0.Work Content Judge'!$G$132=1,$CD266=1),AND('0.Work Content Judge'!$H$132=1,$CE266=1),AND('0.Work Content Judge'!$I$132=1,$CF266=1),AND('0.Work Content Judge'!$J$132=1,$CG266=1),AND('0.Work Content Judge'!$L$132=1,$CK266=1),,AND('0.Work Content Judge'!$O$132=1,$CL266=1),AND('0.Work Content Judge'!$P$132=1,$CM266=1)),1,0))</f>
        <v>0</v>
      </c>
      <c r="AU266" s="509">
        <f t="shared" si="46"/>
        <v>1</v>
      </c>
      <c r="AV266" s="509">
        <f>IF(OR(AND('0.Work Content Judge'!$AE$163=1,$CP266=99),AND('0.Work Content Judge'!$AH$163=1,$CQ266=99),AND('0.Work Content Judge'!$AG$163=1,$CR266=99),AND(COUNTIF('0.Work Content Judge'!$AJ$163:$AO$163,2)=0,$CS266=99),AND(COUNTIF('0.Work Content Judge'!$AJ$163:$AO$163,2)&gt;0,$CT266=99),AND('0.Work Content Judge'!$T$163=0,$CU266=99),AND('0.Work Content Judge'!$U$163=0,$CV266=99)),0,IF(OR(AND('0.Work Content Judge'!$G$133=1,$CD266=1),AND('0.Work Content Judge'!$H$133=1,$CE266=1),AND('0.Work Content Judge'!$I$133=1,$CF266=1),AND('0.Work Content Judge'!$J$133=1,$CG266=1),AND('0.Work Content Judge'!$L$133=1,$CK266=1),,AND('0.Work Content Judge'!$O$133=1,$CL266=1),AND('0.Work Content Judge'!$P$133=1,$CM266=1)),1,0))</f>
        <v>0</v>
      </c>
      <c r="AW266" s="509">
        <f t="shared" si="47"/>
        <v>1</v>
      </c>
      <c r="AX266" s="509">
        <f>IF(OR(AND('0.Work Content Judge'!$AE$164=1,$CP266=99),AND('0.Work Content Judge'!$AH$164=1,$CQ266=99),AND('0.Work Content Judge'!$AG$164=1,$CR266=99),AND(COUNTIF('0.Work Content Judge'!$AJ$164:$AO$164,2)=0,$CS266=99),AND(COUNTIF('0.Work Content Judge'!$AJ$164:$AO$164,2)&gt;0,$CT266=99),AND('0.Work Content Judge'!$T$164=0,$CU266=99),AND('0.Work Content Judge'!$U$164=0,$CV266=99)),0,IF(OR(AND('0.Work Content Judge'!$G$134=1,$CD266=1),AND('0.Work Content Judge'!$H$134=1,$CE266=1),AND('0.Work Content Judge'!$I$134=1,$CF266=1),AND('0.Work Content Judge'!$J$134=1,$CG266=1),AND('0.Work Content Judge'!$L$134=1,$CK266=1),,AND('0.Work Content Judge'!$O$134=1,$CL266=1),AND('0.Work Content Judge'!$P$134=1,$CM266=1)),1,0))</f>
        <v>0</v>
      </c>
      <c r="AY266" s="509">
        <f t="shared" si="48"/>
        <v>1</v>
      </c>
      <c r="AZ266" s="493">
        <f t="shared" si="51"/>
        <v>1</v>
      </c>
      <c r="BA266" s="521">
        <v>1</v>
      </c>
      <c r="BB266" s="522">
        <v>1</v>
      </c>
      <c r="BC266" s="522" t="s">
        <v>749</v>
      </c>
      <c r="BD266" s="522" t="s">
        <v>749</v>
      </c>
      <c r="BE266" s="522" t="s">
        <v>749</v>
      </c>
      <c r="BF266" s="522" t="s">
        <v>749</v>
      </c>
      <c r="BG266" s="522" t="s">
        <v>749</v>
      </c>
      <c r="BH266" s="522" t="s">
        <v>749</v>
      </c>
      <c r="BI266" s="522" t="s">
        <v>749</v>
      </c>
      <c r="BJ266" s="522" t="e">
        <v>#N/A</v>
      </c>
      <c r="BK266" s="522" t="e">
        <v>#N/A</v>
      </c>
      <c r="BL266" s="522" t="e">
        <v>#N/A</v>
      </c>
      <c r="BM266" s="522" t="e">
        <v>#N/A</v>
      </c>
      <c r="BN266" s="522" t="e">
        <v>#N/A</v>
      </c>
      <c r="BO266" s="522" t="e">
        <v>#N/A</v>
      </c>
      <c r="BP266" s="522" t="e">
        <v>#N/A</v>
      </c>
      <c r="BQ266" s="522" t="s">
        <v>749</v>
      </c>
      <c r="BR266" s="522" t="s">
        <v>749</v>
      </c>
      <c r="BS266" s="522" t="s">
        <v>749</v>
      </c>
      <c r="BT266" s="522" t="s">
        <v>749</v>
      </c>
      <c r="BU266" s="522" t="s">
        <v>749</v>
      </c>
      <c r="BV266" s="522" t="s">
        <v>749</v>
      </c>
      <c r="BW266" s="522" t="s">
        <v>749</v>
      </c>
      <c r="BX266" s="522">
        <v>1</v>
      </c>
      <c r="BY266" s="522" t="s">
        <v>749</v>
      </c>
      <c r="BZ266" s="522">
        <v>1</v>
      </c>
      <c r="CA266" s="522"/>
      <c r="CB266" s="522"/>
      <c r="CC266" s="522" t="s">
        <v>749</v>
      </c>
      <c r="CD266" s="522" t="s">
        <v>749</v>
      </c>
      <c r="CE266" s="522" t="s">
        <v>749</v>
      </c>
      <c r="CF266" s="522" t="s">
        <v>749</v>
      </c>
      <c r="CG266" s="522" t="s">
        <v>749</v>
      </c>
      <c r="CH266" s="522" t="s">
        <v>749</v>
      </c>
      <c r="CI266" s="522">
        <v>1</v>
      </c>
      <c r="CJ266" s="522" t="s">
        <v>749</v>
      </c>
      <c r="CK266" s="522" t="s">
        <v>749</v>
      </c>
      <c r="CL266" s="522" t="s">
        <v>749</v>
      </c>
      <c r="CM266" s="522" t="s">
        <v>749</v>
      </c>
      <c r="CN266" s="522" t="s">
        <v>749</v>
      </c>
      <c r="CO266" s="522">
        <v>1</v>
      </c>
      <c r="CP266" s="522"/>
      <c r="CQ266" s="522"/>
      <c r="CR266" s="522"/>
      <c r="CS266" s="522"/>
      <c r="CT266" s="522"/>
      <c r="CU266" s="522"/>
      <c r="CV266" s="522"/>
    </row>
    <row r="267" s="258" customFormat="1" ht="202.8" spans="1:100">
      <c r="A267" s="447"/>
      <c r="B267" s="448">
        <f t="shared" si="49"/>
        <v>252</v>
      </c>
      <c r="C267" s="562" t="s">
        <v>1827</v>
      </c>
      <c r="D267" s="450" t="s">
        <v>743</v>
      </c>
      <c r="E267" s="451" t="s">
        <v>744</v>
      </c>
      <c r="F267" s="452" t="s">
        <v>1828</v>
      </c>
      <c r="G267" s="453" t="s">
        <v>1829</v>
      </c>
      <c r="H267" s="451" t="str">
        <f t="shared" si="50"/>
        <v>スマホアプリ
Smart Phone application</v>
      </c>
      <c r="I267" s="319" t="s">
        <v>1018</v>
      </c>
      <c r="J267" s="320" t="s">
        <v>1019</v>
      </c>
      <c r="K267" s="487" t="str">
        <f t="shared" si="39"/>
        <v>回答不要
Not Applicable</v>
      </c>
      <c r="L267" s="488"/>
      <c r="M267" s="489"/>
      <c r="N267" s="492" t="s">
        <v>287</v>
      </c>
      <c r="O267" s="493"/>
      <c r="P267" s="494"/>
      <c r="Q267" s="503"/>
      <c r="R267" s="487" t="str">
        <f t="shared" si="40"/>
        <v>回答不要
Not Applicable</v>
      </c>
      <c r="S267" s="488"/>
      <c r="T267" s="489"/>
      <c r="U267" s="493"/>
      <c r="V267" s="494"/>
      <c r="W267" s="503"/>
      <c r="X267" s="487" t="str">
        <f t="shared" si="41"/>
        <v>回答不要
Not Applicable</v>
      </c>
      <c r="Y267" s="488"/>
      <c r="Z267" s="489"/>
      <c r="AA267" s="493"/>
      <c r="AB267" s="494"/>
      <c r="AC267" s="503"/>
      <c r="AD267" s="487" t="str">
        <f t="shared" si="42"/>
        <v>回答不要
Not Applicable</v>
      </c>
      <c r="AE267" s="488"/>
      <c r="AF267" s="489"/>
      <c r="AG267" s="493"/>
      <c r="AH267" s="494"/>
      <c r="AI267" s="503"/>
      <c r="AJ267" s="487" t="str">
        <f t="shared" si="43"/>
        <v>回答不要
Not Applicable</v>
      </c>
      <c r="AK267" s="488"/>
      <c r="AL267" s="489"/>
      <c r="AM267" s="493"/>
      <c r="AN267" s="494"/>
      <c r="AO267" s="503"/>
      <c r="AP267" s="509">
        <f>IF(OR(AND('0.Work Content Judge'!$AE$160=1,$CP267=99),AND('0.Work Content Judge'!$AH$160=1,$CQ267=99),AND('0.Work Content Judge'!$AG$160=1,$CR267=99),AND(COUNTIF('0.Work Content Judge'!$AJ$160:$AO$160,2)=0,$CS267=99),AND(COUNTIF('0.Work Content Judge'!$AJ$160:$AO$160,2)&gt;0,$CT267=99),AND('0.Work Content Judge'!$T$160=0,$CU267=99),AND('0.Work Content Judge'!$U$160=0,$CV267=99)),0,IF(OR(AND('0.Work Content Judge'!$G$130=1,$CD267=1),AND('0.Work Content Judge'!$H$130=1,$CE267=1),AND('0.Work Content Judge'!$I$130=1,$CF267=1),AND('0.Work Content Judge'!$J$130=1,$CG267=1),AND('0.Work Content Judge'!$L$130=1,$CK267=1),,AND('0.Work Content Judge'!$O$130=1,$CL267=1),AND('0.Work Content Judge'!$P$130=1,$CM267=1)),1,0))</f>
        <v>0</v>
      </c>
      <c r="AQ267" s="509">
        <f t="shared" si="44"/>
        <v>1</v>
      </c>
      <c r="AR267" s="509">
        <f>IF(OR(AND('0.Work Content Judge'!$AE$161=1,$CP267=99),AND('0.Work Content Judge'!$AH$161=1,$CQ267=99),AND('0.Work Content Judge'!$AG$161=1,$CR267=99),AND(COUNTIF('0.Work Content Judge'!$AJ$161:$AO$161,2)=0,$CS267=99),AND(COUNTIF('0.Work Content Judge'!$AJ$161:$AO$161,2)&gt;0,$CT267=99),AND('0.Work Content Judge'!$T$161=0,$CU267=99),AND('0.Work Content Judge'!$U$161=0,$CV267=99)),0,IF(OR(AND('0.Work Content Judge'!$G$131=1,$CD267=1),AND('0.Work Content Judge'!$H$131=1,$CE267=1),AND('0.Work Content Judge'!$I$131=1,$CF267=1),AND('0.Work Content Judge'!$J$131=1,$CG267=1),AND('0.Work Content Judge'!$L$131=1,$CK267=1),,AND('0.Work Content Judge'!$O$131=1,$CL267=1),AND('0.Work Content Judge'!$P$131=1,$CM267=1)),1,0))</f>
        <v>0</v>
      </c>
      <c r="AS267" s="509">
        <f t="shared" si="45"/>
        <v>1</v>
      </c>
      <c r="AT267" s="509">
        <f>IF(OR(AND('0.Work Content Judge'!$AE$162=1,$CP267=99),AND('0.Work Content Judge'!$AH$162=1,$CQ267=99),AND('0.Work Content Judge'!$AG$162=1,$CR267=99),AND(COUNTIF('0.Work Content Judge'!$AJ$162:$AO$162,2)=0,$CS267=99),AND(COUNTIF('0.Work Content Judge'!$AJ$162:$AO$162,2)&gt;0,$CT267=99),AND('0.Work Content Judge'!$T$162=0,$CU267=99),AND('0.Work Content Judge'!$U$162=0,$CV267=99)),0,IF(OR(AND('0.Work Content Judge'!$G$132=1,$CD267=1),AND('0.Work Content Judge'!$H$132=1,$CE267=1),AND('0.Work Content Judge'!$I$132=1,$CF267=1),AND('0.Work Content Judge'!$J$132=1,$CG267=1),AND('0.Work Content Judge'!$L$132=1,$CK267=1),,AND('0.Work Content Judge'!$O$132=1,$CL267=1),AND('0.Work Content Judge'!$P$132=1,$CM267=1)),1,0))</f>
        <v>0</v>
      </c>
      <c r="AU267" s="509">
        <f t="shared" si="46"/>
        <v>1</v>
      </c>
      <c r="AV267" s="509">
        <f>IF(OR(AND('0.Work Content Judge'!$AE$163=1,$CP267=99),AND('0.Work Content Judge'!$AH$163=1,$CQ267=99),AND('0.Work Content Judge'!$AG$163=1,$CR267=99),AND(COUNTIF('0.Work Content Judge'!$AJ$163:$AO$163,2)=0,$CS267=99),AND(COUNTIF('0.Work Content Judge'!$AJ$163:$AO$163,2)&gt;0,$CT267=99),AND('0.Work Content Judge'!$T$163=0,$CU267=99),AND('0.Work Content Judge'!$U$163=0,$CV267=99)),0,IF(OR(AND('0.Work Content Judge'!$G$133=1,$CD267=1),AND('0.Work Content Judge'!$H$133=1,$CE267=1),AND('0.Work Content Judge'!$I$133=1,$CF267=1),AND('0.Work Content Judge'!$J$133=1,$CG267=1),AND('0.Work Content Judge'!$L$133=1,$CK267=1),,AND('0.Work Content Judge'!$O$133=1,$CL267=1),AND('0.Work Content Judge'!$P$133=1,$CM267=1)),1,0))</f>
        <v>0</v>
      </c>
      <c r="AW267" s="509">
        <f t="shared" si="47"/>
        <v>1</v>
      </c>
      <c r="AX267" s="509">
        <f>IF(OR(AND('0.Work Content Judge'!$AE$164=1,$CP267=99),AND('0.Work Content Judge'!$AH$164=1,$CQ267=99),AND('0.Work Content Judge'!$AG$164=1,$CR267=99),AND(COUNTIF('0.Work Content Judge'!$AJ$164:$AO$164,2)=0,$CS267=99),AND(COUNTIF('0.Work Content Judge'!$AJ$164:$AO$164,2)&gt;0,$CT267=99),AND('0.Work Content Judge'!$T$164=0,$CU267=99),AND('0.Work Content Judge'!$U$164=0,$CV267=99)),0,IF(OR(AND('0.Work Content Judge'!$G$134=1,$CD267=1),AND('0.Work Content Judge'!$H$134=1,$CE267=1),AND('0.Work Content Judge'!$I$134=1,$CF267=1),AND('0.Work Content Judge'!$J$134=1,$CG267=1),AND('0.Work Content Judge'!$L$134=1,$CK267=1),,AND('0.Work Content Judge'!$O$134=1,$CL267=1),AND('0.Work Content Judge'!$P$134=1,$CM267=1)),1,0))</f>
        <v>0</v>
      </c>
      <c r="AY267" s="509">
        <f t="shared" si="48"/>
        <v>1</v>
      </c>
      <c r="AZ267" s="493">
        <f t="shared" si="51"/>
        <v>1</v>
      </c>
      <c r="BA267" s="521">
        <v>1</v>
      </c>
      <c r="BB267" s="522">
        <v>1</v>
      </c>
      <c r="BC267" s="522" t="s">
        <v>749</v>
      </c>
      <c r="BD267" s="522" t="s">
        <v>749</v>
      </c>
      <c r="BE267" s="522" t="s">
        <v>749</v>
      </c>
      <c r="BF267" s="522" t="s">
        <v>749</v>
      </c>
      <c r="BG267" s="522" t="s">
        <v>749</v>
      </c>
      <c r="BH267" s="522" t="s">
        <v>749</v>
      </c>
      <c r="BI267" s="522" t="s">
        <v>749</v>
      </c>
      <c r="BJ267" s="522" t="e">
        <v>#N/A</v>
      </c>
      <c r="BK267" s="522" t="e">
        <v>#N/A</v>
      </c>
      <c r="BL267" s="522" t="e">
        <v>#N/A</v>
      </c>
      <c r="BM267" s="522" t="e">
        <v>#N/A</v>
      </c>
      <c r="BN267" s="522" t="e">
        <v>#N/A</v>
      </c>
      <c r="BO267" s="522" t="e">
        <v>#N/A</v>
      </c>
      <c r="BP267" s="522" t="e">
        <v>#N/A</v>
      </c>
      <c r="BQ267" s="522" t="s">
        <v>749</v>
      </c>
      <c r="BR267" s="522" t="s">
        <v>749</v>
      </c>
      <c r="BS267" s="522" t="s">
        <v>749</v>
      </c>
      <c r="BT267" s="522" t="s">
        <v>749</v>
      </c>
      <c r="BU267" s="522" t="s">
        <v>749</v>
      </c>
      <c r="BV267" s="522" t="s">
        <v>749</v>
      </c>
      <c r="BW267" s="522" t="s">
        <v>749</v>
      </c>
      <c r="BX267" s="522">
        <v>1</v>
      </c>
      <c r="BY267" s="522" t="s">
        <v>749</v>
      </c>
      <c r="BZ267" s="522">
        <v>1</v>
      </c>
      <c r="CA267" s="522"/>
      <c r="CB267" s="522"/>
      <c r="CC267" s="522" t="s">
        <v>749</v>
      </c>
      <c r="CD267" s="522" t="s">
        <v>749</v>
      </c>
      <c r="CE267" s="522" t="s">
        <v>749</v>
      </c>
      <c r="CF267" s="522" t="s">
        <v>749</v>
      </c>
      <c r="CG267" s="522" t="s">
        <v>749</v>
      </c>
      <c r="CH267" s="522" t="s">
        <v>749</v>
      </c>
      <c r="CI267" s="522">
        <v>1</v>
      </c>
      <c r="CJ267" s="522" t="s">
        <v>749</v>
      </c>
      <c r="CK267" s="522" t="s">
        <v>749</v>
      </c>
      <c r="CL267" s="522" t="s">
        <v>749</v>
      </c>
      <c r="CM267" s="522" t="s">
        <v>749</v>
      </c>
      <c r="CN267" s="522" t="s">
        <v>749</v>
      </c>
      <c r="CO267" s="522">
        <v>1</v>
      </c>
      <c r="CP267" s="522"/>
      <c r="CQ267" s="522"/>
      <c r="CR267" s="522"/>
      <c r="CS267" s="522"/>
      <c r="CT267" s="522"/>
      <c r="CU267" s="522"/>
      <c r="CV267" s="522"/>
    </row>
    <row r="268" s="258" customFormat="1" ht="230.4" spans="1:100">
      <c r="A268" s="447"/>
      <c r="B268" s="448">
        <f t="shared" si="49"/>
        <v>253</v>
      </c>
      <c r="C268" s="562" t="s">
        <v>1830</v>
      </c>
      <c r="D268" s="450" t="s">
        <v>743</v>
      </c>
      <c r="E268" s="451" t="s">
        <v>744</v>
      </c>
      <c r="F268" s="452" t="s">
        <v>1831</v>
      </c>
      <c r="G268" s="453" t="s">
        <v>1832</v>
      </c>
      <c r="H268" s="451" t="str">
        <f t="shared" si="50"/>
        <v>スマホアプリ
Smart Phone application</v>
      </c>
      <c r="I268" s="319" t="s">
        <v>1825</v>
      </c>
      <c r="J268" s="320" t="s">
        <v>1826</v>
      </c>
      <c r="K268" s="487" t="str">
        <f t="shared" si="39"/>
        <v>回答不要
Not Applicable</v>
      </c>
      <c r="L268" s="488"/>
      <c r="M268" s="489"/>
      <c r="N268" s="492" t="s">
        <v>287</v>
      </c>
      <c r="O268" s="493"/>
      <c r="P268" s="494"/>
      <c r="Q268" s="503"/>
      <c r="R268" s="487" t="str">
        <f t="shared" si="40"/>
        <v>回答不要
Not Applicable</v>
      </c>
      <c r="S268" s="488"/>
      <c r="T268" s="489"/>
      <c r="U268" s="493"/>
      <c r="V268" s="494"/>
      <c r="W268" s="503"/>
      <c r="X268" s="487" t="str">
        <f t="shared" si="41"/>
        <v>回答不要
Not Applicable</v>
      </c>
      <c r="Y268" s="488"/>
      <c r="Z268" s="489"/>
      <c r="AA268" s="493"/>
      <c r="AB268" s="494"/>
      <c r="AC268" s="503"/>
      <c r="AD268" s="487" t="str">
        <f t="shared" si="42"/>
        <v>回答不要
Not Applicable</v>
      </c>
      <c r="AE268" s="488"/>
      <c r="AF268" s="489"/>
      <c r="AG268" s="493"/>
      <c r="AH268" s="494"/>
      <c r="AI268" s="503"/>
      <c r="AJ268" s="487" t="str">
        <f t="shared" si="43"/>
        <v>回答不要
Not Applicable</v>
      </c>
      <c r="AK268" s="488"/>
      <c r="AL268" s="489"/>
      <c r="AM268" s="493"/>
      <c r="AN268" s="494"/>
      <c r="AO268" s="503"/>
      <c r="AP268" s="509">
        <f>IF(OR(AND('0.Work Content Judge'!$AE$160=1,$CP268=99),AND('0.Work Content Judge'!$AH$160=1,$CQ268=99),AND('0.Work Content Judge'!$AG$160=1,$CR268=99),AND(COUNTIF('0.Work Content Judge'!$AJ$160:$AO$160,2)=0,$CS268=99),AND(COUNTIF('0.Work Content Judge'!$AJ$160:$AO$160,2)&gt;0,$CT268=99),AND('0.Work Content Judge'!$T$160=0,$CU268=99),AND('0.Work Content Judge'!$U$160=0,$CV268=99)),0,IF(OR(AND('0.Work Content Judge'!$G$130=1,$CD268=1),AND('0.Work Content Judge'!$H$130=1,$CE268=1),AND('0.Work Content Judge'!$I$130=1,$CF268=1),AND('0.Work Content Judge'!$J$130=1,$CG268=1),AND('0.Work Content Judge'!$L$130=1,$CK268=1),,AND('0.Work Content Judge'!$O$130=1,$CL268=1),AND('0.Work Content Judge'!$P$130=1,$CM268=1)),1,0))</f>
        <v>0</v>
      </c>
      <c r="AQ268" s="509">
        <f t="shared" si="44"/>
        <v>1</v>
      </c>
      <c r="AR268" s="509">
        <f>IF(OR(AND('0.Work Content Judge'!$AE$161=1,$CP268=99),AND('0.Work Content Judge'!$AH$161=1,$CQ268=99),AND('0.Work Content Judge'!$AG$161=1,$CR268=99),AND(COUNTIF('0.Work Content Judge'!$AJ$161:$AO$161,2)=0,$CS268=99),AND(COUNTIF('0.Work Content Judge'!$AJ$161:$AO$161,2)&gt;0,$CT268=99),AND('0.Work Content Judge'!$T$161=0,$CU268=99),AND('0.Work Content Judge'!$U$161=0,$CV268=99)),0,IF(OR(AND('0.Work Content Judge'!$G$131=1,$CD268=1),AND('0.Work Content Judge'!$H$131=1,$CE268=1),AND('0.Work Content Judge'!$I$131=1,$CF268=1),AND('0.Work Content Judge'!$J$131=1,$CG268=1),AND('0.Work Content Judge'!$L$131=1,$CK268=1),,AND('0.Work Content Judge'!$O$131=1,$CL268=1),AND('0.Work Content Judge'!$P$131=1,$CM268=1)),1,0))</f>
        <v>0</v>
      </c>
      <c r="AS268" s="509">
        <f t="shared" si="45"/>
        <v>1</v>
      </c>
      <c r="AT268" s="509">
        <f>IF(OR(AND('0.Work Content Judge'!$AE$162=1,$CP268=99),AND('0.Work Content Judge'!$AH$162=1,$CQ268=99),AND('0.Work Content Judge'!$AG$162=1,$CR268=99),AND(COUNTIF('0.Work Content Judge'!$AJ$162:$AO$162,2)=0,$CS268=99),AND(COUNTIF('0.Work Content Judge'!$AJ$162:$AO$162,2)&gt;0,$CT268=99),AND('0.Work Content Judge'!$T$162=0,$CU268=99),AND('0.Work Content Judge'!$U$162=0,$CV268=99)),0,IF(OR(AND('0.Work Content Judge'!$G$132=1,$CD268=1),AND('0.Work Content Judge'!$H$132=1,$CE268=1),AND('0.Work Content Judge'!$I$132=1,$CF268=1),AND('0.Work Content Judge'!$J$132=1,$CG268=1),AND('0.Work Content Judge'!$L$132=1,$CK268=1),,AND('0.Work Content Judge'!$O$132=1,$CL268=1),AND('0.Work Content Judge'!$P$132=1,$CM268=1)),1,0))</f>
        <v>0</v>
      </c>
      <c r="AU268" s="509">
        <f t="shared" si="46"/>
        <v>1</v>
      </c>
      <c r="AV268" s="509">
        <f>IF(OR(AND('0.Work Content Judge'!$AE$163=1,$CP268=99),AND('0.Work Content Judge'!$AH$163=1,$CQ268=99),AND('0.Work Content Judge'!$AG$163=1,$CR268=99),AND(COUNTIF('0.Work Content Judge'!$AJ$163:$AO$163,2)=0,$CS268=99),AND(COUNTIF('0.Work Content Judge'!$AJ$163:$AO$163,2)&gt;0,$CT268=99),AND('0.Work Content Judge'!$T$163=0,$CU268=99),AND('0.Work Content Judge'!$U$163=0,$CV268=99)),0,IF(OR(AND('0.Work Content Judge'!$G$133=1,$CD268=1),AND('0.Work Content Judge'!$H$133=1,$CE268=1),AND('0.Work Content Judge'!$I$133=1,$CF268=1),AND('0.Work Content Judge'!$J$133=1,$CG268=1),AND('0.Work Content Judge'!$L$133=1,$CK268=1),,AND('0.Work Content Judge'!$O$133=1,$CL268=1),AND('0.Work Content Judge'!$P$133=1,$CM268=1)),1,0))</f>
        <v>0</v>
      </c>
      <c r="AW268" s="509">
        <f t="shared" si="47"/>
        <v>1</v>
      </c>
      <c r="AX268" s="509">
        <f>IF(OR(AND('0.Work Content Judge'!$AE$164=1,$CP268=99),AND('0.Work Content Judge'!$AH$164=1,$CQ268=99),AND('0.Work Content Judge'!$AG$164=1,$CR268=99),AND(COUNTIF('0.Work Content Judge'!$AJ$164:$AO$164,2)=0,$CS268=99),AND(COUNTIF('0.Work Content Judge'!$AJ$164:$AO$164,2)&gt;0,$CT268=99),AND('0.Work Content Judge'!$T$164=0,$CU268=99),AND('0.Work Content Judge'!$U$164=0,$CV268=99)),0,IF(OR(AND('0.Work Content Judge'!$G$134=1,$CD268=1),AND('0.Work Content Judge'!$H$134=1,$CE268=1),AND('0.Work Content Judge'!$I$134=1,$CF268=1),AND('0.Work Content Judge'!$J$134=1,$CG268=1),AND('0.Work Content Judge'!$L$134=1,$CK268=1),,AND('0.Work Content Judge'!$O$134=1,$CL268=1),AND('0.Work Content Judge'!$P$134=1,$CM268=1)),1,0))</f>
        <v>0</v>
      </c>
      <c r="AY268" s="509">
        <f t="shared" si="48"/>
        <v>1</v>
      </c>
      <c r="AZ268" s="493">
        <f t="shared" si="51"/>
        <v>1</v>
      </c>
      <c r="BA268" s="521">
        <v>1</v>
      </c>
      <c r="BB268" s="522">
        <v>1</v>
      </c>
      <c r="BC268" s="522" t="s">
        <v>749</v>
      </c>
      <c r="BD268" s="522" t="s">
        <v>749</v>
      </c>
      <c r="BE268" s="522" t="s">
        <v>749</v>
      </c>
      <c r="BF268" s="522" t="s">
        <v>749</v>
      </c>
      <c r="BG268" s="522" t="s">
        <v>749</v>
      </c>
      <c r="BH268" s="522" t="s">
        <v>749</v>
      </c>
      <c r="BI268" s="522" t="s">
        <v>749</v>
      </c>
      <c r="BJ268" s="522" t="e">
        <v>#N/A</v>
      </c>
      <c r="BK268" s="522" t="e">
        <v>#N/A</v>
      </c>
      <c r="BL268" s="522" t="e">
        <v>#N/A</v>
      </c>
      <c r="BM268" s="522" t="e">
        <v>#N/A</v>
      </c>
      <c r="BN268" s="522" t="e">
        <v>#N/A</v>
      </c>
      <c r="BO268" s="522" t="e">
        <v>#N/A</v>
      </c>
      <c r="BP268" s="522" t="e">
        <v>#N/A</v>
      </c>
      <c r="BQ268" s="522" t="s">
        <v>749</v>
      </c>
      <c r="BR268" s="522" t="s">
        <v>749</v>
      </c>
      <c r="BS268" s="522" t="s">
        <v>749</v>
      </c>
      <c r="BT268" s="522" t="s">
        <v>749</v>
      </c>
      <c r="BU268" s="522" t="s">
        <v>749</v>
      </c>
      <c r="BV268" s="522" t="s">
        <v>749</v>
      </c>
      <c r="BW268" s="522" t="s">
        <v>749</v>
      </c>
      <c r="BX268" s="522">
        <v>1</v>
      </c>
      <c r="BY268" s="522" t="s">
        <v>749</v>
      </c>
      <c r="BZ268" s="522">
        <v>1</v>
      </c>
      <c r="CA268" s="522"/>
      <c r="CB268" s="522"/>
      <c r="CC268" s="522" t="s">
        <v>749</v>
      </c>
      <c r="CD268" s="522" t="s">
        <v>749</v>
      </c>
      <c r="CE268" s="522" t="s">
        <v>749</v>
      </c>
      <c r="CF268" s="522" t="s">
        <v>749</v>
      </c>
      <c r="CG268" s="522" t="s">
        <v>749</v>
      </c>
      <c r="CH268" s="522" t="s">
        <v>749</v>
      </c>
      <c r="CI268" s="522">
        <v>1</v>
      </c>
      <c r="CJ268" s="522" t="s">
        <v>749</v>
      </c>
      <c r="CK268" s="522" t="s">
        <v>749</v>
      </c>
      <c r="CL268" s="522" t="s">
        <v>749</v>
      </c>
      <c r="CM268" s="522" t="s">
        <v>749</v>
      </c>
      <c r="CN268" s="522" t="s">
        <v>749</v>
      </c>
      <c r="CO268" s="522">
        <v>1</v>
      </c>
      <c r="CP268" s="522"/>
      <c r="CQ268" s="522"/>
      <c r="CR268" s="522"/>
      <c r="CS268" s="522"/>
      <c r="CT268" s="522"/>
      <c r="CU268" s="522"/>
      <c r="CV268" s="522"/>
    </row>
    <row r="269" s="258" customFormat="1" ht="158.4" spans="1:100">
      <c r="A269" s="447"/>
      <c r="B269" s="448">
        <f t="shared" si="49"/>
        <v>254</v>
      </c>
      <c r="C269" s="562" t="s">
        <v>1833</v>
      </c>
      <c r="D269" s="450" t="s">
        <v>743</v>
      </c>
      <c r="E269" s="451" t="s">
        <v>744</v>
      </c>
      <c r="F269" s="452" t="s">
        <v>1834</v>
      </c>
      <c r="G269" s="453" t="s">
        <v>1835</v>
      </c>
      <c r="H269" s="451" t="str">
        <f t="shared" si="50"/>
        <v>スマホアプリ
Smart Phone application</v>
      </c>
      <c r="I269" s="319" t="s">
        <v>1825</v>
      </c>
      <c r="J269" s="320" t="s">
        <v>1826</v>
      </c>
      <c r="K269" s="487" t="str">
        <f t="shared" si="39"/>
        <v>回答不要
Not Applicable</v>
      </c>
      <c r="L269" s="488"/>
      <c r="M269" s="489"/>
      <c r="N269" s="492" t="s">
        <v>287</v>
      </c>
      <c r="O269" s="493"/>
      <c r="P269" s="494"/>
      <c r="Q269" s="503"/>
      <c r="R269" s="487" t="str">
        <f t="shared" si="40"/>
        <v>回答不要
Not Applicable</v>
      </c>
      <c r="S269" s="488"/>
      <c r="T269" s="489"/>
      <c r="U269" s="493"/>
      <c r="V269" s="494"/>
      <c r="W269" s="503"/>
      <c r="X269" s="487" t="str">
        <f t="shared" si="41"/>
        <v>回答不要
Not Applicable</v>
      </c>
      <c r="Y269" s="488"/>
      <c r="Z269" s="489"/>
      <c r="AA269" s="493"/>
      <c r="AB269" s="494"/>
      <c r="AC269" s="503"/>
      <c r="AD269" s="487" t="str">
        <f t="shared" si="42"/>
        <v>回答不要
Not Applicable</v>
      </c>
      <c r="AE269" s="488"/>
      <c r="AF269" s="489"/>
      <c r="AG269" s="493"/>
      <c r="AH269" s="494"/>
      <c r="AI269" s="503"/>
      <c r="AJ269" s="487" t="str">
        <f t="shared" si="43"/>
        <v>回答不要
Not Applicable</v>
      </c>
      <c r="AK269" s="488"/>
      <c r="AL269" s="489"/>
      <c r="AM269" s="493"/>
      <c r="AN269" s="494"/>
      <c r="AO269" s="503"/>
      <c r="AP269" s="509">
        <f>IF(OR(AND('0.Work Content Judge'!$AE$160=1,$CP269=99),AND('0.Work Content Judge'!$AH$160=1,$CQ269=99),AND('0.Work Content Judge'!$AG$160=1,$CR269=99),AND(COUNTIF('0.Work Content Judge'!$AJ$160:$AO$160,2)=0,$CS269=99),AND(COUNTIF('0.Work Content Judge'!$AJ$160:$AO$160,2)&gt;0,$CT269=99),AND('0.Work Content Judge'!$T$160=0,$CU269=99),AND('0.Work Content Judge'!$U$160=0,$CV269=99)),0,IF(OR(AND('0.Work Content Judge'!$G$130=1,$CD269=1),AND('0.Work Content Judge'!$H$130=1,$CE269=1),AND('0.Work Content Judge'!$I$130=1,$CF269=1),AND('0.Work Content Judge'!$J$130=1,$CG269=1),AND('0.Work Content Judge'!$L$130=1,$CK269=1),,AND('0.Work Content Judge'!$O$130=1,$CL269=1),AND('0.Work Content Judge'!$P$130=1,$CM269=1)),1,0))</f>
        <v>0</v>
      </c>
      <c r="AQ269" s="509">
        <f t="shared" si="44"/>
        <v>1</v>
      </c>
      <c r="AR269" s="509">
        <f>IF(OR(AND('0.Work Content Judge'!$AE$161=1,$CP269=99),AND('0.Work Content Judge'!$AH$161=1,$CQ269=99),AND('0.Work Content Judge'!$AG$161=1,$CR269=99),AND(COUNTIF('0.Work Content Judge'!$AJ$161:$AO$161,2)=0,$CS269=99),AND(COUNTIF('0.Work Content Judge'!$AJ$161:$AO$161,2)&gt;0,$CT269=99),AND('0.Work Content Judge'!$T$161=0,$CU269=99),AND('0.Work Content Judge'!$U$161=0,$CV269=99)),0,IF(OR(AND('0.Work Content Judge'!$G$131=1,$CD269=1),AND('0.Work Content Judge'!$H$131=1,$CE269=1),AND('0.Work Content Judge'!$I$131=1,$CF269=1),AND('0.Work Content Judge'!$J$131=1,$CG269=1),AND('0.Work Content Judge'!$L$131=1,$CK269=1),,AND('0.Work Content Judge'!$O$131=1,$CL269=1),AND('0.Work Content Judge'!$P$131=1,$CM269=1)),1,0))</f>
        <v>0</v>
      </c>
      <c r="AS269" s="509">
        <f t="shared" si="45"/>
        <v>1</v>
      </c>
      <c r="AT269" s="509">
        <f>IF(OR(AND('0.Work Content Judge'!$AE$162=1,$CP269=99),AND('0.Work Content Judge'!$AH$162=1,$CQ269=99),AND('0.Work Content Judge'!$AG$162=1,$CR269=99),AND(COUNTIF('0.Work Content Judge'!$AJ$162:$AO$162,2)=0,$CS269=99),AND(COUNTIF('0.Work Content Judge'!$AJ$162:$AO$162,2)&gt;0,$CT269=99),AND('0.Work Content Judge'!$T$162=0,$CU269=99),AND('0.Work Content Judge'!$U$162=0,$CV269=99)),0,IF(OR(AND('0.Work Content Judge'!$G$132=1,$CD269=1),AND('0.Work Content Judge'!$H$132=1,$CE269=1),AND('0.Work Content Judge'!$I$132=1,$CF269=1),AND('0.Work Content Judge'!$J$132=1,$CG269=1),AND('0.Work Content Judge'!$L$132=1,$CK269=1),,AND('0.Work Content Judge'!$O$132=1,$CL269=1),AND('0.Work Content Judge'!$P$132=1,$CM269=1)),1,0))</f>
        <v>0</v>
      </c>
      <c r="AU269" s="509">
        <f t="shared" si="46"/>
        <v>1</v>
      </c>
      <c r="AV269" s="509">
        <f>IF(OR(AND('0.Work Content Judge'!$AE$163=1,$CP269=99),AND('0.Work Content Judge'!$AH$163=1,$CQ269=99),AND('0.Work Content Judge'!$AG$163=1,$CR269=99),AND(COUNTIF('0.Work Content Judge'!$AJ$163:$AO$163,2)=0,$CS269=99),AND(COUNTIF('0.Work Content Judge'!$AJ$163:$AO$163,2)&gt;0,$CT269=99),AND('0.Work Content Judge'!$T$163=0,$CU269=99),AND('0.Work Content Judge'!$U$163=0,$CV269=99)),0,IF(OR(AND('0.Work Content Judge'!$G$133=1,$CD269=1),AND('0.Work Content Judge'!$H$133=1,$CE269=1),AND('0.Work Content Judge'!$I$133=1,$CF269=1),AND('0.Work Content Judge'!$J$133=1,$CG269=1),AND('0.Work Content Judge'!$L$133=1,$CK269=1),,AND('0.Work Content Judge'!$O$133=1,$CL269=1),AND('0.Work Content Judge'!$P$133=1,$CM269=1)),1,0))</f>
        <v>0</v>
      </c>
      <c r="AW269" s="509">
        <f t="shared" si="47"/>
        <v>1</v>
      </c>
      <c r="AX269" s="509">
        <f>IF(OR(AND('0.Work Content Judge'!$AE$164=1,$CP269=99),AND('0.Work Content Judge'!$AH$164=1,$CQ269=99),AND('0.Work Content Judge'!$AG$164=1,$CR269=99),AND(COUNTIF('0.Work Content Judge'!$AJ$164:$AO$164,2)=0,$CS269=99),AND(COUNTIF('0.Work Content Judge'!$AJ$164:$AO$164,2)&gt;0,$CT269=99),AND('0.Work Content Judge'!$T$164=0,$CU269=99),AND('0.Work Content Judge'!$U$164=0,$CV269=99)),0,IF(OR(AND('0.Work Content Judge'!$G$134=1,$CD269=1),AND('0.Work Content Judge'!$H$134=1,$CE269=1),AND('0.Work Content Judge'!$I$134=1,$CF269=1),AND('0.Work Content Judge'!$J$134=1,$CG269=1),AND('0.Work Content Judge'!$L$134=1,$CK269=1),,AND('0.Work Content Judge'!$O$134=1,$CL269=1),AND('0.Work Content Judge'!$P$134=1,$CM269=1)),1,0))</f>
        <v>0</v>
      </c>
      <c r="AY269" s="509">
        <f t="shared" si="48"/>
        <v>1</v>
      </c>
      <c r="AZ269" s="493">
        <f t="shared" si="51"/>
        <v>1</v>
      </c>
      <c r="BA269" s="521">
        <v>1</v>
      </c>
      <c r="BB269" s="522">
        <v>1</v>
      </c>
      <c r="BC269" s="522" t="s">
        <v>749</v>
      </c>
      <c r="BD269" s="522" t="s">
        <v>749</v>
      </c>
      <c r="BE269" s="522" t="s">
        <v>749</v>
      </c>
      <c r="BF269" s="522" t="s">
        <v>749</v>
      </c>
      <c r="BG269" s="522" t="s">
        <v>749</v>
      </c>
      <c r="BH269" s="522" t="s">
        <v>749</v>
      </c>
      <c r="BI269" s="522" t="s">
        <v>749</v>
      </c>
      <c r="BJ269" s="522" t="e">
        <v>#N/A</v>
      </c>
      <c r="BK269" s="522" t="e">
        <v>#N/A</v>
      </c>
      <c r="BL269" s="522" t="e">
        <v>#N/A</v>
      </c>
      <c r="BM269" s="522" t="e">
        <v>#N/A</v>
      </c>
      <c r="BN269" s="522" t="e">
        <v>#N/A</v>
      </c>
      <c r="BO269" s="522" t="e">
        <v>#N/A</v>
      </c>
      <c r="BP269" s="522" t="e">
        <v>#N/A</v>
      </c>
      <c r="BQ269" s="522" t="s">
        <v>749</v>
      </c>
      <c r="BR269" s="522" t="s">
        <v>749</v>
      </c>
      <c r="BS269" s="522" t="s">
        <v>749</v>
      </c>
      <c r="BT269" s="522" t="s">
        <v>749</v>
      </c>
      <c r="BU269" s="522" t="s">
        <v>749</v>
      </c>
      <c r="BV269" s="522" t="s">
        <v>749</v>
      </c>
      <c r="BW269" s="522" t="s">
        <v>749</v>
      </c>
      <c r="BX269" s="522">
        <v>1</v>
      </c>
      <c r="BY269" s="522" t="s">
        <v>749</v>
      </c>
      <c r="BZ269" s="522">
        <v>1</v>
      </c>
      <c r="CA269" s="522"/>
      <c r="CB269" s="522"/>
      <c r="CC269" s="522" t="s">
        <v>749</v>
      </c>
      <c r="CD269" s="522" t="s">
        <v>749</v>
      </c>
      <c r="CE269" s="522" t="s">
        <v>749</v>
      </c>
      <c r="CF269" s="522" t="s">
        <v>749</v>
      </c>
      <c r="CG269" s="522" t="s">
        <v>749</v>
      </c>
      <c r="CH269" s="522" t="s">
        <v>749</v>
      </c>
      <c r="CI269" s="522">
        <v>1</v>
      </c>
      <c r="CJ269" s="522" t="s">
        <v>749</v>
      </c>
      <c r="CK269" s="522" t="s">
        <v>749</v>
      </c>
      <c r="CL269" s="522" t="s">
        <v>749</v>
      </c>
      <c r="CM269" s="522" t="s">
        <v>749</v>
      </c>
      <c r="CN269" s="522" t="s">
        <v>749</v>
      </c>
      <c r="CO269" s="522">
        <v>1</v>
      </c>
      <c r="CP269" s="522"/>
      <c r="CQ269" s="522"/>
      <c r="CR269" s="522"/>
      <c r="CS269" s="522"/>
      <c r="CT269" s="522"/>
      <c r="CU269" s="522"/>
      <c r="CV269" s="522"/>
    </row>
    <row r="270" s="258" customFormat="1" ht="129.6" spans="1:100">
      <c r="A270" s="447"/>
      <c r="B270" s="448">
        <f t="shared" si="49"/>
        <v>255</v>
      </c>
      <c r="C270" s="564" t="s">
        <v>1836</v>
      </c>
      <c r="D270" s="450" t="s">
        <v>743</v>
      </c>
      <c r="E270" s="451" t="s">
        <v>744</v>
      </c>
      <c r="F270" s="452" t="s">
        <v>1837</v>
      </c>
      <c r="G270" s="453" t="s">
        <v>1838</v>
      </c>
      <c r="H270" s="451" t="str">
        <f t="shared" si="50"/>
        <v>APIサーバ
API delivery server</v>
      </c>
      <c r="I270" s="319" t="s">
        <v>1018</v>
      </c>
      <c r="J270" s="320" t="s">
        <v>1019</v>
      </c>
      <c r="K270" s="487" t="str">
        <f t="shared" si="39"/>
        <v>回答不要
Not Applicable</v>
      </c>
      <c r="L270" s="488"/>
      <c r="M270" s="489"/>
      <c r="N270" s="492" t="s">
        <v>287</v>
      </c>
      <c r="O270" s="493"/>
      <c r="P270" s="494"/>
      <c r="Q270" s="503"/>
      <c r="R270" s="487" t="str">
        <f t="shared" si="40"/>
        <v>回答不要
Not Applicable</v>
      </c>
      <c r="S270" s="488"/>
      <c r="T270" s="489"/>
      <c r="U270" s="493"/>
      <c r="V270" s="494"/>
      <c r="W270" s="503"/>
      <c r="X270" s="487" t="str">
        <f t="shared" si="41"/>
        <v>回答不要
Not Applicable</v>
      </c>
      <c r="Y270" s="488"/>
      <c r="Z270" s="489"/>
      <c r="AA270" s="493"/>
      <c r="AB270" s="494"/>
      <c r="AC270" s="503"/>
      <c r="AD270" s="487" t="str">
        <f t="shared" si="42"/>
        <v>回答不要
Not Applicable</v>
      </c>
      <c r="AE270" s="488"/>
      <c r="AF270" s="489"/>
      <c r="AG270" s="493"/>
      <c r="AH270" s="494"/>
      <c r="AI270" s="503"/>
      <c r="AJ270" s="487" t="str">
        <f t="shared" si="43"/>
        <v>回答不要
Not Applicable</v>
      </c>
      <c r="AK270" s="488"/>
      <c r="AL270" s="489"/>
      <c r="AM270" s="493"/>
      <c r="AN270" s="494"/>
      <c r="AO270" s="503"/>
      <c r="AP270" s="509">
        <f>IF(OR(AND('0.Work Content Judge'!$AE$160=1,$CP270=99),AND('0.Work Content Judge'!$AH$160=1,$CQ270=99),AND('0.Work Content Judge'!$AG$160=1,$CR270=99),AND(COUNTIF('0.Work Content Judge'!$AJ$160:$AO$160,2)=0,$CS270=99),AND(COUNTIF('0.Work Content Judge'!$AJ$160:$AO$160,2)&gt;0,$CT270=99),AND('0.Work Content Judge'!$T$160=0,$CU270=99),AND('0.Work Content Judge'!$U$160=0,$CV270=99)),0,IF(OR(AND('0.Work Content Judge'!$G$130=1,$CD270=1),AND('0.Work Content Judge'!$H$130=1,$CE270=1),AND('0.Work Content Judge'!$I$130=1,$CF270=1),AND('0.Work Content Judge'!$J$130=1,$CG270=1),AND('0.Work Content Judge'!$L$130=1,$CK270=1),,AND('0.Work Content Judge'!$O$130=1,$CL270=1),AND('0.Work Content Judge'!$P$130=1,$CM270=1)),1,0))</f>
        <v>0</v>
      </c>
      <c r="AQ270" s="509">
        <f t="shared" si="44"/>
        <v>1</v>
      </c>
      <c r="AR270" s="509">
        <f>IF(OR(AND('0.Work Content Judge'!$AE$161=1,$CP270=99),AND('0.Work Content Judge'!$AH$161=1,$CQ270=99),AND('0.Work Content Judge'!$AG$161=1,$CR270=99),AND(COUNTIF('0.Work Content Judge'!$AJ$161:$AO$161,2)=0,$CS270=99),AND(COUNTIF('0.Work Content Judge'!$AJ$161:$AO$161,2)&gt;0,$CT270=99),AND('0.Work Content Judge'!$T$161=0,$CU270=99),AND('0.Work Content Judge'!$U$161=0,$CV270=99)),0,IF(OR(AND('0.Work Content Judge'!$G$131=1,$CD270=1),AND('0.Work Content Judge'!$H$131=1,$CE270=1),AND('0.Work Content Judge'!$I$131=1,$CF270=1),AND('0.Work Content Judge'!$J$131=1,$CG270=1),AND('0.Work Content Judge'!$L$131=1,$CK270=1),,AND('0.Work Content Judge'!$O$131=1,$CL270=1),AND('0.Work Content Judge'!$P$131=1,$CM270=1)),1,0))</f>
        <v>0</v>
      </c>
      <c r="AS270" s="509">
        <f t="shared" si="45"/>
        <v>1</v>
      </c>
      <c r="AT270" s="509">
        <f>IF(OR(AND('0.Work Content Judge'!$AE$162=1,$CP270=99),AND('0.Work Content Judge'!$AH$162=1,$CQ270=99),AND('0.Work Content Judge'!$AG$162=1,$CR270=99),AND(COUNTIF('0.Work Content Judge'!$AJ$162:$AO$162,2)=0,$CS270=99),AND(COUNTIF('0.Work Content Judge'!$AJ$162:$AO$162,2)&gt;0,$CT270=99),AND('0.Work Content Judge'!$T$162=0,$CU270=99),AND('0.Work Content Judge'!$U$162=0,$CV270=99)),0,IF(OR(AND('0.Work Content Judge'!$G$132=1,$CD270=1),AND('0.Work Content Judge'!$H$132=1,$CE270=1),AND('0.Work Content Judge'!$I$132=1,$CF270=1),AND('0.Work Content Judge'!$J$132=1,$CG270=1),AND('0.Work Content Judge'!$L$132=1,$CK270=1),,AND('0.Work Content Judge'!$O$132=1,$CL270=1),AND('0.Work Content Judge'!$P$132=1,$CM270=1)),1,0))</f>
        <v>0</v>
      </c>
      <c r="AU270" s="509">
        <f t="shared" si="46"/>
        <v>1</v>
      </c>
      <c r="AV270" s="509">
        <f>IF(OR(AND('0.Work Content Judge'!$AE$163=1,$CP270=99),AND('0.Work Content Judge'!$AH$163=1,$CQ270=99),AND('0.Work Content Judge'!$AG$163=1,$CR270=99),AND(COUNTIF('0.Work Content Judge'!$AJ$163:$AO$163,2)=0,$CS270=99),AND(COUNTIF('0.Work Content Judge'!$AJ$163:$AO$163,2)&gt;0,$CT270=99),AND('0.Work Content Judge'!$T$163=0,$CU270=99),AND('0.Work Content Judge'!$U$163=0,$CV270=99)),0,IF(OR(AND('0.Work Content Judge'!$G$133=1,$CD270=1),AND('0.Work Content Judge'!$H$133=1,$CE270=1),AND('0.Work Content Judge'!$I$133=1,$CF270=1),AND('0.Work Content Judge'!$J$133=1,$CG270=1),AND('0.Work Content Judge'!$L$133=1,$CK270=1),,AND('0.Work Content Judge'!$O$133=1,$CL270=1),AND('0.Work Content Judge'!$P$133=1,$CM270=1)),1,0))</f>
        <v>0</v>
      </c>
      <c r="AW270" s="509">
        <f t="shared" si="47"/>
        <v>1</v>
      </c>
      <c r="AX270" s="509">
        <f>IF(OR(AND('0.Work Content Judge'!$AE$164=1,$CP270=99),AND('0.Work Content Judge'!$AH$164=1,$CQ270=99),AND('0.Work Content Judge'!$AG$164=1,$CR270=99),AND(COUNTIF('0.Work Content Judge'!$AJ$164:$AO$164,2)=0,$CS270=99),AND(COUNTIF('0.Work Content Judge'!$AJ$164:$AO$164,2)&gt;0,$CT270=99),AND('0.Work Content Judge'!$T$164=0,$CU270=99),AND('0.Work Content Judge'!$U$164=0,$CV270=99)),0,IF(OR(AND('0.Work Content Judge'!$G$134=1,$CD270=1),AND('0.Work Content Judge'!$H$134=1,$CE270=1),AND('0.Work Content Judge'!$I$134=1,$CF270=1),AND('0.Work Content Judge'!$J$134=1,$CG270=1),AND('0.Work Content Judge'!$L$134=1,$CK270=1),,AND('0.Work Content Judge'!$O$134=1,$CL270=1),AND('0.Work Content Judge'!$P$134=1,$CM270=1)),1,0))</f>
        <v>0</v>
      </c>
      <c r="AY270" s="509">
        <f t="shared" si="48"/>
        <v>1</v>
      </c>
      <c r="AZ270" s="493">
        <f t="shared" si="51"/>
        <v>1</v>
      </c>
      <c r="BA270" s="521">
        <v>1</v>
      </c>
      <c r="BB270" s="522">
        <v>1</v>
      </c>
      <c r="BC270" s="522" t="s">
        <v>749</v>
      </c>
      <c r="BD270" s="522" t="s">
        <v>749</v>
      </c>
      <c r="BE270" s="522" t="s">
        <v>749</v>
      </c>
      <c r="BF270" s="522" t="s">
        <v>749</v>
      </c>
      <c r="BG270" s="522" t="s">
        <v>749</v>
      </c>
      <c r="BH270" s="522" t="s">
        <v>749</v>
      </c>
      <c r="BI270" s="522" t="s">
        <v>749</v>
      </c>
      <c r="BJ270" s="522" t="e">
        <v>#N/A</v>
      </c>
      <c r="BK270" s="522" t="e">
        <v>#N/A</v>
      </c>
      <c r="BL270" s="522" t="e">
        <v>#N/A</v>
      </c>
      <c r="BM270" s="522" t="e">
        <v>#N/A</v>
      </c>
      <c r="BN270" s="522" t="e">
        <v>#N/A</v>
      </c>
      <c r="BO270" s="522" t="e">
        <v>#N/A</v>
      </c>
      <c r="BP270" s="522" t="e">
        <v>#N/A</v>
      </c>
      <c r="BQ270" s="522" t="s">
        <v>749</v>
      </c>
      <c r="BR270" s="522" t="s">
        <v>749</v>
      </c>
      <c r="BS270" s="522">
        <v>1</v>
      </c>
      <c r="BT270" s="522" t="s">
        <v>749</v>
      </c>
      <c r="BU270" s="522" t="s">
        <v>749</v>
      </c>
      <c r="BV270" s="522" t="s">
        <v>749</v>
      </c>
      <c r="BW270" s="522" t="s">
        <v>749</v>
      </c>
      <c r="BX270" s="522" t="s">
        <v>749</v>
      </c>
      <c r="BY270" s="522" t="s">
        <v>749</v>
      </c>
      <c r="BZ270" s="522">
        <v>1</v>
      </c>
      <c r="CA270" s="522">
        <v>1</v>
      </c>
      <c r="CB270" s="522"/>
      <c r="CC270" s="522" t="s">
        <v>749</v>
      </c>
      <c r="CD270" s="522" t="s">
        <v>749</v>
      </c>
      <c r="CE270" s="522" t="s">
        <v>749</v>
      </c>
      <c r="CF270" s="522">
        <v>1</v>
      </c>
      <c r="CG270" s="522" t="s">
        <v>749</v>
      </c>
      <c r="CH270" s="522" t="s">
        <v>749</v>
      </c>
      <c r="CI270" s="522" t="s">
        <v>749</v>
      </c>
      <c r="CJ270" s="522" t="s">
        <v>749</v>
      </c>
      <c r="CK270" s="522" t="s">
        <v>749</v>
      </c>
      <c r="CL270" s="522" t="s">
        <v>749</v>
      </c>
      <c r="CM270" s="522" t="s">
        <v>749</v>
      </c>
      <c r="CN270" s="522" t="s">
        <v>749</v>
      </c>
      <c r="CO270" s="522">
        <v>1</v>
      </c>
      <c r="CP270" s="522"/>
      <c r="CQ270" s="522"/>
      <c r="CR270" s="522"/>
      <c r="CS270" s="522"/>
      <c r="CT270" s="522"/>
      <c r="CU270" s="522"/>
      <c r="CV270" s="522"/>
    </row>
    <row r="271" s="258" customFormat="1" ht="129.6" spans="1:100">
      <c r="A271" s="447"/>
      <c r="B271" s="448">
        <f t="shared" si="49"/>
        <v>256</v>
      </c>
      <c r="C271" s="564" t="s">
        <v>1839</v>
      </c>
      <c r="D271" s="450" t="s">
        <v>743</v>
      </c>
      <c r="E271" s="451" t="s">
        <v>744</v>
      </c>
      <c r="F271" s="452" t="s">
        <v>1840</v>
      </c>
      <c r="G271" s="453" t="s">
        <v>1841</v>
      </c>
      <c r="H271" s="451" t="str">
        <f t="shared" si="50"/>
        <v>APIサーバ
API delivery server</v>
      </c>
      <c r="I271" s="319" t="s">
        <v>1018</v>
      </c>
      <c r="J271" s="320" t="s">
        <v>1019</v>
      </c>
      <c r="K271" s="487" t="str">
        <f t="shared" si="39"/>
        <v>回答不要
Not Applicable</v>
      </c>
      <c r="L271" s="488"/>
      <c r="M271" s="489"/>
      <c r="N271" s="492" t="s">
        <v>287</v>
      </c>
      <c r="O271" s="493"/>
      <c r="P271" s="494"/>
      <c r="Q271" s="503"/>
      <c r="R271" s="487" t="str">
        <f t="shared" si="40"/>
        <v>回答不要
Not Applicable</v>
      </c>
      <c r="S271" s="488"/>
      <c r="T271" s="489"/>
      <c r="U271" s="493"/>
      <c r="V271" s="494"/>
      <c r="W271" s="503"/>
      <c r="X271" s="487" t="str">
        <f t="shared" si="41"/>
        <v>回答不要
Not Applicable</v>
      </c>
      <c r="Y271" s="488"/>
      <c r="Z271" s="489"/>
      <c r="AA271" s="493"/>
      <c r="AB271" s="494"/>
      <c r="AC271" s="503"/>
      <c r="AD271" s="487" t="str">
        <f t="shared" si="42"/>
        <v>回答不要
Not Applicable</v>
      </c>
      <c r="AE271" s="488"/>
      <c r="AF271" s="489"/>
      <c r="AG271" s="493"/>
      <c r="AH271" s="494"/>
      <c r="AI271" s="503"/>
      <c r="AJ271" s="487" t="str">
        <f t="shared" si="43"/>
        <v>回答不要
Not Applicable</v>
      </c>
      <c r="AK271" s="488"/>
      <c r="AL271" s="489"/>
      <c r="AM271" s="493"/>
      <c r="AN271" s="494"/>
      <c r="AO271" s="503"/>
      <c r="AP271" s="509">
        <f>IF(OR(AND('0.Work Content Judge'!$AE$160=1,$CP271=99),AND('0.Work Content Judge'!$AH$160=1,$CQ271=99),AND('0.Work Content Judge'!$AG$160=1,$CR271=99),AND(COUNTIF('0.Work Content Judge'!$AJ$160:$AO$160,2)=0,$CS271=99),AND(COUNTIF('0.Work Content Judge'!$AJ$160:$AO$160,2)&gt;0,$CT271=99),AND('0.Work Content Judge'!$T$160=0,$CU271=99),AND('0.Work Content Judge'!$U$160=0,$CV271=99)),0,IF(OR(AND('0.Work Content Judge'!$G$130=1,$CD271=1),AND('0.Work Content Judge'!$H$130=1,$CE271=1),AND('0.Work Content Judge'!$I$130=1,$CF271=1),AND('0.Work Content Judge'!$J$130=1,$CG271=1),AND('0.Work Content Judge'!$L$130=1,$CK271=1),,AND('0.Work Content Judge'!$O$130=1,$CL271=1),AND('0.Work Content Judge'!$P$130=1,$CM271=1)),1,0))</f>
        <v>0</v>
      </c>
      <c r="AQ271" s="509">
        <f t="shared" si="44"/>
        <v>1</v>
      </c>
      <c r="AR271" s="509">
        <f>IF(OR(AND('0.Work Content Judge'!$AE$161=1,$CP271=99),AND('0.Work Content Judge'!$AH$161=1,$CQ271=99),AND('0.Work Content Judge'!$AG$161=1,$CR271=99),AND(COUNTIF('0.Work Content Judge'!$AJ$161:$AO$161,2)=0,$CS271=99),AND(COUNTIF('0.Work Content Judge'!$AJ$161:$AO$161,2)&gt;0,$CT271=99),AND('0.Work Content Judge'!$T$161=0,$CU271=99),AND('0.Work Content Judge'!$U$161=0,$CV271=99)),0,IF(OR(AND('0.Work Content Judge'!$G$131=1,$CD271=1),AND('0.Work Content Judge'!$H$131=1,$CE271=1),AND('0.Work Content Judge'!$I$131=1,$CF271=1),AND('0.Work Content Judge'!$J$131=1,$CG271=1),AND('0.Work Content Judge'!$L$131=1,$CK271=1),,AND('0.Work Content Judge'!$O$131=1,$CL271=1),AND('0.Work Content Judge'!$P$131=1,$CM271=1)),1,0))</f>
        <v>0</v>
      </c>
      <c r="AS271" s="509">
        <f t="shared" si="45"/>
        <v>1</v>
      </c>
      <c r="AT271" s="509">
        <f>IF(OR(AND('0.Work Content Judge'!$AE$162=1,$CP271=99),AND('0.Work Content Judge'!$AH$162=1,$CQ271=99),AND('0.Work Content Judge'!$AG$162=1,$CR271=99),AND(COUNTIF('0.Work Content Judge'!$AJ$162:$AO$162,2)=0,$CS271=99),AND(COUNTIF('0.Work Content Judge'!$AJ$162:$AO$162,2)&gt;0,$CT271=99),AND('0.Work Content Judge'!$T$162=0,$CU271=99),AND('0.Work Content Judge'!$U$162=0,$CV271=99)),0,IF(OR(AND('0.Work Content Judge'!$G$132=1,$CD271=1),AND('0.Work Content Judge'!$H$132=1,$CE271=1),AND('0.Work Content Judge'!$I$132=1,$CF271=1),AND('0.Work Content Judge'!$J$132=1,$CG271=1),AND('0.Work Content Judge'!$L$132=1,$CK271=1),,AND('0.Work Content Judge'!$O$132=1,$CL271=1),AND('0.Work Content Judge'!$P$132=1,$CM271=1)),1,0))</f>
        <v>0</v>
      </c>
      <c r="AU271" s="509">
        <f t="shared" si="46"/>
        <v>1</v>
      </c>
      <c r="AV271" s="509">
        <f>IF(OR(AND('0.Work Content Judge'!$AE$163=1,$CP271=99),AND('0.Work Content Judge'!$AH$163=1,$CQ271=99),AND('0.Work Content Judge'!$AG$163=1,$CR271=99),AND(COUNTIF('0.Work Content Judge'!$AJ$163:$AO$163,2)=0,$CS271=99),AND(COUNTIF('0.Work Content Judge'!$AJ$163:$AO$163,2)&gt;0,$CT271=99),AND('0.Work Content Judge'!$T$163=0,$CU271=99),AND('0.Work Content Judge'!$U$163=0,$CV271=99)),0,IF(OR(AND('0.Work Content Judge'!$G$133=1,$CD271=1),AND('0.Work Content Judge'!$H$133=1,$CE271=1),AND('0.Work Content Judge'!$I$133=1,$CF271=1),AND('0.Work Content Judge'!$J$133=1,$CG271=1),AND('0.Work Content Judge'!$L$133=1,$CK271=1),,AND('0.Work Content Judge'!$O$133=1,$CL271=1),AND('0.Work Content Judge'!$P$133=1,$CM271=1)),1,0))</f>
        <v>0</v>
      </c>
      <c r="AW271" s="509">
        <f t="shared" si="47"/>
        <v>1</v>
      </c>
      <c r="AX271" s="509">
        <f>IF(OR(AND('0.Work Content Judge'!$AE$164=1,$CP271=99),AND('0.Work Content Judge'!$AH$164=1,$CQ271=99),AND('0.Work Content Judge'!$AG$164=1,$CR271=99),AND(COUNTIF('0.Work Content Judge'!$AJ$164:$AO$164,2)=0,$CS271=99),AND(COUNTIF('0.Work Content Judge'!$AJ$164:$AO$164,2)&gt;0,$CT271=99),AND('0.Work Content Judge'!$T$164=0,$CU271=99),AND('0.Work Content Judge'!$U$164=0,$CV271=99)),0,IF(OR(AND('0.Work Content Judge'!$G$134=1,$CD271=1),AND('0.Work Content Judge'!$H$134=1,$CE271=1),AND('0.Work Content Judge'!$I$134=1,$CF271=1),AND('0.Work Content Judge'!$J$134=1,$CG271=1),AND('0.Work Content Judge'!$L$134=1,$CK271=1),,AND('0.Work Content Judge'!$O$134=1,$CL271=1),AND('0.Work Content Judge'!$P$134=1,$CM271=1)),1,0))</f>
        <v>0</v>
      </c>
      <c r="AY271" s="509">
        <f t="shared" si="48"/>
        <v>1</v>
      </c>
      <c r="AZ271" s="493">
        <f t="shared" si="51"/>
        <v>1</v>
      </c>
      <c r="BA271" s="521">
        <v>1</v>
      </c>
      <c r="BB271" s="522">
        <v>1</v>
      </c>
      <c r="BC271" s="522" t="s">
        <v>749</v>
      </c>
      <c r="BD271" s="522" t="s">
        <v>749</v>
      </c>
      <c r="BE271" s="522" t="s">
        <v>749</v>
      </c>
      <c r="BF271" s="522" t="s">
        <v>749</v>
      </c>
      <c r="BG271" s="522" t="s">
        <v>749</v>
      </c>
      <c r="BH271" s="522" t="s">
        <v>749</v>
      </c>
      <c r="BI271" s="522" t="s">
        <v>749</v>
      </c>
      <c r="BJ271" s="522" t="e">
        <v>#N/A</v>
      </c>
      <c r="BK271" s="522" t="e">
        <v>#N/A</v>
      </c>
      <c r="BL271" s="522" t="e">
        <v>#N/A</v>
      </c>
      <c r="BM271" s="522" t="e">
        <v>#N/A</v>
      </c>
      <c r="BN271" s="522" t="e">
        <v>#N/A</v>
      </c>
      <c r="BO271" s="522" t="e">
        <v>#N/A</v>
      </c>
      <c r="BP271" s="522" t="e">
        <v>#N/A</v>
      </c>
      <c r="BQ271" s="522" t="s">
        <v>749</v>
      </c>
      <c r="BR271" s="522" t="s">
        <v>749</v>
      </c>
      <c r="BS271" s="522">
        <v>1</v>
      </c>
      <c r="BT271" s="522" t="s">
        <v>749</v>
      </c>
      <c r="BU271" s="522" t="s">
        <v>749</v>
      </c>
      <c r="BV271" s="522" t="s">
        <v>749</v>
      </c>
      <c r="BW271" s="522" t="s">
        <v>749</v>
      </c>
      <c r="BX271" s="522" t="s">
        <v>749</v>
      </c>
      <c r="BY271" s="522" t="s">
        <v>749</v>
      </c>
      <c r="BZ271" s="522">
        <v>1</v>
      </c>
      <c r="CA271" s="522">
        <v>1</v>
      </c>
      <c r="CB271" s="522"/>
      <c r="CC271" s="522" t="s">
        <v>749</v>
      </c>
      <c r="CD271" s="522" t="s">
        <v>749</v>
      </c>
      <c r="CE271" s="522" t="s">
        <v>749</v>
      </c>
      <c r="CF271" s="522">
        <v>1</v>
      </c>
      <c r="CG271" s="522" t="s">
        <v>749</v>
      </c>
      <c r="CH271" s="522" t="s">
        <v>749</v>
      </c>
      <c r="CI271" s="522" t="s">
        <v>749</v>
      </c>
      <c r="CJ271" s="522" t="s">
        <v>749</v>
      </c>
      <c r="CK271" s="522" t="s">
        <v>749</v>
      </c>
      <c r="CL271" s="522" t="s">
        <v>749</v>
      </c>
      <c r="CM271" s="522" t="s">
        <v>749</v>
      </c>
      <c r="CN271" s="522" t="s">
        <v>749</v>
      </c>
      <c r="CO271" s="522">
        <v>1</v>
      </c>
      <c r="CP271" s="522"/>
      <c r="CQ271" s="522"/>
      <c r="CR271" s="522"/>
      <c r="CS271" s="522"/>
      <c r="CT271" s="522"/>
      <c r="CU271" s="522"/>
      <c r="CV271" s="522"/>
    </row>
    <row r="272" s="258" customFormat="1" ht="230.4" spans="1:100">
      <c r="A272" s="447"/>
      <c r="B272" s="448">
        <f t="shared" si="49"/>
        <v>257</v>
      </c>
      <c r="C272" s="564" t="s">
        <v>1842</v>
      </c>
      <c r="D272" s="450" t="s">
        <v>743</v>
      </c>
      <c r="E272" s="451" t="s">
        <v>744</v>
      </c>
      <c r="F272" s="452" t="s">
        <v>1843</v>
      </c>
      <c r="G272" s="453" t="s">
        <v>1844</v>
      </c>
      <c r="H272" s="451" t="str">
        <f t="shared" si="50"/>
        <v>APIサーバ
API delivery server</v>
      </c>
      <c r="I272" s="319" t="s">
        <v>1018</v>
      </c>
      <c r="J272" s="320" t="s">
        <v>1019</v>
      </c>
      <c r="K272" s="487" t="str">
        <f t="shared" si="39"/>
        <v>回答不要
Not Applicable</v>
      </c>
      <c r="L272" s="488"/>
      <c r="M272" s="489"/>
      <c r="N272" s="492" t="s">
        <v>287</v>
      </c>
      <c r="O272" s="493"/>
      <c r="P272" s="494"/>
      <c r="Q272" s="503"/>
      <c r="R272" s="487" t="str">
        <f t="shared" si="40"/>
        <v>回答不要
Not Applicable</v>
      </c>
      <c r="S272" s="488"/>
      <c r="T272" s="489"/>
      <c r="U272" s="493"/>
      <c r="V272" s="494"/>
      <c r="W272" s="503"/>
      <c r="X272" s="487" t="str">
        <f t="shared" si="41"/>
        <v>回答不要
Not Applicable</v>
      </c>
      <c r="Y272" s="488"/>
      <c r="Z272" s="489"/>
      <c r="AA272" s="493"/>
      <c r="AB272" s="494"/>
      <c r="AC272" s="503"/>
      <c r="AD272" s="487" t="str">
        <f t="shared" si="42"/>
        <v>回答不要
Not Applicable</v>
      </c>
      <c r="AE272" s="488"/>
      <c r="AF272" s="489"/>
      <c r="AG272" s="493"/>
      <c r="AH272" s="494"/>
      <c r="AI272" s="503"/>
      <c r="AJ272" s="487" t="str">
        <f t="shared" si="43"/>
        <v>回答不要
Not Applicable</v>
      </c>
      <c r="AK272" s="488"/>
      <c r="AL272" s="489"/>
      <c r="AM272" s="493"/>
      <c r="AN272" s="494"/>
      <c r="AO272" s="503"/>
      <c r="AP272" s="509">
        <f>IF(OR(AND('0.Work Content Judge'!$AE$160=1,$CP272=99),AND('0.Work Content Judge'!$AH$160=1,$CQ272=99),AND('0.Work Content Judge'!$AG$160=1,$CR272=99),AND(COUNTIF('0.Work Content Judge'!$AJ$160:$AO$160,2)=0,$CS272=99),AND(COUNTIF('0.Work Content Judge'!$AJ$160:$AO$160,2)&gt;0,$CT272=99),AND('0.Work Content Judge'!$T$160=0,$CU272=99),AND('0.Work Content Judge'!$U$160=0,$CV272=99)),0,IF(OR(AND('0.Work Content Judge'!$G$130=1,$CD272=1),AND('0.Work Content Judge'!$H$130=1,$CE272=1),AND('0.Work Content Judge'!$I$130=1,$CF272=1),AND('0.Work Content Judge'!$J$130=1,$CG272=1),AND('0.Work Content Judge'!$L$130=1,$CK272=1),,AND('0.Work Content Judge'!$O$130=1,$CL272=1),AND('0.Work Content Judge'!$P$130=1,$CM272=1)),1,0))</f>
        <v>0</v>
      </c>
      <c r="AQ272" s="509">
        <f t="shared" si="44"/>
        <v>1</v>
      </c>
      <c r="AR272" s="509">
        <f>IF(OR(AND('0.Work Content Judge'!$AE$161=1,$CP272=99),AND('0.Work Content Judge'!$AH$161=1,$CQ272=99),AND('0.Work Content Judge'!$AG$161=1,$CR272=99),AND(COUNTIF('0.Work Content Judge'!$AJ$161:$AO$161,2)=0,$CS272=99),AND(COUNTIF('0.Work Content Judge'!$AJ$161:$AO$161,2)&gt;0,$CT272=99),AND('0.Work Content Judge'!$T$161=0,$CU272=99),AND('0.Work Content Judge'!$U$161=0,$CV272=99)),0,IF(OR(AND('0.Work Content Judge'!$G$131=1,$CD272=1),AND('0.Work Content Judge'!$H$131=1,$CE272=1),AND('0.Work Content Judge'!$I$131=1,$CF272=1),AND('0.Work Content Judge'!$J$131=1,$CG272=1),AND('0.Work Content Judge'!$L$131=1,$CK272=1),,AND('0.Work Content Judge'!$O$131=1,$CL272=1),AND('0.Work Content Judge'!$P$131=1,$CM272=1)),1,0))</f>
        <v>0</v>
      </c>
      <c r="AS272" s="509">
        <f t="shared" si="45"/>
        <v>1</v>
      </c>
      <c r="AT272" s="509">
        <f>IF(OR(AND('0.Work Content Judge'!$AE$162=1,$CP272=99),AND('0.Work Content Judge'!$AH$162=1,$CQ272=99),AND('0.Work Content Judge'!$AG$162=1,$CR272=99),AND(COUNTIF('0.Work Content Judge'!$AJ$162:$AO$162,2)=0,$CS272=99),AND(COUNTIF('0.Work Content Judge'!$AJ$162:$AO$162,2)&gt;0,$CT272=99),AND('0.Work Content Judge'!$T$162=0,$CU272=99),AND('0.Work Content Judge'!$U$162=0,$CV272=99)),0,IF(OR(AND('0.Work Content Judge'!$G$132=1,$CD272=1),AND('0.Work Content Judge'!$H$132=1,$CE272=1),AND('0.Work Content Judge'!$I$132=1,$CF272=1),AND('0.Work Content Judge'!$J$132=1,$CG272=1),AND('0.Work Content Judge'!$L$132=1,$CK272=1),,AND('0.Work Content Judge'!$O$132=1,$CL272=1),AND('0.Work Content Judge'!$P$132=1,$CM272=1)),1,0))</f>
        <v>0</v>
      </c>
      <c r="AU272" s="509">
        <f t="shared" si="46"/>
        <v>1</v>
      </c>
      <c r="AV272" s="509">
        <f>IF(OR(AND('0.Work Content Judge'!$AE$163=1,$CP272=99),AND('0.Work Content Judge'!$AH$163=1,$CQ272=99),AND('0.Work Content Judge'!$AG$163=1,$CR272=99),AND(COUNTIF('0.Work Content Judge'!$AJ$163:$AO$163,2)=0,$CS272=99),AND(COUNTIF('0.Work Content Judge'!$AJ$163:$AO$163,2)&gt;0,$CT272=99),AND('0.Work Content Judge'!$T$163=0,$CU272=99),AND('0.Work Content Judge'!$U$163=0,$CV272=99)),0,IF(OR(AND('0.Work Content Judge'!$G$133=1,$CD272=1),AND('0.Work Content Judge'!$H$133=1,$CE272=1),AND('0.Work Content Judge'!$I$133=1,$CF272=1),AND('0.Work Content Judge'!$J$133=1,$CG272=1),AND('0.Work Content Judge'!$L$133=1,$CK272=1),,AND('0.Work Content Judge'!$O$133=1,$CL272=1),AND('0.Work Content Judge'!$P$133=1,$CM272=1)),1,0))</f>
        <v>0</v>
      </c>
      <c r="AW272" s="509">
        <f t="shared" si="47"/>
        <v>1</v>
      </c>
      <c r="AX272" s="509">
        <f>IF(OR(AND('0.Work Content Judge'!$AE$164=1,$CP272=99),AND('0.Work Content Judge'!$AH$164=1,$CQ272=99),AND('0.Work Content Judge'!$AG$164=1,$CR272=99),AND(COUNTIF('0.Work Content Judge'!$AJ$164:$AO$164,2)=0,$CS272=99),AND(COUNTIF('0.Work Content Judge'!$AJ$164:$AO$164,2)&gt;0,$CT272=99),AND('0.Work Content Judge'!$T$164=0,$CU272=99),AND('0.Work Content Judge'!$U$164=0,$CV272=99)),0,IF(OR(AND('0.Work Content Judge'!$G$134=1,$CD272=1),AND('0.Work Content Judge'!$H$134=1,$CE272=1),AND('0.Work Content Judge'!$I$134=1,$CF272=1),AND('0.Work Content Judge'!$J$134=1,$CG272=1),AND('0.Work Content Judge'!$L$134=1,$CK272=1),,AND('0.Work Content Judge'!$O$134=1,$CL272=1),AND('0.Work Content Judge'!$P$134=1,$CM272=1)),1,0))</f>
        <v>0</v>
      </c>
      <c r="AY272" s="509">
        <f t="shared" si="48"/>
        <v>1</v>
      </c>
      <c r="AZ272" s="493">
        <f t="shared" si="51"/>
        <v>1</v>
      </c>
      <c r="BA272" s="521">
        <v>1</v>
      </c>
      <c r="BB272" s="522">
        <v>1</v>
      </c>
      <c r="BC272" s="522" t="s">
        <v>749</v>
      </c>
      <c r="BD272" s="522" t="s">
        <v>749</v>
      </c>
      <c r="BE272" s="522" t="s">
        <v>749</v>
      </c>
      <c r="BF272" s="522" t="s">
        <v>749</v>
      </c>
      <c r="BG272" s="522" t="s">
        <v>749</v>
      </c>
      <c r="BH272" s="522" t="s">
        <v>749</v>
      </c>
      <c r="BI272" s="522" t="s">
        <v>749</v>
      </c>
      <c r="BJ272" s="522" t="e">
        <v>#N/A</v>
      </c>
      <c r="BK272" s="522" t="e">
        <v>#N/A</v>
      </c>
      <c r="BL272" s="522" t="e">
        <v>#N/A</v>
      </c>
      <c r="BM272" s="522" t="e">
        <v>#N/A</v>
      </c>
      <c r="BN272" s="522" t="e">
        <v>#N/A</v>
      </c>
      <c r="BO272" s="522" t="e">
        <v>#N/A</v>
      </c>
      <c r="BP272" s="522" t="e">
        <v>#N/A</v>
      </c>
      <c r="BQ272" s="522" t="s">
        <v>749</v>
      </c>
      <c r="BR272" s="522" t="s">
        <v>749</v>
      </c>
      <c r="BS272" s="522">
        <v>1</v>
      </c>
      <c r="BT272" s="522" t="s">
        <v>749</v>
      </c>
      <c r="BU272" s="522" t="s">
        <v>749</v>
      </c>
      <c r="BV272" s="522" t="s">
        <v>749</v>
      </c>
      <c r="BW272" s="522" t="s">
        <v>749</v>
      </c>
      <c r="BX272" s="522" t="s">
        <v>749</v>
      </c>
      <c r="BY272" s="522" t="s">
        <v>749</v>
      </c>
      <c r="BZ272" s="522">
        <v>1</v>
      </c>
      <c r="CA272" s="522">
        <v>1</v>
      </c>
      <c r="CB272" s="522"/>
      <c r="CC272" s="522" t="s">
        <v>749</v>
      </c>
      <c r="CD272" s="522" t="s">
        <v>749</v>
      </c>
      <c r="CE272" s="522" t="s">
        <v>749</v>
      </c>
      <c r="CF272" s="522">
        <v>1</v>
      </c>
      <c r="CG272" s="522" t="s">
        <v>749</v>
      </c>
      <c r="CH272" s="522" t="s">
        <v>749</v>
      </c>
      <c r="CI272" s="522" t="s">
        <v>749</v>
      </c>
      <c r="CJ272" s="522" t="s">
        <v>749</v>
      </c>
      <c r="CK272" s="522" t="s">
        <v>749</v>
      </c>
      <c r="CL272" s="522" t="s">
        <v>749</v>
      </c>
      <c r="CM272" s="522" t="s">
        <v>749</v>
      </c>
      <c r="CN272" s="522" t="s">
        <v>749</v>
      </c>
      <c r="CO272" s="522">
        <v>1</v>
      </c>
      <c r="CP272" s="522"/>
      <c r="CQ272" s="522"/>
      <c r="CR272" s="522"/>
      <c r="CS272" s="522"/>
      <c r="CT272" s="522"/>
      <c r="CU272" s="522"/>
      <c r="CV272" s="522"/>
    </row>
    <row r="273" s="258" customFormat="1" ht="129.6" spans="1:100">
      <c r="A273" s="447"/>
      <c r="B273" s="448">
        <f t="shared" si="49"/>
        <v>258</v>
      </c>
      <c r="C273" s="564" t="s">
        <v>1845</v>
      </c>
      <c r="D273" s="450" t="s">
        <v>743</v>
      </c>
      <c r="E273" s="451" t="s">
        <v>744</v>
      </c>
      <c r="F273" s="452" t="s">
        <v>1846</v>
      </c>
      <c r="G273" s="453" t="s">
        <v>1847</v>
      </c>
      <c r="H273" s="451" t="str">
        <f t="shared" si="50"/>
        <v>APIサーバ
API delivery server</v>
      </c>
      <c r="I273" s="319" t="s">
        <v>1018</v>
      </c>
      <c r="J273" s="320" t="s">
        <v>1019</v>
      </c>
      <c r="K273" s="487" t="str">
        <f t="shared" ref="K273:K319" si="52">IF($AP273=1,"回答要"&amp;CHAR(10)&amp;"Answer Required","回答不要"&amp;CHAR(10)&amp;"Not Applicable")</f>
        <v>回答不要
Not Applicable</v>
      </c>
      <c r="L273" s="488"/>
      <c r="M273" s="489"/>
      <c r="N273" s="492" t="s">
        <v>287</v>
      </c>
      <c r="O273" s="493"/>
      <c r="P273" s="494"/>
      <c r="Q273" s="503"/>
      <c r="R273" s="487" t="str">
        <f t="shared" ref="R273:R319" si="53">IF($AR273=1,"回答要"&amp;CHAR(10)&amp;"Answer Required","回答不要"&amp;CHAR(10)&amp;"Not Applicable")</f>
        <v>回答不要
Not Applicable</v>
      </c>
      <c r="S273" s="488"/>
      <c r="T273" s="489"/>
      <c r="U273" s="493"/>
      <c r="V273" s="494"/>
      <c r="W273" s="503"/>
      <c r="X273" s="487" t="str">
        <f t="shared" ref="X273:X319" si="54">IF($AT273=1,"回答要"&amp;CHAR(10)&amp;"Answer Required","回答不要"&amp;CHAR(10)&amp;"Not Applicable")</f>
        <v>回答不要
Not Applicable</v>
      </c>
      <c r="Y273" s="488"/>
      <c r="Z273" s="489"/>
      <c r="AA273" s="493"/>
      <c r="AB273" s="494"/>
      <c r="AC273" s="503"/>
      <c r="AD273" s="487" t="str">
        <f t="shared" ref="AD273:AD319" si="55">IF($AV273=1,"回答要"&amp;CHAR(10)&amp;"Answer Required","回答不要"&amp;CHAR(10)&amp;"Not Applicable")</f>
        <v>回答不要
Not Applicable</v>
      </c>
      <c r="AE273" s="488"/>
      <c r="AF273" s="489"/>
      <c r="AG273" s="493"/>
      <c r="AH273" s="494"/>
      <c r="AI273" s="503"/>
      <c r="AJ273" s="487" t="str">
        <f t="shared" ref="AJ273:AJ319" si="56">IF($AX273=1,"回答要"&amp;CHAR(10)&amp;"Answer Required","回答不要"&amp;CHAR(10)&amp;"Not Applicable")</f>
        <v>回答不要
Not Applicable</v>
      </c>
      <c r="AK273" s="488"/>
      <c r="AL273" s="489"/>
      <c r="AM273" s="493"/>
      <c r="AN273" s="494"/>
      <c r="AO273" s="503"/>
      <c r="AP273" s="509">
        <f>IF(OR(AND('0.Work Content Judge'!$AE$160=1,$CP273=99),AND('0.Work Content Judge'!$AH$160=1,$CQ273=99),AND('0.Work Content Judge'!$AG$160=1,$CR273=99),AND(COUNTIF('0.Work Content Judge'!$AJ$160:$AO$160,2)=0,$CS273=99),AND(COUNTIF('0.Work Content Judge'!$AJ$160:$AO$160,2)&gt;0,$CT273=99),AND('0.Work Content Judge'!$T$160=0,$CU273=99),AND('0.Work Content Judge'!$U$160=0,$CV273=99)),0,IF(OR(AND('0.Work Content Judge'!$G$130=1,$CD273=1),AND('0.Work Content Judge'!$H$130=1,$CE273=1),AND('0.Work Content Judge'!$I$130=1,$CF273=1),AND('0.Work Content Judge'!$J$130=1,$CG273=1),AND('0.Work Content Judge'!$L$130=1,$CK273=1),,AND('0.Work Content Judge'!$O$130=1,$CL273=1),AND('0.Work Content Judge'!$P$130=1,$CM273=1)),1,0))</f>
        <v>0</v>
      </c>
      <c r="AQ273" s="509">
        <f t="shared" ref="AQ273:AQ319" si="57">IF(AND($AP273=1,$L273=""),0,1)</f>
        <v>1</v>
      </c>
      <c r="AR273" s="509">
        <f>IF(OR(AND('0.Work Content Judge'!$AE$161=1,$CP273=99),AND('0.Work Content Judge'!$AH$161=1,$CQ273=99),AND('0.Work Content Judge'!$AG$161=1,$CR273=99),AND(COUNTIF('0.Work Content Judge'!$AJ$161:$AO$161,2)=0,$CS273=99),AND(COUNTIF('0.Work Content Judge'!$AJ$161:$AO$161,2)&gt;0,$CT273=99),AND('0.Work Content Judge'!$T$161=0,$CU273=99),AND('0.Work Content Judge'!$U$161=0,$CV273=99)),0,IF(OR(AND('0.Work Content Judge'!$G$131=1,$CD273=1),AND('0.Work Content Judge'!$H$131=1,$CE273=1),AND('0.Work Content Judge'!$I$131=1,$CF273=1),AND('0.Work Content Judge'!$J$131=1,$CG273=1),AND('0.Work Content Judge'!$L$131=1,$CK273=1),,AND('0.Work Content Judge'!$O$131=1,$CL273=1),AND('0.Work Content Judge'!$P$131=1,$CM273=1)),1,0))</f>
        <v>0</v>
      </c>
      <c r="AS273" s="509">
        <f t="shared" ref="AS273:AS319" si="58">IF(AND($AR273=1,$S273=""),0,1)</f>
        <v>1</v>
      </c>
      <c r="AT273" s="509">
        <f>IF(OR(AND('0.Work Content Judge'!$AE$162=1,$CP273=99),AND('0.Work Content Judge'!$AH$162=1,$CQ273=99),AND('0.Work Content Judge'!$AG$162=1,$CR273=99),AND(COUNTIF('0.Work Content Judge'!$AJ$162:$AO$162,2)=0,$CS273=99),AND(COUNTIF('0.Work Content Judge'!$AJ$162:$AO$162,2)&gt;0,$CT273=99),AND('0.Work Content Judge'!$T$162=0,$CU273=99),AND('0.Work Content Judge'!$U$162=0,$CV273=99)),0,IF(OR(AND('0.Work Content Judge'!$G$132=1,$CD273=1),AND('0.Work Content Judge'!$H$132=1,$CE273=1),AND('0.Work Content Judge'!$I$132=1,$CF273=1),AND('0.Work Content Judge'!$J$132=1,$CG273=1),AND('0.Work Content Judge'!$L$132=1,$CK273=1),,AND('0.Work Content Judge'!$O$132=1,$CL273=1),AND('0.Work Content Judge'!$P$132=1,$CM273=1)),1,0))</f>
        <v>0</v>
      </c>
      <c r="AU273" s="509">
        <f t="shared" ref="AU273:AU319" si="59">IF(AND($AT273=1,$Y273=""),0,1)</f>
        <v>1</v>
      </c>
      <c r="AV273" s="509">
        <f>IF(OR(AND('0.Work Content Judge'!$AE$163=1,$CP273=99),AND('0.Work Content Judge'!$AH$163=1,$CQ273=99),AND('0.Work Content Judge'!$AG$163=1,$CR273=99),AND(COUNTIF('0.Work Content Judge'!$AJ$163:$AO$163,2)=0,$CS273=99),AND(COUNTIF('0.Work Content Judge'!$AJ$163:$AO$163,2)&gt;0,$CT273=99),AND('0.Work Content Judge'!$T$163=0,$CU273=99),AND('0.Work Content Judge'!$U$163=0,$CV273=99)),0,IF(OR(AND('0.Work Content Judge'!$G$133=1,$CD273=1),AND('0.Work Content Judge'!$H$133=1,$CE273=1),AND('0.Work Content Judge'!$I$133=1,$CF273=1),AND('0.Work Content Judge'!$J$133=1,$CG273=1),AND('0.Work Content Judge'!$L$133=1,$CK273=1),,AND('0.Work Content Judge'!$O$133=1,$CL273=1),AND('0.Work Content Judge'!$P$133=1,$CM273=1)),1,0))</f>
        <v>0</v>
      </c>
      <c r="AW273" s="509">
        <f t="shared" ref="AW273:AW319" si="60">IF(AND($AV273=1,$AE273=""),0,1)</f>
        <v>1</v>
      </c>
      <c r="AX273" s="509">
        <f>IF(OR(AND('0.Work Content Judge'!$AE$164=1,$CP273=99),AND('0.Work Content Judge'!$AH$164=1,$CQ273=99),AND('0.Work Content Judge'!$AG$164=1,$CR273=99),AND(COUNTIF('0.Work Content Judge'!$AJ$164:$AO$164,2)=0,$CS273=99),AND(COUNTIF('0.Work Content Judge'!$AJ$164:$AO$164,2)&gt;0,$CT273=99),AND('0.Work Content Judge'!$T$164=0,$CU273=99),AND('0.Work Content Judge'!$U$164=0,$CV273=99)),0,IF(OR(AND('0.Work Content Judge'!$G$134=1,$CD273=1),AND('0.Work Content Judge'!$H$134=1,$CE273=1),AND('0.Work Content Judge'!$I$134=1,$CF273=1),AND('0.Work Content Judge'!$J$134=1,$CG273=1),AND('0.Work Content Judge'!$L$134=1,$CK273=1),,AND('0.Work Content Judge'!$O$134=1,$CL273=1),AND('0.Work Content Judge'!$P$134=1,$CM273=1)),1,0))</f>
        <v>0</v>
      </c>
      <c r="AY273" s="509">
        <f t="shared" ref="AY273:AY319" si="61">IF(AND($AX273=1,$AK273=""),0,1)</f>
        <v>1</v>
      </c>
      <c r="AZ273" s="493">
        <f t="shared" si="51"/>
        <v>1</v>
      </c>
      <c r="BA273" s="521">
        <v>1</v>
      </c>
      <c r="BB273" s="522">
        <v>1</v>
      </c>
      <c r="BC273" s="522" t="s">
        <v>749</v>
      </c>
      <c r="BD273" s="522" t="s">
        <v>749</v>
      </c>
      <c r="BE273" s="522" t="s">
        <v>749</v>
      </c>
      <c r="BF273" s="522" t="s">
        <v>749</v>
      </c>
      <c r="BG273" s="522" t="s">
        <v>749</v>
      </c>
      <c r="BH273" s="522" t="s">
        <v>749</v>
      </c>
      <c r="BI273" s="522" t="s">
        <v>749</v>
      </c>
      <c r="BJ273" s="522" t="e">
        <v>#N/A</v>
      </c>
      <c r="BK273" s="522" t="e">
        <v>#N/A</v>
      </c>
      <c r="BL273" s="522" t="e">
        <v>#N/A</v>
      </c>
      <c r="BM273" s="522" t="e">
        <v>#N/A</v>
      </c>
      <c r="BN273" s="522" t="e">
        <v>#N/A</v>
      </c>
      <c r="BO273" s="522" t="e">
        <v>#N/A</v>
      </c>
      <c r="BP273" s="522" t="e">
        <v>#N/A</v>
      </c>
      <c r="BQ273" s="522" t="s">
        <v>749</v>
      </c>
      <c r="BR273" s="522" t="s">
        <v>749</v>
      </c>
      <c r="BS273" s="522">
        <v>1</v>
      </c>
      <c r="BT273" s="522" t="s">
        <v>749</v>
      </c>
      <c r="BU273" s="522" t="s">
        <v>749</v>
      </c>
      <c r="BV273" s="522" t="s">
        <v>749</v>
      </c>
      <c r="BW273" s="522" t="s">
        <v>749</v>
      </c>
      <c r="BX273" s="522" t="s">
        <v>749</v>
      </c>
      <c r="BY273" s="522" t="s">
        <v>749</v>
      </c>
      <c r="BZ273" s="522">
        <v>1</v>
      </c>
      <c r="CA273" s="522">
        <v>1</v>
      </c>
      <c r="CB273" s="522"/>
      <c r="CC273" s="522" t="s">
        <v>749</v>
      </c>
      <c r="CD273" s="522" t="s">
        <v>749</v>
      </c>
      <c r="CE273" s="522" t="s">
        <v>749</v>
      </c>
      <c r="CF273" s="522">
        <v>1</v>
      </c>
      <c r="CG273" s="522" t="s">
        <v>749</v>
      </c>
      <c r="CH273" s="522" t="s">
        <v>749</v>
      </c>
      <c r="CI273" s="522" t="s">
        <v>749</v>
      </c>
      <c r="CJ273" s="522" t="s">
        <v>749</v>
      </c>
      <c r="CK273" s="522" t="s">
        <v>749</v>
      </c>
      <c r="CL273" s="522" t="s">
        <v>749</v>
      </c>
      <c r="CM273" s="522" t="s">
        <v>749</v>
      </c>
      <c r="CN273" s="522" t="s">
        <v>749</v>
      </c>
      <c r="CO273" s="522">
        <v>1</v>
      </c>
      <c r="CP273" s="522"/>
      <c r="CQ273" s="522"/>
      <c r="CR273" s="522"/>
      <c r="CS273" s="522"/>
      <c r="CT273" s="522"/>
      <c r="CU273" s="522"/>
      <c r="CV273" s="522"/>
    </row>
    <row r="274" s="258" customFormat="1" ht="129.6" spans="1:100">
      <c r="A274" s="447"/>
      <c r="B274" s="448">
        <f t="shared" si="49"/>
        <v>259</v>
      </c>
      <c r="C274" s="564" t="s">
        <v>1848</v>
      </c>
      <c r="D274" s="450" t="s">
        <v>743</v>
      </c>
      <c r="E274" s="451" t="s">
        <v>744</v>
      </c>
      <c r="F274" s="452" t="s">
        <v>1849</v>
      </c>
      <c r="G274" s="453" t="s">
        <v>1850</v>
      </c>
      <c r="H274" s="451" t="str">
        <f t="shared" si="50"/>
        <v>APIサーバ
API delivery server</v>
      </c>
      <c r="I274" s="319" t="s">
        <v>1018</v>
      </c>
      <c r="J274" s="320" t="s">
        <v>1019</v>
      </c>
      <c r="K274" s="487" t="str">
        <f t="shared" si="52"/>
        <v>回答不要
Not Applicable</v>
      </c>
      <c r="L274" s="488"/>
      <c r="M274" s="489"/>
      <c r="N274" s="492" t="s">
        <v>287</v>
      </c>
      <c r="O274" s="493"/>
      <c r="P274" s="494"/>
      <c r="Q274" s="503"/>
      <c r="R274" s="487" t="str">
        <f t="shared" si="53"/>
        <v>回答不要
Not Applicable</v>
      </c>
      <c r="S274" s="488"/>
      <c r="T274" s="489"/>
      <c r="U274" s="493"/>
      <c r="V274" s="494"/>
      <c r="W274" s="503"/>
      <c r="X274" s="487" t="str">
        <f t="shared" si="54"/>
        <v>回答不要
Not Applicable</v>
      </c>
      <c r="Y274" s="488"/>
      <c r="Z274" s="489"/>
      <c r="AA274" s="493"/>
      <c r="AB274" s="494"/>
      <c r="AC274" s="503"/>
      <c r="AD274" s="487" t="str">
        <f t="shared" si="55"/>
        <v>回答不要
Not Applicable</v>
      </c>
      <c r="AE274" s="488"/>
      <c r="AF274" s="489"/>
      <c r="AG274" s="493"/>
      <c r="AH274" s="494"/>
      <c r="AI274" s="503"/>
      <c r="AJ274" s="487" t="str">
        <f t="shared" si="56"/>
        <v>回答不要
Not Applicable</v>
      </c>
      <c r="AK274" s="488"/>
      <c r="AL274" s="489"/>
      <c r="AM274" s="493"/>
      <c r="AN274" s="494"/>
      <c r="AO274" s="503"/>
      <c r="AP274" s="509">
        <f>IF(OR(AND('0.Work Content Judge'!$AE$160=1,$CP274=99),AND('0.Work Content Judge'!$AH$160=1,$CQ274=99),AND('0.Work Content Judge'!$AG$160=1,$CR274=99),AND(COUNTIF('0.Work Content Judge'!$AJ$160:$AO$160,2)=0,$CS274=99),AND(COUNTIF('0.Work Content Judge'!$AJ$160:$AO$160,2)&gt;0,$CT274=99),AND('0.Work Content Judge'!$T$160=0,$CU274=99),AND('0.Work Content Judge'!$U$160=0,$CV274=99)),0,IF(OR(AND('0.Work Content Judge'!$G$130=1,$CD274=1),AND('0.Work Content Judge'!$H$130=1,$CE274=1),AND('0.Work Content Judge'!$I$130=1,$CF274=1),AND('0.Work Content Judge'!$J$130=1,$CG274=1),AND('0.Work Content Judge'!$L$130=1,$CK274=1),,AND('0.Work Content Judge'!$O$130=1,$CL274=1),AND('0.Work Content Judge'!$P$130=1,$CM274=1)),1,0))</f>
        <v>0</v>
      </c>
      <c r="AQ274" s="509">
        <f t="shared" si="57"/>
        <v>1</v>
      </c>
      <c r="AR274" s="509">
        <f>IF(OR(AND('0.Work Content Judge'!$AE$161=1,$CP274=99),AND('0.Work Content Judge'!$AH$161=1,$CQ274=99),AND('0.Work Content Judge'!$AG$161=1,$CR274=99),AND(COUNTIF('0.Work Content Judge'!$AJ$161:$AO$161,2)=0,$CS274=99),AND(COUNTIF('0.Work Content Judge'!$AJ$161:$AO$161,2)&gt;0,$CT274=99),AND('0.Work Content Judge'!$T$161=0,$CU274=99),AND('0.Work Content Judge'!$U$161=0,$CV274=99)),0,IF(OR(AND('0.Work Content Judge'!$G$131=1,$CD274=1),AND('0.Work Content Judge'!$H$131=1,$CE274=1),AND('0.Work Content Judge'!$I$131=1,$CF274=1),AND('0.Work Content Judge'!$J$131=1,$CG274=1),AND('0.Work Content Judge'!$L$131=1,$CK274=1),,AND('0.Work Content Judge'!$O$131=1,$CL274=1),AND('0.Work Content Judge'!$P$131=1,$CM274=1)),1,0))</f>
        <v>0</v>
      </c>
      <c r="AS274" s="509">
        <f t="shared" si="58"/>
        <v>1</v>
      </c>
      <c r="AT274" s="509">
        <f>IF(OR(AND('0.Work Content Judge'!$AE$162=1,$CP274=99),AND('0.Work Content Judge'!$AH$162=1,$CQ274=99),AND('0.Work Content Judge'!$AG$162=1,$CR274=99),AND(COUNTIF('0.Work Content Judge'!$AJ$162:$AO$162,2)=0,$CS274=99),AND(COUNTIF('0.Work Content Judge'!$AJ$162:$AO$162,2)&gt;0,$CT274=99),AND('0.Work Content Judge'!$T$162=0,$CU274=99),AND('0.Work Content Judge'!$U$162=0,$CV274=99)),0,IF(OR(AND('0.Work Content Judge'!$G$132=1,$CD274=1),AND('0.Work Content Judge'!$H$132=1,$CE274=1),AND('0.Work Content Judge'!$I$132=1,$CF274=1),AND('0.Work Content Judge'!$J$132=1,$CG274=1),AND('0.Work Content Judge'!$L$132=1,$CK274=1),,AND('0.Work Content Judge'!$O$132=1,$CL274=1),AND('0.Work Content Judge'!$P$132=1,$CM274=1)),1,0))</f>
        <v>0</v>
      </c>
      <c r="AU274" s="509">
        <f t="shared" si="59"/>
        <v>1</v>
      </c>
      <c r="AV274" s="509">
        <f>IF(OR(AND('0.Work Content Judge'!$AE$163=1,$CP274=99),AND('0.Work Content Judge'!$AH$163=1,$CQ274=99),AND('0.Work Content Judge'!$AG$163=1,$CR274=99),AND(COUNTIF('0.Work Content Judge'!$AJ$163:$AO$163,2)=0,$CS274=99),AND(COUNTIF('0.Work Content Judge'!$AJ$163:$AO$163,2)&gt;0,$CT274=99),AND('0.Work Content Judge'!$T$163=0,$CU274=99),AND('0.Work Content Judge'!$U$163=0,$CV274=99)),0,IF(OR(AND('0.Work Content Judge'!$G$133=1,$CD274=1),AND('0.Work Content Judge'!$H$133=1,$CE274=1),AND('0.Work Content Judge'!$I$133=1,$CF274=1),AND('0.Work Content Judge'!$J$133=1,$CG274=1),AND('0.Work Content Judge'!$L$133=1,$CK274=1),,AND('0.Work Content Judge'!$O$133=1,$CL274=1),AND('0.Work Content Judge'!$P$133=1,$CM274=1)),1,0))</f>
        <v>0</v>
      </c>
      <c r="AW274" s="509">
        <f t="shared" si="60"/>
        <v>1</v>
      </c>
      <c r="AX274" s="509">
        <f>IF(OR(AND('0.Work Content Judge'!$AE$164=1,$CP274=99),AND('0.Work Content Judge'!$AH$164=1,$CQ274=99),AND('0.Work Content Judge'!$AG$164=1,$CR274=99),AND(COUNTIF('0.Work Content Judge'!$AJ$164:$AO$164,2)=0,$CS274=99),AND(COUNTIF('0.Work Content Judge'!$AJ$164:$AO$164,2)&gt;0,$CT274=99),AND('0.Work Content Judge'!$T$164=0,$CU274=99),AND('0.Work Content Judge'!$U$164=0,$CV274=99)),0,IF(OR(AND('0.Work Content Judge'!$G$134=1,$CD274=1),AND('0.Work Content Judge'!$H$134=1,$CE274=1),AND('0.Work Content Judge'!$I$134=1,$CF274=1),AND('0.Work Content Judge'!$J$134=1,$CG274=1),AND('0.Work Content Judge'!$L$134=1,$CK274=1),,AND('0.Work Content Judge'!$O$134=1,$CL274=1),AND('0.Work Content Judge'!$P$134=1,$CM274=1)),1,0))</f>
        <v>0</v>
      </c>
      <c r="AY274" s="509">
        <f t="shared" si="61"/>
        <v>1</v>
      </c>
      <c r="AZ274" s="493">
        <f t="shared" si="51"/>
        <v>1</v>
      </c>
      <c r="BA274" s="521">
        <v>1</v>
      </c>
      <c r="BB274" s="522">
        <v>1</v>
      </c>
      <c r="BC274" s="522" t="s">
        <v>749</v>
      </c>
      <c r="BD274" s="522" t="s">
        <v>749</v>
      </c>
      <c r="BE274" s="522" t="s">
        <v>749</v>
      </c>
      <c r="BF274" s="522" t="s">
        <v>749</v>
      </c>
      <c r="BG274" s="522" t="s">
        <v>749</v>
      </c>
      <c r="BH274" s="522" t="s">
        <v>749</v>
      </c>
      <c r="BI274" s="522" t="s">
        <v>749</v>
      </c>
      <c r="BJ274" s="522" t="e">
        <v>#N/A</v>
      </c>
      <c r="BK274" s="522" t="e">
        <v>#N/A</v>
      </c>
      <c r="BL274" s="522" t="e">
        <v>#N/A</v>
      </c>
      <c r="BM274" s="522" t="e">
        <v>#N/A</v>
      </c>
      <c r="BN274" s="522" t="e">
        <v>#N/A</v>
      </c>
      <c r="BO274" s="522" t="e">
        <v>#N/A</v>
      </c>
      <c r="BP274" s="522" t="e">
        <v>#N/A</v>
      </c>
      <c r="BQ274" s="522" t="s">
        <v>749</v>
      </c>
      <c r="BR274" s="522" t="s">
        <v>749</v>
      </c>
      <c r="BS274" s="522">
        <v>1</v>
      </c>
      <c r="BT274" s="522" t="s">
        <v>749</v>
      </c>
      <c r="BU274" s="522" t="s">
        <v>749</v>
      </c>
      <c r="BV274" s="522" t="s">
        <v>749</v>
      </c>
      <c r="BW274" s="522" t="s">
        <v>749</v>
      </c>
      <c r="BX274" s="522" t="s">
        <v>749</v>
      </c>
      <c r="BY274" s="522" t="s">
        <v>749</v>
      </c>
      <c r="BZ274" s="522">
        <v>1</v>
      </c>
      <c r="CA274" s="522">
        <v>1</v>
      </c>
      <c r="CB274" s="522"/>
      <c r="CC274" s="522" t="s">
        <v>749</v>
      </c>
      <c r="CD274" s="522" t="s">
        <v>749</v>
      </c>
      <c r="CE274" s="522" t="s">
        <v>749</v>
      </c>
      <c r="CF274" s="522">
        <v>1</v>
      </c>
      <c r="CG274" s="522" t="s">
        <v>749</v>
      </c>
      <c r="CH274" s="522" t="s">
        <v>749</v>
      </c>
      <c r="CI274" s="522" t="s">
        <v>749</v>
      </c>
      <c r="CJ274" s="522" t="s">
        <v>749</v>
      </c>
      <c r="CK274" s="522" t="s">
        <v>749</v>
      </c>
      <c r="CL274" s="522" t="s">
        <v>749</v>
      </c>
      <c r="CM274" s="522" t="s">
        <v>749</v>
      </c>
      <c r="CN274" s="522" t="s">
        <v>749</v>
      </c>
      <c r="CO274" s="522">
        <v>1</v>
      </c>
      <c r="CP274" s="522"/>
      <c r="CQ274" s="522"/>
      <c r="CR274" s="522"/>
      <c r="CS274" s="522"/>
      <c r="CT274" s="522"/>
      <c r="CU274" s="522"/>
      <c r="CV274" s="522"/>
    </row>
    <row r="275" s="258" customFormat="1" ht="129.6" spans="1:100">
      <c r="A275" s="447"/>
      <c r="B275" s="448">
        <f t="shared" si="49"/>
        <v>260</v>
      </c>
      <c r="C275" s="564" t="s">
        <v>1851</v>
      </c>
      <c r="D275" s="450" t="s">
        <v>743</v>
      </c>
      <c r="E275" s="451" t="s">
        <v>744</v>
      </c>
      <c r="F275" s="452" t="s">
        <v>1852</v>
      </c>
      <c r="G275" s="453" t="s">
        <v>1853</v>
      </c>
      <c r="H275" s="451" t="str">
        <f t="shared" si="50"/>
        <v>APIサーバ
API delivery server</v>
      </c>
      <c r="I275" s="319" t="s">
        <v>1018</v>
      </c>
      <c r="J275" s="320" t="s">
        <v>1019</v>
      </c>
      <c r="K275" s="487" t="str">
        <f t="shared" si="52"/>
        <v>回答不要
Not Applicable</v>
      </c>
      <c r="L275" s="488"/>
      <c r="M275" s="489"/>
      <c r="N275" s="492" t="s">
        <v>287</v>
      </c>
      <c r="O275" s="493"/>
      <c r="P275" s="494"/>
      <c r="Q275" s="503"/>
      <c r="R275" s="487" t="str">
        <f t="shared" si="53"/>
        <v>回答不要
Not Applicable</v>
      </c>
      <c r="S275" s="488"/>
      <c r="T275" s="489"/>
      <c r="U275" s="493"/>
      <c r="V275" s="494"/>
      <c r="W275" s="503"/>
      <c r="X275" s="487" t="str">
        <f t="shared" si="54"/>
        <v>回答不要
Not Applicable</v>
      </c>
      <c r="Y275" s="488"/>
      <c r="Z275" s="489"/>
      <c r="AA275" s="493"/>
      <c r="AB275" s="494"/>
      <c r="AC275" s="503"/>
      <c r="AD275" s="487" t="str">
        <f t="shared" si="55"/>
        <v>回答不要
Not Applicable</v>
      </c>
      <c r="AE275" s="488"/>
      <c r="AF275" s="489"/>
      <c r="AG275" s="493"/>
      <c r="AH275" s="494"/>
      <c r="AI275" s="503"/>
      <c r="AJ275" s="487" t="str">
        <f t="shared" si="56"/>
        <v>回答不要
Not Applicable</v>
      </c>
      <c r="AK275" s="488"/>
      <c r="AL275" s="489"/>
      <c r="AM275" s="493"/>
      <c r="AN275" s="494"/>
      <c r="AO275" s="503"/>
      <c r="AP275" s="509">
        <f>IF(OR(AND('0.Work Content Judge'!$AE$160=1,$CP275=99),AND('0.Work Content Judge'!$AH$160=1,$CQ275=99),AND('0.Work Content Judge'!$AG$160=1,$CR275=99),AND(COUNTIF('0.Work Content Judge'!$AJ$160:$AO$160,2)=0,$CS275=99),AND(COUNTIF('0.Work Content Judge'!$AJ$160:$AO$160,2)&gt;0,$CT275=99),AND('0.Work Content Judge'!$T$160=0,$CU275=99),AND('0.Work Content Judge'!$U$160=0,$CV275=99)),0,IF(OR(AND('0.Work Content Judge'!$G$130=1,$CD275=1),AND('0.Work Content Judge'!$H$130=1,$CE275=1),AND('0.Work Content Judge'!$I$130=1,$CF275=1),AND('0.Work Content Judge'!$J$130=1,$CG275=1),AND('0.Work Content Judge'!$L$130=1,$CK275=1),,AND('0.Work Content Judge'!$O$130=1,$CL275=1),AND('0.Work Content Judge'!$P$130=1,$CM275=1)),1,0))</f>
        <v>0</v>
      </c>
      <c r="AQ275" s="509">
        <f t="shared" si="57"/>
        <v>1</v>
      </c>
      <c r="AR275" s="509">
        <f>IF(OR(AND('0.Work Content Judge'!$AE$161=1,$CP275=99),AND('0.Work Content Judge'!$AH$161=1,$CQ275=99),AND('0.Work Content Judge'!$AG$161=1,$CR275=99),AND(COUNTIF('0.Work Content Judge'!$AJ$161:$AO$161,2)=0,$CS275=99),AND(COUNTIF('0.Work Content Judge'!$AJ$161:$AO$161,2)&gt;0,$CT275=99),AND('0.Work Content Judge'!$T$161=0,$CU275=99),AND('0.Work Content Judge'!$U$161=0,$CV275=99)),0,IF(OR(AND('0.Work Content Judge'!$G$131=1,$CD275=1),AND('0.Work Content Judge'!$H$131=1,$CE275=1),AND('0.Work Content Judge'!$I$131=1,$CF275=1),AND('0.Work Content Judge'!$J$131=1,$CG275=1),AND('0.Work Content Judge'!$L$131=1,$CK275=1),,AND('0.Work Content Judge'!$O$131=1,$CL275=1),AND('0.Work Content Judge'!$P$131=1,$CM275=1)),1,0))</f>
        <v>0</v>
      </c>
      <c r="AS275" s="509">
        <f t="shared" si="58"/>
        <v>1</v>
      </c>
      <c r="AT275" s="509">
        <f>IF(OR(AND('0.Work Content Judge'!$AE$162=1,$CP275=99),AND('0.Work Content Judge'!$AH$162=1,$CQ275=99),AND('0.Work Content Judge'!$AG$162=1,$CR275=99),AND(COUNTIF('0.Work Content Judge'!$AJ$162:$AO$162,2)=0,$CS275=99),AND(COUNTIF('0.Work Content Judge'!$AJ$162:$AO$162,2)&gt;0,$CT275=99),AND('0.Work Content Judge'!$T$162=0,$CU275=99),AND('0.Work Content Judge'!$U$162=0,$CV275=99)),0,IF(OR(AND('0.Work Content Judge'!$G$132=1,$CD275=1),AND('0.Work Content Judge'!$H$132=1,$CE275=1),AND('0.Work Content Judge'!$I$132=1,$CF275=1),AND('0.Work Content Judge'!$J$132=1,$CG275=1),AND('0.Work Content Judge'!$L$132=1,$CK275=1),,AND('0.Work Content Judge'!$O$132=1,$CL275=1),AND('0.Work Content Judge'!$P$132=1,$CM275=1)),1,0))</f>
        <v>0</v>
      </c>
      <c r="AU275" s="509">
        <f t="shared" si="59"/>
        <v>1</v>
      </c>
      <c r="AV275" s="509">
        <f>IF(OR(AND('0.Work Content Judge'!$AE$163=1,$CP275=99),AND('0.Work Content Judge'!$AH$163=1,$CQ275=99),AND('0.Work Content Judge'!$AG$163=1,$CR275=99),AND(COUNTIF('0.Work Content Judge'!$AJ$163:$AO$163,2)=0,$CS275=99),AND(COUNTIF('0.Work Content Judge'!$AJ$163:$AO$163,2)&gt;0,$CT275=99),AND('0.Work Content Judge'!$T$163=0,$CU275=99),AND('0.Work Content Judge'!$U$163=0,$CV275=99)),0,IF(OR(AND('0.Work Content Judge'!$G$133=1,$CD275=1),AND('0.Work Content Judge'!$H$133=1,$CE275=1),AND('0.Work Content Judge'!$I$133=1,$CF275=1),AND('0.Work Content Judge'!$J$133=1,$CG275=1),AND('0.Work Content Judge'!$L$133=1,$CK275=1),,AND('0.Work Content Judge'!$O$133=1,$CL275=1),AND('0.Work Content Judge'!$P$133=1,$CM275=1)),1,0))</f>
        <v>0</v>
      </c>
      <c r="AW275" s="509">
        <f t="shared" si="60"/>
        <v>1</v>
      </c>
      <c r="AX275" s="509">
        <f>IF(OR(AND('0.Work Content Judge'!$AE$164=1,$CP275=99),AND('0.Work Content Judge'!$AH$164=1,$CQ275=99),AND('0.Work Content Judge'!$AG$164=1,$CR275=99),AND(COUNTIF('0.Work Content Judge'!$AJ$164:$AO$164,2)=0,$CS275=99),AND(COUNTIF('0.Work Content Judge'!$AJ$164:$AO$164,2)&gt;0,$CT275=99),AND('0.Work Content Judge'!$T$164=0,$CU275=99),AND('0.Work Content Judge'!$U$164=0,$CV275=99)),0,IF(OR(AND('0.Work Content Judge'!$G$134=1,$CD275=1),AND('0.Work Content Judge'!$H$134=1,$CE275=1),AND('0.Work Content Judge'!$I$134=1,$CF275=1),AND('0.Work Content Judge'!$J$134=1,$CG275=1),AND('0.Work Content Judge'!$L$134=1,$CK275=1),,AND('0.Work Content Judge'!$O$134=1,$CL275=1),AND('0.Work Content Judge'!$P$134=1,$CM275=1)),1,0))</f>
        <v>0</v>
      </c>
      <c r="AY275" s="509">
        <f t="shared" si="61"/>
        <v>1</v>
      </c>
      <c r="AZ275" s="493">
        <f t="shared" si="51"/>
        <v>1</v>
      </c>
      <c r="BA275" s="521">
        <v>1</v>
      </c>
      <c r="BB275" s="522">
        <v>1</v>
      </c>
      <c r="BC275" s="522" t="s">
        <v>749</v>
      </c>
      <c r="BD275" s="522" t="s">
        <v>749</v>
      </c>
      <c r="BE275" s="522" t="s">
        <v>749</v>
      </c>
      <c r="BF275" s="522" t="s">
        <v>749</v>
      </c>
      <c r="BG275" s="522" t="s">
        <v>749</v>
      </c>
      <c r="BH275" s="522" t="s">
        <v>749</v>
      </c>
      <c r="BI275" s="522" t="s">
        <v>749</v>
      </c>
      <c r="BJ275" s="522" t="e">
        <v>#N/A</v>
      </c>
      <c r="BK275" s="522" t="e">
        <v>#N/A</v>
      </c>
      <c r="BL275" s="522" t="e">
        <v>#N/A</v>
      </c>
      <c r="BM275" s="522" t="e">
        <v>#N/A</v>
      </c>
      <c r="BN275" s="522" t="e">
        <v>#N/A</v>
      </c>
      <c r="BO275" s="522" t="e">
        <v>#N/A</v>
      </c>
      <c r="BP275" s="522" t="e">
        <v>#N/A</v>
      </c>
      <c r="BQ275" s="522" t="s">
        <v>749</v>
      </c>
      <c r="BR275" s="522" t="s">
        <v>749</v>
      </c>
      <c r="BS275" s="522">
        <v>1</v>
      </c>
      <c r="BT275" s="522" t="s">
        <v>749</v>
      </c>
      <c r="BU275" s="522" t="s">
        <v>749</v>
      </c>
      <c r="BV275" s="522" t="s">
        <v>749</v>
      </c>
      <c r="BW275" s="522" t="s">
        <v>749</v>
      </c>
      <c r="BX275" s="522" t="s">
        <v>749</v>
      </c>
      <c r="BY275" s="522" t="s">
        <v>749</v>
      </c>
      <c r="BZ275" s="522">
        <v>1</v>
      </c>
      <c r="CA275" s="522">
        <v>1</v>
      </c>
      <c r="CB275" s="522"/>
      <c r="CC275" s="522" t="s">
        <v>749</v>
      </c>
      <c r="CD275" s="522" t="s">
        <v>749</v>
      </c>
      <c r="CE275" s="522" t="s">
        <v>749</v>
      </c>
      <c r="CF275" s="522">
        <v>1</v>
      </c>
      <c r="CG275" s="522" t="s">
        <v>749</v>
      </c>
      <c r="CH275" s="522" t="s">
        <v>749</v>
      </c>
      <c r="CI275" s="522" t="s">
        <v>749</v>
      </c>
      <c r="CJ275" s="522" t="s">
        <v>749</v>
      </c>
      <c r="CK275" s="522" t="s">
        <v>749</v>
      </c>
      <c r="CL275" s="522" t="s">
        <v>749</v>
      </c>
      <c r="CM275" s="522" t="s">
        <v>749</v>
      </c>
      <c r="CN275" s="522" t="s">
        <v>749</v>
      </c>
      <c r="CO275" s="522">
        <v>1</v>
      </c>
      <c r="CP275" s="522"/>
      <c r="CQ275" s="522"/>
      <c r="CR275" s="522"/>
      <c r="CS275" s="522"/>
      <c r="CT275" s="522"/>
      <c r="CU275" s="522"/>
      <c r="CV275" s="522"/>
    </row>
    <row r="276" s="258" customFormat="1" ht="129.6" spans="1:100">
      <c r="A276" s="447"/>
      <c r="B276" s="448">
        <f t="shared" si="49"/>
        <v>261</v>
      </c>
      <c r="C276" s="564" t="s">
        <v>1854</v>
      </c>
      <c r="D276" s="450" t="s">
        <v>743</v>
      </c>
      <c r="E276" s="451" t="s">
        <v>744</v>
      </c>
      <c r="F276" s="452" t="s">
        <v>1855</v>
      </c>
      <c r="G276" s="453" t="s">
        <v>1856</v>
      </c>
      <c r="H276" s="451" t="str">
        <f t="shared" si="50"/>
        <v>APIサーバ
API delivery server</v>
      </c>
      <c r="I276" s="319" t="s">
        <v>1018</v>
      </c>
      <c r="J276" s="320" t="s">
        <v>1019</v>
      </c>
      <c r="K276" s="487" t="str">
        <f t="shared" si="52"/>
        <v>回答不要
Not Applicable</v>
      </c>
      <c r="L276" s="488"/>
      <c r="M276" s="489"/>
      <c r="N276" s="492" t="s">
        <v>287</v>
      </c>
      <c r="O276" s="493"/>
      <c r="P276" s="494"/>
      <c r="Q276" s="503"/>
      <c r="R276" s="487" t="str">
        <f t="shared" si="53"/>
        <v>回答不要
Not Applicable</v>
      </c>
      <c r="S276" s="488"/>
      <c r="T276" s="489"/>
      <c r="U276" s="493"/>
      <c r="V276" s="494"/>
      <c r="W276" s="503"/>
      <c r="X276" s="487" t="str">
        <f t="shared" si="54"/>
        <v>回答不要
Not Applicable</v>
      </c>
      <c r="Y276" s="488"/>
      <c r="Z276" s="489"/>
      <c r="AA276" s="493"/>
      <c r="AB276" s="494"/>
      <c r="AC276" s="503"/>
      <c r="AD276" s="487" t="str">
        <f t="shared" si="55"/>
        <v>回答不要
Not Applicable</v>
      </c>
      <c r="AE276" s="488"/>
      <c r="AF276" s="489"/>
      <c r="AG276" s="493"/>
      <c r="AH276" s="494"/>
      <c r="AI276" s="503"/>
      <c r="AJ276" s="487" t="str">
        <f t="shared" si="56"/>
        <v>回答不要
Not Applicable</v>
      </c>
      <c r="AK276" s="488"/>
      <c r="AL276" s="489"/>
      <c r="AM276" s="493"/>
      <c r="AN276" s="494"/>
      <c r="AO276" s="503"/>
      <c r="AP276" s="509">
        <f>IF(OR(AND('0.Work Content Judge'!$AE$160=1,$CP276=99),AND('0.Work Content Judge'!$AH$160=1,$CQ276=99),AND('0.Work Content Judge'!$AG$160=1,$CR276=99),AND(COUNTIF('0.Work Content Judge'!$AJ$160:$AO$160,2)=0,$CS276=99),AND(COUNTIF('0.Work Content Judge'!$AJ$160:$AO$160,2)&gt;0,$CT276=99),AND('0.Work Content Judge'!$T$160=0,$CU276=99),AND('0.Work Content Judge'!$U$160=0,$CV276=99)),0,IF(OR(AND('0.Work Content Judge'!$G$130=1,$CD276=1),AND('0.Work Content Judge'!$H$130=1,$CE276=1),AND('0.Work Content Judge'!$I$130=1,$CF276=1),AND('0.Work Content Judge'!$J$130=1,$CG276=1),AND('0.Work Content Judge'!$L$130=1,$CK276=1),,AND('0.Work Content Judge'!$O$130=1,$CL276=1),AND('0.Work Content Judge'!$P$130=1,$CM276=1)),1,0))</f>
        <v>0</v>
      </c>
      <c r="AQ276" s="509">
        <f t="shared" si="57"/>
        <v>1</v>
      </c>
      <c r="AR276" s="509">
        <f>IF(OR(AND('0.Work Content Judge'!$AE$161=1,$CP276=99),AND('0.Work Content Judge'!$AH$161=1,$CQ276=99),AND('0.Work Content Judge'!$AG$161=1,$CR276=99),AND(COUNTIF('0.Work Content Judge'!$AJ$161:$AO$161,2)=0,$CS276=99),AND(COUNTIF('0.Work Content Judge'!$AJ$161:$AO$161,2)&gt;0,$CT276=99),AND('0.Work Content Judge'!$T$161=0,$CU276=99),AND('0.Work Content Judge'!$U$161=0,$CV276=99)),0,IF(OR(AND('0.Work Content Judge'!$G$131=1,$CD276=1),AND('0.Work Content Judge'!$H$131=1,$CE276=1),AND('0.Work Content Judge'!$I$131=1,$CF276=1),AND('0.Work Content Judge'!$J$131=1,$CG276=1),AND('0.Work Content Judge'!$L$131=1,$CK276=1),,AND('0.Work Content Judge'!$O$131=1,$CL276=1),AND('0.Work Content Judge'!$P$131=1,$CM276=1)),1,0))</f>
        <v>0</v>
      </c>
      <c r="AS276" s="509">
        <f t="shared" si="58"/>
        <v>1</v>
      </c>
      <c r="AT276" s="509">
        <f>IF(OR(AND('0.Work Content Judge'!$AE$162=1,$CP276=99),AND('0.Work Content Judge'!$AH$162=1,$CQ276=99),AND('0.Work Content Judge'!$AG$162=1,$CR276=99),AND(COUNTIF('0.Work Content Judge'!$AJ$162:$AO$162,2)=0,$CS276=99),AND(COUNTIF('0.Work Content Judge'!$AJ$162:$AO$162,2)&gt;0,$CT276=99),AND('0.Work Content Judge'!$T$162=0,$CU276=99),AND('0.Work Content Judge'!$U$162=0,$CV276=99)),0,IF(OR(AND('0.Work Content Judge'!$G$132=1,$CD276=1),AND('0.Work Content Judge'!$H$132=1,$CE276=1),AND('0.Work Content Judge'!$I$132=1,$CF276=1),AND('0.Work Content Judge'!$J$132=1,$CG276=1),AND('0.Work Content Judge'!$L$132=1,$CK276=1),,AND('0.Work Content Judge'!$O$132=1,$CL276=1),AND('0.Work Content Judge'!$P$132=1,$CM276=1)),1,0))</f>
        <v>0</v>
      </c>
      <c r="AU276" s="509">
        <f t="shared" si="59"/>
        <v>1</v>
      </c>
      <c r="AV276" s="509">
        <f>IF(OR(AND('0.Work Content Judge'!$AE$163=1,$CP276=99),AND('0.Work Content Judge'!$AH$163=1,$CQ276=99),AND('0.Work Content Judge'!$AG$163=1,$CR276=99),AND(COUNTIF('0.Work Content Judge'!$AJ$163:$AO$163,2)=0,$CS276=99),AND(COUNTIF('0.Work Content Judge'!$AJ$163:$AO$163,2)&gt;0,$CT276=99),AND('0.Work Content Judge'!$T$163=0,$CU276=99),AND('0.Work Content Judge'!$U$163=0,$CV276=99)),0,IF(OR(AND('0.Work Content Judge'!$G$133=1,$CD276=1),AND('0.Work Content Judge'!$H$133=1,$CE276=1),AND('0.Work Content Judge'!$I$133=1,$CF276=1),AND('0.Work Content Judge'!$J$133=1,$CG276=1),AND('0.Work Content Judge'!$L$133=1,$CK276=1),,AND('0.Work Content Judge'!$O$133=1,$CL276=1),AND('0.Work Content Judge'!$P$133=1,$CM276=1)),1,0))</f>
        <v>0</v>
      </c>
      <c r="AW276" s="509">
        <f t="shared" si="60"/>
        <v>1</v>
      </c>
      <c r="AX276" s="509">
        <f>IF(OR(AND('0.Work Content Judge'!$AE$164=1,$CP276=99),AND('0.Work Content Judge'!$AH$164=1,$CQ276=99),AND('0.Work Content Judge'!$AG$164=1,$CR276=99),AND(COUNTIF('0.Work Content Judge'!$AJ$164:$AO$164,2)=0,$CS276=99),AND(COUNTIF('0.Work Content Judge'!$AJ$164:$AO$164,2)&gt;0,$CT276=99),AND('0.Work Content Judge'!$T$164=0,$CU276=99),AND('0.Work Content Judge'!$U$164=0,$CV276=99)),0,IF(OR(AND('0.Work Content Judge'!$G$134=1,$CD276=1),AND('0.Work Content Judge'!$H$134=1,$CE276=1),AND('0.Work Content Judge'!$I$134=1,$CF276=1),AND('0.Work Content Judge'!$J$134=1,$CG276=1),AND('0.Work Content Judge'!$L$134=1,$CK276=1),,AND('0.Work Content Judge'!$O$134=1,$CL276=1),AND('0.Work Content Judge'!$P$134=1,$CM276=1)),1,0))</f>
        <v>0</v>
      </c>
      <c r="AY276" s="509">
        <f t="shared" si="61"/>
        <v>1</v>
      </c>
      <c r="AZ276" s="493">
        <f t="shared" si="51"/>
        <v>1</v>
      </c>
      <c r="BA276" s="521">
        <v>1</v>
      </c>
      <c r="BB276" s="522">
        <v>1</v>
      </c>
      <c r="BC276" s="522" t="s">
        <v>749</v>
      </c>
      <c r="BD276" s="522" t="s">
        <v>749</v>
      </c>
      <c r="BE276" s="522" t="s">
        <v>749</v>
      </c>
      <c r="BF276" s="522" t="s">
        <v>749</v>
      </c>
      <c r="BG276" s="522" t="s">
        <v>749</v>
      </c>
      <c r="BH276" s="522" t="s">
        <v>749</v>
      </c>
      <c r="BI276" s="522" t="s">
        <v>749</v>
      </c>
      <c r="BJ276" s="522" t="e">
        <v>#N/A</v>
      </c>
      <c r="BK276" s="522" t="e">
        <v>#N/A</v>
      </c>
      <c r="BL276" s="522" t="e">
        <v>#N/A</v>
      </c>
      <c r="BM276" s="522" t="e">
        <v>#N/A</v>
      </c>
      <c r="BN276" s="522" t="e">
        <v>#N/A</v>
      </c>
      <c r="BO276" s="522" t="e">
        <v>#N/A</v>
      </c>
      <c r="BP276" s="522" t="e">
        <v>#N/A</v>
      </c>
      <c r="BQ276" s="522" t="s">
        <v>749</v>
      </c>
      <c r="BR276" s="522" t="s">
        <v>749</v>
      </c>
      <c r="BS276" s="522">
        <v>1</v>
      </c>
      <c r="BT276" s="522" t="s">
        <v>749</v>
      </c>
      <c r="BU276" s="522" t="s">
        <v>749</v>
      </c>
      <c r="BV276" s="522" t="s">
        <v>749</v>
      </c>
      <c r="BW276" s="522" t="s">
        <v>749</v>
      </c>
      <c r="BX276" s="522" t="s">
        <v>749</v>
      </c>
      <c r="BY276" s="522" t="s">
        <v>749</v>
      </c>
      <c r="BZ276" s="522">
        <v>1</v>
      </c>
      <c r="CA276" s="522">
        <v>1</v>
      </c>
      <c r="CB276" s="522"/>
      <c r="CC276" s="522" t="s">
        <v>749</v>
      </c>
      <c r="CD276" s="522" t="s">
        <v>749</v>
      </c>
      <c r="CE276" s="522" t="s">
        <v>749</v>
      </c>
      <c r="CF276" s="522">
        <v>1</v>
      </c>
      <c r="CG276" s="522" t="s">
        <v>749</v>
      </c>
      <c r="CH276" s="522" t="s">
        <v>749</v>
      </c>
      <c r="CI276" s="522" t="s">
        <v>749</v>
      </c>
      <c r="CJ276" s="522" t="s">
        <v>749</v>
      </c>
      <c r="CK276" s="522" t="s">
        <v>749</v>
      </c>
      <c r="CL276" s="522" t="s">
        <v>749</v>
      </c>
      <c r="CM276" s="522" t="s">
        <v>749</v>
      </c>
      <c r="CN276" s="522" t="s">
        <v>749</v>
      </c>
      <c r="CO276" s="522">
        <v>1</v>
      </c>
      <c r="CP276" s="522"/>
      <c r="CQ276" s="522"/>
      <c r="CR276" s="522"/>
      <c r="CS276" s="522"/>
      <c r="CT276" s="522"/>
      <c r="CU276" s="522"/>
      <c r="CV276" s="522"/>
    </row>
    <row r="277" s="258" customFormat="1" ht="129.6" spans="1:100">
      <c r="A277" s="447"/>
      <c r="B277" s="448">
        <f t="shared" si="49"/>
        <v>262</v>
      </c>
      <c r="C277" s="564" t="s">
        <v>1857</v>
      </c>
      <c r="D277" s="450" t="s">
        <v>743</v>
      </c>
      <c r="E277" s="451" t="s">
        <v>744</v>
      </c>
      <c r="F277" s="452" t="s">
        <v>1858</v>
      </c>
      <c r="G277" s="453" t="s">
        <v>1859</v>
      </c>
      <c r="H277" s="451" t="str">
        <f t="shared" si="50"/>
        <v>APIサーバ
API delivery server</v>
      </c>
      <c r="I277" s="319" t="s">
        <v>1018</v>
      </c>
      <c r="J277" s="320" t="s">
        <v>1019</v>
      </c>
      <c r="K277" s="487" t="str">
        <f t="shared" si="52"/>
        <v>回答不要
Not Applicable</v>
      </c>
      <c r="L277" s="488"/>
      <c r="M277" s="489"/>
      <c r="N277" s="492" t="s">
        <v>287</v>
      </c>
      <c r="O277" s="493"/>
      <c r="P277" s="494"/>
      <c r="Q277" s="503"/>
      <c r="R277" s="487" t="str">
        <f t="shared" si="53"/>
        <v>回答不要
Not Applicable</v>
      </c>
      <c r="S277" s="488"/>
      <c r="T277" s="489"/>
      <c r="U277" s="493"/>
      <c r="V277" s="494"/>
      <c r="W277" s="503"/>
      <c r="X277" s="487" t="str">
        <f t="shared" si="54"/>
        <v>回答不要
Not Applicable</v>
      </c>
      <c r="Y277" s="488"/>
      <c r="Z277" s="489"/>
      <c r="AA277" s="493"/>
      <c r="AB277" s="494"/>
      <c r="AC277" s="503"/>
      <c r="AD277" s="487" t="str">
        <f t="shared" si="55"/>
        <v>回答不要
Not Applicable</v>
      </c>
      <c r="AE277" s="488"/>
      <c r="AF277" s="489"/>
      <c r="AG277" s="493"/>
      <c r="AH277" s="494"/>
      <c r="AI277" s="503"/>
      <c r="AJ277" s="487" t="str">
        <f t="shared" si="56"/>
        <v>回答不要
Not Applicable</v>
      </c>
      <c r="AK277" s="488"/>
      <c r="AL277" s="489"/>
      <c r="AM277" s="493"/>
      <c r="AN277" s="494"/>
      <c r="AO277" s="503"/>
      <c r="AP277" s="509">
        <f>IF(OR(AND('0.Work Content Judge'!$AE$160=1,$CP277=99),AND('0.Work Content Judge'!$AH$160=1,$CQ277=99),AND('0.Work Content Judge'!$AG$160=1,$CR277=99),AND(COUNTIF('0.Work Content Judge'!$AJ$160:$AO$160,2)=0,$CS277=99),AND(COUNTIF('0.Work Content Judge'!$AJ$160:$AO$160,2)&gt;0,$CT277=99),AND('0.Work Content Judge'!$T$160=0,$CU277=99),AND('0.Work Content Judge'!$U$160=0,$CV277=99)),0,IF(OR(AND('0.Work Content Judge'!$G$130=1,$CD277=1),AND('0.Work Content Judge'!$H$130=1,$CE277=1),AND('0.Work Content Judge'!$I$130=1,$CF277=1),AND('0.Work Content Judge'!$J$130=1,$CG277=1),AND('0.Work Content Judge'!$L$130=1,$CK277=1),,AND('0.Work Content Judge'!$O$130=1,$CL277=1),AND('0.Work Content Judge'!$P$130=1,$CM277=1)),1,0))</f>
        <v>0</v>
      </c>
      <c r="AQ277" s="509">
        <f t="shared" si="57"/>
        <v>1</v>
      </c>
      <c r="AR277" s="509">
        <f>IF(OR(AND('0.Work Content Judge'!$AE$161=1,$CP277=99),AND('0.Work Content Judge'!$AH$161=1,$CQ277=99),AND('0.Work Content Judge'!$AG$161=1,$CR277=99),AND(COUNTIF('0.Work Content Judge'!$AJ$161:$AO$161,2)=0,$CS277=99),AND(COUNTIF('0.Work Content Judge'!$AJ$161:$AO$161,2)&gt;0,$CT277=99),AND('0.Work Content Judge'!$T$161=0,$CU277=99),AND('0.Work Content Judge'!$U$161=0,$CV277=99)),0,IF(OR(AND('0.Work Content Judge'!$G$131=1,$CD277=1),AND('0.Work Content Judge'!$H$131=1,$CE277=1),AND('0.Work Content Judge'!$I$131=1,$CF277=1),AND('0.Work Content Judge'!$J$131=1,$CG277=1),AND('0.Work Content Judge'!$L$131=1,$CK277=1),,AND('0.Work Content Judge'!$O$131=1,$CL277=1),AND('0.Work Content Judge'!$P$131=1,$CM277=1)),1,0))</f>
        <v>0</v>
      </c>
      <c r="AS277" s="509">
        <f t="shared" si="58"/>
        <v>1</v>
      </c>
      <c r="AT277" s="509">
        <f>IF(OR(AND('0.Work Content Judge'!$AE$162=1,$CP277=99),AND('0.Work Content Judge'!$AH$162=1,$CQ277=99),AND('0.Work Content Judge'!$AG$162=1,$CR277=99),AND(COUNTIF('0.Work Content Judge'!$AJ$162:$AO$162,2)=0,$CS277=99),AND(COUNTIF('0.Work Content Judge'!$AJ$162:$AO$162,2)&gt;0,$CT277=99),AND('0.Work Content Judge'!$T$162=0,$CU277=99),AND('0.Work Content Judge'!$U$162=0,$CV277=99)),0,IF(OR(AND('0.Work Content Judge'!$G$132=1,$CD277=1),AND('0.Work Content Judge'!$H$132=1,$CE277=1),AND('0.Work Content Judge'!$I$132=1,$CF277=1),AND('0.Work Content Judge'!$J$132=1,$CG277=1),AND('0.Work Content Judge'!$L$132=1,$CK277=1),,AND('0.Work Content Judge'!$O$132=1,$CL277=1),AND('0.Work Content Judge'!$P$132=1,$CM277=1)),1,0))</f>
        <v>0</v>
      </c>
      <c r="AU277" s="509">
        <f t="shared" si="59"/>
        <v>1</v>
      </c>
      <c r="AV277" s="509">
        <f>IF(OR(AND('0.Work Content Judge'!$AE$163=1,$CP277=99),AND('0.Work Content Judge'!$AH$163=1,$CQ277=99),AND('0.Work Content Judge'!$AG$163=1,$CR277=99),AND(COUNTIF('0.Work Content Judge'!$AJ$163:$AO$163,2)=0,$CS277=99),AND(COUNTIF('0.Work Content Judge'!$AJ$163:$AO$163,2)&gt;0,$CT277=99),AND('0.Work Content Judge'!$T$163=0,$CU277=99),AND('0.Work Content Judge'!$U$163=0,$CV277=99)),0,IF(OR(AND('0.Work Content Judge'!$G$133=1,$CD277=1),AND('0.Work Content Judge'!$H$133=1,$CE277=1),AND('0.Work Content Judge'!$I$133=1,$CF277=1),AND('0.Work Content Judge'!$J$133=1,$CG277=1),AND('0.Work Content Judge'!$L$133=1,$CK277=1),,AND('0.Work Content Judge'!$O$133=1,$CL277=1),AND('0.Work Content Judge'!$P$133=1,$CM277=1)),1,0))</f>
        <v>0</v>
      </c>
      <c r="AW277" s="509">
        <f t="shared" si="60"/>
        <v>1</v>
      </c>
      <c r="AX277" s="509">
        <f>IF(OR(AND('0.Work Content Judge'!$AE$164=1,$CP277=99),AND('0.Work Content Judge'!$AH$164=1,$CQ277=99),AND('0.Work Content Judge'!$AG$164=1,$CR277=99),AND(COUNTIF('0.Work Content Judge'!$AJ$164:$AO$164,2)=0,$CS277=99),AND(COUNTIF('0.Work Content Judge'!$AJ$164:$AO$164,2)&gt;0,$CT277=99),AND('0.Work Content Judge'!$T$164=0,$CU277=99),AND('0.Work Content Judge'!$U$164=0,$CV277=99)),0,IF(OR(AND('0.Work Content Judge'!$G$134=1,$CD277=1),AND('0.Work Content Judge'!$H$134=1,$CE277=1),AND('0.Work Content Judge'!$I$134=1,$CF277=1),AND('0.Work Content Judge'!$J$134=1,$CG277=1),AND('0.Work Content Judge'!$L$134=1,$CK277=1),,AND('0.Work Content Judge'!$O$134=1,$CL277=1),AND('0.Work Content Judge'!$P$134=1,$CM277=1)),1,0))</f>
        <v>0</v>
      </c>
      <c r="AY277" s="509">
        <f t="shared" si="61"/>
        <v>1</v>
      </c>
      <c r="AZ277" s="493">
        <f t="shared" si="51"/>
        <v>1</v>
      </c>
      <c r="BA277" s="521">
        <v>1</v>
      </c>
      <c r="BB277" s="522">
        <v>1</v>
      </c>
      <c r="BC277" s="522" t="s">
        <v>749</v>
      </c>
      <c r="BD277" s="522" t="s">
        <v>749</v>
      </c>
      <c r="BE277" s="522" t="s">
        <v>749</v>
      </c>
      <c r="BF277" s="522" t="s">
        <v>749</v>
      </c>
      <c r="BG277" s="522" t="s">
        <v>749</v>
      </c>
      <c r="BH277" s="522" t="s">
        <v>749</v>
      </c>
      <c r="BI277" s="522" t="s">
        <v>749</v>
      </c>
      <c r="BJ277" s="522" t="e">
        <v>#N/A</v>
      </c>
      <c r="BK277" s="522" t="e">
        <v>#N/A</v>
      </c>
      <c r="BL277" s="522" t="e">
        <v>#N/A</v>
      </c>
      <c r="BM277" s="522" t="e">
        <v>#N/A</v>
      </c>
      <c r="BN277" s="522" t="e">
        <v>#N/A</v>
      </c>
      <c r="BO277" s="522" t="e">
        <v>#N/A</v>
      </c>
      <c r="BP277" s="522" t="e">
        <v>#N/A</v>
      </c>
      <c r="BQ277" s="522" t="s">
        <v>749</v>
      </c>
      <c r="BR277" s="522" t="s">
        <v>749</v>
      </c>
      <c r="BS277" s="522">
        <v>1</v>
      </c>
      <c r="BT277" s="522" t="s">
        <v>749</v>
      </c>
      <c r="BU277" s="522" t="s">
        <v>749</v>
      </c>
      <c r="BV277" s="522" t="s">
        <v>749</v>
      </c>
      <c r="BW277" s="522" t="s">
        <v>749</v>
      </c>
      <c r="BX277" s="522" t="s">
        <v>749</v>
      </c>
      <c r="BY277" s="522" t="s">
        <v>749</v>
      </c>
      <c r="BZ277" s="522">
        <v>1</v>
      </c>
      <c r="CA277" s="522">
        <v>1</v>
      </c>
      <c r="CB277" s="522"/>
      <c r="CC277" s="522" t="s">
        <v>749</v>
      </c>
      <c r="CD277" s="522" t="s">
        <v>749</v>
      </c>
      <c r="CE277" s="522" t="s">
        <v>749</v>
      </c>
      <c r="CF277" s="522">
        <v>1</v>
      </c>
      <c r="CG277" s="522" t="s">
        <v>749</v>
      </c>
      <c r="CH277" s="522" t="s">
        <v>749</v>
      </c>
      <c r="CI277" s="522" t="s">
        <v>749</v>
      </c>
      <c r="CJ277" s="522" t="s">
        <v>749</v>
      </c>
      <c r="CK277" s="522" t="s">
        <v>749</v>
      </c>
      <c r="CL277" s="522" t="s">
        <v>749</v>
      </c>
      <c r="CM277" s="522" t="s">
        <v>749</v>
      </c>
      <c r="CN277" s="522" t="s">
        <v>749</v>
      </c>
      <c r="CO277" s="522">
        <v>1</v>
      </c>
      <c r="CP277" s="522"/>
      <c r="CQ277" s="522"/>
      <c r="CR277" s="522"/>
      <c r="CS277" s="522"/>
      <c r="CT277" s="522"/>
      <c r="CU277" s="522"/>
      <c r="CV277" s="522"/>
    </row>
    <row r="278" s="258" customFormat="1" ht="129.6" spans="1:100">
      <c r="A278" s="447"/>
      <c r="B278" s="448">
        <f t="shared" si="49"/>
        <v>263</v>
      </c>
      <c r="C278" s="564" t="s">
        <v>1860</v>
      </c>
      <c r="D278" s="450" t="s">
        <v>743</v>
      </c>
      <c r="E278" s="451" t="s">
        <v>801</v>
      </c>
      <c r="F278" s="452" t="s">
        <v>1861</v>
      </c>
      <c r="G278" s="453" t="s">
        <v>1862</v>
      </c>
      <c r="H278" s="451" t="str">
        <f t="shared" si="50"/>
        <v>APIサーバ
API delivery server</v>
      </c>
      <c r="I278" s="319" t="s">
        <v>1018</v>
      </c>
      <c r="J278" s="320" t="s">
        <v>1019</v>
      </c>
      <c r="K278" s="487" t="str">
        <f t="shared" si="52"/>
        <v>回答不要
Not Applicable</v>
      </c>
      <c r="L278" s="488"/>
      <c r="M278" s="489"/>
      <c r="N278" s="492" t="s">
        <v>287</v>
      </c>
      <c r="O278" s="493"/>
      <c r="P278" s="494"/>
      <c r="Q278" s="503"/>
      <c r="R278" s="487" t="str">
        <f t="shared" si="53"/>
        <v>回答不要
Not Applicable</v>
      </c>
      <c r="S278" s="488"/>
      <c r="T278" s="489"/>
      <c r="U278" s="493"/>
      <c r="V278" s="494"/>
      <c r="W278" s="503"/>
      <c r="X278" s="487" t="str">
        <f t="shared" si="54"/>
        <v>回答不要
Not Applicable</v>
      </c>
      <c r="Y278" s="488"/>
      <c r="Z278" s="489"/>
      <c r="AA278" s="493"/>
      <c r="AB278" s="494"/>
      <c r="AC278" s="503"/>
      <c r="AD278" s="487" t="str">
        <f t="shared" si="55"/>
        <v>回答不要
Not Applicable</v>
      </c>
      <c r="AE278" s="488"/>
      <c r="AF278" s="489"/>
      <c r="AG278" s="493"/>
      <c r="AH278" s="494"/>
      <c r="AI278" s="503"/>
      <c r="AJ278" s="487" t="str">
        <f t="shared" si="56"/>
        <v>回答不要
Not Applicable</v>
      </c>
      <c r="AK278" s="488"/>
      <c r="AL278" s="489"/>
      <c r="AM278" s="493"/>
      <c r="AN278" s="494"/>
      <c r="AO278" s="503"/>
      <c r="AP278" s="509">
        <f>IF(OR(AND('0.Work Content Judge'!$AE$160=1,$CP278=99),AND('0.Work Content Judge'!$AH$160=1,$CQ278=99),AND('0.Work Content Judge'!$AG$160=1,$CR278=99),AND(COUNTIF('0.Work Content Judge'!$AJ$160:$AO$160,2)=0,$CS278=99),AND(COUNTIF('0.Work Content Judge'!$AJ$160:$AO$160,2)&gt;0,$CT278=99),AND('0.Work Content Judge'!$T$160=0,$CU278=99),AND('0.Work Content Judge'!$U$160=0,$CV278=99)),0,IF(OR(AND('0.Work Content Judge'!$G$130=1,$CD278=1),AND('0.Work Content Judge'!$H$130=1,$CE278=1),AND('0.Work Content Judge'!$I$130=1,$CF278=1),AND('0.Work Content Judge'!$J$130=1,$CG278=1),AND('0.Work Content Judge'!$L$130=1,$CK278=1),,AND('0.Work Content Judge'!$O$130=1,$CL278=1),AND('0.Work Content Judge'!$P$130=1,$CM278=1)),1,0))</f>
        <v>0</v>
      </c>
      <c r="AQ278" s="509">
        <f t="shared" si="57"/>
        <v>1</v>
      </c>
      <c r="AR278" s="509">
        <f>IF(OR(AND('0.Work Content Judge'!$AE$161=1,$CP278=99),AND('0.Work Content Judge'!$AH$161=1,$CQ278=99),AND('0.Work Content Judge'!$AG$161=1,$CR278=99),AND(COUNTIF('0.Work Content Judge'!$AJ$161:$AO$161,2)=0,$CS278=99),AND(COUNTIF('0.Work Content Judge'!$AJ$161:$AO$161,2)&gt;0,$CT278=99),AND('0.Work Content Judge'!$T$161=0,$CU278=99),AND('0.Work Content Judge'!$U$161=0,$CV278=99)),0,IF(OR(AND('0.Work Content Judge'!$G$131=1,$CD278=1),AND('0.Work Content Judge'!$H$131=1,$CE278=1),AND('0.Work Content Judge'!$I$131=1,$CF278=1),AND('0.Work Content Judge'!$J$131=1,$CG278=1),AND('0.Work Content Judge'!$L$131=1,$CK278=1),,AND('0.Work Content Judge'!$O$131=1,$CL278=1),AND('0.Work Content Judge'!$P$131=1,$CM278=1)),1,0))</f>
        <v>0</v>
      </c>
      <c r="AS278" s="509">
        <f t="shared" si="58"/>
        <v>1</v>
      </c>
      <c r="AT278" s="509">
        <f>IF(OR(AND('0.Work Content Judge'!$AE$162=1,$CP278=99),AND('0.Work Content Judge'!$AH$162=1,$CQ278=99),AND('0.Work Content Judge'!$AG$162=1,$CR278=99),AND(COUNTIF('0.Work Content Judge'!$AJ$162:$AO$162,2)=0,$CS278=99),AND(COUNTIF('0.Work Content Judge'!$AJ$162:$AO$162,2)&gt;0,$CT278=99),AND('0.Work Content Judge'!$T$162=0,$CU278=99),AND('0.Work Content Judge'!$U$162=0,$CV278=99)),0,IF(OR(AND('0.Work Content Judge'!$G$132=1,$CD278=1),AND('0.Work Content Judge'!$H$132=1,$CE278=1),AND('0.Work Content Judge'!$I$132=1,$CF278=1),AND('0.Work Content Judge'!$J$132=1,$CG278=1),AND('0.Work Content Judge'!$L$132=1,$CK278=1),,AND('0.Work Content Judge'!$O$132=1,$CL278=1),AND('0.Work Content Judge'!$P$132=1,$CM278=1)),1,0))</f>
        <v>0</v>
      </c>
      <c r="AU278" s="509">
        <f t="shared" si="59"/>
        <v>1</v>
      </c>
      <c r="AV278" s="509">
        <f>IF(OR(AND('0.Work Content Judge'!$AE$163=1,$CP278=99),AND('0.Work Content Judge'!$AH$163=1,$CQ278=99),AND('0.Work Content Judge'!$AG$163=1,$CR278=99),AND(COUNTIF('0.Work Content Judge'!$AJ$163:$AO$163,2)=0,$CS278=99),AND(COUNTIF('0.Work Content Judge'!$AJ$163:$AO$163,2)&gt;0,$CT278=99),AND('0.Work Content Judge'!$T$163=0,$CU278=99),AND('0.Work Content Judge'!$U$163=0,$CV278=99)),0,IF(OR(AND('0.Work Content Judge'!$G$133=1,$CD278=1),AND('0.Work Content Judge'!$H$133=1,$CE278=1),AND('0.Work Content Judge'!$I$133=1,$CF278=1),AND('0.Work Content Judge'!$J$133=1,$CG278=1),AND('0.Work Content Judge'!$L$133=1,$CK278=1),,AND('0.Work Content Judge'!$O$133=1,$CL278=1),AND('0.Work Content Judge'!$P$133=1,$CM278=1)),1,0))</f>
        <v>0</v>
      </c>
      <c r="AW278" s="509">
        <f t="shared" si="60"/>
        <v>1</v>
      </c>
      <c r="AX278" s="509">
        <f>IF(OR(AND('0.Work Content Judge'!$AE$164=1,$CP278=99),AND('0.Work Content Judge'!$AH$164=1,$CQ278=99),AND('0.Work Content Judge'!$AG$164=1,$CR278=99),AND(COUNTIF('0.Work Content Judge'!$AJ$164:$AO$164,2)=0,$CS278=99),AND(COUNTIF('0.Work Content Judge'!$AJ$164:$AO$164,2)&gt;0,$CT278=99),AND('0.Work Content Judge'!$T$164=0,$CU278=99),AND('0.Work Content Judge'!$U$164=0,$CV278=99)),0,IF(OR(AND('0.Work Content Judge'!$G$134=1,$CD278=1),AND('0.Work Content Judge'!$H$134=1,$CE278=1),AND('0.Work Content Judge'!$I$134=1,$CF278=1),AND('0.Work Content Judge'!$J$134=1,$CG278=1),AND('0.Work Content Judge'!$L$134=1,$CK278=1),,AND('0.Work Content Judge'!$O$134=1,$CL278=1),AND('0.Work Content Judge'!$P$134=1,$CM278=1)),1,0))</f>
        <v>0</v>
      </c>
      <c r="AY278" s="509">
        <f t="shared" si="61"/>
        <v>1</v>
      </c>
      <c r="AZ278" s="493">
        <f t="shared" si="51"/>
        <v>1</v>
      </c>
      <c r="BA278" s="521">
        <v>1</v>
      </c>
      <c r="BB278" s="522">
        <v>1</v>
      </c>
      <c r="BC278" s="522" t="s">
        <v>749</v>
      </c>
      <c r="BD278" s="522" t="s">
        <v>749</v>
      </c>
      <c r="BE278" s="522" t="s">
        <v>749</v>
      </c>
      <c r="BF278" s="522" t="s">
        <v>749</v>
      </c>
      <c r="BG278" s="522" t="s">
        <v>749</v>
      </c>
      <c r="BH278" s="522" t="s">
        <v>749</v>
      </c>
      <c r="BI278" s="522" t="s">
        <v>749</v>
      </c>
      <c r="BJ278" s="522" t="e">
        <v>#N/A</v>
      </c>
      <c r="BK278" s="522" t="e">
        <v>#N/A</v>
      </c>
      <c r="BL278" s="522" t="e">
        <v>#N/A</v>
      </c>
      <c r="BM278" s="522" t="e">
        <v>#N/A</v>
      </c>
      <c r="BN278" s="522" t="e">
        <v>#N/A</v>
      </c>
      <c r="BO278" s="522" t="e">
        <v>#N/A</v>
      </c>
      <c r="BP278" s="522" t="e">
        <v>#N/A</v>
      </c>
      <c r="BQ278" s="522" t="s">
        <v>749</v>
      </c>
      <c r="BR278" s="522" t="s">
        <v>749</v>
      </c>
      <c r="BS278" s="522">
        <v>1</v>
      </c>
      <c r="BT278" s="522" t="s">
        <v>749</v>
      </c>
      <c r="BU278" s="522" t="s">
        <v>749</v>
      </c>
      <c r="BV278" s="522" t="s">
        <v>749</v>
      </c>
      <c r="BW278" s="522" t="s">
        <v>749</v>
      </c>
      <c r="BX278" s="522" t="s">
        <v>749</v>
      </c>
      <c r="BY278" s="522" t="s">
        <v>749</v>
      </c>
      <c r="BZ278" s="522">
        <v>1</v>
      </c>
      <c r="CA278" s="522">
        <v>1</v>
      </c>
      <c r="CB278" s="522"/>
      <c r="CC278" s="522" t="s">
        <v>749</v>
      </c>
      <c r="CD278" s="522" t="s">
        <v>749</v>
      </c>
      <c r="CE278" s="522" t="s">
        <v>749</v>
      </c>
      <c r="CF278" s="522">
        <v>1</v>
      </c>
      <c r="CG278" s="522" t="s">
        <v>749</v>
      </c>
      <c r="CH278" s="522" t="s">
        <v>749</v>
      </c>
      <c r="CI278" s="522" t="s">
        <v>749</v>
      </c>
      <c r="CJ278" s="522" t="s">
        <v>749</v>
      </c>
      <c r="CK278" s="522" t="s">
        <v>749</v>
      </c>
      <c r="CL278" s="522" t="s">
        <v>749</v>
      </c>
      <c r="CM278" s="522" t="s">
        <v>749</v>
      </c>
      <c r="CN278" s="522" t="s">
        <v>749</v>
      </c>
      <c r="CO278" s="522">
        <v>1</v>
      </c>
      <c r="CP278" s="522"/>
      <c r="CQ278" s="522"/>
      <c r="CR278" s="522"/>
      <c r="CS278" s="522"/>
      <c r="CT278" s="522"/>
      <c r="CU278" s="522"/>
      <c r="CV278" s="522"/>
    </row>
    <row r="279" s="258" customFormat="1" ht="129.6" spans="1:100">
      <c r="A279" s="447"/>
      <c r="B279" s="448">
        <f t="shared" si="49"/>
        <v>264</v>
      </c>
      <c r="C279" s="564" t="s">
        <v>1863</v>
      </c>
      <c r="D279" s="450" t="s">
        <v>743</v>
      </c>
      <c r="E279" s="451" t="s">
        <v>744</v>
      </c>
      <c r="F279" s="452" t="s">
        <v>1864</v>
      </c>
      <c r="G279" s="453" t="s">
        <v>1865</v>
      </c>
      <c r="H279" s="451" t="str">
        <f t="shared" si="50"/>
        <v>APIサーバ
API delivery server</v>
      </c>
      <c r="I279" s="319" t="s">
        <v>1018</v>
      </c>
      <c r="J279" s="320" t="s">
        <v>1019</v>
      </c>
      <c r="K279" s="487" t="str">
        <f t="shared" si="52"/>
        <v>回答不要
Not Applicable</v>
      </c>
      <c r="L279" s="488"/>
      <c r="M279" s="489"/>
      <c r="N279" s="492" t="s">
        <v>287</v>
      </c>
      <c r="O279" s="493"/>
      <c r="P279" s="494"/>
      <c r="Q279" s="503"/>
      <c r="R279" s="487" t="str">
        <f t="shared" si="53"/>
        <v>回答不要
Not Applicable</v>
      </c>
      <c r="S279" s="488"/>
      <c r="T279" s="489"/>
      <c r="U279" s="493"/>
      <c r="V279" s="494"/>
      <c r="W279" s="503"/>
      <c r="X279" s="487" t="str">
        <f t="shared" si="54"/>
        <v>回答不要
Not Applicable</v>
      </c>
      <c r="Y279" s="488"/>
      <c r="Z279" s="489"/>
      <c r="AA279" s="493"/>
      <c r="AB279" s="494"/>
      <c r="AC279" s="503"/>
      <c r="AD279" s="487" t="str">
        <f t="shared" si="55"/>
        <v>回答不要
Not Applicable</v>
      </c>
      <c r="AE279" s="488"/>
      <c r="AF279" s="489"/>
      <c r="AG279" s="493"/>
      <c r="AH279" s="494"/>
      <c r="AI279" s="503"/>
      <c r="AJ279" s="487" t="str">
        <f t="shared" si="56"/>
        <v>回答不要
Not Applicable</v>
      </c>
      <c r="AK279" s="488"/>
      <c r="AL279" s="489"/>
      <c r="AM279" s="493"/>
      <c r="AN279" s="494"/>
      <c r="AO279" s="503"/>
      <c r="AP279" s="509">
        <f>IF(OR(AND('0.Work Content Judge'!$AE$160=1,$CP279=99),AND('0.Work Content Judge'!$AH$160=1,$CQ279=99),AND('0.Work Content Judge'!$AG$160=1,$CR279=99),AND(COUNTIF('0.Work Content Judge'!$AJ$160:$AO$160,2)=0,$CS279=99),AND(COUNTIF('0.Work Content Judge'!$AJ$160:$AO$160,2)&gt;0,$CT279=99),AND('0.Work Content Judge'!$T$160=0,$CU279=99),AND('0.Work Content Judge'!$U$160=0,$CV279=99)),0,IF(OR(AND('0.Work Content Judge'!$G$130=1,$CD279=1),AND('0.Work Content Judge'!$H$130=1,$CE279=1),AND('0.Work Content Judge'!$I$130=1,$CF279=1),AND('0.Work Content Judge'!$J$130=1,$CG279=1),AND('0.Work Content Judge'!$L$130=1,$CK279=1),,AND('0.Work Content Judge'!$O$130=1,$CL279=1),AND('0.Work Content Judge'!$P$130=1,$CM279=1)),1,0))</f>
        <v>0</v>
      </c>
      <c r="AQ279" s="509">
        <f t="shared" si="57"/>
        <v>1</v>
      </c>
      <c r="AR279" s="509">
        <f>IF(OR(AND('0.Work Content Judge'!$AE$161=1,$CP279=99),AND('0.Work Content Judge'!$AH$161=1,$CQ279=99),AND('0.Work Content Judge'!$AG$161=1,$CR279=99),AND(COUNTIF('0.Work Content Judge'!$AJ$161:$AO$161,2)=0,$CS279=99),AND(COUNTIF('0.Work Content Judge'!$AJ$161:$AO$161,2)&gt;0,$CT279=99),AND('0.Work Content Judge'!$T$161=0,$CU279=99),AND('0.Work Content Judge'!$U$161=0,$CV279=99)),0,IF(OR(AND('0.Work Content Judge'!$G$131=1,$CD279=1),AND('0.Work Content Judge'!$H$131=1,$CE279=1),AND('0.Work Content Judge'!$I$131=1,$CF279=1),AND('0.Work Content Judge'!$J$131=1,$CG279=1),AND('0.Work Content Judge'!$L$131=1,$CK279=1),,AND('0.Work Content Judge'!$O$131=1,$CL279=1),AND('0.Work Content Judge'!$P$131=1,$CM279=1)),1,0))</f>
        <v>0</v>
      </c>
      <c r="AS279" s="509">
        <f t="shared" si="58"/>
        <v>1</v>
      </c>
      <c r="AT279" s="509">
        <f>IF(OR(AND('0.Work Content Judge'!$AE$162=1,$CP279=99),AND('0.Work Content Judge'!$AH$162=1,$CQ279=99),AND('0.Work Content Judge'!$AG$162=1,$CR279=99),AND(COUNTIF('0.Work Content Judge'!$AJ$162:$AO$162,2)=0,$CS279=99),AND(COUNTIF('0.Work Content Judge'!$AJ$162:$AO$162,2)&gt;0,$CT279=99),AND('0.Work Content Judge'!$T$162=0,$CU279=99),AND('0.Work Content Judge'!$U$162=0,$CV279=99)),0,IF(OR(AND('0.Work Content Judge'!$G$132=1,$CD279=1),AND('0.Work Content Judge'!$H$132=1,$CE279=1),AND('0.Work Content Judge'!$I$132=1,$CF279=1),AND('0.Work Content Judge'!$J$132=1,$CG279=1),AND('0.Work Content Judge'!$L$132=1,$CK279=1),,AND('0.Work Content Judge'!$O$132=1,$CL279=1),AND('0.Work Content Judge'!$P$132=1,$CM279=1)),1,0))</f>
        <v>0</v>
      </c>
      <c r="AU279" s="509">
        <f t="shared" si="59"/>
        <v>1</v>
      </c>
      <c r="AV279" s="509">
        <f>IF(OR(AND('0.Work Content Judge'!$AE$163=1,$CP279=99),AND('0.Work Content Judge'!$AH$163=1,$CQ279=99),AND('0.Work Content Judge'!$AG$163=1,$CR279=99),AND(COUNTIF('0.Work Content Judge'!$AJ$163:$AO$163,2)=0,$CS279=99),AND(COUNTIF('0.Work Content Judge'!$AJ$163:$AO$163,2)&gt;0,$CT279=99),AND('0.Work Content Judge'!$T$163=0,$CU279=99),AND('0.Work Content Judge'!$U$163=0,$CV279=99)),0,IF(OR(AND('0.Work Content Judge'!$G$133=1,$CD279=1),AND('0.Work Content Judge'!$H$133=1,$CE279=1),AND('0.Work Content Judge'!$I$133=1,$CF279=1),AND('0.Work Content Judge'!$J$133=1,$CG279=1),AND('0.Work Content Judge'!$L$133=1,$CK279=1),,AND('0.Work Content Judge'!$O$133=1,$CL279=1),AND('0.Work Content Judge'!$P$133=1,$CM279=1)),1,0))</f>
        <v>0</v>
      </c>
      <c r="AW279" s="509">
        <f t="shared" si="60"/>
        <v>1</v>
      </c>
      <c r="AX279" s="509">
        <f>IF(OR(AND('0.Work Content Judge'!$AE$164=1,$CP279=99),AND('0.Work Content Judge'!$AH$164=1,$CQ279=99),AND('0.Work Content Judge'!$AG$164=1,$CR279=99),AND(COUNTIF('0.Work Content Judge'!$AJ$164:$AO$164,2)=0,$CS279=99),AND(COUNTIF('0.Work Content Judge'!$AJ$164:$AO$164,2)&gt;0,$CT279=99),AND('0.Work Content Judge'!$T$164=0,$CU279=99),AND('0.Work Content Judge'!$U$164=0,$CV279=99)),0,IF(OR(AND('0.Work Content Judge'!$G$134=1,$CD279=1),AND('0.Work Content Judge'!$H$134=1,$CE279=1),AND('0.Work Content Judge'!$I$134=1,$CF279=1),AND('0.Work Content Judge'!$J$134=1,$CG279=1),AND('0.Work Content Judge'!$L$134=1,$CK279=1),,AND('0.Work Content Judge'!$O$134=1,$CL279=1),AND('0.Work Content Judge'!$P$134=1,$CM279=1)),1,0))</f>
        <v>0</v>
      </c>
      <c r="AY279" s="509">
        <f t="shared" si="61"/>
        <v>1</v>
      </c>
      <c r="AZ279" s="493">
        <f t="shared" si="51"/>
        <v>1</v>
      </c>
      <c r="BA279" s="521">
        <v>1</v>
      </c>
      <c r="BB279" s="522">
        <v>1</v>
      </c>
      <c r="BC279" s="522" t="s">
        <v>749</v>
      </c>
      <c r="BD279" s="522" t="s">
        <v>749</v>
      </c>
      <c r="BE279" s="522" t="s">
        <v>749</v>
      </c>
      <c r="BF279" s="522" t="s">
        <v>749</v>
      </c>
      <c r="BG279" s="522" t="s">
        <v>749</v>
      </c>
      <c r="BH279" s="522" t="s">
        <v>749</v>
      </c>
      <c r="BI279" s="522" t="s">
        <v>749</v>
      </c>
      <c r="BJ279" s="522" t="e">
        <v>#N/A</v>
      </c>
      <c r="BK279" s="522" t="e">
        <v>#N/A</v>
      </c>
      <c r="BL279" s="522" t="e">
        <v>#N/A</v>
      </c>
      <c r="BM279" s="522" t="e">
        <v>#N/A</v>
      </c>
      <c r="BN279" s="522" t="e">
        <v>#N/A</v>
      </c>
      <c r="BO279" s="522" t="e">
        <v>#N/A</v>
      </c>
      <c r="BP279" s="522" t="e">
        <v>#N/A</v>
      </c>
      <c r="BQ279" s="522" t="s">
        <v>749</v>
      </c>
      <c r="BR279" s="522" t="s">
        <v>749</v>
      </c>
      <c r="BS279" s="522">
        <v>1</v>
      </c>
      <c r="BT279" s="522" t="s">
        <v>749</v>
      </c>
      <c r="BU279" s="522" t="s">
        <v>749</v>
      </c>
      <c r="BV279" s="522" t="s">
        <v>749</v>
      </c>
      <c r="BW279" s="522" t="s">
        <v>749</v>
      </c>
      <c r="BX279" s="522" t="s">
        <v>749</v>
      </c>
      <c r="BY279" s="522" t="s">
        <v>749</v>
      </c>
      <c r="BZ279" s="522">
        <v>1</v>
      </c>
      <c r="CA279" s="522">
        <v>1</v>
      </c>
      <c r="CB279" s="522"/>
      <c r="CC279" s="522" t="s">
        <v>749</v>
      </c>
      <c r="CD279" s="522" t="s">
        <v>749</v>
      </c>
      <c r="CE279" s="522" t="s">
        <v>749</v>
      </c>
      <c r="CF279" s="522">
        <v>1</v>
      </c>
      <c r="CG279" s="522" t="s">
        <v>749</v>
      </c>
      <c r="CH279" s="522" t="s">
        <v>749</v>
      </c>
      <c r="CI279" s="522" t="s">
        <v>749</v>
      </c>
      <c r="CJ279" s="522" t="s">
        <v>749</v>
      </c>
      <c r="CK279" s="522" t="s">
        <v>749</v>
      </c>
      <c r="CL279" s="522" t="s">
        <v>749</v>
      </c>
      <c r="CM279" s="522" t="s">
        <v>749</v>
      </c>
      <c r="CN279" s="522" t="s">
        <v>749</v>
      </c>
      <c r="CO279" s="522">
        <v>1</v>
      </c>
      <c r="CP279" s="522"/>
      <c r="CQ279" s="522"/>
      <c r="CR279" s="522"/>
      <c r="CS279" s="522"/>
      <c r="CT279" s="522"/>
      <c r="CU279" s="522"/>
      <c r="CV279" s="522"/>
    </row>
    <row r="280" s="258" customFormat="1" ht="129.6" spans="1:100">
      <c r="A280" s="447"/>
      <c r="B280" s="448">
        <f t="shared" si="49"/>
        <v>265</v>
      </c>
      <c r="C280" s="564" t="s">
        <v>1866</v>
      </c>
      <c r="D280" s="450" t="s">
        <v>743</v>
      </c>
      <c r="E280" s="451" t="s">
        <v>744</v>
      </c>
      <c r="F280" s="452" t="s">
        <v>1867</v>
      </c>
      <c r="G280" s="453" t="s">
        <v>1868</v>
      </c>
      <c r="H280" s="451" t="str">
        <f t="shared" si="50"/>
        <v>APIサーバ
API delivery server</v>
      </c>
      <c r="I280" s="319" t="s">
        <v>1018</v>
      </c>
      <c r="J280" s="320" t="s">
        <v>1019</v>
      </c>
      <c r="K280" s="487" t="str">
        <f t="shared" si="52"/>
        <v>回答不要
Not Applicable</v>
      </c>
      <c r="L280" s="488"/>
      <c r="M280" s="489"/>
      <c r="N280" s="492" t="s">
        <v>287</v>
      </c>
      <c r="O280" s="493"/>
      <c r="P280" s="494"/>
      <c r="Q280" s="503"/>
      <c r="R280" s="487" t="str">
        <f t="shared" si="53"/>
        <v>回答不要
Not Applicable</v>
      </c>
      <c r="S280" s="488"/>
      <c r="T280" s="489"/>
      <c r="U280" s="493"/>
      <c r="V280" s="494"/>
      <c r="W280" s="503"/>
      <c r="X280" s="487" t="str">
        <f t="shared" si="54"/>
        <v>回答不要
Not Applicable</v>
      </c>
      <c r="Y280" s="488"/>
      <c r="Z280" s="489"/>
      <c r="AA280" s="493"/>
      <c r="AB280" s="494"/>
      <c r="AC280" s="503"/>
      <c r="AD280" s="487" t="str">
        <f t="shared" si="55"/>
        <v>回答不要
Not Applicable</v>
      </c>
      <c r="AE280" s="488"/>
      <c r="AF280" s="489"/>
      <c r="AG280" s="493"/>
      <c r="AH280" s="494"/>
      <c r="AI280" s="503"/>
      <c r="AJ280" s="487" t="str">
        <f t="shared" si="56"/>
        <v>回答不要
Not Applicable</v>
      </c>
      <c r="AK280" s="488"/>
      <c r="AL280" s="489"/>
      <c r="AM280" s="493"/>
      <c r="AN280" s="494"/>
      <c r="AO280" s="503"/>
      <c r="AP280" s="509">
        <f>IF(OR(AND('0.Work Content Judge'!$AE$160=1,$CP280=99),AND('0.Work Content Judge'!$AH$160=1,$CQ280=99),AND('0.Work Content Judge'!$AG$160=1,$CR280=99),AND(COUNTIF('0.Work Content Judge'!$AJ$160:$AO$160,2)=0,$CS280=99),AND(COUNTIF('0.Work Content Judge'!$AJ$160:$AO$160,2)&gt;0,$CT280=99),AND('0.Work Content Judge'!$T$160=0,$CU280=99),AND('0.Work Content Judge'!$U$160=0,$CV280=99)),0,IF(OR(AND('0.Work Content Judge'!$G$130=1,$CD280=1),AND('0.Work Content Judge'!$H$130=1,$CE280=1),AND('0.Work Content Judge'!$I$130=1,$CF280=1),AND('0.Work Content Judge'!$J$130=1,$CG280=1),AND('0.Work Content Judge'!$L$130=1,$CK280=1),,AND('0.Work Content Judge'!$O$130=1,$CL280=1),AND('0.Work Content Judge'!$P$130=1,$CM280=1)),1,0))</f>
        <v>0</v>
      </c>
      <c r="AQ280" s="509">
        <f t="shared" si="57"/>
        <v>1</v>
      </c>
      <c r="AR280" s="509">
        <f>IF(OR(AND('0.Work Content Judge'!$AE$161=1,$CP280=99),AND('0.Work Content Judge'!$AH$161=1,$CQ280=99),AND('0.Work Content Judge'!$AG$161=1,$CR280=99),AND(COUNTIF('0.Work Content Judge'!$AJ$161:$AO$161,2)=0,$CS280=99),AND(COUNTIF('0.Work Content Judge'!$AJ$161:$AO$161,2)&gt;0,$CT280=99),AND('0.Work Content Judge'!$T$161=0,$CU280=99),AND('0.Work Content Judge'!$U$161=0,$CV280=99)),0,IF(OR(AND('0.Work Content Judge'!$G$131=1,$CD280=1),AND('0.Work Content Judge'!$H$131=1,$CE280=1),AND('0.Work Content Judge'!$I$131=1,$CF280=1),AND('0.Work Content Judge'!$J$131=1,$CG280=1),AND('0.Work Content Judge'!$L$131=1,$CK280=1),,AND('0.Work Content Judge'!$O$131=1,$CL280=1),AND('0.Work Content Judge'!$P$131=1,$CM280=1)),1,0))</f>
        <v>0</v>
      </c>
      <c r="AS280" s="509">
        <f t="shared" si="58"/>
        <v>1</v>
      </c>
      <c r="AT280" s="509">
        <f>IF(OR(AND('0.Work Content Judge'!$AE$162=1,$CP280=99),AND('0.Work Content Judge'!$AH$162=1,$CQ280=99),AND('0.Work Content Judge'!$AG$162=1,$CR280=99),AND(COUNTIF('0.Work Content Judge'!$AJ$162:$AO$162,2)=0,$CS280=99),AND(COUNTIF('0.Work Content Judge'!$AJ$162:$AO$162,2)&gt;0,$CT280=99),AND('0.Work Content Judge'!$T$162=0,$CU280=99),AND('0.Work Content Judge'!$U$162=0,$CV280=99)),0,IF(OR(AND('0.Work Content Judge'!$G$132=1,$CD280=1),AND('0.Work Content Judge'!$H$132=1,$CE280=1),AND('0.Work Content Judge'!$I$132=1,$CF280=1),AND('0.Work Content Judge'!$J$132=1,$CG280=1),AND('0.Work Content Judge'!$L$132=1,$CK280=1),,AND('0.Work Content Judge'!$O$132=1,$CL280=1),AND('0.Work Content Judge'!$P$132=1,$CM280=1)),1,0))</f>
        <v>0</v>
      </c>
      <c r="AU280" s="509">
        <f t="shared" si="59"/>
        <v>1</v>
      </c>
      <c r="AV280" s="509">
        <f>IF(OR(AND('0.Work Content Judge'!$AE$163=1,$CP280=99),AND('0.Work Content Judge'!$AH$163=1,$CQ280=99),AND('0.Work Content Judge'!$AG$163=1,$CR280=99),AND(COUNTIF('0.Work Content Judge'!$AJ$163:$AO$163,2)=0,$CS280=99),AND(COUNTIF('0.Work Content Judge'!$AJ$163:$AO$163,2)&gt;0,$CT280=99),AND('0.Work Content Judge'!$T$163=0,$CU280=99),AND('0.Work Content Judge'!$U$163=0,$CV280=99)),0,IF(OR(AND('0.Work Content Judge'!$G$133=1,$CD280=1),AND('0.Work Content Judge'!$H$133=1,$CE280=1),AND('0.Work Content Judge'!$I$133=1,$CF280=1),AND('0.Work Content Judge'!$J$133=1,$CG280=1),AND('0.Work Content Judge'!$L$133=1,$CK280=1),,AND('0.Work Content Judge'!$O$133=1,$CL280=1),AND('0.Work Content Judge'!$P$133=1,$CM280=1)),1,0))</f>
        <v>0</v>
      </c>
      <c r="AW280" s="509">
        <f t="shared" si="60"/>
        <v>1</v>
      </c>
      <c r="AX280" s="509">
        <f>IF(OR(AND('0.Work Content Judge'!$AE$164=1,$CP280=99),AND('0.Work Content Judge'!$AH$164=1,$CQ280=99),AND('0.Work Content Judge'!$AG$164=1,$CR280=99),AND(COUNTIF('0.Work Content Judge'!$AJ$164:$AO$164,2)=0,$CS280=99),AND(COUNTIF('0.Work Content Judge'!$AJ$164:$AO$164,2)&gt;0,$CT280=99),AND('0.Work Content Judge'!$T$164=0,$CU280=99),AND('0.Work Content Judge'!$U$164=0,$CV280=99)),0,IF(OR(AND('0.Work Content Judge'!$G$134=1,$CD280=1),AND('0.Work Content Judge'!$H$134=1,$CE280=1),AND('0.Work Content Judge'!$I$134=1,$CF280=1),AND('0.Work Content Judge'!$J$134=1,$CG280=1),AND('0.Work Content Judge'!$L$134=1,$CK280=1),,AND('0.Work Content Judge'!$O$134=1,$CL280=1),AND('0.Work Content Judge'!$P$134=1,$CM280=1)),1,0))</f>
        <v>0</v>
      </c>
      <c r="AY280" s="509">
        <f t="shared" si="61"/>
        <v>1</v>
      </c>
      <c r="AZ280" s="493">
        <f t="shared" si="51"/>
        <v>1</v>
      </c>
      <c r="BA280" s="521">
        <v>1</v>
      </c>
      <c r="BB280" s="522">
        <v>1</v>
      </c>
      <c r="BC280" s="522" t="s">
        <v>749</v>
      </c>
      <c r="BD280" s="522" t="s">
        <v>749</v>
      </c>
      <c r="BE280" s="522" t="s">
        <v>749</v>
      </c>
      <c r="BF280" s="522" t="s">
        <v>749</v>
      </c>
      <c r="BG280" s="522" t="s">
        <v>749</v>
      </c>
      <c r="BH280" s="522" t="s">
        <v>749</v>
      </c>
      <c r="BI280" s="522" t="s">
        <v>749</v>
      </c>
      <c r="BJ280" s="522" t="e">
        <v>#N/A</v>
      </c>
      <c r="BK280" s="522" t="e">
        <v>#N/A</v>
      </c>
      <c r="BL280" s="522" t="e">
        <v>#N/A</v>
      </c>
      <c r="BM280" s="522" t="e">
        <v>#N/A</v>
      </c>
      <c r="BN280" s="522" t="e">
        <v>#N/A</v>
      </c>
      <c r="BO280" s="522" t="e">
        <v>#N/A</v>
      </c>
      <c r="BP280" s="522" t="e">
        <v>#N/A</v>
      </c>
      <c r="BQ280" s="522" t="s">
        <v>749</v>
      </c>
      <c r="BR280" s="522" t="s">
        <v>749</v>
      </c>
      <c r="BS280" s="522">
        <v>1</v>
      </c>
      <c r="BT280" s="522" t="s">
        <v>749</v>
      </c>
      <c r="BU280" s="522" t="s">
        <v>749</v>
      </c>
      <c r="BV280" s="522" t="s">
        <v>749</v>
      </c>
      <c r="BW280" s="522" t="s">
        <v>749</v>
      </c>
      <c r="BX280" s="522" t="s">
        <v>749</v>
      </c>
      <c r="BY280" s="522" t="s">
        <v>749</v>
      </c>
      <c r="BZ280" s="522">
        <v>1</v>
      </c>
      <c r="CA280" s="522">
        <v>1</v>
      </c>
      <c r="CB280" s="522"/>
      <c r="CC280" s="522" t="s">
        <v>749</v>
      </c>
      <c r="CD280" s="522" t="s">
        <v>749</v>
      </c>
      <c r="CE280" s="522" t="s">
        <v>749</v>
      </c>
      <c r="CF280" s="522">
        <v>1</v>
      </c>
      <c r="CG280" s="522" t="s">
        <v>749</v>
      </c>
      <c r="CH280" s="522" t="s">
        <v>749</v>
      </c>
      <c r="CI280" s="522" t="s">
        <v>749</v>
      </c>
      <c r="CJ280" s="522" t="s">
        <v>749</v>
      </c>
      <c r="CK280" s="522" t="s">
        <v>749</v>
      </c>
      <c r="CL280" s="522" t="s">
        <v>749</v>
      </c>
      <c r="CM280" s="522" t="s">
        <v>749</v>
      </c>
      <c r="CN280" s="522" t="s">
        <v>749</v>
      </c>
      <c r="CO280" s="522">
        <v>1</v>
      </c>
      <c r="CP280" s="522"/>
      <c r="CQ280" s="522"/>
      <c r="CR280" s="522"/>
      <c r="CS280" s="522"/>
      <c r="CT280" s="522"/>
      <c r="CU280" s="522"/>
      <c r="CV280" s="522"/>
    </row>
    <row r="281" s="258" customFormat="1" ht="129.6" spans="1:100">
      <c r="A281" s="447"/>
      <c r="B281" s="448">
        <f t="shared" si="49"/>
        <v>266</v>
      </c>
      <c r="C281" s="564" t="s">
        <v>1869</v>
      </c>
      <c r="D281" s="450" t="s">
        <v>743</v>
      </c>
      <c r="E281" s="451" t="s">
        <v>744</v>
      </c>
      <c r="F281" s="452" t="s">
        <v>1870</v>
      </c>
      <c r="G281" s="453" t="s">
        <v>1871</v>
      </c>
      <c r="H281" s="451" t="str">
        <f t="shared" si="50"/>
        <v>APIサーバ
API delivery server</v>
      </c>
      <c r="I281" s="319" t="s">
        <v>1018</v>
      </c>
      <c r="J281" s="320" t="s">
        <v>1019</v>
      </c>
      <c r="K281" s="487" t="str">
        <f t="shared" si="52"/>
        <v>回答不要
Not Applicable</v>
      </c>
      <c r="L281" s="488"/>
      <c r="M281" s="489"/>
      <c r="N281" s="492" t="s">
        <v>287</v>
      </c>
      <c r="O281" s="493"/>
      <c r="P281" s="494"/>
      <c r="Q281" s="503"/>
      <c r="R281" s="487" t="str">
        <f t="shared" si="53"/>
        <v>回答不要
Not Applicable</v>
      </c>
      <c r="S281" s="488"/>
      <c r="T281" s="489"/>
      <c r="U281" s="493"/>
      <c r="V281" s="494"/>
      <c r="W281" s="503"/>
      <c r="X281" s="487" t="str">
        <f t="shared" si="54"/>
        <v>回答不要
Not Applicable</v>
      </c>
      <c r="Y281" s="488"/>
      <c r="Z281" s="489"/>
      <c r="AA281" s="493"/>
      <c r="AB281" s="494"/>
      <c r="AC281" s="503"/>
      <c r="AD281" s="487" t="str">
        <f t="shared" si="55"/>
        <v>回答不要
Not Applicable</v>
      </c>
      <c r="AE281" s="488"/>
      <c r="AF281" s="489"/>
      <c r="AG281" s="493"/>
      <c r="AH281" s="494"/>
      <c r="AI281" s="503"/>
      <c r="AJ281" s="487" t="str">
        <f t="shared" si="56"/>
        <v>回答不要
Not Applicable</v>
      </c>
      <c r="AK281" s="488"/>
      <c r="AL281" s="489"/>
      <c r="AM281" s="493"/>
      <c r="AN281" s="494"/>
      <c r="AO281" s="503"/>
      <c r="AP281" s="509">
        <f>IF(OR(AND('0.Work Content Judge'!$AE$160=1,$CP281=99),AND('0.Work Content Judge'!$AH$160=1,$CQ281=99),AND('0.Work Content Judge'!$AG$160=1,$CR281=99),AND(COUNTIF('0.Work Content Judge'!$AJ$160:$AO$160,2)=0,$CS281=99),AND(COUNTIF('0.Work Content Judge'!$AJ$160:$AO$160,2)&gt;0,$CT281=99),AND('0.Work Content Judge'!$T$160=0,$CU281=99),AND('0.Work Content Judge'!$U$160=0,$CV281=99)),0,IF(OR(AND('0.Work Content Judge'!$G$130=1,$CD281=1),AND('0.Work Content Judge'!$H$130=1,$CE281=1),AND('0.Work Content Judge'!$I$130=1,$CF281=1),AND('0.Work Content Judge'!$J$130=1,$CG281=1),AND('0.Work Content Judge'!$L$130=1,$CK281=1),,AND('0.Work Content Judge'!$O$130=1,$CL281=1),AND('0.Work Content Judge'!$P$130=1,$CM281=1)),1,0))</f>
        <v>0</v>
      </c>
      <c r="AQ281" s="509">
        <f t="shared" si="57"/>
        <v>1</v>
      </c>
      <c r="AR281" s="509">
        <f>IF(OR(AND('0.Work Content Judge'!$AE$161=1,$CP281=99),AND('0.Work Content Judge'!$AH$161=1,$CQ281=99),AND('0.Work Content Judge'!$AG$161=1,$CR281=99),AND(COUNTIF('0.Work Content Judge'!$AJ$161:$AO$161,2)=0,$CS281=99),AND(COUNTIF('0.Work Content Judge'!$AJ$161:$AO$161,2)&gt;0,$CT281=99),AND('0.Work Content Judge'!$T$161=0,$CU281=99),AND('0.Work Content Judge'!$U$161=0,$CV281=99)),0,IF(OR(AND('0.Work Content Judge'!$G$131=1,$CD281=1),AND('0.Work Content Judge'!$H$131=1,$CE281=1),AND('0.Work Content Judge'!$I$131=1,$CF281=1),AND('0.Work Content Judge'!$J$131=1,$CG281=1),AND('0.Work Content Judge'!$L$131=1,$CK281=1),,AND('0.Work Content Judge'!$O$131=1,$CL281=1),AND('0.Work Content Judge'!$P$131=1,$CM281=1)),1,0))</f>
        <v>0</v>
      </c>
      <c r="AS281" s="509">
        <f t="shared" si="58"/>
        <v>1</v>
      </c>
      <c r="AT281" s="509">
        <f>IF(OR(AND('0.Work Content Judge'!$AE$162=1,$CP281=99),AND('0.Work Content Judge'!$AH$162=1,$CQ281=99),AND('0.Work Content Judge'!$AG$162=1,$CR281=99),AND(COUNTIF('0.Work Content Judge'!$AJ$162:$AO$162,2)=0,$CS281=99),AND(COUNTIF('0.Work Content Judge'!$AJ$162:$AO$162,2)&gt;0,$CT281=99),AND('0.Work Content Judge'!$T$162=0,$CU281=99),AND('0.Work Content Judge'!$U$162=0,$CV281=99)),0,IF(OR(AND('0.Work Content Judge'!$G$132=1,$CD281=1),AND('0.Work Content Judge'!$H$132=1,$CE281=1),AND('0.Work Content Judge'!$I$132=1,$CF281=1),AND('0.Work Content Judge'!$J$132=1,$CG281=1),AND('0.Work Content Judge'!$L$132=1,$CK281=1),,AND('0.Work Content Judge'!$O$132=1,$CL281=1),AND('0.Work Content Judge'!$P$132=1,$CM281=1)),1,0))</f>
        <v>0</v>
      </c>
      <c r="AU281" s="509">
        <f t="shared" si="59"/>
        <v>1</v>
      </c>
      <c r="AV281" s="509">
        <f>IF(OR(AND('0.Work Content Judge'!$AE$163=1,$CP281=99),AND('0.Work Content Judge'!$AH$163=1,$CQ281=99),AND('0.Work Content Judge'!$AG$163=1,$CR281=99),AND(COUNTIF('0.Work Content Judge'!$AJ$163:$AO$163,2)=0,$CS281=99),AND(COUNTIF('0.Work Content Judge'!$AJ$163:$AO$163,2)&gt;0,$CT281=99),AND('0.Work Content Judge'!$T$163=0,$CU281=99),AND('0.Work Content Judge'!$U$163=0,$CV281=99)),0,IF(OR(AND('0.Work Content Judge'!$G$133=1,$CD281=1),AND('0.Work Content Judge'!$H$133=1,$CE281=1),AND('0.Work Content Judge'!$I$133=1,$CF281=1),AND('0.Work Content Judge'!$J$133=1,$CG281=1),AND('0.Work Content Judge'!$L$133=1,$CK281=1),,AND('0.Work Content Judge'!$O$133=1,$CL281=1),AND('0.Work Content Judge'!$P$133=1,$CM281=1)),1,0))</f>
        <v>0</v>
      </c>
      <c r="AW281" s="509">
        <f t="shared" si="60"/>
        <v>1</v>
      </c>
      <c r="AX281" s="509">
        <f>IF(OR(AND('0.Work Content Judge'!$AE$164=1,$CP281=99),AND('0.Work Content Judge'!$AH$164=1,$CQ281=99),AND('0.Work Content Judge'!$AG$164=1,$CR281=99),AND(COUNTIF('0.Work Content Judge'!$AJ$164:$AO$164,2)=0,$CS281=99),AND(COUNTIF('0.Work Content Judge'!$AJ$164:$AO$164,2)&gt;0,$CT281=99),AND('0.Work Content Judge'!$T$164=0,$CU281=99),AND('0.Work Content Judge'!$U$164=0,$CV281=99)),0,IF(OR(AND('0.Work Content Judge'!$G$134=1,$CD281=1),AND('0.Work Content Judge'!$H$134=1,$CE281=1),AND('0.Work Content Judge'!$I$134=1,$CF281=1),AND('0.Work Content Judge'!$J$134=1,$CG281=1),AND('0.Work Content Judge'!$L$134=1,$CK281=1),,AND('0.Work Content Judge'!$O$134=1,$CL281=1),AND('0.Work Content Judge'!$P$134=1,$CM281=1)),1,0))</f>
        <v>0</v>
      </c>
      <c r="AY281" s="509">
        <f t="shared" si="61"/>
        <v>1</v>
      </c>
      <c r="AZ281" s="493">
        <f t="shared" si="51"/>
        <v>1</v>
      </c>
      <c r="BA281" s="521">
        <v>1</v>
      </c>
      <c r="BB281" s="522">
        <v>1</v>
      </c>
      <c r="BC281" s="522" t="s">
        <v>749</v>
      </c>
      <c r="BD281" s="522" t="s">
        <v>749</v>
      </c>
      <c r="BE281" s="522" t="s">
        <v>749</v>
      </c>
      <c r="BF281" s="522" t="s">
        <v>749</v>
      </c>
      <c r="BG281" s="522" t="s">
        <v>749</v>
      </c>
      <c r="BH281" s="522" t="s">
        <v>749</v>
      </c>
      <c r="BI281" s="522" t="s">
        <v>749</v>
      </c>
      <c r="BJ281" s="522" t="e">
        <v>#N/A</v>
      </c>
      <c r="BK281" s="522" t="e">
        <v>#N/A</v>
      </c>
      <c r="BL281" s="522" t="e">
        <v>#N/A</v>
      </c>
      <c r="BM281" s="522" t="e">
        <v>#N/A</v>
      </c>
      <c r="BN281" s="522" t="e">
        <v>#N/A</v>
      </c>
      <c r="BO281" s="522" t="e">
        <v>#N/A</v>
      </c>
      <c r="BP281" s="522" t="e">
        <v>#N/A</v>
      </c>
      <c r="BQ281" s="522" t="s">
        <v>749</v>
      </c>
      <c r="BR281" s="522" t="s">
        <v>749</v>
      </c>
      <c r="BS281" s="522">
        <v>1</v>
      </c>
      <c r="BT281" s="522" t="s">
        <v>749</v>
      </c>
      <c r="BU281" s="522" t="s">
        <v>749</v>
      </c>
      <c r="BV281" s="522" t="s">
        <v>749</v>
      </c>
      <c r="BW281" s="522" t="s">
        <v>749</v>
      </c>
      <c r="BX281" s="522" t="s">
        <v>749</v>
      </c>
      <c r="BY281" s="522" t="s">
        <v>749</v>
      </c>
      <c r="BZ281" s="522">
        <v>1</v>
      </c>
      <c r="CA281" s="522">
        <v>1</v>
      </c>
      <c r="CB281" s="522"/>
      <c r="CC281" s="522" t="s">
        <v>749</v>
      </c>
      <c r="CD281" s="522" t="s">
        <v>749</v>
      </c>
      <c r="CE281" s="522" t="s">
        <v>749</v>
      </c>
      <c r="CF281" s="522">
        <v>1</v>
      </c>
      <c r="CG281" s="522" t="s">
        <v>749</v>
      </c>
      <c r="CH281" s="522" t="s">
        <v>749</v>
      </c>
      <c r="CI281" s="522" t="s">
        <v>749</v>
      </c>
      <c r="CJ281" s="522" t="s">
        <v>749</v>
      </c>
      <c r="CK281" s="522" t="s">
        <v>749</v>
      </c>
      <c r="CL281" s="522" t="s">
        <v>749</v>
      </c>
      <c r="CM281" s="522" t="s">
        <v>749</v>
      </c>
      <c r="CN281" s="522" t="s">
        <v>749</v>
      </c>
      <c r="CO281" s="522">
        <v>1</v>
      </c>
      <c r="CP281" s="522"/>
      <c r="CQ281" s="522"/>
      <c r="CR281" s="522"/>
      <c r="CS281" s="522"/>
      <c r="CT281" s="522"/>
      <c r="CU281" s="522"/>
      <c r="CV281" s="522"/>
    </row>
    <row r="282" s="258" customFormat="1" ht="129.6" spans="1:100">
      <c r="A282" s="447"/>
      <c r="B282" s="448">
        <f t="shared" si="49"/>
        <v>267</v>
      </c>
      <c r="C282" s="564" t="s">
        <v>1872</v>
      </c>
      <c r="D282" s="450" t="s">
        <v>743</v>
      </c>
      <c r="E282" s="451" t="s">
        <v>744</v>
      </c>
      <c r="F282" s="452" t="s">
        <v>1873</v>
      </c>
      <c r="G282" s="453" t="s">
        <v>1874</v>
      </c>
      <c r="H282" s="451" t="str">
        <f t="shared" si="50"/>
        <v>サーバ全体
Entire server</v>
      </c>
      <c r="I282" s="319" t="s">
        <v>1018</v>
      </c>
      <c r="J282" s="320" t="s">
        <v>1019</v>
      </c>
      <c r="K282" s="487" t="str">
        <f t="shared" si="52"/>
        <v>回答不要
Not Applicable</v>
      </c>
      <c r="L282" s="488"/>
      <c r="M282" s="489"/>
      <c r="N282" s="492" t="s">
        <v>287</v>
      </c>
      <c r="O282" s="493"/>
      <c r="P282" s="494"/>
      <c r="Q282" s="503"/>
      <c r="R282" s="487" t="str">
        <f t="shared" si="53"/>
        <v>回答不要
Not Applicable</v>
      </c>
      <c r="S282" s="488"/>
      <c r="T282" s="489"/>
      <c r="U282" s="493"/>
      <c r="V282" s="494"/>
      <c r="W282" s="503"/>
      <c r="X282" s="487" t="str">
        <f t="shared" si="54"/>
        <v>回答不要
Not Applicable</v>
      </c>
      <c r="Y282" s="488"/>
      <c r="Z282" s="489"/>
      <c r="AA282" s="493"/>
      <c r="AB282" s="494"/>
      <c r="AC282" s="503"/>
      <c r="AD282" s="487" t="str">
        <f t="shared" si="55"/>
        <v>回答不要
Not Applicable</v>
      </c>
      <c r="AE282" s="488"/>
      <c r="AF282" s="489"/>
      <c r="AG282" s="493"/>
      <c r="AH282" s="494"/>
      <c r="AI282" s="503"/>
      <c r="AJ282" s="487" t="str">
        <f t="shared" si="56"/>
        <v>回答不要
Not Applicable</v>
      </c>
      <c r="AK282" s="488"/>
      <c r="AL282" s="489"/>
      <c r="AM282" s="493"/>
      <c r="AN282" s="494"/>
      <c r="AO282" s="503"/>
      <c r="AP282" s="509">
        <f>IF(OR(AND('0.Work Content Judge'!$AE$160=1,$CP282=99),AND('0.Work Content Judge'!$AH$160=1,$CQ282=99),AND('0.Work Content Judge'!$AG$160=1,$CR282=99),AND(COUNTIF('0.Work Content Judge'!$AJ$160:$AO$160,2)=0,$CS282=99),AND(COUNTIF('0.Work Content Judge'!$AJ$160:$AO$160,2)&gt;0,$CT282=99),AND('0.Work Content Judge'!$T$160=0,$CU282=99),AND('0.Work Content Judge'!$U$160=0,$CV282=99)),0,IF(OR(AND('0.Work Content Judge'!$G$130=1,$CD282=1),AND('0.Work Content Judge'!$H$130=1,$CE282=1),AND('0.Work Content Judge'!$I$130=1,$CF282=1),AND('0.Work Content Judge'!$J$130=1,$CG282=1),AND('0.Work Content Judge'!$L$130=1,$CK282=1),,AND('0.Work Content Judge'!$O$130=1,$CL282=1),AND('0.Work Content Judge'!$P$130=1,$CM282=1)),1,0))</f>
        <v>0</v>
      </c>
      <c r="AQ282" s="509">
        <f t="shared" si="57"/>
        <v>1</v>
      </c>
      <c r="AR282" s="509">
        <f>IF(OR(AND('0.Work Content Judge'!$AE$161=1,$CP282=99),AND('0.Work Content Judge'!$AH$161=1,$CQ282=99),AND('0.Work Content Judge'!$AG$161=1,$CR282=99),AND(COUNTIF('0.Work Content Judge'!$AJ$161:$AO$161,2)=0,$CS282=99),AND(COUNTIF('0.Work Content Judge'!$AJ$161:$AO$161,2)&gt;0,$CT282=99),AND('0.Work Content Judge'!$T$161=0,$CU282=99),AND('0.Work Content Judge'!$U$161=0,$CV282=99)),0,IF(OR(AND('0.Work Content Judge'!$G$131=1,$CD282=1),AND('0.Work Content Judge'!$H$131=1,$CE282=1),AND('0.Work Content Judge'!$I$131=1,$CF282=1),AND('0.Work Content Judge'!$J$131=1,$CG282=1),AND('0.Work Content Judge'!$L$131=1,$CK282=1),,AND('0.Work Content Judge'!$O$131=1,$CL282=1),AND('0.Work Content Judge'!$P$131=1,$CM282=1)),1,0))</f>
        <v>0</v>
      </c>
      <c r="AS282" s="509">
        <f t="shared" si="58"/>
        <v>1</v>
      </c>
      <c r="AT282" s="509">
        <f>IF(OR(AND('0.Work Content Judge'!$AE$162=1,$CP282=99),AND('0.Work Content Judge'!$AH$162=1,$CQ282=99),AND('0.Work Content Judge'!$AG$162=1,$CR282=99),AND(COUNTIF('0.Work Content Judge'!$AJ$162:$AO$162,2)=0,$CS282=99),AND(COUNTIF('0.Work Content Judge'!$AJ$162:$AO$162,2)&gt;0,$CT282=99),AND('0.Work Content Judge'!$T$162=0,$CU282=99),AND('0.Work Content Judge'!$U$162=0,$CV282=99)),0,IF(OR(AND('0.Work Content Judge'!$G$132=1,$CD282=1),AND('0.Work Content Judge'!$H$132=1,$CE282=1),AND('0.Work Content Judge'!$I$132=1,$CF282=1),AND('0.Work Content Judge'!$J$132=1,$CG282=1),AND('0.Work Content Judge'!$L$132=1,$CK282=1),,AND('0.Work Content Judge'!$O$132=1,$CL282=1),AND('0.Work Content Judge'!$P$132=1,$CM282=1)),1,0))</f>
        <v>0</v>
      </c>
      <c r="AU282" s="509">
        <f t="shared" si="59"/>
        <v>1</v>
      </c>
      <c r="AV282" s="509">
        <f>IF(OR(AND('0.Work Content Judge'!$AE$163=1,$CP282=99),AND('0.Work Content Judge'!$AH$163=1,$CQ282=99),AND('0.Work Content Judge'!$AG$163=1,$CR282=99),AND(COUNTIF('0.Work Content Judge'!$AJ$163:$AO$163,2)=0,$CS282=99),AND(COUNTIF('0.Work Content Judge'!$AJ$163:$AO$163,2)&gt;0,$CT282=99),AND('0.Work Content Judge'!$T$163=0,$CU282=99),AND('0.Work Content Judge'!$U$163=0,$CV282=99)),0,IF(OR(AND('0.Work Content Judge'!$G$133=1,$CD282=1),AND('0.Work Content Judge'!$H$133=1,$CE282=1),AND('0.Work Content Judge'!$I$133=1,$CF282=1),AND('0.Work Content Judge'!$J$133=1,$CG282=1),AND('0.Work Content Judge'!$L$133=1,$CK282=1),,AND('0.Work Content Judge'!$O$133=1,$CL282=1),AND('0.Work Content Judge'!$P$133=1,$CM282=1)),1,0))</f>
        <v>0</v>
      </c>
      <c r="AW282" s="509">
        <f t="shared" si="60"/>
        <v>1</v>
      </c>
      <c r="AX282" s="509">
        <f>IF(OR(AND('0.Work Content Judge'!$AE$164=1,$CP282=99),AND('0.Work Content Judge'!$AH$164=1,$CQ282=99),AND('0.Work Content Judge'!$AG$164=1,$CR282=99),AND(COUNTIF('0.Work Content Judge'!$AJ$164:$AO$164,2)=0,$CS282=99),AND(COUNTIF('0.Work Content Judge'!$AJ$164:$AO$164,2)&gt;0,$CT282=99),AND('0.Work Content Judge'!$T$164=0,$CU282=99),AND('0.Work Content Judge'!$U$164=0,$CV282=99)),0,IF(OR(AND('0.Work Content Judge'!$G$134=1,$CD282=1),AND('0.Work Content Judge'!$H$134=1,$CE282=1),AND('0.Work Content Judge'!$I$134=1,$CF282=1),AND('0.Work Content Judge'!$J$134=1,$CG282=1),AND('0.Work Content Judge'!$L$134=1,$CK282=1),,AND('0.Work Content Judge'!$O$134=1,$CL282=1),AND('0.Work Content Judge'!$P$134=1,$CM282=1)),1,0))</f>
        <v>0</v>
      </c>
      <c r="AY282" s="509">
        <f t="shared" si="61"/>
        <v>1</v>
      </c>
      <c r="AZ282" s="493">
        <f t="shared" si="51"/>
        <v>1</v>
      </c>
      <c r="BA282" s="521">
        <v>1</v>
      </c>
      <c r="BB282" s="522">
        <v>1</v>
      </c>
      <c r="BC282" s="522" t="s">
        <v>749</v>
      </c>
      <c r="BD282" s="522" t="s">
        <v>749</v>
      </c>
      <c r="BE282" s="522" t="s">
        <v>749</v>
      </c>
      <c r="BF282" s="522" t="s">
        <v>749</v>
      </c>
      <c r="BG282" s="522" t="s">
        <v>749</v>
      </c>
      <c r="BH282" s="522" t="s">
        <v>749</v>
      </c>
      <c r="BI282" s="522" t="s">
        <v>749</v>
      </c>
      <c r="BJ282" s="522" t="e">
        <v>#N/A</v>
      </c>
      <c r="BK282" s="522" t="e">
        <v>#N/A</v>
      </c>
      <c r="BL282" s="522" t="e">
        <v>#N/A</v>
      </c>
      <c r="BM282" s="522" t="e">
        <v>#N/A</v>
      </c>
      <c r="BN282" s="522" t="e">
        <v>#N/A</v>
      </c>
      <c r="BO282" s="522" t="e">
        <v>#N/A</v>
      </c>
      <c r="BP282" s="522" t="e">
        <v>#N/A</v>
      </c>
      <c r="BQ282" s="522">
        <v>1</v>
      </c>
      <c r="BR282" s="522" t="s">
        <v>749</v>
      </c>
      <c r="BS282" s="522" t="s">
        <v>749</v>
      </c>
      <c r="BT282" s="522" t="s">
        <v>749</v>
      </c>
      <c r="BU282" s="522" t="s">
        <v>749</v>
      </c>
      <c r="BV282" s="522" t="s">
        <v>749</v>
      </c>
      <c r="BW282" s="522" t="s">
        <v>749</v>
      </c>
      <c r="BX282" s="522" t="s">
        <v>749</v>
      </c>
      <c r="BY282" s="522" t="s">
        <v>749</v>
      </c>
      <c r="BZ282" s="522">
        <v>1</v>
      </c>
      <c r="CA282" s="522"/>
      <c r="CB282" s="522"/>
      <c r="CC282" s="522" t="s">
        <v>749</v>
      </c>
      <c r="CD282" s="522" t="s">
        <v>749</v>
      </c>
      <c r="CE282" s="522" t="s">
        <v>749</v>
      </c>
      <c r="CF282" s="522" t="s">
        <v>749</v>
      </c>
      <c r="CG282" s="522" t="s">
        <v>749</v>
      </c>
      <c r="CH282" s="522" t="s">
        <v>749</v>
      </c>
      <c r="CI282" s="522" t="s">
        <v>749</v>
      </c>
      <c r="CJ282" s="522" t="s">
        <v>749</v>
      </c>
      <c r="CK282" s="522" t="s">
        <v>749</v>
      </c>
      <c r="CL282" s="522" t="s">
        <v>749</v>
      </c>
      <c r="CM282" s="522">
        <v>1</v>
      </c>
      <c r="CN282" s="522" t="s">
        <v>749</v>
      </c>
      <c r="CO282" s="522">
        <v>1</v>
      </c>
      <c r="CP282" s="522"/>
      <c r="CQ282" s="522"/>
      <c r="CR282" s="522"/>
      <c r="CS282" s="522"/>
      <c r="CT282" s="522"/>
      <c r="CU282" s="522"/>
      <c r="CV282" s="522"/>
    </row>
    <row r="283" s="258" customFormat="1" ht="129.6" spans="1:100">
      <c r="A283" s="447"/>
      <c r="B283" s="448">
        <f t="shared" si="49"/>
        <v>268</v>
      </c>
      <c r="C283" s="564" t="s">
        <v>1875</v>
      </c>
      <c r="D283" s="450" t="s">
        <v>743</v>
      </c>
      <c r="E283" s="451" t="s">
        <v>744</v>
      </c>
      <c r="F283" s="452" t="s">
        <v>1876</v>
      </c>
      <c r="G283" s="453" t="s">
        <v>1877</v>
      </c>
      <c r="H283" s="451" t="str">
        <f t="shared" si="50"/>
        <v>サーバ全体
Entire server</v>
      </c>
      <c r="I283" s="319" t="s">
        <v>1018</v>
      </c>
      <c r="J283" s="320" t="s">
        <v>1019</v>
      </c>
      <c r="K283" s="487" t="str">
        <f t="shared" si="52"/>
        <v>回答不要
Not Applicable</v>
      </c>
      <c r="L283" s="488"/>
      <c r="M283" s="489"/>
      <c r="N283" s="492" t="s">
        <v>287</v>
      </c>
      <c r="O283" s="493"/>
      <c r="P283" s="494"/>
      <c r="Q283" s="503"/>
      <c r="R283" s="487" t="str">
        <f t="shared" si="53"/>
        <v>回答不要
Not Applicable</v>
      </c>
      <c r="S283" s="488"/>
      <c r="T283" s="489"/>
      <c r="U283" s="493"/>
      <c r="V283" s="494"/>
      <c r="W283" s="503"/>
      <c r="X283" s="487" t="str">
        <f t="shared" si="54"/>
        <v>回答不要
Not Applicable</v>
      </c>
      <c r="Y283" s="488"/>
      <c r="Z283" s="489"/>
      <c r="AA283" s="493"/>
      <c r="AB283" s="494"/>
      <c r="AC283" s="503"/>
      <c r="AD283" s="487" t="str">
        <f t="shared" si="55"/>
        <v>回答不要
Not Applicable</v>
      </c>
      <c r="AE283" s="488"/>
      <c r="AF283" s="489"/>
      <c r="AG283" s="493"/>
      <c r="AH283" s="494"/>
      <c r="AI283" s="503"/>
      <c r="AJ283" s="487" t="str">
        <f t="shared" si="56"/>
        <v>回答不要
Not Applicable</v>
      </c>
      <c r="AK283" s="488"/>
      <c r="AL283" s="489"/>
      <c r="AM283" s="493"/>
      <c r="AN283" s="494"/>
      <c r="AO283" s="503"/>
      <c r="AP283" s="509">
        <f>IF(OR(AND('0.Work Content Judge'!$AE$160=1,$CP283=99),AND('0.Work Content Judge'!$AH$160=1,$CQ283=99),AND('0.Work Content Judge'!$AG$160=1,$CR283=99),AND(COUNTIF('0.Work Content Judge'!$AJ$160:$AO$160,2)=0,$CS283=99),AND(COUNTIF('0.Work Content Judge'!$AJ$160:$AO$160,2)&gt;0,$CT283=99),AND('0.Work Content Judge'!$T$160=0,$CU283=99),AND('0.Work Content Judge'!$U$160=0,$CV283=99)),0,IF(OR(AND('0.Work Content Judge'!$G$130=1,$CD283=1),AND('0.Work Content Judge'!$H$130=1,$CE283=1),AND('0.Work Content Judge'!$I$130=1,$CF283=1),AND('0.Work Content Judge'!$J$130=1,$CG283=1),AND('0.Work Content Judge'!$L$130=1,$CK283=1),,AND('0.Work Content Judge'!$O$130=1,$CL283=1),AND('0.Work Content Judge'!$P$130=1,$CM283=1)),1,0))</f>
        <v>0</v>
      </c>
      <c r="AQ283" s="509">
        <f t="shared" si="57"/>
        <v>1</v>
      </c>
      <c r="AR283" s="509">
        <f>IF(OR(AND('0.Work Content Judge'!$AE$161=1,$CP283=99),AND('0.Work Content Judge'!$AH$161=1,$CQ283=99),AND('0.Work Content Judge'!$AG$161=1,$CR283=99),AND(COUNTIF('0.Work Content Judge'!$AJ$161:$AO$161,2)=0,$CS283=99),AND(COUNTIF('0.Work Content Judge'!$AJ$161:$AO$161,2)&gt;0,$CT283=99),AND('0.Work Content Judge'!$T$161=0,$CU283=99),AND('0.Work Content Judge'!$U$161=0,$CV283=99)),0,IF(OR(AND('0.Work Content Judge'!$G$131=1,$CD283=1),AND('0.Work Content Judge'!$H$131=1,$CE283=1),AND('0.Work Content Judge'!$I$131=1,$CF283=1),AND('0.Work Content Judge'!$J$131=1,$CG283=1),AND('0.Work Content Judge'!$L$131=1,$CK283=1),,AND('0.Work Content Judge'!$O$131=1,$CL283=1),AND('0.Work Content Judge'!$P$131=1,$CM283=1)),1,0))</f>
        <v>0</v>
      </c>
      <c r="AS283" s="509">
        <f t="shared" si="58"/>
        <v>1</v>
      </c>
      <c r="AT283" s="509">
        <f>IF(OR(AND('0.Work Content Judge'!$AE$162=1,$CP283=99),AND('0.Work Content Judge'!$AH$162=1,$CQ283=99),AND('0.Work Content Judge'!$AG$162=1,$CR283=99),AND(COUNTIF('0.Work Content Judge'!$AJ$162:$AO$162,2)=0,$CS283=99),AND(COUNTIF('0.Work Content Judge'!$AJ$162:$AO$162,2)&gt;0,$CT283=99),AND('0.Work Content Judge'!$T$162=0,$CU283=99),AND('0.Work Content Judge'!$U$162=0,$CV283=99)),0,IF(OR(AND('0.Work Content Judge'!$G$132=1,$CD283=1),AND('0.Work Content Judge'!$H$132=1,$CE283=1),AND('0.Work Content Judge'!$I$132=1,$CF283=1),AND('0.Work Content Judge'!$J$132=1,$CG283=1),AND('0.Work Content Judge'!$L$132=1,$CK283=1),,AND('0.Work Content Judge'!$O$132=1,$CL283=1),AND('0.Work Content Judge'!$P$132=1,$CM283=1)),1,0))</f>
        <v>0</v>
      </c>
      <c r="AU283" s="509">
        <f t="shared" si="59"/>
        <v>1</v>
      </c>
      <c r="AV283" s="509">
        <f>IF(OR(AND('0.Work Content Judge'!$AE$163=1,$CP283=99),AND('0.Work Content Judge'!$AH$163=1,$CQ283=99),AND('0.Work Content Judge'!$AG$163=1,$CR283=99),AND(COUNTIF('0.Work Content Judge'!$AJ$163:$AO$163,2)=0,$CS283=99),AND(COUNTIF('0.Work Content Judge'!$AJ$163:$AO$163,2)&gt;0,$CT283=99),AND('0.Work Content Judge'!$T$163=0,$CU283=99),AND('0.Work Content Judge'!$U$163=0,$CV283=99)),0,IF(OR(AND('0.Work Content Judge'!$G$133=1,$CD283=1),AND('0.Work Content Judge'!$H$133=1,$CE283=1),AND('0.Work Content Judge'!$I$133=1,$CF283=1),AND('0.Work Content Judge'!$J$133=1,$CG283=1),AND('0.Work Content Judge'!$L$133=1,$CK283=1),,AND('0.Work Content Judge'!$O$133=1,$CL283=1),AND('0.Work Content Judge'!$P$133=1,$CM283=1)),1,0))</f>
        <v>0</v>
      </c>
      <c r="AW283" s="509">
        <f t="shared" si="60"/>
        <v>1</v>
      </c>
      <c r="AX283" s="509">
        <f>IF(OR(AND('0.Work Content Judge'!$AE$164=1,$CP283=99),AND('0.Work Content Judge'!$AH$164=1,$CQ283=99),AND('0.Work Content Judge'!$AG$164=1,$CR283=99),AND(COUNTIF('0.Work Content Judge'!$AJ$164:$AO$164,2)=0,$CS283=99),AND(COUNTIF('0.Work Content Judge'!$AJ$164:$AO$164,2)&gt;0,$CT283=99),AND('0.Work Content Judge'!$T$164=0,$CU283=99),AND('0.Work Content Judge'!$U$164=0,$CV283=99)),0,IF(OR(AND('0.Work Content Judge'!$G$134=1,$CD283=1),AND('0.Work Content Judge'!$H$134=1,$CE283=1),AND('0.Work Content Judge'!$I$134=1,$CF283=1),AND('0.Work Content Judge'!$J$134=1,$CG283=1),AND('0.Work Content Judge'!$L$134=1,$CK283=1),,AND('0.Work Content Judge'!$O$134=1,$CL283=1),AND('0.Work Content Judge'!$P$134=1,$CM283=1)),1,0))</f>
        <v>0</v>
      </c>
      <c r="AY283" s="509">
        <f t="shared" si="61"/>
        <v>1</v>
      </c>
      <c r="AZ283" s="493">
        <f t="shared" si="51"/>
        <v>1</v>
      </c>
      <c r="BA283" s="521">
        <v>1</v>
      </c>
      <c r="BB283" s="522">
        <v>1</v>
      </c>
      <c r="BC283" s="522" t="s">
        <v>749</v>
      </c>
      <c r="BD283" s="522" t="s">
        <v>749</v>
      </c>
      <c r="BE283" s="522" t="s">
        <v>749</v>
      </c>
      <c r="BF283" s="522" t="s">
        <v>749</v>
      </c>
      <c r="BG283" s="522" t="s">
        <v>749</v>
      </c>
      <c r="BH283" s="522" t="s">
        <v>749</v>
      </c>
      <c r="BI283" s="522" t="s">
        <v>749</v>
      </c>
      <c r="BJ283" s="522" t="e">
        <v>#N/A</v>
      </c>
      <c r="BK283" s="522" t="e">
        <v>#N/A</v>
      </c>
      <c r="BL283" s="522" t="e">
        <v>#N/A</v>
      </c>
      <c r="BM283" s="522" t="e">
        <v>#N/A</v>
      </c>
      <c r="BN283" s="522" t="e">
        <v>#N/A</v>
      </c>
      <c r="BO283" s="522" t="e">
        <v>#N/A</v>
      </c>
      <c r="BP283" s="522" t="e">
        <v>#N/A</v>
      </c>
      <c r="BQ283" s="522">
        <v>1</v>
      </c>
      <c r="BR283" s="522" t="s">
        <v>749</v>
      </c>
      <c r="BS283" s="522" t="s">
        <v>749</v>
      </c>
      <c r="BT283" s="522" t="s">
        <v>749</v>
      </c>
      <c r="BU283" s="522" t="s">
        <v>749</v>
      </c>
      <c r="BV283" s="522" t="s">
        <v>749</v>
      </c>
      <c r="BW283" s="522" t="s">
        <v>749</v>
      </c>
      <c r="BX283" s="522" t="s">
        <v>749</v>
      </c>
      <c r="BY283" s="522" t="s">
        <v>749</v>
      </c>
      <c r="BZ283" s="522">
        <v>1</v>
      </c>
      <c r="CA283" s="522">
        <v>1</v>
      </c>
      <c r="CB283" s="522"/>
      <c r="CC283" s="522" t="s">
        <v>749</v>
      </c>
      <c r="CD283" s="522" t="s">
        <v>749</v>
      </c>
      <c r="CE283" s="522" t="s">
        <v>749</v>
      </c>
      <c r="CF283" s="522" t="s">
        <v>749</v>
      </c>
      <c r="CG283" s="522" t="s">
        <v>749</v>
      </c>
      <c r="CH283" s="522" t="s">
        <v>749</v>
      </c>
      <c r="CI283" s="522" t="s">
        <v>749</v>
      </c>
      <c r="CJ283" s="522" t="s">
        <v>749</v>
      </c>
      <c r="CK283" s="522" t="s">
        <v>749</v>
      </c>
      <c r="CL283" s="522" t="s">
        <v>749</v>
      </c>
      <c r="CM283" s="522">
        <v>1</v>
      </c>
      <c r="CN283" s="522" t="s">
        <v>749</v>
      </c>
      <c r="CO283" s="522">
        <v>1</v>
      </c>
      <c r="CP283" s="522"/>
      <c r="CQ283" s="522"/>
      <c r="CR283" s="522"/>
      <c r="CS283" s="522"/>
      <c r="CT283" s="522"/>
      <c r="CU283" s="522"/>
      <c r="CV283" s="522"/>
    </row>
    <row r="284" s="258" customFormat="1" ht="129.6" spans="1:100">
      <c r="A284" s="447"/>
      <c r="B284" s="448">
        <f t="shared" si="49"/>
        <v>269</v>
      </c>
      <c r="C284" s="449" t="s">
        <v>1878</v>
      </c>
      <c r="D284" s="450" t="s">
        <v>1015</v>
      </c>
      <c r="E284" s="451" t="s">
        <v>761</v>
      </c>
      <c r="F284" s="452" t="s">
        <v>1879</v>
      </c>
      <c r="G284" s="453" t="s">
        <v>1880</v>
      </c>
      <c r="H284" s="451" t="str">
        <f t="shared" si="50"/>
        <v>Webサーバ
Web server</v>
      </c>
      <c r="I284" s="319" t="s">
        <v>1018</v>
      </c>
      <c r="J284" s="320" t="s">
        <v>1019</v>
      </c>
      <c r="K284" s="487" t="str">
        <f t="shared" si="52"/>
        <v>回答不要
Not Applicable</v>
      </c>
      <c r="L284" s="488"/>
      <c r="M284" s="489"/>
      <c r="N284" s="490" t="s">
        <v>1878</v>
      </c>
      <c r="O284" s="491"/>
      <c r="P284" s="322"/>
      <c r="Q284" s="502"/>
      <c r="R284" s="487" t="str">
        <f t="shared" si="53"/>
        <v>回答不要
Not Applicable</v>
      </c>
      <c r="S284" s="488"/>
      <c r="T284" s="489"/>
      <c r="U284" s="491"/>
      <c r="V284" s="322"/>
      <c r="W284" s="502"/>
      <c r="X284" s="487" t="str">
        <f t="shared" si="54"/>
        <v>回答不要
Not Applicable</v>
      </c>
      <c r="Y284" s="488"/>
      <c r="Z284" s="489"/>
      <c r="AA284" s="491"/>
      <c r="AB284" s="322"/>
      <c r="AC284" s="502"/>
      <c r="AD284" s="487" t="str">
        <f t="shared" si="55"/>
        <v>回答不要
Not Applicable</v>
      </c>
      <c r="AE284" s="488"/>
      <c r="AF284" s="489"/>
      <c r="AG284" s="491"/>
      <c r="AH284" s="322"/>
      <c r="AI284" s="502"/>
      <c r="AJ284" s="487" t="str">
        <f t="shared" si="56"/>
        <v>回答不要
Not Applicable</v>
      </c>
      <c r="AK284" s="488"/>
      <c r="AL284" s="489"/>
      <c r="AM284" s="491"/>
      <c r="AN284" s="322"/>
      <c r="AO284" s="502"/>
      <c r="AP284" s="509">
        <f>IF(OR(AND('0.Work Content Judge'!$AE$160=1,$CP284=99),AND('0.Work Content Judge'!$AH$160=1,$CQ284=99),AND('0.Work Content Judge'!$AG$160=1,$CR284=99),AND(COUNTIF('0.Work Content Judge'!$AJ$160:$AO$160,2)=0,$CS284=99),AND(COUNTIF('0.Work Content Judge'!$AJ$160:$AO$160,2)&gt;0,$CT284=99),AND('0.Work Content Judge'!$T$160=0,$CU284=99),AND('0.Work Content Judge'!$U$160=0,$CV284=99)),0,IF(OR(AND('0.Work Content Judge'!$G$130=1,$CD284=1),AND('0.Work Content Judge'!$H$130=1,$CE284=1),AND('0.Work Content Judge'!$I$130=1,$CF284=1),AND('0.Work Content Judge'!$J$130=1,$CG284=1),AND('0.Work Content Judge'!$L$130=1,$CK284=1),,AND('0.Work Content Judge'!$O$130=1,$CL284=1),AND('0.Work Content Judge'!$P$130=1,$CM284=1)),1,0))</f>
        <v>0</v>
      </c>
      <c r="AQ284" s="509">
        <f t="shared" si="57"/>
        <v>1</v>
      </c>
      <c r="AR284" s="509">
        <f>IF(OR(AND('0.Work Content Judge'!$AE$161=1,$CP284=99),AND('0.Work Content Judge'!$AH$161=1,$CQ284=99),AND('0.Work Content Judge'!$AG$161=1,$CR284=99),AND(COUNTIF('0.Work Content Judge'!$AJ$161:$AO$161,2)=0,$CS284=99),AND(COUNTIF('0.Work Content Judge'!$AJ$161:$AO$161,2)&gt;0,$CT284=99),AND('0.Work Content Judge'!$T$161=0,$CU284=99),AND('0.Work Content Judge'!$U$161=0,$CV284=99)),0,IF(OR(AND('0.Work Content Judge'!$G$131=1,$CD284=1),AND('0.Work Content Judge'!$H$131=1,$CE284=1),AND('0.Work Content Judge'!$I$131=1,$CF284=1),AND('0.Work Content Judge'!$J$131=1,$CG284=1),AND('0.Work Content Judge'!$L$131=1,$CK284=1),,AND('0.Work Content Judge'!$O$131=1,$CL284=1),AND('0.Work Content Judge'!$P$131=1,$CM284=1)),1,0))</f>
        <v>0</v>
      </c>
      <c r="AS284" s="509">
        <f t="shared" si="58"/>
        <v>1</v>
      </c>
      <c r="AT284" s="509">
        <f>IF(OR(AND('0.Work Content Judge'!$AE$162=1,$CP284=99),AND('0.Work Content Judge'!$AH$162=1,$CQ284=99),AND('0.Work Content Judge'!$AG$162=1,$CR284=99),AND(COUNTIF('0.Work Content Judge'!$AJ$162:$AO$162,2)=0,$CS284=99),AND(COUNTIF('0.Work Content Judge'!$AJ$162:$AO$162,2)&gt;0,$CT284=99),AND('0.Work Content Judge'!$T$162=0,$CU284=99),AND('0.Work Content Judge'!$U$162=0,$CV284=99)),0,IF(OR(AND('0.Work Content Judge'!$G$132=1,$CD284=1),AND('0.Work Content Judge'!$H$132=1,$CE284=1),AND('0.Work Content Judge'!$I$132=1,$CF284=1),AND('0.Work Content Judge'!$J$132=1,$CG284=1),AND('0.Work Content Judge'!$L$132=1,$CK284=1),,AND('0.Work Content Judge'!$O$132=1,$CL284=1),AND('0.Work Content Judge'!$P$132=1,$CM284=1)),1,0))</f>
        <v>0</v>
      </c>
      <c r="AU284" s="509">
        <f t="shared" si="59"/>
        <v>1</v>
      </c>
      <c r="AV284" s="509">
        <f>IF(OR(AND('0.Work Content Judge'!$AE$163=1,$CP284=99),AND('0.Work Content Judge'!$AH$163=1,$CQ284=99),AND('0.Work Content Judge'!$AG$163=1,$CR284=99),AND(COUNTIF('0.Work Content Judge'!$AJ$163:$AO$163,2)=0,$CS284=99),AND(COUNTIF('0.Work Content Judge'!$AJ$163:$AO$163,2)&gt;0,$CT284=99),AND('0.Work Content Judge'!$T$163=0,$CU284=99),AND('0.Work Content Judge'!$U$163=0,$CV284=99)),0,IF(OR(AND('0.Work Content Judge'!$G$133=1,$CD284=1),AND('0.Work Content Judge'!$H$133=1,$CE284=1),AND('0.Work Content Judge'!$I$133=1,$CF284=1),AND('0.Work Content Judge'!$J$133=1,$CG284=1),AND('0.Work Content Judge'!$L$133=1,$CK284=1),,AND('0.Work Content Judge'!$O$133=1,$CL284=1),AND('0.Work Content Judge'!$P$133=1,$CM284=1)),1,0))</f>
        <v>0</v>
      </c>
      <c r="AW284" s="509">
        <f t="shared" si="60"/>
        <v>1</v>
      </c>
      <c r="AX284" s="509">
        <f>IF(OR(AND('0.Work Content Judge'!$AE$164=1,$CP284=99),AND('0.Work Content Judge'!$AH$164=1,$CQ284=99),AND('0.Work Content Judge'!$AG$164=1,$CR284=99),AND(COUNTIF('0.Work Content Judge'!$AJ$164:$AO$164,2)=0,$CS284=99),AND(COUNTIF('0.Work Content Judge'!$AJ$164:$AO$164,2)&gt;0,$CT284=99),AND('0.Work Content Judge'!$T$164=0,$CU284=99),AND('0.Work Content Judge'!$U$164=0,$CV284=99)),0,IF(OR(AND('0.Work Content Judge'!$G$134=1,$CD284=1),AND('0.Work Content Judge'!$H$134=1,$CE284=1),AND('0.Work Content Judge'!$I$134=1,$CF284=1),AND('0.Work Content Judge'!$J$134=1,$CG284=1),AND('0.Work Content Judge'!$L$134=1,$CK284=1),,AND('0.Work Content Judge'!$O$134=1,$CL284=1),AND('0.Work Content Judge'!$P$134=1,$CM284=1)),1,0))</f>
        <v>0</v>
      </c>
      <c r="AY284" s="509">
        <f t="shared" si="61"/>
        <v>1</v>
      </c>
      <c r="AZ284" s="493">
        <f t="shared" si="51"/>
        <v>1</v>
      </c>
      <c r="BA284" s="521">
        <v>1</v>
      </c>
      <c r="BB284" s="522">
        <v>1</v>
      </c>
      <c r="BC284" s="522" t="s">
        <v>749</v>
      </c>
      <c r="BD284" s="522" t="s">
        <v>749</v>
      </c>
      <c r="BE284" s="522" t="s">
        <v>749</v>
      </c>
      <c r="BF284" s="522" t="s">
        <v>749</v>
      </c>
      <c r="BG284" s="522" t="s">
        <v>749</v>
      </c>
      <c r="BH284" s="522" t="s">
        <v>749</v>
      </c>
      <c r="BI284" s="522" t="s">
        <v>749</v>
      </c>
      <c r="BJ284" s="522">
        <v>0</v>
      </c>
      <c r="BK284" s="522">
        <v>0</v>
      </c>
      <c r="BL284" s="522">
        <v>0</v>
      </c>
      <c r="BM284" s="522">
        <v>0</v>
      </c>
      <c r="BN284" s="522">
        <v>0</v>
      </c>
      <c r="BO284" s="522">
        <v>0</v>
      </c>
      <c r="BP284" s="522">
        <v>0</v>
      </c>
      <c r="BQ284" s="522" t="s">
        <v>749</v>
      </c>
      <c r="BR284" s="522">
        <v>1</v>
      </c>
      <c r="BS284" s="522" t="s">
        <v>749</v>
      </c>
      <c r="BT284" s="522" t="s">
        <v>749</v>
      </c>
      <c r="BU284" s="522" t="s">
        <v>749</v>
      </c>
      <c r="BV284" s="522" t="s">
        <v>749</v>
      </c>
      <c r="BW284" s="522" t="s">
        <v>749</v>
      </c>
      <c r="BX284" s="522" t="s">
        <v>749</v>
      </c>
      <c r="BY284" s="522" t="s">
        <v>749</v>
      </c>
      <c r="BZ284" s="522"/>
      <c r="CA284" s="522">
        <v>1</v>
      </c>
      <c r="CB284" s="522"/>
      <c r="CC284" s="522" t="s">
        <v>749</v>
      </c>
      <c r="CD284" s="522" t="s">
        <v>749</v>
      </c>
      <c r="CE284" s="522" t="s">
        <v>749</v>
      </c>
      <c r="CF284" s="522" t="s">
        <v>749</v>
      </c>
      <c r="CG284" s="522" t="s">
        <v>749</v>
      </c>
      <c r="CH284" s="522">
        <v>1</v>
      </c>
      <c r="CI284" s="522" t="s">
        <v>749</v>
      </c>
      <c r="CJ284" s="522" t="s">
        <v>749</v>
      </c>
      <c r="CK284" s="522" t="s">
        <v>749</v>
      </c>
      <c r="CL284" s="522" t="s">
        <v>749</v>
      </c>
      <c r="CM284" s="522" t="s">
        <v>749</v>
      </c>
      <c r="CN284" s="522" t="s">
        <v>749</v>
      </c>
      <c r="CO284" s="522">
        <v>1</v>
      </c>
      <c r="CP284" s="522"/>
      <c r="CQ284" s="522"/>
      <c r="CR284" s="522"/>
      <c r="CS284" s="522"/>
      <c r="CT284" s="522"/>
      <c r="CU284" s="522"/>
      <c r="CV284" s="522"/>
    </row>
    <row r="285" s="258" customFormat="1" ht="172.8" spans="1:100">
      <c r="A285" s="447"/>
      <c r="B285" s="448">
        <f t="shared" si="49"/>
        <v>270</v>
      </c>
      <c r="C285" s="455" t="s">
        <v>1881</v>
      </c>
      <c r="D285" s="450" t="s">
        <v>1015</v>
      </c>
      <c r="E285" s="451" t="s">
        <v>744</v>
      </c>
      <c r="F285" s="452" t="s">
        <v>1882</v>
      </c>
      <c r="G285" s="453" t="s">
        <v>1883</v>
      </c>
      <c r="H285" s="451" t="str">
        <f t="shared" si="50"/>
        <v>Webサーバ
Web server</v>
      </c>
      <c r="I285" s="319" t="s">
        <v>1018</v>
      </c>
      <c r="J285" s="320" t="s">
        <v>1019</v>
      </c>
      <c r="K285" s="487" t="str">
        <f t="shared" si="52"/>
        <v>回答不要
Not Applicable</v>
      </c>
      <c r="L285" s="488"/>
      <c r="M285" s="489"/>
      <c r="N285" s="492" t="s">
        <v>287</v>
      </c>
      <c r="O285" s="493"/>
      <c r="P285" s="494"/>
      <c r="Q285" s="503"/>
      <c r="R285" s="487" t="str">
        <f t="shared" si="53"/>
        <v>回答不要
Not Applicable</v>
      </c>
      <c r="S285" s="488"/>
      <c r="T285" s="489"/>
      <c r="U285" s="493"/>
      <c r="V285" s="494"/>
      <c r="W285" s="503"/>
      <c r="X285" s="487" t="str">
        <f t="shared" si="54"/>
        <v>回答不要
Not Applicable</v>
      </c>
      <c r="Y285" s="488"/>
      <c r="Z285" s="489"/>
      <c r="AA285" s="493"/>
      <c r="AB285" s="494"/>
      <c r="AC285" s="503"/>
      <c r="AD285" s="487" t="str">
        <f t="shared" si="55"/>
        <v>回答不要
Not Applicable</v>
      </c>
      <c r="AE285" s="488"/>
      <c r="AF285" s="489"/>
      <c r="AG285" s="493"/>
      <c r="AH285" s="494"/>
      <c r="AI285" s="503"/>
      <c r="AJ285" s="487" t="str">
        <f t="shared" si="56"/>
        <v>回答不要
Not Applicable</v>
      </c>
      <c r="AK285" s="488"/>
      <c r="AL285" s="489"/>
      <c r="AM285" s="493"/>
      <c r="AN285" s="494"/>
      <c r="AO285" s="503"/>
      <c r="AP285" s="509">
        <f>IF(OR(AND('0.Work Content Judge'!$AE$160=1,$CP285=99),AND('0.Work Content Judge'!$AH$160=1,$CQ285=99),AND('0.Work Content Judge'!$AG$160=1,$CR285=99),AND(COUNTIF('0.Work Content Judge'!$AJ$160:$AO$160,2)=0,$CS285=99),AND(COUNTIF('0.Work Content Judge'!$AJ$160:$AO$160,2)&gt;0,$CT285=99),AND('0.Work Content Judge'!$T$160=0,$CU285=99),AND('0.Work Content Judge'!$U$160=0,$CV285=99)),0,IF(OR(AND('0.Work Content Judge'!$G$130=1,$CD285=1),AND('0.Work Content Judge'!$H$130=1,$CE285=1),AND('0.Work Content Judge'!$I$130=1,$CF285=1),AND('0.Work Content Judge'!$J$130=1,$CG285=1),AND('0.Work Content Judge'!$L$130=1,$CK285=1),,AND('0.Work Content Judge'!$O$130=1,$CL285=1),AND('0.Work Content Judge'!$P$130=1,$CM285=1)),1,0))</f>
        <v>0</v>
      </c>
      <c r="AQ285" s="509">
        <f t="shared" si="57"/>
        <v>1</v>
      </c>
      <c r="AR285" s="509">
        <f>IF(OR(AND('0.Work Content Judge'!$AE$161=1,$CP285=99),AND('0.Work Content Judge'!$AH$161=1,$CQ285=99),AND('0.Work Content Judge'!$AG$161=1,$CR285=99),AND(COUNTIF('0.Work Content Judge'!$AJ$161:$AO$161,2)=0,$CS285=99),AND(COUNTIF('0.Work Content Judge'!$AJ$161:$AO$161,2)&gt;0,$CT285=99),AND('0.Work Content Judge'!$T$161=0,$CU285=99),AND('0.Work Content Judge'!$U$161=0,$CV285=99)),0,IF(OR(AND('0.Work Content Judge'!$G$131=1,$CD285=1),AND('0.Work Content Judge'!$H$131=1,$CE285=1),AND('0.Work Content Judge'!$I$131=1,$CF285=1),AND('0.Work Content Judge'!$J$131=1,$CG285=1),AND('0.Work Content Judge'!$L$131=1,$CK285=1),,AND('0.Work Content Judge'!$O$131=1,$CL285=1),AND('0.Work Content Judge'!$P$131=1,$CM285=1)),1,0))</f>
        <v>0</v>
      </c>
      <c r="AS285" s="509">
        <f t="shared" si="58"/>
        <v>1</v>
      </c>
      <c r="AT285" s="509">
        <f>IF(OR(AND('0.Work Content Judge'!$AE$162=1,$CP285=99),AND('0.Work Content Judge'!$AH$162=1,$CQ285=99),AND('0.Work Content Judge'!$AG$162=1,$CR285=99),AND(COUNTIF('0.Work Content Judge'!$AJ$162:$AO$162,2)=0,$CS285=99),AND(COUNTIF('0.Work Content Judge'!$AJ$162:$AO$162,2)&gt;0,$CT285=99),AND('0.Work Content Judge'!$T$162=0,$CU285=99),AND('0.Work Content Judge'!$U$162=0,$CV285=99)),0,IF(OR(AND('0.Work Content Judge'!$G$132=1,$CD285=1),AND('0.Work Content Judge'!$H$132=1,$CE285=1),AND('0.Work Content Judge'!$I$132=1,$CF285=1),AND('0.Work Content Judge'!$J$132=1,$CG285=1),AND('0.Work Content Judge'!$L$132=1,$CK285=1),,AND('0.Work Content Judge'!$O$132=1,$CL285=1),AND('0.Work Content Judge'!$P$132=1,$CM285=1)),1,0))</f>
        <v>0</v>
      </c>
      <c r="AU285" s="509">
        <f t="shared" si="59"/>
        <v>1</v>
      </c>
      <c r="AV285" s="509">
        <f>IF(OR(AND('0.Work Content Judge'!$AE$163=1,$CP285=99),AND('0.Work Content Judge'!$AH$163=1,$CQ285=99),AND('0.Work Content Judge'!$AG$163=1,$CR285=99),AND(COUNTIF('0.Work Content Judge'!$AJ$163:$AO$163,2)=0,$CS285=99),AND(COUNTIF('0.Work Content Judge'!$AJ$163:$AO$163,2)&gt;0,$CT285=99),AND('0.Work Content Judge'!$T$163=0,$CU285=99),AND('0.Work Content Judge'!$U$163=0,$CV285=99)),0,IF(OR(AND('0.Work Content Judge'!$G$133=1,$CD285=1),AND('0.Work Content Judge'!$H$133=1,$CE285=1),AND('0.Work Content Judge'!$I$133=1,$CF285=1),AND('0.Work Content Judge'!$J$133=1,$CG285=1),AND('0.Work Content Judge'!$L$133=1,$CK285=1),,AND('0.Work Content Judge'!$O$133=1,$CL285=1),AND('0.Work Content Judge'!$P$133=1,$CM285=1)),1,0))</f>
        <v>0</v>
      </c>
      <c r="AW285" s="509">
        <f t="shared" si="60"/>
        <v>1</v>
      </c>
      <c r="AX285" s="509">
        <f>IF(OR(AND('0.Work Content Judge'!$AE$164=1,$CP285=99),AND('0.Work Content Judge'!$AH$164=1,$CQ285=99),AND('0.Work Content Judge'!$AG$164=1,$CR285=99),AND(COUNTIF('0.Work Content Judge'!$AJ$164:$AO$164,2)=0,$CS285=99),AND(COUNTIF('0.Work Content Judge'!$AJ$164:$AO$164,2)&gt;0,$CT285=99),AND('0.Work Content Judge'!$T$164=0,$CU285=99),AND('0.Work Content Judge'!$U$164=0,$CV285=99)),0,IF(OR(AND('0.Work Content Judge'!$G$134=1,$CD285=1),AND('0.Work Content Judge'!$H$134=1,$CE285=1),AND('0.Work Content Judge'!$I$134=1,$CF285=1),AND('0.Work Content Judge'!$J$134=1,$CG285=1),AND('0.Work Content Judge'!$L$134=1,$CK285=1),,AND('0.Work Content Judge'!$O$134=1,$CL285=1),AND('0.Work Content Judge'!$P$134=1,$CM285=1)),1,0))</f>
        <v>0</v>
      </c>
      <c r="AY285" s="509">
        <f t="shared" si="61"/>
        <v>1</v>
      </c>
      <c r="AZ285" s="493">
        <f t="shared" si="51"/>
        <v>1</v>
      </c>
      <c r="BA285" s="521">
        <v>1</v>
      </c>
      <c r="BB285" s="522">
        <v>1</v>
      </c>
      <c r="BC285" s="522" t="s">
        <v>749</v>
      </c>
      <c r="BD285" s="522" t="s">
        <v>749</v>
      </c>
      <c r="BE285" s="522" t="s">
        <v>749</v>
      </c>
      <c r="BF285" s="522" t="s">
        <v>749</v>
      </c>
      <c r="BG285" s="522" t="s">
        <v>749</v>
      </c>
      <c r="BH285" s="522" t="s">
        <v>749</v>
      </c>
      <c r="BI285" s="522" t="s">
        <v>749</v>
      </c>
      <c r="BJ285" s="522">
        <v>0</v>
      </c>
      <c r="BK285" s="522">
        <v>0</v>
      </c>
      <c r="BL285" s="522">
        <v>0</v>
      </c>
      <c r="BM285" s="522">
        <v>0</v>
      </c>
      <c r="BN285" s="522">
        <v>0</v>
      </c>
      <c r="BO285" s="522">
        <v>0</v>
      </c>
      <c r="BP285" s="522">
        <v>0</v>
      </c>
      <c r="BQ285" s="522" t="s">
        <v>749</v>
      </c>
      <c r="BR285" s="522">
        <v>1</v>
      </c>
      <c r="BS285" s="522" t="s">
        <v>749</v>
      </c>
      <c r="BT285" s="522" t="s">
        <v>749</v>
      </c>
      <c r="BU285" s="522" t="s">
        <v>749</v>
      </c>
      <c r="BV285" s="522" t="s">
        <v>749</v>
      </c>
      <c r="BW285" s="522" t="s">
        <v>749</v>
      </c>
      <c r="BX285" s="522" t="s">
        <v>749</v>
      </c>
      <c r="BY285" s="522" t="s">
        <v>749</v>
      </c>
      <c r="BZ285" s="522"/>
      <c r="CA285" s="522">
        <v>1</v>
      </c>
      <c r="CB285" s="522"/>
      <c r="CC285" s="522" t="s">
        <v>749</v>
      </c>
      <c r="CD285" s="522" t="s">
        <v>749</v>
      </c>
      <c r="CE285" s="522" t="s">
        <v>749</v>
      </c>
      <c r="CF285" s="522" t="s">
        <v>749</v>
      </c>
      <c r="CG285" s="522" t="s">
        <v>749</v>
      </c>
      <c r="CH285" s="522">
        <v>1</v>
      </c>
      <c r="CI285" s="522" t="s">
        <v>749</v>
      </c>
      <c r="CJ285" s="522" t="s">
        <v>749</v>
      </c>
      <c r="CK285" s="522" t="s">
        <v>749</v>
      </c>
      <c r="CL285" s="522" t="s">
        <v>749</v>
      </c>
      <c r="CM285" s="522" t="s">
        <v>749</v>
      </c>
      <c r="CN285" s="522" t="s">
        <v>749</v>
      </c>
      <c r="CO285" s="522">
        <v>1</v>
      </c>
      <c r="CP285" s="522"/>
      <c r="CQ285" s="522"/>
      <c r="CR285" s="522"/>
      <c r="CS285" s="522"/>
      <c r="CT285" s="522"/>
      <c r="CU285" s="522"/>
      <c r="CV285" s="522"/>
    </row>
    <row r="286" s="258" customFormat="1" ht="187.2" spans="1:100">
      <c r="A286" s="447"/>
      <c r="B286" s="448">
        <f t="shared" si="49"/>
        <v>271</v>
      </c>
      <c r="C286" s="449" t="s">
        <v>1884</v>
      </c>
      <c r="D286" s="450" t="s">
        <v>1015</v>
      </c>
      <c r="E286" s="451" t="s">
        <v>744</v>
      </c>
      <c r="F286" s="452" t="s">
        <v>1885</v>
      </c>
      <c r="G286" s="453" t="s">
        <v>1886</v>
      </c>
      <c r="H286" s="451" t="str">
        <f t="shared" si="50"/>
        <v>その他(ネットワーク機器等)
Other
(e.g., External FW, IPS/IDS, network equipment, storage devices, etc.)</v>
      </c>
      <c r="I286" s="319" t="s">
        <v>1018</v>
      </c>
      <c r="J286" s="320" t="s">
        <v>1019</v>
      </c>
      <c r="K286" s="487" t="str">
        <f t="shared" si="52"/>
        <v>回答不要
Not Applicable</v>
      </c>
      <c r="L286" s="488"/>
      <c r="M286" s="489"/>
      <c r="N286" s="490" t="s">
        <v>1884</v>
      </c>
      <c r="O286" s="491"/>
      <c r="P286" s="322"/>
      <c r="Q286" s="502"/>
      <c r="R286" s="487" t="str">
        <f t="shared" si="53"/>
        <v>回答不要
Not Applicable</v>
      </c>
      <c r="S286" s="488"/>
      <c r="T286" s="489"/>
      <c r="U286" s="491"/>
      <c r="V286" s="322"/>
      <c r="W286" s="502"/>
      <c r="X286" s="487" t="str">
        <f t="shared" si="54"/>
        <v>回答不要
Not Applicable</v>
      </c>
      <c r="Y286" s="488"/>
      <c r="Z286" s="489"/>
      <c r="AA286" s="491"/>
      <c r="AB286" s="322"/>
      <c r="AC286" s="502"/>
      <c r="AD286" s="487" t="str">
        <f t="shared" si="55"/>
        <v>回答不要
Not Applicable</v>
      </c>
      <c r="AE286" s="488"/>
      <c r="AF286" s="489"/>
      <c r="AG286" s="491"/>
      <c r="AH286" s="322"/>
      <c r="AI286" s="502"/>
      <c r="AJ286" s="487" t="str">
        <f t="shared" si="56"/>
        <v>回答不要
Not Applicable</v>
      </c>
      <c r="AK286" s="488"/>
      <c r="AL286" s="489"/>
      <c r="AM286" s="491"/>
      <c r="AN286" s="322"/>
      <c r="AO286" s="502"/>
      <c r="AP286" s="509">
        <f>IF(OR(AND('0.Work Content Judge'!$AE$160=1,$CP286=99),AND('0.Work Content Judge'!$AH$160=1,$CQ286=99),AND('0.Work Content Judge'!$AG$160=1,$CR286=99),AND(COUNTIF('0.Work Content Judge'!$AJ$160:$AO$160,2)=0,$CS286=99),AND(COUNTIF('0.Work Content Judge'!$AJ$160:$AO$160,2)&gt;0,$CT286=99),AND('0.Work Content Judge'!$T$160=0,$CU286=99),AND('0.Work Content Judge'!$U$160=0,$CV286=99)),0,IF(OR(AND('0.Work Content Judge'!$G$130=1,$CD286=1),AND('0.Work Content Judge'!$H$130=1,$CE286=1),AND('0.Work Content Judge'!$I$130=1,$CF286=1),AND('0.Work Content Judge'!$J$130=1,$CG286=1),AND('0.Work Content Judge'!$L$130=1,$CK286=1),,AND('0.Work Content Judge'!$O$130=1,$CL286=1),AND('0.Work Content Judge'!$P$130=1,$CM286=1)),1,0))</f>
        <v>0</v>
      </c>
      <c r="AQ286" s="509">
        <f t="shared" si="57"/>
        <v>1</v>
      </c>
      <c r="AR286" s="509">
        <f>IF(OR(AND('0.Work Content Judge'!$AE$161=1,$CP286=99),AND('0.Work Content Judge'!$AH$161=1,$CQ286=99),AND('0.Work Content Judge'!$AG$161=1,$CR286=99),AND(COUNTIF('0.Work Content Judge'!$AJ$161:$AO$161,2)=0,$CS286=99),AND(COUNTIF('0.Work Content Judge'!$AJ$161:$AO$161,2)&gt;0,$CT286=99),AND('0.Work Content Judge'!$T$161=0,$CU286=99),AND('0.Work Content Judge'!$U$161=0,$CV286=99)),0,IF(OR(AND('0.Work Content Judge'!$G$131=1,$CD286=1),AND('0.Work Content Judge'!$H$131=1,$CE286=1),AND('0.Work Content Judge'!$I$131=1,$CF286=1),AND('0.Work Content Judge'!$J$131=1,$CG286=1),AND('0.Work Content Judge'!$L$131=1,$CK286=1),,AND('0.Work Content Judge'!$O$131=1,$CL286=1),AND('0.Work Content Judge'!$P$131=1,$CM286=1)),1,0))</f>
        <v>0</v>
      </c>
      <c r="AS286" s="509">
        <f t="shared" si="58"/>
        <v>1</v>
      </c>
      <c r="AT286" s="509">
        <f>IF(OR(AND('0.Work Content Judge'!$AE$162=1,$CP286=99),AND('0.Work Content Judge'!$AH$162=1,$CQ286=99),AND('0.Work Content Judge'!$AG$162=1,$CR286=99),AND(COUNTIF('0.Work Content Judge'!$AJ$162:$AO$162,2)=0,$CS286=99),AND(COUNTIF('0.Work Content Judge'!$AJ$162:$AO$162,2)&gt;0,$CT286=99),AND('0.Work Content Judge'!$T$162=0,$CU286=99),AND('0.Work Content Judge'!$U$162=0,$CV286=99)),0,IF(OR(AND('0.Work Content Judge'!$G$132=1,$CD286=1),AND('0.Work Content Judge'!$H$132=1,$CE286=1),AND('0.Work Content Judge'!$I$132=1,$CF286=1),AND('0.Work Content Judge'!$J$132=1,$CG286=1),AND('0.Work Content Judge'!$L$132=1,$CK286=1),,AND('0.Work Content Judge'!$O$132=1,$CL286=1),AND('0.Work Content Judge'!$P$132=1,$CM286=1)),1,0))</f>
        <v>0</v>
      </c>
      <c r="AU286" s="509">
        <f t="shared" si="59"/>
        <v>1</v>
      </c>
      <c r="AV286" s="509">
        <f>IF(OR(AND('0.Work Content Judge'!$AE$163=1,$CP286=99),AND('0.Work Content Judge'!$AH$163=1,$CQ286=99),AND('0.Work Content Judge'!$AG$163=1,$CR286=99),AND(COUNTIF('0.Work Content Judge'!$AJ$163:$AO$163,2)=0,$CS286=99),AND(COUNTIF('0.Work Content Judge'!$AJ$163:$AO$163,2)&gt;0,$CT286=99),AND('0.Work Content Judge'!$T$163=0,$CU286=99),AND('0.Work Content Judge'!$U$163=0,$CV286=99)),0,IF(OR(AND('0.Work Content Judge'!$G$133=1,$CD286=1),AND('0.Work Content Judge'!$H$133=1,$CE286=1),AND('0.Work Content Judge'!$I$133=1,$CF286=1),AND('0.Work Content Judge'!$J$133=1,$CG286=1),AND('0.Work Content Judge'!$L$133=1,$CK286=1),,AND('0.Work Content Judge'!$O$133=1,$CL286=1),AND('0.Work Content Judge'!$P$133=1,$CM286=1)),1,0))</f>
        <v>0</v>
      </c>
      <c r="AW286" s="509">
        <f t="shared" si="60"/>
        <v>1</v>
      </c>
      <c r="AX286" s="509">
        <f>IF(OR(AND('0.Work Content Judge'!$AE$164=1,$CP286=99),AND('0.Work Content Judge'!$AH$164=1,$CQ286=99),AND('0.Work Content Judge'!$AG$164=1,$CR286=99),AND(COUNTIF('0.Work Content Judge'!$AJ$164:$AO$164,2)=0,$CS286=99),AND(COUNTIF('0.Work Content Judge'!$AJ$164:$AO$164,2)&gt;0,$CT286=99),AND('0.Work Content Judge'!$T$164=0,$CU286=99),AND('0.Work Content Judge'!$U$164=0,$CV286=99)),0,IF(OR(AND('0.Work Content Judge'!$G$134=1,$CD286=1),AND('0.Work Content Judge'!$H$134=1,$CE286=1),AND('0.Work Content Judge'!$I$134=1,$CF286=1),AND('0.Work Content Judge'!$J$134=1,$CG286=1),AND('0.Work Content Judge'!$L$134=1,$CK286=1),,AND('0.Work Content Judge'!$O$134=1,$CL286=1),AND('0.Work Content Judge'!$P$134=1,$CM286=1)),1,0))</f>
        <v>0</v>
      </c>
      <c r="AY286" s="509">
        <f t="shared" si="61"/>
        <v>1</v>
      </c>
      <c r="AZ286" s="493">
        <f t="shared" si="51"/>
        <v>1</v>
      </c>
      <c r="BA286" s="521">
        <v>1</v>
      </c>
      <c r="BB286" s="522">
        <v>1</v>
      </c>
      <c r="BC286" s="522" t="s">
        <v>749</v>
      </c>
      <c r="BD286" s="522" t="s">
        <v>749</v>
      </c>
      <c r="BE286" s="522" t="s">
        <v>749</v>
      </c>
      <c r="BF286" s="522" t="s">
        <v>749</v>
      </c>
      <c r="BG286" s="522" t="s">
        <v>749</v>
      </c>
      <c r="BH286" s="522" t="s">
        <v>749</v>
      </c>
      <c r="BI286" s="522" t="s">
        <v>749</v>
      </c>
      <c r="BJ286" s="522">
        <v>0</v>
      </c>
      <c r="BK286" s="522">
        <v>0</v>
      </c>
      <c r="BL286" s="522">
        <v>0</v>
      </c>
      <c r="BM286" s="522">
        <v>0</v>
      </c>
      <c r="BN286" s="522">
        <v>0</v>
      </c>
      <c r="BO286" s="522">
        <v>0</v>
      </c>
      <c r="BP286" s="522">
        <v>0</v>
      </c>
      <c r="BQ286" s="522" t="s">
        <v>749</v>
      </c>
      <c r="BR286" s="522" t="s">
        <v>749</v>
      </c>
      <c r="BS286" s="522" t="s">
        <v>749</v>
      </c>
      <c r="BT286" s="522" t="s">
        <v>749</v>
      </c>
      <c r="BU286" s="522" t="s">
        <v>749</v>
      </c>
      <c r="BV286" s="522" t="s">
        <v>749</v>
      </c>
      <c r="BW286" s="522" t="s">
        <v>749</v>
      </c>
      <c r="BX286" s="522" t="s">
        <v>749</v>
      </c>
      <c r="BY286" s="522">
        <v>1</v>
      </c>
      <c r="BZ286" s="522">
        <v>1</v>
      </c>
      <c r="CA286" s="522">
        <v>1</v>
      </c>
      <c r="CB286" s="522">
        <v>1</v>
      </c>
      <c r="CC286" s="522" t="s">
        <v>749</v>
      </c>
      <c r="CD286" s="522">
        <v>1</v>
      </c>
      <c r="CE286" s="522">
        <v>1</v>
      </c>
      <c r="CF286" s="522" t="s">
        <v>749</v>
      </c>
      <c r="CG286" s="522" t="s">
        <v>749</v>
      </c>
      <c r="CH286" s="522" t="s">
        <v>749</v>
      </c>
      <c r="CI286" s="522" t="s">
        <v>749</v>
      </c>
      <c r="CJ286" s="522" t="s">
        <v>749</v>
      </c>
      <c r="CK286" s="522" t="s">
        <v>749</v>
      </c>
      <c r="CL286" s="522" t="s">
        <v>749</v>
      </c>
      <c r="CM286" s="522" t="s">
        <v>749</v>
      </c>
      <c r="CN286" s="522" t="s">
        <v>749</v>
      </c>
      <c r="CO286" s="522">
        <v>1</v>
      </c>
      <c r="CP286" s="522"/>
      <c r="CQ286" s="522"/>
      <c r="CR286" s="522"/>
      <c r="CS286" s="522"/>
      <c r="CT286" s="522"/>
      <c r="CU286" s="522"/>
      <c r="CV286" s="522"/>
    </row>
    <row r="287" s="258" customFormat="1" ht="172.8" spans="1:100">
      <c r="A287" s="447"/>
      <c r="B287" s="448">
        <f t="shared" si="49"/>
        <v>272</v>
      </c>
      <c r="C287" s="449" t="s">
        <v>1887</v>
      </c>
      <c r="D287" s="450" t="s">
        <v>1015</v>
      </c>
      <c r="E287" s="451" t="s">
        <v>744</v>
      </c>
      <c r="F287" s="452" t="s">
        <v>1888</v>
      </c>
      <c r="G287" s="453" t="s">
        <v>1889</v>
      </c>
      <c r="H287" s="451" t="str">
        <f t="shared" si="50"/>
        <v>サーバ全体
Entire server</v>
      </c>
      <c r="I287" s="319" t="s">
        <v>1018</v>
      </c>
      <c r="J287" s="320" t="s">
        <v>1019</v>
      </c>
      <c r="K287" s="487" t="str">
        <f t="shared" si="52"/>
        <v>回答不要
Not Applicable</v>
      </c>
      <c r="L287" s="488"/>
      <c r="M287" s="489"/>
      <c r="N287" s="490" t="s">
        <v>1887</v>
      </c>
      <c r="O287" s="491"/>
      <c r="P287" s="322"/>
      <c r="Q287" s="502"/>
      <c r="R287" s="487" t="str">
        <f t="shared" si="53"/>
        <v>回答不要
Not Applicable</v>
      </c>
      <c r="S287" s="488"/>
      <c r="T287" s="489"/>
      <c r="U287" s="491"/>
      <c r="V287" s="322"/>
      <c r="W287" s="502"/>
      <c r="X287" s="487" t="str">
        <f t="shared" si="54"/>
        <v>回答不要
Not Applicable</v>
      </c>
      <c r="Y287" s="488"/>
      <c r="Z287" s="489"/>
      <c r="AA287" s="491"/>
      <c r="AB287" s="322"/>
      <c r="AC287" s="502"/>
      <c r="AD287" s="487" t="str">
        <f t="shared" si="55"/>
        <v>回答不要
Not Applicable</v>
      </c>
      <c r="AE287" s="488"/>
      <c r="AF287" s="489"/>
      <c r="AG287" s="491"/>
      <c r="AH287" s="322"/>
      <c r="AI287" s="502"/>
      <c r="AJ287" s="487" t="str">
        <f t="shared" si="56"/>
        <v>回答不要
Not Applicable</v>
      </c>
      <c r="AK287" s="488"/>
      <c r="AL287" s="489"/>
      <c r="AM287" s="491"/>
      <c r="AN287" s="322"/>
      <c r="AO287" s="502"/>
      <c r="AP287" s="509">
        <f>IF(OR(AND('0.Work Content Judge'!$AE$160=1,$CP287=99),AND('0.Work Content Judge'!$AH$160=1,$CQ287=99),AND('0.Work Content Judge'!$AG$160=1,$CR287=99),AND(COUNTIF('0.Work Content Judge'!$AJ$160:$AO$160,2)=0,$CS287=99),AND(COUNTIF('0.Work Content Judge'!$AJ$160:$AO$160,2)&gt;0,$CT287=99),AND('0.Work Content Judge'!$T$160=0,$CU287=99),AND('0.Work Content Judge'!$U$160=0,$CV287=99)),0,IF(OR(AND('0.Work Content Judge'!$G$130=1,$CD287=1),AND('0.Work Content Judge'!$H$130=1,$CE287=1),AND('0.Work Content Judge'!$I$130=1,$CF287=1),AND('0.Work Content Judge'!$J$130=1,$CG287=1),AND('0.Work Content Judge'!$L$130=1,$CK287=1),,AND('0.Work Content Judge'!$O$130=1,$CL287=1),AND('0.Work Content Judge'!$P$130=1,$CM287=1)),1,0))</f>
        <v>0</v>
      </c>
      <c r="AQ287" s="509">
        <f t="shared" si="57"/>
        <v>1</v>
      </c>
      <c r="AR287" s="509">
        <f>IF(OR(AND('0.Work Content Judge'!$AE$161=1,$CP287=99),AND('0.Work Content Judge'!$AH$161=1,$CQ287=99),AND('0.Work Content Judge'!$AG$161=1,$CR287=99),AND(COUNTIF('0.Work Content Judge'!$AJ$161:$AO$161,2)=0,$CS287=99),AND(COUNTIF('0.Work Content Judge'!$AJ$161:$AO$161,2)&gt;0,$CT287=99),AND('0.Work Content Judge'!$T$161=0,$CU287=99),AND('0.Work Content Judge'!$U$161=0,$CV287=99)),0,IF(OR(AND('0.Work Content Judge'!$G$131=1,$CD287=1),AND('0.Work Content Judge'!$H$131=1,$CE287=1),AND('0.Work Content Judge'!$I$131=1,$CF287=1),AND('0.Work Content Judge'!$J$131=1,$CG287=1),AND('0.Work Content Judge'!$L$131=1,$CK287=1),,AND('0.Work Content Judge'!$O$131=1,$CL287=1),AND('0.Work Content Judge'!$P$131=1,$CM287=1)),1,0))</f>
        <v>0</v>
      </c>
      <c r="AS287" s="509">
        <f t="shared" si="58"/>
        <v>1</v>
      </c>
      <c r="AT287" s="509">
        <f>IF(OR(AND('0.Work Content Judge'!$AE$162=1,$CP287=99),AND('0.Work Content Judge'!$AH$162=1,$CQ287=99),AND('0.Work Content Judge'!$AG$162=1,$CR287=99),AND(COUNTIF('0.Work Content Judge'!$AJ$162:$AO$162,2)=0,$CS287=99),AND(COUNTIF('0.Work Content Judge'!$AJ$162:$AO$162,2)&gt;0,$CT287=99),AND('0.Work Content Judge'!$T$162=0,$CU287=99),AND('0.Work Content Judge'!$U$162=0,$CV287=99)),0,IF(OR(AND('0.Work Content Judge'!$G$132=1,$CD287=1),AND('0.Work Content Judge'!$H$132=1,$CE287=1),AND('0.Work Content Judge'!$I$132=1,$CF287=1),AND('0.Work Content Judge'!$J$132=1,$CG287=1),AND('0.Work Content Judge'!$L$132=1,$CK287=1),,AND('0.Work Content Judge'!$O$132=1,$CL287=1),AND('0.Work Content Judge'!$P$132=1,$CM287=1)),1,0))</f>
        <v>0</v>
      </c>
      <c r="AU287" s="509">
        <f t="shared" si="59"/>
        <v>1</v>
      </c>
      <c r="AV287" s="509">
        <f>IF(OR(AND('0.Work Content Judge'!$AE$163=1,$CP287=99),AND('0.Work Content Judge'!$AH$163=1,$CQ287=99),AND('0.Work Content Judge'!$AG$163=1,$CR287=99),AND(COUNTIF('0.Work Content Judge'!$AJ$163:$AO$163,2)=0,$CS287=99),AND(COUNTIF('0.Work Content Judge'!$AJ$163:$AO$163,2)&gt;0,$CT287=99),AND('0.Work Content Judge'!$T$163=0,$CU287=99),AND('0.Work Content Judge'!$U$163=0,$CV287=99)),0,IF(OR(AND('0.Work Content Judge'!$G$133=1,$CD287=1),AND('0.Work Content Judge'!$H$133=1,$CE287=1),AND('0.Work Content Judge'!$I$133=1,$CF287=1),AND('0.Work Content Judge'!$J$133=1,$CG287=1),AND('0.Work Content Judge'!$L$133=1,$CK287=1),,AND('0.Work Content Judge'!$O$133=1,$CL287=1),AND('0.Work Content Judge'!$P$133=1,$CM287=1)),1,0))</f>
        <v>0</v>
      </c>
      <c r="AW287" s="509">
        <f t="shared" si="60"/>
        <v>1</v>
      </c>
      <c r="AX287" s="509">
        <f>IF(OR(AND('0.Work Content Judge'!$AE$164=1,$CP287=99),AND('0.Work Content Judge'!$AH$164=1,$CQ287=99),AND('0.Work Content Judge'!$AG$164=1,$CR287=99),AND(COUNTIF('0.Work Content Judge'!$AJ$164:$AO$164,2)=0,$CS287=99),AND(COUNTIF('0.Work Content Judge'!$AJ$164:$AO$164,2)&gt;0,$CT287=99),AND('0.Work Content Judge'!$T$164=0,$CU287=99),AND('0.Work Content Judge'!$U$164=0,$CV287=99)),0,IF(OR(AND('0.Work Content Judge'!$G$134=1,$CD287=1),AND('0.Work Content Judge'!$H$134=1,$CE287=1),AND('0.Work Content Judge'!$I$134=1,$CF287=1),AND('0.Work Content Judge'!$J$134=1,$CG287=1),AND('0.Work Content Judge'!$L$134=1,$CK287=1),,AND('0.Work Content Judge'!$O$134=1,$CL287=1),AND('0.Work Content Judge'!$P$134=1,$CM287=1)),1,0))</f>
        <v>0</v>
      </c>
      <c r="AY287" s="509">
        <f t="shared" si="61"/>
        <v>1</v>
      </c>
      <c r="AZ287" s="493">
        <f t="shared" si="51"/>
        <v>1</v>
      </c>
      <c r="BA287" s="521">
        <v>1</v>
      </c>
      <c r="BB287" s="522">
        <v>1</v>
      </c>
      <c r="BC287" s="522" t="s">
        <v>749</v>
      </c>
      <c r="BD287" s="522" t="s">
        <v>749</v>
      </c>
      <c r="BE287" s="522" t="s">
        <v>749</v>
      </c>
      <c r="BF287" s="522" t="s">
        <v>749</v>
      </c>
      <c r="BG287" s="522" t="s">
        <v>749</v>
      </c>
      <c r="BH287" s="522" t="s">
        <v>749</v>
      </c>
      <c r="BI287" s="522" t="s">
        <v>749</v>
      </c>
      <c r="BJ287" s="522">
        <v>0</v>
      </c>
      <c r="BK287" s="522">
        <v>0</v>
      </c>
      <c r="BL287" s="522">
        <v>0</v>
      </c>
      <c r="BM287" s="522">
        <v>0</v>
      </c>
      <c r="BN287" s="522">
        <v>0</v>
      </c>
      <c r="BO287" s="522">
        <v>0</v>
      </c>
      <c r="BP287" s="522">
        <v>0</v>
      </c>
      <c r="BQ287" s="522">
        <v>1</v>
      </c>
      <c r="BR287" s="522" t="s">
        <v>749</v>
      </c>
      <c r="BS287" s="522" t="s">
        <v>749</v>
      </c>
      <c r="BT287" s="522" t="s">
        <v>749</v>
      </c>
      <c r="BU287" s="522" t="s">
        <v>749</v>
      </c>
      <c r="BV287" s="522" t="s">
        <v>749</v>
      </c>
      <c r="BW287" s="522" t="s">
        <v>749</v>
      </c>
      <c r="BX287" s="522" t="s">
        <v>749</v>
      </c>
      <c r="BY287" s="522" t="s">
        <v>749</v>
      </c>
      <c r="BZ287" s="522">
        <v>1</v>
      </c>
      <c r="CA287" s="522">
        <v>1</v>
      </c>
      <c r="CB287" s="522">
        <v>1</v>
      </c>
      <c r="CC287" s="522" t="s">
        <v>749</v>
      </c>
      <c r="CD287" s="522">
        <v>1</v>
      </c>
      <c r="CE287" s="522" t="s">
        <v>749</v>
      </c>
      <c r="CF287" s="522" t="s">
        <v>749</v>
      </c>
      <c r="CG287" s="522" t="s">
        <v>749</v>
      </c>
      <c r="CH287" s="522" t="s">
        <v>749</v>
      </c>
      <c r="CI287" s="522" t="s">
        <v>749</v>
      </c>
      <c r="CJ287" s="522" t="s">
        <v>749</v>
      </c>
      <c r="CK287" s="522" t="s">
        <v>749</v>
      </c>
      <c r="CL287" s="522" t="s">
        <v>749</v>
      </c>
      <c r="CM287" s="522" t="s">
        <v>749</v>
      </c>
      <c r="CN287" s="522" t="s">
        <v>749</v>
      </c>
      <c r="CO287" s="522">
        <v>1</v>
      </c>
      <c r="CP287" s="522"/>
      <c r="CQ287" s="522"/>
      <c r="CR287" s="522"/>
      <c r="CS287" s="522"/>
      <c r="CT287" s="522"/>
      <c r="CU287" s="522"/>
      <c r="CV287" s="522"/>
    </row>
    <row r="288" s="258" customFormat="1" ht="216" spans="1:100">
      <c r="A288" s="447"/>
      <c r="B288" s="448">
        <f t="shared" si="49"/>
        <v>273</v>
      </c>
      <c r="C288" s="449" t="s">
        <v>1890</v>
      </c>
      <c r="D288" s="450" t="s">
        <v>1015</v>
      </c>
      <c r="E288" s="451" t="s">
        <v>744</v>
      </c>
      <c r="F288" s="452" t="s">
        <v>1891</v>
      </c>
      <c r="G288" s="453" t="s">
        <v>1892</v>
      </c>
      <c r="H288" s="451" t="str">
        <f t="shared" si="50"/>
        <v>サーバ全体
Entire server</v>
      </c>
      <c r="I288" s="319" t="s">
        <v>1018</v>
      </c>
      <c r="J288" s="320" t="s">
        <v>1019</v>
      </c>
      <c r="K288" s="487" t="str">
        <f t="shared" si="52"/>
        <v>回答不要
Not Applicable</v>
      </c>
      <c r="L288" s="488"/>
      <c r="M288" s="489"/>
      <c r="N288" s="490" t="s">
        <v>1890</v>
      </c>
      <c r="O288" s="491"/>
      <c r="P288" s="322"/>
      <c r="Q288" s="502"/>
      <c r="R288" s="487" t="str">
        <f t="shared" si="53"/>
        <v>回答不要
Not Applicable</v>
      </c>
      <c r="S288" s="488"/>
      <c r="T288" s="489"/>
      <c r="U288" s="491"/>
      <c r="V288" s="322"/>
      <c r="W288" s="502"/>
      <c r="X288" s="487" t="str">
        <f t="shared" si="54"/>
        <v>回答不要
Not Applicable</v>
      </c>
      <c r="Y288" s="488"/>
      <c r="Z288" s="489"/>
      <c r="AA288" s="491"/>
      <c r="AB288" s="322"/>
      <c r="AC288" s="502"/>
      <c r="AD288" s="487" t="str">
        <f t="shared" si="55"/>
        <v>回答不要
Not Applicable</v>
      </c>
      <c r="AE288" s="488"/>
      <c r="AF288" s="489"/>
      <c r="AG288" s="491"/>
      <c r="AH288" s="322"/>
      <c r="AI288" s="502"/>
      <c r="AJ288" s="487" t="str">
        <f t="shared" si="56"/>
        <v>回答不要
Not Applicable</v>
      </c>
      <c r="AK288" s="488"/>
      <c r="AL288" s="489"/>
      <c r="AM288" s="491"/>
      <c r="AN288" s="322"/>
      <c r="AO288" s="502"/>
      <c r="AP288" s="509">
        <f>IF(OR(AND('0.Work Content Judge'!$AE$160=1,$CP288=99),AND('0.Work Content Judge'!$AH$160=1,$CQ288=99),AND('0.Work Content Judge'!$AG$160=1,$CR288=99),AND(COUNTIF('0.Work Content Judge'!$AJ$160:$AO$160,2)=0,$CS288=99),AND(COUNTIF('0.Work Content Judge'!$AJ$160:$AO$160,2)&gt;0,$CT288=99),AND('0.Work Content Judge'!$T$160=0,$CU288=99),AND('0.Work Content Judge'!$U$160=0,$CV288=99)),0,IF(OR(AND('0.Work Content Judge'!$G$130=1,$CD288=1),AND('0.Work Content Judge'!$H$130=1,$CE288=1),AND('0.Work Content Judge'!$I$130=1,$CF288=1),AND('0.Work Content Judge'!$J$130=1,$CG288=1),AND('0.Work Content Judge'!$L$130=1,$CK288=1),,AND('0.Work Content Judge'!$O$130=1,$CL288=1),AND('0.Work Content Judge'!$P$130=1,$CM288=1)),1,0))</f>
        <v>0</v>
      </c>
      <c r="AQ288" s="509">
        <f t="shared" si="57"/>
        <v>1</v>
      </c>
      <c r="AR288" s="509">
        <f>IF(OR(AND('0.Work Content Judge'!$AE$161=1,$CP288=99),AND('0.Work Content Judge'!$AH$161=1,$CQ288=99),AND('0.Work Content Judge'!$AG$161=1,$CR288=99),AND(COUNTIF('0.Work Content Judge'!$AJ$161:$AO$161,2)=0,$CS288=99),AND(COUNTIF('0.Work Content Judge'!$AJ$161:$AO$161,2)&gt;0,$CT288=99),AND('0.Work Content Judge'!$T$161=0,$CU288=99),AND('0.Work Content Judge'!$U$161=0,$CV288=99)),0,IF(OR(AND('0.Work Content Judge'!$G$131=1,$CD288=1),AND('0.Work Content Judge'!$H$131=1,$CE288=1),AND('0.Work Content Judge'!$I$131=1,$CF288=1),AND('0.Work Content Judge'!$J$131=1,$CG288=1),AND('0.Work Content Judge'!$L$131=1,$CK288=1),,AND('0.Work Content Judge'!$O$131=1,$CL288=1),AND('0.Work Content Judge'!$P$131=1,$CM288=1)),1,0))</f>
        <v>0</v>
      </c>
      <c r="AS288" s="509">
        <f t="shared" si="58"/>
        <v>1</v>
      </c>
      <c r="AT288" s="509">
        <f>IF(OR(AND('0.Work Content Judge'!$AE$162=1,$CP288=99),AND('0.Work Content Judge'!$AH$162=1,$CQ288=99),AND('0.Work Content Judge'!$AG$162=1,$CR288=99),AND(COUNTIF('0.Work Content Judge'!$AJ$162:$AO$162,2)=0,$CS288=99),AND(COUNTIF('0.Work Content Judge'!$AJ$162:$AO$162,2)&gt;0,$CT288=99),AND('0.Work Content Judge'!$T$162=0,$CU288=99),AND('0.Work Content Judge'!$U$162=0,$CV288=99)),0,IF(OR(AND('0.Work Content Judge'!$G$132=1,$CD288=1),AND('0.Work Content Judge'!$H$132=1,$CE288=1),AND('0.Work Content Judge'!$I$132=1,$CF288=1),AND('0.Work Content Judge'!$J$132=1,$CG288=1),AND('0.Work Content Judge'!$L$132=1,$CK288=1),,AND('0.Work Content Judge'!$O$132=1,$CL288=1),AND('0.Work Content Judge'!$P$132=1,$CM288=1)),1,0))</f>
        <v>0</v>
      </c>
      <c r="AU288" s="509">
        <f t="shared" si="59"/>
        <v>1</v>
      </c>
      <c r="AV288" s="509">
        <f>IF(OR(AND('0.Work Content Judge'!$AE$163=1,$CP288=99),AND('0.Work Content Judge'!$AH$163=1,$CQ288=99),AND('0.Work Content Judge'!$AG$163=1,$CR288=99),AND(COUNTIF('0.Work Content Judge'!$AJ$163:$AO$163,2)=0,$CS288=99),AND(COUNTIF('0.Work Content Judge'!$AJ$163:$AO$163,2)&gt;0,$CT288=99),AND('0.Work Content Judge'!$T$163=0,$CU288=99),AND('0.Work Content Judge'!$U$163=0,$CV288=99)),0,IF(OR(AND('0.Work Content Judge'!$G$133=1,$CD288=1),AND('0.Work Content Judge'!$H$133=1,$CE288=1),AND('0.Work Content Judge'!$I$133=1,$CF288=1),AND('0.Work Content Judge'!$J$133=1,$CG288=1),AND('0.Work Content Judge'!$L$133=1,$CK288=1),,AND('0.Work Content Judge'!$O$133=1,$CL288=1),AND('0.Work Content Judge'!$P$133=1,$CM288=1)),1,0))</f>
        <v>0</v>
      </c>
      <c r="AW288" s="509">
        <f t="shared" si="60"/>
        <v>1</v>
      </c>
      <c r="AX288" s="509">
        <f>IF(OR(AND('0.Work Content Judge'!$AE$164=1,$CP288=99),AND('0.Work Content Judge'!$AH$164=1,$CQ288=99),AND('0.Work Content Judge'!$AG$164=1,$CR288=99),AND(COUNTIF('0.Work Content Judge'!$AJ$164:$AO$164,2)=0,$CS288=99),AND(COUNTIF('0.Work Content Judge'!$AJ$164:$AO$164,2)&gt;0,$CT288=99),AND('0.Work Content Judge'!$T$164=0,$CU288=99),AND('0.Work Content Judge'!$U$164=0,$CV288=99)),0,IF(OR(AND('0.Work Content Judge'!$G$134=1,$CD288=1),AND('0.Work Content Judge'!$H$134=1,$CE288=1),AND('0.Work Content Judge'!$I$134=1,$CF288=1),AND('0.Work Content Judge'!$J$134=1,$CG288=1),AND('0.Work Content Judge'!$L$134=1,$CK288=1),,AND('0.Work Content Judge'!$O$134=1,$CL288=1),AND('0.Work Content Judge'!$P$134=1,$CM288=1)),1,0))</f>
        <v>0</v>
      </c>
      <c r="AY288" s="509">
        <f t="shared" si="61"/>
        <v>1</v>
      </c>
      <c r="AZ288" s="493">
        <f t="shared" si="51"/>
        <v>1</v>
      </c>
      <c r="BA288" s="521">
        <v>1</v>
      </c>
      <c r="BB288" s="522">
        <v>1</v>
      </c>
      <c r="BC288" s="522" t="s">
        <v>749</v>
      </c>
      <c r="BD288" s="522" t="s">
        <v>749</v>
      </c>
      <c r="BE288" s="522" t="s">
        <v>749</v>
      </c>
      <c r="BF288" s="522" t="s">
        <v>749</v>
      </c>
      <c r="BG288" s="522" t="s">
        <v>749</v>
      </c>
      <c r="BH288" s="522" t="s">
        <v>749</v>
      </c>
      <c r="BI288" s="522" t="s">
        <v>749</v>
      </c>
      <c r="BJ288" s="522">
        <v>0</v>
      </c>
      <c r="BK288" s="522">
        <v>0</v>
      </c>
      <c r="BL288" s="522">
        <v>0</v>
      </c>
      <c r="BM288" s="522">
        <v>0</v>
      </c>
      <c r="BN288" s="522">
        <v>0</v>
      </c>
      <c r="BO288" s="522">
        <v>0</v>
      </c>
      <c r="BP288" s="522">
        <v>0</v>
      </c>
      <c r="BQ288" s="522">
        <v>1</v>
      </c>
      <c r="BR288" s="522" t="s">
        <v>749</v>
      </c>
      <c r="BS288" s="522" t="s">
        <v>749</v>
      </c>
      <c r="BT288" s="522" t="s">
        <v>749</v>
      </c>
      <c r="BU288" s="522" t="s">
        <v>749</v>
      </c>
      <c r="BV288" s="522" t="s">
        <v>749</v>
      </c>
      <c r="BW288" s="522" t="s">
        <v>749</v>
      </c>
      <c r="BX288" s="522" t="s">
        <v>749</v>
      </c>
      <c r="BY288" s="522" t="s">
        <v>749</v>
      </c>
      <c r="BZ288" s="522">
        <v>1</v>
      </c>
      <c r="CA288" s="522">
        <v>1</v>
      </c>
      <c r="CB288" s="522">
        <v>1</v>
      </c>
      <c r="CC288" s="522" t="s">
        <v>749</v>
      </c>
      <c r="CD288" s="522">
        <v>1</v>
      </c>
      <c r="CE288" s="522" t="s">
        <v>749</v>
      </c>
      <c r="CF288" s="522" t="s">
        <v>749</v>
      </c>
      <c r="CG288" s="522" t="s">
        <v>749</v>
      </c>
      <c r="CH288" s="522" t="s">
        <v>749</v>
      </c>
      <c r="CI288" s="522" t="s">
        <v>749</v>
      </c>
      <c r="CJ288" s="522" t="s">
        <v>749</v>
      </c>
      <c r="CK288" s="522" t="s">
        <v>749</v>
      </c>
      <c r="CL288" s="522" t="s">
        <v>749</v>
      </c>
      <c r="CM288" s="522" t="s">
        <v>749</v>
      </c>
      <c r="CN288" s="522" t="s">
        <v>749</v>
      </c>
      <c r="CO288" s="522">
        <v>1</v>
      </c>
      <c r="CP288" s="522">
        <v>99</v>
      </c>
      <c r="CQ288" s="522"/>
      <c r="CR288" s="522"/>
      <c r="CS288" s="522"/>
      <c r="CT288" s="522"/>
      <c r="CU288" s="522"/>
      <c r="CV288" s="522"/>
    </row>
    <row r="289" s="258" customFormat="1" ht="129.6" spans="1:100">
      <c r="A289" s="447"/>
      <c r="B289" s="448">
        <f t="shared" si="49"/>
        <v>274</v>
      </c>
      <c r="C289" s="449" t="s">
        <v>1893</v>
      </c>
      <c r="D289" s="450" t="s">
        <v>1015</v>
      </c>
      <c r="E289" s="451" t="s">
        <v>744</v>
      </c>
      <c r="F289" s="452" t="s">
        <v>1894</v>
      </c>
      <c r="G289" s="453" t="s">
        <v>1895</v>
      </c>
      <c r="H289" s="451" t="str">
        <f t="shared" si="50"/>
        <v>サーバ全体
Entire server</v>
      </c>
      <c r="I289" s="319" t="s">
        <v>1018</v>
      </c>
      <c r="J289" s="320" t="s">
        <v>1019</v>
      </c>
      <c r="K289" s="487" t="str">
        <f t="shared" si="52"/>
        <v>回答不要
Not Applicable</v>
      </c>
      <c r="L289" s="488"/>
      <c r="M289" s="489"/>
      <c r="N289" s="490" t="s">
        <v>1893</v>
      </c>
      <c r="O289" s="491"/>
      <c r="P289" s="322"/>
      <c r="Q289" s="502"/>
      <c r="R289" s="487" t="str">
        <f t="shared" si="53"/>
        <v>回答不要
Not Applicable</v>
      </c>
      <c r="S289" s="488"/>
      <c r="T289" s="489"/>
      <c r="U289" s="491"/>
      <c r="V289" s="322"/>
      <c r="W289" s="502"/>
      <c r="X289" s="487" t="str">
        <f t="shared" si="54"/>
        <v>回答不要
Not Applicable</v>
      </c>
      <c r="Y289" s="488"/>
      <c r="Z289" s="489"/>
      <c r="AA289" s="491"/>
      <c r="AB289" s="322"/>
      <c r="AC289" s="502"/>
      <c r="AD289" s="487" t="str">
        <f t="shared" si="55"/>
        <v>回答不要
Not Applicable</v>
      </c>
      <c r="AE289" s="488"/>
      <c r="AF289" s="489"/>
      <c r="AG289" s="491"/>
      <c r="AH289" s="322"/>
      <c r="AI289" s="502"/>
      <c r="AJ289" s="487" t="str">
        <f t="shared" si="56"/>
        <v>回答不要
Not Applicable</v>
      </c>
      <c r="AK289" s="488"/>
      <c r="AL289" s="489"/>
      <c r="AM289" s="491"/>
      <c r="AN289" s="322"/>
      <c r="AO289" s="502"/>
      <c r="AP289" s="509">
        <f>IF(OR(AND('0.Work Content Judge'!$AE$160=1,$CP289=99),AND('0.Work Content Judge'!$AH$160=1,$CQ289=99),AND('0.Work Content Judge'!$AG$160=1,$CR289=99),AND(COUNTIF('0.Work Content Judge'!$AJ$160:$AO$160,2)=0,$CS289=99),AND(COUNTIF('0.Work Content Judge'!$AJ$160:$AO$160,2)&gt;0,$CT289=99),AND('0.Work Content Judge'!$T$160=0,$CU289=99),AND('0.Work Content Judge'!$U$160=0,$CV289=99)),0,IF(OR(AND('0.Work Content Judge'!$G$130=1,$CD289=1),AND('0.Work Content Judge'!$H$130=1,$CE289=1),AND('0.Work Content Judge'!$I$130=1,$CF289=1),AND('0.Work Content Judge'!$J$130=1,$CG289=1),AND('0.Work Content Judge'!$L$130=1,$CK289=1),,AND('0.Work Content Judge'!$O$130=1,$CL289=1),AND('0.Work Content Judge'!$P$130=1,$CM289=1)),1,0))</f>
        <v>0</v>
      </c>
      <c r="AQ289" s="509">
        <f t="shared" si="57"/>
        <v>1</v>
      </c>
      <c r="AR289" s="509">
        <f>IF(OR(AND('0.Work Content Judge'!$AE$161=1,$CP289=99),AND('0.Work Content Judge'!$AH$161=1,$CQ289=99),AND('0.Work Content Judge'!$AG$161=1,$CR289=99),AND(COUNTIF('0.Work Content Judge'!$AJ$161:$AO$161,2)=0,$CS289=99),AND(COUNTIF('0.Work Content Judge'!$AJ$161:$AO$161,2)&gt;0,$CT289=99),AND('0.Work Content Judge'!$T$161=0,$CU289=99),AND('0.Work Content Judge'!$U$161=0,$CV289=99)),0,IF(OR(AND('0.Work Content Judge'!$G$131=1,$CD289=1),AND('0.Work Content Judge'!$H$131=1,$CE289=1),AND('0.Work Content Judge'!$I$131=1,$CF289=1),AND('0.Work Content Judge'!$J$131=1,$CG289=1),AND('0.Work Content Judge'!$L$131=1,$CK289=1),,AND('0.Work Content Judge'!$O$131=1,$CL289=1),AND('0.Work Content Judge'!$P$131=1,$CM289=1)),1,0))</f>
        <v>0</v>
      </c>
      <c r="AS289" s="509">
        <f t="shared" si="58"/>
        <v>1</v>
      </c>
      <c r="AT289" s="509">
        <f>IF(OR(AND('0.Work Content Judge'!$AE$162=1,$CP289=99),AND('0.Work Content Judge'!$AH$162=1,$CQ289=99),AND('0.Work Content Judge'!$AG$162=1,$CR289=99),AND(COUNTIF('0.Work Content Judge'!$AJ$162:$AO$162,2)=0,$CS289=99),AND(COUNTIF('0.Work Content Judge'!$AJ$162:$AO$162,2)&gt;0,$CT289=99),AND('0.Work Content Judge'!$T$162=0,$CU289=99),AND('0.Work Content Judge'!$U$162=0,$CV289=99)),0,IF(OR(AND('0.Work Content Judge'!$G$132=1,$CD289=1),AND('0.Work Content Judge'!$H$132=1,$CE289=1),AND('0.Work Content Judge'!$I$132=1,$CF289=1),AND('0.Work Content Judge'!$J$132=1,$CG289=1),AND('0.Work Content Judge'!$L$132=1,$CK289=1),,AND('0.Work Content Judge'!$O$132=1,$CL289=1),AND('0.Work Content Judge'!$P$132=1,$CM289=1)),1,0))</f>
        <v>0</v>
      </c>
      <c r="AU289" s="509">
        <f t="shared" si="59"/>
        <v>1</v>
      </c>
      <c r="AV289" s="509">
        <f>IF(OR(AND('0.Work Content Judge'!$AE$163=1,$CP289=99),AND('0.Work Content Judge'!$AH$163=1,$CQ289=99),AND('0.Work Content Judge'!$AG$163=1,$CR289=99),AND(COUNTIF('0.Work Content Judge'!$AJ$163:$AO$163,2)=0,$CS289=99),AND(COUNTIF('0.Work Content Judge'!$AJ$163:$AO$163,2)&gt;0,$CT289=99),AND('0.Work Content Judge'!$T$163=0,$CU289=99),AND('0.Work Content Judge'!$U$163=0,$CV289=99)),0,IF(OR(AND('0.Work Content Judge'!$G$133=1,$CD289=1),AND('0.Work Content Judge'!$H$133=1,$CE289=1),AND('0.Work Content Judge'!$I$133=1,$CF289=1),AND('0.Work Content Judge'!$J$133=1,$CG289=1),AND('0.Work Content Judge'!$L$133=1,$CK289=1),,AND('0.Work Content Judge'!$O$133=1,$CL289=1),AND('0.Work Content Judge'!$P$133=1,$CM289=1)),1,0))</f>
        <v>0</v>
      </c>
      <c r="AW289" s="509">
        <f t="shared" si="60"/>
        <v>1</v>
      </c>
      <c r="AX289" s="509">
        <f>IF(OR(AND('0.Work Content Judge'!$AE$164=1,$CP289=99),AND('0.Work Content Judge'!$AH$164=1,$CQ289=99),AND('0.Work Content Judge'!$AG$164=1,$CR289=99),AND(COUNTIF('0.Work Content Judge'!$AJ$164:$AO$164,2)=0,$CS289=99),AND(COUNTIF('0.Work Content Judge'!$AJ$164:$AO$164,2)&gt;0,$CT289=99),AND('0.Work Content Judge'!$T$164=0,$CU289=99),AND('0.Work Content Judge'!$U$164=0,$CV289=99)),0,IF(OR(AND('0.Work Content Judge'!$G$134=1,$CD289=1),AND('0.Work Content Judge'!$H$134=1,$CE289=1),AND('0.Work Content Judge'!$I$134=1,$CF289=1),AND('0.Work Content Judge'!$J$134=1,$CG289=1),AND('0.Work Content Judge'!$L$134=1,$CK289=1),,AND('0.Work Content Judge'!$O$134=1,$CL289=1),AND('0.Work Content Judge'!$P$134=1,$CM289=1)),1,0))</f>
        <v>0</v>
      </c>
      <c r="AY289" s="509">
        <f t="shared" si="61"/>
        <v>1</v>
      </c>
      <c r="AZ289" s="493">
        <f t="shared" si="51"/>
        <v>1</v>
      </c>
      <c r="BA289" s="521">
        <v>1</v>
      </c>
      <c r="BB289" s="522">
        <v>1</v>
      </c>
      <c r="BC289" s="522" t="s">
        <v>749</v>
      </c>
      <c r="BD289" s="522" t="s">
        <v>749</v>
      </c>
      <c r="BE289" s="522" t="s">
        <v>749</v>
      </c>
      <c r="BF289" s="522" t="s">
        <v>749</v>
      </c>
      <c r="BG289" s="522" t="s">
        <v>749</v>
      </c>
      <c r="BH289" s="522" t="s">
        <v>749</v>
      </c>
      <c r="BI289" s="522" t="s">
        <v>749</v>
      </c>
      <c r="BJ289" s="522">
        <v>0</v>
      </c>
      <c r="BK289" s="522">
        <v>0</v>
      </c>
      <c r="BL289" s="522">
        <v>0</v>
      </c>
      <c r="BM289" s="522">
        <v>0</v>
      </c>
      <c r="BN289" s="522">
        <v>0</v>
      </c>
      <c r="BO289" s="522">
        <v>0</v>
      </c>
      <c r="BP289" s="522">
        <v>0</v>
      </c>
      <c r="BQ289" s="522">
        <v>1</v>
      </c>
      <c r="BR289" s="522" t="s">
        <v>749</v>
      </c>
      <c r="BS289" s="522" t="s">
        <v>749</v>
      </c>
      <c r="BT289" s="522" t="s">
        <v>749</v>
      </c>
      <c r="BU289" s="522" t="s">
        <v>749</v>
      </c>
      <c r="BV289" s="522" t="s">
        <v>749</v>
      </c>
      <c r="BW289" s="522" t="s">
        <v>749</v>
      </c>
      <c r="BX289" s="522" t="s">
        <v>749</v>
      </c>
      <c r="BY289" s="522" t="s">
        <v>749</v>
      </c>
      <c r="BZ289" s="522">
        <v>1</v>
      </c>
      <c r="CA289" s="522"/>
      <c r="CB289" s="522"/>
      <c r="CC289" s="522" t="s">
        <v>749</v>
      </c>
      <c r="CD289" s="522">
        <v>1</v>
      </c>
      <c r="CE289" s="522" t="s">
        <v>749</v>
      </c>
      <c r="CF289" s="522">
        <v>1</v>
      </c>
      <c r="CG289" s="522" t="s">
        <v>749</v>
      </c>
      <c r="CH289" s="522" t="s">
        <v>749</v>
      </c>
      <c r="CI289" s="522" t="s">
        <v>749</v>
      </c>
      <c r="CJ289" s="522" t="s">
        <v>749</v>
      </c>
      <c r="CK289" s="522" t="s">
        <v>749</v>
      </c>
      <c r="CL289" s="522" t="s">
        <v>749</v>
      </c>
      <c r="CM289" s="522" t="s">
        <v>749</v>
      </c>
      <c r="CN289" s="522" t="s">
        <v>749</v>
      </c>
      <c r="CO289" s="522">
        <v>1</v>
      </c>
      <c r="CP289" s="522"/>
      <c r="CQ289" s="522"/>
      <c r="CR289" s="522"/>
      <c r="CS289" s="522"/>
      <c r="CT289" s="522"/>
      <c r="CU289" s="522"/>
      <c r="CV289" s="522"/>
    </row>
    <row r="290" s="258" customFormat="1" ht="129.6" spans="1:100">
      <c r="A290" s="447"/>
      <c r="B290" s="448">
        <f t="shared" si="49"/>
        <v>275</v>
      </c>
      <c r="C290" s="449" t="s">
        <v>1896</v>
      </c>
      <c r="D290" s="450" t="s">
        <v>1015</v>
      </c>
      <c r="E290" s="451" t="s">
        <v>744</v>
      </c>
      <c r="F290" s="452" t="s">
        <v>1897</v>
      </c>
      <c r="G290" s="453" t="s">
        <v>1898</v>
      </c>
      <c r="H290" s="451" t="str">
        <f t="shared" si="50"/>
        <v>サーバ全体
Entire server</v>
      </c>
      <c r="I290" s="319" t="s">
        <v>1018</v>
      </c>
      <c r="J290" s="320" t="s">
        <v>1019</v>
      </c>
      <c r="K290" s="487" t="str">
        <f t="shared" si="52"/>
        <v>回答不要
Not Applicable</v>
      </c>
      <c r="L290" s="488"/>
      <c r="M290" s="489"/>
      <c r="N290" s="490" t="s">
        <v>1896</v>
      </c>
      <c r="O290" s="491"/>
      <c r="P290" s="322"/>
      <c r="Q290" s="502"/>
      <c r="R290" s="487" t="str">
        <f t="shared" si="53"/>
        <v>回答不要
Not Applicable</v>
      </c>
      <c r="S290" s="488"/>
      <c r="T290" s="489"/>
      <c r="U290" s="491"/>
      <c r="V290" s="322"/>
      <c r="W290" s="502"/>
      <c r="X290" s="487" t="str">
        <f t="shared" si="54"/>
        <v>回答不要
Not Applicable</v>
      </c>
      <c r="Y290" s="488"/>
      <c r="Z290" s="489"/>
      <c r="AA290" s="491"/>
      <c r="AB290" s="322"/>
      <c r="AC290" s="502"/>
      <c r="AD290" s="487" t="str">
        <f t="shared" si="55"/>
        <v>回答不要
Not Applicable</v>
      </c>
      <c r="AE290" s="488"/>
      <c r="AF290" s="489"/>
      <c r="AG290" s="491"/>
      <c r="AH290" s="322"/>
      <c r="AI290" s="502"/>
      <c r="AJ290" s="487" t="str">
        <f t="shared" si="56"/>
        <v>回答不要
Not Applicable</v>
      </c>
      <c r="AK290" s="488"/>
      <c r="AL290" s="489"/>
      <c r="AM290" s="491"/>
      <c r="AN290" s="322"/>
      <c r="AO290" s="502"/>
      <c r="AP290" s="509">
        <f>IF(OR(AND('0.Work Content Judge'!$AE$160=1,$CP290=99),AND('0.Work Content Judge'!$AH$160=1,$CQ290=99),AND('0.Work Content Judge'!$AG$160=1,$CR290=99),AND(COUNTIF('0.Work Content Judge'!$AJ$160:$AO$160,2)=0,$CS290=99),AND(COUNTIF('0.Work Content Judge'!$AJ$160:$AO$160,2)&gt;0,$CT290=99),AND('0.Work Content Judge'!$T$160=0,$CU290=99),AND('0.Work Content Judge'!$U$160=0,$CV290=99)),0,IF(OR(AND('0.Work Content Judge'!$G$130=1,$CD290=1),AND('0.Work Content Judge'!$H$130=1,$CE290=1),AND('0.Work Content Judge'!$I$130=1,$CF290=1),AND('0.Work Content Judge'!$J$130=1,$CG290=1),AND('0.Work Content Judge'!$L$130=1,$CK290=1),,AND('0.Work Content Judge'!$O$130=1,$CL290=1),AND('0.Work Content Judge'!$P$130=1,$CM290=1)),1,0))</f>
        <v>0</v>
      </c>
      <c r="AQ290" s="509">
        <f t="shared" si="57"/>
        <v>1</v>
      </c>
      <c r="AR290" s="509">
        <f>IF(OR(AND('0.Work Content Judge'!$AE$161=1,$CP290=99),AND('0.Work Content Judge'!$AH$161=1,$CQ290=99),AND('0.Work Content Judge'!$AG$161=1,$CR290=99),AND(COUNTIF('0.Work Content Judge'!$AJ$161:$AO$161,2)=0,$CS290=99),AND(COUNTIF('0.Work Content Judge'!$AJ$161:$AO$161,2)&gt;0,$CT290=99),AND('0.Work Content Judge'!$T$161=0,$CU290=99),AND('0.Work Content Judge'!$U$161=0,$CV290=99)),0,IF(OR(AND('0.Work Content Judge'!$G$131=1,$CD290=1),AND('0.Work Content Judge'!$H$131=1,$CE290=1),AND('0.Work Content Judge'!$I$131=1,$CF290=1),AND('0.Work Content Judge'!$J$131=1,$CG290=1),AND('0.Work Content Judge'!$L$131=1,$CK290=1),,AND('0.Work Content Judge'!$O$131=1,$CL290=1),AND('0.Work Content Judge'!$P$131=1,$CM290=1)),1,0))</f>
        <v>0</v>
      </c>
      <c r="AS290" s="509">
        <f t="shared" si="58"/>
        <v>1</v>
      </c>
      <c r="AT290" s="509">
        <f>IF(OR(AND('0.Work Content Judge'!$AE$162=1,$CP290=99),AND('0.Work Content Judge'!$AH$162=1,$CQ290=99),AND('0.Work Content Judge'!$AG$162=1,$CR290=99),AND(COUNTIF('0.Work Content Judge'!$AJ$162:$AO$162,2)=0,$CS290=99),AND(COUNTIF('0.Work Content Judge'!$AJ$162:$AO$162,2)&gt;0,$CT290=99),AND('0.Work Content Judge'!$T$162=0,$CU290=99),AND('0.Work Content Judge'!$U$162=0,$CV290=99)),0,IF(OR(AND('0.Work Content Judge'!$G$132=1,$CD290=1),AND('0.Work Content Judge'!$H$132=1,$CE290=1),AND('0.Work Content Judge'!$I$132=1,$CF290=1),AND('0.Work Content Judge'!$J$132=1,$CG290=1),AND('0.Work Content Judge'!$L$132=1,$CK290=1),,AND('0.Work Content Judge'!$O$132=1,$CL290=1),AND('0.Work Content Judge'!$P$132=1,$CM290=1)),1,0))</f>
        <v>0</v>
      </c>
      <c r="AU290" s="509">
        <f t="shared" si="59"/>
        <v>1</v>
      </c>
      <c r="AV290" s="509">
        <f>IF(OR(AND('0.Work Content Judge'!$AE$163=1,$CP290=99),AND('0.Work Content Judge'!$AH$163=1,$CQ290=99),AND('0.Work Content Judge'!$AG$163=1,$CR290=99),AND(COUNTIF('0.Work Content Judge'!$AJ$163:$AO$163,2)=0,$CS290=99),AND(COUNTIF('0.Work Content Judge'!$AJ$163:$AO$163,2)&gt;0,$CT290=99),AND('0.Work Content Judge'!$T$163=0,$CU290=99),AND('0.Work Content Judge'!$U$163=0,$CV290=99)),0,IF(OR(AND('0.Work Content Judge'!$G$133=1,$CD290=1),AND('0.Work Content Judge'!$H$133=1,$CE290=1),AND('0.Work Content Judge'!$I$133=1,$CF290=1),AND('0.Work Content Judge'!$J$133=1,$CG290=1),AND('0.Work Content Judge'!$L$133=1,$CK290=1),,AND('0.Work Content Judge'!$O$133=1,$CL290=1),AND('0.Work Content Judge'!$P$133=1,$CM290=1)),1,0))</f>
        <v>0</v>
      </c>
      <c r="AW290" s="509">
        <f t="shared" si="60"/>
        <v>1</v>
      </c>
      <c r="AX290" s="509">
        <f>IF(OR(AND('0.Work Content Judge'!$AE$164=1,$CP290=99),AND('0.Work Content Judge'!$AH$164=1,$CQ290=99),AND('0.Work Content Judge'!$AG$164=1,$CR290=99),AND(COUNTIF('0.Work Content Judge'!$AJ$164:$AO$164,2)=0,$CS290=99),AND(COUNTIF('0.Work Content Judge'!$AJ$164:$AO$164,2)&gt;0,$CT290=99),AND('0.Work Content Judge'!$T$164=0,$CU290=99),AND('0.Work Content Judge'!$U$164=0,$CV290=99)),0,IF(OR(AND('0.Work Content Judge'!$G$134=1,$CD290=1),AND('0.Work Content Judge'!$H$134=1,$CE290=1),AND('0.Work Content Judge'!$I$134=1,$CF290=1),AND('0.Work Content Judge'!$J$134=1,$CG290=1),AND('0.Work Content Judge'!$L$134=1,$CK290=1),,AND('0.Work Content Judge'!$O$134=1,$CL290=1),AND('0.Work Content Judge'!$P$134=1,$CM290=1)),1,0))</f>
        <v>0</v>
      </c>
      <c r="AY290" s="509">
        <f t="shared" si="61"/>
        <v>1</v>
      </c>
      <c r="AZ290" s="493">
        <f t="shared" si="51"/>
        <v>1</v>
      </c>
      <c r="BA290" s="521">
        <v>1</v>
      </c>
      <c r="BB290" s="522">
        <v>1</v>
      </c>
      <c r="BC290" s="522" t="s">
        <v>749</v>
      </c>
      <c r="BD290" s="522" t="s">
        <v>749</v>
      </c>
      <c r="BE290" s="522" t="s">
        <v>749</v>
      </c>
      <c r="BF290" s="522" t="s">
        <v>749</v>
      </c>
      <c r="BG290" s="522" t="s">
        <v>749</v>
      </c>
      <c r="BH290" s="522" t="s">
        <v>749</v>
      </c>
      <c r="BI290" s="522" t="s">
        <v>749</v>
      </c>
      <c r="BJ290" s="522">
        <v>0</v>
      </c>
      <c r="BK290" s="522">
        <v>0</v>
      </c>
      <c r="BL290" s="522">
        <v>0</v>
      </c>
      <c r="BM290" s="522">
        <v>0</v>
      </c>
      <c r="BN290" s="522">
        <v>0</v>
      </c>
      <c r="BO290" s="522">
        <v>0</v>
      </c>
      <c r="BP290" s="522">
        <v>0</v>
      </c>
      <c r="BQ290" s="522">
        <v>1</v>
      </c>
      <c r="BR290" s="522" t="s">
        <v>749</v>
      </c>
      <c r="BS290" s="522" t="s">
        <v>749</v>
      </c>
      <c r="BT290" s="522" t="s">
        <v>749</v>
      </c>
      <c r="BU290" s="522" t="s">
        <v>749</v>
      </c>
      <c r="BV290" s="522" t="s">
        <v>749</v>
      </c>
      <c r="BW290" s="522" t="s">
        <v>749</v>
      </c>
      <c r="BX290" s="522" t="s">
        <v>749</v>
      </c>
      <c r="BY290" s="522" t="s">
        <v>749</v>
      </c>
      <c r="BZ290" s="522">
        <v>1</v>
      </c>
      <c r="CA290" s="522">
        <v>1</v>
      </c>
      <c r="CB290" s="522">
        <v>1</v>
      </c>
      <c r="CC290" s="522" t="s">
        <v>749</v>
      </c>
      <c r="CD290" s="522">
        <v>1</v>
      </c>
      <c r="CE290" s="522" t="s">
        <v>749</v>
      </c>
      <c r="CF290" s="522" t="s">
        <v>749</v>
      </c>
      <c r="CG290" s="522" t="s">
        <v>749</v>
      </c>
      <c r="CH290" s="522" t="s">
        <v>749</v>
      </c>
      <c r="CI290" s="522" t="s">
        <v>749</v>
      </c>
      <c r="CJ290" s="522" t="s">
        <v>749</v>
      </c>
      <c r="CK290" s="522" t="s">
        <v>749</v>
      </c>
      <c r="CL290" s="522" t="s">
        <v>749</v>
      </c>
      <c r="CM290" s="522" t="s">
        <v>749</v>
      </c>
      <c r="CN290" s="522" t="s">
        <v>749</v>
      </c>
      <c r="CO290" s="522">
        <v>1</v>
      </c>
      <c r="CP290" s="522"/>
      <c r="CQ290" s="522"/>
      <c r="CR290" s="522"/>
      <c r="CS290" s="522"/>
      <c r="CT290" s="522"/>
      <c r="CU290" s="522"/>
      <c r="CV290" s="522"/>
    </row>
    <row r="291" s="258" customFormat="1" ht="129.6" spans="1:100">
      <c r="A291" s="447"/>
      <c r="B291" s="448">
        <f t="shared" si="49"/>
        <v>276</v>
      </c>
      <c r="C291" s="449" t="s">
        <v>1899</v>
      </c>
      <c r="D291" s="450" t="s">
        <v>1015</v>
      </c>
      <c r="E291" s="451" t="s">
        <v>744</v>
      </c>
      <c r="F291" s="452" t="s">
        <v>1900</v>
      </c>
      <c r="G291" s="453" t="s">
        <v>1901</v>
      </c>
      <c r="H291" s="451" t="str">
        <f t="shared" si="50"/>
        <v>その他(ネットワーク機器等)
Other
(e.g., External FW, IPS/IDS, network equipment, storage devices, etc.)</v>
      </c>
      <c r="I291" s="319" t="s">
        <v>1018</v>
      </c>
      <c r="J291" s="320" t="s">
        <v>1019</v>
      </c>
      <c r="K291" s="487" t="str">
        <f t="shared" si="52"/>
        <v>回答不要
Not Applicable</v>
      </c>
      <c r="L291" s="488"/>
      <c r="M291" s="489"/>
      <c r="N291" s="490" t="s">
        <v>1899</v>
      </c>
      <c r="O291" s="491"/>
      <c r="P291" s="322"/>
      <c r="Q291" s="502"/>
      <c r="R291" s="487" t="str">
        <f t="shared" si="53"/>
        <v>回答不要
Not Applicable</v>
      </c>
      <c r="S291" s="488"/>
      <c r="T291" s="489"/>
      <c r="U291" s="491"/>
      <c r="V291" s="322"/>
      <c r="W291" s="502"/>
      <c r="X291" s="487" t="str">
        <f t="shared" si="54"/>
        <v>回答不要
Not Applicable</v>
      </c>
      <c r="Y291" s="488"/>
      <c r="Z291" s="489"/>
      <c r="AA291" s="491"/>
      <c r="AB291" s="322"/>
      <c r="AC291" s="502"/>
      <c r="AD291" s="487" t="str">
        <f t="shared" si="55"/>
        <v>回答不要
Not Applicable</v>
      </c>
      <c r="AE291" s="488"/>
      <c r="AF291" s="489"/>
      <c r="AG291" s="491"/>
      <c r="AH291" s="322"/>
      <c r="AI291" s="502"/>
      <c r="AJ291" s="487" t="str">
        <f t="shared" si="56"/>
        <v>回答不要
Not Applicable</v>
      </c>
      <c r="AK291" s="488"/>
      <c r="AL291" s="489"/>
      <c r="AM291" s="491"/>
      <c r="AN291" s="322"/>
      <c r="AO291" s="502"/>
      <c r="AP291" s="509">
        <f>IF(OR(AND('0.Work Content Judge'!$AE$160=1,$CP291=99),AND('0.Work Content Judge'!$AH$160=1,$CQ291=99),AND('0.Work Content Judge'!$AG$160=1,$CR291=99),AND(COUNTIF('0.Work Content Judge'!$AJ$160:$AO$160,2)=0,$CS291=99),AND(COUNTIF('0.Work Content Judge'!$AJ$160:$AO$160,2)&gt;0,$CT291=99),AND('0.Work Content Judge'!$T$160=0,$CU291=99),AND('0.Work Content Judge'!$U$160=0,$CV291=99)),0,IF(OR(AND('0.Work Content Judge'!$G$130=1,$CD291=1),AND('0.Work Content Judge'!$H$130=1,$CE291=1),AND('0.Work Content Judge'!$I$130=1,$CF291=1),AND('0.Work Content Judge'!$J$130=1,$CG291=1),AND('0.Work Content Judge'!$L$130=1,$CK291=1),,AND('0.Work Content Judge'!$O$130=1,$CL291=1),AND('0.Work Content Judge'!$P$130=1,$CM291=1)),1,0))</f>
        <v>0</v>
      </c>
      <c r="AQ291" s="509">
        <f t="shared" si="57"/>
        <v>1</v>
      </c>
      <c r="AR291" s="509">
        <f>IF(OR(AND('0.Work Content Judge'!$AE$161=1,$CP291=99),AND('0.Work Content Judge'!$AH$161=1,$CQ291=99),AND('0.Work Content Judge'!$AG$161=1,$CR291=99),AND(COUNTIF('0.Work Content Judge'!$AJ$161:$AO$161,2)=0,$CS291=99),AND(COUNTIF('0.Work Content Judge'!$AJ$161:$AO$161,2)&gt;0,$CT291=99),AND('0.Work Content Judge'!$T$161=0,$CU291=99),AND('0.Work Content Judge'!$U$161=0,$CV291=99)),0,IF(OR(AND('0.Work Content Judge'!$G$131=1,$CD291=1),AND('0.Work Content Judge'!$H$131=1,$CE291=1),AND('0.Work Content Judge'!$I$131=1,$CF291=1),AND('0.Work Content Judge'!$J$131=1,$CG291=1),AND('0.Work Content Judge'!$L$131=1,$CK291=1),,AND('0.Work Content Judge'!$O$131=1,$CL291=1),AND('0.Work Content Judge'!$P$131=1,$CM291=1)),1,0))</f>
        <v>0</v>
      </c>
      <c r="AS291" s="509">
        <f t="shared" si="58"/>
        <v>1</v>
      </c>
      <c r="AT291" s="509">
        <f>IF(OR(AND('0.Work Content Judge'!$AE$162=1,$CP291=99),AND('0.Work Content Judge'!$AH$162=1,$CQ291=99),AND('0.Work Content Judge'!$AG$162=1,$CR291=99),AND(COUNTIF('0.Work Content Judge'!$AJ$162:$AO$162,2)=0,$CS291=99),AND(COUNTIF('0.Work Content Judge'!$AJ$162:$AO$162,2)&gt;0,$CT291=99),AND('0.Work Content Judge'!$T$162=0,$CU291=99),AND('0.Work Content Judge'!$U$162=0,$CV291=99)),0,IF(OR(AND('0.Work Content Judge'!$G$132=1,$CD291=1),AND('0.Work Content Judge'!$H$132=1,$CE291=1),AND('0.Work Content Judge'!$I$132=1,$CF291=1),AND('0.Work Content Judge'!$J$132=1,$CG291=1),AND('0.Work Content Judge'!$L$132=1,$CK291=1),,AND('0.Work Content Judge'!$O$132=1,$CL291=1),AND('0.Work Content Judge'!$P$132=1,$CM291=1)),1,0))</f>
        <v>0</v>
      </c>
      <c r="AU291" s="509">
        <f t="shared" si="59"/>
        <v>1</v>
      </c>
      <c r="AV291" s="509">
        <f>IF(OR(AND('0.Work Content Judge'!$AE$163=1,$CP291=99),AND('0.Work Content Judge'!$AH$163=1,$CQ291=99),AND('0.Work Content Judge'!$AG$163=1,$CR291=99),AND(COUNTIF('0.Work Content Judge'!$AJ$163:$AO$163,2)=0,$CS291=99),AND(COUNTIF('0.Work Content Judge'!$AJ$163:$AO$163,2)&gt;0,$CT291=99),AND('0.Work Content Judge'!$T$163=0,$CU291=99),AND('0.Work Content Judge'!$U$163=0,$CV291=99)),0,IF(OR(AND('0.Work Content Judge'!$G$133=1,$CD291=1),AND('0.Work Content Judge'!$H$133=1,$CE291=1),AND('0.Work Content Judge'!$I$133=1,$CF291=1),AND('0.Work Content Judge'!$J$133=1,$CG291=1),AND('0.Work Content Judge'!$L$133=1,$CK291=1),,AND('0.Work Content Judge'!$O$133=1,$CL291=1),AND('0.Work Content Judge'!$P$133=1,$CM291=1)),1,0))</f>
        <v>0</v>
      </c>
      <c r="AW291" s="509">
        <f t="shared" si="60"/>
        <v>1</v>
      </c>
      <c r="AX291" s="509">
        <f>IF(OR(AND('0.Work Content Judge'!$AE$164=1,$CP291=99),AND('0.Work Content Judge'!$AH$164=1,$CQ291=99),AND('0.Work Content Judge'!$AG$164=1,$CR291=99),AND(COUNTIF('0.Work Content Judge'!$AJ$164:$AO$164,2)=0,$CS291=99),AND(COUNTIF('0.Work Content Judge'!$AJ$164:$AO$164,2)&gt;0,$CT291=99),AND('0.Work Content Judge'!$T$164=0,$CU291=99),AND('0.Work Content Judge'!$U$164=0,$CV291=99)),0,IF(OR(AND('0.Work Content Judge'!$G$134=1,$CD291=1),AND('0.Work Content Judge'!$H$134=1,$CE291=1),AND('0.Work Content Judge'!$I$134=1,$CF291=1),AND('0.Work Content Judge'!$J$134=1,$CG291=1),AND('0.Work Content Judge'!$L$134=1,$CK291=1),,AND('0.Work Content Judge'!$O$134=1,$CL291=1),AND('0.Work Content Judge'!$P$134=1,$CM291=1)),1,0))</f>
        <v>0</v>
      </c>
      <c r="AY291" s="509">
        <f t="shared" si="61"/>
        <v>1</v>
      </c>
      <c r="AZ291" s="493">
        <f t="shared" si="51"/>
        <v>1</v>
      </c>
      <c r="BA291" s="521">
        <v>1</v>
      </c>
      <c r="BB291" s="522">
        <v>1</v>
      </c>
      <c r="BC291" s="522" t="s">
        <v>749</v>
      </c>
      <c r="BD291" s="522" t="s">
        <v>749</v>
      </c>
      <c r="BE291" s="522" t="s">
        <v>749</v>
      </c>
      <c r="BF291" s="522" t="s">
        <v>749</v>
      </c>
      <c r="BG291" s="522" t="s">
        <v>749</v>
      </c>
      <c r="BH291" s="522" t="s">
        <v>749</v>
      </c>
      <c r="BI291" s="522" t="s">
        <v>749</v>
      </c>
      <c r="BJ291" s="522">
        <v>0</v>
      </c>
      <c r="BK291" s="522">
        <v>0</v>
      </c>
      <c r="BL291" s="522">
        <v>0</v>
      </c>
      <c r="BM291" s="522">
        <v>0</v>
      </c>
      <c r="BN291" s="522">
        <v>0</v>
      </c>
      <c r="BO291" s="522">
        <v>0</v>
      </c>
      <c r="BP291" s="522">
        <v>0</v>
      </c>
      <c r="BQ291" s="522" t="s">
        <v>749</v>
      </c>
      <c r="BR291" s="522" t="s">
        <v>749</v>
      </c>
      <c r="BS291" s="522" t="s">
        <v>749</v>
      </c>
      <c r="BT291" s="522" t="s">
        <v>749</v>
      </c>
      <c r="BU291" s="522" t="s">
        <v>749</v>
      </c>
      <c r="BV291" s="522" t="s">
        <v>749</v>
      </c>
      <c r="BW291" s="522" t="s">
        <v>749</v>
      </c>
      <c r="BX291" s="522" t="s">
        <v>749</v>
      </c>
      <c r="BY291" s="522">
        <v>1</v>
      </c>
      <c r="BZ291" s="522">
        <v>1</v>
      </c>
      <c r="CA291" s="522">
        <v>1</v>
      </c>
      <c r="CB291" s="522">
        <v>1</v>
      </c>
      <c r="CC291" s="522" t="s">
        <v>749</v>
      </c>
      <c r="CD291" s="522">
        <v>1</v>
      </c>
      <c r="CE291" s="522" t="s">
        <v>749</v>
      </c>
      <c r="CF291" s="522" t="s">
        <v>749</v>
      </c>
      <c r="CG291" s="522" t="s">
        <v>749</v>
      </c>
      <c r="CH291" s="522" t="s">
        <v>749</v>
      </c>
      <c r="CI291" s="522" t="s">
        <v>749</v>
      </c>
      <c r="CJ291" s="522" t="s">
        <v>749</v>
      </c>
      <c r="CK291" s="522" t="s">
        <v>749</v>
      </c>
      <c r="CL291" s="522" t="s">
        <v>749</v>
      </c>
      <c r="CM291" s="522" t="s">
        <v>749</v>
      </c>
      <c r="CN291" s="522" t="s">
        <v>749</v>
      </c>
      <c r="CO291" s="522">
        <v>1</v>
      </c>
      <c r="CP291" s="522"/>
      <c r="CQ291" s="522"/>
      <c r="CR291" s="522"/>
      <c r="CS291" s="522"/>
      <c r="CT291" s="522"/>
      <c r="CU291" s="522"/>
      <c r="CV291" s="522"/>
    </row>
    <row r="292" s="258" customFormat="1" ht="129.6" spans="1:100">
      <c r="A292" s="447"/>
      <c r="B292" s="448">
        <f t="shared" si="49"/>
        <v>277</v>
      </c>
      <c r="C292" s="455" t="s">
        <v>1091</v>
      </c>
      <c r="D292" s="450" t="s">
        <v>1015</v>
      </c>
      <c r="E292" s="451" t="s">
        <v>801</v>
      </c>
      <c r="F292" s="452" t="s">
        <v>1092</v>
      </c>
      <c r="G292" s="453" t="s">
        <v>1093</v>
      </c>
      <c r="H292" s="451" t="str">
        <f t="shared" si="50"/>
        <v>その他(ネットワーク機器等)
Other
(e.g., External FW, IPS/IDS, network equipment, storage devices, etc.)</v>
      </c>
      <c r="I292" s="319" t="s">
        <v>1018</v>
      </c>
      <c r="J292" s="320" t="s">
        <v>1019</v>
      </c>
      <c r="K292" s="487" t="str">
        <f t="shared" si="52"/>
        <v>回答不要
Not Applicable</v>
      </c>
      <c r="L292" s="488"/>
      <c r="M292" s="489"/>
      <c r="N292" s="492" t="s">
        <v>287</v>
      </c>
      <c r="O292" s="493"/>
      <c r="P292" s="494"/>
      <c r="Q292" s="503"/>
      <c r="R292" s="487" t="str">
        <f t="shared" si="53"/>
        <v>回答不要
Not Applicable</v>
      </c>
      <c r="S292" s="488"/>
      <c r="T292" s="489"/>
      <c r="U292" s="493"/>
      <c r="V292" s="494"/>
      <c r="W292" s="503"/>
      <c r="X292" s="487" t="str">
        <f t="shared" si="54"/>
        <v>回答不要
Not Applicable</v>
      </c>
      <c r="Y292" s="488"/>
      <c r="Z292" s="489"/>
      <c r="AA292" s="493"/>
      <c r="AB292" s="494"/>
      <c r="AC292" s="503"/>
      <c r="AD292" s="487" t="str">
        <f t="shared" si="55"/>
        <v>回答不要
Not Applicable</v>
      </c>
      <c r="AE292" s="488"/>
      <c r="AF292" s="489"/>
      <c r="AG292" s="493"/>
      <c r="AH292" s="494"/>
      <c r="AI292" s="503"/>
      <c r="AJ292" s="487" t="str">
        <f t="shared" si="56"/>
        <v>回答不要
Not Applicable</v>
      </c>
      <c r="AK292" s="488"/>
      <c r="AL292" s="489"/>
      <c r="AM292" s="493"/>
      <c r="AN292" s="494"/>
      <c r="AO292" s="503"/>
      <c r="AP292" s="509">
        <f>IF(OR(AND('0.Work Content Judge'!$AE$160=1,$CP292=99),AND('0.Work Content Judge'!$AH$160=1,$CQ292=99),AND('0.Work Content Judge'!$AG$160=1,$CR292=99),AND(COUNTIF('0.Work Content Judge'!$AJ$160:$AO$160,2)=0,$CS292=99),AND(COUNTIF('0.Work Content Judge'!$AJ$160:$AO$160,2)&gt;0,$CT292=99),AND('0.Work Content Judge'!$T$160=0,$CU292=99),AND('0.Work Content Judge'!$U$160=0,$CV292=99)),0,IF(OR(AND('0.Work Content Judge'!$G$130=1,$CD292=1),AND('0.Work Content Judge'!$H$130=1,$CE292=1),AND('0.Work Content Judge'!$I$130=1,$CF292=1),AND('0.Work Content Judge'!$J$130=1,$CG292=1),AND('0.Work Content Judge'!$L$130=1,$CK292=1),,AND('0.Work Content Judge'!$O$130=1,$CL292=1),AND('0.Work Content Judge'!$P$130=1,$CM292=1)),1,0))</f>
        <v>0</v>
      </c>
      <c r="AQ292" s="509">
        <f t="shared" si="57"/>
        <v>1</v>
      </c>
      <c r="AR292" s="509">
        <f>IF(OR(AND('0.Work Content Judge'!$AE$161=1,$CP292=99),AND('0.Work Content Judge'!$AH$161=1,$CQ292=99),AND('0.Work Content Judge'!$AG$161=1,$CR292=99),AND(COUNTIF('0.Work Content Judge'!$AJ$161:$AO$161,2)=0,$CS292=99),AND(COUNTIF('0.Work Content Judge'!$AJ$161:$AO$161,2)&gt;0,$CT292=99),AND('0.Work Content Judge'!$T$161=0,$CU292=99),AND('0.Work Content Judge'!$U$161=0,$CV292=99)),0,IF(OR(AND('0.Work Content Judge'!$G$131=1,$CD292=1),AND('0.Work Content Judge'!$H$131=1,$CE292=1),AND('0.Work Content Judge'!$I$131=1,$CF292=1),AND('0.Work Content Judge'!$J$131=1,$CG292=1),AND('0.Work Content Judge'!$L$131=1,$CK292=1),,AND('0.Work Content Judge'!$O$131=1,$CL292=1),AND('0.Work Content Judge'!$P$131=1,$CM292=1)),1,0))</f>
        <v>0</v>
      </c>
      <c r="AS292" s="509">
        <f t="shared" si="58"/>
        <v>1</v>
      </c>
      <c r="AT292" s="509">
        <f>IF(OR(AND('0.Work Content Judge'!$AE$162=1,$CP292=99),AND('0.Work Content Judge'!$AH$162=1,$CQ292=99),AND('0.Work Content Judge'!$AG$162=1,$CR292=99),AND(COUNTIF('0.Work Content Judge'!$AJ$162:$AO$162,2)=0,$CS292=99),AND(COUNTIF('0.Work Content Judge'!$AJ$162:$AO$162,2)&gt;0,$CT292=99),AND('0.Work Content Judge'!$T$162=0,$CU292=99),AND('0.Work Content Judge'!$U$162=0,$CV292=99)),0,IF(OR(AND('0.Work Content Judge'!$G$132=1,$CD292=1),AND('0.Work Content Judge'!$H$132=1,$CE292=1),AND('0.Work Content Judge'!$I$132=1,$CF292=1),AND('0.Work Content Judge'!$J$132=1,$CG292=1),AND('0.Work Content Judge'!$L$132=1,$CK292=1),,AND('0.Work Content Judge'!$O$132=1,$CL292=1),AND('0.Work Content Judge'!$P$132=1,$CM292=1)),1,0))</f>
        <v>0</v>
      </c>
      <c r="AU292" s="509">
        <f t="shared" si="59"/>
        <v>1</v>
      </c>
      <c r="AV292" s="509">
        <f>IF(OR(AND('0.Work Content Judge'!$AE$163=1,$CP292=99),AND('0.Work Content Judge'!$AH$163=1,$CQ292=99),AND('0.Work Content Judge'!$AG$163=1,$CR292=99),AND(COUNTIF('0.Work Content Judge'!$AJ$163:$AO$163,2)=0,$CS292=99),AND(COUNTIF('0.Work Content Judge'!$AJ$163:$AO$163,2)&gt;0,$CT292=99),AND('0.Work Content Judge'!$T$163=0,$CU292=99),AND('0.Work Content Judge'!$U$163=0,$CV292=99)),0,IF(OR(AND('0.Work Content Judge'!$G$133=1,$CD292=1),AND('0.Work Content Judge'!$H$133=1,$CE292=1),AND('0.Work Content Judge'!$I$133=1,$CF292=1),AND('0.Work Content Judge'!$J$133=1,$CG292=1),AND('0.Work Content Judge'!$L$133=1,$CK292=1),,AND('0.Work Content Judge'!$O$133=1,$CL292=1),AND('0.Work Content Judge'!$P$133=1,$CM292=1)),1,0))</f>
        <v>0</v>
      </c>
      <c r="AW292" s="509">
        <f t="shared" si="60"/>
        <v>1</v>
      </c>
      <c r="AX292" s="509">
        <f>IF(OR(AND('0.Work Content Judge'!$AE$164=1,$CP292=99),AND('0.Work Content Judge'!$AH$164=1,$CQ292=99),AND('0.Work Content Judge'!$AG$164=1,$CR292=99),AND(COUNTIF('0.Work Content Judge'!$AJ$164:$AO$164,2)=0,$CS292=99),AND(COUNTIF('0.Work Content Judge'!$AJ$164:$AO$164,2)&gt;0,$CT292=99),AND('0.Work Content Judge'!$T$164=0,$CU292=99),AND('0.Work Content Judge'!$U$164=0,$CV292=99)),0,IF(OR(AND('0.Work Content Judge'!$G$134=1,$CD292=1),AND('0.Work Content Judge'!$H$134=1,$CE292=1),AND('0.Work Content Judge'!$I$134=1,$CF292=1),AND('0.Work Content Judge'!$J$134=1,$CG292=1),AND('0.Work Content Judge'!$L$134=1,$CK292=1),,AND('0.Work Content Judge'!$O$134=1,$CL292=1),AND('0.Work Content Judge'!$P$134=1,$CM292=1)),1,0))</f>
        <v>0</v>
      </c>
      <c r="AY292" s="509">
        <f t="shared" si="61"/>
        <v>1</v>
      </c>
      <c r="AZ292" s="493">
        <f t="shared" si="51"/>
        <v>1</v>
      </c>
      <c r="BA292" s="521">
        <v>1</v>
      </c>
      <c r="BB292" s="522">
        <v>1</v>
      </c>
      <c r="BC292" s="522" t="s">
        <v>749</v>
      </c>
      <c r="BD292" s="522">
        <v>1</v>
      </c>
      <c r="BE292" s="522" t="s">
        <v>749</v>
      </c>
      <c r="BF292" s="522" t="s">
        <v>749</v>
      </c>
      <c r="BG292" s="522" t="s">
        <v>749</v>
      </c>
      <c r="BH292" s="522" t="s">
        <v>749</v>
      </c>
      <c r="BI292" s="522" t="s">
        <v>749</v>
      </c>
      <c r="BJ292" s="522">
        <v>0</v>
      </c>
      <c r="BK292" s="522">
        <v>0</v>
      </c>
      <c r="BL292" s="522">
        <v>0</v>
      </c>
      <c r="BM292" s="522">
        <v>0</v>
      </c>
      <c r="BN292" s="522">
        <v>0</v>
      </c>
      <c r="BO292" s="522">
        <v>0</v>
      </c>
      <c r="BP292" s="522">
        <v>0</v>
      </c>
      <c r="BQ292" s="522" t="s">
        <v>749</v>
      </c>
      <c r="BR292" s="522" t="s">
        <v>749</v>
      </c>
      <c r="BS292" s="522" t="s">
        <v>749</v>
      </c>
      <c r="BT292" s="522" t="s">
        <v>749</v>
      </c>
      <c r="BU292" s="522" t="s">
        <v>749</v>
      </c>
      <c r="BV292" s="522" t="s">
        <v>749</v>
      </c>
      <c r="BW292" s="522" t="s">
        <v>749</v>
      </c>
      <c r="BX292" s="522" t="s">
        <v>749</v>
      </c>
      <c r="BY292" s="522">
        <v>1</v>
      </c>
      <c r="BZ292" s="522">
        <v>1</v>
      </c>
      <c r="CA292" s="522">
        <v>1</v>
      </c>
      <c r="CB292" s="522">
        <v>1</v>
      </c>
      <c r="CC292" s="522">
        <v>1</v>
      </c>
      <c r="CD292" s="522">
        <v>1</v>
      </c>
      <c r="CE292" s="522" t="s">
        <v>749</v>
      </c>
      <c r="CF292" s="522">
        <v>1</v>
      </c>
      <c r="CG292" s="522">
        <v>1</v>
      </c>
      <c r="CH292" s="522" t="s">
        <v>749</v>
      </c>
      <c r="CI292" s="522" t="s">
        <v>749</v>
      </c>
      <c r="CJ292" s="522" t="s">
        <v>749</v>
      </c>
      <c r="CK292" s="522" t="s">
        <v>749</v>
      </c>
      <c r="CL292" s="522" t="s">
        <v>749</v>
      </c>
      <c r="CM292" s="522" t="s">
        <v>749</v>
      </c>
      <c r="CN292" s="522">
        <v>1</v>
      </c>
      <c r="CO292" s="522">
        <v>1</v>
      </c>
      <c r="CP292" s="522"/>
      <c r="CQ292" s="522"/>
      <c r="CR292" s="522"/>
      <c r="CS292" s="522"/>
      <c r="CT292" s="522"/>
      <c r="CU292" s="522"/>
      <c r="CV292" s="522"/>
    </row>
    <row r="293" s="258" customFormat="1" ht="129.6" spans="1:100">
      <c r="A293" s="447"/>
      <c r="B293" s="448">
        <f t="shared" si="49"/>
        <v>278</v>
      </c>
      <c r="C293" s="455" t="s">
        <v>1902</v>
      </c>
      <c r="D293" s="450" t="s">
        <v>1015</v>
      </c>
      <c r="E293" s="451" t="s">
        <v>801</v>
      </c>
      <c r="F293" s="452" t="s">
        <v>1903</v>
      </c>
      <c r="G293" s="453" t="s">
        <v>1904</v>
      </c>
      <c r="H293" s="451" t="str">
        <f t="shared" si="50"/>
        <v>その他(ネットワーク機器等)
Other
(e.g., External FW, IPS/IDS, network equipment, storage devices, etc.)</v>
      </c>
      <c r="I293" s="319" t="s">
        <v>1018</v>
      </c>
      <c r="J293" s="320" t="s">
        <v>1019</v>
      </c>
      <c r="K293" s="487" t="str">
        <f t="shared" si="52"/>
        <v>回答不要
Not Applicable</v>
      </c>
      <c r="L293" s="488"/>
      <c r="M293" s="489"/>
      <c r="N293" s="492" t="s">
        <v>287</v>
      </c>
      <c r="O293" s="493"/>
      <c r="P293" s="494"/>
      <c r="Q293" s="503"/>
      <c r="R293" s="487" t="str">
        <f t="shared" si="53"/>
        <v>回答不要
Not Applicable</v>
      </c>
      <c r="S293" s="488"/>
      <c r="T293" s="489"/>
      <c r="U293" s="493"/>
      <c r="V293" s="494"/>
      <c r="W293" s="503"/>
      <c r="X293" s="487" t="str">
        <f t="shared" si="54"/>
        <v>回答不要
Not Applicable</v>
      </c>
      <c r="Y293" s="488"/>
      <c r="Z293" s="489"/>
      <c r="AA293" s="493"/>
      <c r="AB293" s="494"/>
      <c r="AC293" s="503"/>
      <c r="AD293" s="487" t="str">
        <f t="shared" si="55"/>
        <v>回答不要
Not Applicable</v>
      </c>
      <c r="AE293" s="488"/>
      <c r="AF293" s="489"/>
      <c r="AG293" s="493"/>
      <c r="AH293" s="494"/>
      <c r="AI293" s="503"/>
      <c r="AJ293" s="487" t="str">
        <f t="shared" si="56"/>
        <v>回答不要
Not Applicable</v>
      </c>
      <c r="AK293" s="488"/>
      <c r="AL293" s="489"/>
      <c r="AM293" s="493"/>
      <c r="AN293" s="494"/>
      <c r="AO293" s="503"/>
      <c r="AP293" s="509">
        <f>IF(OR(AND('0.Work Content Judge'!$AE$160=1,$CP293=99),AND('0.Work Content Judge'!$AH$160=1,$CQ293=99),AND('0.Work Content Judge'!$AG$160=1,$CR293=99),AND(COUNTIF('0.Work Content Judge'!$AJ$160:$AO$160,2)=0,$CS293=99),AND(COUNTIF('0.Work Content Judge'!$AJ$160:$AO$160,2)&gt;0,$CT293=99),AND('0.Work Content Judge'!$T$160=0,$CU293=99),AND('0.Work Content Judge'!$U$160=0,$CV293=99)),0,IF(OR(AND('0.Work Content Judge'!$G$130=1,$CD293=1),AND('0.Work Content Judge'!$H$130=1,$CE293=1),AND('0.Work Content Judge'!$I$130=1,$CF293=1),AND('0.Work Content Judge'!$J$130=1,$CG293=1),AND('0.Work Content Judge'!$L$130=1,$CK293=1),,AND('0.Work Content Judge'!$O$130=1,$CL293=1),AND('0.Work Content Judge'!$P$130=1,$CM293=1)),1,0))</f>
        <v>0</v>
      </c>
      <c r="AQ293" s="509">
        <f t="shared" si="57"/>
        <v>1</v>
      </c>
      <c r="AR293" s="509">
        <f>IF(OR(AND('0.Work Content Judge'!$AE$161=1,$CP293=99),AND('0.Work Content Judge'!$AH$161=1,$CQ293=99),AND('0.Work Content Judge'!$AG$161=1,$CR293=99),AND(COUNTIF('0.Work Content Judge'!$AJ$161:$AO$161,2)=0,$CS293=99),AND(COUNTIF('0.Work Content Judge'!$AJ$161:$AO$161,2)&gt;0,$CT293=99),AND('0.Work Content Judge'!$T$161=0,$CU293=99),AND('0.Work Content Judge'!$U$161=0,$CV293=99)),0,IF(OR(AND('0.Work Content Judge'!$G$131=1,$CD293=1),AND('0.Work Content Judge'!$H$131=1,$CE293=1),AND('0.Work Content Judge'!$I$131=1,$CF293=1),AND('0.Work Content Judge'!$J$131=1,$CG293=1),AND('0.Work Content Judge'!$L$131=1,$CK293=1),,AND('0.Work Content Judge'!$O$131=1,$CL293=1),AND('0.Work Content Judge'!$P$131=1,$CM293=1)),1,0))</f>
        <v>0</v>
      </c>
      <c r="AS293" s="509">
        <f t="shared" si="58"/>
        <v>1</v>
      </c>
      <c r="AT293" s="509">
        <f>IF(OR(AND('0.Work Content Judge'!$AE$162=1,$CP293=99),AND('0.Work Content Judge'!$AH$162=1,$CQ293=99),AND('0.Work Content Judge'!$AG$162=1,$CR293=99),AND(COUNTIF('0.Work Content Judge'!$AJ$162:$AO$162,2)=0,$CS293=99),AND(COUNTIF('0.Work Content Judge'!$AJ$162:$AO$162,2)&gt;0,$CT293=99),AND('0.Work Content Judge'!$T$162=0,$CU293=99),AND('0.Work Content Judge'!$U$162=0,$CV293=99)),0,IF(OR(AND('0.Work Content Judge'!$G$132=1,$CD293=1),AND('0.Work Content Judge'!$H$132=1,$CE293=1),AND('0.Work Content Judge'!$I$132=1,$CF293=1),AND('0.Work Content Judge'!$J$132=1,$CG293=1),AND('0.Work Content Judge'!$L$132=1,$CK293=1),,AND('0.Work Content Judge'!$O$132=1,$CL293=1),AND('0.Work Content Judge'!$P$132=1,$CM293=1)),1,0))</f>
        <v>0</v>
      </c>
      <c r="AU293" s="509">
        <f t="shared" si="59"/>
        <v>1</v>
      </c>
      <c r="AV293" s="509">
        <f>IF(OR(AND('0.Work Content Judge'!$AE$163=1,$CP293=99),AND('0.Work Content Judge'!$AH$163=1,$CQ293=99),AND('0.Work Content Judge'!$AG$163=1,$CR293=99),AND(COUNTIF('0.Work Content Judge'!$AJ$163:$AO$163,2)=0,$CS293=99),AND(COUNTIF('0.Work Content Judge'!$AJ$163:$AO$163,2)&gt;0,$CT293=99),AND('0.Work Content Judge'!$T$163=0,$CU293=99),AND('0.Work Content Judge'!$U$163=0,$CV293=99)),0,IF(OR(AND('0.Work Content Judge'!$G$133=1,$CD293=1),AND('0.Work Content Judge'!$H$133=1,$CE293=1),AND('0.Work Content Judge'!$I$133=1,$CF293=1),AND('0.Work Content Judge'!$J$133=1,$CG293=1),AND('0.Work Content Judge'!$L$133=1,$CK293=1),,AND('0.Work Content Judge'!$O$133=1,$CL293=1),AND('0.Work Content Judge'!$P$133=1,$CM293=1)),1,0))</f>
        <v>0</v>
      </c>
      <c r="AW293" s="509">
        <f t="shared" si="60"/>
        <v>1</v>
      </c>
      <c r="AX293" s="509">
        <f>IF(OR(AND('0.Work Content Judge'!$AE$164=1,$CP293=99),AND('0.Work Content Judge'!$AH$164=1,$CQ293=99),AND('0.Work Content Judge'!$AG$164=1,$CR293=99),AND(COUNTIF('0.Work Content Judge'!$AJ$164:$AO$164,2)=0,$CS293=99),AND(COUNTIF('0.Work Content Judge'!$AJ$164:$AO$164,2)&gt;0,$CT293=99),AND('0.Work Content Judge'!$T$164=0,$CU293=99),AND('0.Work Content Judge'!$U$164=0,$CV293=99)),0,IF(OR(AND('0.Work Content Judge'!$G$134=1,$CD293=1),AND('0.Work Content Judge'!$H$134=1,$CE293=1),AND('0.Work Content Judge'!$I$134=1,$CF293=1),AND('0.Work Content Judge'!$J$134=1,$CG293=1),AND('0.Work Content Judge'!$L$134=1,$CK293=1),,AND('0.Work Content Judge'!$O$134=1,$CL293=1),AND('0.Work Content Judge'!$P$134=1,$CM293=1)),1,0))</f>
        <v>0</v>
      </c>
      <c r="AY293" s="509">
        <f t="shared" si="61"/>
        <v>1</v>
      </c>
      <c r="AZ293" s="493">
        <f t="shared" si="51"/>
        <v>1</v>
      </c>
      <c r="BA293" s="521">
        <v>1</v>
      </c>
      <c r="BB293" s="522">
        <v>1</v>
      </c>
      <c r="BC293" s="522" t="s">
        <v>749</v>
      </c>
      <c r="BD293" s="522" t="s">
        <v>749</v>
      </c>
      <c r="BE293" s="522" t="s">
        <v>749</v>
      </c>
      <c r="BF293" s="522" t="s">
        <v>749</v>
      </c>
      <c r="BG293" s="522" t="s">
        <v>749</v>
      </c>
      <c r="BH293" s="522" t="s">
        <v>749</v>
      </c>
      <c r="BI293" s="522" t="s">
        <v>749</v>
      </c>
      <c r="BJ293" s="522">
        <v>0</v>
      </c>
      <c r="BK293" s="522">
        <v>0</v>
      </c>
      <c r="BL293" s="522">
        <v>0</v>
      </c>
      <c r="BM293" s="522">
        <v>0</v>
      </c>
      <c r="BN293" s="522">
        <v>0</v>
      </c>
      <c r="BO293" s="522">
        <v>0</v>
      </c>
      <c r="BP293" s="522">
        <v>0</v>
      </c>
      <c r="BQ293" s="522" t="s">
        <v>749</v>
      </c>
      <c r="BR293" s="522" t="s">
        <v>749</v>
      </c>
      <c r="BS293" s="522" t="s">
        <v>749</v>
      </c>
      <c r="BT293" s="522" t="s">
        <v>749</v>
      </c>
      <c r="BU293" s="522" t="s">
        <v>749</v>
      </c>
      <c r="BV293" s="522" t="s">
        <v>749</v>
      </c>
      <c r="BW293" s="522" t="s">
        <v>749</v>
      </c>
      <c r="BX293" s="522" t="s">
        <v>749</v>
      </c>
      <c r="BY293" s="522">
        <v>1</v>
      </c>
      <c r="BZ293" s="522">
        <v>1</v>
      </c>
      <c r="CA293" s="522">
        <v>1</v>
      </c>
      <c r="CB293" s="522">
        <v>1</v>
      </c>
      <c r="CC293" s="522" t="s">
        <v>749</v>
      </c>
      <c r="CD293" s="522">
        <v>1</v>
      </c>
      <c r="CE293" s="522">
        <v>1</v>
      </c>
      <c r="CF293" s="522" t="s">
        <v>749</v>
      </c>
      <c r="CG293" s="522">
        <v>1</v>
      </c>
      <c r="CH293" s="522" t="s">
        <v>749</v>
      </c>
      <c r="CI293" s="522" t="s">
        <v>749</v>
      </c>
      <c r="CJ293" s="522" t="s">
        <v>749</v>
      </c>
      <c r="CK293" s="522" t="s">
        <v>749</v>
      </c>
      <c r="CL293" s="522" t="s">
        <v>749</v>
      </c>
      <c r="CM293" s="522" t="s">
        <v>749</v>
      </c>
      <c r="CN293" s="522" t="s">
        <v>749</v>
      </c>
      <c r="CO293" s="522">
        <v>1</v>
      </c>
      <c r="CP293" s="522"/>
      <c r="CQ293" s="522"/>
      <c r="CR293" s="522">
        <v>99</v>
      </c>
      <c r="CS293" s="522"/>
      <c r="CT293" s="522"/>
      <c r="CU293" s="522"/>
      <c r="CV293" s="522"/>
    </row>
    <row r="294" s="258" customFormat="1" ht="129.6" spans="1:100">
      <c r="A294" s="447"/>
      <c r="B294" s="448">
        <f t="shared" si="49"/>
        <v>279</v>
      </c>
      <c r="C294" s="449" t="s">
        <v>1905</v>
      </c>
      <c r="D294" s="450" t="s">
        <v>1015</v>
      </c>
      <c r="E294" s="451" t="s">
        <v>744</v>
      </c>
      <c r="F294" s="452" t="s">
        <v>1906</v>
      </c>
      <c r="G294" s="453" t="s">
        <v>1907</v>
      </c>
      <c r="H294" s="451" t="str">
        <f t="shared" si="50"/>
        <v>サーバ全体
Entire server</v>
      </c>
      <c r="I294" s="319" t="s">
        <v>1018</v>
      </c>
      <c r="J294" s="320" t="s">
        <v>1019</v>
      </c>
      <c r="K294" s="487" t="str">
        <f t="shared" si="52"/>
        <v>回答不要
Not Applicable</v>
      </c>
      <c r="L294" s="488"/>
      <c r="M294" s="489"/>
      <c r="N294" s="490" t="s">
        <v>1905</v>
      </c>
      <c r="O294" s="491"/>
      <c r="P294" s="322"/>
      <c r="Q294" s="502"/>
      <c r="R294" s="487" t="str">
        <f t="shared" si="53"/>
        <v>回答不要
Not Applicable</v>
      </c>
      <c r="S294" s="488"/>
      <c r="T294" s="489"/>
      <c r="U294" s="491"/>
      <c r="V294" s="322"/>
      <c r="W294" s="502"/>
      <c r="X294" s="487" t="str">
        <f t="shared" si="54"/>
        <v>回答不要
Not Applicable</v>
      </c>
      <c r="Y294" s="488"/>
      <c r="Z294" s="489"/>
      <c r="AA294" s="491"/>
      <c r="AB294" s="322"/>
      <c r="AC294" s="502"/>
      <c r="AD294" s="487" t="str">
        <f t="shared" si="55"/>
        <v>回答不要
Not Applicable</v>
      </c>
      <c r="AE294" s="488"/>
      <c r="AF294" s="489"/>
      <c r="AG294" s="491"/>
      <c r="AH294" s="322"/>
      <c r="AI294" s="502"/>
      <c r="AJ294" s="487" t="str">
        <f t="shared" si="56"/>
        <v>回答不要
Not Applicable</v>
      </c>
      <c r="AK294" s="488"/>
      <c r="AL294" s="489"/>
      <c r="AM294" s="491"/>
      <c r="AN294" s="322"/>
      <c r="AO294" s="502"/>
      <c r="AP294" s="509">
        <f>IF(OR(AND('0.Work Content Judge'!$AE$160=1,$CP294=99),AND('0.Work Content Judge'!$AH$160=1,$CQ294=99),AND('0.Work Content Judge'!$AG$160=1,$CR294=99),AND(COUNTIF('0.Work Content Judge'!$AJ$160:$AO$160,2)=0,$CS294=99),AND(COUNTIF('0.Work Content Judge'!$AJ$160:$AO$160,2)&gt;0,$CT294=99),AND('0.Work Content Judge'!$T$160=0,$CU294=99),AND('0.Work Content Judge'!$U$160=0,$CV294=99)),0,IF(OR(AND('0.Work Content Judge'!$G$130=1,$CD294=1),AND('0.Work Content Judge'!$H$130=1,$CE294=1),AND('0.Work Content Judge'!$I$130=1,$CF294=1),AND('0.Work Content Judge'!$J$130=1,$CG294=1),AND('0.Work Content Judge'!$L$130=1,$CK294=1),,AND('0.Work Content Judge'!$O$130=1,$CL294=1),AND('0.Work Content Judge'!$P$130=1,$CM294=1)),1,0))</f>
        <v>0</v>
      </c>
      <c r="AQ294" s="509">
        <f t="shared" si="57"/>
        <v>1</v>
      </c>
      <c r="AR294" s="509">
        <f>IF(OR(AND('0.Work Content Judge'!$AE$161=1,$CP294=99),AND('0.Work Content Judge'!$AH$161=1,$CQ294=99),AND('0.Work Content Judge'!$AG$161=1,$CR294=99),AND(COUNTIF('0.Work Content Judge'!$AJ$161:$AO$161,2)=0,$CS294=99),AND(COUNTIF('0.Work Content Judge'!$AJ$161:$AO$161,2)&gt;0,$CT294=99),AND('0.Work Content Judge'!$T$161=0,$CU294=99),AND('0.Work Content Judge'!$U$161=0,$CV294=99)),0,IF(OR(AND('0.Work Content Judge'!$G$131=1,$CD294=1),AND('0.Work Content Judge'!$H$131=1,$CE294=1),AND('0.Work Content Judge'!$I$131=1,$CF294=1),AND('0.Work Content Judge'!$J$131=1,$CG294=1),AND('0.Work Content Judge'!$L$131=1,$CK294=1),,AND('0.Work Content Judge'!$O$131=1,$CL294=1),AND('0.Work Content Judge'!$P$131=1,$CM294=1)),1,0))</f>
        <v>0</v>
      </c>
      <c r="AS294" s="509">
        <f t="shared" si="58"/>
        <v>1</v>
      </c>
      <c r="AT294" s="509">
        <f>IF(OR(AND('0.Work Content Judge'!$AE$162=1,$CP294=99),AND('0.Work Content Judge'!$AH$162=1,$CQ294=99),AND('0.Work Content Judge'!$AG$162=1,$CR294=99),AND(COUNTIF('0.Work Content Judge'!$AJ$162:$AO$162,2)=0,$CS294=99),AND(COUNTIF('0.Work Content Judge'!$AJ$162:$AO$162,2)&gt;0,$CT294=99),AND('0.Work Content Judge'!$T$162=0,$CU294=99),AND('0.Work Content Judge'!$U$162=0,$CV294=99)),0,IF(OR(AND('0.Work Content Judge'!$G$132=1,$CD294=1),AND('0.Work Content Judge'!$H$132=1,$CE294=1),AND('0.Work Content Judge'!$I$132=1,$CF294=1),AND('0.Work Content Judge'!$J$132=1,$CG294=1),AND('0.Work Content Judge'!$L$132=1,$CK294=1),,AND('0.Work Content Judge'!$O$132=1,$CL294=1),AND('0.Work Content Judge'!$P$132=1,$CM294=1)),1,0))</f>
        <v>0</v>
      </c>
      <c r="AU294" s="509">
        <f t="shared" si="59"/>
        <v>1</v>
      </c>
      <c r="AV294" s="509">
        <f>IF(OR(AND('0.Work Content Judge'!$AE$163=1,$CP294=99),AND('0.Work Content Judge'!$AH$163=1,$CQ294=99),AND('0.Work Content Judge'!$AG$163=1,$CR294=99),AND(COUNTIF('0.Work Content Judge'!$AJ$163:$AO$163,2)=0,$CS294=99),AND(COUNTIF('0.Work Content Judge'!$AJ$163:$AO$163,2)&gt;0,$CT294=99),AND('0.Work Content Judge'!$T$163=0,$CU294=99),AND('0.Work Content Judge'!$U$163=0,$CV294=99)),0,IF(OR(AND('0.Work Content Judge'!$G$133=1,$CD294=1),AND('0.Work Content Judge'!$H$133=1,$CE294=1),AND('0.Work Content Judge'!$I$133=1,$CF294=1),AND('0.Work Content Judge'!$J$133=1,$CG294=1),AND('0.Work Content Judge'!$L$133=1,$CK294=1),,AND('0.Work Content Judge'!$O$133=1,$CL294=1),AND('0.Work Content Judge'!$P$133=1,$CM294=1)),1,0))</f>
        <v>0</v>
      </c>
      <c r="AW294" s="509">
        <f t="shared" si="60"/>
        <v>1</v>
      </c>
      <c r="AX294" s="509">
        <f>IF(OR(AND('0.Work Content Judge'!$AE$164=1,$CP294=99),AND('0.Work Content Judge'!$AH$164=1,$CQ294=99),AND('0.Work Content Judge'!$AG$164=1,$CR294=99),AND(COUNTIF('0.Work Content Judge'!$AJ$164:$AO$164,2)=0,$CS294=99),AND(COUNTIF('0.Work Content Judge'!$AJ$164:$AO$164,2)&gt;0,$CT294=99),AND('0.Work Content Judge'!$T$164=0,$CU294=99),AND('0.Work Content Judge'!$U$164=0,$CV294=99)),0,IF(OR(AND('0.Work Content Judge'!$G$134=1,$CD294=1),AND('0.Work Content Judge'!$H$134=1,$CE294=1),AND('0.Work Content Judge'!$I$134=1,$CF294=1),AND('0.Work Content Judge'!$J$134=1,$CG294=1),AND('0.Work Content Judge'!$L$134=1,$CK294=1),,AND('0.Work Content Judge'!$O$134=1,$CL294=1),AND('0.Work Content Judge'!$P$134=1,$CM294=1)),1,0))</f>
        <v>0</v>
      </c>
      <c r="AY294" s="509">
        <f t="shared" si="61"/>
        <v>1</v>
      </c>
      <c r="AZ294" s="493">
        <f t="shared" si="51"/>
        <v>1</v>
      </c>
      <c r="BA294" s="521">
        <v>1</v>
      </c>
      <c r="BB294" s="522">
        <v>1</v>
      </c>
      <c r="BC294" s="522" t="s">
        <v>749</v>
      </c>
      <c r="BD294" s="522" t="s">
        <v>749</v>
      </c>
      <c r="BE294" s="522" t="s">
        <v>749</v>
      </c>
      <c r="BF294" s="522" t="s">
        <v>749</v>
      </c>
      <c r="BG294" s="522" t="s">
        <v>749</v>
      </c>
      <c r="BH294" s="522" t="s">
        <v>749</v>
      </c>
      <c r="BI294" s="522" t="s">
        <v>749</v>
      </c>
      <c r="BJ294" s="522">
        <v>0</v>
      </c>
      <c r="BK294" s="522">
        <v>0</v>
      </c>
      <c r="BL294" s="522">
        <v>0</v>
      </c>
      <c r="BM294" s="522">
        <v>0</v>
      </c>
      <c r="BN294" s="522">
        <v>0</v>
      </c>
      <c r="BO294" s="522">
        <v>0</v>
      </c>
      <c r="BP294" s="522">
        <v>0</v>
      </c>
      <c r="BQ294" s="522">
        <v>1</v>
      </c>
      <c r="BR294" s="522" t="s">
        <v>749</v>
      </c>
      <c r="BS294" s="522" t="s">
        <v>749</v>
      </c>
      <c r="BT294" s="522" t="s">
        <v>749</v>
      </c>
      <c r="BU294" s="522" t="s">
        <v>749</v>
      </c>
      <c r="BV294" s="522" t="s">
        <v>749</v>
      </c>
      <c r="BW294" s="522" t="s">
        <v>749</v>
      </c>
      <c r="BX294" s="522" t="s">
        <v>749</v>
      </c>
      <c r="BY294" s="522" t="s">
        <v>749</v>
      </c>
      <c r="BZ294" s="522">
        <v>1</v>
      </c>
      <c r="CA294" s="522">
        <v>1</v>
      </c>
      <c r="CB294" s="522"/>
      <c r="CC294" s="522" t="s">
        <v>749</v>
      </c>
      <c r="CD294" s="522">
        <v>1</v>
      </c>
      <c r="CE294" s="522" t="s">
        <v>749</v>
      </c>
      <c r="CF294" s="522" t="s">
        <v>749</v>
      </c>
      <c r="CG294" s="522" t="s">
        <v>749</v>
      </c>
      <c r="CH294" s="522">
        <v>1</v>
      </c>
      <c r="CI294" s="522" t="s">
        <v>749</v>
      </c>
      <c r="CJ294" s="522" t="s">
        <v>749</v>
      </c>
      <c r="CK294" s="522" t="s">
        <v>749</v>
      </c>
      <c r="CL294" s="522" t="s">
        <v>749</v>
      </c>
      <c r="CM294" s="522" t="s">
        <v>749</v>
      </c>
      <c r="CN294" s="522" t="s">
        <v>749</v>
      </c>
      <c r="CO294" s="522">
        <v>1</v>
      </c>
      <c r="CP294" s="522"/>
      <c r="CQ294" s="522"/>
      <c r="CR294" s="522"/>
      <c r="CS294" s="522"/>
      <c r="CT294" s="522"/>
      <c r="CU294" s="522"/>
      <c r="CV294" s="522"/>
    </row>
    <row r="295" s="258" customFormat="1" ht="129.6" spans="1:100">
      <c r="A295" s="447"/>
      <c r="B295" s="448">
        <f t="shared" si="49"/>
        <v>280</v>
      </c>
      <c r="C295" s="449" t="s">
        <v>1908</v>
      </c>
      <c r="D295" s="450" t="s">
        <v>1015</v>
      </c>
      <c r="E295" s="451" t="s">
        <v>744</v>
      </c>
      <c r="F295" s="452" t="s">
        <v>1909</v>
      </c>
      <c r="G295" s="453" t="s">
        <v>1910</v>
      </c>
      <c r="H295" s="451" t="str">
        <f t="shared" si="50"/>
        <v>サーバ全体
Entire server</v>
      </c>
      <c r="I295" s="319" t="s">
        <v>1018</v>
      </c>
      <c r="J295" s="320" t="s">
        <v>1019</v>
      </c>
      <c r="K295" s="487" t="str">
        <f t="shared" si="52"/>
        <v>回答不要
Not Applicable</v>
      </c>
      <c r="L295" s="488"/>
      <c r="M295" s="489"/>
      <c r="N295" s="490" t="s">
        <v>1908</v>
      </c>
      <c r="O295" s="491"/>
      <c r="P295" s="322"/>
      <c r="Q295" s="502"/>
      <c r="R295" s="487" t="str">
        <f t="shared" si="53"/>
        <v>回答不要
Not Applicable</v>
      </c>
      <c r="S295" s="488"/>
      <c r="T295" s="489"/>
      <c r="U295" s="491"/>
      <c r="V295" s="322"/>
      <c r="W295" s="502"/>
      <c r="X295" s="487" t="str">
        <f t="shared" si="54"/>
        <v>回答不要
Not Applicable</v>
      </c>
      <c r="Y295" s="488"/>
      <c r="Z295" s="489"/>
      <c r="AA295" s="491"/>
      <c r="AB295" s="322"/>
      <c r="AC295" s="502"/>
      <c r="AD295" s="487" t="str">
        <f t="shared" si="55"/>
        <v>回答不要
Not Applicable</v>
      </c>
      <c r="AE295" s="488"/>
      <c r="AF295" s="489"/>
      <c r="AG295" s="491"/>
      <c r="AH295" s="322"/>
      <c r="AI295" s="502"/>
      <c r="AJ295" s="487" t="str">
        <f t="shared" si="56"/>
        <v>回答不要
Not Applicable</v>
      </c>
      <c r="AK295" s="488"/>
      <c r="AL295" s="489"/>
      <c r="AM295" s="491"/>
      <c r="AN295" s="322"/>
      <c r="AO295" s="502"/>
      <c r="AP295" s="509">
        <f>IF(OR(AND('0.Work Content Judge'!$AE$160=1,$CP295=99),AND('0.Work Content Judge'!$AH$160=1,$CQ295=99),AND('0.Work Content Judge'!$AG$160=1,$CR295=99),AND(COUNTIF('0.Work Content Judge'!$AJ$160:$AO$160,2)=0,$CS295=99),AND(COUNTIF('0.Work Content Judge'!$AJ$160:$AO$160,2)&gt;0,$CT295=99),AND('0.Work Content Judge'!$T$160=0,$CU295=99),AND('0.Work Content Judge'!$U$160=0,$CV295=99)),0,IF(OR(AND('0.Work Content Judge'!$G$130=1,$CD295=1),AND('0.Work Content Judge'!$H$130=1,$CE295=1),AND('0.Work Content Judge'!$I$130=1,$CF295=1),AND('0.Work Content Judge'!$J$130=1,$CG295=1),AND('0.Work Content Judge'!$L$130=1,$CK295=1),,AND('0.Work Content Judge'!$O$130=1,$CL295=1),AND('0.Work Content Judge'!$P$130=1,$CM295=1)),1,0))</f>
        <v>0</v>
      </c>
      <c r="AQ295" s="509">
        <f t="shared" si="57"/>
        <v>1</v>
      </c>
      <c r="AR295" s="509">
        <f>IF(OR(AND('0.Work Content Judge'!$AE$161=1,$CP295=99),AND('0.Work Content Judge'!$AH$161=1,$CQ295=99),AND('0.Work Content Judge'!$AG$161=1,$CR295=99),AND(COUNTIF('0.Work Content Judge'!$AJ$161:$AO$161,2)=0,$CS295=99),AND(COUNTIF('0.Work Content Judge'!$AJ$161:$AO$161,2)&gt;0,$CT295=99),AND('0.Work Content Judge'!$T$161=0,$CU295=99),AND('0.Work Content Judge'!$U$161=0,$CV295=99)),0,IF(OR(AND('0.Work Content Judge'!$G$131=1,$CD295=1),AND('0.Work Content Judge'!$H$131=1,$CE295=1),AND('0.Work Content Judge'!$I$131=1,$CF295=1),AND('0.Work Content Judge'!$J$131=1,$CG295=1),AND('0.Work Content Judge'!$L$131=1,$CK295=1),,AND('0.Work Content Judge'!$O$131=1,$CL295=1),AND('0.Work Content Judge'!$P$131=1,$CM295=1)),1,0))</f>
        <v>0</v>
      </c>
      <c r="AS295" s="509">
        <f t="shared" si="58"/>
        <v>1</v>
      </c>
      <c r="AT295" s="509">
        <f>IF(OR(AND('0.Work Content Judge'!$AE$162=1,$CP295=99),AND('0.Work Content Judge'!$AH$162=1,$CQ295=99),AND('0.Work Content Judge'!$AG$162=1,$CR295=99),AND(COUNTIF('0.Work Content Judge'!$AJ$162:$AO$162,2)=0,$CS295=99),AND(COUNTIF('0.Work Content Judge'!$AJ$162:$AO$162,2)&gt;0,$CT295=99),AND('0.Work Content Judge'!$T$162=0,$CU295=99),AND('0.Work Content Judge'!$U$162=0,$CV295=99)),0,IF(OR(AND('0.Work Content Judge'!$G$132=1,$CD295=1),AND('0.Work Content Judge'!$H$132=1,$CE295=1),AND('0.Work Content Judge'!$I$132=1,$CF295=1),AND('0.Work Content Judge'!$J$132=1,$CG295=1),AND('0.Work Content Judge'!$L$132=1,$CK295=1),,AND('0.Work Content Judge'!$O$132=1,$CL295=1),AND('0.Work Content Judge'!$P$132=1,$CM295=1)),1,0))</f>
        <v>0</v>
      </c>
      <c r="AU295" s="509">
        <f t="shared" si="59"/>
        <v>1</v>
      </c>
      <c r="AV295" s="509">
        <f>IF(OR(AND('0.Work Content Judge'!$AE$163=1,$CP295=99),AND('0.Work Content Judge'!$AH$163=1,$CQ295=99),AND('0.Work Content Judge'!$AG$163=1,$CR295=99),AND(COUNTIF('0.Work Content Judge'!$AJ$163:$AO$163,2)=0,$CS295=99),AND(COUNTIF('0.Work Content Judge'!$AJ$163:$AO$163,2)&gt;0,$CT295=99),AND('0.Work Content Judge'!$T$163=0,$CU295=99),AND('0.Work Content Judge'!$U$163=0,$CV295=99)),0,IF(OR(AND('0.Work Content Judge'!$G$133=1,$CD295=1),AND('0.Work Content Judge'!$H$133=1,$CE295=1),AND('0.Work Content Judge'!$I$133=1,$CF295=1),AND('0.Work Content Judge'!$J$133=1,$CG295=1),AND('0.Work Content Judge'!$L$133=1,$CK295=1),,AND('0.Work Content Judge'!$O$133=1,$CL295=1),AND('0.Work Content Judge'!$P$133=1,$CM295=1)),1,0))</f>
        <v>0</v>
      </c>
      <c r="AW295" s="509">
        <f t="shared" si="60"/>
        <v>1</v>
      </c>
      <c r="AX295" s="509">
        <f>IF(OR(AND('0.Work Content Judge'!$AE$164=1,$CP295=99),AND('0.Work Content Judge'!$AH$164=1,$CQ295=99),AND('0.Work Content Judge'!$AG$164=1,$CR295=99),AND(COUNTIF('0.Work Content Judge'!$AJ$164:$AO$164,2)=0,$CS295=99),AND(COUNTIF('0.Work Content Judge'!$AJ$164:$AO$164,2)&gt;0,$CT295=99),AND('0.Work Content Judge'!$T$164=0,$CU295=99),AND('0.Work Content Judge'!$U$164=0,$CV295=99)),0,IF(OR(AND('0.Work Content Judge'!$G$134=1,$CD295=1),AND('0.Work Content Judge'!$H$134=1,$CE295=1),AND('0.Work Content Judge'!$I$134=1,$CF295=1),AND('0.Work Content Judge'!$J$134=1,$CG295=1),AND('0.Work Content Judge'!$L$134=1,$CK295=1),,AND('0.Work Content Judge'!$O$134=1,$CL295=1),AND('0.Work Content Judge'!$P$134=1,$CM295=1)),1,0))</f>
        <v>0</v>
      </c>
      <c r="AY295" s="509">
        <f t="shared" si="61"/>
        <v>1</v>
      </c>
      <c r="AZ295" s="493">
        <f t="shared" si="51"/>
        <v>1</v>
      </c>
      <c r="BA295" s="521">
        <v>1</v>
      </c>
      <c r="BB295" s="522">
        <v>1</v>
      </c>
      <c r="BC295" s="522" t="s">
        <v>749</v>
      </c>
      <c r="BD295" s="522" t="s">
        <v>749</v>
      </c>
      <c r="BE295" s="522" t="s">
        <v>749</v>
      </c>
      <c r="BF295" s="522" t="s">
        <v>749</v>
      </c>
      <c r="BG295" s="522" t="s">
        <v>749</v>
      </c>
      <c r="BH295" s="522" t="s">
        <v>749</v>
      </c>
      <c r="BI295" s="522" t="s">
        <v>749</v>
      </c>
      <c r="BJ295" s="522">
        <v>0</v>
      </c>
      <c r="BK295" s="522">
        <v>0</v>
      </c>
      <c r="BL295" s="522">
        <v>0</v>
      </c>
      <c r="BM295" s="522">
        <v>0</v>
      </c>
      <c r="BN295" s="522">
        <v>0</v>
      </c>
      <c r="BO295" s="522">
        <v>0</v>
      </c>
      <c r="BP295" s="522">
        <v>0</v>
      </c>
      <c r="BQ295" s="522">
        <v>1</v>
      </c>
      <c r="BR295" s="522" t="s">
        <v>749</v>
      </c>
      <c r="BS295" s="522" t="s">
        <v>749</v>
      </c>
      <c r="BT295" s="522" t="s">
        <v>749</v>
      </c>
      <c r="BU295" s="522" t="s">
        <v>749</v>
      </c>
      <c r="BV295" s="522" t="s">
        <v>749</v>
      </c>
      <c r="BW295" s="522" t="s">
        <v>749</v>
      </c>
      <c r="BX295" s="522" t="s">
        <v>749</v>
      </c>
      <c r="BY295" s="522" t="s">
        <v>749</v>
      </c>
      <c r="BZ295" s="522">
        <v>1</v>
      </c>
      <c r="CA295" s="522">
        <v>1</v>
      </c>
      <c r="CB295" s="522"/>
      <c r="CC295" s="522" t="s">
        <v>749</v>
      </c>
      <c r="CD295" s="522">
        <v>1</v>
      </c>
      <c r="CE295" s="522" t="s">
        <v>749</v>
      </c>
      <c r="CF295" s="522" t="s">
        <v>749</v>
      </c>
      <c r="CG295" s="522" t="s">
        <v>749</v>
      </c>
      <c r="CH295" s="522" t="s">
        <v>749</v>
      </c>
      <c r="CI295" s="522" t="s">
        <v>749</v>
      </c>
      <c r="CJ295" s="522" t="s">
        <v>749</v>
      </c>
      <c r="CK295" s="522" t="s">
        <v>749</v>
      </c>
      <c r="CL295" s="522" t="s">
        <v>749</v>
      </c>
      <c r="CM295" s="522" t="s">
        <v>749</v>
      </c>
      <c r="CN295" s="522" t="s">
        <v>749</v>
      </c>
      <c r="CO295" s="522">
        <v>1</v>
      </c>
      <c r="CP295" s="522"/>
      <c r="CQ295" s="522"/>
      <c r="CR295" s="522"/>
      <c r="CS295" s="522"/>
      <c r="CT295" s="522"/>
      <c r="CU295" s="522"/>
      <c r="CV295" s="522"/>
    </row>
    <row r="296" s="258" customFormat="1" ht="129.6" spans="1:100">
      <c r="A296" s="447"/>
      <c r="B296" s="448">
        <f t="shared" ref="B296:B319" si="62">ROW(B296)-15</f>
        <v>281</v>
      </c>
      <c r="C296" s="449" t="s">
        <v>1911</v>
      </c>
      <c r="D296" s="450" t="s">
        <v>1015</v>
      </c>
      <c r="E296" s="451" t="s">
        <v>744</v>
      </c>
      <c r="F296" s="452" t="s">
        <v>1912</v>
      </c>
      <c r="G296" s="453" t="s">
        <v>1913</v>
      </c>
      <c r="H296" s="451" t="str">
        <f t="shared" si="50"/>
        <v>その他(ネットワーク機器等)
Other
(e.g., External FW, IPS/IDS, network equipment, storage devices, etc.)</v>
      </c>
      <c r="I296" s="319" t="s">
        <v>1018</v>
      </c>
      <c r="J296" s="320" t="s">
        <v>1019</v>
      </c>
      <c r="K296" s="487" t="str">
        <f t="shared" si="52"/>
        <v>回答不要
Not Applicable</v>
      </c>
      <c r="L296" s="488"/>
      <c r="M296" s="489"/>
      <c r="N296" s="490" t="s">
        <v>1911</v>
      </c>
      <c r="O296" s="491"/>
      <c r="P296" s="322"/>
      <c r="Q296" s="502"/>
      <c r="R296" s="487" t="str">
        <f t="shared" si="53"/>
        <v>回答不要
Not Applicable</v>
      </c>
      <c r="S296" s="488"/>
      <c r="T296" s="489"/>
      <c r="U296" s="491"/>
      <c r="V296" s="322"/>
      <c r="W296" s="502"/>
      <c r="X296" s="487" t="str">
        <f t="shared" si="54"/>
        <v>回答不要
Not Applicable</v>
      </c>
      <c r="Y296" s="488"/>
      <c r="Z296" s="489"/>
      <c r="AA296" s="491"/>
      <c r="AB296" s="322"/>
      <c r="AC296" s="502"/>
      <c r="AD296" s="487" t="str">
        <f t="shared" si="55"/>
        <v>回答不要
Not Applicable</v>
      </c>
      <c r="AE296" s="488"/>
      <c r="AF296" s="489"/>
      <c r="AG296" s="491"/>
      <c r="AH296" s="322"/>
      <c r="AI296" s="502"/>
      <c r="AJ296" s="487" t="str">
        <f t="shared" si="56"/>
        <v>回答不要
Not Applicable</v>
      </c>
      <c r="AK296" s="488"/>
      <c r="AL296" s="489"/>
      <c r="AM296" s="491"/>
      <c r="AN296" s="322"/>
      <c r="AO296" s="502"/>
      <c r="AP296" s="509">
        <f>IF(OR(AND('0.Work Content Judge'!$AE$160=1,$CP296=99),AND('0.Work Content Judge'!$AH$160=1,$CQ296=99),AND('0.Work Content Judge'!$AG$160=1,$CR296=99),AND(COUNTIF('0.Work Content Judge'!$AJ$160:$AO$160,2)=0,$CS296=99),AND(COUNTIF('0.Work Content Judge'!$AJ$160:$AO$160,2)&gt;0,$CT296=99),AND('0.Work Content Judge'!$T$160=0,$CU296=99),AND('0.Work Content Judge'!$U$160=0,$CV296=99)),0,IF(OR(AND('0.Work Content Judge'!$G$130=1,$CD296=1),AND('0.Work Content Judge'!$H$130=1,$CE296=1),AND('0.Work Content Judge'!$I$130=1,$CF296=1),AND('0.Work Content Judge'!$J$130=1,$CG296=1),AND('0.Work Content Judge'!$L$130=1,$CK296=1),,AND('0.Work Content Judge'!$O$130=1,$CL296=1),AND('0.Work Content Judge'!$P$130=1,$CM296=1)),1,0))</f>
        <v>0</v>
      </c>
      <c r="AQ296" s="509">
        <f t="shared" si="57"/>
        <v>1</v>
      </c>
      <c r="AR296" s="509">
        <f>IF(OR(AND('0.Work Content Judge'!$AE$161=1,$CP296=99),AND('0.Work Content Judge'!$AH$161=1,$CQ296=99),AND('0.Work Content Judge'!$AG$161=1,$CR296=99),AND(COUNTIF('0.Work Content Judge'!$AJ$161:$AO$161,2)=0,$CS296=99),AND(COUNTIF('0.Work Content Judge'!$AJ$161:$AO$161,2)&gt;0,$CT296=99),AND('0.Work Content Judge'!$T$161=0,$CU296=99),AND('0.Work Content Judge'!$U$161=0,$CV296=99)),0,IF(OR(AND('0.Work Content Judge'!$G$131=1,$CD296=1),AND('0.Work Content Judge'!$H$131=1,$CE296=1),AND('0.Work Content Judge'!$I$131=1,$CF296=1),AND('0.Work Content Judge'!$J$131=1,$CG296=1),AND('0.Work Content Judge'!$L$131=1,$CK296=1),,AND('0.Work Content Judge'!$O$131=1,$CL296=1),AND('0.Work Content Judge'!$P$131=1,$CM296=1)),1,0))</f>
        <v>0</v>
      </c>
      <c r="AS296" s="509">
        <f t="shared" si="58"/>
        <v>1</v>
      </c>
      <c r="AT296" s="509">
        <f>IF(OR(AND('0.Work Content Judge'!$AE$162=1,$CP296=99),AND('0.Work Content Judge'!$AH$162=1,$CQ296=99),AND('0.Work Content Judge'!$AG$162=1,$CR296=99),AND(COUNTIF('0.Work Content Judge'!$AJ$162:$AO$162,2)=0,$CS296=99),AND(COUNTIF('0.Work Content Judge'!$AJ$162:$AO$162,2)&gt;0,$CT296=99),AND('0.Work Content Judge'!$T$162=0,$CU296=99),AND('0.Work Content Judge'!$U$162=0,$CV296=99)),0,IF(OR(AND('0.Work Content Judge'!$G$132=1,$CD296=1),AND('0.Work Content Judge'!$H$132=1,$CE296=1),AND('0.Work Content Judge'!$I$132=1,$CF296=1),AND('0.Work Content Judge'!$J$132=1,$CG296=1),AND('0.Work Content Judge'!$L$132=1,$CK296=1),,AND('0.Work Content Judge'!$O$132=1,$CL296=1),AND('0.Work Content Judge'!$P$132=1,$CM296=1)),1,0))</f>
        <v>0</v>
      </c>
      <c r="AU296" s="509">
        <f t="shared" si="59"/>
        <v>1</v>
      </c>
      <c r="AV296" s="509">
        <f>IF(OR(AND('0.Work Content Judge'!$AE$163=1,$CP296=99),AND('0.Work Content Judge'!$AH$163=1,$CQ296=99),AND('0.Work Content Judge'!$AG$163=1,$CR296=99),AND(COUNTIF('0.Work Content Judge'!$AJ$163:$AO$163,2)=0,$CS296=99),AND(COUNTIF('0.Work Content Judge'!$AJ$163:$AO$163,2)&gt;0,$CT296=99),AND('0.Work Content Judge'!$T$163=0,$CU296=99),AND('0.Work Content Judge'!$U$163=0,$CV296=99)),0,IF(OR(AND('0.Work Content Judge'!$G$133=1,$CD296=1),AND('0.Work Content Judge'!$H$133=1,$CE296=1),AND('0.Work Content Judge'!$I$133=1,$CF296=1),AND('0.Work Content Judge'!$J$133=1,$CG296=1),AND('0.Work Content Judge'!$L$133=1,$CK296=1),,AND('0.Work Content Judge'!$O$133=1,$CL296=1),AND('0.Work Content Judge'!$P$133=1,$CM296=1)),1,0))</f>
        <v>0</v>
      </c>
      <c r="AW296" s="509">
        <f t="shared" si="60"/>
        <v>1</v>
      </c>
      <c r="AX296" s="509">
        <f>IF(OR(AND('0.Work Content Judge'!$AE$164=1,$CP296=99),AND('0.Work Content Judge'!$AH$164=1,$CQ296=99),AND('0.Work Content Judge'!$AG$164=1,$CR296=99),AND(COUNTIF('0.Work Content Judge'!$AJ$164:$AO$164,2)=0,$CS296=99),AND(COUNTIF('0.Work Content Judge'!$AJ$164:$AO$164,2)&gt;0,$CT296=99),AND('0.Work Content Judge'!$T$164=0,$CU296=99),AND('0.Work Content Judge'!$U$164=0,$CV296=99)),0,IF(OR(AND('0.Work Content Judge'!$G$134=1,$CD296=1),AND('0.Work Content Judge'!$H$134=1,$CE296=1),AND('0.Work Content Judge'!$I$134=1,$CF296=1),AND('0.Work Content Judge'!$J$134=1,$CG296=1),AND('0.Work Content Judge'!$L$134=1,$CK296=1),,AND('0.Work Content Judge'!$O$134=1,$CL296=1),AND('0.Work Content Judge'!$P$134=1,$CM296=1)),1,0))</f>
        <v>0</v>
      </c>
      <c r="AY296" s="509">
        <f t="shared" si="61"/>
        <v>1</v>
      </c>
      <c r="AZ296" s="493">
        <f t="shared" si="51"/>
        <v>1</v>
      </c>
      <c r="BA296" s="521">
        <v>1</v>
      </c>
      <c r="BB296" s="522">
        <v>1</v>
      </c>
      <c r="BC296" s="522" t="s">
        <v>749</v>
      </c>
      <c r="BD296" s="522" t="s">
        <v>749</v>
      </c>
      <c r="BE296" s="522" t="s">
        <v>749</v>
      </c>
      <c r="BF296" s="522" t="s">
        <v>749</v>
      </c>
      <c r="BG296" s="522" t="s">
        <v>749</v>
      </c>
      <c r="BH296" s="522" t="s">
        <v>749</v>
      </c>
      <c r="BI296" s="522" t="s">
        <v>749</v>
      </c>
      <c r="BJ296" s="522">
        <v>0</v>
      </c>
      <c r="BK296" s="522">
        <v>0</v>
      </c>
      <c r="BL296" s="522">
        <v>0</v>
      </c>
      <c r="BM296" s="522">
        <v>0</v>
      </c>
      <c r="BN296" s="522">
        <v>0</v>
      </c>
      <c r="BO296" s="522">
        <v>0</v>
      </c>
      <c r="BP296" s="522">
        <v>0</v>
      </c>
      <c r="BQ296" s="522"/>
      <c r="BR296" s="522" t="s">
        <v>749</v>
      </c>
      <c r="BS296" s="522" t="s">
        <v>749</v>
      </c>
      <c r="BT296" s="522" t="s">
        <v>749</v>
      </c>
      <c r="BU296" s="522" t="s">
        <v>749</v>
      </c>
      <c r="BV296" s="522" t="s">
        <v>749</v>
      </c>
      <c r="BW296" s="522" t="s">
        <v>749</v>
      </c>
      <c r="BX296" s="522" t="s">
        <v>749</v>
      </c>
      <c r="BY296" s="522">
        <v>1</v>
      </c>
      <c r="BZ296" s="522">
        <v>1</v>
      </c>
      <c r="CA296" s="522">
        <v>1</v>
      </c>
      <c r="CB296" s="522">
        <v>1</v>
      </c>
      <c r="CC296" s="522" t="s">
        <v>749</v>
      </c>
      <c r="CD296" s="522">
        <v>1</v>
      </c>
      <c r="CE296" s="522" t="s">
        <v>749</v>
      </c>
      <c r="CF296" s="522" t="s">
        <v>749</v>
      </c>
      <c r="CG296" s="522" t="s">
        <v>749</v>
      </c>
      <c r="CH296" s="522" t="s">
        <v>749</v>
      </c>
      <c r="CI296" s="522" t="s">
        <v>749</v>
      </c>
      <c r="CJ296" s="522" t="s">
        <v>749</v>
      </c>
      <c r="CK296" s="522" t="s">
        <v>749</v>
      </c>
      <c r="CL296" s="522" t="s">
        <v>749</v>
      </c>
      <c r="CM296" s="522" t="s">
        <v>749</v>
      </c>
      <c r="CN296" s="522" t="s">
        <v>749</v>
      </c>
      <c r="CO296" s="522">
        <v>1</v>
      </c>
      <c r="CP296" s="522"/>
      <c r="CQ296" s="522"/>
      <c r="CR296" s="522"/>
      <c r="CS296" s="522"/>
      <c r="CT296" s="522"/>
      <c r="CU296" s="522"/>
      <c r="CV296" s="522"/>
    </row>
    <row r="297" s="258" customFormat="1" ht="129.6" spans="1:100">
      <c r="A297" s="447"/>
      <c r="B297" s="448">
        <f t="shared" si="62"/>
        <v>282</v>
      </c>
      <c r="C297" s="449" t="s">
        <v>1914</v>
      </c>
      <c r="D297" s="450" t="s">
        <v>1015</v>
      </c>
      <c r="E297" s="451" t="s">
        <v>744</v>
      </c>
      <c r="F297" s="452" t="s">
        <v>1915</v>
      </c>
      <c r="G297" s="453" t="s">
        <v>1916</v>
      </c>
      <c r="H297" s="451" t="str">
        <f t="shared" si="50"/>
        <v>その他(ネットワーク機器等)
Other
(e.g., External FW, IPS/IDS, network equipment, storage devices, etc.)</v>
      </c>
      <c r="I297" s="319" t="s">
        <v>1018</v>
      </c>
      <c r="J297" s="320" t="s">
        <v>1019</v>
      </c>
      <c r="K297" s="487" t="str">
        <f t="shared" si="52"/>
        <v>回答不要
Not Applicable</v>
      </c>
      <c r="L297" s="488"/>
      <c r="M297" s="489"/>
      <c r="N297" s="490" t="s">
        <v>1914</v>
      </c>
      <c r="O297" s="491"/>
      <c r="P297" s="322"/>
      <c r="Q297" s="502"/>
      <c r="R297" s="487" t="str">
        <f t="shared" si="53"/>
        <v>回答不要
Not Applicable</v>
      </c>
      <c r="S297" s="488"/>
      <c r="T297" s="489"/>
      <c r="U297" s="491"/>
      <c r="V297" s="322"/>
      <c r="W297" s="502"/>
      <c r="X297" s="487" t="str">
        <f t="shared" si="54"/>
        <v>回答不要
Not Applicable</v>
      </c>
      <c r="Y297" s="488"/>
      <c r="Z297" s="489"/>
      <c r="AA297" s="491"/>
      <c r="AB297" s="322"/>
      <c r="AC297" s="502"/>
      <c r="AD297" s="487" t="str">
        <f t="shared" si="55"/>
        <v>回答不要
Not Applicable</v>
      </c>
      <c r="AE297" s="488"/>
      <c r="AF297" s="489"/>
      <c r="AG297" s="491"/>
      <c r="AH297" s="322"/>
      <c r="AI297" s="502"/>
      <c r="AJ297" s="487" t="str">
        <f t="shared" si="56"/>
        <v>回答不要
Not Applicable</v>
      </c>
      <c r="AK297" s="488"/>
      <c r="AL297" s="489"/>
      <c r="AM297" s="491"/>
      <c r="AN297" s="322"/>
      <c r="AO297" s="502"/>
      <c r="AP297" s="509">
        <f>IF(OR(AND('0.Work Content Judge'!$AE$160=1,$CP297=99),AND('0.Work Content Judge'!$AH$160=1,$CQ297=99),AND('0.Work Content Judge'!$AG$160=1,$CR297=99),AND(COUNTIF('0.Work Content Judge'!$AJ$160:$AO$160,2)=0,$CS297=99),AND(COUNTIF('0.Work Content Judge'!$AJ$160:$AO$160,2)&gt;0,$CT297=99),AND('0.Work Content Judge'!$T$160=0,$CU297=99),AND('0.Work Content Judge'!$U$160=0,$CV297=99)),0,IF(OR(AND('0.Work Content Judge'!$G$130=1,$CD297=1),AND('0.Work Content Judge'!$H$130=1,$CE297=1),AND('0.Work Content Judge'!$I$130=1,$CF297=1),AND('0.Work Content Judge'!$J$130=1,$CG297=1),AND('0.Work Content Judge'!$L$130=1,$CK297=1),,AND('0.Work Content Judge'!$O$130=1,$CL297=1),AND('0.Work Content Judge'!$P$130=1,$CM297=1)),1,0))</f>
        <v>0</v>
      </c>
      <c r="AQ297" s="509">
        <f t="shared" si="57"/>
        <v>1</v>
      </c>
      <c r="AR297" s="509">
        <f>IF(OR(AND('0.Work Content Judge'!$AE$161=1,$CP297=99),AND('0.Work Content Judge'!$AH$161=1,$CQ297=99),AND('0.Work Content Judge'!$AG$161=1,$CR297=99),AND(COUNTIF('0.Work Content Judge'!$AJ$161:$AO$161,2)=0,$CS297=99),AND(COUNTIF('0.Work Content Judge'!$AJ$161:$AO$161,2)&gt;0,$CT297=99),AND('0.Work Content Judge'!$T$161=0,$CU297=99),AND('0.Work Content Judge'!$U$161=0,$CV297=99)),0,IF(OR(AND('0.Work Content Judge'!$G$131=1,$CD297=1),AND('0.Work Content Judge'!$H$131=1,$CE297=1),AND('0.Work Content Judge'!$I$131=1,$CF297=1),AND('0.Work Content Judge'!$J$131=1,$CG297=1),AND('0.Work Content Judge'!$L$131=1,$CK297=1),,AND('0.Work Content Judge'!$O$131=1,$CL297=1),AND('0.Work Content Judge'!$P$131=1,$CM297=1)),1,0))</f>
        <v>0</v>
      </c>
      <c r="AS297" s="509">
        <f t="shared" si="58"/>
        <v>1</v>
      </c>
      <c r="AT297" s="509">
        <f>IF(OR(AND('0.Work Content Judge'!$AE$162=1,$CP297=99),AND('0.Work Content Judge'!$AH$162=1,$CQ297=99),AND('0.Work Content Judge'!$AG$162=1,$CR297=99),AND(COUNTIF('0.Work Content Judge'!$AJ$162:$AO$162,2)=0,$CS297=99),AND(COUNTIF('0.Work Content Judge'!$AJ$162:$AO$162,2)&gt;0,$CT297=99),AND('0.Work Content Judge'!$T$162=0,$CU297=99),AND('0.Work Content Judge'!$U$162=0,$CV297=99)),0,IF(OR(AND('0.Work Content Judge'!$G$132=1,$CD297=1),AND('0.Work Content Judge'!$H$132=1,$CE297=1),AND('0.Work Content Judge'!$I$132=1,$CF297=1),AND('0.Work Content Judge'!$J$132=1,$CG297=1),AND('0.Work Content Judge'!$L$132=1,$CK297=1),,AND('0.Work Content Judge'!$O$132=1,$CL297=1),AND('0.Work Content Judge'!$P$132=1,$CM297=1)),1,0))</f>
        <v>0</v>
      </c>
      <c r="AU297" s="509">
        <f t="shared" si="59"/>
        <v>1</v>
      </c>
      <c r="AV297" s="509">
        <f>IF(OR(AND('0.Work Content Judge'!$AE$163=1,$CP297=99),AND('0.Work Content Judge'!$AH$163=1,$CQ297=99),AND('0.Work Content Judge'!$AG$163=1,$CR297=99),AND(COUNTIF('0.Work Content Judge'!$AJ$163:$AO$163,2)=0,$CS297=99),AND(COUNTIF('0.Work Content Judge'!$AJ$163:$AO$163,2)&gt;0,$CT297=99),AND('0.Work Content Judge'!$T$163=0,$CU297=99),AND('0.Work Content Judge'!$U$163=0,$CV297=99)),0,IF(OR(AND('0.Work Content Judge'!$G$133=1,$CD297=1),AND('0.Work Content Judge'!$H$133=1,$CE297=1),AND('0.Work Content Judge'!$I$133=1,$CF297=1),AND('0.Work Content Judge'!$J$133=1,$CG297=1),AND('0.Work Content Judge'!$L$133=1,$CK297=1),,AND('0.Work Content Judge'!$O$133=1,$CL297=1),AND('0.Work Content Judge'!$P$133=1,$CM297=1)),1,0))</f>
        <v>0</v>
      </c>
      <c r="AW297" s="509">
        <f t="shared" si="60"/>
        <v>1</v>
      </c>
      <c r="AX297" s="509">
        <f>IF(OR(AND('0.Work Content Judge'!$AE$164=1,$CP297=99),AND('0.Work Content Judge'!$AH$164=1,$CQ297=99),AND('0.Work Content Judge'!$AG$164=1,$CR297=99),AND(COUNTIF('0.Work Content Judge'!$AJ$164:$AO$164,2)=0,$CS297=99),AND(COUNTIF('0.Work Content Judge'!$AJ$164:$AO$164,2)&gt;0,$CT297=99),AND('0.Work Content Judge'!$T$164=0,$CU297=99),AND('0.Work Content Judge'!$U$164=0,$CV297=99)),0,IF(OR(AND('0.Work Content Judge'!$G$134=1,$CD297=1),AND('0.Work Content Judge'!$H$134=1,$CE297=1),AND('0.Work Content Judge'!$I$134=1,$CF297=1),AND('0.Work Content Judge'!$J$134=1,$CG297=1),AND('0.Work Content Judge'!$L$134=1,$CK297=1),,AND('0.Work Content Judge'!$O$134=1,$CL297=1),AND('0.Work Content Judge'!$P$134=1,$CM297=1)),1,0))</f>
        <v>0</v>
      </c>
      <c r="AY297" s="509">
        <f t="shared" si="61"/>
        <v>1</v>
      </c>
      <c r="AZ297" s="493">
        <f t="shared" si="51"/>
        <v>1</v>
      </c>
      <c r="BA297" s="521">
        <v>1</v>
      </c>
      <c r="BB297" s="522">
        <v>1</v>
      </c>
      <c r="BC297" s="522" t="s">
        <v>749</v>
      </c>
      <c r="BD297" s="522" t="s">
        <v>749</v>
      </c>
      <c r="BE297" s="522" t="s">
        <v>749</v>
      </c>
      <c r="BF297" s="522" t="s">
        <v>749</v>
      </c>
      <c r="BG297" s="522" t="s">
        <v>749</v>
      </c>
      <c r="BH297" s="522" t="s">
        <v>749</v>
      </c>
      <c r="BI297" s="522" t="s">
        <v>749</v>
      </c>
      <c r="BJ297" s="522">
        <v>0</v>
      </c>
      <c r="BK297" s="522">
        <v>0</v>
      </c>
      <c r="BL297" s="522">
        <v>0</v>
      </c>
      <c r="BM297" s="522">
        <v>0</v>
      </c>
      <c r="BN297" s="522">
        <v>0</v>
      </c>
      <c r="BO297" s="522">
        <v>0</v>
      </c>
      <c r="BP297" s="522">
        <v>0</v>
      </c>
      <c r="BQ297" s="522" t="s">
        <v>749</v>
      </c>
      <c r="BR297" s="522" t="s">
        <v>749</v>
      </c>
      <c r="BS297" s="522" t="s">
        <v>749</v>
      </c>
      <c r="BT297" s="522" t="s">
        <v>749</v>
      </c>
      <c r="BU297" s="522" t="s">
        <v>749</v>
      </c>
      <c r="BV297" s="522" t="s">
        <v>749</v>
      </c>
      <c r="BW297" s="522" t="s">
        <v>749</v>
      </c>
      <c r="BX297" s="522" t="s">
        <v>749</v>
      </c>
      <c r="BY297" s="522">
        <v>1</v>
      </c>
      <c r="BZ297" s="522"/>
      <c r="CA297" s="522"/>
      <c r="CB297" s="522">
        <v>1</v>
      </c>
      <c r="CC297" s="522" t="s">
        <v>749</v>
      </c>
      <c r="CD297" s="522" t="s">
        <v>749</v>
      </c>
      <c r="CE297" s="522" t="s">
        <v>749</v>
      </c>
      <c r="CF297" s="522" t="s">
        <v>749</v>
      </c>
      <c r="CG297" s="522">
        <v>1</v>
      </c>
      <c r="CH297" s="522" t="s">
        <v>749</v>
      </c>
      <c r="CI297" s="522" t="s">
        <v>749</v>
      </c>
      <c r="CJ297" s="522" t="s">
        <v>749</v>
      </c>
      <c r="CK297" s="522" t="s">
        <v>749</v>
      </c>
      <c r="CL297" s="522" t="s">
        <v>749</v>
      </c>
      <c r="CM297" s="522" t="s">
        <v>749</v>
      </c>
      <c r="CN297" s="522" t="s">
        <v>749</v>
      </c>
      <c r="CO297" s="522">
        <v>1</v>
      </c>
      <c r="CP297" s="522"/>
      <c r="CQ297" s="522"/>
      <c r="CR297" s="522">
        <v>99</v>
      </c>
      <c r="CS297" s="522"/>
      <c r="CT297" s="522"/>
      <c r="CU297" s="522"/>
      <c r="CV297" s="522"/>
    </row>
    <row r="298" s="258" customFormat="1" ht="129.6" spans="1:100">
      <c r="A298" s="447"/>
      <c r="B298" s="448">
        <f t="shared" si="62"/>
        <v>283</v>
      </c>
      <c r="C298" s="449" t="s">
        <v>1917</v>
      </c>
      <c r="D298" s="450" t="s">
        <v>1015</v>
      </c>
      <c r="E298" s="451" t="s">
        <v>744</v>
      </c>
      <c r="F298" s="452" t="s">
        <v>1918</v>
      </c>
      <c r="G298" s="453" t="s">
        <v>1919</v>
      </c>
      <c r="H298" s="451" t="str">
        <f t="shared" si="50"/>
        <v>その他(ネットワーク機器等)
Other
(e.g., External FW, IPS/IDS, network equipment, storage devices, etc.)</v>
      </c>
      <c r="I298" s="319" t="s">
        <v>1018</v>
      </c>
      <c r="J298" s="320" t="s">
        <v>1019</v>
      </c>
      <c r="K298" s="487" t="str">
        <f t="shared" si="52"/>
        <v>回答不要
Not Applicable</v>
      </c>
      <c r="L298" s="488"/>
      <c r="M298" s="489"/>
      <c r="N298" s="490" t="s">
        <v>1917</v>
      </c>
      <c r="O298" s="491"/>
      <c r="P298" s="322"/>
      <c r="Q298" s="502"/>
      <c r="R298" s="487" t="str">
        <f t="shared" si="53"/>
        <v>回答不要
Not Applicable</v>
      </c>
      <c r="S298" s="488"/>
      <c r="T298" s="489"/>
      <c r="U298" s="491"/>
      <c r="V298" s="322"/>
      <c r="W298" s="502"/>
      <c r="X298" s="487" t="str">
        <f t="shared" si="54"/>
        <v>回答不要
Not Applicable</v>
      </c>
      <c r="Y298" s="488"/>
      <c r="Z298" s="489"/>
      <c r="AA298" s="491"/>
      <c r="AB298" s="322"/>
      <c r="AC298" s="502"/>
      <c r="AD298" s="487" t="str">
        <f t="shared" si="55"/>
        <v>回答不要
Not Applicable</v>
      </c>
      <c r="AE298" s="488"/>
      <c r="AF298" s="489"/>
      <c r="AG298" s="491"/>
      <c r="AH298" s="322"/>
      <c r="AI298" s="502"/>
      <c r="AJ298" s="487" t="str">
        <f t="shared" si="56"/>
        <v>回答不要
Not Applicable</v>
      </c>
      <c r="AK298" s="488"/>
      <c r="AL298" s="489"/>
      <c r="AM298" s="491"/>
      <c r="AN298" s="322"/>
      <c r="AO298" s="502"/>
      <c r="AP298" s="509">
        <f>IF(OR(AND('0.Work Content Judge'!$AE$160=1,$CP298=99),AND('0.Work Content Judge'!$AH$160=1,$CQ298=99),AND('0.Work Content Judge'!$AG$160=1,$CR298=99),AND(COUNTIF('0.Work Content Judge'!$AJ$160:$AO$160,2)=0,$CS298=99),AND(COUNTIF('0.Work Content Judge'!$AJ$160:$AO$160,2)&gt;0,$CT298=99),AND('0.Work Content Judge'!$T$160=0,$CU298=99),AND('0.Work Content Judge'!$U$160=0,$CV298=99)),0,IF(OR(AND('0.Work Content Judge'!$G$130=1,$CD298=1),AND('0.Work Content Judge'!$H$130=1,$CE298=1),AND('0.Work Content Judge'!$I$130=1,$CF298=1),AND('0.Work Content Judge'!$J$130=1,$CG298=1),AND('0.Work Content Judge'!$L$130=1,$CK298=1),,AND('0.Work Content Judge'!$O$130=1,$CL298=1),AND('0.Work Content Judge'!$P$130=1,$CM298=1)),1,0))</f>
        <v>0</v>
      </c>
      <c r="AQ298" s="509">
        <f t="shared" si="57"/>
        <v>1</v>
      </c>
      <c r="AR298" s="509">
        <f>IF(OR(AND('0.Work Content Judge'!$AE$161=1,$CP298=99),AND('0.Work Content Judge'!$AH$161=1,$CQ298=99),AND('0.Work Content Judge'!$AG$161=1,$CR298=99),AND(COUNTIF('0.Work Content Judge'!$AJ$161:$AO$161,2)=0,$CS298=99),AND(COUNTIF('0.Work Content Judge'!$AJ$161:$AO$161,2)&gt;0,$CT298=99),AND('0.Work Content Judge'!$T$161=0,$CU298=99),AND('0.Work Content Judge'!$U$161=0,$CV298=99)),0,IF(OR(AND('0.Work Content Judge'!$G$131=1,$CD298=1),AND('0.Work Content Judge'!$H$131=1,$CE298=1),AND('0.Work Content Judge'!$I$131=1,$CF298=1),AND('0.Work Content Judge'!$J$131=1,$CG298=1),AND('0.Work Content Judge'!$L$131=1,$CK298=1),,AND('0.Work Content Judge'!$O$131=1,$CL298=1),AND('0.Work Content Judge'!$P$131=1,$CM298=1)),1,0))</f>
        <v>0</v>
      </c>
      <c r="AS298" s="509">
        <f t="shared" si="58"/>
        <v>1</v>
      </c>
      <c r="AT298" s="509">
        <f>IF(OR(AND('0.Work Content Judge'!$AE$162=1,$CP298=99),AND('0.Work Content Judge'!$AH$162=1,$CQ298=99),AND('0.Work Content Judge'!$AG$162=1,$CR298=99),AND(COUNTIF('0.Work Content Judge'!$AJ$162:$AO$162,2)=0,$CS298=99),AND(COUNTIF('0.Work Content Judge'!$AJ$162:$AO$162,2)&gt;0,$CT298=99),AND('0.Work Content Judge'!$T$162=0,$CU298=99),AND('0.Work Content Judge'!$U$162=0,$CV298=99)),0,IF(OR(AND('0.Work Content Judge'!$G$132=1,$CD298=1),AND('0.Work Content Judge'!$H$132=1,$CE298=1),AND('0.Work Content Judge'!$I$132=1,$CF298=1),AND('0.Work Content Judge'!$J$132=1,$CG298=1),AND('0.Work Content Judge'!$L$132=1,$CK298=1),,AND('0.Work Content Judge'!$O$132=1,$CL298=1),AND('0.Work Content Judge'!$P$132=1,$CM298=1)),1,0))</f>
        <v>0</v>
      </c>
      <c r="AU298" s="509">
        <f t="shared" si="59"/>
        <v>1</v>
      </c>
      <c r="AV298" s="509">
        <f>IF(OR(AND('0.Work Content Judge'!$AE$163=1,$CP298=99),AND('0.Work Content Judge'!$AH$163=1,$CQ298=99),AND('0.Work Content Judge'!$AG$163=1,$CR298=99),AND(COUNTIF('0.Work Content Judge'!$AJ$163:$AO$163,2)=0,$CS298=99),AND(COUNTIF('0.Work Content Judge'!$AJ$163:$AO$163,2)&gt;0,$CT298=99),AND('0.Work Content Judge'!$T$163=0,$CU298=99),AND('0.Work Content Judge'!$U$163=0,$CV298=99)),0,IF(OR(AND('0.Work Content Judge'!$G$133=1,$CD298=1),AND('0.Work Content Judge'!$H$133=1,$CE298=1),AND('0.Work Content Judge'!$I$133=1,$CF298=1),AND('0.Work Content Judge'!$J$133=1,$CG298=1),AND('0.Work Content Judge'!$L$133=1,$CK298=1),,AND('0.Work Content Judge'!$O$133=1,$CL298=1),AND('0.Work Content Judge'!$P$133=1,$CM298=1)),1,0))</f>
        <v>0</v>
      </c>
      <c r="AW298" s="509">
        <f t="shared" si="60"/>
        <v>1</v>
      </c>
      <c r="AX298" s="509">
        <f>IF(OR(AND('0.Work Content Judge'!$AE$164=1,$CP298=99),AND('0.Work Content Judge'!$AH$164=1,$CQ298=99),AND('0.Work Content Judge'!$AG$164=1,$CR298=99),AND(COUNTIF('0.Work Content Judge'!$AJ$164:$AO$164,2)=0,$CS298=99),AND(COUNTIF('0.Work Content Judge'!$AJ$164:$AO$164,2)&gt;0,$CT298=99),AND('0.Work Content Judge'!$T$164=0,$CU298=99),AND('0.Work Content Judge'!$U$164=0,$CV298=99)),0,IF(OR(AND('0.Work Content Judge'!$G$134=1,$CD298=1),AND('0.Work Content Judge'!$H$134=1,$CE298=1),AND('0.Work Content Judge'!$I$134=1,$CF298=1),AND('0.Work Content Judge'!$J$134=1,$CG298=1),AND('0.Work Content Judge'!$L$134=1,$CK298=1),,AND('0.Work Content Judge'!$O$134=1,$CL298=1),AND('0.Work Content Judge'!$P$134=1,$CM298=1)),1,0))</f>
        <v>0</v>
      </c>
      <c r="AY298" s="509">
        <f t="shared" si="61"/>
        <v>1</v>
      </c>
      <c r="AZ298" s="493">
        <f t="shared" si="51"/>
        <v>1</v>
      </c>
      <c r="BA298" s="521">
        <v>1</v>
      </c>
      <c r="BB298" s="522">
        <v>1</v>
      </c>
      <c r="BC298" s="522" t="s">
        <v>749</v>
      </c>
      <c r="BD298" s="522" t="s">
        <v>749</v>
      </c>
      <c r="BE298" s="522" t="s">
        <v>749</v>
      </c>
      <c r="BF298" s="522" t="s">
        <v>749</v>
      </c>
      <c r="BG298" s="522" t="s">
        <v>749</v>
      </c>
      <c r="BH298" s="522" t="s">
        <v>749</v>
      </c>
      <c r="BI298" s="522" t="s">
        <v>749</v>
      </c>
      <c r="BJ298" s="522">
        <v>0</v>
      </c>
      <c r="BK298" s="522">
        <v>0</v>
      </c>
      <c r="BL298" s="522">
        <v>0</v>
      </c>
      <c r="BM298" s="522">
        <v>0</v>
      </c>
      <c r="BN298" s="522">
        <v>0</v>
      </c>
      <c r="BO298" s="522">
        <v>0</v>
      </c>
      <c r="BP298" s="522">
        <v>0</v>
      </c>
      <c r="BQ298" s="522" t="s">
        <v>749</v>
      </c>
      <c r="BR298" s="522" t="s">
        <v>749</v>
      </c>
      <c r="BS298" s="522" t="s">
        <v>749</v>
      </c>
      <c r="BT298" s="522" t="s">
        <v>749</v>
      </c>
      <c r="BU298" s="522" t="s">
        <v>749</v>
      </c>
      <c r="BV298" s="522" t="s">
        <v>749</v>
      </c>
      <c r="BW298" s="522" t="s">
        <v>749</v>
      </c>
      <c r="BX298" s="522" t="s">
        <v>749</v>
      </c>
      <c r="BY298" s="522">
        <v>1</v>
      </c>
      <c r="BZ298" s="522"/>
      <c r="CA298" s="522"/>
      <c r="CB298" s="522">
        <v>1</v>
      </c>
      <c r="CC298" s="522" t="s">
        <v>749</v>
      </c>
      <c r="CD298" s="522" t="s">
        <v>749</v>
      </c>
      <c r="CE298" s="522" t="s">
        <v>749</v>
      </c>
      <c r="CF298" s="522" t="s">
        <v>749</v>
      </c>
      <c r="CG298" s="522">
        <v>1</v>
      </c>
      <c r="CH298" s="522" t="s">
        <v>749</v>
      </c>
      <c r="CI298" s="522" t="s">
        <v>749</v>
      </c>
      <c r="CJ298" s="522" t="s">
        <v>749</v>
      </c>
      <c r="CK298" s="522" t="s">
        <v>749</v>
      </c>
      <c r="CL298" s="522" t="s">
        <v>749</v>
      </c>
      <c r="CM298" s="522" t="s">
        <v>749</v>
      </c>
      <c r="CN298" s="522" t="s">
        <v>749</v>
      </c>
      <c r="CO298" s="522">
        <v>1</v>
      </c>
      <c r="CP298" s="522"/>
      <c r="CQ298" s="522"/>
      <c r="CR298" s="522"/>
      <c r="CS298" s="522"/>
      <c r="CT298" s="522"/>
      <c r="CU298" s="522"/>
      <c r="CV298" s="522"/>
    </row>
    <row r="299" s="258" customFormat="1" ht="129.6" spans="1:100">
      <c r="A299" s="447"/>
      <c r="B299" s="448">
        <f t="shared" si="62"/>
        <v>284</v>
      </c>
      <c r="C299" s="449" t="s">
        <v>1920</v>
      </c>
      <c r="D299" s="450" t="s">
        <v>1015</v>
      </c>
      <c r="E299" s="451" t="s">
        <v>744</v>
      </c>
      <c r="F299" s="452" t="s">
        <v>1921</v>
      </c>
      <c r="G299" s="453" t="s">
        <v>1922</v>
      </c>
      <c r="H299" s="451" t="str">
        <f t="shared" si="50"/>
        <v>その他(ネットワーク機器等)
Other
(e.g., External FW, IPS/IDS, network equipment, storage devices, etc.)</v>
      </c>
      <c r="I299" s="319" t="s">
        <v>1018</v>
      </c>
      <c r="J299" s="320" t="s">
        <v>1019</v>
      </c>
      <c r="K299" s="487" t="str">
        <f t="shared" si="52"/>
        <v>回答不要
Not Applicable</v>
      </c>
      <c r="L299" s="488"/>
      <c r="M299" s="489"/>
      <c r="N299" s="490" t="s">
        <v>1920</v>
      </c>
      <c r="O299" s="491"/>
      <c r="P299" s="322"/>
      <c r="Q299" s="502"/>
      <c r="R299" s="487" t="str">
        <f t="shared" si="53"/>
        <v>回答不要
Not Applicable</v>
      </c>
      <c r="S299" s="488"/>
      <c r="T299" s="489"/>
      <c r="U299" s="491"/>
      <c r="V299" s="322"/>
      <c r="W299" s="502"/>
      <c r="X299" s="487" t="str">
        <f t="shared" si="54"/>
        <v>回答不要
Not Applicable</v>
      </c>
      <c r="Y299" s="488"/>
      <c r="Z299" s="489"/>
      <c r="AA299" s="491"/>
      <c r="AB299" s="322"/>
      <c r="AC299" s="502"/>
      <c r="AD299" s="487" t="str">
        <f t="shared" si="55"/>
        <v>回答不要
Not Applicable</v>
      </c>
      <c r="AE299" s="488"/>
      <c r="AF299" s="489"/>
      <c r="AG299" s="491"/>
      <c r="AH299" s="322"/>
      <c r="AI299" s="502"/>
      <c r="AJ299" s="487" t="str">
        <f t="shared" si="56"/>
        <v>回答不要
Not Applicable</v>
      </c>
      <c r="AK299" s="488"/>
      <c r="AL299" s="489"/>
      <c r="AM299" s="491"/>
      <c r="AN299" s="322"/>
      <c r="AO299" s="502"/>
      <c r="AP299" s="509">
        <f>IF(OR(AND('0.Work Content Judge'!$AE$160=1,$CP299=99),AND('0.Work Content Judge'!$AH$160=1,$CQ299=99),AND('0.Work Content Judge'!$AG$160=1,$CR299=99),AND(COUNTIF('0.Work Content Judge'!$AJ$160:$AO$160,2)=0,$CS299=99),AND(COUNTIF('0.Work Content Judge'!$AJ$160:$AO$160,2)&gt;0,$CT299=99),AND('0.Work Content Judge'!$T$160=0,$CU299=99),AND('0.Work Content Judge'!$U$160=0,$CV299=99)),0,IF(OR(AND('0.Work Content Judge'!$G$130=1,$CD299=1),AND('0.Work Content Judge'!$H$130=1,$CE299=1),AND('0.Work Content Judge'!$I$130=1,$CF299=1),AND('0.Work Content Judge'!$J$130=1,$CG299=1),AND('0.Work Content Judge'!$L$130=1,$CK299=1),,AND('0.Work Content Judge'!$O$130=1,$CL299=1),AND('0.Work Content Judge'!$P$130=1,$CM299=1)),1,0))</f>
        <v>0</v>
      </c>
      <c r="AQ299" s="509">
        <f t="shared" si="57"/>
        <v>1</v>
      </c>
      <c r="AR299" s="509">
        <f>IF(OR(AND('0.Work Content Judge'!$AE$161=1,$CP299=99),AND('0.Work Content Judge'!$AH$161=1,$CQ299=99),AND('0.Work Content Judge'!$AG$161=1,$CR299=99),AND(COUNTIF('0.Work Content Judge'!$AJ$161:$AO$161,2)=0,$CS299=99),AND(COUNTIF('0.Work Content Judge'!$AJ$161:$AO$161,2)&gt;0,$CT299=99),AND('0.Work Content Judge'!$T$161=0,$CU299=99),AND('0.Work Content Judge'!$U$161=0,$CV299=99)),0,IF(OR(AND('0.Work Content Judge'!$G$131=1,$CD299=1),AND('0.Work Content Judge'!$H$131=1,$CE299=1),AND('0.Work Content Judge'!$I$131=1,$CF299=1),AND('0.Work Content Judge'!$J$131=1,$CG299=1),AND('0.Work Content Judge'!$L$131=1,$CK299=1),,AND('0.Work Content Judge'!$O$131=1,$CL299=1),AND('0.Work Content Judge'!$P$131=1,$CM299=1)),1,0))</f>
        <v>0</v>
      </c>
      <c r="AS299" s="509">
        <f t="shared" si="58"/>
        <v>1</v>
      </c>
      <c r="AT299" s="509">
        <f>IF(OR(AND('0.Work Content Judge'!$AE$162=1,$CP299=99),AND('0.Work Content Judge'!$AH$162=1,$CQ299=99),AND('0.Work Content Judge'!$AG$162=1,$CR299=99),AND(COUNTIF('0.Work Content Judge'!$AJ$162:$AO$162,2)=0,$CS299=99),AND(COUNTIF('0.Work Content Judge'!$AJ$162:$AO$162,2)&gt;0,$CT299=99),AND('0.Work Content Judge'!$T$162=0,$CU299=99),AND('0.Work Content Judge'!$U$162=0,$CV299=99)),0,IF(OR(AND('0.Work Content Judge'!$G$132=1,$CD299=1),AND('0.Work Content Judge'!$H$132=1,$CE299=1),AND('0.Work Content Judge'!$I$132=1,$CF299=1),AND('0.Work Content Judge'!$J$132=1,$CG299=1),AND('0.Work Content Judge'!$L$132=1,$CK299=1),,AND('0.Work Content Judge'!$O$132=1,$CL299=1),AND('0.Work Content Judge'!$P$132=1,$CM299=1)),1,0))</f>
        <v>0</v>
      </c>
      <c r="AU299" s="509">
        <f t="shared" si="59"/>
        <v>1</v>
      </c>
      <c r="AV299" s="509">
        <f>IF(OR(AND('0.Work Content Judge'!$AE$163=1,$CP299=99),AND('0.Work Content Judge'!$AH$163=1,$CQ299=99),AND('0.Work Content Judge'!$AG$163=1,$CR299=99),AND(COUNTIF('0.Work Content Judge'!$AJ$163:$AO$163,2)=0,$CS299=99),AND(COUNTIF('0.Work Content Judge'!$AJ$163:$AO$163,2)&gt;0,$CT299=99),AND('0.Work Content Judge'!$T$163=0,$CU299=99),AND('0.Work Content Judge'!$U$163=0,$CV299=99)),0,IF(OR(AND('0.Work Content Judge'!$G$133=1,$CD299=1),AND('0.Work Content Judge'!$H$133=1,$CE299=1),AND('0.Work Content Judge'!$I$133=1,$CF299=1),AND('0.Work Content Judge'!$J$133=1,$CG299=1),AND('0.Work Content Judge'!$L$133=1,$CK299=1),,AND('0.Work Content Judge'!$O$133=1,$CL299=1),AND('0.Work Content Judge'!$P$133=1,$CM299=1)),1,0))</f>
        <v>0</v>
      </c>
      <c r="AW299" s="509">
        <f t="shared" si="60"/>
        <v>1</v>
      </c>
      <c r="AX299" s="509">
        <f>IF(OR(AND('0.Work Content Judge'!$AE$164=1,$CP299=99),AND('0.Work Content Judge'!$AH$164=1,$CQ299=99),AND('0.Work Content Judge'!$AG$164=1,$CR299=99),AND(COUNTIF('0.Work Content Judge'!$AJ$164:$AO$164,2)=0,$CS299=99),AND(COUNTIF('0.Work Content Judge'!$AJ$164:$AO$164,2)&gt;0,$CT299=99),AND('0.Work Content Judge'!$T$164=0,$CU299=99),AND('0.Work Content Judge'!$U$164=0,$CV299=99)),0,IF(OR(AND('0.Work Content Judge'!$G$134=1,$CD299=1),AND('0.Work Content Judge'!$H$134=1,$CE299=1),AND('0.Work Content Judge'!$I$134=1,$CF299=1),AND('0.Work Content Judge'!$J$134=1,$CG299=1),AND('0.Work Content Judge'!$L$134=1,$CK299=1),,AND('0.Work Content Judge'!$O$134=1,$CL299=1),AND('0.Work Content Judge'!$P$134=1,$CM299=1)),1,0))</f>
        <v>0</v>
      </c>
      <c r="AY299" s="509">
        <f t="shared" si="61"/>
        <v>1</v>
      </c>
      <c r="AZ299" s="493">
        <f t="shared" si="51"/>
        <v>1</v>
      </c>
      <c r="BA299" s="521">
        <v>1</v>
      </c>
      <c r="BB299" s="522">
        <v>1</v>
      </c>
      <c r="BC299" s="522" t="s">
        <v>749</v>
      </c>
      <c r="BD299" s="522" t="s">
        <v>749</v>
      </c>
      <c r="BE299" s="522" t="s">
        <v>749</v>
      </c>
      <c r="BF299" s="522" t="s">
        <v>749</v>
      </c>
      <c r="BG299" s="522" t="s">
        <v>749</v>
      </c>
      <c r="BH299" s="522" t="s">
        <v>749</v>
      </c>
      <c r="BI299" s="522" t="s">
        <v>749</v>
      </c>
      <c r="BJ299" s="522">
        <v>0</v>
      </c>
      <c r="BK299" s="522">
        <v>0</v>
      </c>
      <c r="BL299" s="522">
        <v>0</v>
      </c>
      <c r="BM299" s="522">
        <v>0</v>
      </c>
      <c r="BN299" s="522">
        <v>0</v>
      </c>
      <c r="BO299" s="522">
        <v>0</v>
      </c>
      <c r="BP299" s="522">
        <v>0</v>
      </c>
      <c r="BQ299" s="522" t="s">
        <v>749</v>
      </c>
      <c r="BR299" s="522" t="s">
        <v>749</v>
      </c>
      <c r="BS299" s="522" t="s">
        <v>749</v>
      </c>
      <c r="BT299" s="522" t="s">
        <v>749</v>
      </c>
      <c r="BU299" s="522" t="s">
        <v>749</v>
      </c>
      <c r="BV299" s="522" t="s">
        <v>749</v>
      </c>
      <c r="BW299" s="522" t="s">
        <v>749</v>
      </c>
      <c r="BX299" s="522" t="s">
        <v>749</v>
      </c>
      <c r="BY299" s="522">
        <v>1</v>
      </c>
      <c r="BZ299" s="522"/>
      <c r="CA299" s="522"/>
      <c r="CB299" s="522">
        <v>1</v>
      </c>
      <c r="CC299" s="522" t="s">
        <v>749</v>
      </c>
      <c r="CD299" s="522" t="s">
        <v>749</v>
      </c>
      <c r="CE299" s="522" t="s">
        <v>749</v>
      </c>
      <c r="CF299" s="522" t="s">
        <v>749</v>
      </c>
      <c r="CG299" s="522">
        <v>1</v>
      </c>
      <c r="CH299" s="522" t="s">
        <v>749</v>
      </c>
      <c r="CI299" s="522" t="s">
        <v>749</v>
      </c>
      <c r="CJ299" s="522" t="s">
        <v>749</v>
      </c>
      <c r="CK299" s="522" t="s">
        <v>749</v>
      </c>
      <c r="CL299" s="522" t="s">
        <v>749</v>
      </c>
      <c r="CM299" s="522" t="s">
        <v>749</v>
      </c>
      <c r="CN299" s="522" t="s">
        <v>749</v>
      </c>
      <c r="CO299" s="522">
        <v>1</v>
      </c>
      <c r="CP299" s="522"/>
      <c r="CQ299" s="522"/>
      <c r="CR299" s="522"/>
      <c r="CS299" s="522"/>
      <c r="CT299" s="522"/>
      <c r="CU299" s="522"/>
      <c r="CV299" s="522"/>
    </row>
    <row r="300" s="258" customFormat="1" ht="129.6" spans="1:100">
      <c r="A300" s="447"/>
      <c r="B300" s="448">
        <f t="shared" si="62"/>
        <v>285</v>
      </c>
      <c r="C300" s="449" t="s">
        <v>1923</v>
      </c>
      <c r="D300" s="450" t="s">
        <v>1015</v>
      </c>
      <c r="E300" s="451" t="s">
        <v>744</v>
      </c>
      <c r="F300" s="452" t="s">
        <v>1924</v>
      </c>
      <c r="G300" s="453" t="s">
        <v>1925</v>
      </c>
      <c r="H300" s="451" t="str">
        <f t="shared" si="50"/>
        <v>その他(ネットワーク機器等)
Other
(e.g., External FW, IPS/IDS, network equipment, storage devices, etc.)</v>
      </c>
      <c r="I300" s="319" t="s">
        <v>1018</v>
      </c>
      <c r="J300" s="320" t="s">
        <v>1019</v>
      </c>
      <c r="K300" s="487" t="str">
        <f t="shared" si="52"/>
        <v>回答不要
Not Applicable</v>
      </c>
      <c r="L300" s="488"/>
      <c r="M300" s="489"/>
      <c r="N300" s="490" t="s">
        <v>1923</v>
      </c>
      <c r="O300" s="491"/>
      <c r="P300" s="322"/>
      <c r="Q300" s="502"/>
      <c r="R300" s="487" t="str">
        <f t="shared" si="53"/>
        <v>回答不要
Not Applicable</v>
      </c>
      <c r="S300" s="488"/>
      <c r="T300" s="489"/>
      <c r="U300" s="491"/>
      <c r="V300" s="322"/>
      <c r="W300" s="502"/>
      <c r="X300" s="487" t="str">
        <f t="shared" si="54"/>
        <v>回答不要
Not Applicable</v>
      </c>
      <c r="Y300" s="488"/>
      <c r="Z300" s="489"/>
      <c r="AA300" s="491"/>
      <c r="AB300" s="322"/>
      <c r="AC300" s="502"/>
      <c r="AD300" s="487" t="str">
        <f t="shared" si="55"/>
        <v>回答不要
Not Applicable</v>
      </c>
      <c r="AE300" s="488"/>
      <c r="AF300" s="489"/>
      <c r="AG300" s="491"/>
      <c r="AH300" s="322"/>
      <c r="AI300" s="502"/>
      <c r="AJ300" s="487" t="str">
        <f t="shared" si="56"/>
        <v>回答不要
Not Applicable</v>
      </c>
      <c r="AK300" s="488"/>
      <c r="AL300" s="489"/>
      <c r="AM300" s="491"/>
      <c r="AN300" s="322"/>
      <c r="AO300" s="502"/>
      <c r="AP300" s="509">
        <f>IF(OR(AND('0.Work Content Judge'!$AE$160=1,$CP300=99),AND('0.Work Content Judge'!$AH$160=1,$CQ300=99),AND('0.Work Content Judge'!$AG$160=1,$CR300=99),AND(COUNTIF('0.Work Content Judge'!$AJ$160:$AO$160,2)=0,$CS300=99),AND(COUNTIF('0.Work Content Judge'!$AJ$160:$AO$160,2)&gt;0,$CT300=99),AND('0.Work Content Judge'!$T$160=0,$CU300=99),AND('0.Work Content Judge'!$U$160=0,$CV300=99)),0,IF(OR(AND('0.Work Content Judge'!$G$130=1,$CD300=1),AND('0.Work Content Judge'!$H$130=1,$CE300=1),AND('0.Work Content Judge'!$I$130=1,$CF300=1),AND('0.Work Content Judge'!$J$130=1,$CG300=1),AND('0.Work Content Judge'!$L$130=1,$CK300=1),,AND('0.Work Content Judge'!$O$130=1,$CL300=1),AND('0.Work Content Judge'!$P$130=1,$CM300=1)),1,0))</f>
        <v>0</v>
      </c>
      <c r="AQ300" s="509">
        <f t="shared" si="57"/>
        <v>1</v>
      </c>
      <c r="AR300" s="509">
        <f>IF(OR(AND('0.Work Content Judge'!$AE$161=1,$CP300=99),AND('0.Work Content Judge'!$AH$161=1,$CQ300=99),AND('0.Work Content Judge'!$AG$161=1,$CR300=99),AND(COUNTIF('0.Work Content Judge'!$AJ$161:$AO$161,2)=0,$CS300=99),AND(COUNTIF('0.Work Content Judge'!$AJ$161:$AO$161,2)&gt;0,$CT300=99),AND('0.Work Content Judge'!$T$161=0,$CU300=99),AND('0.Work Content Judge'!$U$161=0,$CV300=99)),0,IF(OR(AND('0.Work Content Judge'!$G$131=1,$CD300=1),AND('0.Work Content Judge'!$H$131=1,$CE300=1),AND('0.Work Content Judge'!$I$131=1,$CF300=1),AND('0.Work Content Judge'!$J$131=1,$CG300=1),AND('0.Work Content Judge'!$L$131=1,$CK300=1),,AND('0.Work Content Judge'!$O$131=1,$CL300=1),AND('0.Work Content Judge'!$P$131=1,$CM300=1)),1,0))</f>
        <v>0</v>
      </c>
      <c r="AS300" s="509">
        <f t="shared" si="58"/>
        <v>1</v>
      </c>
      <c r="AT300" s="509">
        <f>IF(OR(AND('0.Work Content Judge'!$AE$162=1,$CP300=99),AND('0.Work Content Judge'!$AH$162=1,$CQ300=99),AND('0.Work Content Judge'!$AG$162=1,$CR300=99),AND(COUNTIF('0.Work Content Judge'!$AJ$162:$AO$162,2)=0,$CS300=99),AND(COUNTIF('0.Work Content Judge'!$AJ$162:$AO$162,2)&gt;0,$CT300=99),AND('0.Work Content Judge'!$T$162=0,$CU300=99),AND('0.Work Content Judge'!$U$162=0,$CV300=99)),0,IF(OR(AND('0.Work Content Judge'!$G$132=1,$CD300=1),AND('0.Work Content Judge'!$H$132=1,$CE300=1),AND('0.Work Content Judge'!$I$132=1,$CF300=1),AND('0.Work Content Judge'!$J$132=1,$CG300=1),AND('0.Work Content Judge'!$L$132=1,$CK300=1),,AND('0.Work Content Judge'!$O$132=1,$CL300=1),AND('0.Work Content Judge'!$P$132=1,$CM300=1)),1,0))</f>
        <v>0</v>
      </c>
      <c r="AU300" s="509">
        <f t="shared" si="59"/>
        <v>1</v>
      </c>
      <c r="AV300" s="509">
        <f>IF(OR(AND('0.Work Content Judge'!$AE$163=1,$CP300=99),AND('0.Work Content Judge'!$AH$163=1,$CQ300=99),AND('0.Work Content Judge'!$AG$163=1,$CR300=99),AND(COUNTIF('0.Work Content Judge'!$AJ$163:$AO$163,2)=0,$CS300=99),AND(COUNTIF('0.Work Content Judge'!$AJ$163:$AO$163,2)&gt;0,$CT300=99),AND('0.Work Content Judge'!$T$163=0,$CU300=99),AND('0.Work Content Judge'!$U$163=0,$CV300=99)),0,IF(OR(AND('0.Work Content Judge'!$G$133=1,$CD300=1),AND('0.Work Content Judge'!$H$133=1,$CE300=1),AND('0.Work Content Judge'!$I$133=1,$CF300=1),AND('0.Work Content Judge'!$J$133=1,$CG300=1),AND('0.Work Content Judge'!$L$133=1,$CK300=1),,AND('0.Work Content Judge'!$O$133=1,$CL300=1),AND('0.Work Content Judge'!$P$133=1,$CM300=1)),1,0))</f>
        <v>0</v>
      </c>
      <c r="AW300" s="509">
        <f t="shared" si="60"/>
        <v>1</v>
      </c>
      <c r="AX300" s="509">
        <f>IF(OR(AND('0.Work Content Judge'!$AE$164=1,$CP300=99),AND('0.Work Content Judge'!$AH$164=1,$CQ300=99),AND('0.Work Content Judge'!$AG$164=1,$CR300=99),AND(COUNTIF('0.Work Content Judge'!$AJ$164:$AO$164,2)=0,$CS300=99),AND(COUNTIF('0.Work Content Judge'!$AJ$164:$AO$164,2)&gt;0,$CT300=99),AND('0.Work Content Judge'!$T$164=0,$CU300=99),AND('0.Work Content Judge'!$U$164=0,$CV300=99)),0,IF(OR(AND('0.Work Content Judge'!$G$134=1,$CD300=1),AND('0.Work Content Judge'!$H$134=1,$CE300=1),AND('0.Work Content Judge'!$I$134=1,$CF300=1),AND('0.Work Content Judge'!$J$134=1,$CG300=1),AND('0.Work Content Judge'!$L$134=1,$CK300=1),,AND('0.Work Content Judge'!$O$134=1,$CL300=1),AND('0.Work Content Judge'!$P$134=1,$CM300=1)),1,0))</f>
        <v>0</v>
      </c>
      <c r="AY300" s="509">
        <f t="shared" si="61"/>
        <v>1</v>
      </c>
      <c r="AZ300" s="493">
        <f t="shared" si="51"/>
        <v>1</v>
      </c>
      <c r="BA300" s="521">
        <v>1</v>
      </c>
      <c r="BB300" s="522">
        <v>1</v>
      </c>
      <c r="BC300" s="522" t="s">
        <v>749</v>
      </c>
      <c r="BD300" s="522" t="s">
        <v>749</v>
      </c>
      <c r="BE300" s="522" t="s">
        <v>749</v>
      </c>
      <c r="BF300" s="522" t="s">
        <v>749</v>
      </c>
      <c r="BG300" s="522" t="s">
        <v>749</v>
      </c>
      <c r="BH300" s="522" t="s">
        <v>749</v>
      </c>
      <c r="BI300" s="522" t="s">
        <v>749</v>
      </c>
      <c r="BJ300" s="522">
        <v>0</v>
      </c>
      <c r="BK300" s="522">
        <v>0</v>
      </c>
      <c r="BL300" s="522">
        <v>0</v>
      </c>
      <c r="BM300" s="522">
        <v>0</v>
      </c>
      <c r="BN300" s="522">
        <v>0</v>
      </c>
      <c r="BO300" s="522">
        <v>0</v>
      </c>
      <c r="BP300" s="522">
        <v>0</v>
      </c>
      <c r="BQ300" s="522" t="s">
        <v>749</v>
      </c>
      <c r="BR300" s="522" t="s">
        <v>749</v>
      </c>
      <c r="BS300" s="522" t="s">
        <v>749</v>
      </c>
      <c r="BT300" s="522" t="s">
        <v>749</v>
      </c>
      <c r="BU300" s="522" t="s">
        <v>749</v>
      </c>
      <c r="BV300" s="522" t="s">
        <v>749</v>
      </c>
      <c r="BW300" s="522" t="s">
        <v>749</v>
      </c>
      <c r="BX300" s="522" t="s">
        <v>749</v>
      </c>
      <c r="BY300" s="522">
        <v>1</v>
      </c>
      <c r="BZ300" s="522"/>
      <c r="CA300" s="522"/>
      <c r="CB300" s="522">
        <v>1</v>
      </c>
      <c r="CC300" s="522" t="s">
        <v>749</v>
      </c>
      <c r="CD300" s="522" t="s">
        <v>749</v>
      </c>
      <c r="CE300" s="522" t="s">
        <v>749</v>
      </c>
      <c r="CF300" s="522" t="s">
        <v>749</v>
      </c>
      <c r="CG300" s="522">
        <v>1</v>
      </c>
      <c r="CH300" s="522" t="s">
        <v>749</v>
      </c>
      <c r="CI300" s="522" t="s">
        <v>749</v>
      </c>
      <c r="CJ300" s="522" t="s">
        <v>749</v>
      </c>
      <c r="CK300" s="522" t="s">
        <v>749</v>
      </c>
      <c r="CL300" s="522" t="s">
        <v>749</v>
      </c>
      <c r="CM300" s="522" t="s">
        <v>749</v>
      </c>
      <c r="CN300" s="522" t="s">
        <v>749</v>
      </c>
      <c r="CO300" s="522">
        <v>1</v>
      </c>
      <c r="CP300" s="522"/>
      <c r="CQ300" s="522"/>
      <c r="CR300" s="522"/>
      <c r="CS300" s="522"/>
      <c r="CT300" s="522"/>
      <c r="CU300" s="522"/>
      <c r="CV300" s="522"/>
    </row>
    <row r="301" s="258" customFormat="1" ht="129.6" spans="1:100">
      <c r="A301" s="447"/>
      <c r="B301" s="448">
        <f t="shared" si="62"/>
        <v>286</v>
      </c>
      <c r="C301" s="449" t="s">
        <v>1926</v>
      </c>
      <c r="D301" s="450" t="s">
        <v>1015</v>
      </c>
      <c r="E301" s="451" t="s">
        <v>744</v>
      </c>
      <c r="F301" s="452" t="s">
        <v>1927</v>
      </c>
      <c r="G301" s="453" t="s">
        <v>1928</v>
      </c>
      <c r="H301" s="451" t="str">
        <f t="shared" si="50"/>
        <v>その他(ネットワーク機器等)
Other
(e.g., External FW, IPS/IDS, network equipment, storage devices, etc.)</v>
      </c>
      <c r="I301" s="319" t="s">
        <v>1018</v>
      </c>
      <c r="J301" s="320" t="s">
        <v>1019</v>
      </c>
      <c r="K301" s="487" t="str">
        <f t="shared" si="52"/>
        <v>回答不要
Not Applicable</v>
      </c>
      <c r="L301" s="488"/>
      <c r="M301" s="489"/>
      <c r="N301" s="490" t="s">
        <v>1926</v>
      </c>
      <c r="O301" s="491"/>
      <c r="P301" s="322"/>
      <c r="Q301" s="502"/>
      <c r="R301" s="487" t="str">
        <f t="shared" si="53"/>
        <v>回答不要
Not Applicable</v>
      </c>
      <c r="S301" s="488"/>
      <c r="T301" s="489"/>
      <c r="U301" s="491"/>
      <c r="V301" s="322"/>
      <c r="W301" s="502"/>
      <c r="X301" s="487" t="str">
        <f t="shared" si="54"/>
        <v>回答不要
Not Applicable</v>
      </c>
      <c r="Y301" s="488"/>
      <c r="Z301" s="489"/>
      <c r="AA301" s="491"/>
      <c r="AB301" s="322"/>
      <c r="AC301" s="502"/>
      <c r="AD301" s="487" t="str">
        <f t="shared" si="55"/>
        <v>回答不要
Not Applicable</v>
      </c>
      <c r="AE301" s="488"/>
      <c r="AF301" s="489"/>
      <c r="AG301" s="491"/>
      <c r="AH301" s="322"/>
      <c r="AI301" s="502"/>
      <c r="AJ301" s="487" t="str">
        <f t="shared" si="56"/>
        <v>回答不要
Not Applicable</v>
      </c>
      <c r="AK301" s="488"/>
      <c r="AL301" s="489"/>
      <c r="AM301" s="491"/>
      <c r="AN301" s="322"/>
      <c r="AO301" s="502"/>
      <c r="AP301" s="509">
        <f>IF(OR(AND('0.Work Content Judge'!$AE$160=1,$CP301=99),AND('0.Work Content Judge'!$AH$160=1,$CQ301=99),AND('0.Work Content Judge'!$AG$160=1,$CR301=99),AND(COUNTIF('0.Work Content Judge'!$AJ$160:$AO$160,2)=0,$CS301=99),AND(COUNTIF('0.Work Content Judge'!$AJ$160:$AO$160,2)&gt;0,$CT301=99),AND('0.Work Content Judge'!$T$160=0,$CU301=99),AND('0.Work Content Judge'!$U$160=0,$CV301=99)),0,IF(OR(AND('0.Work Content Judge'!$G$130=1,$CD301=1),AND('0.Work Content Judge'!$H$130=1,$CE301=1),AND('0.Work Content Judge'!$I$130=1,$CF301=1),AND('0.Work Content Judge'!$J$130=1,$CG301=1),AND('0.Work Content Judge'!$L$130=1,$CK301=1),,AND('0.Work Content Judge'!$O$130=1,$CL301=1),AND('0.Work Content Judge'!$P$130=1,$CM301=1)),1,0))</f>
        <v>0</v>
      </c>
      <c r="AQ301" s="509">
        <f t="shared" si="57"/>
        <v>1</v>
      </c>
      <c r="AR301" s="509">
        <f>IF(OR(AND('0.Work Content Judge'!$AE$161=1,$CP301=99),AND('0.Work Content Judge'!$AH$161=1,$CQ301=99),AND('0.Work Content Judge'!$AG$161=1,$CR301=99),AND(COUNTIF('0.Work Content Judge'!$AJ$161:$AO$161,2)=0,$CS301=99),AND(COUNTIF('0.Work Content Judge'!$AJ$161:$AO$161,2)&gt;0,$CT301=99),AND('0.Work Content Judge'!$T$161=0,$CU301=99),AND('0.Work Content Judge'!$U$161=0,$CV301=99)),0,IF(OR(AND('0.Work Content Judge'!$G$131=1,$CD301=1),AND('0.Work Content Judge'!$H$131=1,$CE301=1),AND('0.Work Content Judge'!$I$131=1,$CF301=1),AND('0.Work Content Judge'!$J$131=1,$CG301=1),AND('0.Work Content Judge'!$L$131=1,$CK301=1),,AND('0.Work Content Judge'!$O$131=1,$CL301=1),AND('0.Work Content Judge'!$P$131=1,$CM301=1)),1,0))</f>
        <v>0</v>
      </c>
      <c r="AS301" s="509">
        <f t="shared" si="58"/>
        <v>1</v>
      </c>
      <c r="AT301" s="509">
        <f>IF(OR(AND('0.Work Content Judge'!$AE$162=1,$CP301=99),AND('0.Work Content Judge'!$AH$162=1,$CQ301=99),AND('0.Work Content Judge'!$AG$162=1,$CR301=99),AND(COUNTIF('0.Work Content Judge'!$AJ$162:$AO$162,2)=0,$CS301=99),AND(COUNTIF('0.Work Content Judge'!$AJ$162:$AO$162,2)&gt;0,$CT301=99),AND('0.Work Content Judge'!$T$162=0,$CU301=99),AND('0.Work Content Judge'!$U$162=0,$CV301=99)),0,IF(OR(AND('0.Work Content Judge'!$G$132=1,$CD301=1),AND('0.Work Content Judge'!$H$132=1,$CE301=1),AND('0.Work Content Judge'!$I$132=1,$CF301=1),AND('0.Work Content Judge'!$J$132=1,$CG301=1),AND('0.Work Content Judge'!$L$132=1,$CK301=1),,AND('0.Work Content Judge'!$O$132=1,$CL301=1),AND('0.Work Content Judge'!$P$132=1,$CM301=1)),1,0))</f>
        <v>0</v>
      </c>
      <c r="AU301" s="509">
        <f t="shared" si="59"/>
        <v>1</v>
      </c>
      <c r="AV301" s="509">
        <f>IF(OR(AND('0.Work Content Judge'!$AE$163=1,$CP301=99),AND('0.Work Content Judge'!$AH$163=1,$CQ301=99),AND('0.Work Content Judge'!$AG$163=1,$CR301=99),AND(COUNTIF('0.Work Content Judge'!$AJ$163:$AO$163,2)=0,$CS301=99),AND(COUNTIF('0.Work Content Judge'!$AJ$163:$AO$163,2)&gt;0,$CT301=99),AND('0.Work Content Judge'!$T$163=0,$CU301=99),AND('0.Work Content Judge'!$U$163=0,$CV301=99)),0,IF(OR(AND('0.Work Content Judge'!$G$133=1,$CD301=1),AND('0.Work Content Judge'!$H$133=1,$CE301=1),AND('0.Work Content Judge'!$I$133=1,$CF301=1),AND('0.Work Content Judge'!$J$133=1,$CG301=1),AND('0.Work Content Judge'!$L$133=1,$CK301=1),,AND('0.Work Content Judge'!$O$133=1,$CL301=1),AND('0.Work Content Judge'!$P$133=1,$CM301=1)),1,0))</f>
        <v>0</v>
      </c>
      <c r="AW301" s="509">
        <f t="shared" si="60"/>
        <v>1</v>
      </c>
      <c r="AX301" s="509">
        <f>IF(OR(AND('0.Work Content Judge'!$AE$164=1,$CP301=99),AND('0.Work Content Judge'!$AH$164=1,$CQ301=99),AND('0.Work Content Judge'!$AG$164=1,$CR301=99),AND(COUNTIF('0.Work Content Judge'!$AJ$164:$AO$164,2)=0,$CS301=99),AND(COUNTIF('0.Work Content Judge'!$AJ$164:$AO$164,2)&gt;0,$CT301=99),AND('0.Work Content Judge'!$T$164=0,$CU301=99),AND('0.Work Content Judge'!$U$164=0,$CV301=99)),0,IF(OR(AND('0.Work Content Judge'!$G$134=1,$CD301=1),AND('0.Work Content Judge'!$H$134=1,$CE301=1),AND('0.Work Content Judge'!$I$134=1,$CF301=1),AND('0.Work Content Judge'!$J$134=1,$CG301=1),AND('0.Work Content Judge'!$L$134=1,$CK301=1),,AND('0.Work Content Judge'!$O$134=1,$CL301=1),AND('0.Work Content Judge'!$P$134=1,$CM301=1)),1,0))</f>
        <v>0</v>
      </c>
      <c r="AY301" s="509">
        <f t="shared" si="61"/>
        <v>1</v>
      </c>
      <c r="AZ301" s="493">
        <f t="shared" si="51"/>
        <v>1</v>
      </c>
      <c r="BA301" s="521">
        <v>1</v>
      </c>
      <c r="BB301" s="522">
        <v>1</v>
      </c>
      <c r="BC301" s="522" t="s">
        <v>749</v>
      </c>
      <c r="BD301" s="522" t="s">
        <v>749</v>
      </c>
      <c r="BE301" s="522" t="s">
        <v>749</v>
      </c>
      <c r="BF301" s="522" t="s">
        <v>749</v>
      </c>
      <c r="BG301" s="522" t="s">
        <v>749</v>
      </c>
      <c r="BH301" s="522" t="s">
        <v>749</v>
      </c>
      <c r="BI301" s="522" t="s">
        <v>749</v>
      </c>
      <c r="BJ301" s="522">
        <v>0</v>
      </c>
      <c r="BK301" s="522">
        <v>0</v>
      </c>
      <c r="BL301" s="522">
        <v>0</v>
      </c>
      <c r="BM301" s="522">
        <v>0</v>
      </c>
      <c r="BN301" s="522">
        <v>0</v>
      </c>
      <c r="BO301" s="522">
        <v>0</v>
      </c>
      <c r="BP301" s="522">
        <v>0</v>
      </c>
      <c r="BQ301" s="522" t="s">
        <v>749</v>
      </c>
      <c r="BR301" s="522" t="s">
        <v>749</v>
      </c>
      <c r="BS301" s="522" t="s">
        <v>749</v>
      </c>
      <c r="BT301" s="522" t="s">
        <v>749</v>
      </c>
      <c r="BU301" s="522" t="s">
        <v>749</v>
      </c>
      <c r="BV301" s="522" t="s">
        <v>749</v>
      </c>
      <c r="BW301" s="522" t="s">
        <v>749</v>
      </c>
      <c r="BX301" s="522" t="s">
        <v>749</v>
      </c>
      <c r="BY301" s="522">
        <v>1</v>
      </c>
      <c r="BZ301" s="522"/>
      <c r="CA301" s="522"/>
      <c r="CB301" s="522">
        <v>1</v>
      </c>
      <c r="CC301" s="522" t="s">
        <v>749</v>
      </c>
      <c r="CD301" s="522" t="s">
        <v>749</v>
      </c>
      <c r="CE301" s="522" t="s">
        <v>749</v>
      </c>
      <c r="CF301" s="522" t="s">
        <v>749</v>
      </c>
      <c r="CG301" s="522">
        <v>1</v>
      </c>
      <c r="CH301" s="522" t="s">
        <v>749</v>
      </c>
      <c r="CI301" s="522" t="s">
        <v>749</v>
      </c>
      <c r="CJ301" s="522" t="s">
        <v>749</v>
      </c>
      <c r="CK301" s="522" t="s">
        <v>749</v>
      </c>
      <c r="CL301" s="522" t="s">
        <v>749</v>
      </c>
      <c r="CM301" s="522" t="s">
        <v>749</v>
      </c>
      <c r="CN301" s="522" t="s">
        <v>749</v>
      </c>
      <c r="CO301" s="522">
        <v>1</v>
      </c>
      <c r="CP301" s="522"/>
      <c r="CQ301" s="522"/>
      <c r="CR301" s="522"/>
      <c r="CS301" s="522"/>
      <c r="CT301" s="522"/>
      <c r="CU301" s="522"/>
      <c r="CV301" s="522"/>
    </row>
    <row r="302" s="258" customFormat="1" ht="158.4" spans="1:100">
      <c r="A302" s="447"/>
      <c r="B302" s="448">
        <f t="shared" si="62"/>
        <v>287</v>
      </c>
      <c r="C302" s="449" t="s">
        <v>1929</v>
      </c>
      <c r="D302" s="450" t="s">
        <v>1072</v>
      </c>
      <c r="E302" s="451" t="s">
        <v>801</v>
      </c>
      <c r="F302" s="452" t="s">
        <v>1930</v>
      </c>
      <c r="G302" s="453" t="s">
        <v>1931</v>
      </c>
      <c r="H302" s="451" t="str">
        <f t="shared" si="50"/>
        <v>サーバ全体
Entire server</v>
      </c>
      <c r="I302" s="319" t="s">
        <v>1018</v>
      </c>
      <c r="J302" s="320" t="s">
        <v>1019</v>
      </c>
      <c r="K302" s="487" t="str">
        <f t="shared" si="52"/>
        <v>回答不要
Not Applicable</v>
      </c>
      <c r="L302" s="488"/>
      <c r="M302" s="489"/>
      <c r="N302" s="490" t="s">
        <v>1932</v>
      </c>
      <c r="O302" s="491"/>
      <c r="P302" s="322"/>
      <c r="Q302" s="502"/>
      <c r="R302" s="487" t="str">
        <f t="shared" si="53"/>
        <v>回答不要
Not Applicable</v>
      </c>
      <c r="S302" s="488"/>
      <c r="T302" s="489"/>
      <c r="U302" s="491"/>
      <c r="V302" s="322"/>
      <c r="W302" s="502"/>
      <c r="X302" s="487" t="str">
        <f t="shared" si="54"/>
        <v>回答不要
Not Applicable</v>
      </c>
      <c r="Y302" s="488"/>
      <c r="Z302" s="489"/>
      <c r="AA302" s="491"/>
      <c r="AB302" s="322"/>
      <c r="AC302" s="502"/>
      <c r="AD302" s="487" t="str">
        <f t="shared" si="55"/>
        <v>回答不要
Not Applicable</v>
      </c>
      <c r="AE302" s="488"/>
      <c r="AF302" s="489"/>
      <c r="AG302" s="491"/>
      <c r="AH302" s="322"/>
      <c r="AI302" s="502"/>
      <c r="AJ302" s="487" t="str">
        <f t="shared" si="56"/>
        <v>回答不要
Not Applicable</v>
      </c>
      <c r="AK302" s="488"/>
      <c r="AL302" s="489"/>
      <c r="AM302" s="491"/>
      <c r="AN302" s="322"/>
      <c r="AO302" s="502"/>
      <c r="AP302" s="509">
        <f>IF(OR(AND('0.Work Content Judge'!$AE$160=1,$CP302=99),AND('0.Work Content Judge'!$AH$160=1,$CQ302=99),AND('0.Work Content Judge'!$AG$160=1,$CR302=99),AND(COUNTIF('0.Work Content Judge'!$AJ$160:$AO$160,2)=0,$CS302=99),AND(COUNTIF('0.Work Content Judge'!$AJ$160:$AO$160,2)&gt;0,$CT302=99),AND('0.Work Content Judge'!$T$160=0,$CU302=99),AND('0.Work Content Judge'!$U$160=0,$CV302=99)),0,IF(OR(AND('0.Work Content Judge'!$G$130=1,$CD302=1),AND('0.Work Content Judge'!$H$130=1,$CE302=1),AND('0.Work Content Judge'!$I$130=1,$CF302=1),AND('0.Work Content Judge'!$J$130=1,$CG302=1),AND('0.Work Content Judge'!$L$130=1,$CK302=1),,AND('0.Work Content Judge'!$O$130=1,$CL302=1),AND('0.Work Content Judge'!$P$130=1,$CM302=1)),1,0))</f>
        <v>0</v>
      </c>
      <c r="AQ302" s="509">
        <f t="shared" si="57"/>
        <v>1</v>
      </c>
      <c r="AR302" s="509">
        <f>IF(OR(AND('0.Work Content Judge'!$AE$161=1,$CP302=99),AND('0.Work Content Judge'!$AH$161=1,$CQ302=99),AND('0.Work Content Judge'!$AG$161=1,$CR302=99),AND(COUNTIF('0.Work Content Judge'!$AJ$161:$AO$161,2)=0,$CS302=99),AND(COUNTIF('0.Work Content Judge'!$AJ$161:$AO$161,2)&gt;0,$CT302=99),AND('0.Work Content Judge'!$T$161=0,$CU302=99),AND('0.Work Content Judge'!$U$161=0,$CV302=99)),0,IF(OR(AND('0.Work Content Judge'!$G$131=1,$CD302=1),AND('0.Work Content Judge'!$H$131=1,$CE302=1),AND('0.Work Content Judge'!$I$131=1,$CF302=1),AND('0.Work Content Judge'!$J$131=1,$CG302=1),AND('0.Work Content Judge'!$L$131=1,$CK302=1),,AND('0.Work Content Judge'!$O$131=1,$CL302=1),AND('0.Work Content Judge'!$P$131=1,$CM302=1)),1,0))</f>
        <v>0</v>
      </c>
      <c r="AS302" s="509">
        <f t="shared" si="58"/>
        <v>1</v>
      </c>
      <c r="AT302" s="509">
        <f>IF(OR(AND('0.Work Content Judge'!$AE$162=1,$CP302=99),AND('0.Work Content Judge'!$AH$162=1,$CQ302=99),AND('0.Work Content Judge'!$AG$162=1,$CR302=99),AND(COUNTIF('0.Work Content Judge'!$AJ$162:$AO$162,2)=0,$CS302=99),AND(COUNTIF('0.Work Content Judge'!$AJ$162:$AO$162,2)&gt;0,$CT302=99),AND('0.Work Content Judge'!$T$162=0,$CU302=99),AND('0.Work Content Judge'!$U$162=0,$CV302=99)),0,IF(OR(AND('0.Work Content Judge'!$G$132=1,$CD302=1),AND('0.Work Content Judge'!$H$132=1,$CE302=1),AND('0.Work Content Judge'!$I$132=1,$CF302=1),AND('0.Work Content Judge'!$J$132=1,$CG302=1),AND('0.Work Content Judge'!$L$132=1,$CK302=1),,AND('0.Work Content Judge'!$O$132=1,$CL302=1),AND('0.Work Content Judge'!$P$132=1,$CM302=1)),1,0))</f>
        <v>0</v>
      </c>
      <c r="AU302" s="509">
        <f t="shared" si="59"/>
        <v>1</v>
      </c>
      <c r="AV302" s="509">
        <f>IF(OR(AND('0.Work Content Judge'!$AE$163=1,$CP302=99),AND('0.Work Content Judge'!$AH$163=1,$CQ302=99),AND('0.Work Content Judge'!$AG$163=1,$CR302=99),AND(COUNTIF('0.Work Content Judge'!$AJ$163:$AO$163,2)=0,$CS302=99),AND(COUNTIF('0.Work Content Judge'!$AJ$163:$AO$163,2)&gt;0,$CT302=99),AND('0.Work Content Judge'!$T$163=0,$CU302=99),AND('0.Work Content Judge'!$U$163=0,$CV302=99)),0,IF(OR(AND('0.Work Content Judge'!$G$133=1,$CD302=1),AND('0.Work Content Judge'!$H$133=1,$CE302=1),AND('0.Work Content Judge'!$I$133=1,$CF302=1),AND('0.Work Content Judge'!$J$133=1,$CG302=1),AND('0.Work Content Judge'!$L$133=1,$CK302=1),,AND('0.Work Content Judge'!$O$133=1,$CL302=1),AND('0.Work Content Judge'!$P$133=1,$CM302=1)),1,0))</f>
        <v>0</v>
      </c>
      <c r="AW302" s="509">
        <f t="shared" si="60"/>
        <v>1</v>
      </c>
      <c r="AX302" s="509">
        <f>IF(OR(AND('0.Work Content Judge'!$AE$164=1,$CP302=99),AND('0.Work Content Judge'!$AH$164=1,$CQ302=99),AND('0.Work Content Judge'!$AG$164=1,$CR302=99),AND(COUNTIF('0.Work Content Judge'!$AJ$164:$AO$164,2)=0,$CS302=99),AND(COUNTIF('0.Work Content Judge'!$AJ$164:$AO$164,2)&gt;0,$CT302=99),AND('0.Work Content Judge'!$T$164=0,$CU302=99),AND('0.Work Content Judge'!$U$164=0,$CV302=99)),0,IF(OR(AND('0.Work Content Judge'!$G$134=1,$CD302=1),AND('0.Work Content Judge'!$H$134=1,$CE302=1),AND('0.Work Content Judge'!$I$134=1,$CF302=1),AND('0.Work Content Judge'!$J$134=1,$CG302=1),AND('0.Work Content Judge'!$L$134=1,$CK302=1),,AND('0.Work Content Judge'!$O$134=1,$CL302=1),AND('0.Work Content Judge'!$P$134=1,$CM302=1)),1,0))</f>
        <v>0</v>
      </c>
      <c r="AY302" s="509">
        <f t="shared" si="61"/>
        <v>1</v>
      </c>
      <c r="AZ302" s="493">
        <f t="shared" si="51"/>
        <v>1</v>
      </c>
      <c r="BA302" s="521">
        <v>1</v>
      </c>
      <c r="BB302" s="522">
        <v>1</v>
      </c>
      <c r="BC302" s="522" t="s">
        <v>749</v>
      </c>
      <c r="BD302" s="522" t="s">
        <v>749</v>
      </c>
      <c r="BE302" s="522" t="s">
        <v>749</v>
      </c>
      <c r="BF302" s="522" t="s">
        <v>749</v>
      </c>
      <c r="BG302" s="522" t="s">
        <v>749</v>
      </c>
      <c r="BH302" s="522" t="s">
        <v>749</v>
      </c>
      <c r="BI302" s="522" t="s">
        <v>749</v>
      </c>
      <c r="BJ302" s="522">
        <v>0</v>
      </c>
      <c r="BK302" s="522">
        <v>0</v>
      </c>
      <c r="BL302" s="522">
        <v>0</v>
      </c>
      <c r="BM302" s="522">
        <v>0</v>
      </c>
      <c r="BN302" s="522">
        <v>0</v>
      </c>
      <c r="BO302" s="522">
        <v>0</v>
      </c>
      <c r="BP302" s="522">
        <v>0</v>
      </c>
      <c r="BQ302" s="522">
        <v>1</v>
      </c>
      <c r="BR302" s="522" t="s">
        <v>749</v>
      </c>
      <c r="BS302" s="522" t="s">
        <v>749</v>
      </c>
      <c r="BT302" s="522" t="s">
        <v>749</v>
      </c>
      <c r="BU302" s="522" t="s">
        <v>749</v>
      </c>
      <c r="BV302" s="522" t="s">
        <v>749</v>
      </c>
      <c r="BW302" s="522" t="s">
        <v>749</v>
      </c>
      <c r="BX302" s="522" t="s">
        <v>749</v>
      </c>
      <c r="BY302" s="522" t="s">
        <v>749</v>
      </c>
      <c r="BZ302" s="522">
        <v>1</v>
      </c>
      <c r="CA302" s="522">
        <v>1</v>
      </c>
      <c r="CB302" s="522">
        <v>1</v>
      </c>
      <c r="CC302" s="522" t="s">
        <v>749</v>
      </c>
      <c r="CD302" s="522">
        <v>1</v>
      </c>
      <c r="CE302" s="522" t="s">
        <v>749</v>
      </c>
      <c r="CF302" s="522" t="s">
        <v>749</v>
      </c>
      <c r="CG302" s="522" t="s">
        <v>749</v>
      </c>
      <c r="CH302" s="522" t="s">
        <v>749</v>
      </c>
      <c r="CI302" s="522" t="s">
        <v>749</v>
      </c>
      <c r="CJ302" s="522" t="s">
        <v>749</v>
      </c>
      <c r="CK302" s="522" t="s">
        <v>749</v>
      </c>
      <c r="CL302" s="522" t="s">
        <v>749</v>
      </c>
      <c r="CM302" s="522" t="s">
        <v>749</v>
      </c>
      <c r="CN302" s="522" t="s">
        <v>749</v>
      </c>
      <c r="CO302" s="522">
        <v>1</v>
      </c>
      <c r="CP302" s="522"/>
      <c r="CQ302" s="522"/>
      <c r="CR302" s="522"/>
      <c r="CS302" s="522"/>
      <c r="CT302" s="522"/>
      <c r="CU302" s="522"/>
      <c r="CV302" s="522"/>
    </row>
    <row r="303" s="258" customFormat="1" ht="129.6" spans="1:100">
      <c r="A303" s="447"/>
      <c r="B303" s="448">
        <f t="shared" si="62"/>
        <v>288</v>
      </c>
      <c r="C303" s="449" t="s">
        <v>1933</v>
      </c>
      <c r="D303" s="450" t="s">
        <v>1015</v>
      </c>
      <c r="E303" s="451" t="s">
        <v>801</v>
      </c>
      <c r="F303" s="452" t="s">
        <v>1934</v>
      </c>
      <c r="G303" s="453" t="s">
        <v>1935</v>
      </c>
      <c r="H303" s="451" t="str">
        <f t="shared" si="50"/>
        <v>サーバ全体
Entire server</v>
      </c>
      <c r="I303" s="319" t="s">
        <v>1018</v>
      </c>
      <c r="J303" s="320" t="s">
        <v>1019</v>
      </c>
      <c r="K303" s="487" t="str">
        <f t="shared" si="52"/>
        <v>回答不要
Not Applicable</v>
      </c>
      <c r="L303" s="488"/>
      <c r="M303" s="489"/>
      <c r="N303" s="490" t="s">
        <v>1933</v>
      </c>
      <c r="O303" s="491"/>
      <c r="P303" s="322"/>
      <c r="Q303" s="502"/>
      <c r="R303" s="487" t="str">
        <f t="shared" si="53"/>
        <v>回答不要
Not Applicable</v>
      </c>
      <c r="S303" s="488"/>
      <c r="T303" s="489"/>
      <c r="U303" s="491"/>
      <c r="V303" s="322"/>
      <c r="W303" s="502"/>
      <c r="X303" s="487" t="str">
        <f t="shared" si="54"/>
        <v>回答不要
Not Applicable</v>
      </c>
      <c r="Y303" s="488"/>
      <c r="Z303" s="489"/>
      <c r="AA303" s="491"/>
      <c r="AB303" s="322"/>
      <c r="AC303" s="502"/>
      <c r="AD303" s="487" t="str">
        <f t="shared" si="55"/>
        <v>回答不要
Not Applicable</v>
      </c>
      <c r="AE303" s="488"/>
      <c r="AF303" s="489"/>
      <c r="AG303" s="491"/>
      <c r="AH303" s="322"/>
      <c r="AI303" s="502"/>
      <c r="AJ303" s="487" t="str">
        <f t="shared" si="56"/>
        <v>回答不要
Not Applicable</v>
      </c>
      <c r="AK303" s="488"/>
      <c r="AL303" s="489"/>
      <c r="AM303" s="491"/>
      <c r="AN303" s="322"/>
      <c r="AO303" s="502"/>
      <c r="AP303" s="509">
        <f>IF(OR(AND('0.Work Content Judge'!$AE$160=1,$CP303=99),AND('0.Work Content Judge'!$AH$160=1,$CQ303=99),AND('0.Work Content Judge'!$AG$160=1,$CR303=99),AND(COUNTIF('0.Work Content Judge'!$AJ$160:$AO$160,2)=0,$CS303=99),AND(COUNTIF('0.Work Content Judge'!$AJ$160:$AO$160,2)&gt;0,$CT303=99),AND('0.Work Content Judge'!$T$160=0,$CU303=99),AND('0.Work Content Judge'!$U$160=0,$CV303=99)),0,IF(OR(AND('0.Work Content Judge'!$G$130=1,$CD303=1),AND('0.Work Content Judge'!$H$130=1,$CE303=1),AND('0.Work Content Judge'!$I$130=1,$CF303=1),AND('0.Work Content Judge'!$J$130=1,$CG303=1),AND('0.Work Content Judge'!$L$130=1,$CK303=1),,AND('0.Work Content Judge'!$O$130=1,$CL303=1),AND('0.Work Content Judge'!$P$130=1,$CM303=1)),1,0))</f>
        <v>0</v>
      </c>
      <c r="AQ303" s="509">
        <f t="shared" si="57"/>
        <v>1</v>
      </c>
      <c r="AR303" s="509">
        <f>IF(OR(AND('0.Work Content Judge'!$AE$161=1,$CP303=99),AND('0.Work Content Judge'!$AH$161=1,$CQ303=99),AND('0.Work Content Judge'!$AG$161=1,$CR303=99),AND(COUNTIF('0.Work Content Judge'!$AJ$161:$AO$161,2)=0,$CS303=99),AND(COUNTIF('0.Work Content Judge'!$AJ$161:$AO$161,2)&gt;0,$CT303=99),AND('0.Work Content Judge'!$T$161=0,$CU303=99),AND('0.Work Content Judge'!$U$161=0,$CV303=99)),0,IF(OR(AND('0.Work Content Judge'!$G$131=1,$CD303=1),AND('0.Work Content Judge'!$H$131=1,$CE303=1),AND('0.Work Content Judge'!$I$131=1,$CF303=1),AND('0.Work Content Judge'!$J$131=1,$CG303=1),AND('0.Work Content Judge'!$L$131=1,$CK303=1),,AND('0.Work Content Judge'!$O$131=1,$CL303=1),AND('0.Work Content Judge'!$P$131=1,$CM303=1)),1,0))</f>
        <v>0</v>
      </c>
      <c r="AS303" s="509">
        <f t="shared" si="58"/>
        <v>1</v>
      </c>
      <c r="AT303" s="509">
        <f>IF(OR(AND('0.Work Content Judge'!$AE$162=1,$CP303=99),AND('0.Work Content Judge'!$AH$162=1,$CQ303=99),AND('0.Work Content Judge'!$AG$162=1,$CR303=99),AND(COUNTIF('0.Work Content Judge'!$AJ$162:$AO$162,2)=0,$CS303=99),AND(COUNTIF('0.Work Content Judge'!$AJ$162:$AO$162,2)&gt;0,$CT303=99),AND('0.Work Content Judge'!$T$162=0,$CU303=99),AND('0.Work Content Judge'!$U$162=0,$CV303=99)),0,IF(OR(AND('0.Work Content Judge'!$G$132=1,$CD303=1),AND('0.Work Content Judge'!$H$132=1,$CE303=1),AND('0.Work Content Judge'!$I$132=1,$CF303=1),AND('0.Work Content Judge'!$J$132=1,$CG303=1),AND('0.Work Content Judge'!$L$132=1,$CK303=1),,AND('0.Work Content Judge'!$O$132=1,$CL303=1),AND('0.Work Content Judge'!$P$132=1,$CM303=1)),1,0))</f>
        <v>0</v>
      </c>
      <c r="AU303" s="509">
        <f t="shared" si="59"/>
        <v>1</v>
      </c>
      <c r="AV303" s="509">
        <f>IF(OR(AND('0.Work Content Judge'!$AE$163=1,$CP303=99),AND('0.Work Content Judge'!$AH$163=1,$CQ303=99),AND('0.Work Content Judge'!$AG$163=1,$CR303=99),AND(COUNTIF('0.Work Content Judge'!$AJ$163:$AO$163,2)=0,$CS303=99),AND(COUNTIF('0.Work Content Judge'!$AJ$163:$AO$163,2)&gt;0,$CT303=99),AND('0.Work Content Judge'!$T$163=0,$CU303=99),AND('0.Work Content Judge'!$U$163=0,$CV303=99)),0,IF(OR(AND('0.Work Content Judge'!$G$133=1,$CD303=1),AND('0.Work Content Judge'!$H$133=1,$CE303=1),AND('0.Work Content Judge'!$I$133=1,$CF303=1),AND('0.Work Content Judge'!$J$133=1,$CG303=1),AND('0.Work Content Judge'!$L$133=1,$CK303=1),,AND('0.Work Content Judge'!$O$133=1,$CL303=1),AND('0.Work Content Judge'!$P$133=1,$CM303=1)),1,0))</f>
        <v>0</v>
      </c>
      <c r="AW303" s="509">
        <f t="shared" si="60"/>
        <v>1</v>
      </c>
      <c r="AX303" s="509">
        <f>IF(OR(AND('0.Work Content Judge'!$AE$164=1,$CP303=99),AND('0.Work Content Judge'!$AH$164=1,$CQ303=99),AND('0.Work Content Judge'!$AG$164=1,$CR303=99),AND(COUNTIF('0.Work Content Judge'!$AJ$164:$AO$164,2)=0,$CS303=99),AND(COUNTIF('0.Work Content Judge'!$AJ$164:$AO$164,2)&gt;0,$CT303=99),AND('0.Work Content Judge'!$T$164=0,$CU303=99),AND('0.Work Content Judge'!$U$164=0,$CV303=99)),0,IF(OR(AND('0.Work Content Judge'!$G$134=1,$CD303=1),AND('0.Work Content Judge'!$H$134=1,$CE303=1),AND('0.Work Content Judge'!$I$134=1,$CF303=1),AND('0.Work Content Judge'!$J$134=1,$CG303=1),AND('0.Work Content Judge'!$L$134=1,$CK303=1),,AND('0.Work Content Judge'!$O$134=1,$CL303=1),AND('0.Work Content Judge'!$P$134=1,$CM303=1)),1,0))</f>
        <v>0</v>
      </c>
      <c r="AY303" s="509">
        <f t="shared" si="61"/>
        <v>1</v>
      </c>
      <c r="AZ303" s="493">
        <f t="shared" si="51"/>
        <v>1</v>
      </c>
      <c r="BA303" s="521">
        <v>1</v>
      </c>
      <c r="BB303" s="522">
        <v>1</v>
      </c>
      <c r="BC303" s="522" t="s">
        <v>749</v>
      </c>
      <c r="BD303" s="522" t="s">
        <v>749</v>
      </c>
      <c r="BE303" s="522" t="s">
        <v>749</v>
      </c>
      <c r="BF303" s="522" t="s">
        <v>749</v>
      </c>
      <c r="BG303" s="522" t="s">
        <v>749</v>
      </c>
      <c r="BH303" s="522" t="s">
        <v>749</v>
      </c>
      <c r="BI303" s="522" t="s">
        <v>749</v>
      </c>
      <c r="BJ303" s="522">
        <v>0</v>
      </c>
      <c r="BK303" s="522">
        <v>0</v>
      </c>
      <c r="BL303" s="522">
        <v>0</v>
      </c>
      <c r="BM303" s="522">
        <v>0</v>
      </c>
      <c r="BN303" s="522">
        <v>0</v>
      </c>
      <c r="BO303" s="522">
        <v>0</v>
      </c>
      <c r="BP303" s="522">
        <v>0</v>
      </c>
      <c r="BQ303" s="522">
        <v>1</v>
      </c>
      <c r="BR303" s="522" t="s">
        <v>749</v>
      </c>
      <c r="BS303" s="522" t="s">
        <v>749</v>
      </c>
      <c r="BT303" s="522" t="s">
        <v>749</v>
      </c>
      <c r="BU303" s="522" t="s">
        <v>749</v>
      </c>
      <c r="BV303" s="522" t="s">
        <v>749</v>
      </c>
      <c r="BW303" s="522" t="s">
        <v>749</v>
      </c>
      <c r="BX303" s="522" t="s">
        <v>749</v>
      </c>
      <c r="BY303" s="522" t="s">
        <v>749</v>
      </c>
      <c r="BZ303" s="522">
        <v>1</v>
      </c>
      <c r="CA303" s="522">
        <v>1</v>
      </c>
      <c r="CB303" s="522">
        <v>1</v>
      </c>
      <c r="CC303" s="522" t="s">
        <v>749</v>
      </c>
      <c r="CD303" s="522">
        <v>1</v>
      </c>
      <c r="CE303" s="522" t="s">
        <v>749</v>
      </c>
      <c r="CF303" s="522" t="s">
        <v>749</v>
      </c>
      <c r="CG303" s="522" t="s">
        <v>749</v>
      </c>
      <c r="CH303" s="522" t="s">
        <v>749</v>
      </c>
      <c r="CI303" s="522" t="s">
        <v>749</v>
      </c>
      <c r="CJ303" s="522" t="s">
        <v>749</v>
      </c>
      <c r="CK303" s="522" t="s">
        <v>749</v>
      </c>
      <c r="CL303" s="522" t="s">
        <v>749</v>
      </c>
      <c r="CM303" s="522" t="s">
        <v>749</v>
      </c>
      <c r="CN303" s="522" t="s">
        <v>749</v>
      </c>
      <c r="CO303" s="522">
        <v>1</v>
      </c>
      <c r="CP303" s="522"/>
      <c r="CQ303" s="522"/>
      <c r="CR303" s="522"/>
      <c r="CS303" s="522"/>
      <c r="CT303" s="522"/>
      <c r="CU303" s="522"/>
      <c r="CV303" s="522"/>
    </row>
    <row r="304" s="258" customFormat="1" ht="144" spans="1:100">
      <c r="A304" s="447"/>
      <c r="B304" s="448">
        <f t="shared" si="62"/>
        <v>289</v>
      </c>
      <c r="C304" s="449" t="s">
        <v>1936</v>
      </c>
      <c r="D304" s="450" t="s">
        <v>1015</v>
      </c>
      <c r="E304" s="451" t="s">
        <v>801</v>
      </c>
      <c r="F304" s="452" t="s">
        <v>1937</v>
      </c>
      <c r="G304" s="453" t="s">
        <v>1938</v>
      </c>
      <c r="H304" s="451" t="str">
        <f t="shared" si="50"/>
        <v>サーバ全体
Entire server</v>
      </c>
      <c r="I304" s="319" t="s">
        <v>1018</v>
      </c>
      <c r="J304" s="320" t="s">
        <v>1019</v>
      </c>
      <c r="K304" s="487" t="str">
        <f t="shared" si="52"/>
        <v>回答不要
Not Applicable</v>
      </c>
      <c r="L304" s="488"/>
      <c r="M304" s="489"/>
      <c r="N304" s="490" t="s">
        <v>1936</v>
      </c>
      <c r="O304" s="491"/>
      <c r="P304" s="322"/>
      <c r="Q304" s="502"/>
      <c r="R304" s="487" t="str">
        <f t="shared" si="53"/>
        <v>回答不要
Not Applicable</v>
      </c>
      <c r="S304" s="488"/>
      <c r="T304" s="489"/>
      <c r="U304" s="491"/>
      <c r="V304" s="322"/>
      <c r="W304" s="502"/>
      <c r="X304" s="487" t="str">
        <f t="shared" si="54"/>
        <v>回答不要
Not Applicable</v>
      </c>
      <c r="Y304" s="488"/>
      <c r="Z304" s="489"/>
      <c r="AA304" s="491"/>
      <c r="AB304" s="322"/>
      <c r="AC304" s="502"/>
      <c r="AD304" s="487" t="str">
        <f t="shared" si="55"/>
        <v>回答不要
Not Applicable</v>
      </c>
      <c r="AE304" s="488"/>
      <c r="AF304" s="489"/>
      <c r="AG304" s="491"/>
      <c r="AH304" s="322"/>
      <c r="AI304" s="502"/>
      <c r="AJ304" s="487" t="str">
        <f t="shared" si="56"/>
        <v>回答不要
Not Applicable</v>
      </c>
      <c r="AK304" s="488"/>
      <c r="AL304" s="489"/>
      <c r="AM304" s="491"/>
      <c r="AN304" s="322"/>
      <c r="AO304" s="502"/>
      <c r="AP304" s="509">
        <f>IF(OR(AND('0.Work Content Judge'!$AE$160=1,$CP304=99),AND('0.Work Content Judge'!$AH$160=1,$CQ304=99),AND('0.Work Content Judge'!$AG$160=1,$CR304=99),AND(COUNTIF('0.Work Content Judge'!$AJ$160:$AO$160,2)=0,$CS304=99),AND(COUNTIF('0.Work Content Judge'!$AJ$160:$AO$160,2)&gt;0,$CT304=99),AND('0.Work Content Judge'!$T$160=0,$CU304=99),AND('0.Work Content Judge'!$U$160=0,$CV304=99)),0,IF(OR(AND('0.Work Content Judge'!$G$130=1,$CD304=1),AND('0.Work Content Judge'!$H$130=1,$CE304=1),AND('0.Work Content Judge'!$I$130=1,$CF304=1),AND('0.Work Content Judge'!$J$130=1,$CG304=1),AND('0.Work Content Judge'!$L$130=1,$CK304=1),,AND('0.Work Content Judge'!$O$130=1,$CL304=1),AND('0.Work Content Judge'!$P$130=1,$CM304=1)),1,0))</f>
        <v>0</v>
      </c>
      <c r="AQ304" s="509">
        <f t="shared" si="57"/>
        <v>1</v>
      </c>
      <c r="AR304" s="509">
        <f>IF(OR(AND('0.Work Content Judge'!$AE$161=1,$CP304=99),AND('0.Work Content Judge'!$AH$161=1,$CQ304=99),AND('0.Work Content Judge'!$AG$161=1,$CR304=99),AND(COUNTIF('0.Work Content Judge'!$AJ$161:$AO$161,2)=0,$CS304=99),AND(COUNTIF('0.Work Content Judge'!$AJ$161:$AO$161,2)&gt;0,$CT304=99),AND('0.Work Content Judge'!$T$161=0,$CU304=99),AND('0.Work Content Judge'!$U$161=0,$CV304=99)),0,IF(OR(AND('0.Work Content Judge'!$G$131=1,$CD304=1),AND('0.Work Content Judge'!$H$131=1,$CE304=1),AND('0.Work Content Judge'!$I$131=1,$CF304=1),AND('0.Work Content Judge'!$J$131=1,$CG304=1),AND('0.Work Content Judge'!$L$131=1,$CK304=1),,AND('0.Work Content Judge'!$O$131=1,$CL304=1),AND('0.Work Content Judge'!$P$131=1,$CM304=1)),1,0))</f>
        <v>0</v>
      </c>
      <c r="AS304" s="509">
        <f t="shared" si="58"/>
        <v>1</v>
      </c>
      <c r="AT304" s="509">
        <f>IF(OR(AND('0.Work Content Judge'!$AE$162=1,$CP304=99),AND('0.Work Content Judge'!$AH$162=1,$CQ304=99),AND('0.Work Content Judge'!$AG$162=1,$CR304=99),AND(COUNTIF('0.Work Content Judge'!$AJ$162:$AO$162,2)=0,$CS304=99),AND(COUNTIF('0.Work Content Judge'!$AJ$162:$AO$162,2)&gt;0,$CT304=99),AND('0.Work Content Judge'!$T$162=0,$CU304=99),AND('0.Work Content Judge'!$U$162=0,$CV304=99)),0,IF(OR(AND('0.Work Content Judge'!$G$132=1,$CD304=1),AND('0.Work Content Judge'!$H$132=1,$CE304=1),AND('0.Work Content Judge'!$I$132=1,$CF304=1),AND('0.Work Content Judge'!$J$132=1,$CG304=1),AND('0.Work Content Judge'!$L$132=1,$CK304=1),,AND('0.Work Content Judge'!$O$132=1,$CL304=1),AND('0.Work Content Judge'!$P$132=1,$CM304=1)),1,0))</f>
        <v>0</v>
      </c>
      <c r="AU304" s="509">
        <f t="shared" si="59"/>
        <v>1</v>
      </c>
      <c r="AV304" s="509">
        <f>IF(OR(AND('0.Work Content Judge'!$AE$163=1,$CP304=99),AND('0.Work Content Judge'!$AH$163=1,$CQ304=99),AND('0.Work Content Judge'!$AG$163=1,$CR304=99),AND(COUNTIF('0.Work Content Judge'!$AJ$163:$AO$163,2)=0,$CS304=99),AND(COUNTIF('0.Work Content Judge'!$AJ$163:$AO$163,2)&gt;0,$CT304=99),AND('0.Work Content Judge'!$T$163=0,$CU304=99),AND('0.Work Content Judge'!$U$163=0,$CV304=99)),0,IF(OR(AND('0.Work Content Judge'!$G$133=1,$CD304=1),AND('0.Work Content Judge'!$H$133=1,$CE304=1),AND('0.Work Content Judge'!$I$133=1,$CF304=1),AND('0.Work Content Judge'!$J$133=1,$CG304=1),AND('0.Work Content Judge'!$L$133=1,$CK304=1),,AND('0.Work Content Judge'!$O$133=1,$CL304=1),AND('0.Work Content Judge'!$P$133=1,$CM304=1)),1,0))</f>
        <v>0</v>
      </c>
      <c r="AW304" s="509">
        <f t="shared" si="60"/>
        <v>1</v>
      </c>
      <c r="AX304" s="509">
        <f>IF(OR(AND('0.Work Content Judge'!$AE$164=1,$CP304=99),AND('0.Work Content Judge'!$AH$164=1,$CQ304=99),AND('0.Work Content Judge'!$AG$164=1,$CR304=99),AND(COUNTIF('0.Work Content Judge'!$AJ$164:$AO$164,2)=0,$CS304=99),AND(COUNTIF('0.Work Content Judge'!$AJ$164:$AO$164,2)&gt;0,$CT304=99),AND('0.Work Content Judge'!$T$164=0,$CU304=99),AND('0.Work Content Judge'!$U$164=0,$CV304=99)),0,IF(OR(AND('0.Work Content Judge'!$G$134=1,$CD304=1),AND('0.Work Content Judge'!$H$134=1,$CE304=1),AND('0.Work Content Judge'!$I$134=1,$CF304=1),AND('0.Work Content Judge'!$J$134=1,$CG304=1),AND('0.Work Content Judge'!$L$134=1,$CK304=1),,AND('0.Work Content Judge'!$O$134=1,$CL304=1),AND('0.Work Content Judge'!$P$134=1,$CM304=1)),1,0))</f>
        <v>0</v>
      </c>
      <c r="AY304" s="509">
        <f t="shared" si="61"/>
        <v>1</v>
      </c>
      <c r="AZ304" s="493">
        <f t="shared" si="51"/>
        <v>1</v>
      </c>
      <c r="BA304" s="521">
        <v>1</v>
      </c>
      <c r="BB304" s="522">
        <v>1</v>
      </c>
      <c r="BC304" s="522" t="s">
        <v>749</v>
      </c>
      <c r="BD304" s="522" t="s">
        <v>749</v>
      </c>
      <c r="BE304" s="522" t="s">
        <v>749</v>
      </c>
      <c r="BF304" s="522" t="s">
        <v>749</v>
      </c>
      <c r="BG304" s="522" t="s">
        <v>749</v>
      </c>
      <c r="BH304" s="522" t="s">
        <v>749</v>
      </c>
      <c r="BI304" s="522" t="s">
        <v>749</v>
      </c>
      <c r="BJ304" s="522">
        <v>0</v>
      </c>
      <c r="BK304" s="522">
        <v>0</v>
      </c>
      <c r="BL304" s="522">
        <v>0</v>
      </c>
      <c r="BM304" s="522">
        <v>0</v>
      </c>
      <c r="BN304" s="522">
        <v>0</v>
      </c>
      <c r="BO304" s="522">
        <v>0</v>
      </c>
      <c r="BP304" s="522">
        <v>0</v>
      </c>
      <c r="BQ304" s="522">
        <v>1</v>
      </c>
      <c r="BR304" s="522" t="s">
        <v>749</v>
      </c>
      <c r="BS304" s="522" t="s">
        <v>749</v>
      </c>
      <c r="BT304" s="522" t="s">
        <v>749</v>
      </c>
      <c r="BU304" s="522" t="s">
        <v>749</v>
      </c>
      <c r="BV304" s="522" t="s">
        <v>749</v>
      </c>
      <c r="BW304" s="522" t="s">
        <v>749</v>
      </c>
      <c r="BX304" s="522" t="s">
        <v>749</v>
      </c>
      <c r="BY304" s="522" t="s">
        <v>749</v>
      </c>
      <c r="BZ304" s="522">
        <v>1</v>
      </c>
      <c r="CA304" s="522"/>
      <c r="CB304" s="522"/>
      <c r="CC304" s="522" t="s">
        <v>749</v>
      </c>
      <c r="CD304" s="522">
        <v>1</v>
      </c>
      <c r="CE304" s="522" t="s">
        <v>749</v>
      </c>
      <c r="CF304" s="522">
        <v>1</v>
      </c>
      <c r="CG304" s="522" t="s">
        <v>749</v>
      </c>
      <c r="CH304" s="522" t="s">
        <v>749</v>
      </c>
      <c r="CI304" s="522" t="s">
        <v>749</v>
      </c>
      <c r="CJ304" s="522" t="s">
        <v>749</v>
      </c>
      <c r="CK304" s="522" t="s">
        <v>749</v>
      </c>
      <c r="CL304" s="522" t="s">
        <v>749</v>
      </c>
      <c r="CM304" s="522" t="s">
        <v>749</v>
      </c>
      <c r="CN304" s="522" t="s">
        <v>749</v>
      </c>
      <c r="CO304" s="522">
        <v>1</v>
      </c>
      <c r="CP304" s="522"/>
      <c r="CQ304" s="522"/>
      <c r="CR304" s="522"/>
      <c r="CS304" s="522"/>
      <c r="CT304" s="522"/>
      <c r="CU304" s="522"/>
      <c r="CV304" s="522"/>
    </row>
    <row r="305" s="258" customFormat="1" ht="144" spans="1:100">
      <c r="A305" s="447"/>
      <c r="B305" s="448">
        <f t="shared" si="62"/>
        <v>290</v>
      </c>
      <c r="C305" s="449" t="s">
        <v>1939</v>
      </c>
      <c r="D305" s="450" t="s">
        <v>1015</v>
      </c>
      <c r="E305" s="451" t="s">
        <v>801</v>
      </c>
      <c r="F305" s="452" t="s">
        <v>1940</v>
      </c>
      <c r="G305" s="453" t="s">
        <v>1941</v>
      </c>
      <c r="H305" s="451" t="str">
        <f t="shared" si="50"/>
        <v>その他(ネットワーク機器等)
Other
(e.g., External FW, IPS/IDS, network equipment, storage devices, etc.)</v>
      </c>
      <c r="I305" s="319" t="s">
        <v>1018</v>
      </c>
      <c r="J305" s="320" t="s">
        <v>1019</v>
      </c>
      <c r="K305" s="487" t="str">
        <f t="shared" si="52"/>
        <v>回答不要
Not Applicable</v>
      </c>
      <c r="L305" s="488"/>
      <c r="M305" s="489"/>
      <c r="N305" s="490" t="s">
        <v>1939</v>
      </c>
      <c r="O305" s="491"/>
      <c r="P305" s="322"/>
      <c r="Q305" s="502"/>
      <c r="R305" s="487" t="str">
        <f t="shared" si="53"/>
        <v>回答不要
Not Applicable</v>
      </c>
      <c r="S305" s="488"/>
      <c r="T305" s="489"/>
      <c r="U305" s="491"/>
      <c r="V305" s="322"/>
      <c r="W305" s="502"/>
      <c r="X305" s="487" t="str">
        <f t="shared" si="54"/>
        <v>回答不要
Not Applicable</v>
      </c>
      <c r="Y305" s="488"/>
      <c r="Z305" s="489"/>
      <c r="AA305" s="491"/>
      <c r="AB305" s="322"/>
      <c r="AC305" s="502"/>
      <c r="AD305" s="487" t="str">
        <f t="shared" si="55"/>
        <v>回答不要
Not Applicable</v>
      </c>
      <c r="AE305" s="488"/>
      <c r="AF305" s="489"/>
      <c r="AG305" s="491"/>
      <c r="AH305" s="322"/>
      <c r="AI305" s="502"/>
      <c r="AJ305" s="487" t="str">
        <f t="shared" si="56"/>
        <v>回答不要
Not Applicable</v>
      </c>
      <c r="AK305" s="488"/>
      <c r="AL305" s="489"/>
      <c r="AM305" s="491"/>
      <c r="AN305" s="322"/>
      <c r="AO305" s="502"/>
      <c r="AP305" s="509">
        <f>IF(OR(AND('0.Work Content Judge'!$AE$160=1,$CP305=99),AND('0.Work Content Judge'!$AH$160=1,$CQ305=99),AND('0.Work Content Judge'!$AG$160=1,$CR305=99),AND(COUNTIF('0.Work Content Judge'!$AJ$160:$AO$160,2)=0,$CS305=99),AND(COUNTIF('0.Work Content Judge'!$AJ$160:$AO$160,2)&gt;0,$CT305=99),AND('0.Work Content Judge'!$T$160=0,$CU305=99),AND('0.Work Content Judge'!$U$160=0,$CV305=99)),0,IF(OR(AND('0.Work Content Judge'!$G$130=1,$CD305=1),AND('0.Work Content Judge'!$H$130=1,$CE305=1),AND('0.Work Content Judge'!$I$130=1,$CF305=1),AND('0.Work Content Judge'!$J$130=1,$CG305=1),AND('0.Work Content Judge'!$L$130=1,$CK305=1),,AND('0.Work Content Judge'!$O$130=1,$CL305=1),AND('0.Work Content Judge'!$P$130=1,$CM305=1)),1,0))</f>
        <v>0</v>
      </c>
      <c r="AQ305" s="509">
        <f t="shared" si="57"/>
        <v>1</v>
      </c>
      <c r="AR305" s="509">
        <f>IF(OR(AND('0.Work Content Judge'!$AE$161=1,$CP305=99),AND('0.Work Content Judge'!$AH$161=1,$CQ305=99),AND('0.Work Content Judge'!$AG$161=1,$CR305=99),AND(COUNTIF('0.Work Content Judge'!$AJ$161:$AO$161,2)=0,$CS305=99),AND(COUNTIF('0.Work Content Judge'!$AJ$161:$AO$161,2)&gt;0,$CT305=99),AND('0.Work Content Judge'!$T$161=0,$CU305=99),AND('0.Work Content Judge'!$U$161=0,$CV305=99)),0,IF(OR(AND('0.Work Content Judge'!$G$131=1,$CD305=1),AND('0.Work Content Judge'!$H$131=1,$CE305=1),AND('0.Work Content Judge'!$I$131=1,$CF305=1),AND('0.Work Content Judge'!$J$131=1,$CG305=1),AND('0.Work Content Judge'!$L$131=1,$CK305=1),,AND('0.Work Content Judge'!$O$131=1,$CL305=1),AND('0.Work Content Judge'!$P$131=1,$CM305=1)),1,0))</f>
        <v>0</v>
      </c>
      <c r="AS305" s="509">
        <f t="shared" si="58"/>
        <v>1</v>
      </c>
      <c r="AT305" s="509">
        <f>IF(OR(AND('0.Work Content Judge'!$AE$162=1,$CP305=99),AND('0.Work Content Judge'!$AH$162=1,$CQ305=99),AND('0.Work Content Judge'!$AG$162=1,$CR305=99),AND(COUNTIF('0.Work Content Judge'!$AJ$162:$AO$162,2)=0,$CS305=99),AND(COUNTIF('0.Work Content Judge'!$AJ$162:$AO$162,2)&gt;0,$CT305=99),AND('0.Work Content Judge'!$T$162=0,$CU305=99),AND('0.Work Content Judge'!$U$162=0,$CV305=99)),0,IF(OR(AND('0.Work Content Judge'!$G$132=1,$CD305=1),AND('0.Work Content Judge'!$H$132=1,$CE305=1),AND('0.Work Content Judge'!$I$132=1,$CF305=1),AND('0.Work Content Judge'!$J$132=1,$CG305=1),AND('0.Work Content Judge'!$L$132=1,$CK305=1),,AND('0.Work Content Judge'!$O$132=1,$CL305=1),AND('0.Work Content Judge'!$P$132=1,$CM305=1)),1,0))</f>
        <v>0</v>
      </c>
      <c r="AU305" s="509">
        <f t="shared" si="59"/>
        <v>1</v>
      </c>
      <c r="AV305" s="509">
        <f>IF(OR(AND('0.Work Content Judge'!$AE$163=1,$CP305=99),AND('0.Work Content Judge'!$AH$163=1,$CQ305=99),AND('0.Work Content Judge'!$AG$163=1,$CR305=99),AND(COUNTIF('0.Work Content Judge'!$AJ$163:$AO$163,2)=0,$CS305=99),AND(COUNTIF('0.Work Content Judge'!$AJ$163:$AO$163,2)&gt;0,$CT305=99),AND('0.Work Content Judge'!$T$163=0,$CU305=99),AND('0.Work Content Judge'!$U$163=0,$CV305=99)),0,IF(OR(AND('0.Work Content Judge'!$G$133=1,$CD305=1),AND('0.Work Content Judge'!$H$133=1,$CE305=1),AND('0.Work Content Judge'!$I$133=1,$CF305=1),AND('0.Work Content Judge'!$J$133=1,$CG305=1),AND('0.Work Content Judge'!$L$133=1,$CK305=1),,AND('0.Work Content Judge'!$O$133=1,$CL305=1),AND('0.Work Content Judge'!$P$133=1,$CM305=1)),1,0))</f>
        <v>0</v>
      </c>
      <c r="AW305" s="509">
        <f t="shared" si="60"/>
        <v>1</v>
      </c>
      <c r="AX305" s="509">
        <f>IF(OR(AND('0.Work Content Judge'!$AE$164=1,$CP305=99),AND('0.Work Content Judge'!$AH$164=1,$CQ305=99),AND('0.Work Content Judge'!$AG$164=1,$CR305=99),AND(COUNTIF('0.Work Content Judge'!$AJ$164:$AO$164,2)=0,$CS305=99),AND(COUNTIF('0.Work Content Judge'!$AJ$164:$AO$164,2)&gt;0,$CT305=99),AND('0.Work Content Judge'!$T$164=0,$CU305=99),AND('0.Work Content Judge'!$U$164=0,$CV305=99)),0,IF(OR(AND('0.Work Content Judge'!$G$134=1,$CD305=1),AND('0.Work Content Judge'!$H$134=1,$CE305=1),AND('0.Work Content Judge'!$I$134=1,$CF305=1),AND('0.Work Content Judge'!$J$134=1,$CG305=1),AND('0.Work Content Judge'!$L$134=1,$CK305=1),,AND('0.Work Content Judge'!$O$134=1,$CL305=1),AND('0.Work Content Judge'!$P$134=1,$CM305=1)),1,0))</f>
        <v>0</v>
      </c>
      <c r="AY305" s="509">
        <f t="shared" si="61"/>
        <v>1</v>
      </c>
      <c r="AZ305" s="493">
        <f t="shared" si="51"/>
        <v>1</v>
      </c>
      <c r="BA305" s="521">
        <v>1</v>
      </c>
      <c r="BB305" s="522">
        <v>1</v>
      </c>
      <c r="BC305" s="522" t="s">
        <v>749</v>
      </c>
      <c r="BD305" s="522" t="s">
        <v>749</v>
      </c>
      <c r="BE305" s="522" t="s">
        <v>749</v>
      </c>
      <c r="BF305" s="522" t="s">
        <v>749</v>
      </c>
      <c r="BG305" s="522" t="s">
        <v>749</v>
      </c>
      <c r="BH305" s="522" t="s">
        <v>749</v>
      </c>
      <c r="BI305" s="522" t="s">
        <v>749</v>
      </c>
      <c r="BJ305" s="522">
        <v>0</v>
      </c>
      <c r="BK305" s="522">
        <v>0</v>
      </c>
      <c r="BL305" s="522">
        <v>0</v>
      </c>
      <c r="BM305" s="522">
        <v>0</v>
      </c>
      <c r="BN305" s="522">
        <v>0</v>
      </c>
      <c r="BO305" s="522">
        <v>0</v>
      </c>
      <c r="BP305" s="522">
        <v>0</v>
      </c>
      <c r="BQ305" s="522" t="s">
        <v>749</v>
      </c>
      <c r="BR305" s="522" t="s">
        <v>749</v>
      </c>
      <c r="BS305" s="522" t="s">
        <v>749</v>
      </c>
      <c r="BT305" s="522" t="s">
        <v>749</v>
      </c>
      <c r="BU305" s="522" t="s">
        <v>749</v>
      </c>
      <c r="BV305" s="522" t="s">
        <v>749</v>
      </c>
      <c r="BW305" s="522" t="s">
        <v>749</v>
      </c>
      <c r="BX305" s="522" t="s">
        <v>749</v>
      </c>
      <c r="BY305" s="522">
        <v>1</v>
      </c>
      <c r="BZ305" s="522">
        <v>1</v>
      </c>
      <c r="CA305" s="522">
        <v>1</v>
      </c>
      <c r="CB305" s="522">
        <v>1</v>
      </c>
      <c r="CC305" s="522" t="s">
        <v>749</v>
      </c>
      <c r="CD305" s="522">
        <v>1</v>
      </c>
      <c r="CE305" s="522" t="s">
        <v>749</v>
      </c>
      <c r="CF305" s="522">
        <v>1</v>
      </c>
      <c r="CG305" s="522" t="s">
        <v>749</v>
      </c>
      <c r="CH305" s="522" t="s">
        <v>749</v>
      </c>
      <c r="CI305" s="522" t="s">
        <v>749</v>
      </c>
      <c r="CJ305" s="522" t="s">
        <v>749</v>
      </c>
      <c r="CK305" s="522" t="s">
        <v>749</v>
      </c>
      <c r="CL305" s="522" t="s">
        <v>749</v>
      </c>
      <c r="CM305" s="522" t="s">
        <v>749</v>
      </c>
      <c r="CN305" s="522" t="s">
        <v>749</v>
      </c>
      <c r="CO305" s="522">
        <v>1</v>
      </c>
      <c r="CP305" s="522"/>
      <c r="CQ305" s="522"/>
      <c r="CR305" s="522"/>
      <c r="CS305" s="522"/>
      <c r="CT305" s="522"/>
      <c r="CU305" s="522"/>
      <c r="CV305" s="522"/>
    </row>
    <row r="306" s="258" customFormat="1" ht="201.6" spans="1:100">
      <c r="A306" s="447"/>
      <c r="B306" s="448">
        <f t="shared" si="62"/>
        <v>291</v>
      </c>
      <c r="C306" s="449" t="s">
        <v>1942</v>
      </c>
      <c r="D306" s="450" t="s">
        <v>1015</v>
      </c>
      <c r="E306" s="451" t="s">
        <v>801</v>
      </c>
      <c r="F306" s="452" t="s">
        <v>1943</v>
      </c>
      <c r="G306" s="453" t="s">
        <v>1944</v>
      </c>
      <c r="H306" s="451" t="str">
        <f t="shared" si="50"/>
        <v>Webサーバ
Web server</v>
      </c>
      <c r="I306" s="319" t="s">
        <v>1018</v>
      </c>
      <c r="J306" s="320" t="s">
        <v>1019</v>
      </c>
      <c r="K306" s="487" t="str">
        <f t="shared" si="52"/>
        <v>回答不要
Not Applicable</v>
      </c>
      <c r="L306" s="488"/>
      <c r="M306" s="489"/>
      <c r="N306" s="490" t="s">
        <v>1942</v>
      </c>
      <c r="O306" s="491"/>
      <c r="P306" s="322"/>
      <c r="Q306" s="502"/>
      <c r="R306" s="487" t="str">
        <f t="shared" si="53"/>
        <v>回答不要
Not Applicable</v>
      </c>
      <c r="S306" s="488"/>
      <c r="T306" s="489"/>
      <c r="U306" s="491"/>
      <c r="V306" s="322"/>
      <c r="W306" s="502"/>
      <c r="X306" s="487" t="str">
        <f t="shared" si="54"/>
        <v>回答不要
Not Applicable</v>
      </c>
      <c r="Y306" s="488"/>
      <c r="Z306" s="489"/>
      <c r="AA306" s="491"/>
      <c r="AB306" s="322"/>
      <c r="AC306" s="502"/>
      <c r="AD306" s="487" t="str">
        <f t="shared" si="55"/>
        <v>回答不要
Not Applicable</v>
      </c>
      <c r="AE306" s="488"/>
      <c r="AF306" s="489"/>
      <c r="AG306" s="491"/>
      <c r="AH306" s="322"/>
      <c r="AI306" s="502"/>
      <c r="AJ306" s="487" t="str">
        <f t="shared" si="56"/>
        <v>回答不要
Not Applicable</v>
      </c>
      <c r="AK306" s="488"/>
      <c r="AL306" s="489"/>
      <c r="AM306" s="491"/>
      <c r="AN306" s="322"/>
      <c r="AO306" s="502"/>
      <c r="AP306" s="509">
        <f>IF(OR(AND('0.Work Content Judge'!$AE$160=1,$CP306=99),AND('0.Work Content Judge'!$AH$160=1,$CQ306=99),AND('0.Work Content Judge'!$AG$160=1,$CR306=99),AND(COUNTIF('0.Work Content Judge'!$AJ$160:$AO$160,2)=0,$CS306=99),AND(COUNTIF('0.Work Content Judge'!$AJ$160:$AO$160,2)&gt;0,$CT306=99),AND('0.Work Content Judge'!$T$160=0,$CU306=99),AND('0.Work Content Judge'!$U$160=0,$CV306=99)),0,IF(OR(AND('0.Work Content Judge'!$G$130=1,$CD306=1),AND('0.Work Content Judge'!$H$130=1,$CE306=1),AND('0.Work Content Judge'!$I$130=1,$CF306=1),AND('0.Work Content Judge'!$J$130=1,$CG306=1),AND('0.Work Content Judge'!$L$130=1,$CK306=1),,AND('0.Work Content Judge'!$O$130=1,$CL306=1),AND('0.Work Content Judge'!$P$130=1,$CM306=1)),1,0))</f>
        <v>0</v>
      </c>
      <c r="AQ306" s="509">
        <f t="shared" si="57"/>
        <v>1</v>
      </c>
      <c r="AR306" s="509">
        <f>IF(OR(AND('0.Work Content Judge'!$AE$161=1,$CP306=99),AND('0.Work Content Judge'!$AH$161=1,$CQ306=99),AND('0.Work Content Judge'!$AG$161=1,$CR306=99),AND(COUNTIF('0.Work Content Judge'!$AJ$161:$AO$161,2)=0,$CS306=99),AND(COUNTIF('0.Work Content Judge'!$AJ$161:$AO$161,2)&gt;0,$CT306=99),AND('0.Work Content Judge'!$T$161=0,$CU306=99),AND('0.Work Content Judge'!$U$161=0,$CV306=99)),0,IF(OR(AND('0.Work Content Judge'!$G$131=1,$CD306=1),AND('0.Work Content Judge'!$H$131=1,$CE306=1),AND('0.Work Content Judge'!$I$131=1,$CF306=1),AND('0.Work Content Judge'!$J$131=1,$CG306=1),AND('0.Work Content Judge'!$L$131=1,$CK306=1),,AND('0.Work Content Judge'!$O$131=1,$CL306=1),AND('0.Work Content Judge'!$P$131=1,$CM306=1)),1,0))</f>
        <v>0</v>
      </c>
      <c r="AS306" s="509">
        <f t="shared" si="58"/>
        <v>1</v>
      </c>
      <c r="AT306" s="509">
        <f>IF(OR(AND('0.Work Content Judge'!$AE$162=1,$CP306=99),AND('0.Work Content Judge'!$AH$162=1,$CQ306=99),AND('0.Work Content Judge'!$AG$162=1,$CR306=99),AND(COUNTIF('0.Work Content Judge'!$AJ$162:$AO$162,2)=0,$CS306=99),AND(COUNTIF('0.Work Content Judge'!$AJ$162:$AO$162,2)&gt;0,$CT306=99),AND('0.Work Content Judge'!$T$162=0,$CU306=99),AND('0.Work Content Judge'!$U$162=0,$CV306=99)),0,IF(OR(AND('0.Work Content Judge'!$G$132=1,$CD306=1),AND('0.Work Content Judge'!$H$132=1,$CE306=1),AND('0.Work Content Judge'!$I$132=1,$CF306=1),AND('0.Work Content Judge'!$J$132=1,$CG306=1),AND('0.Work Content Judge'!$L$132=1,$CK306=1),,AND('0.Work Content Judge'!$O$132=1,$CL306=1),AND('0.Work Content Judge'!$P$132=1,$CM306=1)),1,0))</f>
        <v>0</v>
      </c>
      <c r="AU306" s="509">
        <f t="shared" si="59"/>
        <v>1</v>
      </c>
      <c r="AV306" s="509">
        <f>IF(OR(AND('0.Work Content Judge'!$AE$163=1,$CP306=99),AND('0.Work Content Judge'!$AH$163=1,$CQ306=99),AND('0.Work Content Judge'!$AG$163=1,$CR306=99),AND(COUNTIF('0.Work Content Judge'!$AJ$163:$AO$163,2)=0,$CS306=99),AND(COUNTIF('0.Work Content Judge'!$AJ$163:$AO$163,2)&gt;0,$CT306=99),AND('0.Work Content Judge'!$T$163=0,$CU306=99),AND('0.Work Content Judge'!$U$163=0,$CV306=99)),0,IF(OR(AND('0.Work Content Judge'!$G$133=1,$CD306=1),AND('0.Work Content Judge'!$H$133=1,$CE306=1),AND('0.Work Content Judge'!$I$133=1,$CF306=1),AND('0.Work Content Judge'!$J$133=1,$CG306=1),AND('0.Work Content Judge'!$L$133=1,$CK306=1),,AND('0.Work Content Judge'!$O$133=1,$CL306=1),AND('0.Work Content Judge'!$P$133=1,$CM306=1)),1,0))</f>
        <v>0</v>
      </c>
      <c r="AW306" s="509">
        <f t="shared" si="60"/>
        <v>1</v>
      </c>
      <c r="AX306" s="509">
        <f>IF(OR(AND('0.Work Content Judge'!$AE$164=1,$CP306=99),AND('0.Work Content Judge'!$AH$164=1,$CQ306=99),AND('0.Work Content Judge'!$AG$164=1,$CR306=99),AND(COUNTIF('0.Work Content Judge'!$AJ$164:$AO$164,2)=0,$CS306=99),AND(COUNTIF('0.Work Content Judge'!$AJ$164:$AO$164,2)&gt;0,$CT306=99),AND('0.Work Content Judge'!$T$164=0,$CU306=99),AND('0.Work Content Judge'!$U$164=0,$CV306=99)),0,IF(OR(AND('0.Work Content Judge'!$G$134=1,$CD306=1),AND('0.Work Content Judge'!$H$134=1,$CE306=1),AND('0.Work Content Judge'!$I$134=1,$CF306=1),AND('0.Work Content Judge'!$J$134=1,$CG306=1),AND('0.Work Content Judge'!$L$134=1,$CK306=1),,AND('0.Work Content Judge'!$O$134=1,$CL306=1),AND('0.Work Content Judge'!$P$134=1,$CM306=1)),1,0))</f>
        <v>0</v>
      </c>
      <c r="AY306" s="509">
        <f t="shared" si="61"/>
        <v>1</v>
      </c>
      <c r="AZ306" s="493">
        <f t="shared" si="51"/>
        <v>1</v>
      </c>
      <c r="BA306" s="521">
        <v>1</v>
      </c>
      <c r="BB306" s="522">
        <v>1</v>
      </c>
      <c r="BC306" s="522" t="s">
        <v>749</v>
      </c>
      <c r="BD306" s="522" t="s">
        <v>749</v>
      </c>
      <c r="BE306" s="522" t="s">
        <v>749</v>
      </c>
      <c r="BF306" s="522" t="s">
        <v>749</v>
      </c>
      <c r="BG306" s="522" t="s">
        <v>749</v>
      </c>
      <c r="BH306" s="522" t="s">
        <v>749</v>
      </c>
      <c r="BI306" s="522" t="s">
        <v>749</v>
      </c>
      <c r="BJ306" s="522">
        <v>0</v>
      </c>
      <c r="BK306" s="522">
        <v>0</v>
      </c>
      <c r="BL306" s="522">
        <v>0</v>
      </c>
      <c r="BM306" s="522">
        <v>0</v>
      </c>
      <c r="BN306" s="522">
        <v>0</v>
      </c>
      <c r="BO306" s="522">
        <v>0</v>
      </c>
      <c r="BP306" s="522">
        <v>0</v>
      </c>
      <c r="BQ306" s="522" t="s">
        <v>749</v>
      </c>
      <c r="BR306" s="522">
        <v>1</v>
      </c>
      <c r="BS306" s="522" t="s">
        <v>749</v>
      </c>
      <c r="BT306" s="522" t="s">
        <v>749</v>
      </c>
      <c r="BU306" s="522" t="s">
        <v>749</v>
      </c>
      <c r="BV306" s="522" t="s">
        <v>749</v>
      </c>
      <c r="BW306" s="522" t="s">
        <v>749</v>
      </c>
      <c r="BX306" s="522" t="s">
        <v>749</v>
      </c>
      <c r="BY306" s="522" t="s">
        <v>749</v>
      </c>
      <c r="BZ306" s="522">
        <v>1</v>
      </c>
      <c r="CA306" s="522">
        <v>1</v>
      </c>
      <c r="CB306" s="522"/>
      <c r="CC306" s="522" t="s">
        <v>749</v>
      </c>
      <c r="CD306" s="522">
        <v>1</v>
      </c>
      <c r="CE306" s="522" t="s">
        <v>749</v>
      </c>
      <c r="CF306" s="522" t="s">
        <v>749</v>
      </c>
      <c r="CG306" s="522" t="s">
        <v>749</v>
      </c>
      <c r="CH306" s="522" t="s">
        <v>749</v>
      </c>
      <c r="CI306" s="522" t="s">
        <v>749</v>
      </c>
      <c r="CJ306" s="522" t="s">
        <v>749</v>
      </c>
      <c r="CK306" s="522" t="s">
        <v>749</v>
      </c>
      <c r="CL306" s="522" t="s">
        <v>749</v>
      </c>
      <c r="CM306" s="522" t="s">
        <v>749</v>
      </c>
      <c r="CN306" s="522" t="s">
        <v>749</v>
      </c>
      <c r="CO306" s="522">
        <v>1</v>
      </c>
      <c r="CP306" s="522"/>
      <c r="CQ306" s="522"/>
      <c r="CR306" s="522">
        <v>99</v>
      </c>
      <c r="CS306" s="522"/>
      <c r="CT306" s="522"/>
      <c r="CU306" s="522"/>
      <c r="CV306" s="522"/>
    </row>
    <row r="307" s="258" customFormat="1" ht="201.6" spans="1:100">
      <c r="A307" s="447"/>
      <c r="B307" s="448">
        <f t="shared" si="62"/>
        <v>292</v>
      </c>
      <c r="C307" s="449" t="s">
        <v>1945</v>
      </c>
      <c r="D307" s="450" t="s">
        <v>1015</v>
      </c>
      <c r="E307" s="451" t="s">
        <v>801</v>
      </c>
      <c r="F307" s="452" t="s">
        <v>1946</v>
      </c>
      <c r="G307" s="453" t="s">
        <v>1947</v>
      </c>
      <c r="H307" s="451" t="str">
        <f t="shared" si="50"/>
        <v>サーバ全体
Entire server</v>
      </c>
      <c r="I307" s="319" t="s">
        <v>1018</v>
      </c>
      <c r="J307" s="320" t="s">
        <v>1019</v>
      </c>
      <c r="K307" s="487" t="str">
        <f t="shared" si="52"/>
        <v>回答不要
Not Applicable</v>
      </c>
      <c r="L307" s="488"/>
      <c r="M307" s="489"/>
      <c r="N307" s="490" t="s">
        <v>1945</v>
      </c>
      <c r="O307" s="491"/>
      <c r="P307" s="322"/>
      <c r="Q307" s="502"/>
      <c r="R307" s="487" t="str">
        <f t="shared" si="53"/>
        <v>回答不要
Not Applicable</v>
      </c>
      <c r="S307" s="488"/>
      <c r="T307" s="489"/>
      <c r="U307" s="491"/>
      <c r="V307" s="322"/>
      <c r="W307" s="502"/>
      <c r="X307" s="487" t="str">
        <f t="shared" si="54"/>
        <v>回答不要
Not Applicable</v>
      </c>
      <c r="Y307" s="488"/>
      <c r="Z307" s="489"/>
      <c r="AA307" s="491"/>
      <c r="AB307" s="322"/>
      <c r="AC307" s="502"/>
      <c r="AD307" s="487" t="str">
        <f t="shared" si="55"/>
        <v>回答不要
Not Applicable</v>
      </c>
      <c r="AE307" s="488"/>
      <c r="AF307" s="489"/>
      <c r="AG307" s="491"/>
      <c r="AH307" s="322"/>
      <c r="AI307" s="502"/>
      <c r="AJ307" s="487" t="str">
        <f t="shared" si="56"/>
        <v>回答不要
Not Applicable</v>
      </c>
      <c r="AK307" s="488"/>
      <c r="AL307" s="489"/>
      <c r="AM307" s="491"/>
      <c r="AN307" s="322"/>
      <c r="AO307" s="502"/>
      <c r="AP307" s="509">
        <f>IF(OR(AND('0.Work Content Judge'!$AE$160=1,$CP307=99),AND('0.Work Content Judge'!$AH$160=1,$CQ307=99),AND('0.Work Content Judge'!$AG$160=1,$CR307=99),AND(COUNTIF('0.Work Content Judge'!$AJ$160:$AO$160,2)=0,$CS307=99),AND(COUNTIF('0.Work Content Judge'!$AJ$160:$AO$160,2)&gt;0,$CT307=99),AND('0.Work Content Judge'!$T$160=0,$CU307=99),AND('0.Work Content Judge'!$U$160=0,$CV307=99)),0,IF(OR(AND('0.Work Content Judge'!$G$130=1,$CD307=1),AND('0.Work Content Judge'!$H$130=1,$CE307=1),AND('0.Work Content Judge'!$I$130=1,$CF307=1),AND('0.Work Content Judge'!$J$130=1,$CG307=1),AND('0.Work Content Judge'!$L$130=1,$CK307=1),,AND('0.Work Content Judge'!$O$130=1,$CL307=1),AND('0.Work Content Judge'!$P$130=1,$CM307=1)),1,0))</f>
        <v>0</v>
      </c>
      <c r="AQ307" s="509">
        <f t="shared" si="57"/>
        <v>1</v>
      </c>
      <c r="AR307" s="509">
        <f>IF(OR(AND('0.Work Content Judge'!$AE$161=1,$CP307=99),AND('0.Work Content Judge'!$AH$161=1,$CQ307=99),AND('0.Work Content Judge'!$AG$161=1,$CR307=99),AND(COUNTIF('0.Work Content Judge'!$AJ$161:$AO$161,2)=0,$CS307=99),AND(COUNTIF('0.Work Content Judge'!$AJ$161:$AO$161,2)&gt;0,$CT307=99),AND('0.Work Content Judge'!$T$161=0,$CU307=99),AND('0.Work Content Judge'!$U$161=0,$CV307=99)),0,IF(OR(AND('0.Work Content Judge'!$G$131=1,$CD307=1),AND('0.Work Content Judge'!$H$131=1,$CE307=1),AND('0.Work Content Judge'!$I$131=1,$CF307=1),AND('0.Work Content Judge'!$J$131=1,$CG307=1),AND('0.Work Content Judge'!$L$131=1,$CK307=1),,AND('0.Work Content Judge'!$O$131=1,$CL307=1),AND('0.Work Content Judge'!$P$131=1,$CM307=1)),1,0))</f>
        <v>0</v>
      </c>
      <c r="AS307" s="509">
        <f t="shared" si="58"/>
        <v>1</v>
      </c>
      <c r="AT307" s="509">
        <f>IF(OR(AND('0.Work Content Judge'!$AE$162=1,$CP307=99),AND('0.Work Content Judge'!$AH$162=1,$CQ307=99),AND('0.Work Content Judge'!$AG$162=1,$CR307=99),AND(COUNTIF('0.Work Content Judge'!$AJ$162:$AO$162,2)=0,$CS307=99),AND(COUNTIF('0.Work Content Judge'!$AJ$162:$AO$162,2)&gt;0,$CT307=99),AND('0.Work Content Judge'!$T$162=0,$CU307=99),AND('0.Work Content Judge'!$U$162=0,$CV307=99)),0,IF(OR(AND('0.Work Content Judge'!$G$132=1,$CD307=1),AND('0.Work Content Judge'!$H$132=1,$CE307=1),AND('0.Work Content Judge'!$I$132=1,$CF307=1),AND('0.Work Content Judge'!$J$132=1,$CG307=1),AND('0.Work Content Judge'!$L$132=1,$CK307=1),,AND('0.Work Content Judge'!$O$132=1,$CL307=1),AND('0.Work Content Judge'!$P$132=1,$CM307=1)),1,0))</f>
        <v>0</v>
      </c>
      <c r="AU307" s="509">
        <f t="shared" si="59"/>
        <v>1</v>
      </c>
      <c r="AV307" s="509">
        <f>IF(OR(AND('0.Work Content Judge'!$AE$163=1,$CP307=99),AND('0.Work Content Judge'!$AH$163=1,$CQ307=99),AND('0.Work Content Judge'!$AG$163=1,$CR307=99),AND(COUNTIF('0.Work Content Judge'!$AJ$163:$AO$163,2)=0,$CS307=99),AND(COUNTIF('0.Work Content Judge'!$AJ$163:$AO$163,2)&gt;0,$CT307=99),AND('0.Work Content Judge'!$T$163=0,$CU307=99),AND('0.Work Content Judge'!$U$163=0,$CV307=99)),0,IF(OR(AND('0.Work Content Judge'!$G$133=1,$CD307=1),AND('0.Work Content Judge'!$H$133=1,$CE307=1),AND('0.Work Content Judge'!$I$133=1,$CF307=1),AND('0.Work Content Judge'!$J$133=1,$CG307=1),AND('0.Work Content Judge'!$L$133=1,$CK307=1),,AND('0.Work Content Judge'!$O$133=1,$CL307=1),AND('0.Work Content Judge'!$P$133=1,$CM307=1)),1,0))</f>
        <v>0</v>
      </c>
      <c r="AW307" s="509">
        <f t="shared" si="60"/>
        <v>1</v>
      </c>
      <c r="AX307" s="509">
        <f>IF(OR(AND('0.Work Content Judge'!$AE$164=1,$CP307=99),AND('0.Work Content Judge'!$AH$164=1,$CQ307=99),AND('0.Work Content Judge'!$AG$164=1,$CR307=99),AND(COUNTIF('0.Work Content Judge'!$AJ$164:$AO$164,2)=0,$CS307=99),AND(COUNTIF('0.Work Content Judge'!$AJ$164:$AO$164,2)&gt;0,$CT307=99),AND('0.Work Content Judge'!$T$164=0,$CU307=99),AND('0.Work Content Judge'!$U$164=0,$CV307=99)),0,IF(OR(AND('0.Work Content Judge'!$G$134=1,$CD307=1),AND('0.Work Content Judge'!$H$134=1,$CE307=1),AND('0.Work Content Judge'!$I$134=1,$CF307=1),AND('0.Work Content Judge'!$J$134=1,$CG307=1),AND('0.Work Content Judge'!$L$134=1,$CK307=1),,AND('0.Work Content Judge'!$O$134=1,$CL307=1),AND('0.Work Content Judge'!$P$134=1,$CM307=1)),1,0))</f>
        <v>0</v>
      </c>
      <c r="AY307" s="509">
        <f t="shared" si="61"/>
        <v>1</v>
      </c>
      <c r="AZ307" s="493">
        <f t="shared" si="51"/>
        <v>1</v>
      </c>
      <c r="BA307" s="521">
        <v>1</v>
      </c>
      <c r="BB307" s="522">
        <v>1</v>
      </c>
      <c r="BC307" s="522" t="s">
        <v>749</v>
      </c>
      <c r="BD307" s="522" t="s">
        <v>749</v>
      </c>
      <c r="BE307" s="522" t="s">
        <v>749</v>
      </c>
      <c r="BF307" s="522" t="s">
        <v>749</v>
      </c>
      <c r="BG307" s="522" t="s">
        <v>749</v>
      </c>
      <c r="BH307" s="522" t="s">
        <v>749</v>
      </c>
      <c r="BI307" s="522" t="s">
        <v>749</v>
      </c>
      <c r="BJ307" s="522">
        <v>0</v>
      </c>
      <c r="BK307" s="522">
        <v>0</v>
      </c>
      <c r="BL307" s="522">
        <v>0</v>
      </c>
      <c r="BM307" s="522">
        <v>0</v>
      </c>
      <c r="BN307" s="522">
        <v>0</v>
      </c>
      <c r="BO307" s="522">
        <v>0</v>
      </c>
      <c r="BP307" s="522">
        <v>0</v>
      </c>
      <c r="BQ307" s="522">
        <v>1</v>
      </c>
      <c r="BR307" s="522" t="s">
        <v>749</v>
      </c>
      <c r="BS307" s="522" t="s">
        <v>749</v>
      </c>
      <c r="BT307" s="522" t="s">
        <v>749</v>
      </c>
      <c r="BU307" s="522" t="s">
        <v>749</v>
      </c>
      <c r="BV307" s="522" t="s">
        <v>749</v>
      </c>
      <c r="BW307" s="522" t="s">
        <v>749</v>
      </c>
      <c r="BX307" s="522" t="s">
        <v>749</v>
      </c>
      <c r="BY307" s="522" t="s">
        <v>749</v>
      </c>
      <c r="BZ307" s="522">
        <v>1</v>
      </c>
      <c r="CA307" s="522">
        <v>1</v>
      </c>
      <c r="CB307" s="522"/>
      <c r="CC307" s="522" t="s">
        <v>749</v>
      </c>
      <c r="CD307" s="522">
        <v>1</v>
      </c>
      <c r="CE307" s="522" t="s">
        <v>749</v>
      </c>
      <c r="CF307" s="522" t="s">
        <v>749</v>
      </c>
      <c r="CG307" s="522" t="s">
        <v>749</v>
      </c>
      <c r="CH307" s="522" t="s">
        <v>749</v>
      </c>
      <c r="CI307" s="522" t="s">
        <v>749</v>
      </c>
      <c r="CJ307" s="522" t="s">
        <v>749</v>
      </c>
      <c r="CK307" s="522" t="s">
        <v>749</v>
      </c>
      <c r="CL307" s="522" t="s">
        <v>749</v>
      </c>
      <c r="CM307" s="522" t="s">
        <v>749</v>
      </c>
      <c r="CN307" s="522" t="s">
        <v>749</v>
      </c>
      <c r="CO307" s="522">
        <v>1</v>
      </c>
      <c r="CP307" s="522"/>
      <c r="CQ307" s="522"/>
      <c r="CR307" s="522"/>
      <c r="CS307" s="522"/>
      <c r="CT307" s="522"/>
      <c r="CU307" s="522"/>
      <c r="CV307" s="522"/>
    </row>
    <row r="308" s="258" customFormat="1" ht="201.6" spans="1:100">
      <c r="A308" s="447"/>
      <c r="B308" s="448">
        <f t="shared" si="62"/>
        <v>293</v>
      </c>
      <c r="C308" s="449" t="s">
        <v>1948</v>
      </c>
      <c r="D308" s="450" t="s">
        <v>1015</v>
      </c>
      <c r="E308" s="451" t="s">
        <v>801</v>
      </c>
      <c r="F308" s="452" t="s">
        <v>1949</v>
      </c>
      <c r="G308" s="453" t="s">
        <v>1950</v>
      </c>
      <c r="H308" s="451" t="str">
        <f t="shared" si="50"/>
        <v>その他(ネットワーク機器等)
Other
(e.g., External FW, IPS/IDS, network equipment, storage devices, etc.)</v>
      </c>
      <c r="I308" s="319" t="s">
        <v>1018</v>
      </c>
      <c r="J308" s="320" t="s">
        <v>1019</v>
      </c>
      <c r="K308" s="487" t="str">
        <f t="shared" si="52"/>
        <v>回答不要
Not Applicable</v>
      </c>
      <c r="L308" s="488"/>
      <c r="M308" s="489"/>
      <c r="N308" s="490" t="s">
        <v>1948</v>
      </c>
      <c r="O308" s="491"/>
      <c r="P308" s="322"/>
      <c r="Q308" s="502"/>
      <c r="R308" s="487" t="str">
        <f t="shared" si="53"/>
        <v>回答不要
Not Applicable</v>
      </c>
      <c r="S308" s="488"/>
      <c r="T308" s="489"/>
      <c r="U308" s="491"/>
      <c r="V308" s="322"/>
      <c r="W308" s="502"/>
      <c r="X308" s="487" t="str">
        <f t="shared" si="54"/>
        <v>回答不要
Not Applicable</v>
      </c>
      <c r="Y308" s="488"/>
      <c r="Z308" s="489"/>
      <c r="AA308" s="491"/>
      <c r="AB308" s="322"/>
      <c r="AC308" s="502"/>
      <c r="AD308" s="487" t="str">
        <f t="shared" si="55"/>
        <v>回答不要
Not Applicable</v>
      </c>
      <c r="AE308" s="488"/>
      <c r="AF308" s="489"/>
      <c r="AG308" s="491"/>
      <c r="AH308" s="322"/>
      <c r="AI308" s="502"/>
      <c r="AJ308" s="487" t="str">
        <f t="shared" si="56"/>
        <v>回答不要
Not Applicable</v>
      </c>
      <c r="AK308" s="488"/>
      <c r="AL308" s="489"/>
      <c r="AM308" s="491"/>
      <c r="AN308" s="322"/>
      <c r="AO308" s="502"/>
      <c r="AP308" s="509">
        <f>IF(OR(AND('0.Work Content Judge'!$AE$160=1,$CP308=99),AND('0.Work Content Judge'!$AH$160=1,$CQ308=99),AND('0.Work Content Judge'!$AG$160=1,$CR308=99),AND(COUNTIF('0.Work Content Judge'!$AJ$160:$AO$160,2)=0,$CS308=99),AND(COUNTIF('0.Work Content Judge'!$AJ$160:$AO$160,2)&gt;0,$CT308=99),AND('0.Work Content Judge'!$T$160=0,$CU308=99),AND('0.Work Content Judge'!$U$160=0,$CV308=99)),0,IF(OR(AND('0.Work Content Judge'!$G$130=1,$CD308=1),AND('0.Work Content Judge'!$H$130=1,$CE308=1),AND('0.Work Content Judge'!$I$130=1,$CF308=1),AND('0.Work Content Judge'!$J$130=1,$CG308=1),AND('0.Work Content Judge'!$L$130=1,$CK308=1),,AND('0.Work Content Judge'!$O$130=1,$CL308=1),AND('0.Work Content Judge'!$P$130=1,$CM308=1)),1,0))</f>
        <v>0</v>
      </c>
      <c r="AQ308" s="509">
        <f t="shared" si="57"/>
        <v>1</v>
      </c>
      <c r="AR308" s="509">
        <f>IF(OR(AND('0.Work Content Judge'!$AE$161=1,$CP308=99),AND('0.Work Content Judge'!$AH$161=1,$CQ308=99),AND('0.Work Content Judge'!$AG$161=1,$CR308=99),AND(COUNTIF('0.Work Content Judge'!$AJ$161:$AO$161,2)=0,$CS308=99),AND(COUNTIF('0.Work Content Judge'!$AJ$161:$AO$161,2)&gt;0,$CT308=99),AND('0.Work Content Judge'!$T$161=0,$CU308=99),AND('0.Work Content Judge'!$U$161=0,$CV308=99)),0,IF(OR(AND('0.Work Content Judge'!$G$131=1,$CD308=1),AND('0.Work Content Judge'!$H$131=1,$CE308=1),AND('0.Work Content Judge'!$I$131=1,$CF308=1),AND('0.Work Content Judge'!$J$131=1,$CG308=1),AND('0.Work Content Judge'!$L$131=1,$CK308=1),,AND('0.Work Content Judge'!$O$131=1,$CL308=1),AND('0.Work Content Judge'!$P$131=1,$CM308=1)),1,0))</f>
        <v>0</v>
      </c>
      <c r="AS308" s="509">
        <f t="shared" si="58"/>
        <v>1</v>
      </c>
      <c r="AT308" s="509">
        <f>IF(OR(AND('0.Work Content Judge'!$AE$162=1,$CP308=99),AND('0.Work Content Judge'!$AH$162=1,$CQ308=99),AND('0.Work Content Judge'!$AG$162=1,$CR308=99),AND(COUNTIF('0.Work Content Judge'!$AJ$162:$AO$162,2)=0,$CS308=99),AND(COUNTIF('0.Work Content Judge'!$AJ$162:$AO$162,2)&gt;0,$CT308=99),AND('0.Work Content Judge'!$T$162=0,$CU308=99),AND('0.Work Content Judge'!$U$162=0,$CV308=99)),0,IF(OR(AND('0.Work Content Judge'!$G$132=1,$CD308=1),AND('0.Work Content Judge'!$H$132=1,$CE308=1),AND('0.Work Content Judge'!$I$132=1,$CF308=1),AND('0.Work Content Judge'!$J$132=1,$CG308=1),AND('0.Work Content Judge'!$L$132=1,$CK308=1),,AND('0.Work Content Judge'!$O$132=1,$CL308=1),AND('0.Work Content Judge'!$P$132=1,$CM308=1)),1,0))</f>
        <v>0</v>
      </c>
      <c r="AU308" s="509">
        <f t="shared" si="59"/>
        <v>1</v>
      </c>
      <c r="AV308" s="509">
        <f>IF(OR(AND('0.Work Content Judge'!$AE$163=1,$CP308=99),AND('0.Work Content Judge'!$AH$163=1,$CQ308=99),AND('0.Work Content Judge'!$AG$163=1,$CR308=99),AND(COUNTIF('0.Work Content Judge'!$AJ$163:$AO$163,2)=0,$CS308=99),AND(COUNTIF('0.Work Content Judge'!$AJ$163:$AO$163,2)&gt;0,$CT308=99),AND('0.Work Content Judge'!$T$163=0,$CU308=99),AND('0.Work Content Judge'!$U$163=0,$CV308=99)),0,IF(OR(AND('0.Work Content Judge'!$G$133=1,$CD308=1),AND('0.Work Content Judge'!$H$133=1,$CE308=1),AND('0.Work Content Judge'!$I$133=1,$CF308=1),AND('0.Work Content Judge'!$J$133=1,$CG308=1),AND('0.Work Content Judge'!$L$133=1,$CK308=1),,AND('0.Work Content Judge'!$O$133=1,$CL308=1),AND('0.Work Content Judge'!$P$133=1,$CM308=1)),1,0))</f>
        <v>0</v>
      </c>
      <c r="AW308" s="509">
        <f t="shared" si="60"/>
        <v>1</v>
      </c>
      <c r="AX308" s="509">
        <f>IF(OR(AND('0.Work Content Judge'!$AE$164=1,$CP308=99),AND('0.Work Content Judge'!$AH$164=1,$CQ308=99),AND('0.Work Content Judge'!$AG$164=1,$CR308=99),AND(COUNTIF('0.Work Content Judge'!$AJ$164:$AO$164,2)=0,$CS308=99),AND(COUNTIF('0.Work Content Judge'!$AJ$164:$AO$164,2)&gt;0,$CT308=99),AND('0.Work Content Judge'!$T$164=0,$CU308=99),AND('0.Work Content Judge'!$U$164=0,$CV308=99)),0,IF(OR(AND('0.Work Content Judge'!$G$134=1,$CD308=1),AND('0.Work Content Judge'!$H$134=1,$CE308=1),AND('0.Work Content Judge'!$I$134=1,$CF308=1),AND('0.Work Content Judge'!$J$134=1,$CG308=1),AND('0.Work Content Judge'!$L$134=1,$CK308=1),,AND('0.Work Content Judge'!$O$134=1,$CL308=1),AND('0.Work Content Judge'!$P$134=1,$CM308=1)),1,0))</f>
        <v>0</v>
      </c>
      <c r="AY308" s="509">
        <f t="shared" si="61"/>
        <v>1</v>
      </c>
      <c r="AZ308" s="493">
        <f t="shared" si="51"/>
        <v>1</v>
      </c>
      <c r="BA308" s="521">
        <v>1</v>
      </c>
      <c r="BB308" s="522">
        <v>1</v>
      </c>
      <c r="BC308" s="522" t="s">
        <v>749</v>
      </c>
      <c r="BD308" s="522" t="s">
        <v>749</v>
      </c>
      <c r="BE308" s="522" t="s">
        <v>749</v>
      </c>
      <c r="BF308" s="522" t="s">
        <v>749</v>
      </c>
      <c r="BG308" s="522" t="s">
        <v>749</v>
      </c>
      <c r="BH308" s="522" t="s">
        <v>749</v>
      </c>
      <c r="BI308" s="522" t="s">
        <v>749</v>
      </c>
      <c r="BJ308" s="522">
        <v>0</v>
      </c>
      <c r="BK308" s="522">
        <v>0</v>
      </c>
      <c r="BL308" s="522">
        <v>0</v>
      </c>
      <c r="BM308" s="522">
        <v>0</v>
      </c>
      <c r="BN308" s="522">
        <v>0</v>
      </c>
      <c r="BO308" s="522">
        <v>0</v>
      </c>
      <c r="BP308" s="522">
        <v>0</v>
      </c>
      <c r="BQ308" s="522" t="s">
        <v>749</v>
      </c>
      <c r="BR308" s="522" t="s">
        <v>749</v>
      </c>
      <c r="BS308" s="522" t="s">
        <v>749</v>
      </c>
      <c r="BT308" s="522" t="s">
        <v>749</v>
      </c>
      <c r="BU308" s="522" t="s">
        <v>749</v>
      </c>
      <c r="BV308" s="522" t="s">
        <v>749</v>
      </c>
      <c r="BW308" s="522" t="s">
        <v>749</v>
      </c>
      <c r="BX308" s="522" t="s">
        <v>749</v>
      </c>
      <c r="BY308" s="522">
        <v>1</v>
      </c>
      <c r="BZ308" s="522">
        <v>1</v>
      </c>
      <c r="CA308" s="522">
        <v>1</v>
      </c>
      <c r="CB308" s="522">
        <v>1</v>
      </c>
      <c r="CC308" s="522" t="s">
        <v>749</v>
      </c>
      <c r="CD308" s="522">
        <v>1</v>
      </c>
      <c r="CE308" s="522" t="s">
        <v>749</v>
      </c>
      <c r="CF308" s="522" t="s">
        <v>749</v>
      </c>
      <c r="CG308" s="522" t="s">
        <v>749</v>
      </c>
      <c r="CH308" s="522" t="s">
        <v>749</v>
      </c>
      <c r="CI308" s="522" t="s">
        <v>749</v>
      </c>
      <c r="CJ308" s="522" t="s">
        <v>749</v>
      </c>
      <c r="CK308" s="522" t="s">
        <v>749</v>
      </c>
      <c r="CL308" s="522" t="s">
        <v>749</v>
      </c>
      <c r="CM308" s="522" t="s">
        <v>749</v>
      </c>
      <c r="CN308" s="522" t="s">
        <v>749</v>
      </c>
      <c r="CO308" s="522">
        <v>1</v>
      </c>
      <c r="CP308" s="522"/>
      <c r="CQ308" s="522"/>
      <c r="CR308" s="522"/>
      <c r="CS308" s="522"/>
      <c r="CT308" s="522"/>
      <c r="CU308" s="522"/>
      <c r="CV308" s="522"/>
    </row>
    <row r="309" s="258" customFormat="1" ht="129.6" spans="1:100">
      <c r="A309" s="447"/>
      <c r="B309" s="448">
        <f t="shared" si="62"/>
        <v>294</v>
      </c>
      <c r="C309" s="449" t="s">
        <v>1951</v>
      </c>
      <c r="D309" s="450" t="s">
        <v>1015</v>
      </c>
      <c r="E309" s="451" t="s">
        <v>801</v>
      </c>
      <c r="F309" s="452" t="s">
        <v>1952</v>
      </c>
      <c r="G309" s="453" t="s">
        <v>1953</v>
      </c>
      <c r="H309" s="451" t="str">
        <f t="shared" si="50"/>
        <v>サーバ全体
Entire server</v>
      </c>
      <c r="I309" s="319" t="s">
        <v>1018</v>
      </c>
      <c r="J309" s="320" t="s">
        <v>1019</v>
      </c>
      <c r="K309" s="487" t="str">
        <f t="shared" si="52"/>
        <v>回答不要
Not Applicable</v>
      </c>
      <c r="L309" s="488"/>
      <c r="M309" s="489"/>
      <c r="N309" s="490" t="s">
        <v>1951</v>
      </c>
      <c r="O309" s="491"/>
      <c r="P309" s="322"/>
      <c r="Q309" s="502"/>
      <c r="R309" s="487" t="str">
        <f t="shared" si="53"/>
        <v>回答不要
Not Applicable</v>
      </c>
      <c r="S309" s="488"/>
      <c r="T309" s="489"/>
      <c r="U309" s="491"/>
      <c r="V309" s="322"/>
      <c r="W309" s="502"/>
      <c r="X309" s="487" t="str">
        <f t="shared" si="54"/>
        <v>回答不要
Not Applicable</v>
      </c>
      <c r="Y309" s="488"/>
      <c r="Z309" s="489"/>
      <c r="AA309" s="491"/>
      <c r="AB309" s="322"/>
      <c r="AC309" s="502"/>
      <c r="AD309" s="487" t="str">
        <f t="shared" si="55"/>
        <v>回答不要
Not Applicable</v>
      </c>
      <c r="AE309" s="488"/>
      <c r="AF309" s="489"/>
      <c r="AG309" s="491"/>
      <c r="AH309" s="322"/>
      <c r="AI309" s="502"/>
      <c r="AJ309" s="487" t="str">
        <f t="shared" si="56"/>
        <v>回答不要
Not Applicable</v>
      </c>
      <c r="AK309" s="488"/>
      <c r="AL309" s="489"/>
      <c r="AM309" s="491"/>
      <c r="AN309" s="322"/>
      <c r="AO309" s="502"/>
      <c r="AP309" s="509">
        <f>IF(OR(AND('0.Work Content Judge'!$AE$160=1,$CP309=99),AND('0.Work Content Judge'!$AH$160=1,$CQ309=99),AND('0.Work Content Judge'!$AG$160=1,$CR309=99),AND(COUNTIF('0.Work Content Judge'!$AJ$160:$AO$160,2)=0,$CS309=99),AND(COUNTIF('0.Work Content Judge'!$AJ$160:$AO$160,2)&gt;0,$CT309=99),AND('0.Work Content Judge'!$T$160=0,$CU309=99),AND('0.Work Content Judge'!$U$160=0,$CV309=99)),0,IF(OR(AND('0.Work Content Judge'!$G$130=1,$CD309=1),AND('0.Work Content Judge'!$H$130=1,$CE309=1),AND('0.Work Content Judge'!$I$130=1,$CF309=1),AND('0.Work Content Judge'!$J$130=1,$CG309=1),AND('0.Work Content Judge'!$L$130=1,$CK309=1),,AND('0.Work Content Judge'!$O$130=1,$CL309=1),AND('0.Work Content Judge'!$P$130=1,$CM309=1)),1,0))</f>
        <v>0</v>
      </c>
      <c r="AQ309" s="509">
        <f t="shared" si="57"/>
        <v>1</v>
      </c>
      <c r="AR309" s="509">
        <f>IF(OR(AND('0.Work Content Judge'!$AE$161=1,$CP309=99),AND('0.Work Content Judge'!$AH$161=1,$CQ309=99),AND('0.Work Content Judge'!$AG$161=1,$CR309=99),AND(COUNTIF('0.Work Content Judge'!$AJ$161:$AO$161,2)=0,$CS309=99),AND(COUNTIF('0.Work Content Judge'!$AJ$161:$AO$161,2)&gt;0,$CT309=99),AND('0.Work Content Judge'!$T$161=0,$CU309=99),AND('0.Work Content Judge'!$U$161=0,$CV309=99)),0,IF(OR(AND('0.Work Content Judge'!$G$131=1,$CD309=1),AND('0.Work Content Judge'!$H$131=1,$CE309=1),AND('0.Work Content Judge'!$I$131=1,$CF309=1),AND('0.Work Content Judge'!$J$131=1,$CG309=1),AND('0.Work Content Judge'!$L$131=1,$CK309=1),,AND('0.Work Content Judge'!$O$131=1,$CL309=1),AND('0.Work Content Judge'!$P$131=1,$CM309=1)),1,0))</f>
        <v>0</v>
      </c>
      <c r="AS309" s="509">
        <f t="shared" si="58"/>
        <v>1</v>
      </c>
      <c r="AT309" s="509">
        <f>IF(OR(AND('0.Work Content Judge'!$AE$162=1,$CP309=99),AND('0.Work Content Judge'!$AH$162=1,$CQ309=99),AND('0.Work Content Judge'!$AG$162=1,$CR309=99),AND(COUNTIF('0.Work Content Judge'!$AJ$162:$AO$162,2)=0,$CS309=99),AND(COUNTIF('0.Work Content Judge'!$AJ$162:$AO$162,2)&gt;0,$CT309=99),AND('0.Work Content Judge'!$T$162=0,$CU309=99),AND('0.Work Content Judge'!$U$162=0,$CV309=99)),0,IF(OR(AND('0.Work Content Judge'!$G$132=1,$CD309=1),AND('0.Work Content Judge'!$H$132=1,$CE309=1),AND('0.Work Content Judge'!$I$132=1,$CF309=1),AND('0.Work Content Judge'!$J$132=1,$CG309=1),AND('0.Work Content Judge'!$L$132=1,$CK309=1),,AND('0.Work Content Judge'!$O$132=1,$CL309=1),AND('0.Work Content Judge'!$P$132=1,$CM309=1)),1,0))</f>
        <v>0</v>
      </c>
      <c r="AU309" s="509">
        <f t="shared" si="59"/>
        <v>1</v>
      </c>
      <c r="AV309" s="509">
        <f>IF(OR(AND('0.Work Content Judge'!$AE$163=1,$CP309=99),AND('0.Work Content Judge'!$AH$163=1,$CQ309=99),AND('0.Work Content Judge'!$AG$163=1,$CR309=99),AND(COUNTIF('0.Work Content Judge'!$AJ$163:$AO$163,2)=0,$CS309=99),AND(COUNTIF('0.Work Content Judge'!$AJ$163:$AO$163,2)&gt;0,$CT309=99),AND('0.Work Content Judge'!$T$163=0,$CU309=99),AND('0.Work Content Judge'!$U$163=0,$CV309=99)),0,IF(OR(AND('0.Work Content Judge'!$G$133=1,$CD309=1),AND('0.Work Content Judge'!$H$133=1,$CE309=1),AND('0.Work Content Judge'!$I$133=1,$CF309=1),AND('0.Work Content Judge'!$J$133=1,$CG309=1),AND('0.Work Content Judge'!$L$133=1,$CK309=1),,AND('0.Work Content Judge'!$O$133=1,$CL309=1),AND('0.Work Content Judge'!$P$133=1,$CM309=1)),1,0))</f>
        <v>0</v>
      </c>
      <c r="AW309" s="509">
        <f t="shared" si="60"/>
        <v>1</v>
      </c>
      <c r="AX309" s="509">
        <f>IF(OR(AND('0.Work Content Judge'!$AE$164=1,$CP309=99),AND('0.Work Content Judge'!$AH$164=1,$CQ309=99),AND('0.Work Content Judge'!$AG$164=1,$CR309=99),AND(COUNTIF('0.Work Content Judge'!$AJ$164:$AO$164,2)=0,$CS309=99),AND(COUNTIF('0.Work Content Judge'!$AJ$164:$AO$164,2)&gt;0,$CT309=99),AND('0.Work Content Judge'!$T$164=0,$CU309=99),AND('0.Work Content Judge'!$U$164=0,$CV309=99)),0,IF(OR(AND('0.Work Content Judge'!$G$134=1,$CD309=1),AND('0.Work Content Judge'!$H$134=1,$CE309=1),AND('0.Work Content Judge'!$I$134=1,$CF309=1),AND('0.Work Content Judge'!$J$134=1,$CG309=1),AND('0.Work Content Judge'!$L$134=1,$CK309=1),,AND('0.Work Content Judge'!$O$134=1,$CL309=1),AND('0.Work Content Judge'!$P$134=1,$CM309=1)),1,0))</f>
        <v>0</v>
      </c>
      <c r="AY309" s="509">
        <f t="shared" si="61"/>
        <v>1</v>
      </c>
      <c r="AZ309" s="493">
        <f t="shared" si="51"/>
        <v>1</v>
      </c>
      <c r="BA309" s="521">
        <v>1</v>
      </c>
      <c r="BB309" s="522">
        <v>1</v>
      </c>
      <c r="BC309" s="522" t="s">
        <v>749</v>
      </c>
      <c r="BD309" s="522" t="s">
        <v>749</v>
      </c>
      <c r="BE309" s="522" t="s">
        <v>749</v>
      </c>
      <c r="BF309" s="522" t="s">
        <v>749</v>
      </c>
      <c r="BG309" s="522" t="s">
        <v>749</v>
      </c>
      <c r="BH309" s="522" t="s">
        <v>749</v>
      </c>
      <c r="BI309" s="522" t="s">
        <v>749</v>
      </c>
      <c r="BJ309" s="522">
        <v>0</v>
      </c>
      <c r="BK309" s="522">
        <v>0</v>
      </c>
      <c r="BL309" s="522">
        <v>0</v>
      </c>
      <c r="BM309" s="522">
        <v>0</v>
      </c>
      <c r="BN309" s="522">
        <v>0</v>
      </c>
      <c r="BO309" s="522">
        <v>0</v>
      </c>
      <c r="BP309" s="522">
        <v>0</v>
      </c>
      <c r="BQ309" s="522">
        <v>1</v>
      </c>
      <c r="BR309" s="522" t="s">
        <v>749</v>
      </c>
      <c r="BS309" s="522" t="s">
        <v>749</v>
      </c>
      <c r="BT309" s="522" t="s">
        <v>749</v>
      </c>
      <c r="BU309" s="522" t="s">
        <v>749</v>
      </c>
      <c r="BV309" s="522" t="s">
        <v>749</v>
      </c>
      <c r="BW309" s="522" t="s">
        <v>749</v>
      </c>
      <c r="BX309" s="522" t="s">
        <v>749</v>
      </c>
      <c r="BY309" s="522" t="s">
        <v>749</v>
      </c>
      <c r="BZ309" s="522">
        <v>1</v>
      </c>
      <c r="CA309" s="522">
        <v>1</v>
      </c>
      <c r="CB309" s="522">
        <v>1</v>
      </c>
      <c r="CC309" s="522" t="s">
        <v>749</v>
      </c>
      <c r="CD309" s="522">
        <v>1</v>
      </c>
      <c r="CE309" s="522">
        <v>1</v>
      </c>
      <c r="CF309" s="522" t="s">
        <v>749</v>
      </c>
      <c r="CG309" s="522" t="s">
        <v>749</v>
      </c>
      <c r="CH309" s="522" t="s">
        <v>749</v>
      </c>
      <c r="CI309" s="522" t="s">
        <v>749</v>
      </c>
      <c r="CJ309" s="522" t="s">
        <v>749</v>
      </c>
      <c r="CK309" s="522" t="s">
        <v>749</v>
      </c>
      <c r="CL309" s="522" t="s">
        <v>749</v>
      </c>
      <c r="CM309" s="522" t="s">
        <v>749</v>
      </c>
      <c r="CN309" s="522" t="s">
        <v>749</v>
      </c>
      <c r="CO309" s="522">
        <v>1</v>
      </c>
      <c r="CP309" s="522"/>
      <c r="CQ309" s="522"/>
      <c r="CR309" s="522"/>
      <c r="CS309" s="522"/>
      <c r="CT309" s="522"/>
      <c r="CU309" s="522"/>
      <c r="CV309" s="522"/>
    </row>
    <row r="310" s="258" customFormat="1" ht="129.6" spans="1:100">
      <c r="A310" s="447"/>
      <c r="B310" s="448">
        <f t="shared" si="62"/>
        <v>295</v>
      </c>
      <c r="C310" s="449" t="s">
        <v>1954</v>
      </c>
      <c r="D310" s="450" t="s">
        <v>1015</v>
      </c>
      <c r="E310" s="451" t="s">
        <v>801</v>
      </c>
      <c r="F310" s="452" t="s">
        <v>1955</v>
      </c>
      <c r="G310" s="453" t="s">
        <v>1956</v>
      </c>
      <c r="H310" s="451" t="str">
        <f t="shared" si="50"/>
        <v>サーバ全体
Entire server</v>
      </c>
      <c r="I310" s="319" t="s">
        <v>1018</v>
      </c>
      <c r="J310" s="320" t="s">
        <v>1019</v>
      </c>
      <c r="K310" s="487" t="str">
        <f t="shared" si="52"/>
        <v>回答不要
Not Applicable</v>
      </c>
      <c r="L310" s="488"/>
      <c r="M310" s="489"/>
      <c r="N310" s="490" t="s">
        <v>1954</v>
      </c>
      <c r="O310" s="491"/>
      <c r="P310" s="322"/>
      <c r="Q310" s="502"/>
      <c r="R310" s="487" t="str">
        <f t="shared" si="53"/>
        <v>回答不要
Not Applicable</v>
      </c>
      <c r="S310" s="488"/>
      <c r="T310" s="489"/>
      <c r="U310" s="491"/>
      <c r="V310" s="322"/>
      <c r="W310" s="502"/>
      <c r="X310" s="487" t="str">
        <f t="shared" si="54"/>
        <v>回答不要
Not Applicable</v>
      </c>
      <c r="Y310" s="488"/>
      <c r="Z310" s="489"/>
      <c r="AA310" s="491"/>
      <c r="AB310" s="322"/>
      <c r="AC310" s="502"/>
      <c r="AD310" s="487" t="str">
        <f t="shared" si="55"/>
        <v>回答不要
Not Applicable</v>
      </c>
      <c r="AE310" s="488"/>
      <c r="AF310" s="489"/>
      <c r="AG310" s="491"/>
      <c r="AH310" s="322"/>
      <c r="AI310" s="502"/>
      <c r="AJ310" s="487" t="str">
        <f t="shared" si="56"/>
        <v>回答不要
Not Applicable</v>
      </c>
      <c r="AK310" s="488"/>
      <c r="AL310" s="489"/>
      <c r="AM310" s="491"/>
      <c r="AN310" s="322"/>
      <c r="AO310" s="502"/>
      <c r="AP310" s="509">
        <f>IF(OR(AND('0.Work Content Judge'!$AE$160=1,$CP310=99),AND('0.Work Content Judge'!$AH$160=1,$CQ310=99),AND('0.Work Content Judge'!$AG$160=1,$CR310=99),AND(COUNTIF('0.Work Content Judge'!$AJ$160:$AO$160,2)=0,$CS310=99),AND(COUNTIF('0.Work Content Judge'!$AJ$160:$AO$160,2)&gt;0,$CT310=99),AND('0.Work Content Judge'!$T$160=0,$CU310=99),AND('0.Work Content Judge'!$U$160=0,$CV310=99)),0,IF(OR(AND('0.Work Content Judge'!$G$130=1,$CD310=1),AND('0.Work Content Judge'!$H$130=1,$CE310=1),AND('0.Work Content Judge'!$I$130=1,$CF310=1),AND('0.Work Content Judge'!$J$130=1,$CG310=1),AND('0.Work Content Judge'!$L$130=1,$CK310=1),,AND('0.Work Content Judge'!$O$130=1,$CL310=1),AND('0.Work Content Judge'!$P$130=1,$CM310=1)),1,0))</f>
        <v>0</v>
      </c>
      <c r="AQ310" s="509">
        <f t="shared" si="57"/>
        <v>1</v>
      </c>
      <c r="AR310" s="509">
        <f>IF(OR(AND('0.Work Content Judge'!$AE$161=1,$CP310=99),AND('0.Work Content Judge'!$AH$161=1,$CQ310=99),AND('0.Work Content Judge'!$AG$161=1,$CR310=99),AND(COUNTIF('0.Work Content Judge'!$AJ$161:$AO$161,2)=0,$CS310=99),AND(COUNTIF('0.Work Content Judge'!$AJ$161:$AO$161,2)&gt;0,$CT310=99),AND('0.Work Content Judge'!$T$161=0,$CU310=99),AND('0.Work Content Judge'!$U$161=0,$CV310=99)),0,IF(OR(AND('0.Work Content Judge'!$G$131=1,$CD310=1),AND('0.Work Content Judge'!$H$131=1,$CE310=1),AND('0.Work Content Judge'!$I$131=1,$CF310=1),AND('0.Work Content Judge'!$J$131=1,$CG310=1),AND('0.Work Content Judge'!$L$131=1,$CK310=1),,AND('0.Work Content Judge'!$O$131=1,$CL310=1),AND('0.Work Content Judge'!$P$131=1,$CM310=1)),1,0))</f>
        <v>0</v>
      </c>
      <c r="AS310" s="509">
        <f t="shared" si="58"/>
        <v>1</v>
      </c>
      <c r="AT310" s="509">
        <f>IF(OR(AND('0.Work Content Judge'!$AE$162=1,$CP310=99),AND('0.Work Content Judge'!$AH$162=1,$CQ310=99),AND('0.Work Content Judge'!$AG$162=1,$CR310=99),AND(COUNTIF('0.Work Content Judge'!$AJ$162:$AO$162,2)=0,$CS310=99),AND(COUNTIF('0.Work Content Judge'!$AJ$162:$AO$162,2)&gt;0,$CT310=99),AND('0.Work Content Judge'!$T$162=0,$CU310=99),AND('0.Work Content Judge'!$U$162=0,$CV310=99)),0,IF(OR(AND('0.Work Content Judge'!$G$132=1,$CD310=1),AND('0.Work Content Judge'!$H$132=1,$CE310=1),AND('0.Work Content Judge'!$I$132=1,$CF310=1),AND('0.Work Content Judge'!$J$132=1,$CG310=1),AND('0.Work Content Judge'!$L$132=1,$CK310=1),,AND('0.Work Content Judge'!$O$132=1,$CL310=1),AND('0.Work Content Judge'!$P$132=1,$CM310=1)),1,0))</f>
        <v>0</v>
      </c>
      <c r="AU310" s="509">
        <f t="shared" si="59"/>
        <v>1</v>
      </c>
      <c r="AV310" s="509">
        <f>IF(OR(AND('0.Work Content Judge'!$AE$163=1,$CP310=99),AND('0.Work Content Judge'!$AH$163=1,$CQ310=99),AND('0.Work Content Judge'!$AG$163=1,$CR310=99),AND(COUNTIF('0.Work Content Judge'!$AJ$163:$AO$163,2)=0,$CS310=99),AND(COUNTIF('0.Work Content Judge'!$AJ$163:$AO$163,2)&gt;0,$CT310=99),AND('0.Work Content Judge'!$T$163=0,$CU310=99),AND('0.Work Content Judge'!$U$163=0,$CV310=99)),0,IF(OR(AND('0.Work Content Judge'!$G$133=1,$CD310=1),AND('0.Work Content Judge'!$H$133=1,$CE310=1),AND('0.Work Content Judge'!$I$133=1,$CF310=1),AND('0.Work Content Judge'!$J$133=1,$CG310=1),AND('0.Work Content Judge'!$L$133=1,$CK310=1),,AND('0.Work Content Judge'!$O$133=1,$CL310=1),AND('0.Work Content Judge'!$P$133=1,$CM310=1)),1,0))</f>
        <v>0</v>
      </c>
      <c r="AW310" s="509">
        <f t="shared" si="60"/>
        <v>1</v>
      </c>
      <c r="AX310" s="509">
        <f>IF(OR(AND('0.Work Content Judge'!$AE$164=1,$CP310=99),AND('0.Work Content Judge'!$AH$164=1,$CQ310=99),AND('0.Work Content Judge'!$AG$164=1,$CR310=99),AND(COUNTIF('0.Work Content Judge'!$AJ$164:$AO$164,2)=0,$CS310=99),AND(COUNTIF('0.Work Content Judge'!$AJ$164:$AO$164,2)&gt;0,$CT310=99),AND('0.Work Content Judge'!$T$164=0,$CU310=99),AND('0.Work Content Judge'!$U$164=0,$CV310=99)),0,IF(OR(AND('0.Work Content Judge'!$G$134=1,$CD310=1),AND('0.Work Content Judge'!$H$134=1,$CE310=1),AND('0.Work Content Judge'!$I$134=1,$CF310=1),AND('0.Work Content Judge'!$J$134=1,$CG310=1),AND('0.Work Content Judge'!$L$134=1,$CK310=1),,AND('0.Work Content Judge'!$O$134=1,$CL310=1),AND('0.Work Content Judge'!$P$134=1,$CM310=1)),1,0))</f>
        <v>0</v>
      </c>
      <c r="AY310" s="509">
        <f t="shared" si="61"/>
        <v>1</v>
      </c>
      <c r="AZ310" s="493">
        <f t="shared" si="51"/>
        <v>1</v>
      </c>
      <c r="BA310" s="521">
        <v>1</v>
      </c>
      <c r="BB310" s="522">
        <v>1</v>
      </c>
      <c r="BC310" s="522" t="s">
        <v>749</v>
      </c>
      <c r="BD310" s="522" t="s">
        <v>749</v>
      </c>
      <c r="BE310" s="522" t="s">
        <v>749</v>
      </c>
      <c r="BF310" s="522" t="s">
        <v>749</v>
      </c>
      <c r="BG310" s="522" t="s">
        <v>749</v>
      </c>
      <c r="BH310" s="522" t="s">
        <v>749</v>
      </c>
      <c r="BI310" s="522" t="s">
        <v>749</v>
      </c>
      <c r="BJ310" s="522">
        <v>0</v>
      </c>
      <c r="BK310" s="522">
        <v>0</v>
      </c>
      <c r="BL310" s="522">
        <v>0</v>
      </c>
      <c r="BM310" s="522">
        <v>0</v>
      </c>
      <c r="BN310" s="522">
        <v>0</v>
      </c>
      <c r="BO310" s="522">
        <v>0</v>
      </c>
      <c r="BP310" s="522">
        <v>0</v>
      </c>
      <c r="BQ310" s="522">
        <v>1</v>
      </c>
      <c r="BR310" s="522" t="s">
        <v>749</v>
      </c>
      <c r="BS310" s="522" t="s">
        <v>749</v>
      </c>
      <c r="BT310" s="522" t="s">
        <v>749</v>
      </c>
      <c r="BU310" s="522" t="s">
        <v>749</v>
      </c>
      <c r="BV310" s="522" t="s">
        <v>749</v>
      </c>
      <c r="BW310" s="522" t="s">
        <v>749</v>
      </c>
      <c r="BX310" s="522" t="s">
        <v>749</v>
      </c>
      <c r="BY310" s="522" t="s">
        <v>749</v>
      </c>
      <c r="BZ310" s="522">
        <v>1</v>
      </c>
      <c r="CA310" s="522">
        <v>1</v>
      </c>
      <c r="CB310" s="522"/>
      <c r="CC310" s="522" t="s">
        <v>749</v>
      </c>
      <c r="CD310" s="522">
        <v>1</v>
      </c>
      <c r="CE310" s="522" t="s">
        <v>749</v>
      </c>
      <c r="CF310" s="522" t="s">
        <v>749</v>
      </c>
      <c r="CG310" s="522" t="s">
        <v>749</v>
      </c>
      <c r="CH310" s="522">
        <v>1</v>
      </c>
      <c r="CI310" s="522" t="s">
        <v>749</v>
      </c>
      <c r="CJ310" s="522" t="s">
        <v>749</v>
      </c>
      <c r="CK310" s="522" t="s">
        <v>749</v>
      </c>
      <c r="CL310" s="522" t="s">
        <v>749</v>
      </c>
      <c r="CM310" s="522" t="s">
        <v>749</v>
      </c>
      <c r="CN310" s="522" t="s">
        <v>749</v>
      </c>
      <c r="CO310" s="522">
        <v>1</v>
      </c>
      <c r="CP310" s="522"/>
      <c r="CQ310" s="522"/>
      <c r="CR310" s="522"/>
      <c r="CS310" s="522"/>
      <c r="CT310" s="522"/>
      <c r="CU310" s="522"/>
      <c r="CV310" s="522"/>
    </row>
    <row r="311" s="258" customFormat="1" ht="129.6" spans="1:100">
      <c r="A311" s="447"/>
      <c r="B311" s="448">
        <f t="shared" si="62"/>
        <v>296</v>
      </c>
      <c r="C311" s="449" t="s">
        <v>1957</v>
      </c>
      <c r="D311" s="450" t="s">
        <v>1015</v>
      </c>
      <c r="E311" s="451" t="s">
        <v>801</v>
      </c>
      <c r="F311" s="452" t="s">
        <v>1958</v>
      </c>
      <c r="G311" s="453" t="s">
        <v>1959</v>
      </c>
      <c r="H311" s="451" t="str">
        <f t="shared" si="50"/>
        <v>Webサーバ
Web server</v>
      </c>
      <c r="I311" s="319" t="s">
        <v>1018</v>
      </c>
      <c r="J311" s="320" t="s">
        <v>1019</v>
      </c>
      <c r="K311" s="487" t="str">
        <f t="shared" si="52"/>
        <v>回答不要
Not Applicable</v>
      </c>
      <c r="L311" s="488"/>
      <c r="M311" s="489"/>
      <c r="N311" s="490" t="s">
        <v>1957</v>
      </c>
      <c r="O311" s="491"/>
      <c r="P311" s="322"/>
      <c r="Q311" s="502"/>
      <c r="R311" s="487" t="str">
        <f t="shared" si="53"/>
        <v>回答不要
Not Applicable</v>
      </c>
      <c r="S311" s="488"/>
      <c r="T311" s="489"/>
      <c r="U311" s="491"/>
      <c r="V311" s="322"/>
      <c r="W311" s="502"/>
      <c r="X311" s="487" t="str">
        <f t="shared" si="54"/>
        <v>回答不要
Not Applicable</v>
      </c>
      <c r="Y311" s="488"/>
      <c r="Z311" s="489"/>
      <c r="AA311" s="491"/>
      <c r="AB311" s="322"/>
      <c r="AC311" s="502"/>
      <c r="AD311" s="487" t="str">
        <f t="shared" si="55"/>
        <v>回答不要
Not Applicable</v>
      </c>
      <c r="AE311" s="488"/>
      <c r="AF311" s="489"/>
      <c r="AG311" s="491"/>
      <c r="AH311" s="322"/>
      <c r="AI311" s="502"/>
      <c r="AJ311" s="487" t="str">
        <f t="shared" si="56"/>
        <v>回答不要
Not Applicable</v>
      </c>
      <c r="AK311" s="488"/>
      <c r="AL311" s="489"/>
      <c r="AM311" s="491"/>
      <c r="AN311" s="322"/>
      <c r="AO311" s="502"/>
      <c r="AP311" s="509">
        <f>IF(OR(AND('0.Work Content Judge'!$AE$160=1,$CP311=99),AND('0.Work Content Judge'!$AH$160=1,$CQ311=99),AND('0.Work Content Judge'!$AG$160=1,$CR311=99),AND(COUNTIF('0.Work Content Judge'!$AJ$160:$AO$160,2)=0,$CS311=99),AND(COUNTIF('0.Work Content Judge'!$AJ$160:$AO$160,2)&gt;0,$CT311=99),AND('0.Work Content Judge'!$T$160=0,$CU311=99),AND('0.Work Content Judge'!$U$160=0,$CV311=99)),0,IF(OR(AND('0.Work Content Judge'!$G$130=1,$CD311=1),AND('0.Work Content Judge'!$H$130=1,$CE311=1),AND('0.Work Content Judge'!$I$130=1,$CF311=1),AND('0.Work Content Judge'!$J$130=1,$CG311=1),AND('0.Work Content Judge'!$L$130=1,$CK311=1),,AND('0.Work Content Judge'!$O$130=1,$CL311=1),AND('0.Work Content Judge'!$P$130=1,$CM311=1)),1,0))</f>
        <v>0</v>
      </c>
      <c r="AQ311" s="509">
        <f t="shared" si="57"/>
        <v>1</v>
      </c>
      <c r="AR311" s="509">
        <f>IF(OR(AND('0.Work Content Judge'!$AE$161=1,$CP311=99),AND('0.Work Content Judge'!$AH$161=1,$CQ311=99),AND('0.Work Content Judge'!$AG$161=1,$CR311=99),AND(COUNTIF('0.Work Content Judge'!$AJ$161:$AO$161,2)=0,$CS311=99),AND(COUNTIF('0.Work Content Judge'!$AJ$161:$AO$161,2)&gt;0,$CT311=99),AND('0.Work Content Judge'!$T$161=0,$CU311=99),AND('0.Work Content Judge'!$U$161=0,$CV311=99)),0,IF(OR(AND('0.Work Content Judge'!$G$131=1,$CD311=1),AND('0.Work Content Judge'!$H$131=1,$CE311=1),AND('0.Work Content Judge'!$I$131=1,$CF311=1),AND('0.Work Content Judge'!$J$131=1,$CG311=1),AND('0.Work Content Judge'!$L$131=1,$CK311=1),,AND('0.Work Content Judge'!$O$131=1,$CL311=1),AND('0.Work Content Judge'!$P$131=1,$CM311=1)),1,0))</f>
        <v>0</v>
      </c>
      <c r="AS311" s="509">
        <f t="shared" si="58"/>
        <v>1</v>
      </c>
      <c r="AT311" s="509">
        <f>IF(OR(AND('0.Work Content Judge'!$AE$162=1,$CP311=99),AND('0.Work Content Judge'!$AH$162=1,$CQ311=99),AND('0.Work Content Judge'!$AG$162=1,$CR311=99),AND(COUNTIF('0.Work Content Judge'!$AJ$162:$AO$162,2)=0,$CS311=99),AND(COUNTIF('0.Work Content Judge'!$AJ$162:$AO$162,2)&gt;0,$CT311=99),AND('0.Work Content Judge'!$T$162=0,$CU311=99),AND('0.Work Content Judge'!$U$162=0,$CV311=99)),0,IF(OR(AND('0.Work Content Judge'!$G$132=1,$CD311=1),AND('0.Work Content Judge'!$H$132=1,$CE311=1),AND('0.Work Content Judge'!$I$132=1,$CF311=1),AND('0.Work Content Judge'!$J$132=1,$CG311=1),AND('0.Work Content Judge'!$L$132=1,$CK311=1),,AND('0.Work Content Judge'!$O$132=1,$CL311=1),AND('0.Work Content Judge'!$P$132=1,$CM311=1)),1,0))</f>
        <v>0</v>
      </c>
      <c r="AU311" s="509">
        <f t="shared" si="59"/>
        <v>1</v>
      </c>
      <c r="AV311" s="509">
        <f>IF(OR(AND('0.Work Content Judge'!$AE$163=1,$CP311=99),AND('0.Work Content Judge'!$AH$163=1,$CQ311=99),AND('0.Work Content Judge'!$AG$163=1,$CR311=99),AND(COUNTIF('0.Work Content Judge'!$AJ$163:$AO$163,2)=0,$CS311=99),AND(COUNTIF('0.Work Content Judge'!$AJ$163:$AO$163,2)&gt;0,$CT311=99),AND('0.Work Content Judge'!$T$163=0,$CU311=99),AND('0.Work Content Judge'!$U$163=0,$CV311=99)),0,IF(OR(AND('0.Work Content Judge'!$G$133=1,$CD311=1),AND('0.Work Content Judge'!$H$133=1,$CE311=1),AND('0.Work Content Judge'!$I$133=1,$CF311=1),AND('0.Work Content Judge'!$J$133=1,$CG311=1),AND('0.Work Content Judge'!$L$133=1,$CK311=1),,AND('0.Work Content Judge'!$O$133=1,$CL311=1),AND('0.Work Content Judge'!$P$133=1,$CM311=1)),1,0))</f>
        <v>0</v>
      </c>
      <c r="AW311" s="509">
        <f t="shared" si="60"/>
        <v>1</v>
      </c>
      <c r="AX311" s="509">
        <f>IF(OR(AND('0.Work Content Judge'!$AE$164=1,$CP311=99),AND('0.Work Content Judge'!$AH$164=1,$CQ311=99),AND('0.Work Content Judge'!$AG$164=1,$CR311=99),AND(COUNTIF('0.Work Content Judge'!$AJ$164:$AO$164,2)=0,$CS311=99),AND(COUNTIF('0.Work Content Judge'!$AJ$164:$AO$164,2)&gt;0,$CT311=99),AND('0.Work Content Judge'!$T$164=0,$CU311=99),AND('0.Work Content Judge'!$U$164=0,$CV311=99)),0,IF(OR(AND('0.Work Content Judge'!$G$134=1,$CD311=1),AND('0.Work Content Judge'!$H$134=1,$CE311=1),AND('0.Work Content Judge'!$I$134=1,$CF311=1),AND('0.Work Content Judge'!$J$134=1,$CG311=1),AND('0.Work Content Judge'!$L$134=1,$CK311=1),,AND('0.Work Content Judge'!$O$134=1,$CL311=1),AND('0.Work Content Judge'!$P$134=1,$CM311=1)),1,0))</f>
        <v>0</v>
      </c>
      <c r="AY311" s="509">
        <f t="shared" si="61"/>
        <v>1</v>
      </c>
      <c r="AZ311" s="493">
        <f t="shared" si="51"/>
        <v>1</v>
      </c>
      <c r="BA311" s="521">
        <v>1</v>
      </c>
      <c r="BB311" s="522">
        <v>1</v>
      </c>
      <c r="BC311" s="522" t="s">
        <v>749</v>
      </c>
      <c r="BD311" s="522" t="s">
        <v>749</v>
      </c>
      <c r="BE311" s="522" t="s">
        <v>749</v>
      </c>
      <c r="BF311" s="522" t="s">
        <v>749</v>
      </c>
      <c r="BG311" s="522" t="s">
        <v>749</v>
      </c>
      <c r="BH311" s="522" t="s">
        <v>749</v>
      </c>
      <c r="BI311" s="522" t="s">
        <v>749</v>
      </c>
      <c r="BJ311" s="522">
        <v>0</v>
      </c>
      <c r="BK311" s="522">
        <v>0</v>
      </c>
      <c r="BL311" s="522">
        <v>0</v>
      </c>
      <c r="BM311" s="522">
        <v>0</v>
      </c>
      <c r="BN311" s="522">
        <v>0</v>
      </c>
      <c r="BO311" s="522">
        <v>0</v>
      </c>
      <c r="BP311" s="522">
        <v>0</v>
      </c>
      <c r="BQ311" s="522" t="s">
        <v>749</v>
      </c>
      <c r="BR311" s="522">
        <v>1</v>
      </c>
      <c r="BS311" s="522" t="s">
        <v>749</v>
      </c>
      <c r="BT311" s="522" t="s">
        <v>749</v>
      </c>
      <c r="BU311" s="522" t="s">
        <v>749</v>
      </c>
      <c r="BV311" s="522" t="s">
        <v>749</v>
      </c>
      <c r="BW311" s="522" t="s">
        <v>749</v>
      </c>
      <c r="BX311" s="522" t="s">
        <v>749</v>
      </c>
      <c r="BY311" s="522" t="s">
        <v>749</v>
      </c>
      <c r="BZ311" s="522">
        <v>1</v>
      </c>
      <c r="CA311" s="522">
        <v>1</v>
      </c>
      <c r="CB311" s="522"/>
      <c r="CC311" s="522" t="s">
        <v>749</v>
      </c>
      <c r="CD311" s="522">
        <v>1</v>
      </c>
      <c r="CE311" s="522" t="s">
        <v>749</v>
      </c>
      <c r="CF311" s="522">
        <v>1</v>
      </c>
      <c r="CG311" s="522" t="s">
        <v>749</v>
      </c>
      <c r="CH311" s="522" t="s">
        <v>749</v>
      </c>
      <c r="CI311" s="522" t="s">
        <v>749</v>
      </c>
      <c r="CJ311" s="522" t="s">
        <v>749</v>
      </c>
      <c r="CK311" s="522" t="s">
        <v>749</v>
      </c>
      <c r="CL311" s="522" t="s">
        <v>749</v>
      </c>
      <c r="CM311" s="522" t="s">
        <v>749</v>
      </c>
      <c r="CN311" s="522" t="s">
        <v>749</v>
      </c>
      <c r="CO311" s="522">
        <v>1</v>
      </c>
      <c r="CP311" s="522"/>
      <c r="CQ311" s="522"/>
      <c r="CR311" s="522">
        <v>99</v>
      </c>
      <c r="CS311" s="522"/>
      <c r="CT311" s="522"/>
      <c r="CU311" s="522"/>
      <c r="CV311" s="522"/>
    </row>
    <row r="312" s="258" customFormat="1" ht="129.6" spans="1:100">
      <c r="A312" s="447"/>
      <c r="B312" s="448">
        <f t="shared" si="62"/>
        <v>297</v>
      </c>
      <c r="C312" s="449" t="s">
        <v>1960</v>
      </c>
      <c r="D312" s="450" t="s">
        <v>1015</v>
      </c>
      <c r="E312" s="451" t="s">
        <v>801</v>
      </c>
      <c r="F312" s="452" t="s">
        <v>1961</v>
      </c>
      <c r="G312" s="453" t="s">
        <v>1962</v>
      </c>
      <c r="H312" s="451" t="str">
        <f t="shared" si="50"/>
        <v>その他(ネットワーク機器等)
Other
(e.g., External FW, IPS/IDS, network equipment, storage devices, etc.)</v>
      </c>
      <c r="I312" s="319" t="s">
        <v>1018</v>
      </c>
      <c r="J312" s="320" t="s">
        <v>1019</v>
      </c>
      <c r="K312" s="487" t="str">
        <f t="shared" si="52"/>
        <v>回答不要
Not Applicable</v>
      </c>
      <c r="L312" s="488"/>
      <c r="M312" s="489"/>
      <c r="N312" s="490" t="s">
        <v>1960</v>
      </c>
      <c r="O312" s="491"/>
      <c r="P312" s="322"/>
      <c r="Q312" s="502"/>
      <c r="R312" s="487" t="str">
        <f t="shared" si="53"/>
        <v>回答不要
Not Applicable</v>
      </c>
      <c r="S312" s="488"/>
      <c r="T312" s="489"/>
      <c r="U312" s="491"/>
      <c r="V312" s="322"/>
      <c r="W312" s="502"/>
      <c r="X312" s="487" t="str">
        <f t="shared" si="54"/>
        <v>回答不要
Not Applicable</v>
      </c>
      <c r="Y312" s="488"/>
      <c r="Z312" s="489"/>
      <c r="AA312" s="491"/>
      <c r="AB312" s="322"/>
      <c r="AC312" s="502"/>
      <c r="AD312" s="487" t="str">
        <f t="shared" si="55"/>
        <v>回答不要
Not Applicable</v>
      </c>
      <c r="AE312" s="488"/>
      <c r="AF312" s="489"/>
      <c r="AG312" s="491"/>
      <c r="AH312" s="322"/>
      <c r="AI312" s="502"/>
      <c r="AJ312" s="487" t="str">
        <f t="shared" si="56"/>
        <v>回答不要
Not Applicable</v>
      </c>
      <c r="AK312" s="488"/>
      <c r="AL312" s="489"/>
      <c r="AM312" s="491"/>
      <c r="AN312" s="322"/>
      <c r="AO312" s="502"/>
      <c r="AP312" s="509">
        <f>IF(OR(AND('0.Work Content Judge'!$AE$160=1,$CP312=99),AND('0.Work Content Judge'!$AH$160=1,$CQ312=99),AND('0.Work Content Judge'!$AG$160=1,$CR312=99),AND(COUNTIF('0.Work Content Judge'!$AJ$160:$AO$160,2)=0,$CS312=99),AND(COUNTIF('0.Work Content Judge'!$AJ$160:$AO$160,2)&gt;0,$CT312=99),AND('0.Work Content Judge'!$T$160=0,$CU312=99),AND('0.Work Content Judge'!$U$160=0,$CV312=99)),0,IF(OR(AND('0.Work Content Judge'!$G$130=1,$CD312=1),AND('0.Work Content Judge'!$H$130=1,$CE312=1),AND('0.Work Content Judge'!$I$130=1,$CF312=1),AND('0.Work Content Judge'!$J$130=1,$CG312=1),AND('0.Work Content Judge'!$L$130=1,$CK312=1),,AND('0.Work Content Judge'!$O$130=1,$CL312=1),AND('0.Work Content Judge'!$P$130=1,$CM312=1)),1,0))</f>
        <v>0</v>
      </c>
      <c r="AQ312" s="509">
        <f t="shared" si="57"/>
        <v>1</v>
      </c>
      <c r="AR312" s="509">
        <f>IF(OR(AND('0.Work Content Judge'!$AE$161=1,$CP312=99),AND('0.Work Content Judge'!$AH$161=1,$CQ312=99),AND('0.Work Content Judge'!$AG$161=1,$CR312=99),AND(COUNTIF('0.Work Content Judge'!$AJ$161:$AO$161,2)=0,$CS312=99),AND(COUNTIF('0.Work Content Judge'!$AJ$161:$AO$161,2)&gt;0,$CT312=99),AND('0.Work Content Judge'!$T$161=0,$CU312=99),AND('0.Work Content Judge'!$U$161=0,$CV312=99)),0,IF(OR(AND('0.Work Content Judge'!$G$131=1,$CD312=1),AND('0.Work Content Judge'!$H$131=1,$CE312=1),AND('0.Work Content Judge'!$I$131=1,$CF312=1),AND('0.Work Content Judge'!$J$131=1,$CG312=1),AND('0.Work Content Judge'!$L$131=1,$CK312=1),,AND('0.Work Content Judge'!$O$131=1,$CL312=1),AND('0.Work Content Judge'!$P$131=1,$CM312=1)),1,0))</f>
        <v>0</v>
      </c>
      <c r="AS312" s="509">
        <f t="shared" si="58"/>
        <v>1</v>
      </c>
      <c r="AT312" s="509">
        <f>IF(OR(AND('0.Work Content Judge'!$AE$162=1,$CP312=99),AND('0.Work Content Judge'!$AH$162=1,$CQ312=99),AND('0.Work Content Judge'!$AG$162=1,$CR312=99),AND(COUNTIF('0.Work Content Judge'!$AJ$162:$AO$162,2)=0,$CS312=99),AND(COUNTIF('0.Work Content Judge'!$AJ$162:$AO$162,2)&gt;0,$CT312=99),AND('0.Work Content Judge'!$T$162=0,$CU312=99),AND('0.Work Content Judge'!$U$162=0,$CV312=99)),0,IF(OR(AND('0.Work Content Judge'!$G$132=1,$CD312=1),AND('0.Work Content Judge'!$H$132=1,$CE312=1),AND('0.Work Content Judge'!$I$132=1,$CF312=1),AND('0.Work Content Judge'!$J$132=1,$CG312=1),AND('0.Work Content Judge'!$L$132=1,$CK312=1),,AND('0.Work Content Judge'!$O$132=1,$CL312=1),AND('0.Work Content Judge'!$P$132=1,$CM312=1)),1,0))</f>
        <v>0</v>
      </c>
      <c r="AU312" s="509">
        <f t="shared" si="59"/>
        <v>1</v>
      </c>
      <c r="AV312" s="509">
        <f>IF(OR(AND('0.Work Content Judge'!$AE$163=1,$CP312=99),AND('0.Work Content Judge'!$AH$163=1,$CQ312=99),AND('0.Work Content Judge'!$AG$163=1,$CR312=99),AND(COUNTIF('0.Work Content Judge'!$AJ$163:$AO$163,2)=0,$CS312=99),AND(COUNTIF('0.Work Content Judge'!$AJ$163:$AO$163,2)&gt;0,$CT312=99),AND('0.Work Content Judge'!$T$163=0,$CU312=99),AND('0.Work Content Judge'!$U$163=0,$CV312=99)),0,IF(OR(AND('0.Work Content Judge'!$G$133=1,$CD312=1),AND('0.Work Content Judge'!$H$133=1,$CE312=1),AND('0.Work Content Judge'!$I$133=1,$CF312=1),AND('0.Work Content Judge'!$J$133=1,$CG312=1),AND('0.Work Content Judge'!$L$133=1,$CK312=1),,AND('0.Work Content Judge'!$O$133=1,$CL312=1),AND('0.Work Content Judge'!$P$133=1,$CM312=1)),1,0))</f>
        <v>0</v>
      </c>
      <c r="AW312" s="509">
        <f t="shared" si="60"/>
        <v>1</v>
      </c>
      <c r="AX312" s="509">
        <f>IF(OR(AND('0.Work Content Judge'!$AE$164=1,$CP312=99),AND('0.Work Content Judge'!$AH$164=1,$CQ312=99),AND('0.Work Content Judge'!$AG$164=1,$CR312=99),AND(COUNTIF('0.Work Content Judge'!$AJ$164:$AO$164,2)=0,$CS312=99),AND(COUNTIF('0.Work Content Judge'!$AJ$164:$AO$164,2)&gt;0,$CT312=99),AND('0.Work Content Judge'!$T$164=0,$CU312=99),AND('0.Work Content Judge'!$U$164=0,$CV312=99)),0,IF(OR(AND('0.Work Content Judge'!$G$134=1,$CD312=1),AND('0.Work Content Judge'!$H$134=1,$CE312=1),AND('0.Work Content Judge'!$I$134=1,$CF312=1),AND('0.Work Content Judge'!$J$134=1,$CG312=1),AND('0.Work Content Judge'!$L$134=1,$CK312=1),,AND('0.Work Content Judge'!$O$134=1,$CL312=1),AND('0.Work Content Judge'!$P$134=1,$CM312=1)),1,0))</f>
        <v>0</v>
      </c>
      <c r="AY312" s="509">
        <f t="shared" si="61"/>
        <v>1</v>
      </c>
      <c r="AZ312" s="493">
        <f t="shared" si="51"/>
        <v>1</v>
      </c>
      <c r="BA312" s="521">
        <v>1</v>
      </c>
      <c r="BB312" s="522">
        <v>1</v>
      </c>
      <c r="BC312" s="522" t="s">
        <v>749</v>
      </c>
      <c r="BD312" s="522" t="s">
        <v>749</v>
      </c>
      <c r="BE312" s="522" t="s">
        <v>749</v>
      </c>
      <c r="BF312" s="522" t="s">
        <v>749</v>
      </c>
      <c r="BG312" s="522" t="s">
        <v>749</v>
      </c>
      <c r="BH312" s="522" t="s">
        <v>749</v>
      </c>
      <c r="BI312" s="522" t="s">
        <v>749</v>
      </c>
      <c r="BJ312" s="522">
        <v>0</v>
      </c>
      <c r="BK312" s="522">
        <v>0</v>
      </c>
      <c r="BL312" s="522">
        <v>0</v>
      </c>
      <c r="BM312" s="522">
        <v>0</v>
      </c>
      <c r="BN312" s="522">
        <v>0</v>
      </c>
      <c r="BO312" s="522">
        <v>0</v>
      </c>
      <c r="BP312" s="522">
        <v>0</v>
      </c>
      <c r="BQ312" s="522" t="s">
        <v>749</v>
      </c>
      <c r="BR312" s="522" t="s">
        <v>749</v>
      </c>
      <c r="BS312" s="522" t="s">
        <v>749</v>
      </c>
      <c r="BT312" s="522" t="s">
        <v>749</v>
      </c>
      <c r="BU312" s="522" t="s">
        <v>749</v>
      </c>
      <c r="BV312" s="522" t="s">
        <v>749</v>
      </c>
      <c r="BW312" s="522" t="s">
        <v>749</v>
      </c>
      <c r="BX312" s="522" t="s">
        <v>749</v>
      </c>
      <c r="BY312" s="522">
        <v>1</v>
      </c>
      <c r="BZ312" s="522">
        <v>1</v>
      </c>
      <c r="CA312" s="522">
        <v>1</v>
      </c>
      <c r="CB312" s="522">
        <v>1</v>
      </c>
      <c r="CC312" s="522" t="s">
        <v>749</v>
      </c>
      <c r="CD312" s="522">
        <v>1</v>
      </c>
      <c r="CE312" s="522" t="s">
        <v>749</v>
      </c>
      <c r="CF312" s="522" t="s">
        <v>749</v>
      </c>
      <c r="CG312" s="522" t="s">
        <v>749</v>
      </c>
      <c r="CH312" s="522" t="s">
        <v>749</v>
      </c>
      <c r="CI312" s="522" t="s">
        <v>749</v>
      </c>
      <c r="CJ312" s="522" t="s">
        <v>749</v>
      </c>
      <c r="CK312" s="522" t="s">
        <v>749</v>
      </c>
      <c r="CL312" s="522" t="s">
        <v>749</v>
      </c>
      <c r="CM312" s="522" t="s">
        <v>749</v>
      </c>
      <c r="CN312" s="522" t="s">
        <v>749</v>
      </c>
      <c r="CO312" s="522">
        <v>1</v>
      </c>
      <c r="CP312" s="522"/>
      <c r="CQ312" s="522"/>
      <c r="CR312" s="522">
        <v>99</v>
      </c>
      <c r="CS312" s="522"/>
      <c r="CT312" s="522"/>
      <c r="CU312" s="522"/>
      <c r="CV312" s="522"/>
    </row>
    <row r="313" s="258" customFormat="1" ht="144" spans="1:100">
      <c r="A313" s="447"/>
      <c r="B313" s="448">
        <f t="shared" si="62"/>
        <v>298</v>
      </c>
      <c r="C313" s="449" t="s">
        <v>1963</v>
      </c>
      <c r="D313" s="450" t="s">
        <v>1015</v>
      </c>
      <c r="E313" s="451" t="s">
        <v>801</v>
      </c>
      <c r="F313" s="452" t="s">
        <v>1964</v>
      </c>
      <c r="G313" s="453" t="s">
        <v>1965</v>
      </c>
      <c r="H313" s="451" t="str">
        <f t="shared" ref="H313:H319" si="63">INDEX($BQ$14:$BY$14,MATCH(1,$BQ313:$BY313,0))</f>
        <v>サーバ全体
Entire server</v>
      </c>
      <c r="I313" s="319" t="s">
        <v>1018</v>
      </c>
      <c r="J313" s="320" t="s">
        <v>1019</v>
      </c>
      <c r="K313" s="487" t="str">
        <f t="shared" si="52"/>
        <v>回答不要
Not Applicable</v>
      </c>
      <c r="L313" s="488"/>
      <c r="M313" s="489"/>
      <c r="N313" s="490" t="s">
        <v>1963</v>
      </c>
      <c r="O313" s="491"/>
      <c r="P313" s="322"/>
      <c r="Q313" s="502"/>
      <c r="R313" s="487" t="str">
        <f t="shared" si="53"/>
        <v>回答不要
Not Applicable</v>
      </c>
      <c r="S313" s="488"/>
      <c r="T313" s="489"/>
      <c r="U313" s="491"/>
      <c r="V313" s="322"/>
      <c r="W313" s="502"/>
      <c r="X313" s="487" t="str">
        <f t="shared" si="54"/>
        <v>回答不要
Not Applicable</v>
      </c>
      <c r="Y313" s="488"/>
      <c r="Z313" s="489"/>
      <c r="AA313" s="491"/>
      <c r="AB313" s="322"/>
      <c r="AC313" s="502"/>
      <c r="AD313" s="487" t="str">
        <f t="shared" si="55"/>
        <v>回答不要
Not Applicable</v>
      </c>
      <c r="AE313" s="488"/>
      <c r="AF313" s="489"/>
      <c r="AG313" s="491"/>
      <c r="AH313" s="322"/>
      <c r="AI313" s="502"/>
      <c r="AJ313" s="487" t="str">
        <f t="shared" si="56"/>
        <v>回答不要
Not Applicable</v>
      </c>
      <c r="AK313" s="488"/>
      <c r="AL313" s="489"/>
      <c r="AM313" s="491"/>
      <c r="AN313" s="322"/>
      <c r="AO313" s="502"/>
      <c r="AP313" s="509">
        <f>IF(OR(AND('0.Work Content Judge'!$AE$160=1,$CP313=99),AND('0.Work Content Judge'!$AH$160=1,$CQ313=99),AND('0.Work Content Judge'!$AG$160=1,$CR313=99),AND(COUNTIF('0.Work Content Judge'!$AJ$160:$AO$160,2)=0,$CS313=99),AND(COUNTIF('0.Work Content Judge'!$AJ$160:$AO$160,2)&gt;0,$CT313=99),AND('0.Work Content Judge'!$T$160=0,$CU313=99),AND('0.Work Content Judge'!$U$160=0,$CV313=99)),0,IF(OR(AND('0.Work Content Judge'!$G$130=1,$CD313=1),AND('0.Work Content Judge'!$H$130=1,$CE313=1),AND('0.Work Content Judge'!$I$130=1,$CF313=1),AND('0.Work Content Judge'!$J$130=1,$CG313=1),AND('0.Work Content Judge'!$L$130=1,$CK313=1),,AND('0.Work Content Judge'!$O$130=1,$CL313=1),AND('0.Work Content Judge'!$P$130=1,$CM313=1)),1,0))</f>
        <v>0</v>
      </c>
      <c r="AQ313" s="509">
        <f t="shared" si="57"/>
        <v>1</v>
      </c>
      <c r="AR313" s="509">
        <f>IF(OR(AND('0.Work Content Judge'!$AE$161=1,$CP313=99),AND('0.Work Content Judge'!$AH$161=1,$CQ313=99),AND('0.Work Content Judge'!$AG$161=1,$CR313=99),AND(COUNTIF('0.Work Content Judge'!$AJ$161:$AO$161,2)=0,$CS313=99),AND(COUNTIF('0.Work Content Judge'!$AJ$161:$AO$161,2)&gt;0,$CT313=99),AND('0.Work Content Judge'!$T$161=0,$CU313=99),AND('0.Work Content Judge'!$U$161=0,$CV313=99)),0,IF(OR(AND('0.Work Content Judge'!$G$131=1,$CD313=1),AND('0.Work Content Judge'!$H$131=1,$CE313=1),AND('0.Work Content Judge'!$I$131=1,$CF313=1),AND('0.Work Content Judge'!$J$131=1,$CG313=1),AND('0.Work Content Judge'!$L$131=1,$CK313=1),,AND('0.Work Content Judge'!$O$131=1,$CL313=1),AND('0.Work Content Judge'!$P$131=1,$CM313=1)),1,0))</f>
        <v>0</v>
      </c>
      <c r="AS313" s="509">
        <f t="shared" si="58"/>
        <v>1</v>
      </c>
      <c r="AT313" s="509">
        <f>IF(OR(AND('0.Work Content Judge'!$AE$162=1,$CP313=99),AND('0.Work Content Judge'!$AH$162=1,$CQ313=99),AND('0.Work Content Judge'!$AG$162=1,$CR313=99),AND(COUNTIF('0.Work Content Judge'!$AJ$162:$AO$162,2)=0,$CS313=99),AND(COUNTIF('0.Work Content Judge'!$AJ$162:$AO$162,2)&gt;0,$CT313=99),AND('0.Work Content Judge'!$T$162=0,$CU313=99),AND('0.Work Content Judge'!$U$162=0,$CV313=99)),0,IF(OR(AND('0.Work Content Judge'!$G$132=1,$CD313=1),AND('0.Work Content Judge'!$H$132=1,$CE313=1),AND('0.Work Content Judge'!$I$132=1,$CF313=1),AND('0.Work Content Judge'!$J$132=1,$CG313=1),AND('0.Work Content Judge'!$L$132=1,$CK313=1),,AND('0.Work Content Judge'!$O$132=1,$CL313=1),AND('0.Work Content Judge'!$P$132=1,$CM313=1)),1,0))</f>
        <v>0</v>
      </c>
      <c r="AU313" s="509">
        <f t="shared" si="59"/>
        <v>1</v>
      </c>
      <c r="AV313" s="509">
        <f>IF(OR(AND('0.Work Content Judge'!$AE$163=1,$CP313=99),AND('0.Work Content Judge'!$AH$163=1,$CQ313=99),AND('0.Work Content Judge'!$AG$163=1,$CR313=99),AND(COUNTIF('0.Work Content Judge'!$AJ$163:$AO$163,2)=0,$CS313=99),AND(COUNTIF('0.Work Content Judge'!$AJ$163:$AO$163,2)&gt;0,$CT313=99),AND('0.Work Content Judge'!$T$163=0,$CU313=99),AND('0.Work Content Judge'!$U$163=0,$CV313=99)),0,IF(OR(AND('0.Work Content Judge'!$G$133=1,$CD313=1),AND('0.Work Content Judge'!$H$133=1,$CE313=1),AND('0.Work Content Judge'!$I$133=1,$CF313=1),AND('0.Work Content Judge'!$J$133=1,$CG313=1),AND('0.Work Content Judge'!$L$133=1,$CK313=1),,AND('0.Work Content Judge'!$O$133=1,$CL313=1),AND('0.Work Content Judge'!$P$133=1,$CM313=1)),1,0))</f>
        <v>0</v>
      </c>
      <c r="AW313" s="509">
        <f t="shared" si="60"/>
        <v>1</v>
      </c>
      <c r="AX313" s="509">
        <f>IF(OR(AND('0.Work Content Judge'!$AE$164=1,$CP313=99),AND('0.Work Content Judge'!$AH$164=1,$CQ313=99),AND('0.Work Content Judge'!$AG$164=1,$CR313=99),AND(COUNTIF('0.Work Content Judge'!$AJ$164:$AO$164,2)=0,$CS313=99),AND(COUNTIF('0.Work Content Judge'!$AJ$164:$AO$164,2)&gt;0,$CT313=99),AND('0.Work Content Judge'!$T$164=0,$CU313=99),AND('0.Work Content Judge'!$U$164=0,$CV313=99)),0,IF(OR(AND('0.Work Content Judge'!$G$134=1,$CD313=1),AND('0.Work Content Judge'!$H$134=1,$CE313=1),AND('0.Work Content Judge'!$I$134=1,$CF313=1),AND('0.Work Content Judge'!$J$134=1,$CG313=1),AND('0.Work Content Judge'!$L$134=1,$CK313=1),,AND('0.Work Content Judge'!$O$134=1,$CL313=1),AND('0.Work Content Judge'!$P$134=1,$CM313=1)),1,0))</f>
        <v>0</v>
      </c>
      <c r="AY313" s="509">
        <f t="shared" si="61"/>
        <v>1</v>
      </c>
      <c r="AZ313" s="493">
        <f t="shared" ref="AZ313:AZ319" si="64">IF(SUM($BQ313:$BY313)&gt;1,SUM($BQ313:$BY313),1)</f>
        <v>1</v>
      </c>
      <c r="BA313" s="521">
        <v>1</v>
      </c>
      <c r="BB313" s="522">
        <v>1</v>
      </c>
      <c r="BC313" s="522" t="s">
        <v>749</v>
      </c>
      <c r="BD313" s="522" t="s">
        <v>749</v>
      </c>
      <c r="BE313" s="522" t="s">
        <v>749</v>
      </c>
      <c r="BF313" s="522" t="s">
        <v>749</v>
      </c>
      <c r="BG313" s="522" t="s">
        <v>749</v>
      </c>
      <c r="BH313" s="522" t="s">
        <v>749</v>
      </c>
      <c r="BI313" s="522" t="s">
        <v>749</v>
      </c>
      <c r="BJ313" s="522">
        <v>0</v>
      </c>
      <c r="BK313" s="522">
        <v>0</v>
      </c>
      <c r="BL313" s="522">
        <v>0</v>
      </c>
      <c r="BM313" s="522">
        <v>0</v>
      </c>
      <c r="BN313" s="522">
        <v>0</v>
      </c>
      <c r="BO313" s="522">
        <v>0</v>
      </c>
      <c r="BP313" s="522">
        <v>0</v>
      </c>
      <c r="BQ313" s="522">
        <v>1</v>
      </c>
      <c r="BR313" s="522" t="s">
        <v>749</v>
      </c>
      <c r="BS313" s="522" t="s">
        <v>749</v>
      </c>
      <c r="BT313" s="522" t="s">
        <v>749</v>
      </c>
      <c r="BU313" s="522" t="s">
        <v>749</v>
      </c>
      <c r="BV313" s="522" t="s">
        <v>749</v>
      </c>
      <c r="BW313" s="522" t="s">
        <v>749</v>
      </c>
      <c r="BX313" s="522" t="s">
        <v>749</v>
      </c>
      <c r="BY313" s="522" t="s">
        <v>749</v>
      </c>
      <c r="BZ313" s="522">
        <v>1</v>
      </c>
      <c r="CA313" s="522">
        <v>1</v>
      </c>
      <c r="CB313" s="522">
        <v>1</v>
      </c>
      <c r="CC313" s="522" t="s">
        <v>749</v>
      </c>
      <c r="CD313" s="522">
        <v>1</v>
      </c>
      <c r="CE313" s="522">
        <v>1</v>
      </c>
      <c r="CF313" s="522">
        <v>1</v>
      </c>
      <c r="CG313" s="522" t="s">
        <v>749</v>
      </c>
      <c r="CH313" s="522" t="s">
        <v>749</v>
      </c>
      <c r="CI313" s="522" t="s">
        <v>749</v>
      </c>
      <c r="CJ313" s="522" t="s">
        <v>749</v>
      </c>
      <c r="CK313" s="522" t="s">
        <v>749</v>
      </c>
      <c r="CL313" s="522" t="s">
        <v>749</v>
      </c>
      <c r="CM313" s="522" t="s">
        <v>749</v>
      </c>
      <c r="CN313" s="522" t="s">
        <v>749</v>
      </c>
      <c r="CO313" s="522">
        <v>1</v>
      </c>
      <c r="CP313" s="522"/>
      <c r="CQ313" s="522"/>
      <c r="CR313" s="522"/>
      <c r="CS313" s="522"/>
      <c r="CT313" s="522"/>
      <c r="CU313" s="522"/>
      <c r="CV313" s="522"/>
    </row>
    <row r="314" s="258" customFormat="1" ht="129.6" spans="1:100">
      <c r="A314" s="447"/>
      <c r="B314" s="448">
        <f t="shared" si="62"/>
        <v>299</v>
      </c>
      <c r="C314" s="449" t="s">
        <v>1966</v>
      </c>
      <c r="D314" s="450" t="s">
        <v>1015</v>
      </c>
      <c r="E314" s="451" t="s">
        <v>801</v>
      </c>
      <c r="F314" s="452" t="s">
        <v>1967</v>
      </c>
      <c r="G314" s="453" t="s">
        <v>1968</v>
      </c>
      <c r="H314" s="451" t="str">
        <f t="shared" si="63"/>
        <v>その他(ネットワーク機器等)
Other
(e.g., External FW, IPS/IDS, network equipment, storage devices, etc.)</v>
      </c>
      <c r="I314" s="319" t="s">
        <v>1018</v>
      </c>
      <c r="J314" s="320" t="s">
        <v>1019</v>
      </c>
      <c r="K314" s="487" t="str">
        <f t="shared" si="52"/>
        <v>回答不要
Not Applicable</v>
      </c>
      <c r="L314" s="488"/>
      <c r="M314" s="489"/>
      <c r="N314" s="490" t="s">
        <v>1969</v>
      </c>
      <c r="O314" s="491"/>
      <c r="P314" s="322"/>
      <c r="Q314" s="502"/>
      <c r="R314" s="487" t="str">
        <f t="shared" si="53"/>
        <v>回答不要
Not Applicable</v>
      </c>
      <c r="S314" s="488"/>
      <c r="T314" s="489"/>
      <c r="U314" s="491"/>
      <c r="V314" s="322"/>
      <c r="W314" s="502"/>
      <c r="X314" s="487" t="str">
        <f t="shared" si="54"/>
        <v>回答不要
Not Applicable</v>
      </c>
      <c r="Y314" s="488"/>
      <c r="Z314" s="489"/>
      <c r="AA314" s="491"/>
      <c r="AB314" s="322"/>
      <c r="AC314" s="502"/>
      <c r="AD314" s="487" t="str">
        <f t="shared" si="55"/>
        <v>回答不要
Not Applicable</v>
      </c>
      <c r="AE314" s="488"/>
      <c r="AF314" s="489"/>
      <c r="AG314" s="491"/>
      <c r="AH314" s="322"/>
      <c r="AI314" s="502"/>
      <c r="AJ314" s="487" t="str">
        <f t="shared" si="56"/>
        <v>回答不要
Not Applicable</v>
      </c>
      <c r="AK314" s="488"/>
      <c r="AL314" s="489"/>
      <c r="AM314" s="491"/>
      <c r="AN314" s="322"/>
      <c r="AO314" s="502"/>
      <c r="AP314" s="509">
        <f>IF(OR(AND('0.Work Content Judge'!$AE$160=1,$CP314=99),AND('0.Work Content Judge'!$AH$160=1,$CQ314=99),AND('0.Work Content Judge'!$AG$160=1,$CR314=99),AND(COUNTIF('0.Work Content Judge'!$AJ$160:$AO$160,2)=0,$CS314=99),AND(COUNTIF('0.Work Content Judge'!$AJ$160:$AO$160,2)&gt;0,$CT314=99),AND('0.Work Content Judge'!$T$160=0,$CU314=99),AND('0.Work Content Judge'!$U$160=0,$CV314=99)),0,IF(OR(AND('0.Work Content Judge'!$G$130=1,$CD314=1),AND('0.Work Content Judge'!$H$130=1,$CE314=1),AND('0.Work Content Judge'!$I$130=1,$CF314=1),AND('0.Work Content Judge'!$J$130=1,$CG314=1),AND('0.Work Content Judge'!$L$130=1,$CK314=1),,AND('0.Work Content Judge'!$O$130=1,$CL314=1),AND('0.Work Content Judge'!$P$130=1,$CM314=1)),1,0))</f>
        <v>0</v>
      </c>
      <c r="AQ314" s="509">
        <f t="shared" si="57"/>
        <v>1</v>
      </c>
      <c r="AR314" s="509">
        <f>IF(OR(AND('0.Work Content Judge'!$AE$161=1,$CP314=99),AND('0.Work Content Judge'!$AH$161=1,$CQ314=99),AND('0.Work Content Judge'!$AG$161=1,$CR314=99),AND(COUNTIF('0.Work Content Judge'!$AJ$161:$AO$161,2)=0,$CS314=99),AND(COUNTIF('0.Work Content Judge'!$AJ$161:$AO$161,2)&gt;0,$CT314=99),AND('0.Work Content Judge'!$T$161=0,$CU314=99),AND('0.Work Content Judge'!$U$161=0,$CV314=99)),0,IF(OR(AND('0.Work Content Judge'!$G$131=1,$CD314=1),AND('0.Work Content Judge'!$H$131=1,$CE314=1),AND('0.Work Content Judge'!$I$131=1,$CF314=1),AND('0.Work Content Judge'!$J$131=1,$CG314=1),AND('0.Work Content Judge'!$L$131=1,$CK314=1),,AND('0.Work Content Judge'!$O$131=1,$CL314=1),AND('0.Work Content Judge'!$P$131=1,$CM314=1)),1,0))</f>
        <v>0</v>
      </c>
      <c r="AS314" s="509">
        <f t="shared" si="58"/>
        <v>1</v>
      </c>
      <c r="AT314" s="509">
        <f>IF(OR(AND('0.Work Content Judge'!$AE$162=1,$CP314=99),AND('0.Work Content Judge'!$AH$162=1,$CQ314=99),AND('0.Work Content Judge'!$AG$162=1,$CR314=99),AND(COUNTIF('0.Work Content Judge'!$AJ$162:$AO$162,2)=0,$CS314=99),AND(COUNTIF('0.Work Content Judge'!$AJ$162:$AO$162,2)&gt;0,$CT314=99),AND('0.Work Content Judge'!$T$162=0,$CU314=99),AND('0.Work Content Judge'!$U$162=0,$CV314=99)),0,IF(OR(AND('0.Work Content Judge'!$G$132=1,$CD314=1),AND('0.Work Content Judge'!$H$132=1,$CE314=1),AND('0.Work Content Judge'!$I$132=1,$CF314=1),AND('0.Work Content Judge'!$J$132=1,$CG314=1),AND('0.Work Content Judge'!$L$132=1,$CK314=1),,AND('0.Work Content Judge'!$O$132=1,$CL314=1),AND('0.Work Content Judge'!$P$132=1,$CM314=1)),1,0))</f>
        <v>0</v>
      </c>
      <c r="AU314" s="509">
        <f t="shared" si="59"/>
        <v>1</v>
      </c>
      <c r="AV314" s="509">
        <f>IF(OR(AND('0.Work Content Judge'!$AE$163=1,$CP314=99),AND('0.Work Content Judge'!$AH$163=1,$CQ314=99),AND('0.Work Content Judge'!$AG$163=1,$CR314=99),AND(COUNTIF('0.Work Content Judge'!$AJ$163:$AO$163,2)=0,$CS314=99),AND(COUNTIF('0.Work Content Judge'!$AJ$163:$AO$163,2)&gt;0,$CT314=99),AND('0.Work Content Judge'!$T$163=0,$CU314=99),AND('0.Work Content Judge'!$U$163=0,$CV314=99)),0,IF(OR(AND('0.Work Content Judge'!$G$133=1,$CD314=1),AND('0.Work Content Judge'!$H$133=1,$CE314=1),AND('0.Work Content Judge'!$I$133=1,$CF314=1),AND('0.Work Content Judge'!$J$133=1,$CG314=1),AND('0.Work Content Judge'!$L$133=1,$CK314=1),,AND('0.Work Content Judge'!$O$133=1,$CL314=1),AND('0.Work Content Judge'!$P$133=1,$CM314=1)),1,0))</f>
        <v>0</v>
      </c>
      <c r="AW314" s="509">
        <f t="shared" si="60"/>
        <v>1</v>
      </c>
      <c r="AX314" s="509">
        <f>IF(OR(AND('0.Work Content Judge'!$AE$164=1,$CP314=99),AND('0.Work Content Judge'!$AH$164=1,$CQ314=99),AND('0.Work Content Judge'!$AG$164=1,$CR314=99),AND(COUNTIF('0.Work Content Judge'!$AJ$164:$AO$164,2)=0,$CS314=99),AND(COUNTIF('0.Work Content Judge'!$AJ$164:$AO$164,2)&gt;0,$CT314=99),AND('0.Work Content Judge'!$T$164=0,$CU314=99),AND('0.Work Content Judge'!$U$164=0,$CV314=99)),0,IF(OR(AND('0.Work Content Judge'!$G$134=1,$CD314=1),AND('0.Work Content Judge'!$H$134=1,$CE314=1),AND('0.Work Content Judge'!$I$134=1,$CF314=1),AND('0.Work Content Judge'!$J$134=1,$CG314=1),AND('0.Work Content Judge'!$L$134=1,$CK314=1),,AND('0.Work Content Judge'!$O$134=1,$CL314=1),AND('0.Work Content Judge'!$P$134=1,$CM314=1)),1,0))</f>
        <v>0</v>
      </c>
      <c r="AY314" s="509">
        <f t="shared" si="61"/>
        <v>1</v>
      </c>
      <c r="AZ314" s="493">
        <f t="shared" si="64"/>
        <v>1</v>
      </c>
      <c r="BA314" s="521">
        <v>1</v>
      </c>
      <c r="BB314" s="522">
        <v>1</v>
      </c>
      <c r="BC314" s="522" t="s">
        <v>749</v>
      </c>
      <c r="BD314" s="522" t="s">
        <v>749</v>
      </c>
      <c r="BE314" s="522" t="s">
        <v>749</v>
      </c>
      <c r="BF314" s="522" t="s">
        <v>749</v>
      </c>
      <c r="BG314" s="522" t="s">
        <v>749</v>
      </c>
      <c r="BH314" s="522" t="s">
        <v>749</v>
      </c>
      <c r="BI314" s="522" t="s">
        <v>749</v>
      </c>
      <c r="BJ314" s="522">
        <v>0</v>
      </c>
      <c r="BK314" s="522">
        <v>0</v>
      </c>
      <c r="BL314" s="522">
        <v>0</v>
      </c>
      <c r="BM314" s="522">
        <v>0</v>
      </c>
      <c r="BN314" s="522">
        <v>0</v>
      </c>
      <c r="BO314" s="522">
        <v>0</v>
      </c>
      <c r="BP314" s="522">
        <v>0</v>
      </c>
      <c r="BQ314" s="522" t="s">
        <v>749</v>
      </c>
      <c r="BR314" s="522" t="s">
        <v>749</v>
      </c>
      <c r="BS314" s="522" t="s">
        <v>749</v>
      </c>
      <c r="BT314" s="522" t="s">
        <v>749</v>
      </c>
      <c r="BU314" s="522" t="s">
        <v>749</v>
      </c>
      <c r="BV314" s="522" t="s">
        <v>749</v>
      </c>
      <c r="BW314" s="522" t="s">
        <v>749</v>
      </c>
      <c r="BX314" s="522" t="s">
        <v>749</v>
      </c>
      <c r="BY314" s="522">
        <v>1</v>
      </c>
      <c r="BZ314" s="522">
        <v>1</v>
      </c>
      <c r="CA314" s="522">
        <v>1</v>
      </c>
      <c r="CB314" s="522">
        <v>1</v>
      </c>
      <c r="CC314" s="522" t="s">
        <v>749</v>
      </c>
      <c r="CD314" s="522">
        <v>1</v>
      </c>
      <c r="CE314" s="522">
        <v>1</v>
      </c>
      <c r="CF314" s="522">
        <v>1</v>
      </c>
      <c r="CG314" s="522">
        <v>1</v>
      </c>
      <c r="CH314" s="522" t="s">
        <v>749</v>
      </c>
      <c r="CI314" s="522" t="s">
        <v>749</v>
      </c>
      <c r="CJ314" s="522" t="s">
        <v>749</v>
      </c>
      <c r="CK314" s="522" t="s">
        <v>749</v>
      </c>
      <c r="CL314" s="522" t="s">
        <v>749</v>
      </c>
      <c r="CM314" s="522" t="s">
        <v>749</v>
      </c>
      <c r="CN314" s="522" t="s">
        <v>749</v>
      </c>
      <c r="CO314" s="522">
        <v>1</v>
      </c>
      <c r="CP314" s="522"/>
      <c r="CQ314" s="522"/>
      <c r="CR314" s="522">
        <v>99</v>
      </c>
      <c r="CS314" s="522"/>
      <c r="CT314" s="522"/>
      <c r="CU314" s="522"/>
      <c r="CV314" s="522"/>
    </row>
    <row r="315" s="258" customFormat="1" ht="158.4" spans="1:100">
      <c r="A315" s="447"/>
      <c r="B315" s="448">
        <f t="shared" si="62"/>
        <v>300</v>
      </c>
      <c r="C315" s="449" t="s">
        <v>1970</v>
      </c>
      <c r="D315" s="450" t="s">
        <v>1015</v>
      </c>
      <c r="E315" s="451" t="s">
        <v>801</v>
      </c>
      <c r="F315" s="452" t="s">
        <v>1971</v>
      </c>
      <c r="G315" s="453" t="s">
        <v>1972</v>
      </c>
      <c r="H315" s="451" t="str">
        <f t="shared" si="63"/>
        <v>Webサーバ
Web server</v>
      </c>
      <c r="I315" s="319" t="s">
        <v>1018</v>
      </c>
      <c r="J315" s="320" t="s">
        <v>1019</v>
      </c>
      <c r="K315" s="487" t="str">
        <f t="shared" si="52"/>
        <v>回答不要
Not Applicable</v>
      </c>
      <c r="L315" s="488"/>
      <c r="M315" s="489"/>
      <c r="N315" s="490" t="s">
        <v>1973</v>
      </c>
      <c r="O315" s="491"/>
      <c r="P315" s="322"/>
      <c r="Q315" s="502"/>
      <c r="R315" s="487" t="str">
        <f t="shared" si="53"/>
        <v>回答不要
Not Applicable</v>
      </c>
      <c r="S315" s="488"/>
      <c r="T315" s="489"/>
      <c r="U315" s="491"/>
      <c r="V315" s="322"/>
      <c r="W315" s="502"/>
      <c r="X315" s="487" t="str">
        <f t="shared" si="54"/>
        <v>回答不要
Not Applicable</v>
      </c>
      <c r="Y315" s="488"/>
      <c r="Z315" s="489"/>
      <c r="AA315" s="491"/>
      <c r="AB315" s="322"/>
      <c r="AC315" s="502"/>
      <c r="AD315" s="487" t="str">
        <f t="shared" si="55"/>
        <v>回答不要
Not Applicable</v>
      </c>
      <c r="AE315" s="488"/>
      <c r="AF315" s="489"/>
      <c r="AG315" s="491"/>
      <c r="AH315" s="322"/>
      <c r="AI315" s="502"/>
      <c r="AJ315" s="487" t="str">
        <f t="shared" si="56"/>
        <v>回答不要
Not Applicable</v>
      </c>
      <c r="AK315" s="488"/>
      <c r="AL315" s="489"/>
      <c r="AM315" s="491"/>
      <c r="AN315" s="322"/>
      <c r="AO315" s="502"/>
      <c r="AP315" s="509">
        <f>IF(OR(AND('0.Work Content Judge'!$AE$160=1,$CP315=99),AND('0.Work Content Judge'!$AH$160=1,$CQ315=99),AND('0.Work Content Judge'!$AG$160=1,$CR315=99),AND(COUNTIF('0.Work Content Judge'!$AJ$160:$AO$160,2)=0,$CS315=99),AND(COUNTIF('0.Work Content Judge'!$AJ$160:$AO$160,2)&gt;0,$CT315=99),AND('0.Work Content Judge'!$T$160=0,$CU315=99),AND('0.Work Content Judge'!$U$160=0,$CV315=99)),0,IF(OR(AND('0.Work Content Judge'!$G$130=1,$CD315=1),AND('0.Work Content Judge'!$H$130=1,$CE315=1),AND('0.Work Content Judge'!$I$130=1,$CF315=1),AND('0.Work Content Judge'!$J$130=1,$CG315=1),AND('0.Work Content Judge'!$L$130=1,$CK315=1),,AND('0.Work Content Judge'!$O$130=1,$CL315=1),AND('0.Work Content Judge'!$P$130=1,$CM315=1)),1,0))</f>
        <v>0</v>
      </c>
      <c r="AQ315" s="509">
        <f t="shared" si="57"/>
        <v>1</v>
      </c>
      <c r="AR315" s="509">
        <f>IF(OR(AND('0.Work Content Judge'!$AE$161=1,$CP315=99),AND('0.Work Content Judge'!$AH$161=1,$CQ315=99),AND('0.Work Content Judge'!$AG$161=1,$CR315=99),AND(COUNTIF('0.Work Content Judge'!$AJ$161:$AO$161,2)=0,$CS315=99),AND(COUNTIF('0.Work Content Judge'!$AJ$161:$AO$161,2)&gt;0,$CT315=99),AND('0.Work Content Judge'!$T$161=0,$CU315=99),AND('0.Work Content Judge'!$U$161=0,$CV315=99)),0,IF(OR(AND('0.Work Content Judge'!$G$131=1,$CD315=1),AND('0.Work Content Judge'!$H$131=1,$CE315=1),AND('0.Work Content Judge'!$I$131=1,$CF315=1),AND('0.Work Content Judge'!$J$131=1,$CG315=1),AND('0.Work Content Judge'!$L$131=1,$CK315=1),,AND('0.Work Content Judge'!$O$131=1,$CL315=1),AND('0.Work Content Judge'!$P$131=1,$CM315=1)),1,0))</f>
        <v>0</v>
      </c>
      <c r="AS315" s="509">
        <f t="shared" si="58"/>
        <v>1</v>
      </c>
      <c r="AT315" s="509">
        <f>IF(OR(AND('0.Work Content Judge'!$AE$162=1,$CP315=99),AND('0.Work Content Judge'!$AH$162=1,$CQ315=99),AND('0.Work Content Judge'!$AG$162=1,$CR315=99),AND(COUNTIF('0.Work Content Judge'!$AJ$162:$AO$162,2)=0,$CS315=99),AND(COUNTIF('0.Work Content Judge'!$AJ$162:$AO$162,2)&gt;0,$CT315=99),AND('0.Work Content Judge'!$T$162=0,$CU315=99),AND('0.Work Content Judge'!$U$162=0,$CV315=99)),0,IF(OR(AND('0.Work Content Judge'!$G$132=1,$CD315=1),AND('0.Work Content Judge'!$H$132=1,$CE315=1),AND('0.Work Content Judge'!$I$132=1,$CF315=1),AND('0.Work Content Judge'!$J$132=1,$CG315=1),AND('0.Work Content Judge'!$L$132=1,$CK315=1),,AND('0.Work Content Judge'!$O$132=1,$CL315=1),AND('0.Work Content Judge'!$P$132=1,$CM315=1)),1,0))</f>
        <v>0</v>
      </c>
      <c r="AU315" s="509">
        <f t="shared" si="59"/>
        <v>1</v>
      </c>
      <c r="AV315" s="509">
        <f>IF(OR(AND('0.Work Content Judge'!$AE$163=1,$CP315=99),AND('0.Work Content Judge'!$AH$163=1,$CQ315=99),AND('0.Work Content Judge'!$AG$163=1,$CR315=99),AND(COUNTIF('0.Work Content Judge'!$AJ$163:$AO$163,2)=0,$CS315=99),AND(COUNTIF('0.Work Content Judge'!$AJ$163:$AO$163,2)&gt;0,$CT315=99),AND('0.Work Content Judge'!$T$163=0,$CU315=99),AND('0.Work Content Judge'!$U$163=0,$CV315=99)),0,IF(OR(AND('0.Work Content Judge'!$G$133=1,$CD315=1),AND('0.Work Content Judge'!$H$133=1,$CE315=1),AND('0.Work Content Judge'!$I$133=1,$CF315=1),AND('0.Work Content Judge'!$J$133=1,$CG315=1),AND('0.Work Content Judge'!$L$133=1,$CK315=1),,AND('0.Work Content Judge'!$O$133=1,$CL315=1),AND('0.Work Content Judge'!$P$133=1,$CM315=1)),1,0))</f>
        <v>0</v>
      </c>
      <c r="AW315" s="509">
        <f t="shared" si="60"/>
        <v>1</v>
      </c>
      <c r="AX315" s="509">
        <f>IF(OR(AND('0.Work Content Judge'!$AE$164=1,$CP315=99),AND('0.Work Content Judge'!$AH$164=1,$CQ315=99),AND('0.Work Content Judge'!$AG$164=1,$CR315=99),AND(COUNTIF('0.Work Content Judge'!$AJ$164:$AO$164,2)=0,$CS315=99),AND(COUNTIF('0.Work Content Judge'!$AJ$164:$AO$164,2)&gt;0,$CT315=99),AND('0.Work Content Judge'!$T$164=0,$CU315=99),AND('0.Work Content Judge'!$U$164=0,$CV315=99)),0,IF(OR(AND('0.Work Content Judge'!$G$134=1,$CD315=1),AND('0.Work Content Judge'!$H$134=1,$CE315=1),AND('0.Work Content Judge'!$I$134=1,$CF315=1),AND('0.Work Content Judge'!$J$134=1,$CG315=1),AND('0.Work Content Judge'!$L$134=1,$CK315=1),,AND('0.Work Content Judge'!$O$134=1,$CL315=1),AND('0.Work Content Judge'!$P$134=1,$CM315=1)),1,0))</f>
        <v>0</v>
      </c>
      <c r="AY315" s="509">
        <f t="shared" si="61"/>
        <v>1</v>
      </c>
      <c r="AZ315" s="493">
        <f t="shared" si="64"/>
        <v>1</v>
      </c>
      <c r="BA315" s="521">
        <v>1</v>
      </c>
      <c r="BB315" s="522">
        <v>1</v>
      </c>
      <c r="BC315" s="522" t="s">
        <v>749</v>
      </c>
      <c r="BD315" s="522" t="s">
        <v>749</v>
      </c>
      <c r="BE315" s="522" t="s">
        <v>749</v>
      </c>
      <c r="BF315" s="522" t="s">
        <v>749</v>
      </c>
      <c r="BG315" s="522" t="s">
        <v>749</v>
      </c>
      <c r="BH315" s="522" t="s">
        <v>749</v>
      </c>
      <c r="BI315" s="522" t="s">
        <v>749</v>
      </c>
      <c r="BJ315" s="522">
        <v>0</v>
      </c>
      <c r="BK315" s="522">
        <v>0</v>
      </c>
      <c r="BL315" s="522">
        <v>0</v>
      </c>
      <c r="BM315" s="522">
        <v>0</v>
      </c>
      <c r="BN315" s="522">
        <v>0</v>
      </c>
      <c r="BO315" s="522">
        <v>0</v>
      </c>
      <c r="BP315" s="522">
        <v>0</v>
      </c>
      <c r="BQ315" s="522" t="s">
        <v>749</v>
      </c>
      <c r="BR315" s="522">
        <v>1</v>
      </c>
      <c r="BS315" s="522" t="s">
        <v>749</v>
      </c>
      <c r="BT315" s="522" t="s">
        <v>749</v>
      </c>
      <c r="BU315" s="522" t="s">
        <v>749</v>
      </c>
      <c r="BV315" s="522" t="s">
        <v>749</v>
      </c>
      <c r="BW315" s="522" t="s">
        <v>749</v>
      </c>
      <c r="BX315" s="522" t="s">
        <v>749</v>
      </c>
      <c r="BY315" s="522" t="s">
        <v>749</v>
      </c>
      <c r="BZ315" s="522">
        <v>1</v>
      </c>
      <c r="CA315" s="522">
        <v>1</v>
      </c>
      <c r="CB315" s="522">
        <v>1</v>
      </c>
      <c r="CC315" s="522" t="s">
        <v>749</v>
      </c>
      <c r="CD315" s="522">
        <v>1</v>
      </c>
      <c r="CE315" s="522" t="s">
        <v>749</v>
      </c>
      <c r="CF315" s="522">
        <v>1</v>
      </c>
      <c r="CG315" s="522">
        <v>1</v>
      </c>
      <c r="CH315" s="522">
        <v>1</v>
      </c>
      <c r="CI315" s="522" t="s">
        <v>749</v>
      </c>
      <c r="CJ315" s="522" t="s">
        <v>749</v>
      </c>
      <c r="CK315" s="522" t="s">
        <v>749</v>
      </c>
      <c r="CL315" s="522" t="s">
        <v>749</v>
      </c>
      <c r="CM315" s="522" t="s">
        <v>749</v>
      </c>
      <c r="CN315" s="522" t="s">
        <v>749</v>
      </c>
      <c r="CO315" s="522">
        <v>1</v>
      </c>
      <c r="CP315" s="522"/>
      <c r="CQ315" s="522">
        <v>99</v>
      </c>
      <c r="CR315" s="522"/>
      <c r="CS315" s="522"/>
      <c r="CT315" s="522"/>
      <c r="CU315" s="522"/>
      <c r="CV315" s="522"/>
    </row>
    <row r="316" s="258" customFormat="1" ht="158.4" spans="1:100">
      <c r="A316" s="447"/>
      <c r="B316" s="448">
        <f t="shared" si="62"/>
        <v>301</v>
      </c>
      <c r="C316" s="449" t="s">
        <v>1974</v>
      </c>
      <c r="D316" s="450" t="s">
        <v>1015</v>
      </c>
      <c r="E316" s="451" t="s">
        <v>801</v>
      </c>
      <c r="F316" s="452" t="s">
        <v>1975</v>
      </c>
      <c r="G316" s="453" t="s">
        <v>1976</v>
      </c>
      <c r="H316" s="451" t="str">
        <f t="shared" si="63"/>
        <v>サーバ全体
Entire server</v>
      </c>
      <c r="I316" s="319" t="s">
        <v>1018</v>
      </c>
      <c r="J316" s="320" t="s">
        <v>1019</v>
      </c>
      <c r="K316" s="487" t="str">
        <f t="shared" si="52"/>
        <v>回答不要
Not Applicable</v>
      </c>
      <c r="L316" s="488"/>
      <c r="M316" s="489"/>
      <c r="N316" s="490" t="s">
        <v>1974</v>
      </c>
      <c r="O316" s="491"/>
      <c r="P316" s="322"/>
      <c r="Q316" s="502"/>
      <c r="R316" s="487" t="str">
        <f t="shared" si="53"/>
        <v>回答不要
Not Applicable</v>
      </c>
      <c r="S316" s="488"/>
      <c r="T316" s="489"/>
      <c r="U316" s="491"/>
      <c r="V316" s="322"/>
      <c r="W316" s="502"/>
      <c r="X316" s="487" t="str">
        <f t="shared" si="54"/>
        <v>回答不要
Not Applicable</v>
      </c>
      <c r="Y316" s="488"/>
      <c r="Z316" s="489"/>
      <c r="AA316" s="491"/>
      <c r="AB316" s="322"/>
      <c r="AC316" s="502"/>
      <c r="AD316" s="487" t="str">
        <f t="shared" si="55"/>
        <v>回答不要
Not Applicable</v>
      </c>
      <c r="AE316" s="488"/>
      <c r="AF316" s="489"/>
      <c r="AG316" s="491"/>
      <c r="AH316" s="322"/>
      <c r="AI316" s="502"/>
      <c r="AJ316" s="487" t="str">
        <f t="shared" si="56"/>
        <v>回答不要
Not Applicable</v>
      </c>
      <c r="AK316" s="488"/>
      <c r="AL316" s="489"/>
      <c r="AM316" s="491"/>
      <c r="AN316" s="322"/>
      <c r="AO316" s="502"/>
      <c r="AP316" s="509">
        <f>IF(OR(AND('0.Work Content Judge'!$AE$160=1,$CP316=99),AND('0.Work Content Judge'!$AH$160=1,$CQ316=99),AND('0.Work Content Judge'!$AG$160=1,$CR316=99),AND(COUNTIF('0.Work Content Judge'!$AJ$160:$AO$160,2)=0,$CS316=99),AND(COUNTIF('0.Work Content Judge'!$AJ$160:$AO$160,2)&gt;0,$CT316=99),AND('0.Work Content Judge'!$T$160=0,$CU316=99),AND('0.Work Content Judge'!$U$160=0,$CV316=99)),0,IF(OR(AND('0.Work Content Judge'!$G$130=1,$CD316=1),AND('0.Work Content Judge'!$H$130=1,$CE316=1),AND('0.Work Content Judge'!$I$130=1,$CF316=1),AND('0.Work Content Judge'!$J$130=1,$CG316=1),AND('0.Work Content Judge'!$L$130=1,$CK316=1),,AND('0.Work Content Judge'!$O$130=1,$CL316=1),AND('0.Work Content Judge'!$P$130=1,$CM316=1)),1,0))</f>
        <v>0</v>
      </c>
      <c r="AQ316" s="509">
        <f t="shared" si="57"/>
        <v>1</v>
      </c>
      <c r="AR316" s="509">
        <f>IF(OR(AND('0.Work Content Judge'!$AE$161=1,$CP316=99),AND('0.Work Content Judge'!$AH$161=1,$CQ316=99),AND('0.Work Content Judge'!$AG$161=1,$CR316=99),AND(COUNTIF('0.Work Content Judge'!$AJ$161:$AO$161,2)=0,$CS316=99),AND(COUNTIF('0.Work Content Judge'!$AJ$161:$AO$161,2)&gt;0,$CT316=99),AND('0.Work Content Judge'!$T$161=0,$CU316=99),AND('0.Work Content Judge'!$U$161=0,$CV316=99)),0,IF(OR(AND('0.Work Content Judge'!$G$131=1,$CD316=1),AND('0.Work Content Judge'!$H$131=1,$CE316=1),AND('0.Work Content Judge'!$I$131=1,$CF316=1),AND('0.Work Content Judge'!$J$131=1,$CG316=1),AND('0.Work Content Judge'!$L$131=1,$CK316=1),,AND('0.Work Content Judge'!$O$131=1,$CL316=1),AND('0.Work Content Judge'!$P$131=1,$CM316=1)),1,0))</f>
        <v>0</v>
      </c>
      <c r="AS316" s="509">
        <f t="shared" si="58"/>
        <v>1</v>
      </c>
      <c r="AT316" s="509">
        <f>IF(OR(AND('0.Work Content Judge'!$AE$162=1,$CP316=99),AND('0.Work Content Judge'!$AH$162=1,$CQ316=99),AND('0.Work Content Judge'!$AG$162=1,$CR316=99),AND(COUNTIF('0.Work Content Judge'!$AJ$162:$AO$162,2)=0,$CS316=99),AND(COUNTIF('0.Work Content Judge'!$AJ$162:$AO$162,2)&gt;0,$CT316=99),AND('0.Work Content Judge'!$T$162=0,$CU316=99),AND('0.Work Content Judge'!$U$162=0,$CV316=99)),0,IF(OR(AND('0.Work Content Judge'!$G$132=1,$CD316=1),AND('0.Work Content Judge'!$H$132=1,$CE316=1),AND('0.Work Content Judge'!$I$132=1,$CF316=1),AND('0.Work Content Judge'!$J$132=1,$CG316=1),AND('0.Work Content Judge'!$L$132=1,$CK316=1),,AND('0.Work Content Judge'!$O$132=1,$CL316=1),AND('0.Work Content Judge'!$P$132=1,$CM316=1)),1,0))</f>
        <v>0</v>
      </c>
      <c r="AU316" s="509">
        <f t="shared" si="59"/>
        <v>1</v>
      </c>
      <c r="AV316" s="509">
        <f>IF(OR(AND('0.Work Content Judge'!$AE$163=1,$CP316=99),AND('0.Work Content Judge'!$AH$163=1,$CQ316=99),AND('0.Work Content Judge'!$AG$163=1,$CR316=99),AND(COUNTIF('0.Work Content Judge'!$AJ$163:$AO$163,2)=0,$CS316=99),AND(COUNTIF('0.Work Content Judge'!$AJ$163:$AO$163,2)&gt;0,$CT316=99),AND('0.Work Content Judge'!$T$163=0,$CU316=99),AND('0.Work Content Judge'!$U$163=0,$CV316=99)),0,IF(OR(AND('0.Work Content Judge'!$G$133=1,$CD316=1),AND('0.Work Content Judge'!$H$133=1,$CE316=1),AND('0.Work Content Judge'!$I$133=1,$CF316=1),AND('0.Work Content Judge'!$J$133=1,$CG316=1),AND('0.Work Content Judge'!$L$133=1,$CK316=1),,AND('0.Work Content Judge'!$O$133=1,$CL316=1),AND('0.Work Content Judge'!$P$133=1,$CM316=1)),1,0))</f>
        <v>0</v>
      </c>
      <c r="AW316" s="509">
        <f t="shared" si="60"/>
        <v>1</v>
      </c>
      <c r="AX316" s="509">
        <f>IF(OR(AND('0.Work Content Judge'!$AE$164=1,$CP316=99),AND('0.Work Content Judge'!$AH$164=1,$CQ316=99),AND('0.Work Content Judge'!$AG$164=1,$CR316=99),AND(COUNTIF('0.Work Content Judge'!$AJ$164:$AO$164,2)=0,$CS316=99),AND(COUNTIF('0.Work Content Judge'!$AJ$164:$AO$164,2)&gt;0,$CT316=99),AND('0.Work Content Judge'!$T$164=0,$CU316=99),AND('0.Work Content Judge'!$U$164=0,$CV316=99)),0,IF(OR(AND('0.Work Content Judge'!$G$134=1,$CD316=1),AND('0.Work Content Judge'!$H$134=1,$CE316=1),AND('0.Work Content Judge'!$I$134=1,$CF316=1),AND('0.Work Content Judge'!$J$134=1,$CG316=1),AND('0.Work Content Judge'!$L$134=1,$CK316=1),,AND('0.Work Content Judge'!$O$134=1,$CL316=1),AND('0.Work Content Judge'!$P$134=1,$CM316=1)),1,0))</f>
        <v>0</v>
      </c>
      <c r="AY316" s="509">
        <f t="shared" si="61"/>
        <v>1</v>
      </c>
      <c r="AZ316" s="493">
        <f t="shared" si="64"/>
        <v>1</v>
      </c>
      <c r="BA316" s="521">
        <v>1</v>
      </c>
      <c r="BB316" s="522">
        <v>1</v>
      </c>
      <c r="BC316" s="522" t="s">
        <v>749</v>
      </c>
      <c r="BD316" s="522" t="s">
        <v>749</v>
      </c>
      <c r="BE316" s="522" t="s">
        <v>749</v>
      </c>
      <c r="BF316" s="522" t="s">
        <v>749</v>
      </c>
      <c r="BG316" s="522" t="s">
        <v>749</v>
      </c>
      <c r="BH316" s="522" t="s">
        <v>749</v>
      </c>
      <c r="BI316" s="522" t="s">
        <v>749</v>
      </c>
      <c r="BJ316" s="522">
        <v>0</v>
      </c>
      <c r="BK316" s="522">
        <v>0</v>
      </c>
      <c r="BL316" s="522">
        <v>0</v>
      </c>
      <c r="BM316" s="522">
        <v>0</v>
      </c>
      <c r="BN316" s="522">
        <v>0</v>
      </c>
      <c r="BO316" s="522">
        <v>0</v>
      </c>
      <c r="BP316" s="522">
        <v>0</v>
      </c>
      <c r="BQ316" s="522">
        <v>1</v>
      </c>
      <c r="BR316" s="522" t="s">
        <v>749</v>
      </c>
      <c r="BS316" s="522" t="s">
        <v>749</v>
      </c>
      <c r="BT316" s="522" t="s">
        <v>749</v>
      </c>
      <c r="BU316" s="522" t="s">
        <v>749</v>
      </c>
      <c r="BV316" s="522" t="s">
        <v>749</v>
      </c>
      <c r="BW316" s="522" t="s">
        <v>749</v>
      </c>
      <c r="BX316" s="522" t="s">
        <v>749</v>
      </c>
      <c r="BY316" s="522" t="s">
        <v>749</v>
      </c>
      <c r="BZ316" s="522">
        <v>1</v>
      </c>
      <c r="CA316" s="522">
        <v>1</v>
      </c>
      <c r="CB316" s="522">
        <v>1</v>
      </c>
      <c r="CC316" s="522" t="s">
        <v>749</v>
      </c>
      <c r="CD316" s="522">
        <v>1</v>
      </c>
      <c r="CE316" s="522">
        <v>1</v>
      </c>
      <c r="CF316" s="522">
        <v>1</v>
      </c>
      <c r="CG316" s="522" t="s">
        <v>749</v>
      </c>
      <c r="CH316" s="522" t="s">
        <v>749</v>
      </c>
      <c r="CI316" s="522" t="s">
        <v>749</v>
      </c>
      <c r="CJ316" s="522" t="s">
        <v>749</v>
      </c>
      <c r="CK316" s="522" t="s">
        <v>749</v>
      </c>
      <c r="CL316" s="522" t="s">
        <v>749</v>
      </c>
      <c r="CM316" s="522" t="s">
        <v>749</v>
      </c>
      <c r="CN316" s="522" t="s">
        <v>749</v>
      </c>
      <c r="CO316" s="522">
        <v>1</v>
      </c>
      <c r="CP316" s="522"/>
      <c r="CQ316" s="522"/>
      <c r="CR316" s="522"/>
      <c r="CS316" s="522"/>
      <c r="CT316" s="522"/>
      <c r="CU316" s="522"/>
      <c r="CV316" s="522"/>
    </row>
    <row r="317" s="258" customFormat="1" ht="129.6" spans="2:100">
      <c r="B317" s="448">
        <f t="shared" si="62"/>
        <v>302</v>
      </c>
      <c r="C317" s="449" t="s">
        <v>1977</v>
      </c>
      <c r="D317" s="450" t="s">
        <v>1015</v>
      </c>
      <c r="E317" s="451" t="s">
        <v>744</v>
      </c>
      <c r="F317" s="452" t="s">
        <v>1978</v>
      </c>
      <c r="G317" s="453" t="s">
        <v>1979</v>
      </c>
      <c r="H317" s="451" t="str">
        <f t="shared" si="63"/>
        <v>Webサーバ
Web server</v>
      </c>
      <c r="I317" s="319" t="s">
        <v>1018</v>
      </c>
      <c r="J317" s="320" t="s">
        <v>1019</v>
      </c>
      <c r="K317" s="487" t="str">
        <f t="shared" si="52"/>
        <v>回答不要
Not Applicable</v>
      </c>
      <c r="L317" s="488"/>
      <c r="M317" s="489"/>
      <c r="N317" s="490" t="s">
        <v>1977</v>
      </c>
      <c r="O317" s="491"/>
      <c r="P317" s="322"/>
      <c r="Q317" s="502"/>
      <c r="R317" s="487" t="str">
        <f t="shared" si="53"/>
        <v>回答不要
Not Applicable</v>
      </c>
      <c r="S317" s="488"/>
      <c r="T317" s="489"/>
      <c r="U317" s="491"/>
      <c r="V317" s="322"/>
      <c r="W317" s="502"/>
      <c r="X317" s="487" t="str">
        <f t="shared" si="54"/>
        <v>回答不要
Not Applicable</v>
      </c>
      <c r="Y317" s="488"/>
      <c r="Z317" s="489"/>
      <c r="AA317" s="491"/>
      <c r="AB317" s="322"/>
      <c r="AC317" s="502"/>
      <c r="AD317" s="487" t="str">
        <f t="shared" si="55"/>
        <v>回答不要
Not Applicable</v>
      </c>
      <c r="AE317" s="488"/>
      <c r="AF317" s="489"/>
      <c r="AG317" s="491"/>
      <c r="AH317" s="322"/>
      <c r="AI317" s="502"/>
      <c r="AJ317" s="487" t="str">
        <f t="shared" si="56"/>
        <v>回答不要
Not Applicable</v>
      </c>
      <c r="AK317" s="488"/>
      <c r="AL317" s="489"/>
      <c r="AM317" s="491"/>
      <c r="AN317" s="322"/>
      <c r="AO317" s="502"/>
      <c r="AP317" s="509">
        <f>IF(OR(AND('0.Work Content Judge'!$AE$160=1,$CP317=99),AND('0.Work Content Judge'!$AH$160=1,$CQ317=99),AND('0.Work Content Judge'!$AG$160=1,$CR317=99),AND(COUNTIF('0.Work Content Judge'!$AJ$160:$AO$160,2)=0,$CS317=99),AND(COUNTIF('0.Work Content Judge'!$AJ$160:$AO$160,2)&gt;0,$CT317=99),AND('0.Work Content Judge'!$T$160=0,$CU317=99),AND('0.Work Content Judge'!$U$160=0,$CV317=99)),0,IF(OR(AND('0.Work Content Judge'!$G$130=1,$CD317=1),AND('0.Work Content Judge'!$H$130=1,$CE317=1),AND('0.Work Content Judge'!$I$130=1,$CF317=1),AND('0.Work Content Judge'!$J$130=1,$CG317=1),AND('0.Work Content Judge'!$L$130=1,$CK317=1),,AND('0.Work Content Judge'!$O$130=1,$CL317=1),AND('0.Work Content Judge'!$P$130=1,$CM317=1)),1,0))</f>
        <v>0</v>
      </c>
      <c r="AQ317" s="509">
        <f t="shared" si="57"/>
        <v>1</v>
      </c>
      <c r="AR317" s="509">
        <f>IF(OR(AND('0.Work Content Judge'!$AE$161=1,$CP317=99),AND('0.Work Content Judge'!$AH$161=1,$CQ317=99),AND('0.Work Content Judge'!$AG$161=1,$CR317=99),AND(COUNTIF('0.Work Content Judge'!$AJ$161:$AO$161,2)=0,$CS317=99),AND(COUNTIF('0.Work Content Judge'!$AJ$161:$AO$161,2)&gt;0,$CT317=99),AND('0.Work Content Judge'!$T$161=0,$CU317=99),AND('0.Work Content Judge'!$U$161=0,$CV317=99)),0,IF(OR(AND('0.Work Content Judge'!$G$131=1,$CD317=1),AND('0.Work Content Judge'!$H$131=1,$CE317=1),AND('0.Work Content Judge'!$I$131=1,$CF317=1),AND('0.Work Content Judge'!$J$131=1,$CG317=1),AND('0.Work Content Judge'!$L$131=1,$CK317=1),,AND('0.Work Content Judge'!$O$131=1,$CL317=1),AND('0.Work Content Judge'!$P$131=1,$CM317=1)),1,0))</f>
        <v>0</v>
      </c>
      <c r="AS317" s="509">
        <f t="shared" si="58"/>
        <v>1</v>
      </c>
      <c r="AT317" s="509">
        <f>IF(OR(AND('0.Work Content Judge'!$AE$162=1,$CP317=99),AND('0.Work Content Judge'!$AH$162=1,$CQ317=99),AND('0.Work Content Judge'!$AG$162=1,$CR317=99),AND(COUNTIF('0.Work Content Judge'!$AJ$162:$AO$162,2)=0,$CS317=99),AND(COUNTIF('0.Work Content Judge'!$AJ$162:$AO$162,2)&gt;0,$CT317=99),AND('0.Work Content Judge'!$T$162=0,$CU317=99),AND('0.Work Content Judge'!$U$162=0,$CV317=99)),0,IF(OR(AND('0.Work Content Judge'!$G$132=1,$CD317=1),AND('0.Work Content Judge'!$H$132=1,$CE317=1),AND('0.Work Content Judge'!$I$132=1,$CF317=1),AND('0.Work Content Judge'!$J$132=1,$CG317=1),AND('0.Work Content Judge'!$L$132=1,$CK317=1),,AND('0.Work Content Judge'!$O$132=1,$CL317=1),AND('0.Work Content Judge'!$P$132=1,$CM317=1)),1,0))</f>
        <v>0</v>
      </c>
      <c r="AU317" s="509">
        <f t="shared" si="59"/>
        <v>1</v>
      </c>
      <c r="AV317" s="509">
        <f>IF(OR(AND('0.Work Content Judge'!$AE$163=1,$CP317=99),AND('0.Work Content Judge'!$AH$163=1,$CQ317=99),AND('0.Work Content Judge'!$AG$163=1,$CR317=99),AND(COUNTIF('0.Work Content Judge'!$AJ$163:$AO$163,2)=0,$CS317=99),AND(COUNTIF('0.Work Content Judge'!$AJ$163:$AO$163,2)&gt;0,$CT317=99),AND('0.Work Content Judge'!$T$163=0,$CU317=99),AND('0.Work Content Judge'!$U$163=0,$CV317=99)),0,IF(OR(AND('0.Work Content Judge'!$G$133=1,$CD317=1),AND('0.Work Content Judge'!$H$133=1,$CE317=1),AND('0.Work Content Judge'!$I$133=1,$CF317=1),AND('0.Work Content Judge'!$J$133=1,$CG317=1),AND('0.Work Content Judge'!$L$133=1,$CK317=1),,AND('0.Work Content Judge'!$O$133=1,$CL317=1),AND('0.Work Content Judge'!$P$133=1,$CM317=1)),1,0))</f>
        <v>0</v>
      </c>
      <c r="AW317" s="509">
        <f t="shared" si="60"/>
        <v>1</v>
      </c>
      <c r="AX317" s="509">
        <f>IF(OR(AND('0.Work Content Judge'!$AE$164=1,$CP317=99),AND('0.Work Content Judge'!$AH$164=1,$CQ317=99),AND('0.Work Content Judge'!$AG$164=1,$CR317=99),AND(COUNTIF('0.Work Content Judge'!$AJ$164:$AO$164,2)=0,$CS317=99),AND(COUNTIF('0.Work Content Judge'!$AJ$164:$AO$164,2)&gt;0,$CT317=99),AND('0.Work Content Judge'!$T$164=0,$CU317=99),AND('0.Work Content Judge'!$U$164=0,$CV317=99)),0,IF(OR(AND('0.Work Content Judge'!$G$134=1,$CD317=1),AND('0.Work Content Judge'!$H$134=1,$CE317=1),AND('0.Work Content Judge'!$I$134=1,$CF317=1),AND('0.Work Content Judge'!$J$134=1,$CG317=1),AND('0.Work Content Judge'!$L$134=1,$CK317=1),,AND('0.Work Content Judge'!$O$134=1,$CL317=1),AND('0.Work Content Judge'!$P$134=1,$CM317=1)),1,0))</f>
        <v>0</v>
      </c>
      <c r="AY317" s="509">
        <f t="shared" si="61"/>
        <v>1</v>
      </c>
      <c r="AZ317" s="493">
        <f t="shared" si="64"/>
        <v>1</v>
      </c>
      <c r="BA317" s="521">
        <v>1</v>
      </c>
      <c r="BB317" s="522">
        <v>1</v>
      </c>
      <c r="BC317" s="522" t="s">
        <v>749</v>
      </c>
      <c r="BD317" s="522" t="s">
        <v>749</v>
      </c>
      <c r="BE317" s="522" t="s">
        <v>749</v>
      </c>
      <c r="BF317" s="522" t="s">
        <v>749</v>
      </c>
      <c r="BG317" s="522" t="s">
        <v>749</v>
      </c>
      <c r="BH317" s="522" t="s">
        <v>749</v>
      </c>
      <c r="BI317" s="522" t="s">
        <v>749</v>
      </c>
      <c r="BJ317" s="522">
        <v>0</v>
      </c>
      <c r="BK317" s="522">
        <v>0</v>
      </c>
      <c r="BL317" s="522">
        <v>0</v>
      </c>
      <c r="BM317" s="522">
        <v>0</v>
      </c>
      <c r="BN317" s="522">
        <v>0</v>
      </c>
      <c r="BO317" s="522">
        <v>0</v>
      </c>
      <c r="BP317" s="522">
        <v>0</v>
      </c>
      <c r="BQ317" s="522" t="s">
        <v>749</v>
      </c>
      <c r="BR317" s="522">
        <v>1</v>
      </c>
      <c r="BS317" s="522" t="s">
        <v>749</v>
      </c>
      <c r="BT317" s="522" t="s">
        <v>749</v>
      </c>
      <c r="BU317" s="522" t="s">
        <v>749</v>
      </c>
      <c r="BV317" s="522" t="s">
        <v>749</v>
      </c>
      <c r="BW317" s="522" t="s">
        <v>749</v>
      </c>
      <c r="BX317" s="522" t="s">
        <v>749</v>
      </c>
      <c r="BY317" s="522" t="s">
        <v>749</v>
      </c>
      <c r="BZ317" s="522"/>
      <c r="CA317" s="522">
        <v>1</v>
      </c>
      <c r="CB317" s="522"/>
      <c r="CC317" s="522" t="s">
        <v>749</v>
      </c>
      <c r="CD317" s="522" t="s">
        <v>749</v>
      </c>
      <c r="CE317" s="522" t="s">
        <v>749</v>
      </c>
      <c r="CF317" s="522" t="s">
        <v>749</v>
      </c>
      <c r="CG317" s="522" t="s">
        <v>749</v>
      </c>
      <c r="CH317" s="522">
        <v>1</v>
      </c>
      <c r="CI317" s="522" t="s">
        <v>749</v>
      </c>
      <c r="CJ317" s="522" t="s">
        <v>749</v>
      </c>
      <c r="CK317" s="522" t="s">
        <v>749</v>
      </c>
      <c r="CL317" s="522" t="s">
        <v>749</v>
      </c>
      <c r="CM317" s="522" t="s">
        <v>749</v>
      </c>
      <c r="CN317" s="522" t="s">
        <v>749</v>
      </c>
      <c r="CO317" s="522">
        <v>1</v>
      </c>
      <c r="CP317" s="522"/>
      <c r="CQ317" s="522"/>
      <c r="CR317" s="522"/>
      <c r="CS317" s="522"/>
      <c r="CT317" s="522"/>
      <c r="CU317" s="522"/>
      <c r="CV317" s="522"/>
    </row>
    <row r="318" s="258" customFormat="1" ht="129.6" spans="2:100">
      <c r="B318" s="448">
        <f t="shared" si="62"/>
        <v>303</v>
      </c>
      <c r="C318" s="449" t="s">
        <v>1980</v>
      </c>
      <c r="D318" s="450" t="s">
        <v>1015</v>
      </c>
      <c r="E318" s="451" t="s">
        <v>744</v>
      </c>
      <c r="F318" s="452" t="s">
        <v>1981</v>
      </c>
      <c r="G318" s="453" t="s">
        <v>1982</v>
      </c>
      <c r="H318" s="451" t="str">
        <f t="shared" si="63"/>
        <v>サーバ全体
Entire server</v>
      </c>
      <c r="I318" s="319" t="s">
        <v>1018</v>
      </c>
      <c r="J318" s="320" t="s">
        <v>1019</v>
      </c>
      <c r="K318" s="487" t="str">
        <f t="shared" si="52"/>
        <v>回答不要
Not Applicable</v>
      </c>
      <c r="L318" s="566"/>
      <c r="M318" s="567"/>
      <c r="N318" s="568" t="s">
        <v>1980</v>
      </c>
      <c r="O318" s="569"/>
      <c r="P318" s="570"/>
      <c r="Q318" s="577"/>
      <c r="R318" s="487" t="str">
        <f t="shared" si="53"/>
        <v>回答不要
Not Applicable</v>
      </c>
      <c r="S318" s="566"/>
      <c r="T318" s="567"/>
      <c r="U318" s="569"/>
      <c r="V318" s="570"/>
      <c r="W318" s="577"/>
      <c r="X318" s="487" t="str">
        <f t="shared" si="54"/>
        <v>回答不要
Not Applicable</v>
      </c>
      <c r="Y318" s="566"/>
      <c r="Z318" s="567"/>
      <c r="AA318" s="569"/>
      <c r="AB318" s="570"/>
      <c r="AC318" s="577"/>
      <c r="AD318" s="487" t="str">
        <f t="shared" si="55"/>
        <v>回答不要
Not Applicable</v>
      </c>
      <c r="AE318" s="566"/>
      <c r="AF318" s="567"/>
      <c r="AG318" s="569"/>
      <c r="AH318" s="570"/>
      <c r="AI318" s="577"/>
      <c r="AJ318" s="487" t="str">
        <f t="shared" si="56"/>
        <v>回答不要
Not Applicable</v>
      </c>
      <c r="AK318" s="566"/>
      <c r="AL318" s="567"/>
      <c r="AM318" s="569"/>
      <c r="AN318" s="570"/>
      <c r="AO318" s="577"/>
      <c r="AP318" s="509">
        <f>IF(OR(AND('0.Work Content Judge'!$AE$160=1,$CP318=99),AND('0.Work Content Judge'!$AH$160=1,$CQ318=99),AND('0.Work Content Judge'!$AG$160=1,$CR318=99),AND(COUNTIF('0.Work Content Judge'!$AJ$160:$AO$160,2)=0,$CS318=99),AND(COUNTIF('0.Work Content Judge'!$AJ$160:$AO$160,2)&gt;0,$CT318=99),AND('0.Work Content Judge'!$T$160=0,$CU318=99),AND('0.Work Content Judge'!$U$160=0,$CV318=99)),0,IF(OR(AND('0.Work Content Judge'!$G$130=1,$CD318=1),AND('0.Work Content Judge'!$H$130=1,$CE318=1),AND('0.Work Content Judge'!$I$130=1,$CF318=1),AND('0.Work Content Judge'!$J$130=1,$CG318=1),AND('0.Work Content Judge'!$L$130=1,$CK318=1),,AND('0.Work Content Judge'!$O$130=1,$CL318=1),AND('0.Work Content Judge'!$P$130=1,$CM318=1)),1,0))</f>
        <v>0</v>
      </c>
      <c r="AQ318" s="509">
        <f t="shared" si="57"/>
        <v>1</v>
      </c>
      <c r="AR318" s="509">
        <f>IF(OR(AND('0.Work Content Judge'!$AE$161=1,$CP318=99),AND('0.Work Content Judge'!$AH$161=1,$CQ318=99),AND('0.Work Content Judge'!$AG$161=1,$CR318=99),AND(COUNTIF('0.Work Content Judge'!$AJ$161:$AO$161,2)=0,$CS318=99),AND(COUNTIF('0.Work Content Judge'!$AJ$161:$AO$161,2)&gt;0,$CT318=99),AND('0.Work Content Judge'!$T$161=0,$CU318=99),AND('0.Work Content Judge'!$U$161=0,$CV318=99)),0,IF(OR(AND('0.Work Content Judge'!$G$131=1,$CD318=1),AND('0.Work Content Judge'!$H$131=1,$CE318=1),AND('0.Work Content Judge'!$I$131=1,$CF318=1),AND('0.Work Content Judge'!$J$131=1,$CG318=1),AND('0.Work Content Judge'!$L$131=1,$CK318=1),,AND('0.Work Content Judge'!$O$131=1,$CL318=1),AND('0.Work Content Judge'!$P$131=1,$CM318=1)),1,0))</f>
        <v>0</v>
      </c>
      <c r="AS318" s="509">
        <f t="shared" si="58"/>
        <v>1</v>
      </c>
      <c r="AT318" s="509">
        <f>IF(OR(AND('0.Work Content Judge'!$AE$162=1,$CP318=99),AND('0.Work Content Judge'!$AH$162=1,$CQ318=99),AND('0.Work Content Judge'!$AG$162=1,$CR318=99),AND(COUNTIF('0.Work Content Judge'!$AJ$162:$AO$162,2)=0,$CS318=99),AND(COUNTIF('0.Work Content Judge'!$AJ$162:$AO$162,2)&gt;0,$CT318=99),AND('0.Work Content Judge'!$T$162=0,$CU318=99),AND('0.Work Content Judge'!$U$162=0,$CV318=99)),0,IF(OR(AND('0.Work Content Judge'!$G$132=1,$CD318=1),AND('0.Work Content Judge'!$H$132=1,$CE318=1),AND('0.Work Content Judge'!$I$132=1,$CF318=1),AND('0.Work Content Judge'!$J$132=1,$CG318=1),AND('0.Work Content Judge'!$L$132=1,$CK318=1),,AND('0.Work Content Judge'!$O$132=1,$CL318=1),AND('0.Work Content Judge'!$P$132=1,$CM318=1)),1,0))</f>
        <v>0</v>
      </c>
      <c r="AU318" s="509">
        <f t="shared" si="59"/>
        <v>1</v>
      </c>
      <c r="AV318" s="509">
        <f>IF(OR(AND('0.Work Content Judge'!$AE$163=1,$CP318=99),AND('0.Work Content Judge'!$AH$163=1,$CQ318=99),AND('0.Work Content Judge'!$AG$163=1,$CR318=99),AND(COUNTIF('0.Work Content Judge'!$AJ$163:$AO$163,2)=0,$CS318=99),AND(COUNTIF('0.Work Content Judge'!$AJ$163:$AO$163,2)&gt;0,$CT318=99),AND('0.Work Content Judge'!$T$163=0,$CU318=99),AND('0.Work Content Judge'!$U$163=0,$CV318=99)),0,IF(OR(AND('0.Work Content Judge'!$G$133=1,$CD318=1),AND('0.Work Content Judge'!$H$133=1,$CE318=1),AND('0.Work Content Judge'!$I$133=1,$CF318=1),AND('0.Work Content Judge'!$J$133=1,$CG318=1),AND('0.Work Content Judge'!$L$133=1,$CK318=1),,AND('0.Work Content Judge'!$O$133=1,$CL318=1),AND('0.Work Content Judge'!$P$133=1,$CM318=1)),1,0))</f>
        <v>0</v>
      </c>
      <c r="AW318" s="509">
        <f t="shared" si="60"/>
        <v>1</v>
      </c>
      <c r="AX318" s="509">
        <f>IF(OR(AND('0.Work Content Judge'!$AE$164=1,$CP318=99),AND('0.Work Content Judge'!$AH$164=1,$CQ318=99),AND('0.Work Content Judge'!$AG$164=1,$CR318=99),AND(COUNTIF('0.Work Content Judge'!$AJ$164:$AO$164,2)=0,$CS318=99),AND(COUNTIF('0.Work Content Judge'!$AJ$164:$AO$164,2)&gt;0,$CT318=99),AND('0.Work Content Judge'!$T$164=0,$CU318=99),AND('0.Work Content Judge'!$U$164=0,$CV318=99)),0,IF(OR(AND('0.Work Content Judge'!$G$134=1,$CD318=1),AND('0.Work Content Judge'!$H$134=1,$CE318=1),AND('0.Work Content Judge'!$I$134=1,$CF318=1),AND('0.Work Content Judge'!$J$134=1,$CG318=1),AND('0.Work Content Judge'!$L$134=1,$CK318=1),,AND('0.Work Content Judge'!$O$134=1,$CL318=1),AND('0.Work Content Judge'!$P$134=1,$CM318=1)),1,0))</f>
        <v>0</v>
      </c>
      <c r="AY318" s="509">
        <f t="shared" si="61"/>
        <v>1</v>
      </c>
      <c r="AZ318" s="523">
        <f t="shared" si="64"/>
        <v>2</v>
      </c>
      <c r="BA318" s="521">
        <v>1</v>
      </c>
      <c r="BB318" s="522">
        <v>1</v>
      </c>
      <c r="BC318" s="522" t="s">
        <v>749</v>
      </c>
      <c r="BD318" s="522" t="s">
        <v>749</v>
      </c>
      <c r="BE318" s="522" t="s">
        <v>749</v>
      </c>
      <c r="BF318" s="522" t="s">
        <v>749</v>
      </c>
      <c r="BG318" s="522" t="s">
        <v>749</v>
      </c>
      <c r="BH318" s="522" t="s">
        <v>749</v>
      </c>
      <c r="BI318" s="522" t="s">
        <v>749</v>
      </c>
      <c r="BJ318" s="522">
        <v>0</v>
      </c>
      <c r="BK318" s="522">
        <v>0</v>
      </c>
      <c r="BL318" s="522">
        <v>0</v>
      </c>
      <c r="BM318" s="522">
        <v>0</v>
      </c>
      <c r="BN318" s="522">
        <v>0</v>
      </c>
      <c r="BO318" s="522">
        <v>0</v>
      </c>
      <c r="BP318" s="522">
        <v>0</v>
      </c>
      <c r="BQ318" s="522">
        <v>1</v>
      </c>
      <c r="BR318" s="522" t="s">
        <v>749</v>
      </c>
      <c r="BS318" s="522" t="s">
        <v>749</v>
      </c>
      <c r="BT318" s="522" t="s">
        <v>749</v>
      </c>
      <c r="BU318" s="522" t="s">
        <v>749</v>
      </c>
      <c r="BV318" s="522" t="s">
        <v>749</v>
      </c>
      <c r="BW318" s="522" t="s">
        <v>749</v>
      </c>
      <c r="BX318" s="522" t="s">
        <v>749</v>
      </c>
      <c r="BY318" s="522">
        <v>1</v>
      </c>
      <c r="BZ318" s="522"/>
      <c r="CA318" s="522">
        <v>1</v>
      </c>
      <c r="CB318" s="522"/>
      <c r="CC318" s="522" t="s">
        <v>749</v>
      </c>
      <c r="CD318" s="522">
        <v>1</v>
      </c>
      <c r="CE318" s="522" t="s">
        <v>749</v>
      </c>
      <c r="CF318" s="522" t="s">
        <v>749</v>
      </c>
      <c r="CG318" s="522" t="s">
        <v>749</v>
      </c>
      <c r="CH318" s="522" t="s">
        <v>749</v>
      </c>
      <c r="CI318" s="522" t="s">
        <v>749</v>
      </c>
      <c r="CJ318" s="522" t="s">
        <v>749</v>
      </c>
      <c r="CK318" s="522" t="s">
        <v>749</v>
      </c>
      <c r="CL318" s="522" t="s">
        <v>749</v>
      </c>
      <c r="CM318" s="522" t="s">
        <v>749</v>
      </c>
      <c r="CN318" s="522" t="s">
        <v>749</v>
      </c>
      <c r="CO318" s="522">
        <v>1</v>
      </c>
      <c r="CP318" s="522"/>
      <c r="CQ318" s="522"/>
      <c r="CR318" s="522"/>
      <c r="CS318" s="522"/>
      <c r="CT318" s="522"/>
      <c r="CU318" s="522"/>
      <c r="CV318" s="522"/>
    </row>
    <row r="319" s="258" customFormat="1" ht="130.35" spans="2:100">
      <c r="B319" s="448">
        <f t="shared" si="62"/>
        <v>304</v>
      </c>
      <c r="C319" s="449" t="s">
        <v>1980</v>
      </c>
      <c r="D319" s="450" t="s">
        <v>1015</v>
      </c>
      <c r="E319" s="451" t="s">
        <v>744</v>
      </c>
      <c r="F319" s="452" t="s">
        <v>1981</v>
      </c>
      <c r="G319" s="453" t="s">
        <v>1982</v>
      </c>
      <c r="H319" s="454" t="str">
        <f t="shared" si="63"/>
        <v>その他(ネットワーク機器等)
Other
(e.g., External FW, IPS/IDS, network equipment, storage devices, etc.)</v>
      </c>
      <c r="I319" s="319" t="s">
        <v>1018</v>
      </c>
      <c r="J319" s="320" t="s">
        <v>1019</v>
      </c>
      <c r="K319" s="571" t="str">
        <f t="shared" si="52"/>
        <v>回答不要
Not Applicable</v>
      </c>
      <c r="L319" s="572"/>
      <c r="M319" s="573"/>
      <c r="N319" s="574" t="s">
        <v>1980</v>
      </c>
      <c r="O319" s="575"/>
      <c r="P319" s="576"/>
      <c r="Q319" s="578"/>
      <c r="R319" s="571" t="str">
        <f t="shared" si="53"/>
        <v>回答不要
Not Applicable</v>
      </c>
      <c r="S319" s="572"/>
      <c r="T319" s="573"/>
      <c r="U319" s="575"/>
      <c r="V319" s="576"/>
      <c r="W319" s="578"/>
      <c r="X319" s="571" t="str">
        <f t="shared" si="54"/>
        <v>回答不要
Not Applicable</v>
      </c>
      <c r="Y319" s="572"/>
      <c r="Z319" s="573"/>
      <c r="AA319" s="575"/>
      <c r="AB319" s="576"/>
      <c r="AC319" s="578"/>
      <c r="AD319" s="571" t="str">
        <f t="shared" si="55"/>
        <v>回答不要
Not Applicable</v>
      </c>
      <c r="AE319" s="572"/>
      <c r="AF319" s="573"/>
      <c r="AG319" s="575"/>
      <c r="AH319" s="576"/>
      <c r="AI319" s="578"/>
      <c r="AJ319" s="571" t="str">
        <f t="shared" si="56"/>
        <v>回答不要
Not Applicable</v>
      </c>
      <c r="AK319" s="572"/>
      <c r="AL319" s="573"/>
      <c r="AM319" s="575"/>
      <c r="AN319" s="576"/>
      <c r="AO319" s="578"/>
      <c r="AP319" s="509">
        <f>IF(OR(AND('0.Work Content Judge'!$AE$160=1,$CP319=99),AND('0.Work Content Judge'!$AH$160=1,$CQ319=99),AND('0.Work Content Judge'!$AG$160=1,$CR319=99),AND(COUNTIF('0.Work Content Judge'!$AJ$160:$AO$160,2)=0,$CS319=99),AND(COUNTIF('0.Work Content Judge'!$AJ$160:$AO$160,2)&gt;0,$CT319=99),AND('0.Work Content Judge'!$T$160=0,$CU319=99),AND('0.Work Content Judge'!$U$160=0,$CV319=99)),0,IF(OR(AND('0.Work Content Judge'!$G$130=1,$CD319=1),AND('0.Work Content Judge'!$H$130=1,$CE319=1),AND('0.Work Content Judge'!$I$130=1,$CF319=1),AND('0.Work Content Judge'!$J$130=1,$CG319=1),AND('0.Work Content Judge'!$L$130=1,$CK319=1),,AND('0.Work Content Judge'!$O$130=1,$CL319=1),AND('0.Work Content Judge'!$P$130=1,$CM319=1)),1,0))</f>
        <v>0</v>
      </c>
      <c r="AQ319" s="509">
        <f t="shared" si="57"/>
        <v>1</v>
      </c>
      <c r="AR319" s="509">
        <f>IF(OR(AND('0.Work Content Judge'!$AE$161=1,$CP319=99),AND('0.Work Content Judge'!$AH$161=1,$CQ319=99),AND('0.Work Content Judge'!$AG$161=1,$CR319=99),AND(COUNTIF('0.Work Content Judge'!$AJ$161:$AO$161,2)=0,$CS319=99),AND(COUNTIF('0.Work Content Judge'!$AJ$161:$AO$161,2)&gt;0,$CT319=99),AND('0.Work Content Judge'!$T$161=0,$CU319=99),AND('0.Work Content Judge'!$U$161=0,$CV319=99)),0,IF(OR(AND('0.Work Content Judge'!$G$131=1,$CD319=1),AND('0.Work Content Judge'!$H$131=1,$CE319=1),AND('0.Work Content Judge'!$I$131=1,$CF319=1),AND('0.Work Content Judge'!$J$131=1,$CG319=1),AND('0.Work Content Judge'!$L$131=1,$CK319=1),,AND('0.Work Content Judge'!$O$131=1,$CL319=1),AND('0.Work Content Judge'!$P$131=1,$CM319=1)),1,0))</f>
        <v>0</v>
      </c>
      <c r="AS319" s="509">
        <f t="shared" si="58"/>
        <v>1</v>
      </c>
      <c r="AT319" s="509">
        <f>IF(OR(AND('0.Work Content Judge'!$AE$162=1,$CP319=99),AND('0.Work Content Judge'!$AH$162=1,$CQ319=99),AND('0.Work Content Judge'!$AG$162=1,$CR319=99),AND(COUNTIF('0.Work Content Judge'!$AJ$162:$AO$162,2)=0,$CS319=99),AND(COUNTIF('0.Work Content Judge'!$AJ$162:$AO$162,2)&gt;0,$CT319=99),AND('0.Work Content Judge'!$T$162=0,$CU319=99),AND('0.Work Content Judge'!$U$162=0,$CV319=99)),0,IF(OR(AND('0.Work Content Judge'!$G$132=1,$CD319=1),AND('0.Work Content Judge'!$H$132=1,$CE319=1),AND('0.Work Content Judge'!$I$132=1,$CF319=1),AND('0.Work Content Judge'!$J$132=1,$CG319=1),AND('0.Work Content Judge'!$L$132=1,$CK319=1),,AND('0.Work Content Judge'!$O$132=1,$CL319=1),AND('0.Work Content Judge'!$P$132=1,$CM319=1)),1,0))</f>
        <v>0</v>
      </c>
      <c r="AU319" s="509">
        <f t="shared" si="59"/>
        <v>1</v>
      </c>
      <c r="AV319" s="509">
        <f>IF(OR(AND('0.Work Content Judge'!$AE$163=1,$CP319=99),AND('0.Work Content Judge'!$AH$163=1,$CQ319=99),AND('0.Work Content Judge'!$AG$163=1,$CR319=99),AND(COUNTIF('0.Work Content Judge'!$AJ$163:$AO$163,2)=0,$CS319=99),AND(COUNTIF('0.Work Content Judge'!$AJ$163:$AO$163,2)&gt;0,$CT319=99),AND('0.Work Content Judge'!$T$163=0,$CU319=99),AND('0.Work Content Judge'!$U$163=0,$CV319=99)),0,IF(OR(AND('0.Work Content Judge'!$G$133=1,$CD319=1),AND('0.Work Content Judge'!$H$133=1,$CE319=1),AND('0.Work Content Judge'!$I$133=1,$CF319=1),AND('0.Work Content Judge'!$J$133=1,$CG319=1),AND('0.Work Content Judge'!$L$133=1,$CK319=1),,AND('0.Work Content Judge'!$O$133=1,$CL319=1),AND('0.Work Content Judge'!$P$133=1,$CM319=1)),1,0))</f>
        <v>0</v>
      </c>
      <c r="AW319" s="509">
        <f t="shared" si="60"/>
        <v>1</v>
      </c>
      <c r="AX319" s="509">
        <f>IF(OR(AND('0.Work Content Judge'!$AE$164=1,$CP319=99),AND('0.Work Content Judge'!$AH$164=1,$CQ319=99),AND('0.Work Content Judge'!$AG$164=1,$CR319=99),AND(COUNTIF('0.Work Content Judge'!$AJ$164:$AO$164,2)=0,$CS319=99),AND(COUNTIF('0.Work Content Judge'!$AJ$164:$AO$164,2)&gt;0,$CT319=99),AND('0.Work Content Judge'!$T$164=0,$CU319=99),AND('0.Work Content Judge'!$U$164=0,$CV319=99)),0,IF(OR(AND('0.Work Content Judge'!$G$134=1,$CD319=1),AND('0.Work Content Judge'!$H$134=1,$CE319=1),AND('0.Work Content Judge'!$I$134=1,$CF319=1),AND('0.Work Content Judge'!$J$134=1,$CG319=1),AND('0.Work Content Judge'!$L$134=1,$CK319=1),,AND('0.Work Content Judge'!$O$134=1,$CL319=1),AND('0.Work Content Judge'!$P$134=1,$CM319=1)),1,0))</f>
        <v>0</v>
      </c>
      <c r="AY319" s="509">
        <f t="shared" si="61"/>
        <v>1</v>
      </c>
      <c r="AZ319" s="524">
        <f t="shared" si="64"/>
        <v>1</v>
      </c>
      <c r="BA319" s="521">
        <v>1</v>
      </c>
      <c r="BB319" s="522">
        <v>1</v>
      </c>
      <c r="BC319" s="522" t="s">
        <v>749</v>
      </c>
      <c r="BD319" s="522" t="s">
        <v>749</v>
      </c>
      <c r="BE319" s="522" t="s">
        <v>749</v>
      </c>
      <c r="BF319" s="522" t="s">
        <v>749</v>
      </c>
      <c r="BG319" s="522" t="s">
        <v>749</v>
      </c>
      <c r="BH319" s="522" t="s">
        <v>749</v>
      </c>
      <c r="BI319" s="522" t="s">
        <v>749</v>
      </c>
      <c r="BJ319" s="522">
        <v>0</v>
      </c>
      <c r="BK319" s="522">
        <v>0</v>
      </c>
      <c r="BL319" s="522">
        <v>0</v>
      </c>
      <c r="BM319" s="522">
        <v>0</v>
      </c>
      <c r="BN319" s="522">
        <v>0</v>
      </c>
      <c r="BO319" s="522">
        <v>0</v>
      </c>
      <c r="BP319" s="522">
        <v>0</v>
      </c>
      <c r="BQ319" s="538"/>
      <c r="BR319" s="522" t="s">
        <v>749</v>
      </c>
      <c r="BS319" s="522" t="s">
        <v>749</v>
      </c>
      <c r="BT319" s="522" t="s">
        <v>749</v>
      </c>
      <c r="BU319" s="522" t="s">
        <v>749</v>
      </c>
      <c r="BV319" s="522" t="s">
        <v>749</v>
      </c>
      <c r="BW319" s="522" t="s">
        <v>749</v>
      </c>
      <c r="BX319" s="522" t="s">
        <v>749</v>
      </c>
      <c r="BY319" s="522">
        <v>1</v>
      </c>
      <c r="BZ319" s="522"/>
      <c r="CA319" s="522">
        <v>1</v>
      </c>
      <c r="CB319" s="522"/>
      <c r="CC319" s="522" t="s">
        <v>749</v>
      </c>
      <c r="CD319" s="522">
        <v>1</v>
      </c>
      <c r="CE319" s="522" t="s">
        <v>749</v>
      </c>
      <c r="CF319" s="522" t="s">
        <v>749</v>
      </c>
      <c r="CG319" s="522" t="s">
        <v>749</v>
      </c>
      <c r="CH319" s="522" t="s">
        <v>749</v>
      </c>
      <c r="CI319" s="522" t="s">
        <v>749</v>
      </c>
      <c r="CJ319" s="522" t="s">
        <v>749</v>
      </c>
      <c r="CK319" s="522" t="s">
        <v>749</v>
      </c>
      <c r="CL319" s="522" t="s">
        <v>749</v>
      </c>
      <c r="CM319" s="522" t="s">
        <v>749</v>
      </c>
      <c r="CN319" s="522" t="s">
        <v>749</v>
      </c>
      <c r="CO319" s="522">
        <v>1</v>
      </c>
      <c r="CP319" s="522"/>
      <c r="CQ319" s="522"/>
      <c r="CR319" s="522"/>
      <c r="CS319" s="522"/>
      <c r="CT319" s="522"/>
      <c r="CU319" s="522"/>
      <c r="CV319" s="522"/>
    </row>
    <row r="320" s="258" customFormat="1" ht="6.75" customHeight="1" spans="4:51">
      <c r="D320" s="565"/>
      <c r="K320" s="415"/>
      <c r="M320" s="416"/>
      <c r="R320" s="415"/>
      <c r="T320" s="416"/>
      <c r="X320" s="415"/>
      <c r="Z320" s="416"/>
      <c r="AD320" s="415"/>
      <c r="AF320" s="416"/>
      <c r="AJ320" s="415"/>
      <c r="AL320" s="416"/>
      <c r="AQ320" s="579">
        <f>IF(COUNTIF(AQ$16:AQ$319,0)&gt;0,0,1)</f>
        <v>1</v>
      </c>
      <c r="AS320" s="579">
        <f>IF(COUNTIF(AS$16:AS$319,0)&gt;0,0,1)</f>
        <v>1</v>
      </c>
      <c r="AU320" s="579">
        <f>IF(COUNTIF(AU$16:AU$319,0)&gt;0,0,1)</f>
        <v>1</v>
      </c>
      <c r="AW320" s="579">
        <f>IF(COUNTIF(AW$16:AW$319,0)&gt;0,0,1)</f>
        <v>1</v>
      </c>
      <c r="AY320" s="579">
        <f>IF(COUNTIF(AY$16:AY$319,0)&gt;0,0,1)</f>
        <v>1</v>
      </c>
    </row>
    <row r="321" s="258" customFormat="1" ht="6.75" customHeight="1" spans="4:38">
      <c r="D321" s="565"/>
      <c r="K321" s="366"/>
      <c r="M321" s="367"/>
      <c r="R321" s="366"/>
      <c r="T321" s="367"/>
      <c r="X321" s="366"/>
      <c r="Z321" s="367"/>
      <c r="AD321" s="366"/>
      <c r="AF321" s="367"/>
      <c r="AJ321" s="366"/>
      <c r="AL321" s="367"/>
    </row>
    <row r="322" s="258" customFormat="1" ht="16.95" spans="4:38">
      <c r="D322" s="565"/>
      <c r="K322" s="580" t="s">
        <v>679</v>
      </c>
      <c r="L322" s="458"/>
      <c r="M322" s="418"/>
      <c r="R322" s="580" t="s">
        <v>679</v>
      </c>
      <c r="S322" s="458"/>
      <c r="T322" s="418"/>
      <c r="X322" s="580" t="s">
        <v>679</v>
      </c>
      <c r="Y322" s="458"/>
      <c r="Z322" s="418"/>
      <c r="AD322" s="580" t="s">
        <v>679</v>
      </c>
      <c r="AE322" s="458"/>
      <c r="AF322" s="418"/>
      <c r="AJ322" s="580" t="s">
        <v>679</v>
      </c>
      <c r="AK322" s="458"/>
      <c r="AL322" s="418"/>
    </row>
    <row r="323" s="258" customFormat="1" ht="50.25" customHeight="1" spans="4:38">
      <c r="D323" s="565"/>
      <c r="K323" s="459" t="str">
        <f>IF($AQ$320=0,"未回答あり"&amp;CHAR(10)&amp;"Not completed yet","回答完了"&amp;CHAR(10)&amp;"Answer completed")</f>
        <v>回答完了
Answer completed</v>
      </c>
      <c r="L323" s="460"/>
      <c r="M323" s="461"/>
      <c r="R323" s="459" t="str">
        <f>IF($AS$320=0,"未回答あり"&amp;CHAR(10)&amp;"Not completed yet","回答完了"&amp;CHAR(10)&amp;"Answer completed")</f>
        <v>回答完了
Answer completed</v>
      </c>
      <c r="S323" s="460"/>
      <c r="T323" s="461"/>
      <c r="X323" s="459" t="str">
        <f>IF($AU$320=0,"未回答あり"&amp;CHAR(10)&amp;"Not completed yet","回答完了"&amp;CHAR(10)&amp;"Answer completed")</f>
        <v>回答完了
Answer completed</v>
      </c>
      <c r="Y323" s="460"/>
      <c r="Z323" s="461"/>
      <c r="AD323" s="459" t="str">
        <f>IF($AW$320=0,"未回答あり"&amp;CHAR(10)&amp;"Not completed yet","回答完了"&amp;CHAR(10)&amp;"Answer completed")</f>
        <v>回答完了
Answer completed</v>
      </c>
      <c r="AE323" s="460"/>
      <c r="AF323" s="461"/>
      <c r="AJ323" s="459" t="str">
        <f>IF($AY$320=0,"未回答あり"&amp;CHAR(10)&amp;"Not completed yet","回答完了"&amp;CHAR(10)&amp;"Answer completed")</f>
        <v>回答完了
Answer completed</v>
      </c>
      <c r="AK323" s="460"/>
      <c r="AL323" s="461"/>
    </row>
    <row r="324" s="258" customFormat="1" ht="13.2" spans="4:4">
      <c r="D324" s="565"/>
    </row>
    <row r="325" s="258" customFormat="1" ht="13.2" spans="4:4">
      <c r="D325" s="565"/>
    </row>
    <row r="326" s="258" customFormat="1" ht="13.2" spans="4:4">
      <c r="D326" s="565"/>
    </row>
    <row r="327" s="258" customFormat="1" ht="13.2" spans="4:4">
      <c r="D327" s="565"/>
    </row>
    <row r="328" s="258" customFormat="1" ht="13.2" spans="4:4">
      <c r="D328" s="565"/>
    </row>
    <row r="329" s="258" customFormat="1" ht="13.2" spans="4:4">
      <c r="D329" s="565"/>
    </row>
    <row r="330" s="258" customFormat="1" ht="13.2" spans="4:4">
      <c r="D330" s="565"/>
    </row>
    <row r="331" s="258" customFormat="1" ht="13.2" spans="4:4">
      <c r="D331" s="565"/>
    </row>
    <row r="332" s="258" customFormat="1" ht="13.2" spans="4:4">
      <c r="D332" s="565"/>
    </row>
    <row r="333" s="258" customFormat="1" ht="13.2" spans="4:4">
      <c r="D333" s="565"/>
    </row>
    <row r="334" s="258" customFormat="1" ht="13.2" spans="4:4">
      <c r="D334" s="565"/>
    </row>
    <row r="335" s="258" customFormat="1" ht="13.2" spans="4:4">
      <c r="D335" s="565"/>
    </row>
    <row r="336" s="258" customFormat="1" ht="13.2" spans="4:4">
      <c r="D336" s="565"/>
    </row>
    <row r="337" s="258" customFormat="1" ht="13.2" spans="4:4">
      <c r="D337" s="565"/>
    </row>
    <row r="338" s="258" customFormat="1" ht="13.2" spans="4:4">
      <c r="D338" s="565"/>
    </row>
    <row r="339" s="258" customFormat="1" ht="13.2" spans="4:4">
      <c r="D339" s="565"/>
    </row>
    <row r="340" s="258" customFormat="1" ht="13.2" spans="4:4">
      <c r="D340" s="565"/>
    </row>
    <row r="341" s="258" customFormat="1" ht="13.2" spans="4:4">
      <c r="D341" s="565"/>
    </row>
    <row r="342" s="258" customFormat="1" ht="13.2" spans="4:4">
      <c r="D342" s="565"/>
    </row>
    <row r="343" s="258" customFormat="1" ht="13.2" spans="4:4">
      <c r="D343" s="565"/>
    </row>
    <row r="344" s="258" customFormat="1" ht="13.2" spans="4:4">
      <c r="D344" s="565"/>
    </row>
    <row r="345" s="258" customFormat="1" ht="13.2" spans="4:4">
      <c r="D345" s="565"/>
    </row>
    <row r="346" s="258" customFormat="1" ht="13.2" spans="4:4">
      <c r="D346" s="565"/>
    </row>
    <row r="347" s="258" customFormat="1" ht="13.2" spans="4:4">
      <c r="D347" s="565"/>
    </row>
    <row r="348" s="258" customFormat="1" ht="13.2" spans="4:4">
      <c r="D348" s="565"/>
    </row>
    <row r="349" s="258" customFormat="1" ht="13.2" spans="4:4">
      <c r="D349" s="565"/>
    </row>
    <row r="350" s="258" customFormat="1" ht="13.2" spans="4:4">
      <c r="D350" s="565"/>
    </row>
    <row r="351" s="258" customFormat="1" ht="13.2" spans="4:4">
      <c r="D351" s="565"/>
    </row>
    <row r="352" s="258" customFormat="1" ht="13.2" spans="4:4">
      <c r="D352" s="565"/>
    </row>
    <row r="353" s="258" customFormat="1" ht="13.2" spans="4:4">
      <c r="D353" s="565"/>
    </row>
    <row r="354" s="258" customFormat="1" ht="13.2" spans="4:4">
      <c r="D354" s="565"/>
    </row>
    <row r="355" s="258" customFormat="1" ht="13.2" spans="4:4">
      <c r="D355" s="565"/>
    </row>
    <row r="356" s="258" customFormat="1" ht="13.2" spans="4:4">
      <c r="D356" s="565"/>
    </row>
    <row r="357" s="258" customFormat="1" ht="13.2" spans="4:4">
      <c r="D357" s="565"/>
    </row>
    <row r="358" s="258" customFormat="1" ht="13.2" spans="4:4">
      <c r="D358" s="565"/>
    </row>
    <row r="359" s="258" customFormat="1" ht="13.2" spans="4:4">
      <c r="D359" s="565"/>
    </row>
    <row r="360" s="258" customFormat="1" ht="13.2" spans="4:4">
      <c r="D360" s="565"/>
    </row>
    <row r="361" s="258" customFormat="1" ht="13.2" spans="4:4">
      <c r="D361" s="565"/>
    </row>
    <row r="362" s="258" customFormat="1" ht="13.2" spans="4:4">
      <c r="D362" s="565"/>
    </row>
    <row r="363" s="258" customFormat="1" ht="13.2" spans="4:4">
      <c r="D363" s="565"/>
    </row>
    <row r="364" s="258" customFormat="1" ht="13.2" spans="4:4">
      <c r="D364" s="565"/>
    </row>
    <row r="365" s="258" customFormat="1" ht="13.2" spans="4:4">
      <c r="D365" s="565"/>
    </row>
    <row r="366" s="258" customFormat="1" ht="13.2" spans="4:4">
      <c r="D366" s="565"/>
    </row>
    <row r="367" s="258" customFormat="1" ht="13.2" spans="4:4">
      <c r="D367" s="565"/>
    </row>
    <row r="368" s="258" customFormat="1" ht="13.2" spans="4:4">
      <c r="D368" s="565"/>
    </row>
    <row r="369" s="258" customFormat="1" ht="13.2" spans="4:4">
      <c r="D369" s="565"/>
    </row>
    <row r="370" s="258" customFormat="1" ht="13.2" spans="4:4">
      <c r="D370" s="565"/>
    </row>
    <row r="371" s="258" customFormat="1" ht="13.2" spans="4:4">
      <c r="D371" s="565"/>
    </row>
    <row r="372" s="258" customFormat="1" ht="13.2" spans="4:4">
      <c r="D372" s="565"/>
    </row>
    <row r="373" s="258" customFormat="1" ht="13.2" spans="4:4">
      <c r="D373" s="565"/>
    </row>
    <row r="374" s="258" customFormat="1" ht="13.2" spans="4:4">
      <c r="D374" s="565"/>
    </row>
    <row r="375" s="258" customFormat="1" ht="13.2" spans="4:4">
      <c r="D375" s="565"/>
    </row>
    <row r="376" s="258" customFormat="1" ht="13.2" spans="4:4">
      <c r="D376" s="565"/>
    </row>
    <row r="377" s="258" customFormat="1" ht="13.2" spans="4:4">
      <c r="D377" s="565"/>
    </row>
    <row r="378" s="258" customFormat="1" ht="13.2" spans="4:4">
      <c r="D378" s="565"/>
    </row>
    <row r="379" s="258" customFormat="1" ht="13.2" spans="4:4">
      <c r="D379" s="565"/>
    </row>
    <row r="380" s="258" customFormat="1" ht="13.2" spans="4:4">
      <c r="D380" s="565"/>
    </row>
    <row r="381" s="258" customFormat="1" ht="13.2" spans="4:4">
      <c r="D381" s="565"/>
    </row>
    <row r="382" s="258" customFormat="1" ht="13.2" spans="4:4">
      <c r="D382" s="565"/>
    </row>
    <row r="383" s="258" customFormat="1" ht="13.2" spans="4:4">
      <c r="D383" s="565"/>
    </row>
    <row r="384" s="258" customFormat="1" ht="13.2" spans="4:4">
      <c r="D384" s="565"/>
    </row>
    <row r="385" s="258" customFormat="1" ht="13.2" spans="4:4">
      <c r="D385" s="565"/>
    </row>
    <row r="386" s="258" customFormat="1" ht="13.2" spans="4:4">
      <c r="D386" s="565"/>
    </row>
    <row r="387" s="258" customFormat="1" ht="13.2" spans="4:4">
      <c r="D387" s="565"/>
    </row>
    <row r="388" s="258" customFormat="1" ht="13.2" spans="4:4">
      <c r="D388" s="565"/>
    </row>
    <row r="389" s="258" customFormat="1" ht="13.2" spans="4:4">
      <c r="D389" s="565"/>
    </row>
    <row r="390" s="258" customFormat="1" ht="13.2" spans="4:4">
      <c r="D390" s="565"/>
    </row>
    <row r="391" s="258" customFormat="1" ht="13.2" spans="4:4">
      <c r="D391" s="565"/>
    </row>
    <row r="392" s="258" customFormat="1" ht="13.2" spans="4:4">
      <c r="D392" s="565"/>
    </row>
  </sheetData>
  <autoFilter ref="A15:CV320">
    <extLst/>
  </autoFilter>
  <mergeCells count="51">
    <mergeCell ref="K11:M11"/>
    <mergeCell ref="R11:T11"/>
    <mergeCell ref="X11:Z11"/>
    <mergeCell ref="AD11:AF11"/>
    <mergeCell ref="AJ11:AL11"/>
    <mergeCell ref="L13:M13"/>
    <mergeCell ref="N13:Q13"/>
    <mergeCell ref="S13:T13"/>
    <mergeCell ref="U13:W13"/>
    <mergeCell ref="Y13:Z13"/>
    <mergeCell ref="AA13:AC13"/>
    <mergeCell ref="AE13:AF13"/>
    <mergeCell ref="AG13:AI13"/>
    <mergeCell ref="AK13:AL13"/>
    <mergeCell ref="AM13:AO13"/>
    <mergeCell ref="BC13:BI13"/>
    <mergeCell ref="BJ13:BP13"/>
    <mergeCell ref="BQ13:BY13"/>
    <mergeCell ref="BZ13:CB13"/>
    <mergeCell ref="CC13:CO13"/>
    <mergeCell ref="CP13:CV13"/>
    <mergeCell ref="K323:M323"/>
    <mergeCell ref="R323:T323"/>
    <mergeCell ref="X323:Z323"/>
    <mergeCell ref="AD323:AF323"/>
    <mergeCell ref="AJ323:AL323"/>
    <mergeCell ref="B13:B14"/>
    <mergeCell ref="C13:C14"/>
    <mergeCell ref="D13:D14"/>
    <mergeCell ref="E13:E14"/>
    <mergeCell ref="H13:H14"/>
    <mergeCell ref="K13:K14"/>
    <mergeCell ref="R13:R14"/>
    <mergeCell ref="X13:X14"/>
    <mergeCell ref="AD13:AD14"/>
    <mergeCell ref="AJ13:AJ14"/>
    <mergeCell ref="AP13:AP14"/>
    <mergeCell ref="AQ13:AQ14"/>
    <mergeCell ref="AR13:AR14"/>
    <mergeCell ref="AS13:AS14"/>
    <mergeCell ref="AT13:AT14"/>
    <mergeCell ref="AU13:AU14"/>
    <mergeCell ref="AV13:AV14"/>
    <mergeCell ref="AW13:AW14"/>
    <mergeCell ref="AX13:AX14"/>
    <mergeCell ref="AY13:AY14"/>
    <mergeCell ref="AZ13:AZ14"/>
    <mergeCell ref="BA13:BA14"/>
    <mergeCell ref="BB13:BB14"/>
    <mergeCell ref="F13:G14"/>
    <mergeCell ref="I13:J14"/>
  </mergeCells>
  <conditionalFormatting sqref="K11">
    <cfRule type="containsText" dxfId="1" priority="10" operator="between" text="yet">
      <formula>NOT(ISERROR(SEARCH("yet",K11)))</formula>
    </cfRule>
  </conditionalFormatting>
  <conditionalFormatting sqref="R11">
    <cfRule type="containsText" dxfId="1" priority="8" operator="between" text="yet">
      <formula>NOT(ISERROR(SEARCH("yet",R11)))</formula>
    </cfRule>
  </conditionalFormatting>
  <conditionalFormatting sqref="X11">
    <cfRule type="containsText" dxfId="1" priority="6" operator="between" text="yet">
      <formula>NOT(ISERROR(SEARCH("yet",X11)))</formula>
    </cfRule>
  </conditionalFormatting>
  <conditionalFormatting sqref="AD11">
    <cfRule type="containsText" dxfId="1" priority="4" operator="between" text="yet">
      <formula>NOT(ISERROR(SEARCH("yet",AD11)))</formula>
    </cfRule>
  </conditionalFormatting>
  <conditionalFormatting sqref="AJ11">
    <cfRule type="containsText" dxfId="1" priority="2" operator="between" text="yet">
      <formula>NOT(ISERROR(SEARCH("yet",AJ11)))</formula>
    </cfRule>
  </conditionalFormatting>
  <conditionalFormatting sqref="K323">
    <cfRule type="containsText" dxfId="1" priority="20" operator="between" text="yet">
      <formula>NOT(ISERROR(SEARCH("yet",K323)))</formula>
    </cfRule>
  </conditionalFormatting>
  <conditionalFormatting sqref="R323">
    <cfRule type="containsText" dxfId="1" priority="18" operator="between" text="yet">
      <formula>NOT(ISERROR(SEARCH("yet",R323)))</formula>
    </cfRule>
  </conditionalFormatting>
  <conditionalFormatting sqref="X323">
    <cfRule type="containsText" dxfId="1" priority="16" operator="between" text="yet">
      <formula>NOT(ISERROR(SEARCH("yet",X323)))</formula>
    </cfRule>
  </conditionalFormatting>
  <conditionalFormatting sqref="AD323">
    <cfRule type="containsText" dxfId="1" priority="14" operator="between" text="yet">
      <formula>NOT(ISERROR(SEARCH("yet",AD323)))</formula>
    </cfRule>
  </conditionalFormatting>
  <conditionalFormatting sqref="AJ323">
    <cfRule type="containsText" dxfId="1" priority="12" operator="between" text="yet">
      <formula>NOT(ISERROR(SEARCH("yet",AJ323)))</formula>
    </cfRule>
  </conditionalFormatting>
  <conditionalFormatting sqref="A1:CV324">
    <cfRule type="expression" dxfId="6" priority="21">
      <formula>COUNTIF('0.Work Content Judge'!$G$130:$P$134,1)=0</formula>
    </cfRule>
  </conditionalFormatting>
  <conditionalFormatting sqref="K13:Q319">
    <cfRule type="expression" dxfId="6" priority="27">
      <formula>'0.Work Content Judge'!$E$160=0</formula>
    </cfRule>
  </conditionalFormatting>
  <conditionalFormatting sqref="R13:W319">
    <cfRule type="expression" dxfId="6" priority="26">
      <formula>'0.Work Content Judge'!$E$161=0</formula>
    </cfRule>
  </conditionalFormatting>
  <conditionalFormatting sqref="X13:AC319">
    <cfRule type="expression" dxfId="6" priority="25">
      <formula>'0.Work Content Judge'!$E$162=0</formula>
    </cfRule>
  </conditionalFormatting>
  <conditionalFormatting sqref="AD13:AI319">
    <cfRule type="expression" dxfId="6" priority="24">
      <formula>'0.Work Content Judge'!$E$163=0</formula>
    </cfRule>
  </conditionalFormatting>
  <conditionalFormatting sqref="AJ13:AO319">
    <cfRule type="expression" dxfId="6" priority="23">
      <formula>'0.Work Content Judge'!$E$164=0</formula>
    </cfRule>
  </conditionalFormatting>
  <conditionalFormatting sqref="K16:K319 R16:R319 X16:X319 AD16:AD319 AJ16:AJ319">
    <cfRule type="containsText" dxfId="8" priority="32" operator="between" text="Required">
      <formula>NOT(ISERROR(SEARCH("Required",K16)))</formula>
    </cfRule>
  </conditionalFormatting>
  <conditionalFormatting sqref="L16:Q319">
    <cfRule type="expression" dxfId="0" priority="33">
      <formula>$AP16=0</formula>
    </cfRule>
  </conditionalFormatting>
  <conditionalFormatting sqref="S16:W319">
    <cfRule type="expression" dxfId="0" priority="31">
      <formula>$AR16=0</formula>
    </cfRule>
  </conditionalFormatting>
  <conditionalFormatting sqref="Y16:AC319">
    <cfRule type="expression" dxfId="0" priority="30">
      <formula>$AT16=0</formula>
    </cfRule>
  </conditionalFormatting>
  <conditionalFormatting sqref="AE16:AI319">
    <cfRule type="expression" dxfId="0" priority="29">
      <formula>$AV16=0</formula>
    </cfRule>
  </conditionalFormatting>
  <conditionalFormatting sqref="AK16:AO319">
    <cfRule type="expression" dxfId="0" priority="28">
      <formula>$AX16=0</formula>
    </cfRule>
  </conditionalFormatting>
  <dataValidations count="1">
    <dataValidation type="list" allowBlank="1" showInputMessage="1" showErrorMessage="1" sqref="L16:L319 O16:O319 S16:S319 U16:U319 Y16:Y319 AA16:AA319 AE16:AE319 AG16:AG319 AK16:AK319 AM16:AM319">
      <formula1>"1,2,3,99"</formula1>
    </dataValidation>
  </dataValidations>
  <pageMargins left="0.7" right="0.7" top="0.75" bottom="0.75" header="0.3" footer="0.3"/>
  <pageSetup paperSize="8" scale="10" orientation="portrait" horizontalDpi="1200" verticalDpi="1200"/>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AU78"/>
  <sheetViews>
    <sheetView showGridLines="0" view="pageBreakPreview" zoomScale="60" zoomScaleNormal="80" workbookViewId="0">
      <selection activeCell="A1" sqref="A1"/>
    </sheetView>
  </sheetViews>
  <sheetFormatPr defaultColWidth="9" defaultRowHeight="13.2"/>
  <cols>
    <col min="1" max="1" width="3.5" style="258" customWidth="1"/>
    <col min="2" max="2" width="6" style="259" customWidth="1"/>
    <col min="3" max="3" width="49" style="260" customWidth="1"/>
    <col min="4" max="4" width="22.5" style="259" customWidth="1"/>
    <col min="5" max="5" width="50" style="259" customWidth="1"/>
    <col min="6" max="6" width="54" style="258" customWidth="1"/>
    <col min="7" max="7" width="10.75" style="258" customWidth="1"/>
    <col min="8" max="8" width="16.6296296296296" style="258" hidden="1" customWidth="1"/>
    <col min="9" max="9" width="12" style="258" customWidth="1"/>
    <col min="10" max="10" width="53.8796296296296" style="258" customWidth="1"/>
    <col min="11" max="11" width="12" style="258" customWidth="1"/>
    <col min="12" max="12" width="53.8796296296296" style="258" customWidth="1"/>
    <col min="13" max="13" width="12" style="258" customWidth="1"/>
    <col min="14" max="14" width="53.8796296296296" style="258" customWidth="1"/>
    <col min="15" max="15" width="14.1296296296296" style="258" hidden="1" customWidth="1"/>
    <col min="16" max="16" width="79.3796296296296" style="258" hidden="1" customWidth="1"/>
    <col min="17" max="21" width="13.25" style="258" customWidth="1"/>
    <col min="22" max="31" width="13.6296296296296" style="258" customWidth="1"/>
    <col min="32" max="16384" width="9" style="258"/>
  </cols>
  <sheetData>
    <row r="1" s="255" customFormat="1" ht="21.75" customHeight="1" spans="1:21">
      <c r="A1" s="261" t="s">
        <v>2508</v>
      </c>
      <c r="B1" s="261"/>
      <c r="C1" s="261"/>
      <c r="D1" s="261"/>
      <c r="E1" s="262"/>
      <c r="F1" s="263"/>
      <c r="G1" s="264"/>
      <c r="H1" s="264"/>
      <c r="I1" s="264"/>
      <c r="J1" s="339"/>
      <c r="K1" s="339"/>
      <c r="L1" s="339"/>
      <c r="M1" s="339"/>
      <c r="N1" s="339"/>
      <c r="O1" s="340"/>
      <c r="P1" s="341"/>
      <c r="Q1" s="255" t="s">
        <v>1984</v>
      </c>
      <c r="T1" s="388"/>
      <c r="U1" s="389"/>
    </row>
    <row r="2" s="256" customFormat="1" ht="21.75" customHeight="1" spans="1:47">
      <c r="A2" s="261" t="s">
        <v>2509</v>
      </c>
      <c r="B2" s="261"/>
      <c r="C2" s="261"/>
      <c r="D2" s="261"/>
      <c r="E2" s="262"/>
      <c r="F2" s="263"/>
      <c r="G2" s="265"/>
      <c r="H2" s="265"/>
      <c r="I2" s="265"/>
      <c r="J2" s="265"/>
      <c r="K2" s="265"/>
      <c r="L2" s="265"/>
      <c r="M2" s="265"/>
      <c r="N2" s="265"/>
      <c r="O2" s="342"/>
      <c r="P2" s="343"/>
      <c r="Q2" s="390"/>
      <c r="R2" s="390"/>
      <c r="S2" s="391"/>
      <c r="T2" s="392"/>
      <c r="U2" s="393"/>
      <c r="V2" s="394"/>
      <c r="W2" s="395"/>
      <c r="X2" s="395"/>
      <c r="Y2" s="395"/>
      <c r="Z2" s="395"/>
      <c r="AA2" s="395"/>
      <c r="AB2" s="395"/>
      <c r="AC2" s="395"/>
      <c r="AD2" s="395"/>
      <c r="AE2" s="395"/>
      <c r="AF2" s="395"/>
      <c r="AG2" s="395"/>
      <c r="AH2" s="395"/>
      <c r="AI2" s="395"/>
      <c r="AJ2" s="395"/>
      <c r="AK2" s="395"/>
      <c r="AL2" s="395"/>
      <c r="AM2" s="395"/>
      <c r="AN2" s="395"/>
      <c r="AO2" s="395"/>
      <c r="AP2" s="395"/>
      <c r="AQ2" s="395"/>
      <c r="AR2" s="395"/>
      <c r="AS2" s="395"/>
      <c r="AT2" s="395"/>
      <c r="AU2" s="395"/>
    </row>
    <row r="3" s="256" customFormat="1" ht="24" customHeight="1" spans="1:47">
      <c r="A3" s="266"/>
      <c r="B3" s="267" t="s">
        <v>1986</v>
      </c>
      <c r="C3" s="267"/>
      <c r="D3" s="267"/>
      <c r="E3" s="268"/>
      <c r="F3" s="263"/>
      <c r="G3" s="265"/>
      <c r="H3" s="265"/>
      <c r="I3" s="265"/>
      <c r="J3" s="265"/>
      <c r="K3" s="265"/>
      <c r="L3" s="265"/>
      <c r="M3" s="265"/>
      <c r="N3" s="265"/>
      <c r="O3" s="342"/>
      <c r="P3" s="343"/>
      <c r="Q3" s="390"/>
      <c r="R3" s="390"/>
      <c r="S3" s="391"/>
      <c r="T3" s="392"/>
      <c r="U3" s="393"/>
      <c r="V3" s="394"/>
      <c r="W3" s="395"/>
      <c r="X3" s="395"/>
      <c r="Y3" s="395"/>
      <c r="Z3" s="395"/>
      <c r="AA3" s="395"/>
      <c r="AB3" s="395"/>
      <c r="AC3" s="395"/>
      <c r="AD3" s="395"/>
      <c r="AE3" s="395"/>
      <c r="AF3" s="395"/>
      <c r="AG3" s="395"/>
      <c r="AH3" s="395"/>
      <c r="AI3" s="395"/>
      <c r="AJ3" s="395"/>
      <c r="AK3" s="395"/>
      <c r="AL3" s="395"/>
      <c r="AM3" s="395"/>
      <c r="AN3" s="395"/>
      <c r="AO3" s="395"/>
      <c r="AP3" s="395"/>
      <c r="AQ3" s="395"/>
      <c r="AR3" s="395"/>
      <c r="AS3" s="395"/>
      <c r="AT3" s="395"/>
      <c r="AU3" s="395"/>
    </row>
    <row r="4" s="256" customFormat="1" ht="21" spans="2:47">
      <c r="B4" s="267" t="s">
        <v>1987</v>
      </c>
      <c r="C4" s="267"/>
      <c r="D4" s="267"/>
      <c r="E4" s="268"/>
      <c r="F4" s="263"/>
      <c r="G4" s="265"/>
      <c r="H4" s="265"/>
      <c r="I4" s="265"/>
      <c r="J4" s="265"/>
      <c r="K4" s="265"/>
      <c r="L4" s="265"/>
      <c r="M4" s="265"/>
      <c r="N4" s="265"/>
      <c r="O4" s="342"/>
      <c r="P4" s="343"/>
      <c r="Q4" s="390"/>
      <c r="R4" s="390"/>
      <c r="S4" s="391"/>
      <c r="T4" s="392"/>
      <c r="U4" s="393"/>
      <c r="V4" s="394"/>
      <c r="W4" s="395"/>
      <c r="X4" s="395"/>
      <c r="Y4" s="395"/>
      <c r="Z4" s="395"/>
      <c r="AA4" s="395"/>
      <c r="AB4" s="395"/>
      <c r="AC4" s="395"/>
      <c r="AD4" s="395"/>
      <c r="AE4" s="395"/>
      <c r="AF4" s="395"/>
      <c r="AG4" s="395"/>
      <c r="AH4" s="395"/>
      <c r="AI4" s="395"/>
      <c r="AJ4" s="395"/>
      <c r="AK4" s="395"/>
      <c r="AL4" s="395"/>
      <c r="AM4" s="395"/>
      <c r="AN4" s="395"/>
      <c r="AO4" s="395"/>
      <c r="AP4" s="395"/>
      <c r="AQ4" s="395"/>
      <c r="AR4" s="395"/>
      <c r="AS4" s="395"/>
      <c r="AT4" s="395"/>
      <c r="AU4" s="395"/>
    </row>
    <row r="5" s="256" customFormat="1" ht="21" spans="2:47">
      <c r="B5" s="269"/>
      <c r="C5" s="270" t="s">
        <v>671</v>
      </c>
      <c r="D5" s="271"/>
      <c r="E5" s="271"/>
      <c r="F5" s="263"/>
      <c r="G5" s="265"/>
      <c r="H5" s="265"/>
      <c r="I5" s="265"/>
      <c r="J5" s="265"/>
      <c r="K5" s="265"/>
      <c r="L5" s="265"/>
      <c r="M5" s="265"/>
      <c r="N5" s="265"/>
      <c r="O5" s="342"/>
      <c r="P5" s="343"/>
      <c r="Q5" s="390"/>
      <c r="R5" s="390"/>
      <c r="S5" s="391"/>
      <c r="T5" s="392"/>
      <c r="U5" s="393"/>
      <c r="V5" s="394"/>
      <c r="W5" s="395"/>
      <c r="X5" s="395"/>
      <c r="Y5" s="395"/>
      <c r="Z5" s="395"/>
      <c r="AA5" s="395"/>
      <c r="AB5" s="395"/>
      <c r="AC5" s="395"/>
      <c r="AD5" s="395"/>
      <c r="AE5" s="395"/>
      <c r="AF5" s="395"/>
      <c r="AG5" s="395"/>
      <c r="AH5" s="395"/>
      <c r="AI5" s="395"/>
      <c r="AJ5" s="395"/>
      <c r="AK5" s="395"/>
      <c r="AL5" s="395"/>
      <c r="AM5" s="395"/>
      <c r="AN5" s="395"/>
      <c r="AO5" s="395"/>
      <c r="AP5" s="395"/>
      <c r="AQ5" s="395"/>
      <c r="AR5" s="395"/>
      <c r="AS5" s="395"/>
      <c r="AT5" s="395"/>
      <c r="AU5" s="395"/>
    </row>
    <row r="6" ht="16.95" spans="2:16">
      <c r="B6" s="272"/>
      <c r="C6" s="270" t="s">
        <v>1988</v>
      </c>
      <c r="F6" s="263"/>
      <c r="G6" s="265"/>
      <c r="H6" s="265"/>
      <c r="I6" s="265"/>
      <c r="J6" s="265"/>
      <c r="K6" s="265"/>
      <c r="L6" s="265"/>
      <c r="M6" s="265"/>
      <c r="N6" s="265"/>
      <c r="O6" s="344"/>
      <c r="P6" s="345"/>
    </row>
    <row r="7" ht="16.95" spans="2:20">
      <c r="B7" s="272"/>
      <c r="F7" s="263"/>
      <c r="G7" s="265"/>
      <c r="H7" s="265"/>
      <c r="I7" s="265"/>
      <c r="J7" s="265"/>
      <c r="K7" s="265"/>
      <c r="L7" s="265"/>
      <c r="M7" s="265"/>
      <c r="N7" s="265"/>
      <c r="O7" s="265"/>
      <c r="P7" s="265"/>
      <c r="Q7" s="257"/>
      <c r="R7" s="257"/>
      <c r="S7" s="257"/>
      <c r="T7" s="257"/>
    </row>
    <row r="8" ht="16.2" spans="2:20">
      <c r="B8" s="272"/>
      <c r="F8" s="263"/>
      <c r="G8" s="265"/>
      <c r="H8" s="265"/>
      <c r="I8" s="265"/>
      <c r="J8" s="265"/>
      <c r="K8" s="265"/>
      <c r="L8" s="265"/>
      <c r="M8" s="265"/>
      <c r="N8" s="265"/>
      <c r="O8" s="265"/>
      <c r="P8" s="265"/>
      <c r="Q8" s="257"/>
      <c r="R8" s="257"/>
      <c r="S8" s="257"/>
      <c r="T8" s="257"/>
    </row>
    <row r="9" ht="16.95" spans="2:20">
      <c r="B9" s="273" t="s">
        <v>1989</v>
      </c>
      <c r="F9" s="263"/>
      <c r="G9" s="265"/>
      <c r="H9" s="265"/>
      <c r="I9" s="265"/>
      <c r="J9" s="265"/>
      <c r="K9" s="265"/>
      <c r="L9" s="265"/>
      <c r="M9" s="265"/>
      <c r="N9" s="265"/>
      <c r="O9" s="265"/>
      <c r="P9" s="265"/>
      <c r="Q9" s="257"/>
      <c r="R9" s="257"/>
      <c r="S9" s="257"/>
      <c r="T9" s="257"/>
    </row>
    <row r="10" ht="23.25" customHeight="1" spans="2:14">
      <c r="B10" s="274"/>
      <c r="C10" s="258"/>
      <c r="D10" s="258"/>
      <c r="E10" s="275"/>
      <c r="F10" s="276"/>
      <c r="I10" s="346" t="str">
        <f>IF(COUNTIF($U$34:$U$74,"NG")&gt;0,"未回答あり"&amp;CHAR(10)&amp;"Not completed yet","回答完了"&amp;CHAR(10)&amp;"Answer completed")</f>
        <v>未回答あり
Not completed yet</v>
      </c>
      <c r="J10" s="347"/>
      <c r="K10" s="346" t="str">
        <f>IF(COUNTIF($Z$35:$Z$75,"NG")&gt;0,"未回答あり"&amp;CHAR(10)&amp;"Not completed yet","回答完了"&amp;CHAR(10)&amp;"Answer completed")</f>
        <v>未回答あり
Not completed yet</v>
      </c>
      <c r="L10" s="347"/>
      <c r="M10" s="346" t="str">
        <f>IF(COUNTIF($AE$34:$AE$74,"NG")&gt;0,"未回答あり"&amp;CHAR(10)&amp;"Not completed yet","回答完了"&amp;CHAR(10)&amp;"Answer completed")</f>
        <v>未回答あり
Not completed yet</v>
      </c>
      <c r="N10" s="347"/>
    </row>
    <row r="11" ht="23.25" customHeight="1" spans="2:14">
      <c r="B11" s="274"/>
      <c r="C11" s="258"/>
      <c r="D11" s="258"/>
      <c r="E11" s="275"/>
      <c r="F11" s="276"/>
      <c r="I11" s="348"/>
      <c r="J11" s="349"/>
      <c r="K11" s="348"/>
      <c r="L11" s="349"/>
      <c r="M11" s="348"/>
      <c r="N11" s="349"/>
    </row>
    <row r="12" ht="16.95" spans="2:14">
      <c r="B12" s="272"/>
      <c r="I12" s="350"/>
      <c r="J12" s="351"/>
      <c r="M12" s="350"/>
      <c r="N12" s="351"/>
    </row>
    <row r="13" ht="18.75" customHeight="1" spans="4:14">
      <c r="D13" s="277" t="s">
        <v>297</v>
      </c>
      <c r="E13" s="278" t="s">
        <v>1990</v>
      </c>
      <c r="F13" s="279"/>
      <c r="G13" s="279"/>
      <c r="I13" s="352" t="s">
        <v>1991</v>
      </c>
      <c r="J13" s="353" t="s">
        <v>1992</v>
      </c>
      <c r="K13" s="352" t="s">
        <v>1991</v>
      </c>
      <c r="L13" s="353" t="s">
        <v>1992</v>
      </c>
      <c r="M13" s="352" t="s">
        <v>1991</v>
      </c>
      <c r="N13" s="353" t="s">
        <v>1992</v>
      </c>
    </row>
    <row r="14" ht="15.75" customHeight="1" spans="4:15">
      <c r="D14" s="277"/>
      <c r="E14" s="278"/>
      <c r="F14" s="279"/>
      <c r="G14" s="279"/>
      <c r="H14" s="280"/>
      <c r="I14" s="354"/>
      <c r="J14" s="355"/>
      <c r="K14" s="354"/>
      <c r="L14" s="355"/>
      <c r="M14" s="354"/>
      <c r="N14" s="355"/>
      <c r="O14" s="356"/>
    </row>
    <row r="15" ht="15.75" customHeight="1" spans="4:14">
      <c r="D15" s="281"/>
      <c r="E15" s="278"/>
      <c r="F15" s="279"/>
      <c r="G15" s="279"/>
      <c r="I15" s="354"/>
      <c r="J15" s="357"/>
      <c r="K15" s="354"/>
      <c r="L15" s="357"/>
      <c r="M15" s="354"/>
      <c r="N15" s="357"/>
    </row>
    <row r="16" s="257" customFormat="1" ht="42" customHeight="1" spans="2:14">
      <c r="B16" s="282"/>
      <c r="C16" s="283"/>
      <c r="D16" s="284">
        <v>0</v>
      </c>
      <c r="E16" s="285" t="s">
        <v>2510</v>
      </c>
      <c r="F16" s="286"/>
      <c r="G16" s="286"/>
      <c r="I16" s="358"/>
      <c r="J16" s="359"/>
      <c r="K16" s="358"/>
      <c r="L16" s="359"/>
      <c r="M16" s="358"/>
      <c r="N16" s="359"/>
    </row>
    <row r="17" ht="66" customHeight="1" spans="4:14">
      <c r="D17" s="287">
        <v>1</v>
      </c>
      <c r="E17" s="288" t="s">
        <v>1993</v>
      </c>
      <c r="F17" s="289"/>
      <c r="G17" s="290"/>
      <c r="I17" s="360"/>
      <c r="J17" s="361"/>
      <c r="K17" s="360"/>
      <c r="L17" s="361"/>
      <c r="M17" s="360"/>
      <c r="N17" s="361"/>
    </row>
    <row r="18" ht="36" customHeight="1" spans="4:14">
      <c r="D18" s="291" t="s">
        <v>1994</v>
      </c>
      <c r="E18" s="292"/>
      <c r="F18" s="293"/>
      <c r="G18" s="294"/>
      <c r="I18" s="362"/>
      <c r="J18" s="363"/>
      <c r="K18" s="362"/>
      <c r="L18" s="363"/>
      <c r="M18" s="362"/>
      <c r="N18" s="363"/>
    </row>
    <row r="19" ht="115.5" customHeight="1" spans="4:14">
      <c r="D19" s="287">
        <v>2</v>
      </c>
      <c r="E19" s="295" t="s">
        <v>1995</v>
      </c>
      <c r="F19" s="296"/>
      <c r="G19" s="297"/>
      <c r="I19" s="360"/>
      <c r="J19" s="361"/>
      <c r="K19" s="360"/>
      <c r="L19" s="361"/>
      <c r="M19" s="360"/>
      <c r="N19" s="361"/>
    </row>
    <row r="20" ht="148.5" customHeight="1" spans="4:14">
      <c r="D20" s="287">
        <v>3</v>
      </c>
      <c r="E20" s="295" t="s">
        <v>1996</v>
      </c>
      <c r="F20" s="296"/>
      <c r="G20" s="297"/>
      <c r="I20" s="360"/>
      <c r="J20" s="361"/>
      <c r="K20" s="360"/>
      <c r="L20" s="361"/>
      <c r="M20" s="360"/>
      <c r="N20" s="361"/>
    </row>
    <row r="21" ht="132" customHeight="1" spans="4:14">
      <c r="D21" s="287">
        <v>4</v>
      </c>
      <c r="E21" s="295" t="s">
        <v>1997</v>
      </c>
      <c r="F21" s="296"/>
      <c r="G21" s="297"/>
      <c r="I21" s="360"/>
      <c r="J21" s="361"/>
      <c r="K21" s="360"/>
      <c r="L21" s="361"/>
      <c r="M21" s="360"/>
      <c r="N21" s="361"/>
    </row>
    <row r="22" ht="148.5" customHeight="1" spans="4:14">
      <c r="D22" s="287">
        <v>5</v>
      </c>
      <c r="E22" s="288" t="s">
        <v>1998</v>
      </c>
      <c r="F22" s="289"/>
      <c r="G22" s="290"/>
      <c r="I22" s="360"/>
      <c r="J22" s="361"/>
      <c r="K22" s="360"/>
      <c r="L22" s="361"/>
      <c r="M22" s="360"/>
      <c r="N22" s="361"/>
    </row>
    <row r="23" ht="132" customHeight="1" spans="4:14">
      <c r="D23" s="287">
        <v>6</v>
      </c>
      <c r="E23" s="288" t="s">
        <v>1999</v>
      </c>
      <c r="F23" s="289"/>
      <c r="G23" s="290"/>
      <c r="I23" s="360"/>
      <c r="J23" s="361"/>
      <c r="K23" s="360"/>
      <c r="L23" s="361"/>
      <c r="M23" s="360"/>
      <c r="N23" s="361"/>
    </row>
    <row r="24" ht="132" customHeight="1" spans="4:14">
      <c r="D24" s="287">
        <v>7</v>
      </c>
      <c r="E24" s="288" t="s">
        <v>2000</v>
      </c>
      <c r="F24" s="289"/>
      <c r="G24" s="290"/>
      <c r="I24" s="360"/>
      <c r="J24" s="361"/>
      <c r="K24" s="360"/>
      <c r="L24" s="361"/>
      <c r="M24" s="360"/>
      <c r="N24" s="361"/>
    </row>
    <row r="25" ht="115.5" customHeight="1" spans="4:14">
      <c r="D25" s="287">
        <v>8</v>
      </c>
      <c r="E25" s="288" t="s">
        <v>2001</v>
      </c>
      <c r="F25" s="289"/>
      <c r="G25" s="290"/>
      <c r="I25" s="360"/>
      <c r="J25" s="361"/>
      <c r="K25" s="360"/>
      <c r="L25" s="361"/>
      <c r="M25" s="360"/>
      <c r="N25" s="361"/>
    </row>
    <row r="26" ht="33" customHeight="1" spans="4:14">
      <c r="D26" s="287">
        <v>9</v>
      </c>
      <c r="E26" s="288" t="s">
        <v>2002</v>
      </c>
      <c r="F26" s="289"/>
      <c r="G26" s="290"/>
      <c r="I26" s="364"/>
      <c r="J26" s="365"/>
      <c r="K26" s="364"/>
      <c r="L26" s="365"/>
      <c r="M26" s="364"/>
      <c r="N26" s="365"/>
    </row>
    <row r="27" ht="42" customHeight="1" spans="2:14">
      <c r="B27" s="274"/>
      <c r="C27" s="298"/>
      <c r="D27" s="274"/>
      <c r="E27" s="274"/>
      <c r="F27" s="276"/>
      <c r="I27" s="366"/>
      <c r="J27" s="367"/>
      <c r="K27" s="366"/>
      <c r="L27" s="367"/>
      <c r="M27" s="366"/>
      <c r="N27" s="367"/>
    </row>
    <row r="28" ht="16.2" spans="2:14">
      <c r="B28" s="273" t="s">
        <v>2003</v>
      </c>
      <c r="I28" s="366"/>
      <c r="J28" s="367"/>
      <c r="K28" s="366"/>
      <c r="L28" s="367"/>
      <c r="M28" s="366"/>
      <c r="N28" s="367"/>
    </row>
    <row r="29" ht="13.95" spans="9:14">
      <c r="I29" s="366"/>
      <c r="J29" s="367"/>
      <c r="K29" s="366"/>
      <c r="L29" s="367"/>
      <c r="M29" s="366"/>
      <c r="N29" s="367"/>
    </row>
    <row r="30" ht="54" customHeight="1" spans="2:16">
      <c r="B30" s="299" t="s">
        <v>297</v>
      </c>
      <c r="C30" s="299" t="s">
        <v>1990</v>
      </c>
      <c r="D30" s="300" t="s">
        <v>2004</v>
      </c>
      <c r="E30" s="300"/>
      <c r="F30" s="300" t="s">
        <v>2005</v>
      </c>
      <c r="G30" s="301" t="s">
        <v>2006</v>
      </c>
      <c r="H30" s="302"/>
      <c r="I30" s="368" t="str">
        <f>"今回の回答"&amp;CHAR(10)&amp;"Response"&amp;CHAR(10)&amp;"("&amp;I$16&amp;")"</f>
        <v>今回の回答
Response
()</v>
      </c>
      <c r="J30" s="369"/>
      <c r="K30" s="368" t="str">
        <f>"今回の回答"&amp;CHAR(10)&amp;"Response"&amp;CHAR(10)&amp;"("&amp;K$16&amp;")"</f>
        <v>今回の回答
Response
()</v>
      </c>
      <c r="L30" s="369"/>
      <c r="M30" s="368" t="str">
        <f>"今回の回答"&amp;CHAR(10)&amp;"Response"&amp;CHAR(10)&amp;"("&amp;M$16&amp;")"</f>
        <v>今回の回答
Response
()</v>
      </c>
      <c r="N30" s="369"/>
      <c r="O30" s="370" t="s">
        <v>2008</v>
      </c>
      <c r="P30" s="371"/>
    </row>
    <row r="31" ht="15.75" customHeight="1" spans="2:31">
      <c r="B31" s="299"/>
      <c r="C31" s="299"/>
      <c r="D31" s="300"/>
      <c r="E31" s="300"/>
      <c r="F31" s="300"/>
      <c r="G31" s="303" t="s">
        <v>2009</v>
      </c>
      <c r="H31" s="304" t="s">
        <v>2010</v>
      </c>
      <c r="I31" s="372" t="s">
        <v>355</v>
      </c>
      <c r="J31" s="373" t="s">
        <v>2011</v>
      </c>
      <c r="K31" s="372" t="s">
        <v>355</v>
      </c>
      <c r="L31" s="373" t="s">
        <v>2011</v>
      </c>
      <c r="M31" s="372" t="s">
        <v>355</v>
      </c>
      <c r="N31" s="373" t="s">
        <v>2011</v>
      </c>
      <c r="O31" s="374" t="s">
        <v>2012</v>
      </c>
      <c r="P31" s="375" t="s">
        <v>2013</v>
      </c>
      <c r="Q31" s="396" t="s">
        <v>2014</v>
      </c>
      <c r="R31" s="396" t="s">
        <v>2015</v>
      </c>
      <c r="S31" s="396" t="s">
        <v>2016</v>
      </c>
      <c r="T31" s="396" t="s">
        <v>2017</v>
      </c>
      <c r="U31" s="397" t="s">
        <v>2018</v>
      </c>
      <c r="V31" s="398" t="s">
        <v>2014</v>
      </c>
      <c r="W31" s="396" t="s">
        <v>2015</v>
      </c>
      <c r="X31" s="396" t="s">
        <v>2016</v>
      </c>
      <c r="Y31" s="396" t="s">
        <v>2017</v>
      </c>
      <c r="Z31" s="405" t="s">
        <v>2018</v>
      </c>
      <c r="AA31" s="406" t="s">
        <v>2014</v>
      </c>
      <c r="AB31" s="396" t="s">
        <v>2015</v>
      </c>
      <c r="AC31" s="396" t="s">
        <v>2016</v>
      </c>
      <c r="AD31" s="396" t="s">
        <v>2017</v>
      </c>
      <c r="AE31" s="407" t="s">
        <v>2018</v>
      </c>
    </row>
    <row r="32" ht="46.5" customHeight="1" spans="2:31">
      <c r="B32" s="305"/>
      <c r="C32" s="305"/>
      <c r="D32" s="306" t="s">
        <v>740</v>
      </c>
      <c r="E32" s="307" t="s">
        <v>741</v>
      </c>
      <c r="F32" s="308"/>
      <c r="G32" s="309"/>
      <c r="H32" s="310"/>
      <c r="I32" s="376"/>
      <c r="J32" s="377"/>
      <c r="K32" s="376"/>
      <c r="L32" s="377"/>
      <c r="M32" s="376"/>
      <c r="N32" s="377"/>
      <c r="O32" s="378"/>
      <c r="P32" s="379"/>
      <c r="Q32" s="387" t="s">
        <v>124</v>
      </c>
      <c r="R32" s="331" t="s">
        <v>2019</v>
      </c>
      <c r="S32" s="387"/>
      <c r="T32" s="387"/>
      <c r="U32" s="326"/>
      <c r="V32" s="399" t="s">
        <v>124</v>
      </c>
      <c r="W32" s="331" t="s">
        <v>2019</v>
      </c>
      <c r="X32" s="387"/>
      <c r="Y32" s="387"/>
      <c r="Z32" s="408"/>
      <c r="AA32" s="386" t="s">
        <v>124</v>
      </c>
      <c r="AB32" s="331" t="s">
        <v>2019</v>
      </c>
      <c r="AC32" s="387"/>
      <c r="AD32" s="387"/>
      <c r="AE32" s="387"/>
    </row>
    <row r="33" ht="16.5" customHeight="1" spans="2:31">
      <c r="B33" s="311"/>
      <c r="C33" s="311"/>
      <c r="D33" s="312"/>
      <c r="E33" s="313"/>
      <c r="F33" s="314"/>
      <c r="G33" s="315"/>
      <c r="H33" s="316"/>
      <c r="I33" s="380"/>
      <c r="J33" s="381"/>
      <c r="K33" s="380"/>
      <c r="L33" s="381"/>
      <c r="M33" s="380"/>
      <c r="N33" s="381"/>
      <c r="O33" s="382"/>
      <c r="P33" s="383"/>
      <c r="Q33" s="387"/>
      <c r="R33" s="331"/>
      <c r="S33" s="387"/>
      <c r="T33" s="387"/>
      <c r="U33" s="326"/>
      <c r="V33" s="399"/>
      <c r="W33" s="331"/>
      <c r="X33" s="387"/>
      <c r="Y33" s="387"/>
      <c r="Z33" s="408"/>
      <c r="AA33" s="386"/>
      <c r="AB33" s="331"/>
      <c r="AC33" s="387"/>
      <c r="AD33" s="387"/>
      <c r="AE33" s="387"/>
    </row>
    <row r="34" ht="132" spans="2:31">
      <c r="B34" s="317">
        <v>1</v>
      </c>
      <c r="C34" s="318" t="s">
        <v>2020</v>
      </c>
      <c r="D34" s="319" t="s">
        <v>2511</v>
      </c>
      <c r="E34" s="320" t="s">
        <v>2021</v>
      </c>
      <c r="F34" s="321" t="s">
        <v>2022</v>
      </c>
      <c r="G34" s="322" t="s">
        <v>2023</v>
      </c>
      <c r="H34" s="323" t="s">
        <v>2024</v>
      </c>
      <c r="I34" s="384"/>
      <c r="J34" s="385"/>
      <c r="K34" s="384"/>
      <c r="L34" s="385"/>
      <c r="M34" s="384"/>
      <c r="N34" s="385"/>
      <c r="O34" s="386"/>
      <c r="P34" s="387"/>
      <c r="Q34" s="324"/>
      <c r="R34" s="324">
        <v>3</v>
      </c>
      <c r="S34" s="387" t="str">
        <f t="shared" ref="S34:S74" si="0">IF(AND($I$24="Yes",ISBLANK($Q34)),"否","要")</f>
        <v>要</v>
      </c>
      <c r="T34" s="387" t="str">
        <f t="shared" ref="T34:T74" si="1">IF(AND($I$17=1,$R34=2),"否",IF(AND($I$17=2,$R34=1),"否","要"))</f>
        <v>要</v>
      </c>
      <c r="U34" s="326" t="str">
        <f t="shared" ref="U34:U74" si="2">IF(OR($S34="否",$T34="否"),"OK",IF(AND(NOT(ISBLANK($G34)),NOT(ISBLANK($J34))),"OK","NG"))</f>
        <v>NG</v>
      </c>
      <c r="V34" s="400"/>
      <c r="W34" s="324">
        <v>3</v>
      </c>
      <c r="X34" s="387" t="str">
        <f>IF(AND($K$24="Yes",ISBLANK($V34)),"否","要")</f>
        <v>要</v>
      </c>
      <c r="Y34" s="387" t="str">
        <f>IF(AND($K$17=1,$W34=2),"否",IF(AND($K$17=2,$W34=1),"否","要"))</f>
        <v>要</v>
      </c>
      <c r="Z34" s="408" t="str">
        <f>IF(OR($X34="否",$Y34="否"),"OK",IF(AND(NOT(ISBLANK($G34)),NOT(ISBLANK($L34))),"OK","NG"))</f>
        <v>NG</v>
      </c>
      <c r="AA34" s="409"/>
      <c r="AB34" s="324">
        <v>3</v>
      </c>
      <c r="AC34" s="387" t="str">
        <f>IF(AND($M$24="Yes",ISBLANK($AA34)),"否","要")</f>
        <v>要</v>
      </c>
      <c r="AD34" s="387" t="str">
        <f>IF(AND($M$17=1,$AB34=2),"否",IF(AND($M$17=2,$AB34=1),"否","要"))</f>
        <v>要</v>
      </c>
      <c r="AE34" s="387" t="str">
        <f>IF(OR($AC34="否",$AD34="否"),"OK",IF(AND(NOT(ISBLANK($G34)),NOT(ISBLANK($N34))),"OK","NG"))</f>
        <v>NG</v>
      </c>
    </row>
    <row r="35" ht="129.6" spans="2:31">
      <c r="B35" s="324">
        <v>2</v>
      </c>
      <c r="C35" s="325" t="s">
        <v>2025</v>
      </c>
      <c r="D35" s="319" t="s">
        <v>2511</v>
      </c>
      <c r="E35" s="320" t="s">
        <v>2021</v>
      </c>
      <c r="F35" s="325" t="s">
        <v>2026</v>
      </c>
      <c r="G35" s="322" t="s">
        <v>2023</v>
      </c>
      <c r="H35" s="323" t="s">
        <v>2027</v>
      </c>
      <c r="I35" s="384"/>
      <c r="J35" s="385"/>
      <c r="K35" s="384"/>
      <c r="L35" s="385"/>
      <c r="M35" s="384"/>
      <c r="N35" s="385"/>
      <c r="O35" s="386"/>
      <c r="P35" s="387"/>
      <c r="Q35" s="324"/>
      <c r="R35" s="324">
        <v>3</v>
      </c>
      <c r="S35" s="387" t="str">
        <f t="shared" si="0"/>
        <v>要</v>
      </c>
      <c r="T35" s="387" t="str">
        <f t="shared" si="1"/>
        <v>要</v>
      </c>
      <c r="U35" s="326" t="str">
        <f t="shared" si="2"/>
        <v>NG</v>
      </c>
      <c r="V35" s="400"/>
      <c r="W35" s="324">
        <v>3</v>
      </c>
      <c r="X35" s="387" t="str">
        <f t="shared" ref="X35:X74" si="3">IF(AND($K$24="Yes",ISBLANK($V35)),"否","要")</f>
        <v>要</v>
      </c>
      <c r="Y35" s="387" t="str">
        <f t="shared" ref="Y35:Y74" si="4">IF(AND($K$17=1,$W35=2),"否",IF(AND($K$17=2,$W35=1),"否","要"))</f>
        <v>要</v>
      </c>
      <c r="Z35" s="408" t="str">
        <f t="shared" ref="Z35:Z74" si="5">IF(OR($X35="否",$Y35="否"),"OK",IF(AND(NOT(ISBLANK($G35)),NOT(ISBLANK($L35))),"OK","NG"))</f>
        <v>NG</v>
      </c>
      <c r="AA35" s="409"/>
      <c r="AB35" s="324">
        <v>3</v>
      </c>
      <c r="AC35" s="387" t="str">
        <f t="shared" ref="AC35:AC74" si="6">IF(AND($M$24="Yes",ISBLANK($AA35)),"否","要")</f>
        <v>要</v>
      </c>
      <c r="AD35" s="387" t="str">
        <f t="shared" ref="AD35:AD74" si="7">IF(AND($M$17=1,$AB35=2),"否",IF(AND($M$17=2,$AB35=1),"否","要"))</f>
        <v>要</v>
      </c>
      <c r="AE35" s="387" t="str">
        <f t="shared" ref="AE35:AE74" si="8">IF(OR($AC35="否",$AD35="否"),"OK",IF(AND(NOT(ISBLANK($G35)),NOT(ISBLANK($N35))),"OK","NG"))</f>
        <v>NG</v>
      </c>
    </row>
    <row r="36" ht="129.6" spans="2:31">
      <c r="B36" s="324">
        <v>3</v>
      </c>
      <c r="C36" s="325" t="s">
        <v>2028</v>
      </c>
      <c r="D36" s="319" t="s">
        <v>2511</v>
      </c>
      <c r="E36" s="320" t="s">
        <v>2021</v>
      </c>
      <c r="F36" s="325" t="s">
        <v>2029</v>
      </c>
      <c r="G36" s="322" t="s">
        <v>2023</v>
      </c>
      <c r="H36" s="323" t="s">
        <v>2030</v>
      </c>
      <c r="I36" s="384"/>
      <c r="J36" s="385"/>
      <c r="K36" s="384"/>
      <c r="L36" s="385"/>
      <c r="M36" s="384"/>
      <c r="N36" s="385"/>
      <c r="O36" s="386"/>
      <c r="P36" s="387"/>
      <c r="Q36" s="324"/>
      <c r="R36" s="324">
        <v>3</v>
      </c>
      <c r="S36" s="387" t="str">
        <f t="shared" si="0"/>
        <v>要</v>
      </c>
      <c r="T36" s="387" t="str">
        <f t="shared" si="1"/>
        <v>要</v>
      </c>
      <c r="U36" s="326" t="str">
        <f t="shared" si="2"/>
        <v>NG</v>
      </c>
      <c r="V36" s="400"/>
      <c r="W36" s="324">
        <v>3</v>
      </c>
      <c r="X36" s="387" t="str">
        <f t="shared" si="3"/>
        <v>要</v>
      </c>
      <c r="Y36" s="387" t="str">
        <f t="shared" si="4"/>
        <v>要</v>
      </c>
      <c r="Z36" s="408" t="str">
        <f t="shared" si="5"/>
        <v>NG</v>
      </c>
      <c r="AA36" s="409"/>
      <c r="AB36" s="324">
        <v>3</v>
      </c>
      <c r="AC36" s="387" t="str">
        <f t="shared" si="6"/>
        <v>要</v>
      </c>
      <c r="AD36" s="387" t="str">
        <f t="shared" si="7"/>
        <v>要</v>
      </c>
      <c r="AE36" s="387" t="str">
        <f t="shared" si="8"/>
        <v>NG</v>
      </c>
    </row>
    <row r="37" ht="129.6" spans="2:31">
      <c r="B37" s="324">
        <v>4</v>
      </c>
      <c r="C37" s="325" t="s">
        <v>2031</v>
      </c>
      <c r="D37" s="319" t="s">
        <v>2511</v>
      </c>
      <c r="E37" s="320" t="s">
        <v>2021</v>
      </c>
      <c r="F37" s="325" t="s">
        <v>2032</v>
      </c>
      <c r="G37" s="322" t="s">
        <v>2023</v>
      </c>
      <c r="H37" s="323" t="s">
        <v>2030</v>
      </c>
      <c r="I37" s="384"/>
      <c r="J37" s="385"/>
      <c r="K37" s="384"/>
      <c r="L37" s="385"/>
      <c r="M37" s="384"/>
      <c r="N37" s="385"/>
      <c r="O37" s="386"/>
      <c r="P37" s="387"/>
      <c r="Q37" s="324"/>
      <c r="R37" s="324">
        <v>3</v>
      </c>
      <c r="S37" s="387" t="str">
        <f t="shared" si="0"/>
        <v>要</v>
      </c>
      <c r="T37" s="387" t="str">
        <f t="shared" si="1"/>
        <v>要</v>
      </c>
      <c r="U37" s="326" t="str">
        <f t="shared" si="2"/>
        <v>NG</v>
      </c>
      <c r="V37" s="400"/>
      <c r="W37" s="324">
        <v>3</v>
      </c>
      <c r="X37" s="387" t="str">
        <f t="shared" si="3"/>
        <v>要</v>
      </c>
      <c r="Y37" s="387" t="str">
        <f t="shared" si="4"/>
        <v>要</v>
      </c>
      <c r="Z37" s="408" t="str">
        <f t="shared" si="5"/>
        <v>NG</v>
      </c>
      <c r="AA37" s="409"/>
      <c r="AB37" s="324">
        <v>3</v>
      </c>
      <c r="AC37" s="387" t="str">
        <f t="shared" si="6"/>
        <v>要</v>
      </c>
      <c r="AD37" s="387" t="str">
        <f t="shared" si="7"/>
        <v>要</v>
      </c>
      <c r="AE37" s="387" t="str">
        <f t="shared" si="8"/>
        <v>NG</v>
      </c>
    </row>
    <row r="38" ht="129.6" spans="2:31">
      <c r="B38" s="324">
        <v>5</v>
      </c>
      <c r="C38" s="325" t="s">
        <v>2033</v>
      </c>
      <c r="D38" s="319" t="s">
        <v>2511</v>
      </c>
      <c r="E38" s="320" t="s">
        <v>2021</v>
      </c>
      <c r="F38" s="325" t="s">
        <v>2034</v>
      </c>
      <c r="G38" s="322" t="s">
        <v>2023</v>
      </c>
      <c r="H38" s="323" t="s">
        <v>2035</v>
      </c>
      <c r="I38" s="384"/>
      <c r="J38" s="385"/>
      <c r="K38" s="384"/>
      <c r="L38" s="385"/>
      <c r="M38" s="384"/>
      <c r="N38" s="385"/>
      <c r="O38" s="386"/>
      <c r="P38" s="387"/>
      <c r="Q38" s="324" t="s">
        <v>2036</v>
      </c>
      <c r="R38" s="324">
        <v>3</v>
      </c>
      <c r="S38" s="387" t="str">
        <f t="shared" si="0"/>
        <v>要</v>
      </c>
      <c r="T38" s="387" t="str">
        <f t="shared" si="1"/>
        <v>要</v>
      </c>
      <c r="U38" s="326" t="str">
        <f t="shared" si="2"/>
        <v>NG</v>
      </c>
      <c r="V38" s="400" t="s">
        <v>2036</v>
      </c>
      <c r="W38" s="324">
        <v>3</v>
      </c>
      <c r="X38" s="387" t="str">
        <f t="shared" si="3"/>
        <v>要</v>
      </c>
      <c r="Y38" s="387" t="str">
        <f t="shared" si="4"/>
        <v>要</v>
      </c>
      <c r="Z38" s="408" t="str">
        <f t="shared" si="5"/>
        <v>NG</v>
      </c>
      <c r="AA38" s="409" t="s">
        <v>2036</v>
      </c>
      <c r="AB38" s="324">
        <v>3</v>
      </c>
      <c r="AC38" s="387" t="str">
        <f t="shared" si="6"/>
        <v>要</v>
      </c>
      <c r="AD38" s="387" t="str">
        <f t="shared" si="7"/>
        <v>要</v>
      </c>
      <c r="AE38" s="387" t="str">
        <f t="shared" si="8"/>
        <v>NG</v>
      </c>
    </row>
    <row r="39" ht="129.6" spans="2:31">
      <c r="B39" s="324">
        <v>6</v>
      </c>
      <c r="C39" s="325" t="s">
        <v>2037</v>
      </c>
      <c r="D39" s="319" t="s">
        <v>2511</v>
      </c>
      <c r="E39" s="320" t="s">
        <v>2021</v>
      </c>
      <c r="F39" s="325" t="s">
        <v>2038</v>
      </c>
      <c r="G39" s="322" t="s">
        <v>2039</v>
      </c>
      <c r="H39" s="326" t="s">
        <v>2040</v>
      </c>
      <c r="I39" s="384"/>
      <c r="J39" s="385"/>
      <c r="K39" s="384"/>
      <c r="L39" s="385"/>
      <c r="M39" s="384"/>
      <c r="N39" s="385"/>
      <c r="O39" s="386"/>
      <c r="P39" s="387"/>
      <c r="Q39" s="401"/>
      <c r="R39" s="401">
        <v>1</v>
      </c>
      <c r="S39" s="387" t="str">
        <f t="shared" si="0"/>
        <v>要</v>
      </c>
      <c r="T39" s="387" t="str">
        <f t="shared" si="1"/>
        <v>要</v>
      </c>
      <c r="U39" s="326" t="str">
        <f t="shared" si="2"/>
        <v>NG</v>
      </c>
      <c r="V39" s="402"/>
      <c r="W39" s="324">
        <v>1</v>
      </c>
      <c r="X39" s="387" t="str">
        <f t="shared" si="3"/>
        <v>要</v>
      </c>
      <c r="Y39" s="387" t="str">
        <f t="shared" si="4"/>
        <v>要</v>
      </c>
      <c r="Z39" s="408" t="str">
        <f t="shared" si="5"/>
        <v>NG</v>
      </c>
      <c r="AA39" s="410"/>
      <c r="AB39" s="324">
        <v>1</v>
      </c>
      <c r="AC39" s="387" t="str">
        <f t="shared" si="6"/>
        <v>要</v>
      </c>
      <c r="AD39" s="387" t="str">
        <f t="shared" si="7"/>
        <v>要</v>
      </c>
      <c r="AE39" s="387" t="str">
        <f t="shared" si="8"/>
        <v>NG</v>
      </c>
    </row>
    <row r="40" ht="129.6" spans="2:31">
      <c r="B40" s="324">
        <v>7</v>
      </c>
      <c r="C40" s="327" t="s">
        <v>2041</v>
      </c>
      <c r="D40" s="319" t="s">
        <v>2511</v>
      </c>
      <c r="E40" s="320" t="s">
        <v>2021</v>
      </c>
      <c r="F40" s="327" t="s">
        <v>2042</v>
      </c>
      <c r="G40" s="322" t="s">
        <v>2039</v>
      </c>
      <c r="H40" s="323" t="s">
        <v>2035</v>
      </c>
      <c r="I40" s="384"/>
      <c r="J40" s="385"/>
      <c r="K40" s="384"/>
      <c r="L40" s="385"/>
      <c r="M40" s="384"/>
      <c r="N40" s="385"/>
      <c r="O40" s="386"/>
      <c r="P40" s="387"/>
      <c r="Q40" s="324" t="s">
        <v>2036</v>
      </c>
      <c r="R40" s="401">
        <v>1</v>
      </c>
      <c r="S40" s="387" t="str">
        <f t="shared" si="0"/>
        <v>要</v>
      </c>
      <c r="T40" s="387" t="str">
        <f t="shared" si="1"/>
        <v>要</v>
      </c>
      <c r="U40" s="326" t="str">
        <f t="shared" si="2"/>
        <v>NG</v>
      </c>
      <c r="V40" s="400" t="s">
        <v>2036</v>
      </c>
      <c r="W40" s="324">
        <v>1</v>
      </c>
      <c r="X40" s="387" t="str">
        <f t="shared" si="3"/>
        <v>要</v>
      </c>
      <c r="Y40" s="387" t="str">
        <f t="shared" si="4"/>
        <v>要</v>
      </c>
      <c r="Z40" s="408" t="str">
        <f t="shared" si="5"/>
        <v>NG</v>
      </c>
      <c r="AA40" s="409" t="s">
        <v>2036</v>
      </c>
      <c r="AB40" s="324">
        <v>1</v>
      </c>
      <c r="AC40" s="387" t="str">
        <f t="shared" si="6"/>
        <v>要</v>
      </c>
      <c r="AD40" s="387" t="str">
        <f t="shared" si="7"/>
        <v>要</v>
      </c>
      <c r="AE40" s="387" t="str">
        <f t="shared" si="8"/>
        <v>NG</v>
      </c>
    </row>
    <row r="41" ht="129.6" spans="2:31">
      <c r="B41" s="317">
        <v>8</v>
      </c>
      <c r="C41" s="318" t="s">
        <v>2043</v>
      </c>
      <c r="D41" s="319" t="s">
        <v>2511</v>
      </c>
      <c r="E41" s="320" t="s">
        <v>2021</v>
      </c>
      <c r="F41" s="318" t="s">
        <v>2044</v>
      </c>
      <c r="G41" s="322" t="s">
        <v>2039</v>
      </c>
      <c r="H41" s="323" t="s">
        <v>2035</v>
      </c>
      <c r="I41" s="384"/>
      <c r="J41" s="385"/>
      <c r="K41" s="384"/>
      <c r="L41" s="385"/>
      <c r="M41" s="384"/>
      <c r="N41" s="385"/>
      <c r="O41" s="386"/>
      <c r="P41" s="387"/>
      <c r="Q41" s="324" t="s">
        <v>2036</v>
      </c>
      <c r="R41" s="324">
        <v>1</v>
      </c>
      <c r="S41" s="387" t="str">
        <f t="shared" si="0"/>
        <v>要</v>
      </c>
      <c r="T41" s="387" t="str">
        <f t="shared" si="1"/>
        <v>要</v>
      </c>
      <c r="U41" s="326" t="str">
        <f t="shared" si="2"/>
        <v>NG</v>
      </c>
      <c r="V41" s="400" t="s">
        <v>2036</v>
      </c>
      <c r="W41" s="324">
        <v>1</v>
      </c>
      <c r="X41" s="387" t="str">
        <f t="shared" si="3"/>
        <v>要</v>
      </c>
      <c r="Y41" s="387" t="str">
        <f t="shared" si="4"/>
        <v>要</v>
      </c>
      <c r="Z41" s="408" t="str">
        <f t="shared" si="5"/>
        <v>NG</v>
      </c>
      <c r="AA41" s="409" t="s">
        <v>2036</v>
      </c>
      <c r="AB41" s="324">
        <v>1</v>
      </c>
      <c r="AC41" s="387" t="str">
        <f t="shared" si="6"/>
        <v>要</v>
      </c>
      <c r="AD41" s="387" t="str">
        <f t="shared" si="7"/>
        <v>要</v>
      </c>
      <c r="AE41" s="387" t="str">
        <f t="shared" si="8"/>
        <v>NG</v>
      </c>
    </row>
    <row r="42" ht="129.6" spans="2:31">
      <c r="B42" s="328"/>
      <c r="C42" s="329"/>
      <c r="D42" s="319" t="s">
        <v>2511</v>
      </c>
      <c r="E42" s="320" t="s">
        <v>2021</v>
      </c>
      <c r="F42" s="329"/>
      <c r="G42" s="322" t="s">
        <v>2045</v>
      </c>
      <c r="H42" s="323" t="s">
        <v>2035</v>
      </c>
      <c r="I42" s="384"/>
      <c r="J42" s="385"/>
      <c r="K42" s="384"/>
      <c r="L42" s="385"/>
      <c r="M42" s="384"/>
      <c r="N42" s="385"/>
      <c r="O42" s="386"/>
      <c r="P42" s="387"/>
      <c r="Q42" s="324" t="s">
        <v>2036</v>
      </c>
      <c r="R42" s="324">
        <v>2</v>
      </c>
      <c r="S42" s="387" t="str">
        <f t="shared" si="0"/>
        <v>要</v>
      </c>
      <c r="T42" s="387" t="str">
        <f t="shared" si="1"/>
        <v>要</v>
      </c>
      <c r="U42" s="326" t="str">
        <f t="shared" si="2"/>
        <v>NG</v>
      </c>
      <c r="V42" s="400" t="s">
        <v>2036</v>
      </c>
      <c r="W42" s="324">
        <v>2</v>
      </c>
      <c r="X42" s="387" t="str">
        <f t="shared" si="3"/>
        <v>要</v>
      </c>
      <c r="Y42" s="387" t="str">
        <f t="shared" si="4"/>
        <v>要</v>
      </c>
      <c r="Z42" s="408" t="str">
        <f t="shared" si="5"/>
        <v>NG</v>
      </c>
      <c r="AA42" s="409" t="s">
        <v>2036</v>
      </c>
      <c r="AB42" s="324">
        <v>2</v>
      </c>
      <c r="AC42" s="387" t="str">
        <f t="shared" si="6"/>
        <v>要</v>
      </c>
      <c r="AD42" s="387" t="str">
        <f t="shared" si="7"/>
        <v>要</v>
      </c>
      <c r="AE42" s="387" t="str">
        <f t="shared" si="8"/>
        <v>NG</v>
      </c>
    </row>
    <row r="43" ht="129.6" spans="2:31">
      <c r="B43" s="324">
        <v>9</v>
      </c>
      <c r="C43" s="330" t="s">
        <v>2046</v>
      </c>
      <c r="D43" s="319" t="s">
        <v>2511</v>
      </c>
      <c r="E43" s="320" t="s">
        <v>2021</v>
      </c>
      <c r="F43" s="330" t="s">
        <v>2047</v>
      </c>
      <c r="G43" s="331" t="s">
        <v>2023</v>
      </c>
      <c r="H43" s="323" t="s">
        <v>2035</v>
      </c>
      <c r="I43" s="384"/>
      <c r="J43" s="385"/>
      <c r="K43" s="384"/>
      <c r="L43" s="385"/>
      <c r="M43" s="384"/>
      <c r="N43" s="385"/>
      <c r="O43" s="386"/>
      <c r="P43" s="387"/>
      <c r="Q43" s="324" t="s">
        <v>2036</v>
      </c>
      <c r="R43" s="324">
        <v>3</v>
      </c>
      <c r="S43" s="387" t="str">
        <f t="shared" si="0"/>
        <v>要</v>
      </c>
      <c r="T43" s="387" t="str">
        <f t="shared" si="1"/>
        <v>要</v>
      </c>
      <c r="U43" s="326" t="str">
        <f t="shared" si="2"/>
        <v>NG</v>
      </c>
      <c r="V43" s="400" t="s">
        <v>2036</v>
      </c>
      <c r="W43" s="324">
        <v>3</v>
      </c>
      <c r="X43" s="387" t="str">
        <f t="shared" si="3"/>
        <v>要</v>
      </c>
      <c r="Y43" s="387" t="str">
        <f t="shared" si="4"/>
        <v>要</v>
      </c>
      <c r="Z43" s="408" t="str">
        <f t="shared" si="5"/>
        <v>NG</v>
      </c>
      <c r="AA43" s="409" t="s">
        <v>2036</v>
      </c>
      <c r="AB43" s="324">
        <v>3</v>
      </c>
      <c r="AC43" s="387" t="str">
        <f t="shared" si="6"/>
        <v>要</v>
      </c>
      <c r="AD43" s="387" t="str">
        <f t="shared" si="7"/>
        <v>要</v>
      </c>
      <c r="AE43" s="387" t="str">
        <f t="shared" si="8"/>
        <v>NG</v>
      </c>
    </row>
    <row r="44" ht="129.6" spans="2:31">
      <c r="B44" s="324">
        <v>10</v>
      </c>
      <c r="C44" s="325" t="s">
        <v>2048</v>
      </c>
      <c r="D44" s="319" t="s">
        <v>2511</v>
      </c>
      <c r="E44" s="320" t="s">
        <v>2021</v>
      </c>
      <c r="F44" s="332" t="s">
        <v>2049</v>
      </c>
      <c r="G44" s="331" t="s">
        <v>2023</v>
      </c>
      <c r="H44" s="323" t="s">
        <v>2035</v>
      </c>
      <c r="I44" s="384"/>
      <c r="J44" s="385"/>
      <c r="K44" s="384"/>
      <c r="L44" s="385"/>
      <c r="M44" s="384"/>
      <c r="N44" s="385"/>
      <c r="O44" s="386"/>
      <c r="P44" s="387"/>
      <c r="Q44" s="324" t="s">
        <v>2036</v>
      </c>
      <c r="R44" s="324">
        <v>3</v>
      </c>
      <c r="S44" s="387" t="str">
        <f t="shared" si="0"/>
        <v>要</v>
      </c>
      <c r="T44" s="387" t="str">
        <f t="shared" si="1"/>
        <v>要</v>
      </c>
      <c r="U44" s="326" t="str">
        <f t="shared" si="2"/>
        <v>NG</v>
      </c>
      <c r="V44" s="400" t="s">
        <v>2036</v>
      </c>
      <c r="W44" s="324">
        <v>3</v>
      </c>
      <c r="X44" s="387" t="str">
        <f t="shared" si="3"/>
        <v>要</v>
      </c>
      <c r="Y44" s="387" t="str">
        <f t="shared" si="4"/>
        <v>要</v>
      </c>
      <c r="Z44" s="408" t="str">
        <f t="shared" si="5"/>
        <v>NG</v>
      </c>
      <c r="AA44" s="409" t="s">
        <v>2036</v>
      </c>
      <c r="AB44" s="324">
        <v>3</v>
      </c>
      <c r="AC44" s="387" t="str">
        <f t="shared" si="6"/>
        <v>要</v>
      </c>
      <c r="AD44" s="387" t="str">
        <f t="shared" si="7"/>
        <v>要</v>
      </c>
      <c r="AE44" s="387" t="str">
        <f t="shared" si="8"/>
        <v>NG</v>
      </c>
    </row>
    <row r="45" ht="129.6" spans="2:31">
      <c r="B45" s="324">
        <v>11</v>
      </c>
      <c r="C45" s="325" t="s">
        <v>2050</v>
      </c>
      <c r="D45" s="319" t="s">
        <v>2511</v>
      </c>
      <c r="E45" s="320" t="s">
        <v>2021</v>
      </c>
      <c r="F45" s="332" t="s">
        <v>2051</v>
      </c>
      <c r="G45" s="331" t="s">
        <v>2023</v>
      </c>
      <c r="H45" s="323" t="s">
        <v>2035</v>
      </c>
      <c r="I45" s="384"/>
      <c r="J45" s="385"/>
      <c r="K45" s="384"/>
      <c r="L45" s="385"/>
      <c r="M45" s="384"/>
      <c r="N45" s="385"/>
      <c r="O45" s="386"/>
      <c r="P45" s="387"/>
      <c r="Q45" s="324" t="s">
        <v>2036</v>
      </c>
      <c r="R45" s="324">
        <v>3</v>
      </c>
      <c r="S45" s="387" t="str">
        <f t="shared" si="0"/>
        <v>要</v>
      </c>
      <c r="T45" s="387" t="str">
        <f t="shared" si="1"/>
        <v>要</v>
      </c>
      <c r="U45" s="326" t="str">
        <f t="shared" si="2"/>
        <v>NG</v>
      </c>
      <c r="V45" s="400" t="s">
        <v>2036</v>
      </c>
      <c r="W45" s="324">
        <v>3</v>
      </c>
      <c r="X45" s="387" t="str">
        <f t="shared" si="3"/>
        <v>要</v>
      </c>
      <c r="Y45" s="387" t="str">
        <f t="shared" si="4"/>
        <v>要</v>
      </c>
      <c r="Z45" s="408" t="str">
        <f t="shared" si="5"/>
        <v>NG</v>
      </c>
      <c r="AA45" s="409" t="s">
        <v>2036</v>
      </c>
      <c r="AB45" s="324">
        <v>3</v>
      </c>
      <c r="AC45" s="387" t="str">
        <f t="shared" si="6"/>
        <v>要</v>
      </c>
      <c r="AD45" s="387" t="str">
        <f t="shared" si="7"/>
        <v>要</v>
      </c>
      <c r="AE45" s="387" t="str">
        <f t="shared" si="8"/>
        <v>NG</v>
      </c>
    </row>
    <row r="46" ht="129.6" spans="2:31">
      <c r="B46" s="324">
        <v>12</v>
      </c>
      <c r="C46" s="330" t="s">
        <v>2052</v>
      </c>
      <c r="D46" s="319" t="s">
        <v>2511</v>
      </c>
      <c r="E46" s="320" t="s">
        <v>2021</v>
      </c>
      <c r="F46" s="333" t="s">
        <v>2053</v>
      </c>
      <c r="G46" s="331" t="s">
        <v>2023</v>
      </c>
      <c r="H46" s="323" t="s">
        <v>2035</v>
      </c>
      <c r="I46" s="384"/>
      <c r="J46" s="385"/>
      <c r="K46" s="384"/>
      <c r="L46" s="385"/>
      <c r="M46" s="384"/>
      <c r="N46" s="385"/>
      <c r="O46" s="386"/>
      <c r="P46" s="387"/>
      <c r="Q46" s="324" t="s">
        <v>2036</v>
      </c>
      <c r="R46" s="324">
        <v>3</v>
      </c>
      <c r="S46" s="387" t="str">
        <f t="shared" si="0"/>
        <v>要</v>
      </c>
      <c r="T46" s="387" t="str">
        <f t="shared" si="1"/>
        <v>要</v>
      </c>
      <c r="U46" s="326" t="str">
        <f t="shared" si="2"/>
        <v>NG</v>
      </c>
      <c r="V46" s="400" t="s">
        <v>2036</v>
      </c>
      <c r="W46" s="324">
        <v>3</v>
      </c>
      <c r="X46" s="387" t="str">
        <f t="shared" si="3"/>
        <v>要</v>
      </c>
      <c r="Y46" s="387" t="str">
        <f t="shared" si="4"/>
        <v>要</v>
      </c>
      <c r="Z46" s="408" t="str">
        <f t="shared" si="5"/>
        <v>NG</v>
      </c>
      <c r="AA46" s="409" t="s">
        <v>2036</v>
      </c>
      <c r="AB46" s="324">
        <v>3</v>
      </c>
      <c r="AC46" s="387" t="str">
        <f t="shared" si="6"/>
        <v>要</v>
      </c>
      <c r="AD46" s="387" t="str">
        <f t="shared" si="7"/>
        <v>要</v>
      </c>
      <c r="AE46" s="387" t="str">
        <f t="shared" si="8"/>
        <v>NG</v>
      </c>
    </row>
    <row r="47" ht="129.6" spans="2:31">
      <c r="B47" s="324">
        <v>13</v>
      </c>
      <c r="C47" s="330" t="s">
        <v>2054</v>
      </c>
      <c r="D47" s="319" t="s">
        <v>2511</v>
      </c>
      <c r="E47" s="320" t="s">
        <v>2021</v>
      </c>
      <c r="F47" s="333" t="s">
        <v>2055</v>
      </c>
      <c r="G47" s="331" t="s">
        <v>2023</v>
      </c>
      <c r="H47" s="323" t="s">
        <v>2056</v>
      </c>
      <c r="I47" s="384"/>
      <c r="J47" s="385"/>
      <c r="K47" s="384"/>
      <c r="L47" s="385"/>
      <c r="M47" s="384"/>
      <c r="N47" s="385"/>
      <c r="O47" s="386"/>
      <c r="P47" s="387"/>
      <c r="Q47" s="324" t="s">
        <v>2036</v>
      </c>
      <c r="R47" s="324">
        <v>3</v>
      </c>
      <c r="S47" s="387" t="str">
        <f t="shared" si="0"/>
        <v>要</v>
      </c>
      <c r="T47" s="387" t="str">
        <f t="shared" si="1"/>
        <v>要</v>
      </c>
      <c r="U47" s="326" t="str">
        <f t="shared" si="2"/>
        <v>NG</v>
      </c>
      <c r="V47" s="400" t="s">
        <v>2036</v>
      </c>
      <c r="W47" s="324">
        <v>3</v>
      </c>
      <c r="X47" s="387" t="str">
        <f t="shared" si="3"/>
        <v>要</v>
      </c>
      <c r="Y47" s="387" t="str">
        <f t="shared" si="4"/>
        <v>要</v>
      </c>
      <c r="Z47" s="408" t="str">
        <f t="shared" si="5"/>
        <v>NG</v>
      </c>
      <c r="AA47" s="409" t="s">
        <v>2036</v>
      </c>
      <c r="AB47" s="324">
        <v>3</v>
      </c>
      <c r="AC47" s="387" t="str">
        <f t="shared" si="6"/>
        <v>要</v>
      </c>
      <c r="AD47" s="387" t="str">
        <f t="shared" si="7"/>
        <v>要</v>
      </c>
      <c r="AE47" s="387" t="str">
        <f t="shared" si="8"/>
        <v>NG</v>
      </c>
    </row>
    <row r="48" ht="158.4" spans="2:31">
      <c r="B48" s="324">
        <v>14</v>
      </c>
      <c r="C48" s="325" t="s">
        <v>2057</v>
      </c>
      <c r="D48" s="319" t="s">
        <v>2511</v>
      </c>
      <c r="E48" s="320" t="s">
        <v>2021</v>
      </c>
      <c r="F48" s="332" t="s">
        <v>2058</v>
      </c>
      <c r="G48" s="331" t="s">
        <v>2023</v>
      </c>
      <c r="H48" s="323" t="s">
        <v>2035</v>
      </c>
      <c r="I48" s="384"/>
      <c r="J48" s="385"/>
      <c r="K48" s="384"/>
      <c r="L48" s="385"/>
      <c r="M48" s="384"/>
      <c r="N48" s="385"/>
      <c r="O48" s="386"/>
      <c r="P48" s="387"/>
      <c r="Q48" s="324"/>
      <c r="R48" s="324">
        <v>3</v>
      </c>
      <c r="S48" s="387" t="str">
        <f t="shared" si="0"/>
        <v>要</v>
      </c>
      <c r="T48" s="387" t="str">
        <f t="shared" si="1"/>
        <v>要</v>
      </c>
      <c r="U48" s="326" t="str">
        <f t="shared" si="2"/>
        <v>NG</v>
      </c>
      <c r="V48" s="400"/>
      <c r="W48" s="324">
        <v>3</v>
      </c>
      <c r="X48" s="387" t="str">
        <f t="shared" si="3"/>
        <v>要</v>
      </c>
      <c r="Y48" s="387" t="str">
        <f t="shared" si="4"/>
        <v>要</v>
      </c>
      <c r="Z48" s="408" t="str">
        <f t="shared" si="5"/>
        <v>NG</v>
      </c>
      <c r="AA48" s="409"/>
      <c r="AB48" s="324">
        <v>3</v>
      </c>
      <c r="AC48" s="387" t="str">
        <f t="shared" si="6"/>
        <v>要</v>
      </c>
      <c r="AD48" s="387" t="str">
        <f t="shared" si="7"/>
        <v>要</v>
      </c>
      <c r="AE48" s="387" t="str">
        <f t="shared" si="8"/>
        <v>NG</v>
      </c>
    </row>
    <row r="49" ht="158.4" spans="2:31">
      <c r="B49" s="324">
        <v>15</v>
      </c>
      <c r="C49" s="325" t="s">
        <v>2059</v>
      </c>
      <c r="D49" s="319" t="s">
        <v>2511</v>
      </c>
      <c r="E49" s="320" t="s">
        <v>2021</v>
      </c>
      <c r="F49" s="332" t="s">
        <v>2058</v>
      </c>
      <c r="G49" s="331" t="s">
        <v>2023</v>
      </c>
      <c r="H49" s="323" t="s">
        <v>2024</v>
      </c>
      <c r="I49" s="384"/>
      <c r="J49" s="385"/>
      <c r="K49" s="384"/>
      <c r="L49" s="385"/>
      <c r="M49" s="384"/>
      <c r="N49" s="385"/>
      <c r="O49" s="386"/>
      <c r="P49" s="387"/>
      <c r="Q49" s="324"/>
      <c r="R49" s="324">
        <v>3</v>
      </c>
      <c r="S49" s="387" t="str">
        <f t="shared" si="0"/>
        <v>要</v>
      </c>
      <c r="T49" s="387" t="str">
        <f t="shared" si="1"/>
        <v>要</v>
      </c>
      <c r="U49" s="326" t="str">
        <f t="shared" si="2"/>
        <v>NG</v>
      </c>
      <c r="V49" s="400"/>
      <c r="W49" s="324">
        <v>3</v>
      </c>
      <c r="X49" s="387" t="str">
        <f t="shared" si="3"/>
        <v>要</v>
      </c>
      <c r="Y49" s="387" t="str">
        <f t="shared" si="4"/>
        <v>要</v>
      </c>
      <c r="Z49" s="408" t="str">
        <f t="shared" si="5"/>
        <v>NG</v>
      </c>
      <c r="AA49" s="409"/>
      <c r="AB49" s="324">
        <v>3</v>
      </c>
      <c r="AC49" s="387" t="str">
        <f t="shared" si="6"/>
        <v>要</v>
      </c>
      <c r="AD49" s="387" t="str">
        <f t="shared" si="7"/>
        <v>要</v>
      </c>
      <c r="AE49" s="387" t="str">
        <f t="shared" si="8"/>
        <v>NG</v>
      </c>
    </row>
    <row r="50" ht="129.6" spans="2:31">
      <c r="B50" s="324">
        <v>16</v>
      </c>
      <c r="C50" s="325" t="s">
        <v>2060</v>
      </c>
      <c r="D50" s="319" t="s">
        <v>2511</v>
      </c>
      <c r="E50" s="320" t="s">
        <v>2021</v>
      </c>
      <c r="F50" s="332" t="s">
        <v>2061</v>
      </c>
      <c r="G50" s="331" t="s">
        <v>2039</v>
      </c>
      <c r="H50" s="326" t="s">
        <v>2040</v>
      </c>
      <c r="I50" s="384"/>
      <c r="J50" s="385"/>
      <c r="K50" s="384"/>
      <c r="L50" s="385"/>
      <c r="M50" s="384"/>
      <c r="N50" s="385"/>
      <c r="O50" s="386"/>
      <c r="P50" s="387"/>
      <c r="Q50" s="324" t="s">
        <v>2036</v>
      </c>
      <c r="R50" s="324">
        <v>1</v>
      </c>
      <c r="S50" s="387" t="str">
        <f t="shared" si="0"/>
        <v>要</v>
      </c>
      <c r="T50" s="387" t="str">
        <f t="shared" si="1"/>
        <v>要</v>
      </c>
      <c r="U50" s="326" t="str">
        <f t="shared" si="2"/>
        <v>NG</v>
      </c>
      <c r="V50" s="400" t="s">
        <v>2036</v>
      </c>
      <c r="W50" s="324">
        <v>1</v>
      </c>
      <c r="X50" s="387" t="str">
        <f t="shared" si="3"/>
        <v>要</v>
      </c>
      <c r="Y50" s="387" t="str">
        <f t="shared" si="4"/>
        <v>要</v>
      </c>
      <c r="Z50" s="408" t="str">
        <f t="shared" si="5"/>
        <v>NG</v>
      </c>
      <c r="AA50" s="409" t="s">
        <v>2036</v>
      </c>
      <c r="AB50" s="324">
        <v>1</v>
      </c>
      <c r="AC50" s="387" t="str">
        <f t="shared" si="6"/>
        <v>要</v>
      </c>
      <c r="AD50" s="387" t="str">
        <f t="shared" si="7"/>
        <v>要</v>
      </c>
      <c r="AE50" s="387" t="str">
        <f t="shared" si="8"/>
        <v>NG</v>
      </c>
    </row>
    <row r="51" ht="129.6" spans="2:31">
      <c r="B51" s="324">
        <v>17</v>
      </c>
      <c r="C51" s="325" t="s">
        <v>2062</v>
      </c>
      <c r="D51" s="319" t="s">
        <v>2511</v>
      </c>
      <c r="E51" s="320" t="s">
        <v>2021</v>
      </c>
      <c r="F51" s="332" t="s">
        <v>2063</v>
      </c>
      <c r="G51" s="331" t="s">
        <v>2039</v>
      </c>
      <c r="H51" s="326" t="s">
        <v>2040</v>
      </c>
      <c r="I51" s="384"/>
      <c r="J51" s="385"/>
      <c r="K51" s="384"/>
      <c r="L51" s="385"/>
      <c r="M51" s="384"/>
      <c r="N51" s="385"/>
      <c r="O51" s="386"/>
      <c r="P51" s="387"/>
      <c r="Q51" s="324" t="s">
        <v>2036</v>
      </c>
      <c r="R51" s="324">
        <v>1</v>
      </c>
      <c r="S51" s="387" t="str">
        <f t="shared" si="0"/>
        <v>要</v>
      </c>
      <c r="T51" s="387" t="str">
        <f t="shared" si="1"/>
        <v>要</v>
      </c>
      <c r="U51" s="326" t="str">
        <f t="shared" si="2"/>
        <v>NG</v>
      </c>
      <c r="V51" s="400" t="s">
        <v>2036</v>
      </c>
      <c r="W51" s="324">
        <v>1</v>
      </c>
      <c r="X51" s="387" t="str">
        <f t="shared" si="3"/>
        <v>要</v>
      </c>
      <c r="Y51" s="387" t="str">
        <f t="shared" si="4"/>
        <v>要</v>
      </c>
      <c r="Z51" s="408" t="str">
        <f t="shared" si="5"/>
        <v>NG</v>
      </c>
      <c r="AA51" s="409" t="s">
        <v>2036</v>
      </c>
      <c r="AB51" s="324">
        <v>1</v>
      </c>
      <c r="AC51" s="387" t="str">
        <f t="shared" si="6"/>
        <v>要</v>
      </c>
      <c r="AD51" s="387" t="str">
        <f t="shared" si="7"/>
        <v>要</v>
      </c>
      <c r="AE51" s="387" t="str">
        <f t="shared" si="8"/>
        <v>NG</v>
      </c>
    </row>
    <row r="52" ht="129.6" spans="2:31">
      <c r="B52" s="317">
        <v>18</v>
      </c>
      <c r="C52" s="318" t="s">
        <v>2064</v>
      </c>
      <c r="D52" s="319" t="s">
        <v>2511</v>
      </c>
      <c r="E52" s="320" t="s">
        <v>2021</v>
      </c>
      <c r="F52" s="321" t="s">
        <v>2065</v>
      </c>
      <c r="G52" s="331" t="s">
        <v>2039</v>
      </c>
      <c r="H52" s="326" t="s">
        <v>2040</v>
      </c>
      <c r="I52" s="384"/>
      <c r="J52" s="385"/>
      <c r="K52" s="384"/>
      <c r="L52" s="385"/>
      <c r="M52" s="384"/>
      <c r="N52" s="385"/>
      <c r="O52" s="386"/>
      <c r="P52" s="387"/>
      <c r="Q52" s="324" t="s">
        <v>2036</v>
      </c>
      <c r="R52" s="403">
        <v>1</v>
      </c>
      <c r="S52" s="387" t="str">
        <f t="shared" si="0"/>
        <v>要</v>
      </c>
      <c r="T52" s="387" t="str">
        <f t="shared" si="1"/>
        <v>要</v>
      </c>
      <c r="U52" s="326" t="str">
        <f t="shared" si="2"/>
        <v>NG</v>
      </c>
      <c r="V52" s="400" t="s">
        <v>2036</v>
      </c>
      <c r="W52" s="324">
        <v>1</v>
      </c>
      <c r="X52" s="387" t="str">
        <f t="shared" si="3"/>
        <v>要</v>
      </c>
      <c r="Y52" s="387" t="str">
        <f t="shared" si="4"/>
        <v>要</v>
      </c>
      <c r="Z52" s="408" t="str">
        <f t="shared" si="5"/>
        <v>NG</v>
      </c>
      <c r="AA52" s="409" t="s">
        <v>2036</v>
      </c>
      <c r="AB52" s="324">
        <v>1</v>
      </c>
      <c r="AC52" s="387" t="str">
        <f t="shared" si="6"/>
        <v>要</v>
      </c>
      <c r="AD52" s="387" t="str">
        <f t="shared" si="7"/>
        <v>要</v>
      </c>
      <c r="AE52" s="387" t="str">
        <f t="shared" si="8"/>
        <v>NG</v>
      </c>
    </row>
    <row r="53" ht="129.6" spans="2:31">
      <c r="B53" s="328"/>
      <c r="C53" s="329"/>
      <c r="D53" s="319" t="s">
        <v>2511</v>
      </c>
      <c r="E53" s="320" t="s">
        <v>2021</v>
      </c>
      <c r="F53" s="334"/>
      <c r="G53" s="331" t="s">
        <v>2045</v>
      </c>
      <c r="H53" s="326" t="s">
        <v>2040</v>
      </c>
      <c r="I53" s="384"/>
      <c r="J53" s="385"/>
      <c r="K53" s="384"/>
      <c r="L53" s="385"/>
      <c r="M53" s="384"/>
      <c r="N53" s="385"/>
      <c r="O53" s="386"/>
      <c r="P53" s="387"/>
      <c r="Q53" s="324" t="s">
        <v>2036</v>
      </c>
      <c r="R53" s="403">
        <v>2</v>
      </c>
      <c r="S53" s="387" t="str">
        <f t="shared" si="0"/>
        <v>要</v>
      </c>
      <c r="T53" s="387" t="str">
        <f t="shared" si="1"/>
        <v>要</v>
      </c>
      <c r="U53" s="326" t="str">
        <f t="shared" si="2"/>
        <v>NG</v>
      </c>
      <c r="V53" s="400" t="s">
        <v>2036</v>
      </c>
      <c r="W53" s="324">
        <v>2</v>
      </c>
      <c r="X53" s="387" t="str">
        <f t="shared" si="3"/>
        <v>要</v>
      </c>
      <c r="Y53" s="387" t="str">
        <f t="shared" si="4"/>
        <v>要</v>
      </c>
      <c r="Z53" s="408" t="str">
        <f t="shared" si="5"/>
        <v>NG</v>
      </c>
      <c r="AA53" s="409" t="s">
        <v>2036</v>
      </c>
      <c r="AB53" s="324">
        <v>2</v>
      </c>
      <c r="AC53" s="387" t="str">
        <f t="shared" si="6"/>
        <v>要</v>
      </c>
      <c r="AD53" s="387" t="str">
        <f t="shared" si="7"/>
        <v>要</v>
      </c>
      <c r="AE53" s="387" t="str">
        <f t="shared" si="8"/>
        <v>NG</v>
      </c>
    </row>
    <row r="54" ht="224.4" spans="2:31">
      <c r="B54" s="324">
        <v>19</v>
      </c>
      <c r="C54" s="325" t="s">
        <v>2066</v>
      </c>
      <c r="D54" s="319" t="s">
        <v>2511</v>
      </c>
      <c r="E54" s="320" t="s">
        <v>2021</v>
      </c>
      <c r="F54" s="332" t="s">
        <v>2067</v>
      </c>
      <c r="G54" s="331" t="s">
        <v>2039</v>
      </c>
      <c r="H54" s="326" t="s">
        <v>2040</v>
      </c>
      <c r="I54" s="384"/>
      <c r="J54" s="385"/>
      <c r="K54" s="384"/>
      <c r="L54" s="385"/>
      <c r="M54" s="384"/>
      <c r="N54" s="385"/>
      <c r="O54" s="386"/>
      <c r="P54" s="387"/>
      <c r="Q54" s="324" t="s">
        <v>2036</v>
      </c>
      <c r="R54" s="401">
        <v>1</v>
      </c>
      <c r="S54" s="387" t="str">
        <f t="shared" si="0"/>
        <v>要</v>
      </c>
      <c r="T54" s="387" t="str">
        <f t="shared" si="1"/>
        <v>要</v>
      </c>
      <c r="U54" s="326" t="str">
        <f t="shared" si="2"/>
        <v>NG</v>
      </c>
      <c r="V54" s="400" t="s">
        <v>2036</v>
      </c>
      <c r="W54" s="324">
        <v>1</v>
      </c>
      <c r="X54" s="387" t="str">
        <f t="shared" si="3"/>
        <v>要</v>
      </c>
      <c r="Y54" s="387" t="str">
        <f t="shared" si="4"/>
        <v>要</v>
      </c>
      <c r="Z54" s="408" t="str">
        <f t="shared" si="5"/>
        <v>NG</v>
      </c>
      <c r="AA54" s="409" t="s">
        <v>2036</v>
      </c>
      <c r="AB54" s="324">
        <v>1</v>
      </c>
      <c r="AC54" s="387" t="str">
        <f t="shared" si="6"/>
        <v>要</v>
      </c>
      <c r="AD54" s="387" t="str">
        <f t="shared" si="7"/>
        <v>要</v>
      </c>
      <c r="AE54" s="387" t="str">
        <f t="shared" si="8"/>
        <v>NG</v>
      </c>
    </row>
    <row r="55" ht="129.6" spans="2:31">
      <c r="B55" s="324">
        <v>20</v>
      </c>
      <c r="C55" s="325" t="s">
        <v>2068</v>
      </c>
      <c r="D55" s="319" t="s">
        <v>2511</v>
      </c>
      <c r="E55" s="320" t="s">
        <v>2021</v>
      </c>
      <c r="F55" s="332" t="s">
        <v>2069</v>
      </c>
      <c r="G55" s="331" t="s">
        <v>2039</v>
      </c>
      <c r="H55" s="326" t="s">
        <v>2040</v>
      </c>
      <c r="I55" s="384"/>
      <c r="J55" s="385"/>
      <c r="K55" s="384"/>
      <c r="L55" s="385"/>
      <c r="M55" s="384"/>
      <c r="N55" s="385"/>
      <c r="O55" s="386"/>
      <c r="P55" s="387"/>
      <c r="Q55" s="324"/>
      <c r="R55" s="324">
        <v>1</v>
      </c>
      <c r="S55" s="387" t="str">
        <f t="shared" si="0"/>
        <v>要</v>
      </c>
      <c r="T55" s="387" t="str">
        <f t="shared" si="1"/>
        <v>要</v>
      </c>
      <c r="U55" s="326" t="str">
        <f t="shared" si="2"/>
        <v>NG</v>
      </c>
      <c r="V55" s="400"/>
      <c r="W55" s="324">
        <v>1</v>
      </c>
      <c r="X55" s="387" t="str">
        <f t="shared" si="3"/>
        <v>要</v>
      </c>
      <c r="Y55" s="387" t="str">
        <f t="shared" si="4"/>
        <v>要</v>
      </c>
      <c r="Z55" s="408" t="str">
        <f t="shared" si="5"/>
        <v>NG</v>
      </c>
      <c r="AA55" s="409"/>
      <c r="AB55" s="324">
        <v>1</v>
      </c>
      <c r="AC55" s="387" t="str">
        <f t="shared" si="6"/>
        <v>要</v>
      </c>
      <c r="AD55" s="387" t="str">
        <f t="shared" si="7"/>
        <v>要</v>
      </c>
      <c r="AE55" s="387" t="str">
        <f t="shared" si="8"/>
        <v>NG</v>
      </c>
    </row>
    <row r="56" ht="224.4" spans="2:31">
      <c r="B56" s="324">
        <v>21</v>
      </c>
      <c r="C56" s="325" t="s">
        <v>2070</v>
      </c>
      <c r="D56" s="319" t="s">
        <v>2511</v>
      </c>
      <c r="E56" s="320" t="s">
        <v>2021</v>
      </c>
      <c r="F56" s="332" t="s">
        <v>2071</v>
      </c>
      <c r="G56" s="331" t="s">
        <v>2039</v>
      </c>
      <c r="H56" s="326" t="s">
        <v>2040</v>
      </c>
      <c r="I56" s="384"/>
      <c r="J56" s="385"/>
      <c r="K56" s="384"/>
      <c r="L56" s="385"/>
      <c r="M56" s="384"/>
      <c r="N56" s="385"/>
      <c r="O56" s="386"/>
      <c r="P56" s="387"/>
      <c r="Q56" s="324" t="s">
        <v>2036</v>
      </c>
      <c r="R56" s="324">
        <v>1</v>
      </c>
      <c r="S56" s="387" t="str">
        <f t="shared" si="0"/>
        <v>要</v>
      </c>
      <c r="T56" s="387" t="str">
        <f t="shared" si="1"/>
        <v>要</v>
      </c>
      <c r="U56" s="326" t="str">
        <f t="shared" si="2"/>
        <v>NG</v>
      </c>
      <c r="V56" s="400" t="s">
        <v>2036</v>
      </c>
      <c r="W56" s="324">
        <v>1</v>
      </c>
      <c r="X56" s="387" t="str">
        <f t="shared" si="3"/>
        <v>要</v>
      </c>
      <c r="Y56" s="387" t="str">
        <f t="shared" si="4"/>
        <v>要</v>
      </c>
      <c r="Z56" s="408" t="str">
        <f t="shared" si="5"/>
        <v>NG</v>
      </c>
      <c r="AA56" s="409" t="s">
        <v>2036</v>
      </c>
      <c r="AB56" s="324">
        <v>1</v>
      </c>
      <c r="AC56" s="387" t="str">
        <f t="shared" si="6"/>
        <v>要</v>
      </c>
      <c r="AD56" s="387" t="str">
        <f t="shared" si="7"/>
        <v>要</v>
      </c>
      <c r="AE56" s="387" t="str">
        <f t="shared" si="8"/>
        <v>NG</v>
      </c>
    </row>
    <row r="57" ht="129.6" spans="2:31">
      <c r="B57" s="317">
        <v>22</v>
      </c>
      <c r="C57" s="318" t="s">
        <v>2072</v>
      </c>
      <c r="D57" s="319" t="s">
        <v>2511</v>
      </c>
      <c r="E57" s="320" t="s">
        <v>2021</v>
      </c>
      <c r="F57" s="321" t="s">
        <v>2073</v>
      </c>
      <c r="G57" s="331" t="s">
        <v>2039</v>
      </c>
      <c r="H57" s="323" t="s">
        <v>2074</v>
      </c>
      <c r="I57" s="384"/>
      <c r="J57" s="385"/>
      <c r="K57" s="384"/>
      <c r="L57" s="385"/>
      <c r="M57" s="384"/>
      <c r="N57" s="385"/>
      <c r="O57" s="386"/>
      <c r="P57" s="387"/>
      <c r="Q57" s="324" t="s">
        <v>2036</v>
      </c>
      <c r="R57" s="401">
        <v>1</v>
      </c>
      <c r="S57" s="387" t="str">
        <f t="shared" si="0"/>
        <v>要</v>
      </c>
      <c r="T57" s="387" t="str">
        <f t="shared" si="1"/>
        <v>要</v>
      </c>
      <c r="U57" s="326" t="str">
        <f t="shared" si="2"/>
        <v>NG</v>
      </c>
      <c r="V57" s="400" t="s">
        <v>2036</v>
      </c>
      <c r="W57" s="324">
        <v>1</v>
      </c>
      <c r="X57" s="387" t="str">
        <f t="shared" si="3"/>
        <v>要</v>
      </c>
      <c r="Y57" s="387" t="str">
        <f t="shared" si="4"/>
        <v>要</v>
      </c>
      <c r="Z57" s="408" t="str">
        <f t="shared" si="5"/>
        <v>NG</v>
      </c>
      <c r="AA57" s="409" t="s">
        <v>2036</v>
      </c>
      <c r="AB57" s="324">
        <v>1</v>
      </c>
      <c r="AC57" s="387" t="str">
        <f t="shared" si="6"/>
        <v>要</v>
      </c>
      <c r="AD57" s="387" t="str">
        <f t="shared" si="7"/>
        <v>要</v>
      </c>
      <c r="AE57" s="387" t="str">
        <f t="shared" si="8"/>
        <v>NG</v>
      </c>
    </row>
    <row r="58" ht="129.6" spans="2:31">
      <c r="B58" s="328"/>
      <c r="C58" s="329"/>
      <c r="D58" s="319" t="s">
        <v>2511</v>
      </c>
      <c r="E58" s="320" t="s">
        <v>2021</v>
      </c>
      <c r="F58" s="334"/>
      <c r="G58" s="331" t="s">
        <v>2045</v>
      </c>
      <c r="H58" s="323" t="s">
        <v>2074</v>
      </c>
      <c r="I58" s="384"/>
      <c r="J58" s="385"/>
      <c r="K58" s="384"/>
      <c r="L58" s="385"/>
      <c r="M58" s="384"/>
      <c r="N58" s="385"/>
      <c r="O58" s="386"/>
      <c r="P58" s="387"/>
      <c r="Q58" s="324" t="s">
        <v>2036</v>
      </c>
      <c r="R58" s="401">
        <v>2</v>
      </c>
      <c r="S58" s="387" t="str">
        <f t="shared" si="0"/>
        <v>要</v>
      </c>
      <c r="T58" s="387" t="str">
        <f t="shared" si="1"/>
        <v>要</v>
      </c>
      <c r="U58" s="326" t="str">
        <f t="shared" si="2"/>
        <v>NG</v>
      </c>
      <c r="V58" s="400" t="s">
        <v>2036</v>
      </c>
      <c r="W58" s="324">
        <v>2</v>
      </c>
      <c r="X58" s="387" t="str">
        <f t="shared" si="3"/>
        <v>要</v>
      </c>
      <c r="Y58" s="387" t="str">
        <f t="shared" si="4"/>
        <v>要</v>
      </c>
      <c r="Z58" s="408" t="str">
        <f t="shared" si="5"/>
        <v>NG</v>
      </c>
      <c r="AA58" s="409" t="s">
        <v>2036</v>
      </c>
      <c r="AB58" s="324">
        <v>2</v>
      </c>
      <c r="AC58" s="387" t="str">
        <f t="shared" si="6"/>
        <v>要</v>
      </c>
      <c r="AD58" s="387" t="str">
        <f t="shared" si="7"/>
        <v>要</v>
      </c>
      <c r="AE58" s="387" t="str">
        <f t="shared" si="8"/>
        <v>NG</v>
      </c>
    </row>
    <row r="59" ht="129.6" spans="2:31">
      <c r="B59" s="317">
        <v>23</v>
      </c>
      <c r="C59" s="335" t="s">
        <v>2075</v>
      </c>
      <c r="D59" s="319" t="s">
        <v>2511</v>
      </c>
      <c r="E59" s="320" t="s">
        <v>2021</v>
      </c>
      <c r="F59" s="336"/>
      <c r="G59" s="331" t="s">
        <v>2039</v>
      </c>
      <c r="H59" s="323" t="s">
        <v>2074</v>
      </c>
      <c r="I59" s="384"/>
      <c r="J59" s="385"/>
      <c r="K59" s="384"/>
      <c r="L59" s="385"/>
      <c r="M59" s="384"/>
      <c r="N59" s="385"/>
      <c r="O59" s="386"/>
      <c r="P59" s="387"/>
      <c r="Q59" s="324" t="s">
        <v>2036</v>
      </c>
      <c r="R59" s="404">
        <v>1</v>
      </c>
      <c r="S59" s="387" t="str">
        <f t="shared" si="0"/>
        <v>要</v>
      </c>
      <c r="T59" s="387" t="str">
        <f t="shared" si="1"/>
        <v>要</v>
      </c>
      <c r="U59" s="326" t="str">
        <f t="shared" si="2"/>
        <v>NG</v>
      </c>
      <c r="V59" s="400" t="s">
        <v>2036</v>
      </c>
      <c r="W59" s="324">
        <v>1</v>
      </c>
      <c r="X59" s="387" t="str">
        <f t="shared" si="3"/>
        <v>要</v>
      </c>
      <c r="Y59" s="387" t="str">
        <f t="shared" si="4"/>
        <v>要</v>
      </c>
      <c r="Z59" s="408" t="str">
        <f t="shared" si="5"/>
        <v>NG</v>
      </c>
      <c r="AA59" s="409" t="s">
        <v>2036</v>
      </c>
      <c r="AB59" s="324">
        <v>1</v>
      </c>
      <c r="AC59" s="387" t="str">
        <f t="shared" si="6"/>
        <v>要</v>
      </c>
      <c r="AD59" s="387" t="str">
        <f t="shared" si="7"/>
        <v>要</v>
      </c>
      <c r="AE59" s="387" t="str">
        <f t="shared" si="8"/>
        <v>NG</v>
      </c>
    </row>
    <row r="60" ht="129.6" spans="2:31">
      <c r="B60" s="328"/>
      <c r="C60" s="337"/>
      <c r="D60" s="319" t="s">
        <v>2511</v>
      </c>
      <c r="E60" s="320" t="s">
        <v>2021</v>
      </c>
      <c r="F60" s="338"/>
      <c r="G60" s="331" t="s">
        <v>2045</v>
      </c>
      <c r="H60" s="323" t="s">
        <v>2074</v>
      </c>
      <c r="I60" s="384"/>
      <c r="J60" s="385"/>
      <c r="K60" s="384"/>
      <c r="L60" s="385"/>
      <c r="M60" s="384"/>
      <c r="N60" s="385"/>
      <c r="O60" s="386"/>
      <c r="P60" s="387"/>
      <c r="Q60" s="324" t="s">
        <v>2036</v>
      </c>
      <c r="R60" s="404">
        <v>2</v>
      </c>
      <c r="S60" s="387" t="str">
        <f t="shared" si="0"/>
        <v>要</v>
      </c>
      <c r="T60" s="387" t="str">
        <f t="shared" si="1"/>
        <v>要</v>
      </c>
      <c r="U60" s="326" t="str">
        <f t="shared" si="2"/>
        <v>NG</v>
      </c>
      <c r="V60" s="400" t="s">
        <v>2036</v>
      </c>
      <c r="W60" s="324">
        <v>2</v>
      </c>
      <c r="X60" s="387" t="str">
        <f t="shared" si="3"/>
        <v>要</v>
      </c>
      <c r="Y60" s="387" t="str">
        <f t="shared" si="4"/>
        <v>要</v>
      </c>
      <c r="Z60" s="408" t="str">
        <f t="shared" si="5"/>
        <v>NG</v>
      </c>
      <c r="AA60" s="409" t="s">
        <v>2036</v>
      </c>
      <c r="AB60" s="324">
        <v>2</v>
      </c>
      <c r="AC60" s="387" t="str">
        <f t="shared" si="6"/>
        <v>要</v>
      </c>
      <c r="AD60" s="387" t="str">
        <f t="shared" si="7"/>
        <v>要</v>
      </c>
      <c r="AE60" s="387" t="str">
        <f t="shared" si="8"/>
        <v>NG</v>
      </c>
    </row>
    <row r="61" ht="129.6" spans="2:31">
      <c r="B61" s="317">
        <v>24</v>
      </c>
      <c r="C61" s="318" t="s">
        <v>2076</v>
      </c>
      <c r="D61" s="319" t="s">
        <v>2511</v>
      </c>
      <c r="E61" s="320" t="s">
        <v>2021</v>
      </c>
      <c r="F61" s="321" t="s">
        <v>2077</v>
      </c>
      <c r="G61" s="331" t="s">
        <v>2039</v>
      </c>
      <c r="H61" s="323" t="s">
        <v>2074</v>
      </c>
      <c r="I61" s="384"/>
      <c r="J61" s="385"/>
      <c r="K61" s="384"/>
      <c r="L61" s="385"/>
      <c r="M61" s="384"/>
      <c r="N61" s="385"/>
      <c r="O61" s="386"/>
      <c r="P61" s="387"/>
      <c r="Q61" s="324" t="s">
        <v>2036</v>
      </c>
      <c r="R61" s="401">
        <v>1</v>
      </c>
      <c r="S61" s="387" t="str">
        <f t="shared" si="0"/>
        <v>要</v>
      </c>
      <c r="T61" s="387" t="str">
        <f t="shared" si="1"/>
        <v>要</v>
      </c>
      <c r="U61" s="326" t="str">
        <f t="shared" si="2"/>
        <v>NG</v>
      </c>
      <c r="V61" s="400" t="s">
        <v>2036</v>
      </c>
      <c r="W61" s="324">
        <v>1</v>
      </c>
      <c r="X61" s="387" t="str">
        <f t="shared" si="3"/>
        <v>要</v>
      </c>
      <c r="Y61" s="387" t="str">
        <f t="shared" si="4"/>
        <v>要</v>
      </c>
      <c r="Z61" s="408" t="str">
        <f t="shared" si="5"/>
        <v>NG</v>
      </c>
      <c r="AA61" s="409" t="s">
        <v>2036</v>
      </c>
      <c r="AB61" s="324">
        <v>1</v>
      </c>
      <c r="AC61" s="387" t="str">
        <f t="shared" si="6"/>
        <v>要</v>
      </c>
      <c r="AD61" s="387" t="str">
        <f t="shared" si="7"/>
        <v>要</v>
      </c>
      <c r="AE61" s="387" t="str">
        <f t="shared" si="8"/>
        <v>NG</v>
      </c>
    </row>
    <row r="62" ht="129.6" spans="2:31">
      <c r="B62" s="328"/>
      <c r="C62" s="329"/>
      <c r="D62" s="319" t="s">
        <v>2511</v>
      </c>
      <c r="E62" s="320" t="s">
        <v>2021</v>
      </c>
      <c r="F62" s="334"/>
      <c r="G62" s="331" t="s">
        <v>2045</v>
      </c>
      <c r="H62" s="323" t="s">
        <v>2074</v>
      </c>
      <c r="I62" s="384"/>
      <c r="J62" s="385"/>
      <c r="K62" s="384"/>
      <c r="L62" s="385"/>
      <c r="M62" s="384"/>
      <c r="N62" s="385"/>
      <c r="O62" s="386"/>
      <c r="P62" s="387"/>
      <c r="Q62" s="324" t="s">
        <v>2036</v>
      </c>
      <c r="R62" s="401">
        <v>2</v>
      </c>
      <c r="S62" s="387" t="str">
        <f t="shared" si="0"/>
        <v>要</v>
      </c>
      <c r="T62" s="387" t="str">
        <f t="shared" si="1"/>
        <v>要</v>
      </c>
      <c r="U62" s="326" t="str">
        <f t="shared" si="2"/>
        <v>NG</v>
      </c>
      <c r="V62" s="400" t="s">
        <v>2036</v>
      </c>
      <c r="W62" s="324">
        <v>2</v>
      </c>
      <c r="X62" s="387" t="str">
        <f t="shared" si="3"/>
        <v>要</v>
      </c>
      <c r="Y62" s="387" t="str">
        <f t="shared" si="4"/>
        <v>要</v>
      </c>
      <c r="Z62" s="408" t="str">
        <f t="shared" si="5"/>
        <v>NG</v>
      </c>
      <c r="AA62" s="409" t="s">
        <v>2036</v>
      </c>
      <c r="AB62" s="324">
        <v>2</v>
      </c>
      <c r="AC62" s="387" t="str">
        <f t="shared" si="6"/>
        <v>要</v>
      </c>
      <c r="AD62" s="387" t="str">
        <f t="shared" si="7"/>
        <v>要</v>
      </c>
      <c r="AE62" s="387" t="str">
        <f t="shared" si="8"/>
        <v>NG</v>
      </c>
    </row>
    <row r="63" ht="129.6" spans="2:31">
      <c r="B63" s="324">
        <v>25</v>
      </c>
      <c r="C63" s="325" t="s">
        <v>2078</v>
      </c>
      <c r="D63" s="319" t="s">
        <v>2511</v>
      </c>
      <c r="E63" s="320" t="s">
        <v>2021</v>
      </c>
      <c r="F63" s="332" t="s">
        <v>2079</v>
      </c>
      <c r="G63" s="331" t="s">
        <v>2039</v>
      </c>
      <c r="H63" s="326" t="s">
        <v>2040</v>
      </c>
      <c r="I63" s="384"/>
      <c r="J63" s="385"/>
      <c r="K63" s="384"/>
      <c r="L63" s="385"/>
      <c r="M63" s="384"/>
      <c r="N63" s="385"/>
      <c r="O63" s="386"/>
      <c r="P63" s="387"/>
      <c r="Q63" s="324" t="s">
        <v>2036</v>
      </c>
      <c r="R63" s="324">
        <v>1</v>
      </c>
      <c r="S63" s="387" t="str">
        <f t="shared" si="0"/>
        <v>要</v>
      </c>
      <c r="T63" s="387" t="str">
        <f t="shared" si="1"/>
        <v>要</v>
      </c>
      <c r="U63" s="326" t="str">
        <f t="shared" si="2"/>
        <v>NG</v>
      </c>
      <c r="V63" s="400" t="s">
        <v>2036</v>
      </c>
      <c r="W63" s="324">
        <v>1</v>
      </c>
      <c r="X63" s="387" t="str">
        <f t="shared" si="3"/>
        <v>要</v>
      </c>
      <c r="Y63" s="387" t="str">
        <f t="shared" si="4"/>
        <v>要</v>
      </c>
      <c r="Z63" s="408" t="str">
        <f t="shared" si="5"/>
        <v>NG</v>
      </c>
      <c r="AA63" s="409" t="s">
        <v>2036</v>
      </c>
      <c r="AB63" s="324">
        <v>1</v>
      </c>
      <c r="AC63" s="387" t="str">
        <f t="shared" si="6"/>
        <v>要</v>
      </c>
      <c r="AD63" s="387" t="str">
        <f t="shared" si="7"/>
        <v>要</v>
      </c>
      <c r="AE63" s="387" t="str">
        <f t="shared" si="8"/>
        <v>NG</v>
      </c>
    </row>
    <row r="64" ht="129.6" spans="2:31">
      <c r="B64" s="324">
        <v>26</v>
      </c>
      <c r="C64" s="327" t="s">
        <v>2080</v>
      </c>
      <c r="D64" s="319" t="s">
        <v>2511</v>
      </c>
      <c r="E64" s="320" t="s">
        <v>2021</v>
      </c>
      <c r="F64" s="332"/>
      <c r="G64" s="331" t="s">
        <v>2039</v>
      </c>
      <c r="H64" s="326" t="s">
        <v>2040</v>
      </c>
      <c r="I64" s="384"/>
      <c r="J64" s="385"/>
      <c r="K64" s="384"/>
      <c r="L64" s="385"/>
      <c r="M64" s="384"/>
      <c r="N64" s="385"/>
      <c r="O64" s="386"/>
      <c r="P64" s="387"/>
      <c r="Q64" s="324"/>
      <c r="R64" s="324">
        <v>1</v>
      </c>
      <c r="S64" s="387" t="str">
        <f t="shared" si="0"/>
        <v>要</v>
      </c>
      <c r="T64" s="387" t="str">
        <f t="shared" si="1"/>
        <v>要</v>
      </c>
      <c r="U64" s="326" t="str">
        <f t="shared" si="2"/>
        <v>NG</v>
      </c>
      <c r="V64" s="400"/>
      <c r="W64" s="324">
        <v>1</v>
      </c>
      <c r="X64" s="387" t="str">
        <f t="shared" si="3"/>
        <v>要</v>
      </c>
      <c r="Y64" s="387" t="str">
        <f t="shared" si="4"/>
        <v>要</v>
      </c>
      <c r="Z64" s="408" t="str">
        <f t="shared" si="5"/>
        <v>NG</v>
      </c>
      <c r="AA64" s="409"/>
      <c r="AB64" s="324">
        <v>1</v>
      </c>
      <c r="AC64" s="387" t="str">
        <f t="shared" si="6"/>
        <v>要</v>
      </c>
      <c r="AD64" s="387" t="str">
        <f t="shared" si="7"/>
        <v>要</v>
      </c>
      <c r="AE64" s="387" t="str">
        <f t="shared" si="8"/>
        <v>NG</v>
      </c>
    </row>
    <row r="65" ht="129.6" spans="2:31">
      <c r="B65" s="317">
        <v>27</v>
      </c>
      <c r="C65" s="335" t="s">
        <v>2081</v>
      </c>
      <c r="D65" s="319" t="s">
        <v>2511</v>
      </c>
      <c r="E65" s="320" t="s">
        <v>2021</v>
      </c>
      <c r="F65" s="336" t="s">
        <v>2082</v>
      </c>
      <c r="G65" s="331" t="s">
        <v>2039</v>
      </c>
      <c r="H65" s="323" t="s">
        <v>2074</v>
      </c>
      <c r="I65" s="384"/>
      <c r="J65" s="385"/>
      <c r="K65" s="384"/>
      <c r="L65" s="385"/>
      <c r="M65" s="384"/>
      <c r="N65" s="385"/>
      <c r="O65" s="386"/>
      <c r="P65" s="387"/>
      <c r="Q65" s="324" t="s">
        <v>2036</v>
      </c>
      <c r="R65" s="404">
        <v>1</v>
      </c>
      <c r="S65" s="387" t="str">
        <f t="shared" si="0"/>
        <v>要</v>
      </c>
      <c r="T65" s="387" t="str">
        <f t="shared" si="1"/>
        <v>要</v>
      </c>
      <c r="U65" s="326" t="str">
        <f t="shared" si="2"/>
        <v>NG</v>
      </c>
      <c r="V65" s="400" t="s">
        <v>2036</v>
      </c>
      <c r="W65" s="324">
        <v>1</v>
      </c>
      <c r="X65" s="387" t="str">
        <f t="shared" si="3"/>
        <v>要</v>
      </c>
      <c r="Y65" s="387" t="str">
        <f t="shared" si="4"/>
        <v>要</v>
      </c>
      <c r="Z65" s="408" t="str">
        <f t="shared" si="5"/>
        <v>NG</v>
      </c>
      <c r="AA65" s="409" t="s">
        <v>2036</v>
      </c>
      <c r="AB65" s="324">
        <v>1</v>
      </c>
      <c r="AC65" s="387" t="str">
        <f t="shared" si="6"/>
        <v>要</v>
      </c>
      <c r="AD65" s="387" t="str">
        <f t="shared" si="7"/>
        <v>要</v>
      </c>
      <c r="AE65" s="387" t="str">
        <f t="shared" si="8"/>
        <v>NG</v>
      </c>
    </row>
    <row r="66" ht="129.6" spans="2:31">
      <c r="B66" s="328"/>
      <c r="C66" s="337"/>
      <c r="D66" s="319" t="s">
        <v>2511</v>
      </c>
      <c r="E66" s="320" t="s">
        <v>2021</v>
      </c>
      <c r="F66" s="338"/>
      <c r="G66" s="331" t="s">
        <v>2045</v>
      </c>
      <c r="H66" s="323" t="s">
        <v>2074</v>
      </c>
      <c r="I66" s="384"/>
      <c r="J66" s="385"/>
      <c r="K66" s="384"/>
      <c r="L66" s="385"/>
      <c r="M66" s="384"/>
      <c r="N66" s="385"/>
      <c r="O66" s="386"/>
      <c r="P66" s="387"/>
      <c r="Q66" s="324" t="s">
        <v>2036</v>
      </c>
      <c r="R66" s="404">
        <v>2</v>
      </c>
      <c r="S66" s="387" t="str">
        <f t="shared" si="0"/>
        <v>要</v>
      </c>
      <c r="T66" s="387" t="str">
        <f t="shared" si="1"/>
        <v>要</v>
      </c>
      <c r="U66" s="326" t="str">
        <f t="shared" si="2"/>
        <v>NG</v>
      </c>
      <c r="V66" s="400" t="s">
        <v>2036</v>
      </c>
      <c r="W66" s="324">
        <v>2</v>
      </c>
      <c r="X66" s="387" t="str">
        <f t="shared" si="3"/>
        <v>要</v>
      </c>
      <c r="Y66" s="387" t="str">
        <f t="shared" si="4"/>
        <v>要</v>
      </c>
      <c r="Z66" s="408" t="str">
        <f t="shared" si="5"/>
        <v>NG</v>
      </c>
      <c r="AA66" s="409" t="s">
        <v>2036</v>
      </c>
      <c r="AB66" s="324">
        <v>2</v>
      </c>
      <c r="AC66" s="387" t="str">
        <f t="shared" si="6"/>
        <v>要</v>
      </c>
      <c r="AD66" s="387" t="str">
        <f t="shared" si="7"/>
        <v>要</v>
      </c>
      <c r="AE66" s="387" t="str">
        <f t="shared" si="8"/>
        <v>NG</v>
      </c>
    </row>
    <row r="67" ht="132" spans="2:31">
      <c r="B67" s="324">
        <v>28</v>
      </c>
      <c r="C67" s="325" t="s">
        <v>2083</v>
      </c>
      <c r="D67" s="319" t="s">
        <v>2511</v>
      </c>
      <c r="E67" s="320" t="s">
        <v>2021</v>
      </c>
      <c r="F67" s="332" t="s">
        <v>2084</v>
      </c>
      <c r="G67" s="331" t="s">
        <v>2039</v>
      </c>
      <c r="H67" s="326" t="s">
        <v>2040</v>
      </c>
      <c r="I67" s="384"/>
      <c r="J67" s="385"/>
      <c r="K67" s="384"/>
      <c r="L67" s="385"/>
      <c r="M67" s="384"/>
      <c r="N67" s="385"/>
      <c r="O67" s="386"/>
      <c r="P67" s="387"/>
      <c r="Q67" s="324" t="s">
        <v>2036</v>
      </c>
      <c r="R67" s="324">
        <v>1</v>
      </c>
      <c r="S67" s="387" t="str">
        <f t="shared" si="0"/>
        <v>要</v>
      </c>
      <c r="T67" s="387" t="str">
        <f t="shared" si="1"/>
        <v>要</v>
      </c>
      <c r="U67" s="326" t="str">
        <f t="shared" si="2"/>
        <v>NG</v>
      </c>
      <c r="V67" s="400" t="s">
        <v>2036</v>
      </c>
      <c r="W67" s="324">
        <v>1</v>
      </c>
      <c r="X67" s="387" t="str">
        <f t="shared" si="3"/>
        <v>要</v>
      </c>
      <c r="Y67" s="387" t="str">
        <f t="shared" si="4"/>
        <v>要</v>
      </c>
      <c r="Z67" s="408" t="str">
        <f t="shared" si="5"/>
        <v>NG</v>
      </c>
      <c r="AA67" s="409" t="s">
        <v>2036</v>
      </c>
      <c r="AB67" s="324">
        <v>1</v>
      </c>
      <c r="AC67" s="387" t="str">
        <f t="shared" si="6"/>
        <v>要</v>
      </c>
      <c r="AD67" s="387" t="str">
        <f t="shared" si="7"/>
        <v>要</v>
      </c>
      <c r="AE67" s="387" t="str">
        <f t="shared" si="8"/>
        <v>NG</v>
      </c>
    </row>
    <row r="68" ht="129.6" spans="2:31">
      <c r="B68" s="317">
        <v>29</v>
      </c>
      <c r="C68" s="318" t="s">
        <v>2085</v>
      </c>
      <c r="D68" s="319" t="s">
        <v>2511</v>
      </c>
      <c r="E68" s="320" t="s">
        <v>2021</v>
      </c>
      <c r="F68" s="321" t="s">
        <v>2086</v>
      </c>
      <c r="G68" s="331" t="s">
        <v>2039</v>
      </c>
      <c r="H68" s="326" t="s">
        <v>2087</v>
      </c>
      <c r="I68" s="384"/>
      <c r="J68" s="385"/>
      <c r="K68" s="384"/>
      <c r="L68" s="385"/>
      <c r="M68" s="384"/>
      <c r="N68" s="385"/>
      <c r="O68" s="386"/>
      <c r="P68" s="387"/>
      <c r="Q68" s="324" t="s">
        <v>2036</v>
      </c>
      <c r="R68" s="404">
        <v>1</v>
      </c>
      <c r="S68" s="387" t="str">
        <f t="shared" si="0"/>
        <v>要</v>
      </c>
      <c r="T68" s="387" t="str">
        <f t="shared" si="1"/>
        <v>要</v>
      </c>
      <c r="U68" s="326" t="str">
        <f t="shared" si="2"/>
        <v>NG</v>
      </c>
      <c r="V68" s="400" t="s">
        <v>2036</v>
      </c>
      <c r="W68" s="324">
        <v>1</v>
      </c>
      <c r="X68" s="387" t="str">
        <f t="shared" si="3"/>
        <v>要</v>
      </c>
      <c r="Y68" s="387" t="str">
        <f t="shared" si="4"/>
        <v>要</v>
      </c>
      <c r="Z68" s="408" t="str">
        <f t="shared" si="5"/>
        <v>NG</v>
      </c>
      <c r="AA68" s="409" t="s">
        <v>2036</v>
      </c>
      <c r="AB68" s="324">
        <v>1</v>
      </c>
      <c r="AC68" s="387" t="str">
        <f t="shared" si="6"/>
        <v>要</v>
      </c>
      <c r="AD68" s="387" t="str">
        <f t="shared" si="7"/>
        <v>要</v>
      </c>
      <c r="AE68" s="387" t="str">
        <f t="shared" si="8"/>
        <v>NG</v>
      </c>
    </row>
    <row r="69" ht="129.6" spans="2:31">
      <c r="B69" s="328"/>
      <c r="C69" s="329"/>
      <c r="D69" s="319" t="s">
        <v>2511</v>
      </c>
      <c r="E69" s="320" t="s">
        <v>2021</v>
      </c>
      <c r="F69" s="334"/>
      <c r="G69" s="331" t="s">
        <v>2045</v>
      </c>
      <c r="H69" s="326" t="s">
        <v>2087</v>
      </c>
      <c r="I69" s="384"/>
      <c r="J69" s="385"/>
      <c r="K69" s="384"/>
      <c r="L69" s="385"/>
      <c r="M69" s="384"/>
      <c r="N69" s="385"/>
      <c r="O69" s="386"/>
      <c r="P69" s="387"/>
      <c r="Q69" s="324" t="s">
        <v>2036</v>
      </c>
      <c r="R69" s="404">
        <v>2</v>
      </c>
      <c r="S69" s="387" t="str">
        <f t="shared" si="0"/>
        <v>要</v>
      </c>
      <c r="T69" s="387" t="str">
        <f t="shared" si="1"/>
        <v>要</v>
      </c>
      <c r="U69" s="326" t="str">
        <f t="shared" si="2"/>
        <v>NG</v>
      </c>
      <c r="V69" s="400" t="s">
        <v>2036</v>
      </c>
      <c r="W69" s="324">
        <v>2</v>
      </c>
      <c r="X69" s="387" t="str">
        <f t="shared" si="3"/>
        <v>要</v>
      </c>
      <c r="Y69" s="387" t="str">
        <f t="shared" si="4"/>
        <v>要</v>
      </c>
      <c r="Z69" s="408" t="str">
        <f t="shared" si="5"/>
        <v>NG</v>
      </c>
      <c r="AA69" s="409" t="s">
        <v>2036</v>
      </c>
      <c r="AB69" s="324">
        <v>2</v>
      </c>
      <c r="AC69" s="387" t="str">
        <f t="shared" si="6"/>
        <v>要</v>
      </c>
      <c r="AD69" s="387" t="str">
        <f t="shared" si="7"/>
        <v>要</v>
      </c>
      <c r="AE69" s="387" t="str">
        <f t="shared" si="8"/>
        <v>NG</v>
      </c>
    </row>
    <row r="70" ht="343.2" spans="2:31">
      <c r="B70" s="317">
        <v>30</v>
      </c>
      <c r="C70" s="318" t="s">
        <v>2088</v>
      </c>
      <c r="D70" s="319" t="s">
        <v>2511</v>
      </c>
      <c r="E70" s="320" t="s">
        <v>2021</v>
      </c>
      <c r="F70" s="321" t="s">
        <v>2089</v>
      </c>
      <c r="G70" s="331" t="s">
        <v>2039</v>
      </c>
      <c r="H70" s="326" t="s">
        <v>2056</v>
      </c>
      <c r="I70" s="384"/>
      <c r="J70" s="385"/>
      <c r="K70" s="384"/>
      <c r="L70" s="385"/>
      <c r="M70" s="384"/>
      <c r="N70" s="385"/>
      <c r="O70" s="386"/>
      <c r="P70" s="387"/>
      <c r="Q70" s="324"/>
      <c r="R70" s="324">
        <v>1</v>
      </c>
      <c r="S70" s="387" t="str">
        <f t="shared" si="0"/>
        <v>要</v>
      </c>
      <c r="T70" s="387" t="str">
        <f t="shared" si="1"/>
        <v>要</v>
      </c>
      <c r="U70" s="326" t="str">
        <f t="shared" si="2"/>
        <v>NG</v>
      </c>
      <c r="V70" s="400"/>
      <c r="W70" s="324">
        <v>1</v>
      </c>
      <c r="X70" s="387" t="str">
        <f t="shared" si="3"/>
        <v>要</v>
      </c>
      <c r="Y70" s="387" t="str">
        <f t="shared" si="4"/>
        <v>要</v>
      </c>
      <c r="Z70" s="408" t="str">
        <f t="shared" si="5"/>
        <v>NG</v>
      </c>
      <c r="AA70" s="409"/>
      <c r="AB70" s="324">
        <v>1</v>
      </c>
      <c r="AC70" s="387" t="str">
        <f t="shared" si="6"/>
        <v>要</v>
      </c>
      <c r="AD70" s="387" t="str">
        <f t="shared" si="7"/>
        <v>要</v>
      </c>
      <c r="AE70" s="387" t="str">
        <f t="shared" si="8"/>
        <v>NG</v>
      </c>
    </row>
    <row r="71" ht="224.4" spans="2:31">
      <c r="B71" s="324">
        <v>31</v>
      </c>
      <c r="C71" s="330" t="s">
        <v>2090</v>
      </c>
      <c r="D71" s="319" t="s">
        <v>2511</v>
      </c>
      <c r="E71" s="320" t="s">
        <v>2021</v>
      </c>
      <c r="F71" s="333" t="s">
        <v>2091</v>
      </c>
      <c r="G71" s="331" t="s">
        <v>2023</v>
      </c>
      <c r="H71" s="326" t="s">
        <v>2056</v>
      </c>
      <c r="I71" s="384"/>
      <c r="J71" s="385"/>
      <c r="K71" s="384"/>
      <c r="L71" s="385"/>
      <c r="M71" s="384"/>
      <c r="N71" s="385"/>
      <c r="O71" s="386"/>
      <c r="P71" s="387"/>
      <c r="Q71" s="404"/>
      <c r="R71" s="404">
        <v>3</v>
      </c>
      <c r="S71" s="387" t="str">
        <f t="shared" si="0"/>
        <v>要</v>
      </c>
      <c r="T71" s="387" t="str">
        <f t="shared" si="1"/>
        <v>要</v>
      </c>
      <c r="U71" s="326" t="str">
        <f t="shared" si="2"/>
        <v>NG</v>
      </c>
      <c r="V71" s="419"/>
      <c r="W71" s="324">
        <v>3</v>
      </c>
      <c r="X71" s="387" t="str">
        <f t="shared" si="3"/>
        <v>要</v>
      </c>
      <c r="Y71" s="387" t="str">
        <f t="shared" si="4"/>
        <v>要</v>
      </c>
      <c r="Z71" s="408" t="str">
        <f t="shared" si="5"/>
        <v>NG</v>
      </c>
      <c r="AA71" s="420"/>
      <c r="AB71" s="324">
        <v>3</v>
      </c>
      <c r="AC71" s="387" t="str">
        <f t="shared" si="6"/>
        <v>要</v>
      </c>
      <c r="AD71" s="387" t="str">
        <f t="shared" si="7"/>
        <v>要</v>
      </c>
      <c r="AE71" s="387" t="str">
        <f t="shared" si="8"/>
        <v>NG</v>
      </c>
    </row>
    <row r="72" ht="158.4" spans="2:31">
      <c r="B72" s="324">
        <v>32</v>
      </c>
      <c r="C72" s="330" t="s">
        <v>2092</v>
      </c>
      <c r="D72" s="319" t="s">
        <v>2511</v>
      </c>
      <c r="E72" s="320" t="s">
        <v>2021</v>
      </c>
      <c r="F72" s="333" t="s">
        <v>2093</v>
      </c>
      <c r="G72" s="331" t="s">
        <v>2023</v>
      </c>
      <c r="H72" s="326" t="s">
        <v>2056</v>
      </c>
      <c r="I72" s="384"/>
      <c r="J72" s="385"/>
      <c r="K72" s="384"/>
      <c r="L72" s="385"/>
      <c r="M72" s="384"/>
      <c r="N72" s="385"/>
      <c r="O72" s="386"/>
      <c r="P72" s="387"/>
      <c r="Q72" s="324" t="s">
        <v>2036</v>
      </c>
      <c r="R72" s="404">
        <v>3</v>
      </c>
      <c r="S72" s="387" t="str">
        <f t="shared" si="0"/>
        <v>要</v>
      </c>
      <c r="T72" s="387" t="str">
        <f t="shared" si="1"/>
        <v>要</v>
      </c>
      <c r="U72" s="326" t="str">
        <f t="shared" si="2"/>
        <v>NG</v>
      </c>
      <c r="V72" s="400" t="s">
        <v>2036</v>
      </c>
      <c r="W72" s="324">
        <v>3</v>
      </c>
      <c r="X72" s="387" t="str">
        <f t="shared" si="3"/>
        <v>要</v>
      </c>
      <c r="Y72" s="387" t="str">
        <f t="shared" si="4"/>
        <v>要</v>
      </c>
      <c r="Z72" s="408" t="str">
        <f t="shared" si="5"/>
        <v>NG</v>
      </c>
      <c r="AA72" s="409" t="s">
        <v>2036</v>
      </c>
      <c r="AB72" s="324">
        <v>3</v>
      </c>
      <c r="AC72" s="387" t="str">
        <f t="shared" si="6"/>
        <v>要</v>
      </c>
      <c r="AD72" s="387" t="str">
        <f t="shared" si="7"/>
        <v>要</v>
      </c>
      <c r="AE72" s="387" t="str">
        <f t="shared" si="8"/>
        <v>NG</v>
      </c>
    </row>
    <row r="73" ht="171.6" spans="2:31">
      <c r="B73" s="324">
        <v>33</v>
      </c>
      <c r="C73" s="330" t="s">
        <v>2094</v>
      </c>
      <c r="D73" s="319" t="s">
        <v>2511</v>
      </c>
      <c r="E73" s="320" t="s">
        <v>2021</v>
      </c>
      <c r="F73" s="333" t="s">
        <v>2095</v>
      </c>
      <c r="G73" s="331" t="s">
        <v>2023</v>
      </c>
      <c r="H73" s="326" t="s">
        <v>2056</v>
      </c>
      <c r="I73" s="384"/>
      <c r="J73" s="385"/>
      <c r="K73" s="384"/>
      <c r="L73" s="385"/>
      <c r="M73" s="384"/>
      <c r="N73" s="385"/>
      <c r="O73" s="386"/>
      <c r="P73" s="387"/>
      <c r="Q73" s="324" t="s">
        <v>2036</v>
      </c>
      <c r="R73" s="404">
        <v>3</v>
      </c>
      <c r="S73" s="387" t="str">
        <f t="shared" si="0"/>
        <v>要</v>
      </c>
      <c r="T73" s="387" t="str">
        <f t="shared" si="1"/>
        <v>要</v>
      </c>
      <c r="U73" s="326" t="str">
        <f t="shared" si="2"/>
        <v>NG</v>
      </c>
      <c r="V73" s="400" t="s">
        <v>2036</v>
      </c>
      <c r="W73" s="324">
        <v>3</v>
      </c>
      <c r="X73" s="387" t="str">
        <f t="shared" si="3"/>
        <v>要</v>
      </c>
      <c r="Y73" s="387" t="str">
        <f t="shared" si="4"/>
        <v>要</v>
      </c>
      <c r="Z73" s="408" t="str">
        <f t="shared" si="5"/>
        <v>NG</v>
      </c>
      <c r="AA73" s="409" t="s">
        <v>2036</v>
      </c>
      <c r="AB73" s="324">
        <v>3</v>
      </c>
      <c r="AC73" s="387" t="str">
        <f t="shared" si="6"/>
        <v>要</v>
      </c>
      <c r="AD73" s="387" t="str">
        <f t="shared" si="7"/>
        <v>要</v>
      </c>
      <c r="AE73" s="387" t="str">
        <f t="shared" si="8"/>
        <v>NG</v>
      </c>
    </row>
    <row r="74" ht="172.35" spans="2:31">
      <c r="B74" s="324">
        <v>34</v>
      </c>
      <c r="C74" s="325" t="s">
        <v>2096</v>
      </c>
      <c r="D74" s="319" t="s">
        <v>2511</v>
      </c>
      <c r="E74" s="320" t="s">
        <v>2021</v>
      </c>
      <c r="F74" s="332" t="s">
        <v>2097</v>
      </c>
      <c r="G74" s="331" t="s">
        <v>2023</v>
      </c>
      <c r="H74" s="326" t="s">
        <v>2056</v>
      </c>
      <c r="I74" s="413"/>
      <c r="J74" s="414"/>
      <c r="K74" s="413"/>
      <c r="L74" s="414"/>
      <c r="M74" s="413"/>
      <c r="N74" s="414"/>
      <c r="O74" s="386"/>
      <c r="P74" s="387"/>
      <c r="Q74" s="324" t="s">
        <v>2036</v>
      </c>
      <c r="R74" s="404">
        <v>3</v>
      </c>
      <c r="S74" s="387" t="str">
        <f t="shared" si="0"/>
        <v>要</v>
      </c>
      <c r="T74" s="387" t="str">
        <f t="shared" si="1"/>
        <v>要</v>
      </c>
      <c r="U74" s="326" t="str">
        <f t="shared" si="2"/>
        <v>NG</v>
      </c>
      <c r="V74" s="400" t="s">
        <v>2036</v>
      </c>
      <c r="W74" s="324">
        <v>3</v>
      </c>
      <c r="X74" s="387" t="str">
        <f t="shared" si="3"/>
        <v>要</v>
      </c>
      <c r="Y74" s="387" t="str">
        <f t="shared" si="4"/>
        <v>要</v>
      </c>
      <c r="Z74" s="408" t="str">
        <f t="shared" si="5"/>
        <v>NG</v>
      </c>
      <c r="AA74" s="409" t="s">
        <v>2036</v>
      </c>
      <c r="AB74" s="324">
        <v>3</v>
      </c>
      <c r="AC74" s="387" t="str">
        <f t="shared" si="6"/>
        <v>要</v>
      </c>
      <c r="AD74" s="387" t="str">
        <f t="shared" si="7"/>
        <v>要</v>
      </c>
      <c r="AE74" s="387" t="str">
        <f t="shared" si="8"/>
        <v>NG</v>
      </c>
    </row>
    <row r="75" ht="11.25" customHeight="1" spans="9:14">
      <c r="I75" s="415"/>
      <c r="J75" s="416"/>
      <c r="K75" s="415"/>
      <c r="L75" s="416"/>
      <c r="M75" s="415"/>
      <c r="N75" s="416"/>
    </row>
    <row r="76" ht="11.25" customHeight="1" spans="9:14">
      <c r="I76" s="417"/>
      <c r="J76" s="418"/>
      <c r="K76" s="417"/>
      <c r="L76" s="418"/>
      <c r="M76" s="417"/>
      <c r="N76" s="418"/>
    </row>
    <row r="77" ht="26.25" customHeight="1" spans="6:14">
      <c r="F77" s="411"/>
      <c r="G77" s="412"/>
      <c r="I77" s="346" t="str">
        <f>I$10</f>
        <v>未回答あり
Not completed yet</v>
      </c>
      <c r="J77" s="347"/>
      <c r="K77" s="346" t="str">
        <f>K$10</f>
        <v>未回答あり
Not completed yet</v>
      </c>
      <c r="L77" s="347"/>
      <c r="M77" s="346" t="str">
        <f>M$10</f>
        <v>未回答あり
Not completed yet</v>
      </c>
      <c r="N77" s="347"/>
    </row>
    <row r="78" ht="26.25" customHeight="1" spans="6:14">
      <c r="F78" s="411"/>
      <c r="G78" s="412"/>
      <c r="I78" s="348"/>
      <c r="J78" s="349"/>
      <c r="K78" s="348"/>
      <c r="L78" s="349"/>
      <c r="M78" s="348"/>
      <c r="N78" s="349"/>
    </row>
  </sheetData>
  <autoFilter ref="A33:AE74">
    <extLst/>
  </autoFilter>
  <mergeCells count="74">
    <mergeCell ref="G1:J1"/>
    <mergeCell ref="O1:P1"/>
    <mergeCell ref="G2:J2"/>
    <mergeCell ref="O2:P2"/>
    <mergeCell ref="G3:J3"/>
    <mergeCell ref="O3:P3"/>
    <mergeCell ref="G4:J4"/>
    <mergeCell ref="O4:P4"/>
    <mergeCell ref="G5:J5"/>
    <mergeCell ref="O5:P5"/>
    <mergeCell ref="G6:J6"/>
    <mergeCell ref="O6:P6"/>
    <mergeCell ref="E16:G16"/>
    <mergeCell ref="E17:G17"/>
    <mergeCell ref="E19:G19"/>
    <mergeCell ref="E20:G20"/>
    <mergeCell ref="E21:G21"/>
    <mergeCell ref="E22:G22"/>
    <mergeCell ref="E23:G23"/>
    <mergeCell ref="E24:G24"/>
    <mergeCell ref="E25:G25"/>
    <mergeCell ref="E26:G26"/>
    <mergeCell ref="G30:H30"/>
    <mergeCell ref="I30:J30"/>
    <mergeCell ref="K30:L30"/>
    <mergeCell ref="M30:N30"/>
    <mergeCell ref="O30:P30"/>
    <mergeCell ref="B30:B32"/>
    <mergeCell ref="B41:B42"/>
    <mergeCell ref="B52:B53"/>
    <mergeCell ref="B57:B58"/>
    <mergeCell ref="B59:B60"/>
    <mergeCell ref="B61:B62"/>
    <mergeCell ref="B65:B66"/>
    <mergeCell ref="B68:B69"/>
    <mergeCell ref="C30:C32"/>
    <mergeCell ref="C41:C42"/>
    <mergeCell ref="C52:C53"/>
    <mergeCell ref="C57:C58"/>
    <mergeCell ref="C59:C60"/>
    <mergeCell ref="C61:C62"/>
    <mergeCell ref="C65:C66"/>
    <mergeCell ref="C68:C69"/>
    <mergeCell ref="D13:D15"/>
    <mergeCell ref="F30:F32"/>
    <mergeCell ref="F41:F42"/>
    <mergeCell ref="F52:F53"/>
    <mergeCell ref="F57:F58"/>
    <mergeCell ref="F59:F60"/>
    <mergeCell ref="F61:F62"/>
    <mergeCell ref="F65:F66"/>
    <mergeCell ref="F68:F69"/>
    <mergeCell ref="G31:G32"/>
    <mergeCell ref="H31:H32"/>
    <mergeCell ref="I13:I15"/>
    <mergeCell ref="I31:I32"/>
    <mergeCell ref="J13:J15"/>
    <mergeCell ref="J31:J32"/>
    <mergeCell ref="K13:K15"/>
    <mergeCell ref="K31:K32"/>
    <mergeCell ref="L13:L15"/>
    <mergeCell ref="L31:L32"/>
    <mergeCell ref="M13:M15"/>
    <mergeCell ref="M31:M32"/>
    <mergeCell ref="N13:N15"/>
    <mergeCell ref="N31:N32"/>
    <mergeCell ref="D30:E31"/>
    <mergeCell ref="I10:J11"/>
    <mergeCell ref="K10:L11"/>
    <mergeCell ref="M10:N11"/>
    <mergeCell ref="E13:G15"/>
    <mergeCell ref="I77:J78"/>
    <mergeCell ref="K77:L78"/>
    <mergeCell ref="M77:N78"/>
  </mergeCells>
  <conditionalFormatting sqref="A1:AE79">
    <cfRule type="expression" dxfId="6" priority="3">
      <formula>COUNTIF('0.Work Content Judge'!$Q$130:$Q$134,1)=0</formula>
    </cfRule>
  </conditionalFormatting>
  <conditionalFormatting sqref="I10:N11 I77:N78">
    <cfRule type="containsText" dxfId="1" priority="19" operator="between" text="yet">
      <formula>NOT(ISERROR(SEARCH("yet",I10)))</formula>
    </cfRule>
  </conditionalFormatting>
  <conditionalFormatting sqref="V31:Z74">
    <cfRule type="expression" dxfId="6" priority="2">
      <formula>COUNTIF('0.Work Content Judge'!$Q$130:$Q$134,1)=0</formula>
    </cfRule>
  </conditionalFormatting>
  <conditionalFormatting sqref="AA31:AE74">
    <cfRule type="expression" dxfId="6" priority="1">
      <formula>COUNTIF('0.Work Content Judge'!$Q$130:$Q$134,1)=0</formula>
    </cfRule>
  </conditionalFormatting>
  <conditionalFormatting sqref="I34:J74">
    <cfRule type="expression" dxfId="0" priority="22">
      <formula>OR($S34="否",$T34="否")</formula>
    </cfRule>
  </conditionalFormatting>
  <conditionalFormatting sqref="K34:L74">
    <cfRule type="expression" dxfId="0" priority="18">
      <formula>OR($X34="否",$Y34="否")</formula>
    </cfRule>
  </conditionalFormatting>
  <conditionalFormatting sqref="M34:N74">
    <cfRule type="expression" dxfId="0" priority="16">
      <formula>OR($AC34="否",$AD34="否")</formula>
    </cfRule>
  </conditionalFormatting>
  <dataValidations count="4">
    <dataValidation type="list" allowBlank="1" showInputMessage="1" showErrorMessage="1" sqref="I34:I74 K34:K74 M34:M74 O34:O74">
      <formula1>"3,2,1,99"</formula1>
    </dataValidation>
    <dataValidation type="list" allowBlank="1" showInputMessage="1" showErrorMessage="1" sqref="I17 K17 M17">
      <formula1>"1,2,3"</formula1>
    </dataValidation>
    <dataValidation type="list" allowBlank="1" showInputMessage="1" showErrorMessage="1" sqref="D27:E27">
      <formula1>"○"</formula1>
    </dataValidation>
    <dataValidation type="list" allowBlank="1" showInputMessage="1" showErrorMessage="1" sqref="I19:I26 K19:K26 M19:M26">
      <formula1>"Yes"</formula1>
    </dataValidation>
  </dataValidations>
  <pageMargins left="0.7" right="0.7" top="0.75" bottom="0.75" header="0.3" footer="0.3"/>
  <pageSetup paperSize="9" scale="16" orientation="portrait" horizontalDpi="1200" verticalDpi="12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pageSetUpPr fitToPage="1"/>
  </sheetPr>
  <dimension ref="A1:AF207"/>
  <sheetViews>
    <sheetView showGridLines="0" view="pageBreakPreview" zoomScale="70" zoomScaleNormal="55" workbookViewId="0">
      <selection activeCell="A1" sqref="A1"/>
    </sheetView>
  </sheetViews>
  <sheetFormatPr defaultColWidth="8" defaultRowHeight="12"/>
  <cols>
    <col min="1" max="1" width="1.5" style="76" customWidth="1"/>
    <col min="2" max="2" width="4.75" style="77" customWidth="1"/>
    <col min="3" max="3" width="5.87962962962963" style="77" customWidth="1"/>
    <col min="4" max="4" width="28.75" style="77" customWidth="1"/>
    <col min="5" max="5" width="39.5" style="77" customWidth="1"/>
    <col min="6" max="6" width="5.37962962962963" style="77" customWidth="1"/>
    <col min="7" max="7" width="24.1296296296296" style="77" customWidth="1"/>
    <col min="8" max="8" width="9.75" style="77" customWidth="1"/>
    <col min="9" max="9" width="36.75" style="77" customWidth="1"/>
    <col min="10" max="10" width="5.37962962962963" style="77" customWidth="1"/>
    <col min="11" max="11" width="24.1296296296296" style="77" customWidth="1"/>
    <col min="12" max="12" width="9.75" style="77" customWidth="1"/>
    <col min="13" max="13" width="36.75" style="77" customWidth="1"/>
    <col min="14" max="14" width="5.37962962962963" style="77" customWidth="1"/>
    <col min="15" max="15" width="24.1296296296296" style="77" customWidth="1"/>
    <col min="16" max="16" width="9.75" style="77" customWidth="1"/>
    <col min="17" max="17" width="36.75" style="77" customWidth="1"/>
    <col min="18" max="18" width="41.25" style="77" customWidth="1"/>
    <col min="19" max="19" width="20.25" style="77" customWidth="1"/>
    <col min="20" max="20" width="48.6296296296296" style="77" customWidth="1"/>
    <col min="21" max="24" width="10.25" style="77" customWidth="1"/>
    <col min="25" max="28" width="10.1296296296296" style="78" customWidth="1"/>
    <col min="29" max="29" width="8.75" style="77" customWidth="1"/>
    <col min="30" max="32" width="14.8796296296296" style="76" customWidth="1"/>
    <col min="33" max="16384" width="8" style="76"/>
  </cols>
  <sheetData>
    <row r="1" ht="8.25" customHeight="1" spans="1:29">
      <c r="A1" s="79"/>
      <c r="B1" s="80"/>
      <c r="C1" s="80"/>
      <c r="S1" s="80"/>
      <c r="T1" s="80"/>
      <c r="AC1" s="80"/>
    </row>
    <row r="2" ht="19.2" spans="2:3">
      <c r="B2" s="81" t="s">
        <v>2512</v>
      </c>
      <c r="C2" s="81"/>
    </row>
    <row r="3" ht="18" customHeight="1" spans="2:20">
      <c r="B3" s="81" t="s">
        <v>2513</v>
      </c>
      <c r="C3" s="81"/>
      <c r="S3" s="87"/>
      <c r="T3" s="87"/>
    </row>
    <row r="4" ht="7.5" customHeight="1"/>
    <row r="5" ht="16.2" spans="2:16">
      <c r="B5" s="82" t="s">
        <v>2514</v>
      </c>
      <c r="C5" s="82"/>
      <c r="D5" s="83"/>
      <c r="F5" s="83"/>
      <c r="H5" s="83"/>
      <c r="J5" s="83"/>
      <c r="L5" s="83"/>
      <c r="N5" s="83"/>
      <c r="P5" s="83"/>
    </row>
    <row r="6" ht="16.2" spans="2:16">
      <c r="B6" s="82"/>
      <c r="C6" s="82"/>
      <c r="D6" s="84" t="s">
        <v>2515</v>
      </c>
      <c r="F6" s="83"/>
      <c r="H6" s="83"/>
      <c r="J6" s="83"/>
      <c r="L6" s="83"/>
      <c r="N6" s="83"/>
      <c r="P6" s="83"/>
    </row>
    <row r="7" ht="16.2" spans="2:16">
      <c r="B7" s="83"/>
      <c r="C7" s="83"/>
      <c r="D7" s="85" t="s">
        <v>671</v>
      </c>
      <c r="F7" s="86"/>
      <c r="H7" s="86"/>
      <c r="J7" s="86"/>
      <c r="L7" s="86"/>
      <c r="N7" s="86"/>
      <c r="P7" s="86"/>
    </row>
    <row r="8" ht="16.2" spans="2:16">
      <c r="B8" s="83"/>
      <c r="C8" s="83"/>
      <c r="D8" s="85" t="s">
        <v>2102</v>
      </c>
      <c r="F8" s="86"/>
      <c r="H8" s="86"/>
      <c r="J8" s="86"/>
      <c r="L8" s="86"/>
      <c r="N8" s="86"/>
      <c r="P8" s="86"/>
    </row>
    <row r="9" ht="16.2" spans="2:16">
      <c r="B9" s="83"/>
      <c r="C9" s="83"/>
      <c r="D9" s="84" t="s">
        <v>2103</v>
      </c>
      <c r="F9" s="86"/>
      <c r="H9" s="86"/>
      <c r="J9" s="86"/>
      <c r="L9" s="86"/>
      <c r="N9" s="86"/>
      <c r="P9" s="86"/>
    </row>
    <row r="10" ht="16.2" spans="2:16">
      <c r="B10" s="83"/>
      <c r="C10" s="83"/>
      <c r="D10" s="84" t="s">
        <v>2104</v>
      </c>
      <c r="F10" s="86"/>
      <c r="H10" s="86"/>
      <c r="J10" s="86"/>
      <c r="L10" s="86"/>
      <c r="N10" s="86"/>
      <c r="P10" s="86"/>
    </row>
    <row r="11" ht="16.2" spans="2:16">
      <c r="B11" s="82" t="s">
        <v>2105</v>
      </c>
      <c r="C11" s="82"/>
      <c r="D11" s="83"/>
      <c r="F11" s="83"/>
      <c r="H11" s="83"/>
      <c r="J11" s="83"/>
      <c r="L11" s="83"/>
      <c r="N11" s="83"/>
      <c r="P11" s="83"/>
    </row>
    <row r="12" ht="16.2" spans="2:16">
      <c r="B12" s="82"/>
      <c r="C12" s="82"/>
      <c r="D12" s="84" t="s">
        <v>2106</v>
      </c>
      <c r="F12" s="83"/>
      <c r="H12" s="83"/>
      <c r="J12" s="83"/>
      <c r="L12" s="83"/>
      <c r="N12" s="83"/>
      <c r="P12" s="83"/>
    </row>
    <row r="13" ht="16.5" customHeight="1" spans="2:28">
      <c r="B13" s="83"/>
      <c r="C13" s="83"/>
      <c r="D13" s="85" t="s">
        <v>1175</v>
      </c>
      <c r="F13" s="86"/>
      <c r="H13" s="86"/>
      <c r="J13" s="86"/>
      <c r="L13" s="86"/>
      <c r="N13" s="86"/>
      <c r="P13" s="86"/>
      <c r="Y13" s="203"/>
      <c r="Z13" s="203"/>
      <c r="AA13" s="203"/>
      <c r="AB13" s="203"/>
    </row>
    <row r="14" ht="16.5" customHeight="1" spans="2:16">
      <c r="B14" s="83"/>
      <c r="C14" s="83"/>
      <c r="D14" s="84" t="s">
        <v>2107</v>
      </c>
      <c r="F14" s="86"/>
      <c r="H14" s="86"/>
      <c r="J14" s="86"/>
      <c r="L14" s="86"/>
      <c r="N14" s="86"/>
      <c r="P14" s="86"/>
    </row>
    <row r="15" ht="16.5" customHeight="1" spans="2:16">
      <c r="B15" s="83"/>
      <c r="C15" s="83"/>
      <c r="D15" s="84" t="s">
        <v>2108</v>
      </c>
      <c r="F15" s="86"/>
      <c r="H15" s="86"/>
      <c r="J15" s="86"/>
      <c r="L15" s="86"/>
      <c r="N15" s="86"/>
      <c r="P15" s="86"/>
    </row>
    <row r="16" ht="16.5" customHeight="1" spans="2:16">
      <c r="B16" s="83"/>
      <c r="C16" s="83"/>
      <c r="D16" s="84" t="s">
        <v>2109</v>
      </c>
      <c r="F16" s="86"/>
      <c r="H16" s="86"/>
      <c r="J16" s="86"/>
      <c r="L16" s="86"/>
      <c r="N16" s="86"/>
      <c r="P16" s="86"/>
    </row>
    <row r="17" ht="7.5" customHeight="1"/>
    <row r="18" ht="21.75" spans="2:21">
      <c r="B18" s="87"/>
      <c r="C18" s="87"/>
      <c r="D18" s="87"/>
      <c r="F18" s="88" t="str">
        <f>$AD$23</f>
        <v>未回答あり/Not completed yet</v>
      </c>
      <c r="G18" s="89"/>
      <c r="H18" s="89"/>
      <c r="I18" s="151"/>
      <c r="J18" s="88" t="str">
        <f>$AE$23</f>
        <v>未回答あり/Not completed yet</v>
      </c>
      <c r="K18" s="89"/>
      <c r="L18" s="89"/>
      <c r="M18" s="151"/>
      <c r="N18" s="88" t="str">
        <f>$AF$23</f>
        <v>未回答あり/Not completed yet</v>
      </c>
      <c r="O18" s="89"/>
      <c r="P18" s="89"/>
      <c r="Q18" s="151"/>
      <c r="S18" s="87"/>
      <c r="T18" s="87"/>
      <c r="U18" s="77" t="s">
        <v>2110</v>
      </c>
    </row>
    <row r="19" ht="7.5" customHeight="1" spans="2:32">
      <c r="B19" s="87"/>
      <c r="C19" s="87"/>
      <c r="D19" s="87"/>
      <c r="F19" s="87"/>
      <c r="H19" s="87"/>
      <c r="J19" s="87"/>
      <c r="L19" s="87"/>
      <c r="N19" s="87"/>
      <c r="P19" s="87"/>
      <c r="S19" s="87"/>
      <c r="T19" s="87"/>
      <c r="AD19" s="204"/>
      <c r="AE19" s="204"/>
      <c r="AF19" s="204"/>
    </row>
    <row r="20" ht="31.5" customHeight="1" spans="2:32">
      <c r="B20" s="90" t="s">
        <v>2111</v>
      </c>
      <c r="C20" s="91"/>
      <c r="D20" s="91"/>
      <c r="E20" s="92"/>
      <c r="F20" s="93" t="s">
        <v>2516</v>
      </c>
      <c r="G20" s="94"/>
      <c r="H20" s="94"/>
      <c r="I20" s="152"/>
      <c r="J20" s="93" t="s">
        <v>2517</v>
      </c>
      <c r="K20" s="153"/>
      <c r="L20" s="153"/>
      <c r="M20" s="154"/>
      <c r="N20" s="93" t="s">
        <v>2518</v>
      </c>
      <c r="O20" s="153"/>
      <c r="P20" s="153"/>
      <c r="Q20" s="154"/>
      <c r="R20" s="167"/>
      <c r="S20" s="168" t="s">
        <v>2115</v>
      </c>
      <c r="T20" s="169"/>
      <c r="U20" s="170" t="s">
        <v>2116</v>
      </c>
      <c r="V20" s="171"/>
      <c r="W20" s="171"/>
      <c r="X20" s="172"/>
      <c r="Y20" s="205"/>
      <c r="Z20" s="206"/>
      <c r="AA20" s="206"/>
      <c r="AB20" s="206"/>
      <c r="AC20" s="207"/>
      <c r="AD20" s="208"/>
      <c r="AE20" s="209"/>
      <c r="AF20" s="210"/>
    </row>
    <row r="21" ht="49.5" customHeight="1" spans="2:32">
      <c r="B21" s="95" t="s">
        <v>2117</v>
      </c>
      <c r="C21" s="96"/>
      <c r="D21" s="97" t="s">
        <v>2118</v>
      </c>
      <c r="E21" s="98" t="s">
        <v>2119</v>
      </c>
      <c r="F21" s="99" t="s">
        <v>2120</v>
      </c>
      <c r="G21" s="100" t="s">
        <v>2121</v>
      </c>
      <c r="H21" s="101" t="s">
        <v>2122</v>
      </c>
      <c r="I21" s="155" t="s">
        <v>2123</v>
      </c>
      <c r="J21" s="99" t="s">
        <v>2120</v>
      </c>
      <c r="K21" s="100" t="s">
        <v>2121</v>
      </c>
      <c r="L21" s="101" t="s">
        <v>2122</v>
      </c>
      <c r="M21" s="155" t="s">
        <v>2123</v>
      </c>
      <c r="N21" s="99" t="s">
        <v>2120</v>
      </c>
      <c r="O21" s="100" t="s">
        <v>2121</v>
      </c>
      <c r="P21" s="101" t="s">
        <v>2122</v>
      </c>
      <c r="Q21" s="155" t="s">
        <v>2123</v>
      </c>
      <c r="R21" s="173" t="s">
        <v>2124</v>
      </c>
      <c r="S21" s="174" t="s">
        <v>2125</v>
      </c>
      <c r="T21" s="174" t="s">
        <v>2126</v>
      </c>
      <c r="U21" s="175"/>
      <c r="V21" s="176"/>
      <c r="W21" s="176"/>
      <c r="X21" s="177"/>
      <c r="Y21" s="211" t="s">
        <v>2127</v>
      </c>
      <c r="Z21" s="212"/>
      <c r="AA21" s="213"/>
      <c r="AB21" s="214"/>
      <c r="AC21" s="215" t="s">
        <v>2128</v>
      </c>
      <c r="AD21" s="216" t="s">
        <v>2129</v>
      </c>
      <c r="AE21" s="217"/>
      <c r="AF21" s="218"/>
    </row>
    <row r="22" ht="132" spans="2:32">
      <c r="B22" s="102"/>
      <c r="C22" s="103"/>
      <c r="D22" s="104"/>
      <c r="E22" s="105" t="s">
        <v>2130</v>
      </c>
      <c r="F22" s="106"/>
      <c r="G22" s="107" t="s">
        <v>2131</v>
      </c>
      <c r="H22" s="108"/>
      <c r="I22" s="156" t="s">
        <v>2132</v>
      </c>
      <c r="J22" s="106"/>
      <c r="K22" s="107" t="s">
        <v>2131</v>
      </c>
      <c r="L22" s="108"/>
      <c r="M22" s="156" t="s">
        <v>2132</v>
      </c>
      <c r="N22" s="106"/>
      <c r="O22" s="107" t="s">
        <v>2131</v>
      </c>
      <c r="P22" s="108"/>
      <c r="Q22" s="156" t="s">
        <v>2132</v>
      </c>
      <c r="R22" s="178" t="s">
        <v>2133</v>
      </c>
      <c r="S22" s="179"/>
      <c r="T22" s="179"/>
      <c r="U22" s="180"/>
      <c r="V22" s="181"/>
      <c r="W22" s="181"/>
      <c r="X22" s="182"/>
      <c r="Y22" s="219" t="s">
        <v>461</v>
      </c>
      <c r="Z22" s="219" t="s">
        <v>462</v>
      </c>
      <c r="AA22" s="219" t="s">
        <v>463</v>
      </c>
      <c r="AB22" s="220" t="s">
        <v>2134</v>
      </c>
      <c r="AC22" s="221"/>
      <c r="AD22" s="222" t="s">
        <v>2135</v>
      </c>
      <c r="AE22" s="222" t="s">
        <v>2136</v>
      </c>
      <c r="AF22" s="222" t="s">
        <v>2137</v>
      </c>
    </row>
    <row r="23" ht="12.75" spans="2:32">
      <c r="B23" s="109"/>
      <c r="C23" s="110"/>
      <c r="D23" s="111"/>
      <c r="E23" s="112"/>
      <c r="F23" s="113"/>
      <c r="G23" s="114"/>
      <c r="H23" s="115"/>
      <c r="I23" s="157"/>
      <c r="J23" s="113"/>
      <c r="K23" s="114"/>
      <c r="L23" s="115"/>
      <c r="M23" s="157"/>
      <c r="N23" s="113"/>
      <c r="O23" s="114"/>
      <c r="P23" s="115"/>
      <c r="Q23" s="157"/>
      <c r="R23" s="183"/>
      <c r="S23" s="184"/>
      <c r="T23" s="184"/>
      <c r="U23" s="185"/>
      <c r="V23" s="186"/>
      <c r="W23" s="186"/>
      <c r="X23" s="187"/>
      <c r="Y23" s="223"/>
      <c r="Z23" s="223"/>
      <c r="AA23" s="224"/>
      <c r="AB23" s="224"/>
      <c r="AC23" s="225"/>
      <c r="AD23" s="225" t="str">
        <f>IF(COUNTIF(AD$27:AD$205,"Not completed")=0,"回答完了/Answer Completed","未回答あり/Not completed yet")</f>
        <v>未回答あり/Not completed yet</v>
      </c>
      <c r="AE23" s="225" t="str">
        <f>IF(COUNTIF(AE$27:AE$205,"Not completed")=0,"回答完了/Answer Completed","未回答あり/Not completed yet")</f>
        <v>未回答あり/Not completed yet</v>
      </c>
      <c r="AF23" s="225" t="str">
        <f>IF(COUNTIF(AF$27:AF$205,"Not completed")=0,"回答完了/Answer Completed","未回答あり/Not completed yet")</f>
        <v>未回答あり/Not completed yet</v>
      </c>
    </row>
    <row r="24" ht="32.25" customHeight="1" spans="2:32">
      <c r="B24" s="116"/>
      <c r="C24" s="117"/>
      <c r="D24" s="118" t="s">
        <v>2138</v>
      </c>
      <c r="E24" s="119" t="s">
        <v>131</v>
      </c>
      <c r="F24" s="120" t="s">
        <v>131</v>
      </c>
      <c r="G24" s="121"/>
      <c r="H24" s="122"/>
      <c r="I24" s="158"/>
      <c r="J24" s="159"/>
      <c r="K24" s="121"/>
      <c r="L24" s="122"/>
      <c r="M24" s="158"/>
      <c r="N24" s="159"/>
      <c r="O24" s="121"/>
      <c r="P24" s="122"/>
      <c r="Q24" s="158"/>
      <c r="R24" s="188"/>
      <c r="S24" s="189"/>
      <c r="T24" s="189"/>
      <c r="U24" s="190" t="s">
        <v>2139</v>
      </c>
      <c r="V24" s="190" t="s">
        <v>2140</v>
      </c>
      <c r="W24" s="190"/>
      <c r="X24" s="190"/>
      <c r="Y24" s="226"/>
      <c r="Z24" s="226"/>
      <c r="AA24" s="227"/>
      <c r="AB24" s="227"/>
      <c r="AC24" s="228"/>
      <c r="AD24" s="228"/>
      <c r="AE24" s="228"/>
      <c r="AF24" s="228"/>
    </row>
    <row r="25" ht="24" spans="2:32">
      <c r="B25" s="116"/>
      <c r="C25" s="117"/>
      <c r="D25" s="118" t="s">
        <v>2141</v>
      </c>
      <c r="E25" s="123" t="s">
        <v>131</v>
      </c>
      <c r="F25" s="120" t="s">
        <v>131</v>
      </c>
      <c r="G25" s="121"/>
      <c r="H25" s="122"/>
      <c r="I25" s="158"/>
      <c r="J25" s="159"/>
      <c r="K25" s="121"/>
      <c r="L25" s="122"/>
      <c r="M25" s="158"/>
      <c r="N25" s="159"/>
      <c r="O25" s="121"/>
      <c r="P25" s="122"/>
      <c r="Q25" s="158"/>
      <c r="R25" s="188"/>
      <c r="S25" s="189"/>
      <c r="T25" s="189"/>
      <c r="U25" s="190" t="s">
        <v>2139</v>
      </c>
      <c r="V25" s="190" t="s">
        <v>2140</v>
      </c>
      <c r="W25" s="190"/>
      <c r="X25" s="190"/>
      <c r="Y25" s="226"/>
      <c r="Z25" s="226"/>
      <c r="AA25" s="227"/>
      <c r="AB25" s="227"/>
      <c r="AC25" s="228"/>
      <c r="AD25" s="222"/>
      <c r="AE25" s="222"/>
      <c r="AF25" s="222"/>
    </row>
    <row r="26" ht="24.75" spans="2:32">
      <c r="B26" s="124"/>
      <c r="C26" s="125"/>
      <c r="D26" s="126" t="s">
        <v>459</v>
      </c>
      <c r="E26" s="127" t="s">
        <v>131</v>
      </c>
      <c r="F26" s="128" t="s">
        <v>131</v>
      </c>
      <c r="G26" s="129"/>
      <c r="H26" s="130"/>
      <c r="I26" s="160"/>
      <c r="J26" s="161" t="s">
        <v>131</v>
      </c>
      <c r="K26" s="129"/>
      <c r="L26" s="130"/>
      <c r="M26" s="160"/>
      <c r="N26" s="161" t="s">
        <v>131</v>
      </c>
      <c r="O26" s="129"/>
      <c r="P26" s="130"/>
      <c r="Q26" s="160"/>
      <c r="R26" s="191"/>
      <c r="S26" s="192"/>
      <c r="T26" s="192"/>
      <c r="U26" s="185" t="s">
        <v>461</v>
      </c>
      <c r="V26" s="186" t="s">
        <v>462</v>
      </c>
      <c r="W26" s="186" t="s">
        <v>463</v>
      </c>
      <c r="X26" s="187" t="s">
        <v>2142</v>
      </c>
      <c r="Y26" s="229"/>
      <c r="Z26" s="229"/>
      <c r="AA26" s="230"/>
      <c r="AB26" s="230"/>
      <c r="AC26" s="231"/>
      <c r="AD26" s="231"/>
      <c r="AE26" s="231"/>
      <c r="AF26" s="231"/>
    </row>
    <row r="27" s="75" customFormat="1" ht="84" spans="2:32">
      <c r="B27" s="131">
        <v>1</v>
      </c>
      <c r="C27" s="132" t="s">
        <v>2143</v>
      </c>
      <c r="D27" s="133" t="s">
        <v>2144</v>
      </c>
      <c r="E27" s="123" t="s">
        <v>131</v>
      </c>
      <c r="F27" s="134" t="str">
        <f>IF($G$25="No","N",IF($G$26=$Y$22,$Y27,IF($G$26=$Z$22,$Z27,IF($G$26=$AA$22,$AA27,$AB27))))</f>
        <v>Y</v>
      </c>
      <c r="G27" s="121"/>
      <c r="H27" s="135"/>
      <c r="I27" s="162"/>
      <c r="J27" s="163" t="str">
        <f>IF($K$25="No","N",IF($K$26=$Y$22,$Y27,IF($K$26=$Z$22,$Z27,IF($K$26=$AA$22,$AA27,$AB27))))</f>
        <v>Y</v>
      </c>
      <c r="K27" s="121"/>
      <c r="L27" s="135"/>
      <c r="M27" s="162"/>
      <c r="N27" s="163" t="str">
        <f>IF($O$25="No","N",IF($O$26=$Y$22,$Y27,IF($O$26=$Z$22,$Z27,IF($O$26=$AA$22,$AA27,$AB27))))</f>
        <v>Y</v>
      </c>
      <c r="O27" s="121"/>
      <c r="P27" s="135"/>
      <c r="Q27" s="162"/>
      <c r="R27" s="188" t="s">
        <v>131</v>
      </c>
      <c r="S27" s="149" t="s">
        <v>2145</v>
      </c>
      <c r="T27" s="149" t="s">
        <v>2146</v>
      </c>
      <c r="U27" s="193">
        <v>3</v>
      </c>
      <c r="V27" s="193">
        <v>2</v>
      </c>
      <c r="W27" s="193">
        <v>1</v>
      </c>
      <c r="X27" s="193">
        <v>99</v>
      </c>
      <c r="Y27" s="226" t="s">
        <v>2147</v>
      </c>
      <c r="Z27" s="226" t="s">
        <v>2147</v>
      </c>
      <c r="AA27" s="227" t="s">
        <v>2147</v>
      </c>
      <c r="AB27" s="227" t="s">
        <v>2147</v>
      </c>
      <c r="AC27" s="201">
        <v>1</v>
      </c>
      <c r="AD27" s="232" t="str">
        <f>IF(OR($F27="N",AND($F27="Y",OR($G27=3,$G27=2,$G27=1)),AND($F27="Y",$G27=99,LEN($I27)&gt;0)),"Completed","Not completed")</f>
        <v>Not completed</v>
      </c>
      <c r="AE27" s="232" t="str">
        <f>IF(OR($J27="N",AND($J27="Y",OR($K27=3,$K27=2,$K27=1)),AND($J27="Y",$K27=99,LEN($M27)&gt;0)),"Completed","Not completed")</f>
        <v>Not completed</v>
      </c>
      <c r="AF27" s="232" t="str">
        <f>IF(OR($N27="N",AND($N27="Y",OR($O27=3,$O27=2,$O27=1)),AND($N27="Y",$O27=99,LEN($Q27)&gt;0)),"Completed","Not completed")</f>
        <v>Not completed</v>
      </c>
    </row>
    <row r="28" s="75" customFormat="1" ht="108" spans="2:32">
      <c r="B28" s="131">
        <v>2</v>
      </c>
      <c r="C28" s="136" t="s">
        <v>2143</v>
      </c>
      <c r="D28" s="137" t="s">
        <v>2148</v>
      </c>
      <c r="E28" s="138" t="s">
        <v>131</v>
      </c>
      <c r="F28" s="139" t="str">
        <f t="shared" ref="F28:F91" si="0">IF($G$25="No","N",IF($G$26=$Y$22,$Y28,IF($G$26=$Z$22,$Z28,IF($G$26=$AA$22,$AA28,$AB28))))</f>
        <v>Y</v>
      </c>
      <c r="G28" s="140"/>
      <c r="H28" s="141"/>
      <c r="I28" s="164"/>
      <c r="J28" s="165" t="str">
        <f t="shared" ref="J28:J91" si="1">IF($K$25="No","N",IF($K$26=$Y$22,$Y28,IF($K$26=$Z$22,$Z28,IF($K$26=$AA$22,$AA28,$AB28))))</f>
        <v>Y</v>
      </c>
      <c r="K28" s="140"/>
      <c r="L28" s="141"/>
      <c r="M28" s="164"/>
      <c r="N28" s="165" t="str">
        <f t="shared" ref="N28:N91" si="2">IF($O$25="No","N",IF($O$26=$Y$22,$Y28,IF($O$26=$Z$22,$Z28,IF($O$26=$AA$22,$AA28,$AB28))))</f>
        <v>Y</v>
      </c>
      <c r="O28" s="140"/>
      <c r="P28" s="141"/>
      <c r="Q28" s="164"/>
      <c r="R28" s="194" t="s">
        <v>131</v>
      </c>
      <c r="S28" s="195" t="s">
        <v>2149</v>
      </c>
      <c r="T28" s="195" t="s">
        <v>2150</v>
      </c>
      <c r="U28" s="196">
        <v>3</v>
      </c>
      <c r="V28" s="196">
        <v>2</v>
      </c>
      <c r="W28" s="196">
        <v>1</v>
      </c>
      <c r="X28" s="196">
        <v>99</v>
      </c>
      <c r="Y28" s="233" t="s">
        <v>2151</v>
      </c>
      <c r="Z28" s="233" t="s">
        <v>2147</v>
      </c>
      <c r="AA28" s="234" t="s">
        <v>2147</v>
      </c>
      <c r="AB28" s="227" t="s">
        <v>2147</v>
      </c>
      <c r="AC28" s="202">
        <v>2</v>
      </c>
      <c r="AD28" s="235" t="str">
        <f t="shared" ref="AD28:AD91" si="3">IF(OR($F28="N",AND($F28="Y",OR($G28=3,$G28=2,$G28=1)),AND($F28="Y",$G28=99,LEN($I28)&gt;0)),"Completed","Not completed")</f>
        <v>Not completed</v>
      </c>
      <c r="AE28" s="235" t="str">
        <f t="shared" ref="AE28:AE91" si="4">IF(OR($J28="N",AND($J28="Y",OR($K28=3,$K28=2,$K28=1)),AND($J28="Y",$K28=99,LEN($M28)&gt;0)),"Completed","Not completed")</f>
        <v>Not completed</v>
      </c>
      <c r="AF28" s="235" t="str">
        <f t="shared" ref="AF28:AF91" si="5">IF(OR($N28="N",AND($N28="Y",OR($O28=3,$O28=2,$O28=1)),AND($N28="Y",$O28=99,LEN($Q28)&gt;0)),"Completed","Not completed")</f>
        <v>Not completed</v>
      </c>
    </row>
    <row r="29" s="75" customFormat="1" ht="182.4" spans="2:32">
      <c r="B29" s="131">
        <v>3</v>
      </c>
      <c r="C29" s="136" t="s">
        <v>2143</v>
      </c>
      <c r="D29" s="137" t="s">
        <v>2152</v>
      </c>
      <c r="E29" s="138" t="s">
        <v>131</v>
      </c>
      <c r="F29" s="139" t="str">
        <f t="shared" si="0"/>
        <v>Y</v>
      </c>
      <c r="G29" s="140"/>
      <c r="H29" s="141"/>
      <c r="I29" s="164"/>
      <c r="J29" s="165" t="str">
        <f t="shared" si="1"/>
        <v>Y</v>
      </c>
      <c r="K29" s="140"/>
      <c r="L29" s="141"/>
      <c r="M29" s="164"/>
      <c r="N29" s="165" t="str">
        <f t="shared" si="2"/>
        <v>Y</v>
      </c>
      <c r="O29" s="140"/>
      <c r="P29" s="141"/>
      <c r="Q29" s="164"/>
      <c r="R29" s="194" t="s">
        <v>131</v>
      </c>
      <c r="S29" s="195" t="s">
        <v>2149</v>
      </c>
      <c r="T29" s="195" t="s">
        <v>2153</v>
      </c>
      <c r="U29" s="196">
        <v>3</v>
      </c>
      <c r="V29" s="196">
        <v>2</v>
      </c>
      <c r="W29" s="196">
        <v>1</v>
      </c>
      <c r="X29" s="196">
        <v>99</v>
      </c>
      <c r="Y29" s="233" t="s">
        <v>2147</v>
      </c>
      <c r="Z29" s="233" t="s">
        <v>2147</v>
      </c>
      <c r="AA29" s="234" t="s">
        <v>2147</v>
      </c>
      <c r="AB29" s="227" t="s">
        <v>2147</v>
      </c>
      <c r="AC29" s="202">
        <v>3</v>
      </c>
      <c r="AD29" s="235" t="str">
        <f t="shared" si="3"/>
        <v>Not completed</v>
      </c>
      <c r="AE29" s="235" t="str">
        <f t="shared" si="4"/>
        <v>Not completed</v>
      </c>
      <c r="AF29" s="235" t="str">
        <f t="shared" si="5"/>
        <v>Not completed</v>
      </c>
    </row>
    <row r="30" s="75" customFormat="1" ht="170.4" spans="2:32">
      <c r="B30" s="131">
        <v>4</v>
      </c>
      <c r="C30" s="136" t="s">
        <v>2143</v>
      </c>
      <c r="D30" s="137" t="s">
        <v>2154</v>
      </c>
      <c r="E30" s="138" t="s">
        <v>131</v>
      </c>
      <c r="F30" s="139" t="str">
        <f t="shared" si="0"/>
        <v>Y</v>
      </c>
      <c r="G30" s="140"/>
      <c r="H30" s="141"/>
      <c r="I30" s="164"/>
      <c r="J30" s="165" t="str">
        <f t="shared" si="1"/>
        <v>Y</v>
      </c>
      <c r="K30" s="140"/>
      <c r="L30" s="141"/>
      <c r="M30" s="164"/>
      <c r="N30" s="165" t="str">
        <f t="shared" si="2"/>
        <v>Y</v>
      </c>
      <c r="O30" s="140"/>
      <c r="P30" s="141"/>
      <c r="Q30" s="164"/>
      <c r="R30" s="194" t="s">
        <v>131</v>
      </c>
      <c r="S30" s="195" t="s">
        <v>2149</v>
      </c>
      <c r="T30" s="195" t="s">
        <v>2155</v>
      </c>
      <c r="U30" s="196">
        <v>3</v>
      </c>
      <c r="V30" s="196">
        <v>2</v>
      </c>
      <c r="W30" s="196">
        <v>1</v>
      </c>
      <c r="X30" s="196">
        <v>99</v>
      </c>
      <c r="Y30" s="233" t="s">
        <v>2147</v>
      </c>
      <c r="Z30" s="233" t="s">
        <v>2147</v>
      </c>
      <c r="AA30" s="234" t="s">
        <v>2147</v>
      </c>
      <c r="AB30" s="227" t="s">
        <v>2147</v>
      </c>
      <c r="AC30" s="202">
        <v>4</v>
      </c>
      <c r="AD30" s="235" t="str">
        <f t="shared" si="3"/>
        <v>Not completed</v>
      </c>
      <c r="AE30" s="235" t="str">
        <f t="shared" si="4"/>
        <v>Not completed</v>
      </c>
      <c r="AF30" s="235" t="str">
        <f t="shared" si="5"/>
        <v>Not completed</v>
      </c>
    </row>
    <row r="31" s="75" customFormat="1" ht="194.4" spans="2:32">
      <c r="B31" s="131">
        <v>5</v>
      </c>
      <c r="C31" s="136" t="s">
        <v>2143</v>
      </c>
      <c r="D31" s="137" t="s">
        <v>2156</v>
      </c>
      <c r="E31" s="138" t="s">
        <v>131</v>
      </c>
      <c r="F31" s="139" t="str">
        <f t="shared" si="0"/>
        <v>Y</v>
      </c>
      <c r="G31" s="140"/>
      <c r="H31" s="141"/>
      <c r="I31" s="164"/>
      <c r="J31" s="165" t="str">
        <f t="shared" si="1"/>
        <v>Y</v>
      </c>
      <c r="K31" s="140"/>
      <c r="L31" s="141"/>
      <c r="M31" s="164"/>
      <c r="N31" s="165" t="str">
        <f t="shared" si="2"/>
        <v>Y</v>
      </c>
      <c r="O31" s="140"/>
      <c r="P31" s="141"/>
      <c r="Q31" s="164"/>
      <c r="R31" s="194" t="s">
        <v>131</v>
      </c>
      <c r="S31" s="195" t="s">
        <v>2149</v>
      </c>
      <c r="T31" s="195" t="s">
        <v>2157</v>
      </c>
      <c r="U31" s="196">
        <v>3</v>
      </c>
      <c r="V31" s="196">
        <v>2</v>
      </c>
      <c r="W31" s="196">
        <v>1</v>
      </c>
      <c r="X31" s="196">
        <v>99</v>
      </c>
      <c r="Y31" s="233" t="s">
        <v>2147</v>
      </c>
      <c r="Z31" s="233" t="s">
        <v>2147</v>
      </c>
      <c r="AA31" s="234" t="s">
        <v>2147</v>
      </c>
      <c r="AB31" s="227" t="s">
        <v>2147</v>
      </c>
      <c r="AC31" s="202">
        <v>5</v>
      </c>
      <c r="AD31" s="235" t="str">
        <f t="shared" si="3"/>
        <v>Not completed</v>
      </c>
      <c r="AE31" s="235" t="str">
        <f t="shared" si="4"/>
        <v>Not completed</v>
      </c>
      <c r="AF31" s="235" t="str">
        <f t="shared" si="5"/>
        <v>Not completed</v>
      </c>
    </row>
    <row r="32" s="75" customFormat="1" ht="158.4" spans="2:32">
      <c r="B32" s="131">
        <v>6</v>
      </c>
      <c r="C32" s="136" t="s">
        <v>2143</v>
      </c>
      <c r="D32" s="137" t="s">
        <v>2158</v>
      </c>
      <c r="E32" s="138" t="s">
        <v>131</v>
      </c>
      <c r="F32" s="139" t="str">
        <f t="shared" si="0"/>
        <v>Y</v>
      </c>
      <c r="G32" s="140"/>
      <c r="H32" s="141"/>
      <c r="I32" s="164"/>
      <c r="J32" s="165" t="str">
        <f t="shared" si="1"/>
        <v>Y</v>
      </c>
      <c r="K32" s="140"/>
      <c r="L32" s="141"/>
      <c r="M32" s="164"/>
      <c r="N32" s="165" t="str">
        <f t="shared" si="2"/>
        <v>Y</v>
      </c>
      <c r="O32" s="140"/>
      <c r="P32" s="141"/>
      <c r="Q32" s="164"/>
      <c r="R32" s="194" t="s">
        <v>131</v>
      </c>
      <c r="S32" s="195" t="s">
        <v>2149</v>
      </c>
      <c r="T32" s="195" t="s">
        <v>2159</v>
      </c>
      <c r="U32" s="196">
        <v>3</v>
      </c>
      <c r="V32" s="196">
        <v>2</v>
      </c>
      <c r="W32" s="196">
        <v>1</v>
      </c>
      <c r="X32" s="196">
        <v>99</v>
      </c>
      <c r="Y32" s="233" t="s">
        <v>2151</v>
      </c>
      <c r="Z32" s="233" t="s">
        <v>2147</v>
      </c>
      <c r="AA32" s="234" t="s">
        <v>2151</v>
      </c>
      <c r="AB32" s="227" t="s">
        <v>2147</v>
      </c>
      <c r="AC32" s="202">
        <v>6</v>
      </c>
      <c r="AD32" s="235" t="str">
        <f t="shared" si="3"/>
        <v>Not completed</v>
      </c>
      <c r="AE32" s="235" t="str">
        <f t="shared" si="4"/>
        <v>Not completed</v>
      </c>
      <c r="AF32" s="235" t="str">
        <f t="shared" si="5"/>
        <v>Not completed</v>
      </c>
    </row>
    <row r="33" s="75" customFormat="1" ht="134.4" spans="2:32">
      <c r="B33" s="131">
        <v>7</v>
      </c>
      <c r="C33" s="136" t="s">
        <v>2143</v>
      </c>
      <c r="D33" s="137" t="s">
        <v>2160</v>
      </c>
      <c r="E33" s="138" t="s">
        <v>131</v>
      </c>
      <c r="F33" s="139" t="str">
        <f t="shared" si="0"/>
        <v>Y</v>
      </c>
      <c r="G33" s="140"/>
      <c r="H33" s="141"/>
      <c r="I33" s="164"/>
      <c r="J33" s="165" t="str">
        <f t="shared" si="1"/>
        <v>Y</v>
      </c>
      <c r="K33" s="140"/>
      <c r="L33" s="141"/>
      <c r="M33" s="164"/>
      <c r="N33" s="165" t="str">
        <f t="shared" si="2"/>
        <v>Y</v>
      </c>
      <c r="O33" s="140"/>
      <c r="P33" s="141"/>
      <c r="Q33" s="164"/>
      <c r="R33" s="194" t="s">
        <v>131</v>
      </c>
      <c r="S33" s="195" t="s">
        <v>2149</v>
      </c>
      <c r="T33" s="195" t="s">
        <v>2161</v>
      </c>
      <c r="U33" s="196">
        <v>3</v>
      </c>
      <c r="V33" s="196">
        <v>2</v>
      </c>
      <c r="W33" s="196">
        <v>1</v>
      </c>
      <c r="X33" s="196">
        <v>99</v>
      </c>
      <c r="Y33" s="233" t="s">
        <v>2147</v>
      </c>
      <c r="Z33" s="233" t="s">
        <v>2147</v>
      </c>
      <c r="AA33" s="234" t="s">
        <v>2147</v>
      </c>
      <c r="AB33" s="227" t="s">
        <v>2147</v>
      </c>
      <c r="AC33" s="202">
        <v>7</v>
      </c>
      <c r="AD33" s="235" t="str">
        <f t="shared" si="3"/>
        <v>Not completed</v>
      </c>
      <c r="AE33" s="235" t="str">
        <f t="shared" si="4"/>
        <v>Not completed</v>
      </c>
      <c r="AF33" s="235" t="str">
        <f t="shared" si="5"/>
        <v>Not completed</v>
      </c>
    </row>
    <row r="34" s="75" customFormat="1" ht="218.4" spans="2:32">
      <c r="B34" s="131">
        <v>8</v>
      </c>
      <c r="C34" s="136" t="s">
        <v>2143</v>
      </c>
      <c r="D34" s="137" t="s">
        <v>2162</v>
      </c>
      <c r="E34" s="138" t="s">
        <v>131</v>
      </c>
      <c r="F34" s="139" t="str">
        <f t="shared" si="0"/>
        <v>Y</v>
      </c>
      <c r="G34" s="140"/>
      <c r="H34" s="141"/>
      <c r="I34" s="164"/>
      <c r="J34" s="165" t="str">
        <f t="shared" si="1"/>
        <v>Y</v>
      </c>
      <c r="K34" s="140"/>
      <c r="L34" s="141"/>
      <c r="M34" s="164"/>
      <c r="N34" s="165" t="str">
        <f t="shared" si="2"/>
        <v>Y</v>
      </c>
      <c r="O34" s="140"/>
      <c r="P34" s="141"/>
      <c r="Q34" s="164"/>
      <c r="R34" s="194" t="s">
        <v>2163</v>
      </c>
      <c r="S34" s="195" t="s">
        <v>2149</v>
      </c>
      <c r="T34" s="195" t="s">
        <v>2164</v>
      </c>
      <c r="U34" s="196">
        <v>3</v>
      </c>
      <c r="V34" s="196">
        <v>2</v>
      </c>
      <c r="W34" s="196">
        <v>1</v>
      </c>
      <c r="X34" s="196">
        <v>99</v>
      </c>
      <c r="Y34" s="233" t="s">
        <v>2151</v>
      </c>
      <c r="Z34" s="233" t="s">
        <v>2151</v>
      </c>
      <c r="AA34" s="234" t="s">
        <v>2151</v>
      </c>
      <c r="AB34" s="227" t="s">
        <v>2147</v>
      </c>
      <c r="AC34" s="202">
        <v>8</v>
      </c>
      <c r="AD34" s="235" t="str">
        <f t="shared" si="3"/>
        <v>Not completed</v>
      </c>
      <c r="AE34" s="235" t="str">
        <f t="shared" si="4"/>
        <v>Not completed</v>
      </c>
      <c r="AF34" s="235" t="str">
        <f t="shared" si="5"/>
        <v>Not completed</v>
      </c>
    </row>
    <row r="35" s="75" customFormat="1" ht="133.2" spans="2:32">
      <c r="B35" s="131">
        <v>9</v>
      </c>
      <c r="C35" s="136" t="s">
        <v>2143</v>
      </c>
      <c r="D35" s="137" t="s">
        <v>2165</v>
      </c>
      <c r="E35" s="138" t="s">
        <v>131</v>
      </c>
      <c r="F35" s="139" t="str">
        <f t="shared" si="0"/>
        <v>Y</v>
      </c>
      <c r="G35" s="140"/>
      <c r="H35" s="141"/>
      <c r="I35" s="164"/>
      <c r="J35" s="165" t="str">
        <f t="shared" si="1"/>
        <v>Y</v>
      </c>
      <c r="K35" s="140"/>
      <c r="L35" s="141"/>
      <c r="M35" s="164"/>
      <c r="N35" s="165" t="str">
        <f t="shared" si="2"/>
        <v>Y</v>
      </c>
      <c r="O35" s="140"/>
      <c r="P35" s="141"/>
      <c r="Q35" s="164"/>
      <c r="R35" s="194" t="s">
        <v>131</v>
      </c>
      <c r="S35" s="195" t="s">
        <v>2149</v>
      </c>
      <c r="T35" s="195" t="s">
        <v>2166</v>
      </c>
      <c r="U35" s="196">
        <v>3</v>
      </c>
      <c r="V35" s="196">
        <v>2</v>
      </c>
      <c r="W35" s="196">
        <v>1</v>
      </c>
      <c r="X35" s="196">
        <v>99</v>
      </c>
      <c r="Y35" s="233" t="s">
        <v>2151</v>
      </c>
      <c r="Z35" s="233" t="s">
        <v>2147</v>
      </c>
      <c r="AA35" s="234" t="s">
        <v>2151</v>
      </c>
      <c r="AB35" s="227" t="s">
        <v>2147</v>
      </c>
      <c r="AC35" s="202">
        <v>9</v>
      </c>
      <c r="AD35" s="235" t="str">
        <f t="shared" si="3"/>
        <v>Not completed</v>
      </c>
      <c r="AE35" s="235" t="str">
        <f t="shared" si="4"/>
        <v>Not completed</v>
      </c>
      <c r="AF35" s="235" t="str">
        <f t="shared" si="5"/>
        <v>Not completed</v>
      </c>
    </row>
    <row r="36" s="75" customFormat="1" ht="84" spans="2:32">
      <c r="B36" s="131">
        <v>10</v>
      </c>
      <c r="C36" s="136" t="s">
        <v>2143</v>
      </c>
      <c r="D36" s="137" t="s">
        <v>2167</v>
      </c>
      <c r="E36" s="138" t="s">
        <v>131</v>
      </c>
      <c r="F36" s="139" t="str">
        <f t="shared" si="0"/>
        <v>Y</v>
      </c>
      <c r="G36" s="140"/>
      <c r="H36" s="141"/>
      <c r="I36" s="164"/>
      <c r="J36" s="165" t="str">
        <f t="shared" si="1"/>
        <v>Y</v>
      </c>
      <c r="K36" s="140"/>
      <c r="L36" s="141"/>
      <c r="M36" s="164"/>
      <c r="N36" s="165" t="str">
        <f t="shared" si="2"/>
        <v>Y</v>
      </c>
      <c r="O36" s="140"/>
      <c r="P36" s="141"/>
      <c r="Q36" s="164"/>
      <c r="R36" s="194" t="s">
        <v>131</v>
      </c>
      <c r="S36" s="195" t="s">
        <v>2149</v>
      </c>
      <c r="T36" s="195" t="s">
        <v>2168</v>
      </c>
      <c r="U36" s="196">
        <v>3</v>
      </c>
      <c r="V36" s="196">
        <v>2</v>
      </c>
      <c r="W36" s="196">
        <v>1</v>
      </c>
      <c r="X36" s="196">
        <v>99</v>
      </c>
      <c r="Y36" s="233" t="s">
        <v>2147</v>
      </c>
      <c r="Z36" s="233" t="s">
        <v>2147</v>
      </c>
      <c r="AA36" s="234" t="s">
        <v>2151</v>
      </c>
      <c r="AB36" s="227" t="s">
        <v>2147</v>
      </c>
      <c r="AC36" s="202">
        <v>10</v>
      </c>
      <c r="AD36" s="235" t="str">
        <f t="shared" si="3"/>
        <v>Not completed</v>
      </c>
      <c r="AE36" s="235" t="str">
        <f t="shared" si="4"/>
        <v>Not completed</v>
      </c>
      <c r="AF36" s="235" t="str">
        <f t="shared" si="5"/>
        <v>Not completed</v>
      </c>
    </row>
    <row r="37" s="75" customFormat="1" ht="72" spans="2:32">
      <c r="B37" s="131">
        <v>11</v>
      </c>
      <c r="C37" s="136" t="s">
        <v>2143</v>
      </c>
      <c r="D37" s="137" t="s">
        <v>2169</v>
      </c>
      <c r="E37" s="142" t="s">
        <v>131</v>
      </c>
      <c r="F37" s="139" t="str">
        <f t="shared" si="0"/>
        <v>Y</v>
      </c>
      <c r="G37" s="140"/>
      <c r="H37" s="141"/>
      <c r="I37" s="164"/>
      <c r="J37" s="165" t="str">
        <f t="shared" si="1"/>
        <v>Y</v>
      </c>
      <c r="K37" s="140"/>
      <c r="L37" s="141"/>
      <c r="M37" s="164"/>
      <c r="N37" s="165" t="str">
        <f t="shared" si="2"/>
        <v>Y</v>
      </c>
      <c r="O37" s="140"/>
      <c r="P37" s="141"/>
      <c r="Q37" s="164"/>
      <c r="R37" s="197" t="s">
        <v>131</v>
      </c>
      <c r="S37" s="195" t="s">
        <v>2149</v>
      </c>
      <c r="T37" s="195" t="s">
        <v>2170</v>
      </c>
      <c r="U37" s="196">
        <v>3</v>
      </c>
      <c r="V37" s="196">
        <v>2</v>
      </c>
      <c r="W37" s="196">
        <v>1</v>
      </c>
      <c r="X37" s="196">
        <v>99</v>
      </c>
      <c r="Y37" s="233" t="s">
        <v>2147</v>
      </c>
      <c r="Z37" s="233" t="s">
        <v>2147</v>
      </c>
      <c r="AA37" s="234" t="s">
        <v>2147</v>
      </c>
      <c r="AB37" s="227" t="s">
        <v>2147</v>
      </c>
      <c r="AC37" s="202">
        <v>11</v>
      </c>
      <c r="AD37" s="235" t="str">
        <f t="shared" si="3"/>
        <v>Not completed</v>
      </c>
      <c r="AE37" s="235" t="str">
        <f t="shared" si="4"/>
        <v>Not completed</v>
      </c>
      <c r="AF37" s="235" t="str">
        <f t="shared" si="5"/>
        <v>Not completed</v>
      </c>
    </row>
    <row r="38" s="75" customFormat="1" ht="193.2" spans="2:32">
      <c r="B38" s="131">
        <v>12</v>
      </c>
      <c r="C38" s="136" t="s">
        <v>2143</v>
      </c>
      <c r="D38" s="137" t="s">
        <v>2171</v>
      </c>
      <c r="E38" s="138" t="s">
        <v>131</v>
      </c>
      <c r="F38" s="139" t="str">
        <f t="shared" si="0"/>
        <v>Y</v>
      </c>
      <c r="G38" s="140"/>
      <c r="H38" s="141"/>
      <c r="I38" s="164"/>
      <c r="J38" s="165" t="str">
        <f t="shared" si="1"/>
        <v>Y</v>
      </c>
      <c r="K38" s="140"/>
      <c r="L38" s="141"/>
      <c r="M38" s="164"/>
      <c r="N38" s="165" t="str">
        <f t="shared" si="2"/>
        <v>Y</v>
      </c>
      <c r="O38" s="140"/>
      <c r="P38" s="141"/>
      <c r="Q38" s="164"/>
      <c r="R38" s="194" t="s">
        <v>2163</v>
      </c>
      <c r="S38" s="195" t="s">
        <v>2149</v>
      </c>
      <c r="T38" s="195" t="s">
        <v>2172</v>
      </c>
      <c r="U38" s="196">
        <v>3</v>
      </c>
      <c r="V38" s="196">
        <v>2</v>
      </c>
      <c r="W38" s="196">
        <v>1</v>
      </c>
      <c r="X38" s="196">
        <v>99</v>
      </c>
      <c r="Y38" s="233" t="s">
        <v>2151</v>
      </c>
      <c r="Z38" s="233" t="s">
        <v>2147</v>
      </c>
      <c r="AA38" s="234" t="s">
        <v>2151</v>
      </c>
      <c r="AB38" s="227" t="s">
        <v>2147</v>
      </c>
      <c r="AC38" s="202">
        <v>12</v>
      </c>
      <c r="AD38" s="235" t="str">
        <f t="shared" si="3"/>
        <v>Not completed</v>
      </c>
      <c r="AE38" s="235" t="str">
        <f t="shared" si="4"/>
        <v>Not completed</v>
      </c>
      <c r="AF38" s="235" t="str">
        <f t="shared" si="5"/>
        <v>Not completed</v>
      </c>
    </row>
    <row r="39" s="75" customFormat="1" ht="168" spans="2:32">
      <c r="B39" s="131">
        <v>13</v>
      </c>
      <c r="C39" s="136" t="s">
        <v>2143</v>
      </c>
      <c r="D39" s="137" t="s">
        <v>2173</v>
      </c>
      <c r="E39" s="138" t="s">
        <v>131</v>
      </c>
      <c r="F39" s="139" t="str">
        <f t="shared" si="0"/>
        <v>Y</v>
      </c>
      <c r="G39" s="140"/>
      <c r="H39" s="141"/>
      <c r="I39" s="164"/>
      <c r="J39" s="165" t="str">
        <f t="shared" si="1"/>
        <v>Y</v>
      </c>
      <c r="K39" s="140"/>
      <c r="L39" s="141"/>
      <c r="M39" s="164"/>
      <c r="N39" s="165" t="str">
        <f t="shared" si="2"/>
        <v>Y</v>
      </c>
      <c r="O39" s="140"/>
      <c r="P39" s="141"/>
      <c r="Q39" s="164"/>
      <c r="R39" s="194" t="s">
        <v>2174</v>
      </c>
      <c r="S39" s="195" t="s">
        <v>2149</v>
      </c>
      <c r="T39" s="195" t="s">
        <v>2175</v>
      </c>
      <c r="U39" s="196">
        <v>3</v>
      </c>
      <c r="V39" s="196">
        <v>2</v>
      </c>
      <c r="W39" s="196">
        <v>1</v>
      </c>
      <c r="X39" s="196">
        <v>99</v>
      </c>
      <c r="Y39" s="233" t="s">
        <v>2147</v>
      </c>
      <c r="Z39" s="233" t="s">
        <v>2147</v>
      </c>
      <c r="AA39" s="234" t="s">
        <v>2151</v>
      </c>
      <c r="AB39" s="227" t="s">
        <v>2147</v>
      </c>
      <c r="AC39" s="202">
        <v>13</v>
      </c>
      <c r="AD39" s="235" t="str">
        <f t="shared" si="3"/>
        <v>Not completed</v>
      </c>
      <c r="AE39" s="235" t="str">
        <f t="shared" si="4"/>
        <v>Not completed</v>
      </c>
      <c r="AF39" s="235" t="str">
        <f t="shared" si="5"/>
        <v>Not completed</v>
      </c>
    </row>
    <row r="40" s="75" customFormat="1" ht="132" spans="2:32">
      <c r="B40" s="131">
        <v>14</v>
      </c>
      <c r="C40" s="136" t="s">
        <v>2143</v>
      </c>
      <c r="D40" s="137" t="s">
        <v>2176</v>
      </c>
      <c r="E40" s="138" t="s">
        <v>131</v>
      </c>
      <c r="F40" s="139" t="str">
        <f t="shared" si="0"/>
        <v>Y</v>
      </c>
      <c r="G40" s="140"/>
      <c r="H40" s="141"/>
      <c r="I40" s="164"/>
      <c r="J40" s="165" t="str">
        <f t="shared" si="1"/>
        <v>Y</v>
      </c>
      <c r="K40" s="140"/>
      <c r="L40" s="141"/>
      <c r="M40" s="164"/>
      <c r="N40" s="165" t="str">
        <f t="shared" si="2"/>
        <v>Y</v>
      </c>
      <c r="O40" s="140"/>
      <c r="P40" s="141"/>
      <c r="Q40" s="164"/>
      <c r="R40" s="194" t="s">
        <v>131</v>
      </c>
      <c r="S40" s="195" t="s">
        <v>2149</v>
      </c>
      <c r="T40" s="195" t="s">
        <v>2177</v>
      </c>
      <c r="U40" s="196">
        <v>3</v>
      </c>
      <c r="V40" s="196">
        <v>2</v>
      </c>
      <c r="W40" s="196">
        <v>1</v>
      </c>
      <c r="X40" s="196">
        <v>99</v>
      </c>
      <c r="Y40" s="233" t="s">
        <v>2147</v>
      </c>
      <c r="Z40" s="233" t="s">
        <v>2147</v>
      </c>
      <c r="AA40" s="234" t="s">
        <v>2147</v>
      </c>
      <c r="AB40" s="227" t="s">
        <v>2147</v>
      </c>
      <c r="AC40" s="202">
        <v>14</v>
      </c>
      <c r="AD40" s="235" t="str">
        <f t="shared" si="3"/>
        <v>Not completed</v>
      </c>
      <c r="AE40" s="235" t="str">
        <f t="shared" si="4"/>
        <v>Not completed</v>
      </c>
      <c r="AF40" s="235" t="str">
        <f t="shared" si="5"/>
        <v>Not completed</v>
      </c>
    </row>
    <row r="41" s="75" customFormat="1" ht="73.2" spans="2:32">
      <c r="B41" s="131">
        <v>15</v>
      </c>
      <c r="C41" s="136" t="s">
        <v>2143</v>
      </c>
      <c r="D41" s="137" t="s">
        <v>2178</v>
      </c>
      <c r="E41" s="138" t="s">
        <v>131</v>
      </c>
      <c r="F41" s="139" t="str">
        <f t="shared" si="0"/>
        <v>Y</v>
      </c>
      <c r="G41" s="140"/>
      <c r="H41" s="141"/>
      <c r="I41" s="164"/>
      <c r="J41" s="165" t="str">
        <f t="shared" si="1"/>
        <v>Y</v>
      </c>
      <c r="K41" s="140"/>
      <c r="L41" s="141"/>
      <c r="M41" s="164"/>
      <c r="N41" s="165" t="str">
        <f t="shared" si="2"/>
        <v>Y</v>
      </c>
      <c r="O41" s="140"/>
      <c r="P41" s="141"/>
      <c r="Q41" s="164"/>
      <c r="R41" s="194" t="s">
        <v>131</v>
      </c>
      <c r="S41" s="195" t="s">
        <v>2179</v>
      </c>
      <c r="T41" s="195" t="s">
        <v>2180</v>
      </c>
      <c r="U41" s="196">
        <v>3</v>
      </c>
      <c r="V41" s="196">
        <v>2</v>
      </c>
      <c r="W41" s="196">
        <v>1</v>
      </c>
      <c r="X41" s="196">
        <v>99</v>
      </c>
      <c r="Y41" s="233" t="s">
        <v>2151</v>
      </c>
      <c r="Z41" s="233" t="s">
        <v>2151</v>
      </c>
      <c r="AA41" s="234" t="s">
        <v>2151</v>
      </c>
      <c r="AB41" s="227" t="s">
        <v>2147</v>
      </c>
      <c r="AC41" s="202">
        <v>15</v>
      </c>
      <c r="AD41" s="235" t="str">
        <f t="shared" si="3"/>
        <v>Not completed</v>
      </c>
      <c r="AE41" s="235" t="str">
        <f t="shared" si="4"/>
        <v>Not completed</v>
      </c>
      <c r="AF41" s="235" t="str">
        <f t="shared" si="5"/>
        <v>Not completed</v>
      </c>
    </row>
    <row r="42" s="75" customFormat="1" ht="180" spans="2:32">
      <c r="B42" s="131">
        <v>16</v>
      </c>
      <c r="C42" s="136" t="s">
        <v>2143</v>
      </c>
      <c r="D42" s="137" t="s">
        <v>2181</v>
      </c>
      <c r="E42" s="138" t="s">
        <v>131</v>
      </c>
      <c r="F42" s="139" t="str">
        <f t="shared" si="0"/>
        <v>Y</v>
      </c>
      <c r="G42" s="140"/>
      <c r="H42" s="141"/>
      <c r="I42" s="164"/>
      <c r="J42" s="165" t="str">
        <f t="shared" si="1"/>
        <v>Y</v>
      </c>
      <c r="K42" s="140"/>
      <c r="L42" s="141"/>
      <c r="M42" s="164"/>
      <c r="N42" s="165" t="str">
        <f t="shared" si="2"/>
        <v>Y</v>
      </c>
      <c r="O42" s="140"/>
      <c r="P42" s="141"/>
      <c r="Q42" s="164"/>
      <c r="R42" s="194" t="s">
        <v>2182</v>
      </c>
      <c r="S42" s="195" t="s">
        <v>2179</v>
      </c>
      <c r="T42" s="195" t="s">
        <v>2183</v>
      </c>
      <c r="U42" s="196">
        <v>3</v>
      </c>
      <c r="V42" s="196">
        <v>2</v>
      </c>
      <c r="W42" s="196">
        <v>1</v>
      </c>
      <c r="X42" s="196">
        <v>99</v>
      </c>
      <c r="Y42" s="233" t="s">
        <v>2147</v>
      </c>
      <c r="Z42" s="233" t="s">
        <v>2147</v>
      </c>
      <c r="AA42" s="234" t="s">
        <v>2151</v>
      </c>
      <c r="AB42" s="227" t="s">
        <v>2147</v>
      </c>
      <c r="AC42" s="202">
        <v>16</v>
      </c>
      <c r="AD42" s="235" t="str">
        <f t="shared" si="3"/>
        <v>Not completed</v>
      </c>
      <c r="AE42" s="235" t="str">
        <f t="shared" si="4"/>
        <v>Not completed</v>
      </c>
      <c r="AF42" s="235" t="str">
        <f t="shared" si="5"/>
        <v>Not completed</v>
      </c>
    </row>
    <row r="43" s="75" customFormat="1" ht="180" spans="2:32">
      <c r="B43" s="131">
        <v>17</v>
      </c>
      <c r="C43" s="136" t="s">
        <v>2143</v>
      </c>
      <c r="D43" s="137" t="s">
        <v>2184</v>
      </c>
      <c r="E43" s="138" t="s">
        <v>131</v>
      </c>
      <c r="F43" s="139" t="str">
        <f t="shared" si="0"/>
        <v>Y</v>
      </c>
      <c r="G43" s="140"/>
      <c r="H43" s="141"/>
      <c r="I43" s="164"/>
      <c r="J43" s="165" t="str">
        <f t="shared" si="1"/>
        <v>Y</v>
      </c>
      <c r="K43" s="140"/>
      <c r="L43" s="141"/>
      <c r="M43" s="164"/>
      <c r="N43" s="165" t="str">
        <f t="shared" si="2"/>
        <v>Y</v>
      </c>
      <c r="O43" s="140"/>
      <c r="P43" s="141"/>
      <c r="Q43" s="164"/>
      <c r="R43" s="194" t="s">
        <v>2182</v>
      </c>
      <c r="S43" s="195" t="s">
        <v>2179</v>
      </c>
      <c r="T43" s="195" t="s">
        <v>2185</v>
      </c>
      <c r="U43" s="196">
        <v>3</v>
      </c>
      <c r="V43" s="196">
        <v>2</v>
      </c>
      <c r="W43" s="196">
        <v>1</v>
      </c>
      <c r="X43" s="196">
        <v>99</v>
      </c>
      <c r="Y43" s="233" t="s">
        <v>2147</v>
      </c>
      <c r="Z43" s="233" t="s">
        <v>2147</v>
      </c>
      <c r="AA43" s="234" t="s">
        <v>2147</v>
      </c>
      <c r="AB43" s="227" t="s">
        <v>2147</v>
      </c>
      <c r="AC43" s="202">
        <v>17</v>
      </c>
      <c r="AD43" s="235" t="str">
        <f t="shared" si="3"/>
        <v>Not completed</v>
      </c>
      <c r="AE43" s="235" t="str">
        <f t="shared" si="4"/>
        <v>Not completed</v>
      </c>
      <c r="AF43" s="235" t="str">
        <f t="shared" si="5"/>
        <v>Not completed</v>
      </c>
    </row>
    <row r="44" s="75" customFormat="1" ht="180" spans="2:32">
      <c r="B44" s="131">
        <v>18</v>
      </c>
      <c r="C44" s="136" t="s">
        <v>2143</v>
      </c>
      <c r="D44" s="137" t="s">
        <v>2186</v>
      </c>
      <c r="E44" s="138" t="s">
        <v>131</v>
      </c>
      <c r="F44" s="139" t="str">
        <f t="shared" si="0"/>
        <v>Y</v>
      </c>
      <c r="G44" s="140"/>
      <c r="H44" s="141"/>
      <c r="I44" s="164"/>
      <c r="J44" s="165" t="str">
        <f t="shared" si="1"/>
        <v>Y</v>
      </c>
      <c r="K44" s="140"/>
      <c r="L44" s="141"/>
      <c r="M44" s="164"/>
      <c r="N44" s="165" t="str">
        <f t="shared" si="2"/>
        <v>Y</v>
      </c>
      <c r="O44" s="140"/>
      <c r="P44" s="141"/>
      <c r="Q44" s="164"/>
      <c r="R44" s="194" t="s">
        <v>2182</v>
      </c>
      <c r="S44" s="195" t="s">
        <v>2179</v>
      </c>
      <c r="T44" s="195" t="s">
        <v>2187</v>
      </c>
      <c r="U44" s="196">
        <v>3</v>
      </c>
      <c r="V44" s="196">
        <v>2</v>
      </c>
      <c r="W44" s="196">
        <v>1</v>
      </c>
      <c r="X44" s="196">
        <v>99</v>
      </c>
      <c r="Y44" s="233" t="s">
        <v>2147</v>
      </c>
      <c r="Z44" s="233" t="s">
        <v>2147</v>
      </c>
      <c r="AA44" s="234" t="s">
        <v>2147</v>
      </c>
      <c r="AB44" s="227" t="s">
        <v>2147</v>
      </c>
      <c r="AC44" s="202">
        <v>18</v>
      </c>
      <c r="AD44" s="235" t="str">
        <f t="shared" si="3"/>
        <v>Not completed</v>
      </c>
      <c r="AE44" s="235" t="str">
        <f t="shared" si="4"/>
        <v>Not completed</v>
      </c>
      <c r="AF44" s="235" t="str">
        <f t="shared" si="5"/>
        <v>Not completed</v>
      </c>
    </row>
    <row r="45" s="75" customFormat="1" ht="121.2" spans="2:32">
      <c r="B45" s="131">
        <v>19</v>
      </c>
      <c r="C45" s="136" t="s">
        <v>2143</v>
      </c>
      <c r="D45" s="137" t="s">
        <v>2188</v>
      </c>
      <c r="E45" s="142" t="s">
        <v>131</v>
      </c>
      <c r="F45" s="139" t="str">
        <f t="shared" si="0"/>
        <v>Y</v>
      </c>
      <c r="G45" s="140"/>
      <c r="H45" s="141"/>
      <c r="I45" s="164"/>
      <c r="J45" s="165" t="str">
        <f t="shared" si="1"/>
        <v>Y</v>
      </c>
      <c r="K45" s="140"/>
      <c r="L45" s="141"/>
      <c r="M45" s="164"/>
      <c r="N45" s="165" t="str">
        <f t="shared" si="2"/>
        <v>Y</v>
      </c>
      <c r="O45" s="140"/>
      <c r="P45" s="141"/>
      <c r="Q45" s="164"/>
      <c r="R45" s="197" t="s">
        <v>131</v>
      </c>
      <c r="S45" s="195" t="s">
        <v>2179</v>
      </c>
      <c r="T45" s="195" t="s">
        <v>2189</v>
      </c>
      <c r="U45" s="196">
        <v>3</v>
      </c>
      <c r="V45" s="196">
        <v>2</v>
      </c>
      <c r="W45" s="196">
        <v>1</v>
      </c>
      <c r="X45" s="196">
        <v>99</v>
      </c>
      <c r="Y45" s="233" t="s">
        <v>2147</v>
      </c>
      <c r="Z45" s="233" t="s">
        <v>2151</v>
      </c>
      <c r="AA45" s="234" t="s">
        <v>2151</v>
      </c>
      <c r="AB45" s="227" t="s">
        <v>2147</v>
      </c>
      <c r="AC45" s="202">
        <v>19</v>
      </c>
      <c r="AD45" s="235" t="str">
        <f t="shared" si="3"/>
        <v>Not completed</v>
      </c>
      <c r="AE45" s="235" t="str">
        <f t="shared" si="4"/>
        <v>Not completed</v>
      </c>
      <c r="AF45" s="235" t="str">
        <f t="shared" si="5"/>
        <v>Not completed</v>
      </c>
    </row>
    <row r="46" s="75" customFormat="1" ht="141.6" spans="2:32">
      <c r="B46" s="131">
        <v>20</v>
      </c>
      <c r="C46" s="136" t="s">
        <v>2143</v>
      </c>
      <c r="D46" s="137" t="s">
        <v>2190</v>
      </c>
      <c r="E46" s="142" t="s">
        <v>131</v>
      </c>
      <c r="F46" s="139" t="str">
        <f t="shared" si="0"/>
        <v>Y</v>
      </c>
      <c r="G46" s="140"/>
      <c r="H46" s="141"/>
      <c r="I46" s="164"/>
      <c r="J46" s="165" t="str">
        <f t="shared" si="1"/>
        <v>Y</v>
      </c>
      <c r="K46" s="140"/>
      <c r="L46" s="141"/>
      <c r="M46" s="164"/>
      <c r="N46" s="165" t="str">
        <f t="shared" si="2"/>
        <v>Y</v>
      </c>
      <c r="O46" s="140"/>
      <c r="P46" s="141"/>
      <c r="Q46" s="164"/>
      <c r="R46" s="197" t="s">
        <v>131</v>
      </c>
      <c r="S46" s="195" t="s">
        <v>2179</v>
      </c>
      <c r="T46" s="195" t="s">
        <v>2191</v>
      </c>
      <c r="U46" s="196">
        <v>3</v>
      </c>
      <c r="V46" s="196">
        <v>2</v>
      </c>
      <c r="W46" s="196">
        <v>1</v>
      </c>
      <c r="X46" s="196">
        <v>99</v>
      </c>
      <c r="Y46" s="233" t="s">
        <v>2147</v>
      </c>
      <c r="Z46" s="233" t="s">
        <v>2151</v>
      </c>
      <c r="AA46" s="234" t="s">
        <v>2151</v>
      </c>
      <c r="AB46" s="227" t="s">
        <v>2147</v>
      </c>
      <c r="AC46" s="202">
        <v>20</v>
      </c>
      <c r="AD46" s="235" t="str">
        <f t="shared" si="3"/>
        <v>Not completed</v>
      </c>
      <c r="AE46" s="235" t="str">
        <f t="shared" si="4"/>
        <v>Not completed</v>
      </c>
      <c r="AF46" s="235" t="str">
        <f t="shared" si="5"/>
        <v>Not completed</v>
      </c>
    </row>
    <row r="47" s="75" customFormat="1" ht="74.4" spans="2:32">
      <c r="B47" s="131">
        <v>21</v>
      </c>
      <c r="C47" s="136" t="s">
        <v>2143</v>
      </c>
      <c r="D47" s="137" t="s">
        <v>2192</v>
      </c>
      <c r="E47" s="142" t="s">
        <v>131</v>
      </c>
      <c r="F47" s="139" t="str">
        <f t="shared" si="0"/>
        <v>Y</v>
      </c>
      <c r="G47" s="140"/>
      <c r="H47" s="141"/>
      <c r="I47" s="164"/>
      <c r="J47" s="165" t="str">
        <f t="shared" si="1"/>
        <v>Y</v>
      </c>
      <c r="K47" s="140"/>
      <c r="L47" s="141"/>
      <c r="M47" s="164"/>
      <c r="N47" s="165" t="str">
        <f t="shared" si="2"/>
        <v>Y</v>
      </c>
      <c r="O47" s="140"/>
      <c r="P47" s="141"/>
      <c r="Q47" s="164"/>
      <c r="R47" s="197" t="s">
        <v>131</v>
      </c>
      <c r="S47" s="195" t="s">
        <v>2193</v>
      </c>
      <c r="T47" s="195" t="s">
        <v>2194</v>
      </c>
      <c r="U47" s="196">
        <v>3</v>
      </c>
      <c r="V47" s="196">
        <v>2</v>
      </c>
      <c r="W47" s="196">
        <v>1</v>
      </c>
      <c r="X47" s="196">
        <v>99</v>
      </c>
      <c r="Y47" s="233" t="s">
        <v>2151</v>
      </c>
      <c r="Z47" s="233" t="s">
        <v>2147</v>
      </c>
      <c r="AA47" s="234" t="s">
        <v>2147</v>
      </c>
      <c r="AB47" s="227" t="s">
        <v>2147</v>
      </c>
      <c r="AC47" s="202">
        <v>21</v>
      </c>
      <c r="AD47" s="235" t="str">
        <f t="shared" si="3"/>
        <v>Not completed</v>
      </c>
      <c r="AE47" s="235" t="str">
        <f t="shared" si="4"/>
        <v>Not completed</v>
      </c>
      <c r="AF47" s="235" t="str">
        <f t="shared" si="5"/>
        <v>Not completed</v>
      </c>
    </row>
    <row r="48" s="75" customFormat="1" ht="108" spans="2:32">
      <c r="B48" s="131">
        <v>22</v>
      </c>
      <c r="C48" s="136" t="s">
        <v>2143</v>
      </c>
      <c r="D48" s="137" t="s">
        <v>2195</v>
      </c>
      <c r="E48" s="142" t="s">
        <v>131</v>
      </c>
      <c r="F48" s="139" t="str">
        <f t="shared" si="0"/>
        <v>Y</v>
      </c>
      <c r="G48" s="140"/>
      <c r="H48" s="141"/>
      <c r="I48" s="164"/>
      <c r="J48" s="165" t="str">
        <f t="shared" si="1"/>
        <v>Y</v>
      </c>
      <c r="K48" s="140"/>
      <c r="L48" s="141"/>
      <c r="M48" s="164"/>
      <c r="N48" s="165" t="str">
        <f t="shared" si="2"/>
        <v>Y</v>
      </c>
      <c r="O48" s="140"/>
      <c r="P48" s="141"/>
      <c r="Q48" s="164"/>
      <c r="R48" s="197" t="s">
        <v>131</v>
      </c>
      <c r="S48" s="195" t="s">
        <v>2193</v>
      </c>
      <c r="T48" s="195" t="s">
        <v>2196</v>
      </c>
      <c r="U48" s="196">
        <v>3</v>
      </c>
      <c r="V48" s="196">
        <v>2</v>
      </c>
      <c r="W48" s="196">
        <v>1</v>
      </c>
      <c r="X48" s="196">
        <v>99</v>
      </c>
      <c r="Y48" s="233" t="s">
        <v>2151</v>
      </c>
      <c r="Z48" s="233" t="s">
        <v>2147</v>
      </c>
      <c r="AA48" s="234" t="s">
        <v>2151</v>
      </c>
      <c r="AB48" s="227" t="s">
        <v>2147</v>
      </c>
      <c r="AC48" s="202">
        <v>22</v>
      </c>
      <c r="AD48" s="235" t="str">
        <f t="shared" si="3"/>
        <v>Not completed</v>
      </c>
      <c r="AE48" s="235" t="str">
        <f t="shared" si="4"/>
        <v>Not completed</v>
      </c>
      <c r="AF48" s="235" t="str">
        <f t="shared" si="5"/>
        <v>Not completed</v>
      </c>
    </row>
    <row r="49" s="75" customFormat="1" ht="322.2" spans="2:32">
      <c r="B49" s="131">
        <v>23</v>
      </c>
      <c r="C49" s="136" t="s">
        <v>2143</v>
      </c>
      <c r="D49" s="137" t="s">
        <v>2197</v>
      </c>
      <c r="E49" s="142" t="s">
        <v>131</v>
      </c>
      <c r="F49" s="139" t="str">
        <f t="shared" si="0"/>
        <v>Y</v>
      </c>
      <c r="G49" s="140"/>
      <c r="H49" s="141"/>
      <c r="I49" s="164"/>
      <c r="J49" s="165" t="str">
        <f t="shared" si="1"/>
        <v>Y</v>
      </c>
      <c r="K49" s="140"/>
      <c r="L49" s="141"/>
      <c r="M49" s="164"/>
      <c r="N49" s="165" t="str">
        <f t="shared" si="2"/>
        <v>Y</v>
      </c>
      <c r="O49" s="140"/>
      <c r="P49" s="141"/>
      <c r="Q49" s="164"/>
      <c r="R49" s="197" t="s">
        <v>2198</v>
      </c>
      <c r="S49" s="195" t="s">
        <v>2193</v>
      </c>
      <c r="T49" s="195" t="s">
        <v>2199</v>
      </c>
      <c r="U49" s="196">
        <v>3</v>
      </c>
      <c r="V49" s="196">
        <v>2</v>
      </c>
      <c r="W49" s="196">
        <v>1</v>
      </c>
      <c r="X49" s="196">
        <v>99</v>
      </c>
      <c r="Y49" s="233" t="s">
        <v>2151</v>
      </c>
      <c r="Z49" s="233" t="s">
        <v>2147</v>
      </c>
      <c r="AA49" s="234" t="s">
        <v>2151</v>
      </c>
      <c r="AB49" s="227" t="s">
        <v>2147</v>
      </c>
      <c r="AC49" s="202">
        <v>23</v>
      </c>
      <c r="AD49" s="235" t="str">
        <f t="shared" si="3"/>
        <v>Not completed</v>
      </c>
      <c r="AE49" s="235" t="str">
        <f t="shared" si="4"/>
        <v>Not completed</v>
      </c>
      <c r="AF49" s="235" t="str">
        <f t="shared" si="5"/>
        <v>Not completed</v>
      </c>
    </row>
    <row r="50" s="75" customFormat="1" ht="181.2" spans="2:32">
      <c r="B50" s="131">
        <v>24</v>
      </c>
      <c r="C50" s="136" t="s">
        <v>2143</v>
      </c>
      <c r="D50" s="137" t="s">
        <v>2200</v>
      </c>
      <c r="E50" s="142" t="s">
        <v>131</v>
      </c>
      <c r="F50" s="139" t="str">
        <f t="shared" si="0"/>
        <v>Y</v>
      </c>
      <c r="G50" s="140"/>
      <c r="H50" s="141"/>
      <c r="I50" s="164"/>
      <c r="J50" s="165" t="str">
        <f t="shared" si="1"/>
        <v>Y</v>
      </c>
      <c r="K50" s="140"/>
      <c r="L50" s="141"/>
      <c r="M50" s="164"/>
      <c r="N50" s="165" t="str">
        <f t="shared" si="2"/>
        <v>Y</v>
      </c>
      <c r="O50" s="140"/>
      <c r="P50" s="141"/>
      <c r="Q50" s="164"/>
      <c r="R50" s="197" t="s">
        <v>131</v>
      </c>
      <c r="S50" s="195" t="s">
        <v>2193</v>
      </c>
      <c r="T50" s="195" t="s">
        <v>2201</v>
      </c>
      <c r="U50" s="196">
        <v>3</v>
      </c>
      <c r="V50" s="196">
        <v>2</v>
      </c>
      <c r="W50" s="196">
        <v>1</v>
      </c>
      <c r="X50" s="196">
        <v>99</v>
      </c>
      <c r="Y50" s="233" t="s">
        <v>2151</v>
      </c>
      <c r="Z50" s="233" t="s">
        <v>2147</v>
      </c>
      <c r="AA50" s="234" t="s">
        <v>2151</v>
      </c>
      <c r="AB50" s="227" t="s">
        <v>2147</v>
      </c>
      <c r="AC50" s="202">
        <v>24</v>
      </c>
      <c r="AD50" s="235" t="str">
        <f t="shared" si="3"/>
        <v>Not completed</v>
      </c>
      <c r="AE50" s="235" t="str">
        <f t="shared" si="4"/>
        <v>Not completed</v>
      </c>
      <c r="AF50" s="235" t="str">
        <f t="shared" si="5"/>
        <v>Not completed</v>
      </c>
    </row>
    <row r="51" s="75" customFormat="1" ht="157.2" spans="2:32">
      <c r="B51" s="131">
        <v>25</v>
      </c>
      <c r="C51" s="136" t="s">
        <v>2143</v>
      </c>
      <c r="D51" s="137" t="s">
        <v>2202</v>
      </c>
      <c r="E51" s="142" t="s">
        <v>131</v>
      </c>
      <c r="F51" s="139" t="str">
        <f t="shared" si="0"/>
        <v>Y</v>
      </c>
      <c r="G51" s="140"/>
      <c r="H51" s="141"/>
      <c r="I51" s="164"/>
      <c r="J51" s="165" t="str">
        <f t="shared" si="1"/>
        <v>Y</v>
      </c>
      <c r="K51" s="140"/>
      <c r="L51" s="141"/>
      <c r="M51" s="164"/>
      <c r="N51" s="165" t="str">
        <f t="shared" si="2"/>
        <v>Y</v>
      </c>
      <c r="O51" s="140"/>
      <c r="P51" s="141"/>
      <c r="Q51" s="164"/>
      <c r="R51" s="197" t="s">
        <v>2203</v>
      </c>
      <c r="S51" s="195" t="s">
        <v>2204</v>
      </c>
      <c r="T51" s="195" t="s">
        <v>2205</v>
      </c>
      <c r="U51" s="196">
        <v>3</v>
      </c>
      <c r="V51" s="196">
        <v>2</v>
      </c>
      <c r="W51" s="196">
        <v>1</v>
      </c>
      <c r="X51" s="196">
        <v>99</v>
      </c>
      <c r="Y51" s="233" t="s">
        <v>2147</v>
      </c>
      <c r="Z51" s="233" t="s">
        <v>2147</v>
      </c>
      <c r="AA51" s="234" t="s">
        <v>2147</v>
      </c>
      <c r="AB51" s="227" t="s">
        <v>2147</v>
      </c>
      <c r="AC51" s="202">
        <v>25</v>
      </c>
      <c r="AD51" s="235" t="str">
        <f t="shared" si="3"/>
        <v>Not completed</v>
      </c>
      <c r="AE51" s="235" t="str">
        <f t="shared" si="4"/>
        <v>Not completed</v>
      </c>
      <c r="AF51" s="235" t="str">
        <f t="shared" si="5"/>
        <v>Not completed</v>
      </c>
    </row>
    <row r="52" s="75" customFormat="1" ht="168" spans="2:32">
      <c r="B52" s="131">
        <v>26</v>
      </c>
      <c r="C52" s="136" t="s">
        <v>2143</v>
      </c>
      <c r="D52" s="137" t="s">
        <v>2206</v>
      </c>
      <c r="E52" s="142" t="s">
        <v>131</v>
      </c>
      <c r="F52" s="139" t="str">
        <f t="shared" si="0"/>
        <v>Y</v>
      </c>
      <c r="G52" s="140"/>
      <c r="H52" s="141"/>
      <c r="I52" s="164"/>
      <c r="J52" s="165" t="str">
        <f t="shared" si="1"/>
        <v>Y</v>
      </c>
      <c r="K52" s="140"/>
      <c r="L52" s="141"/>
      <c r="M52" s="164"/>
      <c r="N52" s="165" t="str">
        <f t="shared" si="2"/>
        <v>Y</v>
      </c>
      <c r="O52" s="140"/>
      <c r="P52" s="141"/>
      <c r="Q52" s="164"/>
      <c r="R52" s="197" t="s">
        <v>2207</v>
      </c>
      <c r="S52" s="195" t="s">
        <v>2204</v>
      </c>
      <c r="T52" s="195" t="s">
        <v>2205</v>
      </c>
      <c r="U52" s="196">
        <v>3</v>
      </c>
      <c r="V52" s="196">
        <v>2</v>
      </c>
      <c r="W52" s="196">
        <v>1</v>
      </c>
      <c r="X52" s="196">
        <v>99</v>
      </c>
      <c r="Y52" s="233" t="s">
        <v>2147</v>
      </c>
      <c r="Z52" s="233" t="s">
        <v>2147</v>
      </c>
      <c r="AA52" s="234" t="s">
        <v>2147</v>
      </c>
      <c r="AB52" s="227" t="s">
        <v>2147</v>
      </c>
      <c r="AC52" s="202">
        <v>26</v>
      </c>
      <c r="AD52" s="235" t="str">
        <f t="shared" si="3"/>
        <v>Not completed</v>
      </c>
      <c r="AE52" s="235" t="str">
        <f t="shared" si="4"/>
        <v>Not completed</v>
      </c>
      <c r="AF52" s="235" t="str">
        <f t="shared" si="5"/>
        <v>Not completed</v>
      </c>
    </row>
    <row r="53" s="75" customFormat="1" ht="144" spans="2:32">
      <c r="B53" s="131">
        <v>27</v>
      </c>
      <c r="C53" s="136" t="s">
        <v>2143</v>
      </c>
      <c r="D53" s="137" t="s">
        <v>2208</v>
      </c>
      <c r="E53" s="142" t="s">
        <v>131</v>
      </c>
      <c r="F53" s="139" t="str">
        <f t="shared" si="0"/>
        <v>Y</v>
      </c>
      <c r="G53" s="140"/>
      <c r="H53" s="141"/>
      <c r="I53" s="164"/>
      <c r="J53" s="165" t="str">
        <f t="shared" si="1"/>
        <v>Y</v>
      </c>
      <c r="K53" s="140"/>
      <c r="L53" s="141"/>
      <c r="M53" s="164"/>
      <c r="N53" s="165" t="str">
        <f t="shared" si="2"/>
        <v>Y</v>
      </c>
      <c r="O53" s="140"/>
      <c r="P53" s="141"/>
      <c r="Q53" s="164"/>
      <c r="R53" s="197" t="s">
        <v>131</v>
      </c>
      <c r="S53" s="195" t="s">
        <v>2204</v>
      </c>
      <c r="T53" s="195" t="s">
        <v>2209</v>
      </c>
      <c r="U53" s="196">
        <v>3</v>
      </c>
      <c r="V53" s="196">
        <v>2</v>
      </c>
      <c r="W53" s="196">
        <v>1</v>
      </c>
      <c r="X53" s="196">
        <v>99</v>
      </c>
      <c r="Y53" s="233" t="s">
        <v>2147</v>
      </c>
      <c r="Z53" s="233" t="s">
        <v>2147</v>
      </c>
      <c r="AA53" s="234" t="s">
        <v>2147</v>
      </c>
      <c r="AB53" s="227" t="s">
        <v>2147</v>
      </c>
      <c r="AC53" s="202">
        <v>27</v>
      </c>
      <c r="AD53" s="235" t="str">
        <f t="shared" si="3"/>
        <v>Not completed</v>
      </c>
      <c r="AE53" s="235" t="str">
        <f t="shared" si="4"/>
        <v>Not completed</v>
      </c>
      <c r="AF53" s="235" t="str">
        <f t="shared" si="5"/>
        <v>Not completed</v>
      </c>
    </row>
    <row r="54" s="75" customFormat="1" ht="156" spans="2:32">
      <c r="B54" s="131">
        <v>28</v>
      </c>
      <c r="C54" s="136" t="s">
        <v>2143</v>
      </c>
      <c r="D54" s="137" t="s">
        <v>2210</v>
      </c>
      <c r="E54" s="142" t="s">
        <v>131</v>
      </c>
      <c r="F54" s="139" t="str">
        <f t="shared" si="0"/>
        <v>Y</v>
      </c>
      <c r="G54" s="140"/>
      <c r="H54" s="141"/>
      <c r="I54" s="164"/>
      <c r="J54" s="165" t="str">
        <f t="shared" si="1"/>
        <v>Y</v>
      </c>
      <c r="K54" s="140"/>
      <c r="L54" s="141"/>
      <c r="M54" s="164"/>
      <c r="N54" s="165" t="str">
        <f t="shared" si="2"/>
        <v>Y</v>
      </c>
      <c r="O54" s="140"/>
      <c r="P54" s="141"/>
      <c r="Q54" s="164"/>
      <c r="R54" s="197" t="s">
        <v>131</v>
      </c>
      <c r="S54" s="195" t="s">
        <v>2211</v>
      </c>
      <c r="T54" s="195" t="s">
        <v>2212</v>
      </c>
      <c r="U54" s="196">
        <v>3</v>
      </c>
      <c r="V54" s="196">
        <v>2</v>
      </c>
      <c r="W54" s="196">
        <v>1</v>
      </c>
      <c r="X54" s="196">
        <v>99</v>
      </c>
      <c r="Y54" s="233" t="s">
        <v>2147</v>
      </c>
      <c r="Z54" s="233" t="s">
        <v>2151</v>
      </c>
      <c r="AA54" s="234" t="s">
        <v>2151</v>
      </c>
      <c r="AB54" s="227" t="s">
        <v>2147</v>
      </c>
      <c r="AC54" s="202">
        <v>28</v>
      </c>
      <c r="AD54" s="235" t="str">
        <f t="shared" si="3"/>
        <v>Not completed</v>
      </c>
      <c r="AE54" s="235" t="str">
        <f t="shared" si="4"/>
        <v>Not completed</v>
      </c>
      <c r="AF54" s="235" t="str">
        <f t="shared" si="5"/>
        <v>Not completed</v>
      </c>
    </row>
    <row r="55" s="75" customFormat="1" ht="72" spans="2:32">
      <c r="B55" s="131">
        <v>29</v>
      </c>
      <c r="C55" s="136" t="s">
        <v>2143</v>
      </c>
      <c r="D55" s="137" t="s">
        <v>2213</v>
      </c>
      <c r="E55" s="142" t="s">
        <v>131</v>
      </c>
      <c r="F55" s="139" t="str">
        <f t="shared" si="0"/>
        <v>Y</v>
      </c>
      <c r="G55" s="140"/>
      <c r="H55" s="141"/>
      <c r="I55" s="164"/>
      <c r="J55" s="165" t="str">
        <f t="shared" si="1"/>
        <v>Y</v>
      </c>
      <c r="K55" s="140"/>
      <c r="L55" s="141"/>
      <c r="M55" s="164"/>
      <c r="N55" s="165" t="str">
        <f t="shared" si="2"/>
        <v>Y</v>
      </c>
      <c r="O55" s="140"/>
      <c r="P55" s="141"/>
      <c r="Q55" s="164"/>
      <c r="R55" s="197" t="s">
        <v>2214</v>
      </c>
      <c r="S55" s="195" t="s">
        <v>2211</v>
      </c>
      <c r="T55" s="195" t="s">
        <v>2215</v>
      </c>
      <c r="U55" s="196">
        <v>3</v>
      </c>
      <c r="V55" s="196">
        <v>2</v>
      </c>
      <c r="W55" s="196">
        <v>1</v>
      </c>
      <c r="X55" s="196">
        <v>99</v>
      </c>
      <c r="Y55" s="233" t="s">
        <v>2151</v>
      </c>
      <c r="Z55" s="233" t="s">
        <v>2151</v>
      </c>
      <c r="AA55" s="234" t="s">
        <v>2151</v>
      </c>
      <c r="AB55" s="227" t="s">
        <v>2147</v>
      </c>
      <c r="AC55" s="202">
        <v>29</v>
      </c>
      <c r="AD55" s="235" t="str">
        <f t="shared" si="3"/>
        <v>Not completed</v>
      </c>
      <c r="AE55" s="235" t="str">
        <f t="shared" si="4"/>
        <v>Not completed</v>
      </c>
      <c r="AF55" s="235" t="str">
        <f t="shared" si="5"/>
        <v>Not completed</v>
      </c>
    </row>
    <row r="56" s="75" customFormat="1" ht="338.4" spans="2:32">
      <c r="B56" s="131">
        <v>30</v>
      </c>
      <c r="C56" s="136" t="s">
        <v>2143</v>
      </c>
      <c r="D56" s="137" t="s">
        <v>2216</v>
      </c>
      <c r="E56" s="142" t="s">
        <v>131</v>
      </c>
      <c r="F56" s="139" t="str">
        <f t="shared" si="0"/>
        <v>Y</v>
      </c>
      <c r="G56" s="140"/>
      <c r="H56" s="141"/>
      <c r="I56" s="164"/>
      <c r="J56" s="165" t="str">
        <f t="shared" si="1"/>
        <v>Y</v>
      </c>
      <c r="K56" s="140"/>
      <c r="L56" s="141"/>
      <c r="M56" s="164"/>
      <c r="N56" s="165" t="str">
        <f t="shared" si="2"/>
        <v>Y</v>
      </c>
      <c r="O56" s="140"/>
      <c r="P56" s="141"/>
      <c r="Q56" s="164"/>
      <c r="R56" s="197" t="s">
        <v>131</v>
      </c>
      <c r="S56" s="195" t="s">
        <v>2217</v>
      </c>
      <c r="T56" s="195" t="s">
        <v>2218</v>
      </c>
      <c r="U56" s="196">
        <v>3</v>
      </c>
      <c r="V56" s="196">
        <v>2</v>
      </c>
      <c r="W56" s="196">
        <v>1</v>
      </c>
      <c r="X56" s="196">
        <v>99</v>
      </c>
      <c r="Y56" s="233" t="s">
        <v>2147</v>
      </c>
      <c r="Z56" s="233" t="s">
        <v>2147</v>
      </c>
      <c r="AA56" s="234" t="s">
        <v>2147</v>
      </c>
      <c r="AB56" s="227" t="s">
        <v>2147</v>
      </c>
      <c r="AC56" s="202">
        <v>30</v>
      </c>
      <c r="AD56" s="235" t="str">
        <f t="shared" si="3"/>
        <v>Not completed</v>
      </c>
      <c r="AE56" s="235" t="str">
        <f t="shared" si="4"/>
        <v>Not completed</v>
      </c>
      <c r="AF56" s="235" t="str">
        <f t="shared" si="5"/>
        <v>Not completed</v>
      </c>
    </row>
    <row r="57" s="75" customFormat="1" ht="338.4" spans="2:32">
      <c r="B57" s="131">
        <v>31</v>
      </c>
      <c r="C57" s="136" t="s">
        <v>2143</v>
      </c>
      <c r="D57" s="137" t="s">
        <v>2219</v>
      </c>
      <c r="E57" s="142" t="s">
        <v>131</v>
      </c>
      <c r="F57" s="139" t="str">
        <f t="shared" si="0"/>
        <v>Y</v>
      </c>
      <c r="G57" s="140"/>
      <c r="H57" s="141"/>
      <c r="I57" s="164"/>
      <c r="J57" s="165" t="str">
        <f t="shared" si="1"/>
        <v>Y</v>
      </c>
      <c r="K57" s="140"/>
      <c r="L57" s="141"/>
      <c r="M57" s="164"/>
      <c r="N57" s="165" t="str">
        <f t="shared" si="2"/>
        <v>Y</v>
      </c>
      <c r="O57" s="140"/>
      <c r="P57" s="141"/>
      <c r="Q57" s="164"/>
      <c r="R57" s="197" t="s">
        <v>131</v>
      </c>
      <c r="S57" s="195" t="s">
        <v>2217</v>
      </c>
      <c r="T57" s="195" t="s">
        <v>2220</v>
      </c>
      <c r="U57" s="196">
        <v>3</v>
      </c>
      <c r="V57" s="196">
        <v>2</v>
      </c>
      <c r="W57" s="196">
        <v>1</v>
      </c>
      <c r="X57" s="196">
        <v>99</v>
      </c>
      <c r="Y57" s="233" t="s">
        <v>2147</v>
      </c>
      <c r="Z57" s="233" t="s">
        <v>2147</v>
      </c>
      <c r="AA57" s="234" t="s">
        <v>2147</v>
      </c>
      <c r="AB57" s="227" t="s">
        <v>2147</v>
      </c>
      <c r="AC57" s="202">
        <v>31</v>
      </c>
      <c r="AD57" s="235" t="str">
        <f t="shared" si="3"/>
        <v>Not completed</v>
      </c>
      <c r="AE57" s="235" t="str">
        <f t="shared" si="4"/>
        <v>Not completed</v>
      </c>
      <c r="AF57" s="235" t="str">
        <f t="shared" si="5"/>
        <v>Not completed</v>
      </c>
    </row>
    <row r="58" s="75" customFormat="1" ht="156" spans="2:32">
      <c r="B58" s="131">
        <v>32</v>
      </c>
      <c r="C58" s="136" t="s">
        <v>2143</v>
      </c>
      <c r="D58" s="137" t="s">
        <v>2221</v>
      </c>
      <c r="E58" s="142" t="s">
        <v>131</v>
      </c>
      <c r="F58" s="139" t="str">
        <f t="shared" si="0"/>
        <v>Y</v>
      </c>
      <c r="G58" s="140"/>
      <c r="H58" s="141"/>
      <c r="I58" s="164"/>
      <c r="J58" s="165" t="str">
        <f t="shared" si="1"/>
        <v>Y</v>
      </c>
      <c r="K58" s="140"/>
      <c r="L58" s="141"/>
      <c r="M58" s="164"/>
      <c r="N58" s="165" t="str">
        <f t="shared" si="2"/>
        <v>Y</v>
      </c>
      <c r="O58" s="140"/>
      <c r="P58" s="141"/>
      <c r="Q58" s="164"/>
      <c r="R58" s="197" t="s">
        <v>131</v>
      </c>
      <c r="S58" s="195" t="s">
        <v>2217</v>
      </c>
      <c r="T58" s="195" t="s">
        <v>2222</v>
      </c>
      <c r="U58" s="196">
        <v>3</v>
      </c>
      <c r="V58" s="196">
        <v>2</v>
      </c>
      <c r="W58" s="196">
        <v>1</v>
      </c>
      <c r="X58" s="196">
        <v>99</v>
      </c>
      <c r="Y58" s="233" t="s">
        <v>2147</v>
      </c>
      <c r="Z58" s="233" t="s">
        <v>2147</v>
      </c>
      <c r="AA58" s="234" t="s">
        <v>2147</v>
      </c>
      <c r="AB58" s="227" t="s">
        <v>2147</v>
      </c>
      <c r="AC58" s="202">
        <v>32</v>
      </c>
      <c r="AD58" s="235" t="str">
        <f t="shared" si="3"/>
        <v>Not completed</v>
      </c>
      <c r="AE58" s="235" t="str">
        <f t="shared" si="4"/>
        <v>Not completed</v>
      </c>
      <c r="AF58" s="235" t="str">
        <f t="shared" si="5"/>
        <v>Not completed</v>
      </c>
    </row>
    <row r="59" s="75" customFormat="1" ht="144" spans="2:32">
      <c r="B59" s="131">
        <v>33</v>
      </c>
      <c r="C59" s="136" t="s">
        <v>2143</v>
      </c>
      <c r="D59" s="137" t="s">
        <v>2223</v>
      </c>
      <c r="E59" s="142" t="s">
        <v>131</v>
      </c>
      <c r="F59" s="139" t="str">
        <f t="shared" si="0"/>
        <v>Y</v>
      </c>
      <c r="G59" s="140"/>
      <c r="H59" s="141"/>
      <c r="I59" s="164"/>
      <c r="J59" s="165" t="str">
        <f t="shared" si="1"/>
        <v>Y</v>
      </c>
      <c r="K59" s="140"/>
      <c r="L59" s="141"/>
      <c r="M59" s="164"/>
      <c r="N59" s="165" t="str">
        <f t="shared" si="2"/>
        <v>Y</v>
      </c>
      <c r="O59" s="140"/>
      <c r="P59" s="141"/>
      <c r="Q59" s="164"/>
      <c r="R59" s="197" t="s">
        <v>131</v>
      </c>
      <c r="S59" s="195" t="s">
        <v>2224</v>
      </c>
      <c r="T59" s="195" t="s">
        <v>2225</v>
      </c>
      <c r="U59" s="196">
        <v>3</v>
      </c>
      <c r="V59" s="196">
        <v>2</v>
      </c>
      <c r="W59" s="196">
        <v>1</v>
      </c>
      <c r="X59" s="196">
        <v>99</v>
      </c>
      <c r="Y59" s="233" t="s">
        <v>2151</v>
      </c>
      <c r="Z59" s="233" t="s">
        <v>2147</v>
      </c>
      <c r="AA59" s="234" t="s">
        <v>2147</v>
      </c>
      <c r="AB59" s="227" t="s">
        <v>2147</v>
      </c>
      <c r="AC59" s="202">
        <v>33</v>
      </c>
      <c r="AD59" s="235" t="str">
        <f t="shared" si="3"/>
        <v>Not completed</v>
      </c>
      <c r="AE59" s="235" t="str">
        <f t="shared" si="4"/>
        <v>Not completed</v>
      </c>
      <c r="AF59" s="235" t="str">
        <f t="shared" si="5"/>
        <v>Not completed</v>
      </c>
    </row>
    <row r="60" s="75" customFormat="1" ht="288.75" spans="2:32">
      <c r="B60" s="143">
        <v>34</v>
      </c>
      <c r="C60" s="144" t="s">
        <v>2143</v>
      </c>
      <c r="D60" s="145" t="s">
        <v>2226</v>
      </c>
      <c r="E60" s="146" t="s">
        <v>131</v>
      </c>
      <c r="F60" s="147" t="str">
        <f t="shared" si="0"/>
        <v>Y</v>
      </c>
      <c r="G60" s="129"/>
      <c r="H60" s="148"/>
      <c r="I60" s="160"/>
      <c r="J60" s="166" t="str">
        <f t="shared" si="1"/>
        <v>Y</v>
      </c>
      <c r="K60" s="129"/>
      <c r="L60" s="148"/>
      <c r="M60" s="160"/>
      <c r="N60" s="166" t="str">
        <f t="shared" si="2"/>
        <v>Y</v>
      </c>
      <c r="O60" s="129"/>
      <c r="P60" s="148"/>
      <c r="Q60" s="160"/>
      <c r="R60" s="198" t="s">
        <v>131</v>
      </c>
      <c r="S60" s="199" t="s">
        <v>2227</v>
      </c>
      <c r="T60" s="199" t="s">
        <v>2228</v>
      </c>
      <c r="U60" s="200">
        <v>3</v>
      </c>
      <c r="V60" s="200">
        <v>2</v>
      </c>
      <c r="W60" s="200">
        <v>1</v>
      </c>
      <c r="X60" s="200">
        <v>99</v>
      </c>
      <c r="Y60" s="229" t="s">
        <v>2151</v>
      </c>
      <c r="Z60" s="229" t="s">
        <v>2151</v>
      </c>
      <c r="AA60" s="230" t="s">
        <v>2151</v>
      </c>
      <c r="AB60" s="230" t="s">
        <v>2147</v>
      </c>
      <c r="AC60" s="236">
        <v>34</v>
      </c>
      <c r="AD60" s="237" t="str">
        <f t="shared" si="3"/>
        <v>Not completed</v>
      </c>
      <c r="AE60" s="237" t="str">
        <f t="shared" si="4"/>
        <v>Not completed</v>
      </c>
      <c r="AF60" s="237" t="str">
        <f t="shared" si="5"/>
        <v>Not completed</v>
      </c>
    </row>
    <row r="61" ht="97.2" spans="2:32">
      <c r="B61" s="131">
        <v>35</v>
      </c>
      <c r="C61" s="149" t="s">
        <v>2229</v>
      </c>
      <c r="D61" s="133" t="s">
        <v>2230</v>
      </c>
      <c r="E61" s="150" t="s">
        <v>2231</v>
      </c>
      <c r="F61" s="134" t="str">
        <f t="shared" si="0"/>
        <v>N</v>
      </c>
      <c r="G61" s="121"/>
      <c r="H61" s="135"/>
      <c r="I61" s="162"/>
      <c r="J61" s="163" t="str">
        <f t="shared" si="1"/>
        <v>N</v>
      </c>
      <c r="K61" s="121"/>
      <c r="L61" s="135"/>
      <c r="M61" s="162"/>
      <c r="N61" s="163" t="str">
        <f t="shared" si="2"/>
        <v>N</v>
      </c>
      <c r="O61" s="121"/>
      <c r="P61" s="135"/>
      <c r="Q61" s="162"/>
      <c r="R61" s="188" t="s">
        <v>2232</v>
      </c>
      <c r="S61" s="195" t="s">
        <v>2149</v>
      </c>
      <c r="T61" s="149" t="s">
        <v>2150</v>
      </c>
      <c r="U61" s="201">
        <v>3</v>
      </c>
      <c r="V61" s="201">
        <v>2</v>
      </c>
      <c r="W61" s="201">
        <v>1</v>
      </c>
      <c r="X61" s="201">
        <v>99</v>
      </c>
      <c r="Y61" s="226" t="s">
        <v>2147</v>
      </c>
      <c r="Z61" s="226" t="s">
        <v>2151</v>
      </c>
      <c r="AA61" s="226" t="s">
        <v>2151</v>
      </c>
      <c r="AB61" s="227" t="s">
        <v>2151</v>
      </c>
      <c r="AC61" s="201">
        <v>1</v>
      </c>
      <c r="AD61" s="232" t="str">
        <f t="shared" si="3"/>
        <v>Completed</v>
      </c>
      <c r="AE61" s="232" t="str">
        <f t="shared" si="4"/>
        <v>Completed</v>
      </c>
      <c r="AF61" s="232" t="str">
        <f t="shared" si="5"/>
        <v>Completed</v>
      </c>
    </row>
    <row r="62" ht="182.4" spans="2:32">
      <c r="B62" s="131">
        <v>36</v>
      </c>
      <c r="C62" s="149" t="s">
        <v>2229</v>
      </c>
      <c r="D62" s="137" t="s">
        <v>2233</v>
      </c>
      <c r="E62" s="142" t="s">
        <v>2234</v>
      </c>
      <c r="F62" s="139" t="str">
        <f t="shared" si="0"/>
        <v>N</v>
      </c>
      <c r="G62" s="140"/>
      <c r="H62" s="141"/>
      <c r="I62" s="164"/>
      <c r="J62" s="165" t="str">
        <f t="shared" si="1"/>
        <v>N</v>
      </c>
      <c r="K62" s="140"/>
      <c r="L62" s="141"/>
      <c r="M62" s="164"/>
      <c r="N62" s="165" t="str">
        <f t="shared" si="2"/>
        <v>N</v>
      </c>
      <c r="O62" s="140"/>
      <c r="P62" s="141"/>
      <c r="Q62" s="164"/>
      <c r="R62" s="194" t="s">
        <v>131</v>
      </c>
      <c r="S62" s="195" t="s">
        <v>2149</v>
      </c>
      <c r="T62" s="195" t="s">
        <v>2153</v>
      </c>
      <c r="U62" s="202">
        <v>3</v>
      </c>
      <c r="V62" s="202">
        <v>2</v>
      </c>
      <c r="W62" s="202">
        <v>1</v>
      </c>
      <c r="X62" s="202">
        <v>99</v>
      </c>
      <c r="Y62" s="233" t="s">
        <v>2147</v>
      </c>
      <c r="Z62" s="233" t="s">
        <v>2151</v>
      </c>
      <c r="AA62" s="233" t="s">
        <v>2151</v>
      </c>
      <c r="AB62" s="234" t="s">
        <v>2151</v>
      </c>
      <c r="AC62" s="202">
        <v>2</v>
      </c>
      <c r="AD62" s="235" t="str">
        <f t="shared" si="3"/>
        <v>Completed</v>
      </c>
      <c r="AE62" s="235" t="str">
        <f t="shared" si="4"/>
        <v>Completed</v>
      </c>
      <c r="AF62" s="235" t="str">
        <f t="shared" si="5"/>
        <v>Completed</v>
      </c>
    </row>
    <row r="63" ht="133.2" spans="2:32">
      <c r="B63" s="131">
        <v>37</v>
      </c>
      <c r="C63" s="149" t="s">
        <v>2229</v>
      </c>
      <c r="D63" s="137" t="s">
        <v>2235</v>
      </c>
      <c r="E63" s="142" t="s">
        <v>2236</v>
      </c>
      <c r="F63" s="139" t="str">
        <f t="shared" si="0"/>
        <v>N</v>
      </c>
      <c r="G63" s="140"/>
      <c r="H63" s="141"/>
      <c r="I63" s="164"/>
      <c r="J63" s="165" t="str">
        <f t="shared" si="1"/>
        <v>N</v>
      </c>
      <c r="K63" s="140"/>
      <c r="L63" s="141"/>
      <c r="M63" s="164"/>
      <c r="N63" s="165" t="str">
        <f t="shared" si="2"/>
        <v>N</v>
      </c>
      <c r="O63" s="140"/>
      <c r="P63" s="141"/>
      <c r="Q63" s="164"/>
      <c r="R63" s="194" t="s">
        <v>131</v>
      </c>
      <c r="S63" s="195" t="s">
        <v>2149</v>
      </c>
      <c r="T63" s="195" t="s">
        <v>2166</v>
      </c>
      <c r="U63" s="202">
        <v>3</v>
      </c>
      <c r="V63" s="202">
        <v>2</v>
      </c>
      <c r="W63" s="202">
        <v>1</v>
      </c>
      <c r="X63" s="202">
        <v>99</v>
      </c>
      <c r="Y63" s="233" t="s">
        <v>2147</v>
      </c>
      <c r="Z63" s="233" t="s">
        <v>2151</v>
      </c>
      <c r="AA63" s="233" t="s">
        <v>2151</v>
      </c>
      <c r="AB63" s="234" t="s">
        <v>2151</v>
      </c>
      <c r="AC63" s="202">
        <v>3</v>
      </c>
      <c r="AD63" s="235" t="str">
        <f t="shared" si="3"/>
        <v>Completed</v>
      </c>
      <c r="AE63" s="235" t="str">
        <f t="shared" si="4"/>
        <v>Completed</v>
      </c>
      <c r="AF63" s="235" t="str">
        <f t="shared" si="5"/>
        <v>Completed</v>
      </c>
    </row>
    <row r="64" ht="193.2" spans="2:32">
      <c r="B64" s="131">
        <v>38</v>
      </c>
      <c r="C64" s="149" t="s">
        <v>2229</v>
      </c>
      <c r="D64" s="137" t="s">
        <v>2237</v>
      </c>
      <c r="E64" s="142" t="s">
        <v>2238</v>
      </c>
      <c r="F64" s="139" t="str">
        <f t="shared" si="0"/>
        <v>N</v>
      </c>
      <c r="G64" s="140"/>
      <c r="H64" s="141"/>
      <c r="I64" s="164"/>
      <c r="J64" s="165" t="str">
        <f t="shared" si="1"/>
        <v>N</v>
      </c>
      <c r="K64" s="140"/>
      <c r="L64" s="141"/>
      <c r="M64" s="164"/>
      <c r="N64" s="165" t="str">
        <f t="shared" si="2"/>
        <v>N</v>
      </c>
      <c r="O64" s="140"/>
      <c r="P64" s="141"/>
      <c r="Q64" s="164"/>
      <c r="R64" s="194" t="s">
        <v>2163</v>
      </c>
      <c r="S64" s="195" t="s">
        <v>2149</v>
      </c>
      <c r="T64" s="195" t="s">
        <v>2172</v>
      </c>
      <c r="U64" s="202">
        <v>3</v>
      </c>
      <c r="V64" s="202">
        <v>2</v>
      </c>
      <c r="W64" s="202">
        <v>1</v>
      </c>
      <c r="X64" s="202">
        <v>99</v>
      </c>
      <c r="Y64" s="233" t="s">
        <v>2147</v>
      </c>
      <c r="Z64" s="233" t="s">
        <v>2151</v>
      </c>
      <c r="AA64" s="233" t="s">
        <v>2151</v>
      </c>
      <c r="AB64" s="234" t="s">
        <v>2151</v>
      </c>
      <c r="AC64" s="202">
        <v>4</v>
      </c>
      <c r="AD64" s="235" t="str">
        <f t="shared" si="3"/>
        <v>Completed</v>
      </c>
      <c r="AE64" s="235" t="str">
        <f t="shared" si="4"/>
        <v>Completed</v>
      </c>
      <c r="AF64" s="235" t="str">
        <f t="shared" si="5"/>
        <v>Completed</v>
      </c>
    </row>
    <row r="65" ht="96" spans="2:32">
      <c r="B65" s="131">
        <v>39</v>
      </c>
      <c r="C65" s="149" t="s">
        <v>2229</v>
      </c>
      <c r="D65" s="137" t="s">
        <v>2239</v>
      </c>
      <c r="E65" s="142" t="s">
        <v>2240</v>
      </c>
      <c r="F65" s="139" t="str">
        <f t="shared" si="0"/>
        <v>N</v>
      </c>
      <c r="G65" s="140"/>
      <c r="H65" s="141"/>
      <c r="I65" s="164"/>
      <c r="J65" s="165" t="str">
        <f t="shared" si="1"/>
        <v>N</v>
      </c>
      <c r="K65" s="140"/>
      <c r="L65" s="141"/>
      <c r="M65" s="164"/>
      <c r="N65" s="165" t="str">
        <f t="shared" si="2"/>
        <v>N</v>
      </c>
      <c r="O65" s="140"/>
      <c r="P65" s="141"/>
      <c r="Q65" s="164"/>
      <c r="R65" s="194" t="s">
        <v>131</v>
      </c>
      <c r="S65" s="195" t="s">
        <v>2149</v>
      </c>
      <c r="T65" s="195" t="s">
        <v>2168</v>
      </c>
      <c r="U65" s="202">
        <v>3</v>
      </c>
      <c r="V65" s="202">
        <v>2</v>
      </c>
      <c r="W65" s="202">
        <v>1</v>
      </c>
      <c r="X65" s="202">
        <v>99</v>
      </c>
      <c r="Y65" s="233" t="s">
        <v>2147</v>
      </c>
      <c r="Z65" s="233" t="s">
        <v>2151</v>
      </c>
      <c r="AA65" s="233" t="s">
        <v>2151</v>
      </c>
      <c r="AB65" s="234" t="s">
        <v>2151</v>
      </c>
      <c r="AC65" s="202">
        <v>5</v>
      </c>
      <c r="AD65" s="235" t="str">
        <f t="shared" si="3"/>
        <v>Completed</v>
      </c>
      <c r="AE65" s="235" t="str">
        <f t="shared" si="4"/>
        <v>Completed</v>
      </c>
      <c r="AF65" s="235" t="str">
        <f t="shared" si="5"/>
        <v>Completed</v>
      </c>
    </row>
    <row r="66" ht="157.2" spans="2:32">
      <c r="B66" s="131">
        <v>40</v>
      </c>
      <c r="C66" s="149" t="s">
        <v>2229</v>
      </c>
      <c r="D66" s="137" t="s">
        <v>2241</v>
      </c>
      <c r="E66" s="142" t="s">
        <v>131</v>
      </c>
      <c r="F66" s="139" t="str">
        <f t="shared" si="0"/>
        <v>N</v>
      </c>
      <c r="G66" s="140"/>
      <c r="H66" s="141"/>
      <c r="I66" s="164"/>
      <c r="J66" s="165" t="str">
        <f t="shared" si="1"/>
        <v>N</v>
      </c>
      <c r="K66" s="140"/>
      <c r="L66" s="141"/>
      <c r="M66" s="164"/>
      <c r="N66" s="165" t="str">
        <f t="shared" si="2"/>
        <v>N</v>
      </c>
      <c r="O66" s="140"/>
      <c r="P66" s="141"/>
      <c r="Q66" s="164"/>
      <c r="R66" s="194" t="s">
        <v>131</v>
      </c>
      <c r="S66" s="195" t="s">
        <v>2149</v>
      </c>
      <c r="T66" s="195" t="s">
        <v>2175</v>
      </c>
      <c r="U66" s="202">
        <v>3</v>
      </c>
      <c r="V66" s="202">
        <v>2</v>
      </c>
      <c r="W66" s="202">
        <v>1</v>
      </c>
      <c r="X66" s="202">
        <v>99</v>
      </c>
      <c r="Y66" s="233" t="s">
        <v>2147</v>
      </c>
      <c r="Z66" s="233" t="s">
        <v>2151</v>
      </c>
      <c r="AA66" s="233" t="s">
        <v>2151</v>
      </c>
      <c r="AB66" s="234" t="s">
        <v>2151</v>
      </c>
      <c r="AC66" s="202">
        <v>6</v>
      </c>
      <c r="AD66" s="235" t="str">
        <f t="shared" si="3"/>
        <v>Completed</v>
      </c>
      <c r="AE66" s="235" t="str">
        <f t="shared" si="4"/>
        <v>Completed</v>
      </c>
      <c r="AF66" s="235" t="str">
        <f t="shared" si="5"/>
        <v>Completed</v>
      </c>
    </row>
    <row r="67" ht="96" spans="2:32">
      <c r="B67" s="131">
        <v>41</v>
      </c>
      <c r="C67" s="149" t="s">
        <v>2229</v>
      </c>
      <c r="D67" s="137" t="s">
        <v>2242</v>
      </c>
      <c r="E67" s="142" t="s">
        <v>131</v>
      </c>
      <c r="F67" s="139" t="str">
        <f t="shared" si="0"/>
        <v>N</v>
      </c>
      <c r="G67" s="140"/>
      <c r="H67" s="141"/>
      <c r="I67" s="164"/>
      <c r="J67" s="165" t="str">
        <f t="shared" si="1"/>
        <v>N</v>
      </c>
      <c r="K67" s="140"/>
      <c r="L67" s="141"/>
      <c r="M67" s="164"/>
      <c r="N67" s="165" t="str">
        <f t="shared" si="2"/>
        <v>N</v>
      </c>
      <c r="O67" s="140"/>
      <c r="P67" s="141"/>
      <c r="Q67" s="164"/>
      <c r="R67" s="194" t="s">
        <v>131</v>
      </c>
      <c r="S67" s="195" t="s">
        <v>2179</v>
      </c>
      <c r="T67" s="195" t="s">
        <v>2180</v>
      </c>
      <c r="U67" s="202">
        <v>3</v>
      </c>
      <c r="V67" s="202">
        <v>2</v>
      </c>
      <c r="W67" s="202">
        <v>1</v>
      </c>
      <c r="X67" s="202">
        <v>99</v>
      </c>
      <c r="Y67" s="233" t="s">
        <v>2147</v>
      </c>
      <c r="Z67" s="233" t="s">
        <v>2151</v>
      </c>
      <c r="AA67" s="233" t="s">
        <v>2151</v>
      </c>
      <c r="AB67" s="234" t="s">
        <v>2151</v>
      </c>
      <c r="AC67" s="202">
        <v>7</v>
      </c>
      <c r="AD67" s="235" t="str">
        <f t="shared" si="3"/>
        <v>Completed</v>
      </c>
      <c r="AE67" s="235" t="str">
        <f t="shared" si="4"/>
        <v>Completed</v>
      </c>
      <c r="AF67" s="235" t="str">
        <f t="shared" si="5"/>
        <v>Completed</v>
      </c>
    </row>
    <row r="68" ht="73.2" spans="2:32">
      <c r="B68" s="131">
        <v>42</v>
      </c>
      <c r="C68" s="149" t="s">
        <v>2229</v>
      </c>
      <c r="D68" s="137" t="s">
        <v>2243</v>
      </c>
      <c r="E68" s="142" t="s">
        <v>131</v>
      </c>
      <c r="F68" s="139" t="str">
        <f t="shared" si="0"/>
        <v>N</v>
      </c>
      <c r="G68" s="140"/>
      <c r="H68" s="141"/>
      <c r="I68" s="164"/>
      <c r="J68" s="165" t="str">
        <f t="shared" si="1"/>
        <v>N</v>
      </c>
      <c r="K68" s="140"/>
      <c r="L68" s="141"/>
      <c r="M68" s="164"/>
      <c r="N68" s="165" t="str">
        <f t="shared" si="2"/>
        <v>N</v>
      </c>
      <c r="O68" s="140"/>
      <c r="P68" s="141"/>
      <c r="Q68" s="164"/>
      <c r="R68" s="194" t="s">
        <v>131</v>
      </c>
      <c r="S68" s="195" t="s">
        <v>2179</v>
      </c>
      <c r="T68" s="195" t="s">
        <v>2180</v>
      </c>
      <c r="U68" s="202">
        <v>3</v>
      </c>
      <c r="V68" s="202">
        <v>2</v>
      </c>
      <c r="W68" s="202">
        <v>1</v>
      </c>
      <c r="X68" s="202">
        <v>99</v>
      </c>
      <c r="Y68" s="233" t="s">
        <v>2147</v>
      </c>
      <c r="Z68" s="233" t="s">
        <v>2151</v>
      </c>
      <c r="AA68" s="233" t="s">
        <v>2151</v>
      </c>
      <c r="AB68" s="234" t="s">
        <v>2151</v>
      </c>
      <c r="AC68" s="202">
        <v>8</v>
      </c>
      <c r="AD68" s="235" t="str">
        <f t="shared" si="3"/>
        <v>Completed</v>
      </c>
      <c r="AE68" s="235" t="str">
        <f t="shared" si="4"/>
        <v>Completed</v>
      </c>
      <c r="AF68" s="235" t="str">
        <f t="shared" si="5"/>
        <v>Completed</v>
      </c>
    </row>
    <row r="69" ht="96" spans="2:32">
      <c r="B69" s="131">
        <v>43</v>
      </c>
      <c r="C69" s="149" t="s">
        <v>2229</v>
      </c>
      <c r="D69" s="137" t="s">
        <v>2244</v>
      </c>
      <c r="E69" s="142" t="s">
        <v>131</v>
      </c>
      <c r="F69" s="139" t="str">
        <f t="shared" si="0"/>
        <v>N</v>
      </c>
      <c r="G69" s="140"/>
      <c r="H69" s="141"/>
      <c r="I69" s="164"/>
      <c r="J69" s="165" t="str">
        <f t="shared" si="1"/>
        <v>N</v>
      </c>
      <c r="K69" s="140"/>
      <c r="L69" s="141"/>
      <c r="M69" s="164"/>
      <c r="N69" s="165" t="str">
        <f t="shared" si="2"/>
        <v>N</v>
      </c>
      <c r="O69" s="140"/>
      <c r="P69" s="141"/>
      <c r="Q69" s="164"/>
      <c r="R69" s="194" t="s">
        <v>131</v>
      </c>
      <c r="S69" s="195" t="s">
        <v>2179</v>
      </c>
      <c r="T69" s="195" t="s">
        <v>2180</v>
      </c>
      <c r="U69" s="202">
        <v>3</v>
      </c>
      <c r="V69" s="202">
        <v>2</v>
      </c>
      <c r="W69" s="202">
        <v>1</v>
      </c>
      <c r="X69" s="202">
        <v>99</v>
      </c>
      <c r="Y69" s="233" t="s">
        <v>2147</v>
      </c>
      <c r="Z69" s="233" t="s">
        <v>2151</v>
      </c>
      <c r="AA69" s="233" t="s">
        <v>2151</v>
      </c>
      <c r="AB69" s="234" t="s">
        <v>2151</v>
      </c>
      <c r="AC69" s="202">
        <v>9</v>
      </c>
      <c r="AD69" s="235" t="str">
        <f t="shared" si="3"/>
        <v>Completed</v>
      </c>
      <c r="AE69" s="235" t="str">
        <f t="shared" si="4"/>
        <v>Completed</v>
      </c>
      <c r="AF69" s="235" t="str">
        <f t="shared" si="5"/>
        <v>Completed</v>
      </c>
    </row>
    <row r="70" ht="121.2" spans="2:32">
      <c r="B70" s="131">
        <v>44</v>
      </c>
      <c r="C70" s="149" t="s">
        <v>2229</v>
      </c>
      <c r="D70" s="137" t="s">
        <v>2245</v>
      </c>
      <c r="E70" s="142" t="s">
        <v>131</v>
      </c>
      <c r="F70" s="139" t="str">
        <f t="shared" si="0"/>
        <v>N</v>
      </c>
      <c r="G70" s="140"/>
      <c r="H70" s="141"/>
      <c r="I70" s="164"/>
      <c r="J70" s="165" t="str">
        <f t="shared" si="1"/>
        <v>N</v>
      </c>
      <c r="K70" s="140"/>
      <c r="L70" s="141"/>
      <c r="M70" s="164"/>
      <c r="N70" s="165" t="str">
        <f t="shared" si="2"/>
        <v>N</v>
      </c>
      <c r="O70" s="140"/>
      <c r="P70" s="141"/>
      <c r="Q70" s="164"/>
      <c r="R70" s="197" t="s">
        <v>2246</v>
      </c>
      <c r="S70" s="195" t="s">
        <v>2179</v>
      </c>
      <c r="T70" s="195" t="s">
        <v>2189</v>
      </c>
      <c r="U70" s="202">
        <v>3</v>
      </c>
      <c r="V70" s="202">
        <v>2</v>
      </c>
      <c r="W70" s="202">
        <v>1</v>
      </c>
      <c r="X70" s="202">
        <v>99</v>
      </c>
      <c r="Y70" s="233" t="s">
        <v>2147</v>
      </c>
      <c r="Z70" s="233" t="s">
        <v>2151</v>
      </c>
      <c r="AA70" s="233" t="s">
        <v>2151</v>
      </c>
      <c r="AB70" s="234" t="s">
        <v>2151</v>
      </c>
      <c r="AC70" s="202">
        <v>10</v>
      </c>
      <c r="AD70" s="235" t="str">
        <f t="shared" si="3"/>
        <v>Completed</v>
      </c>
      <c r="AE70" s="235" t="str">
        <f t="shared" si="4"/>
        <v>Completed</v>
      </c>
      <c r="AF70" s="235" t="str">
        <f t="shared" si="5"/>
        <v>Completed</v>
      </c>
    </row>
    <row r="71" ht="74.4" spans="2:32">
      <c r="B71" s="131">
        <v>45</v>
      </c>
      <c r="C71" s="149" t="s">
        <v>2229</v>
      </c>
      <c r="D71" s="137" t="s">
        <v>2247</v>
      </c>
      <c r="E71" s="142" t="s">
        <v>2248</v>
      </c>
      <c r="F71" s="139" t="str">
        <f t="shared" si="0"/>
        <v>N</v>
      </c>
      <c r="G71" s="140"/>
      <c r="H71" s="141"/>
      <c r="I71" s="164"/>
      <c r="J71" s="165" t="str">
        <f t="shared" si="1"/>
        <v>N</v>
      </c>
      <c r="K71" s="140"/>
      <c r="L71" s="141"/>
      <c r="M71" s="164"/>
      <c r="N71" s="165" t="str">
        <f t="shared" si="2"/>
        <v>N</v>
      </c>
      <c r="O71" s="140"/>
      <c r="P71" s="141"/>
      <c r="Q71" s="164"/>
      <c r="R71" s="197" t="s">
        <v>131</v>
      </c>
      <c r="S71" s="195" t="s">
        <v>2193</v>
      </c>
      <c r="T71" s="195" t="s">
        <v>2194</v>
      </c>
      <c r="U71" s="202">
        <v>3</v>
      </c>
      <c r="V71" s="202">
        <v>2</v>
      </c>
      <c r="W71" s="202">
        <v>1</v>
      </c>
      <c r="X71" s="202">
        <v>99</v>
      </c>
      <c r="Y71" s="233" t="s">
        <v>2147</v>
      </c>
      <c r="Z71" s="233" t="s">
        <v>2151</v>
      </c>
      <c r="AA71" s="233" t="s">
        <v>2151</v>
      </c>
      <c r="AB71" s="234" t="s">
        <v>2151</v>
      </c>
      <c r="AC71" s="202">
        <v>11</v>
      </c>
      <c r="AD71" s="235" t="str">
        <f t="shared" si="3"/>
        <v>Completed</v>
      </c>
      <c r="AE71" s="235" t="str">
        <f t="shared" si="4"/>
        <v>Completed</v>
      </c>
      <c r="AF71" s="235" t="str">
        <f t="shared" si="5"/>
        <v>Completed</v>
      </c>
    </row>
    <row r="72" ht="96" spans="2:32">
      <c r="B72" s="131">
        <v>46</v>
      </c>
      <c r="C72" s="149" t="s">
        <v>2229</v>
      </c>
      <c r="D72" s="137" t="s">
        <v>2249</v>
      </c>
      <c r="E72" s="142" t="s">
        <v>2250</v>
      </c>
      <c r="F72" s="139" t="str">
        <f t="shared" si="0"/>
        <v>N</v>
      </c>
      <c r="G72" s="140"/>
      <c r="H72" s="141"/>
      <c r="I72" s="164"/>
      <c r="J72" s="165" t="str">
        <f t="shared" si="1"/>
        <v>N</v>
      </c>
      <c r="K72" s="140"/>
      <c r="L72" s="141"/>
      <c r="M72" s="164"/>
      <c r="N72" s="165" t="str">
        <f t="shared" si="2"/>
        <v>N</v>
      </c>
      <c r="O72" s="140"/>
      <c r="P72" s="141"/>
      <c r="Q72" s="164"/>
      <c r="R72" s="197" t="s">
        <v>131</v>
      </c>
      <c r="S72" s="195" t="s">
        <v>2193</v>
      </c>
      <c r="T72" s="195" t="s">
        <v>2196</v>
      </c>
      <c r="U72" s="202">
        <v>3</v>
      </c>
      <c r="V72" s="202">
        <v>2</v>
      </c>
      <c r="W72" s="202">
        <v>1</v>
      </c>
      <c r="X72" s="202">
        <v>99</v>
      </c>
      <c r="Y72" s="233" t="s">
        <v>2147</v>
      </c>
      <c r="Z72" s="233" t="s">
        <v>2151</v>
      </c>
      <c r="AA72" s="233" t="s">
        <v>2151</v>
      </c>
      <c r="AB72" s="234" t="s">
        <v>2151</v>
      </c>
      <c r="AC72" s="202">
        <v>12</v>
      </c>
      <c r="AD72" s="235" t="str">
        <f t="shared" si="3"/>
        <v>Completed</v>
      </c>
      <c r="AE72" s="235" t="str">
        <f t="shared" si="4"/>
        <v>Completed</v>
      </c>
      <c r="AF72" s="235" t="str">
        <f t="shared" si="5"/>
        <v>Completed</v>
      </c>
    </row>
    <row r="73" ht="96" spans="2:32">
      <c r="B73" s="131">
        <v>47</v>
      </c>
      <c r="C73" s="149" t="s">
        <v>2229</v>
      </c>
      <c r="D73" s="137" t="s">
        <v>2251</v>
      </c>
      <c r="E73" s="142" t="s">
        <v>2252</v>
      </c>
      <c r="F73" s="139" t="str">
        <f t="shared" si="0"/>
        <v>N</v>
      </c>
      <c r="G73" s="140"/>
      <c r="H73" s="141"/>
      <c r="I73" s="164"/>
      <c r="J73" s="165" t="str">
        <f t="shared" si="1"/>
        <v>N</v>
      </c>
      <c r="K73" s="140"/>
      <c r="L73" s="141"/>
      <c r="M73" s="164"/>
      <c r="N73" s="165" t="str">
        <f t="shared" si="2"/>
        <v>N</v>
      </c>
      <c r="O73" s="140"/>
      <c r="P73" s="141"/>
      <c r="Q73" s="164"/>
      <c r="R73" s="197" t="s">
        <v>131</v>
      </c>
      <c r="S73" s="195" t="s">
        <v>2193</v>
      </c>
      <c r="T73" s="195" t="s">
        <v>2196</v>
      </c>
      <c r="U73" s="202">
        <v>3</v>
      </c>
      <c r="V73" s="202">
        <v>2</v>
      </c>
      <c r="W73" s="202">
        <v>1</v>
      </c>
      <c r="X73" s="202">
        <v>99</v>
      </c>
      <c r="Y73" s="233" t="s">
        <v>2147</v>
      </c>
      <c r="Z73" s="233" t="s">
        <v>2151</v>
      </c>
      <c r="AA73" s="233" t="s">
        <v>2151</v>
      </c>
      <c r="AB73" s="234" t="s">
        <v>2151</v>
      </c>
      <c r="AC73" s="202">
        <v>13</v>
      </c>
      <c r="AD73" s="235" t="str">
        <f t="shared" si="3"/>
        <v>Completed</v>
      </c>
      <c r="AE73" s="235" t="str">
        <f t="shared" si="4"/>
        <v>Completed</v>
      </c>
      <c r="AF73" s="235" t="str">
        <f t="shared" si="5"/>
        <v>Completed</v>
      </c>
    </row>
    <row r="74" ht="145.2" spans="2:32">
      <c r="B74" s="131">
        <v>48</v>
      </c>
      <c r="C74" s="149" t="s">
        <v>2229</v>
      </c>
      <c r="D74" s="137" t="s">
        <v>2253</v>
      </c>
      <c r="E74" s="142" t="s">
        <v>2254</v>
      </c>
      <c r="F74" s="139" t="str">
        <f t="shared" si="0"/>
        <v>N</v>
      </c>
      <c r="G74" s="140"/>
      <c r="H74" s="141"/>
      <c r="I74" s="164"/>
      <c r="J74" s="165" t="str">
        <f t="shared" si="1"/>
        <v>N</v>
      </c>
      <c r="K74" s="140"/>
      <c r="L74" s="141"/>
      <c r="M74" s="164"/>
      <c r="N74" s="165" t="str">
        <f t="shared" si="2"/>
        <v>N</v>
      </c>
      <c r="O74" s="140"/>
      <c r="P74" s="141"/>
      <c r="Q74" s="164"/>
      <c r="R74" s="197" t="s">
        <v>2255</v>
      </c>
      <c r="S74" s="195" t="s">
        <v>2193</v>
      </c>
      <c r="T74" s="195" t="s">
        <v>2199</v>
      </c>
      <c r="U74" s="202">
        <v>3</v>
      </c>
      <c r="V74" s="202">
        <v>2</v>
      </c>
      <c r="W74" s="202">
        <v>1</v>
      </c>
      <c r="X74" s="202">
        <v>99</v>
      </c>
      <c r="Y74" s="233" t="s">
        <v>2147</v>
      </c>
      <c r="Z74" s="233" t="s">
        <v>2151</v>
      </c>
      <c r="AA74" s="233" t="s">
        <v>2151</v>
      </c>
      <c r="AB74" s="234" t="s">
        <v>2151</v>
      </c>
      <c r="AC74" s="202">
        <v>14</v>
      </c>
      <c r="AD74" s="235" t="str">
        <f t="shared" si="3"/>
        <v>Completed</v>
      </c>
      <c r="AE74" s="235" t="str">
        <f t="shared" si="4"/>
        <v>Completed</v>
      </c>
      <c r="AF74" s="235" t="str">
        <f t="shared" si="5"/>
        <v>Completed</v>
      </c>
    </row>
    <row r="75" ht="145.2" spans="2:32">
      <c r="B75" s="131">
        <v>49</v>
      </c>
      <c r="C75" s="149" t="s">
        <v>2229</v>
      </c>
      <c r="D75" s="137" t="s">
        <v>2256</v>
      </c>
      <c r="E75" s="142" t="s">
        <v>2257</v>
      </c>
      <c r="F75" s="139" t="str">
        <f t="shared" si="0"/>
        <v>N</v>
      </c>
      <c r="G75" s="140"/>
      <c r="H75" s="141"/>
      <c r="I75" s="164"/>
      <c r="J75" s="165" t="str">
        <f t="shared" si="1"/>
        <v>N</v>
      </c>
      <c r="K75" s="140"/>
      <c r="L75" s="141"/>
      <c r="M75" s="164"/>
      <c r="N75" s="165" t="str">
        <f t="shared" si="2"/>
        <v>N</v>
      </c>
      <c r="O75" s="140"/>
      <c r="P75" s="141"/>
      <c r="Q75" s="164"/>
      <c r="R75" s="197" t="s">
        <v>2255</v>
      </c>
      <c r="S75" s="195" t="s">
        <v>2193</v>
      </c>
      <c r="T75" s="195" t="s">
        <v>2199</v>
      </c>
      <c r="U75" s="202">
        <v>3</v>
      </c>
      <c r="V75" s="202">
        <v>2</v>
      </c>
      <c r="W75" s="202">
        <v>1</v>
      </c>
      <c r="X75" s="202">
        <v>99</v>
      </c>
      <c r="Y75" s="233" t="s">
        <v>2147</v>
      </c>
      <c r="Z75" s="233" t="s">
        <v>2151</v>
      </c>
      <c r="AA75" s="233" t="s">
        <v>2151</v>
      </c>
      <c r="AB75" s="234" t="s">
        <v>2151</v>
      </c>
      <c r="AC75" s="202">
        <v>15</v>
      </c>
      <c r="AD75" s="235" t="str">
        <f t="shared" si="3"/>
        <v>Completed</v>
      </c>
      <c r="AE75" s="235" t="str">
        <f t="shared" si="4"/>
        <v>Completed</v>
      </c>
      <c r="AF75" s="235" t="str">
        <f t="shared" si="5"/>
        <v>Completed</v>
      </c>
    </row>
    <row r="76" ht="145.2" spans="2:32">
      <c r="B76" s="131">
        <v>50</v>
      </c>
      <c r="C76" s="149" t="s">
        <v>2229</v>
      </c>
      <c r="D76" s="137" t="s">
        <v>2258</v>
      </c>
      <c r="E76" s="142" t="s">
        <v>2259</v>
      </c>
      <c r="F76" s="139" t="str">
        <f t="shared" si="0"/>
        <v>N</v>
      </c>
      <c r="G76" s="140"/>
      <c r="H76" s="141"/>
      <c r="I76" s="164"/>
      <c r="J76" s="165" t="str">
        <f t="shared" si="1"/>
        <v>N</v>
      </c>
      <c r="K76" s="140"/>
      <c r="L76" s="141"/>
      <c r="M76" s="164"/>
      <c r="N76" s="165" t="str">
        <f t="shared" si="2"/>
        <v>N</v>
      </c>
      <c r="O76" s="140"/>
      <c r="P76" s="141"/>
      <c r="Q76" s="164"/>
      <c r="R76" s="197" t="s">
        <v>2255</v>
      </c>
      <c r="S76" s="195" t="s">
        <v>2193</v>
      </c>
      <c r="T76" s="195" t="s">
        <v>2199</v>
      </c>
      <c r="U76" s="202">
        <v>3</v>
      </c>
      <c r="V76" s="202">
        <v>2</v>
      </c>
      <c r="W76" s="202">
        <v>1</v>
      </c>
      <c r="X76" s="202">
        <v>99</v>
      </c>
      <c r="Y76" s="233" t="s">
        <v>2147</v>
      </c>
      <c r="Z76" s="233" t="s">
        <v>2151</v>
      </c>
      <c r="AA76" s="233" t="s">
        <v>2151</v>
      </c>
      <c r="AB76" s="234" t="s">
        <v>2151</v>
      </c>
      <c r="AC76" s="202">
        <v>16</v>
      </c>
      <c r="AD76" s="235" t="str">
        <f t="shared" si="3"/>
        <v>Completed</v>
      </c>
      <c r="AE76" s="235" t="str">
        <f t="shared" si="4"/>
        <v>Completed</v>
      </c>
      <c r="AF76" s="235" t="str">
        <f t="shared" si="5"/>
        <v>Completed</v>
      </c>
    </row>
    <row r="77" ht="145.2" spans="2:32">
      <c r="B77" s="131">
        <v>51</v>
      </c>
      <c r="C77" s="149" t="s">
        <v>2229</v>
      </c>
      <c r="D77" s="137" t="s">
        <v>2260</v>
      </c>
      <c r="E77" s="142" t="s">
        <v>2261</v>
      </c>
      <c r="F77" s="139" t="str">
        <f t="shared" si="0"/>
        <v>N</v>
      </c>
      <c r="G77" s="140"/>
      <c r="H77" s="141"/>
      <c r="I77" s="164"/>
      <c r="J77" s="165" t="str">
        <f t="shared" si="1"/>
        <v>N</v>
      </c>
      <c r="K77" s="140"/>
      <c r="L77" s="141"/>
      <c r="M77" s="164"/>
      <c r="N77" s="165" t="str">
        <f t="shared" si="2"/>
        <v>N</v>
      </c>
      <c r="O77" s="140"/>
      <c r="P77" s="141"/>
      <c r="Q77" s="164"/>
      <c r="R77" s="197" t="s">
        <v>2255</v>
      </c>
      <c r="S77" s="195" t="s">
        <v>2193</v>
      </c>
      <c r="T77" s="195" t="s">
        <v>2199</v>
      </c>
      <c r="U77" s="202">
        <v>3</v>
      </c>
      <c r="V77" s="202">
        <v>2</v>
      </c>
      <c r="W77" s="202">
        <v>1</v>
      </c>
      <c r="X77" s="202">
        <v>99</v>
      </c>
      <c r="Y77" s="233" t="s">
        <v>2147</v>
      </c>
      <c r="Z77" s="233" t="s">
        <v>2151</v>
      </c>
      <c r="AA77" s="233" t="s">
        <v>2151</v>
      </c>
      <c r="AB77" s="234" t="s">
        <v>2151</v>
      </c>
      <c r="AC77" s="202">
        <v>17</v>
      </c>
      <c r="AD77" s="235" t="str">
        <f t="shared" si="3"/>
        <v>Completed</v>
      </c>
      <c r="AE77" s="235" t="str">
        <f t="shared" si="4"/>
        <v>Completed</v>
      </c>
      <c r="AF77" s="235" t="str">
        <f t="shared" si="5"/>
        <v>Completed</v>
      </c>
    </row>
    <row r="78" ht="145.2" spans="2:32">
      <c r="B78" s="131">
        <v>52</v>
      </c>
      <c r="C78" s="149" t="s">
        <v>2229</v>
      </c>
      <c r="D78" s="137" t="s">
        <v>2262</v>
      </c>
      <c r="E78" s="142" t="s">
        <v>2263</v>
      </c>
      <c r="F78" s="139" t="str">
        <f t="shared" si="0"/>
        <v>N</v>
      </c>
      <c r="G78" s="140"/>
      <c r="H78" s="141"/>
      <c r="I78" s="164"/>
      <c r="J78" s="165" t="str">
        <f t="shared" si="1"/>
        <v>N</v>
      </c>
      <c r="K78" s="140"/>
      <c r="L78" s="141"/>
      <c r="M78" s="164"/>
      <c r="N78" s="165" t="str">
        <f t="shared" si="2"/>
        <v>N</v>
      </c>
      <c r="O78" s="140"/>
      <c r="P78" s="141"/>
      <c r="Q78" s="164"/>
      <c r="R78" s="197" t="s">
        <v>2255</v>
      </c>
      <c r="S78" s="195" t="s">
        <v>2193</v>
      </c>
      <c r="T78" s="195" t="s">
        <v>2199</v>
      </c>
      <c r="U78" s="202">
        <v>3</v>
      </c>
      <c r="V78" s="202">
        <v>2</v>
      </c>
      <c r="W78" s="202">
        <v>1</v>
      </c>
      <c r="X78" s="202">
        <v>99</v>
      </c>
      <c r="Y78" s="233" t="s">
        <v>2147</v>
      </c>
      <c r="Z78" s="233" t="s">
        <v>2151</v>
      </c>
      <c r="AA78" s="233" t="s">
        <v>2151</v>
      </c>
      <c r="AB78" s="234" t="s">
        <v>2151</v>
      </c>
      <c r="AC78" s="202">
        <v>18</v>
      </c>
      <c r="AD78" s="235" t="str">
        <f t="shared" si="3"/>
        <v>Completed</v>
      </c>
      <c r="AE78" s="235" t="str">
        <f t="shared" si="4"/>
        <v>Completed</v>
      </c>
      <c r="AF78" s="235" t="str">
        <f t="shared" si="5"/>
        <v>Completed</v>
      </c>
    </row>
    <row r="79" ht="145.2" spans="2:32">
      <c r="B79" s="131">
        <v>53</v>
      </c>
      <c r="C79" s="149" t="s">
        <v>2229</v>
      </c>
      <c r="D79" s="137" t="s">
        <v>2264</v>
      </c>
      <c r="E79" s="142" t="s">
        <v>2265</v>
      </c>
      <c r="F79" s="139" t="str">
        <f t="shared" si="0"/>
        <v>N</v>
      </c>
      <c r="G79" s="140"/>
      <c r="H79" s="141"/>
      <c r="I79" s="164"/>
      <c r="J79" s="165" t="str">
        <f t="shared" si="1"/>
        <v>N</v>
      </c>
      <c r="K79" s="140"/>
      <c r="L79" s="141"/>
      <c r="M79" s="164"/>
      <c r="N79" s="165" t="str">
        <f t="shared" si="2"/>
        <v>N</v>
      </c>
      <c r="O79" s="140"/>
      <c r="P79" s="141"/>
      <c r="Q79" s="164"/>
      <c r="R79" s="197" t="s">
        <v>2255</v>
      </c>
      <c r="S79" s="195" t="s">
        <v>2193</v>
      </c>
      <c r="T79" s="195" t="s">
        <v>2199</v>
      </c>
      <c r="U79" s="202">
        <v>3</v>
      </c>
      <c r="V79" s="202">
        <v>2</v>
      </c>
      <c r="W79" s="202">
        <v>1</v>
      </c>
      <c r="X79" s="202">
        <v>99</v>
      </c>
      <c r="Y79" s="233" t="s">
        <v>2147</v>
      </c>
      <c r="Z79" s="233" t="s">
        <v>2151</v>
      </c>
      <c r="AA79" s="233" t="s">
        <v>2151</v>
      </c>
      <c r="AB79" s="234" t="s">
        <v>2151</v>
      </c>
      <c r="AC79" s="202">
        <v>19</v>
      </c>
      <c r="AD79" s="235" t="str">
        <f t="shared" si="3"/>
        <v>Completed</v>
      </c>
      <c r="AE79" s="235" t="str">
        <f t="shared" si="4"/>
        <v>Completed</v>
      </c>
      <c r="AF79" s="235" t="str">
        <f t="shared" si="5"/>
        <v>Completed</v>
      </c>
    </row>
    <row r="80" ht="145.2" spans="2:32">
      <c r="B80" s="131">
        <v>54</v>
      </c>
      <c r="C80" s="149" t="s">
        <v>2229</v>
      </c>
      <c r="D80" s="137" t="s">
        <v>2266</v>
      </c>
      <c r="E80" s="142" t="s">
        <v>2267</v>
      </c>
      <c r="F80" s="139" t="str">
        <f t="shared" si="0"/>
        <v>N</v>
      </c>
      <c r="G80" s="140"/>
      <c r="H80" s="141"/>
      <c r="I80" s="164"/>
      <c r="J80" s="165" t="str">
        <f t="shared" si="1"/>
        <v>N</v>
      </c>
      <c r="K80" s="140"/>
      <c r="L80" s="141"/>
      <c r="M80" s="164"/>
      <c r="N80" s="165" t="str">
        <f t="shared" si="2"/>
        <v>N</v>
      </c>
      <c r="O80" s="140"/>
      <c r="P80" s="141"/>
      <c r="Q80" s="164"/>
      <c r="R80" s="197" t="s">
        <v>2255</v>
      </c>
      <c r="S80" s="195" t="s">
        <v>2193</v>
      </c>
      <c r="T80" s="195" t="s">
        <v>2199</v>
      </c>
      <c r="U80" s="202">
        <v>3</v>
      </c>
      <c r="V80" s="202">
        <v>2</v>
      </c>
      <c r="W80" s="202">
        <v>1</v>
      </c>
      <c r="X80" s="202">
        <v>99</v>
      </c>
      <c r="Y80" s="233" t="s">
        <v>2147</v>
      </c>
      <c r="Z80" s="233" t="s">
        <v>2151</v>
      </c>
      <c r="AA80" s="233" t="s">
        <v>2151</v>
      </c>
      <c r="AB80" s="234" t="s">
        <v>2151</v>
      </c>
      <c r="AC80" s="202">
        <v>20</v>
      </c>
      <c r="AD80" s="235" t="str">
        <f t="shared" si="3"/>
        <v>Completed</v>
      </c>
      <c r="AE80" s="235" t="str">
        <f t="shared" si="4"/>
        <v>Completed</v>
      </c>
      <c r="AF80" s="235" t="str">
        <f t="shared" si="5"/>
        <v>Completed</v>
      </c>
    </row>
    <row r="81" ht="145.2" spans="2:32">
      <c r="B81" s="131">
        <v>55</v>
      </c>
      <c r="C81" s="149" t="s">
        <v>2229</v>
      </c>
      <c r="D81" s="137" t="s">
        <v>2268</v>
      </c>
      <c r="E81" s="142" t="s">
        <v>2269</v>
      </c>
      <c r="F81" s="139" t="str">
        <f t="shared" si="0"/>
        <v>N</v>
      </c>
      <c r="G81" s="140"/>
      <c r="H81" s="141"/>
      <c r="I81" s="164"/>
      <c r="J81" s="165" t="str">
        <f t="shared" si="1"/>
        <v>N</v>
      </c>
      <c r="K81" s="140"/>
      <c r="L81" s="141"/>
      <c r="M81" s="164"/>
      <c r="N81" s="165" t="str">
        <f t="shared" si="2"/>
        <v>N</v>
      </c>
      <c r="O81" s="140"/>
      <c r="P81" s="141"/>
      <c r="Q81" s="164"/>
      <c r="R81" s="197" t="s">
        <v>2255</v>
      </c>
      <c r="S81" s="195" t="s">
        <v>2193</v>
      </c>
      <c r="T81" s="195" t="s">
        <v>2199</v>
      </c>
      <c r="U81" s="202">
        <v>3</v>
      </c>
      <c r="V81" s="202">
        <v>2</v>
      </c>
      <c r="W81" s="202">
        <v>1</v>
      </c>
      <c r="X81" s="202">
        <v>99</v>
      </c>
      <c r="Y81" s="233" t="s">
        <v>2147</v>
      </c>
      <c r="Z81" s="233" t="s">
        <v>2151</v>
      </c>
      <c r="AA81" s="233" t="s">
        <v>2151</v>
      </c>
      <c r="AB81" s="234" t="s">
        <v>2151</v>
      </c>
      <c r="AC81" s="202">
        <v>21</v>
      </c>
      <c r="AD81" s="235" t="str">
        <f t="shared" si="3"/>
        <v>Completed</v>
      </c>
      <c r="AE81" s="235" t="str">
        <f t="shared" si="4"/>
        <v>Completed</v>
      </c>
      <c r="AF81" s="235" t="str">
        <f t="shared" si="5"/>
        <v>Completed</v>
      </c>
    </row>
    <row r="82" ht="145.2" spans="2:32">
      <c r="B82" s="131">
        <v>56</v>
      </c>
      <c r="C82" s="149" t="s">
        <v>2229</v>
      </c>
      <c r="D82" s="137" t="s">
        <v>2270</v>
      </c>
      <c r="E82" s="142" t="s">
        <v>2271</v>
      </c>
      <c r="F82" s="139" t="str">
        <f t="shared" si="0"/>
        <v>N</v>
      </c>
      <c r="G82" s="140"/>
      <c r="H82" s="141"/>
      <c r="I82" s="164"/>
      <c r="J82" s="165" t="str">
        <f t="shared" si="1"/>
        <v>N</v>
      </c>
      <c r="K82" s="140"/>
      <c r="L82" s="141"/>
      <c r="M82" s="164"/>
      <c r="N82" s="165" t="str">
        <f t="shared" si="2"/>
        <v>N</v>
      </c>
      <c r="O82" s="140"/>
      <c r="P82" s="141"/>
      <c r="Q82" s="164"/>
      <c r="R82" s="197" t="s">
        <v>2255</v>
      </c>
      <c r="S82" s="195" t="s">
        <v>2193</v>
      </c>
      <c r="T82" s="195" t="s">
        <v>2199</v>
      </c>
      <c r="U82" s="202">
        <v>3</v>
      </c>
      <c r="V82" s="202">
        <v>2</v>
      </c>
      <c r="W82" s="202">
        <v>1</v>
      </c>
      <c r="X82" s="202">
        <v>99</v>
      </c>
      <c r="Y82" s="233" t="s">
        <v>2147</v>
      </c>
      <c r="Z82" s="233" t="s">
        <v>2151</v>
      </c>
      <c r="AA82" s="233" t="s">
        <v>2151</v>
      </c>
      <c r="AB82" s="234" t="s">
        <v>2151</v>
      </c>
      <c r="AC82" s="202">
        <v>22</v>
      </c>
      <c r="AD82" s="235" t="str">
        <f t="shared" si="3"/>
        <v>Completed</v>
      </c>
      <c r="AE82" s="235" t="str">
        <f t="shared" si="4"/>
        <v>Completed</v>
      </c>
      <c r="AF82" s="235" t="str">
        <f t="shared" si="5"/>
        <v>Completed</v>
      </c>
    </row>
    <row r="83" ht="145.2" spans="2:32">
      <c r="B83" s="131">
        <v>57</v>
      </c>
      <c r="C83" s="149" t="s">
        <v>2229</v>
      </c>
      <c r="D83" s="137" t="s">
        <v>2272</v>
      </c>
      <c r="E83" s="142" t="s">
        <v>2273</v>
      </c>
      <c r="F83" s="139" t="str">
        <f t="shared" si="0"/>
        <v>N</v>
      </c>
      <c r="G83" s="140"/>
      <c r="H83" s="141"/>
      <c r="I83" s="164"/>
      <c r="J83" s="165" t="str">
        <f t="shared" si="1"/>
        <v>N</v>
      </c>
      <c r="K83" s="140"/>
      <c r="L83" s="141"/>
      <c r="M83" s="164"/>
      <c r="N83" s="165" t="str">
        <f t="shared" si="2"/>
        <v>N</v>
      </c>
      <c r="O83" s="140"/>
      <c r="P83" s="141"/>
      <c r="Q83" s="164"/>
      <c r="R83" s="197" t="s">
        <v>2255</v>
      </c>
      <c r="S83" s="195" t="s">
        <v>2193</v>
      </c>
      <c r="T83" s="195" t="s">
        <v>2199</v>
      </c>
      <c r="U83" s="202">
        <v>3</v>
      </c>
      <c r="V83" s="202">
        <v>2</v>
      </c>
      <c r="W83" s="202">
        <v>1</v>
      </c>
      <c r="X83" s="202">
        <v>99</v>
      </c>
      <c r="Y83" s="233" t="s">
        <v>2147</v>
      </c>
      <c r="Z83" s="233" t="s">
        <v>2151</v>
      </c>
      <c r="AA83" s="233" t="s">
        <v>2151</v>
      </c>
      <c r="AB83" s="234" t="s">
        <v>2151</v>
      </c>
      <c r="AC83" s="202">
        <v>23</v>
      </c>
      <c r="AD83" s="235" t="str">
        <f t="shared" si="3"/>
        <v>Completed</v>
      </c>
      <c r="AE83" s="235" t="str">
        <f t="shared" si="4"/>
        <v>Completed</v>
      </c>
      <c r="AF83" s="235" t="str">
        <f t="shared" si="5"/>
        <v>Completed</v>
      </c>
    </row>
    <row r="84" ht="145.2" spans="2:32">
      <c r="B84" s="131">
        <v>58</v>
      </c>
      <c r="C84" s="149" t="s">
        <v>2229</v>
      </c>
      <c r="D84" s="137" t="s">
        <v>2274</v>
      </c>
      <c r="E84" s="142" t="s">
        <v>2275</v>
      </c>
      <c r="F84" s="139" t="str">
        <f t="shared" si="0"/>
        <v>N</v>
      </c>
      <c r="G84" s="140"/>
      <c r="H84" s="141"/>
      <c r="I84" s="164"/>
      <c r="J84" s="165" t="str">
        <f t="shared" si="1"/>
        <v>N</v>
      </c>
      <c r="K84" s="140"/>
      <c r="L84" s="141"/>
      <c r="M84" s="164"/>
      <c r="N84" s="165" t="str">
        <f t="shared" si="2"/>
        <v>N</v>
      </c>
      <c r="O84" s="140"/>
      <c r="P84" s="141"/>
      <c r="Q84" s="164"/>
      <c r="R84" s="197" t="s">
        <v>2255</v>
      </c>
      <c r="S84" s="195" t="s">
        <v>2193</v>
      </c>
      <c r="T84" s="195" t="s">
        <v>2199</v>
      </c>
      <c r="U84" s="202">
        <v>3</v>
      </c>
      <c r="V84" s="202">
        <v>2</v>
      </c>
      <c r="W84" s="202">
        <v>1</v>
      </c>
      <c r="X84" s="202">
        <v>99</v>
      </c>
      <c r="Y84" s="233" t="s">
        <v>2147</v>
      </c>
      <c r="Z84" s="233" t="s">
        <v>2151</v>
      </c>
      <c r="AA84" s="233" t="s">
        <v>2151</v>
      </c>
      <c r="AB84" s="234" t="s">
        <v>2151</v>
      </c>
      <c r="AC84" s="202">
        <v>24</v>
      </c>
      <c r="AD84" s="235" t="str">
        <f t="shared" si="3"/>
        <v>Completed</v>
      </c>
      <c r="AE84" s="235" t="str">
        <f t="shared" si="4"/>
        <v>Completed</v>
      </c>
      <c r="AF84" s="235" t="str">
        <f t="shared" si="5"/>
        <v>Completed</v>
      </c>
    </row>
    <row r="85" ht="145.2" spans="2:32">
      <c r="B85" s="131">
        <v>59</v>
      </c>
      <c r="C85" s="149" t="s">
        <v>2229</v>
      </c>
      <c r="D85" s="137" t="s">
        <v>2276</v>
      </c>
      <c r="E85" s="142" t="s">
        <v>2277</v>
      </c>
      <c r="F85" s="139" t="str">
        <f t="shared" si="0"/>
        <v>N</v>
      </c>
      <c r="G85" s="140"/>
      <c r="H85" s="141"/>
      <c r="I85" s="164"/>
      <c r="J85" s="165" t="str">
        <f t="shared" si="1"/>
        <v>N</v>
      </c>
      <c r="K85" s="140"/>
      <c r="L85" s="141"/>
      <c r="M85" s="164"/>
      <c r="N85" s="165" t="str">
        <f t="shared" si="2"/>
        <v>N</v>
      </c>
      <c r="O85" s="140"/>
      <c r="P85" s="141"/>
      <c r="Q85" s="164"/>
      <c r="R85" s="197" t="s">
        <v>2255</v>
      </c>
      <c r="S85" s="195" t="s">
        <v>2193</v>
      </c>
      <c r="T85" s="195" t="s">
        <v>2199</v>
      </c>
      <c r="U85" s="202">
        <v>3</v>
      </c>
      <c r="V85" s="202">
        <v>2</v>
      </c>
      <c r="W85" s="202">
        <v>1</v>
      </c>
      <c r="X85" s="202">
        <v>99</v>
      </c>
      <c r="Y85" s="233" t="s">
        <v>2147</v>
      </c>
      <c r="Z85" s="233" t="s">
        <v>2151</v>
      </c>
      <c r="AA85" s="233" t="s">
        <v>2151</v>
      </c>
      <c r="AB85" s="234" t="s">
        <v>2151</v>
      </c>
      <c r="AC85" s="202">
        <v>25</v>
      </c>
      <c r="AD85" s="235" t="str">
        <f t="shared" si="3"/>
        <v>Completed</v>
      </c>
      <c r="AE85" s="235" t="str">
        <f t="shared" si="4"/>
        <v>Completed</v>
      </c>
      <c r="AF85" s="235" t="str">
        <f t="shared" si="5"/>
        <v>Completed</v>
      </c>
    </row>
    <row r="86" ht="108" spans="2:32">
      <c r="B86" s="131">
        <v>60</v>
      </c>
      <c r="C86" s="149" t="s">
        <v>2229</v>
      </c>
      <c r="D86" s="137" t="s">
        <v>2278</v>
      </c>
      <c r="E86" s="142" t="s">
        <v>2279</v>
      </c>
      <c r="F86" s="139" t="str">
        <f t="shared" si="0"/>
        <v>N</v>
      </c>
      <c r="G86" s="140"/>
      <c r="H86" s="141"/>
      <c r="I86" s="164"/>
      <c r="J86" s="165" t="str">
        <f t="shared" si="1"/>
        <v>N</v>
      </c>
      <c r="K86" s="140"/>
      <c r="L86" s="141"/>
      <c r="M86" s="164"/>
      <c r="N86" s="165" t="str">
        <f t="shared" si="2"/>
        <v>N</v>
      </c>
      <c r="O86" s="140"/>
      <c r="P86" s="141"/>
      <c r="Q86" s="164"/>
      <c r="R86" s="197" t="s">
        <v>2280</v>
      </c>
      <c r="S86" s="195" t="s">
        <v>2211</v>
      </c>
      <c r="T86" s="195" t="s">
        <v>2215</v>
      </c>
      <c r="U86" s="202">
        <v>3</v>
      </c>
      <c r="V86" s="202">
        <v>2</v>
      </c>
      <c r="W86" s="202">
        <v>1</v>
      </c>
      <c r="X86" s="202">
        <v>99</v>
      </c>
      <c r="Y86" s="233" t="s">
        <v>2147</v>
      </c>
      <c r="Z86" s="233" t="s">
        <v>2151</v>
      </c>
      <c r="AA86" s="233" t="s">
        <v>2151</v>
      </c>
      <c r="AB86" s="234" t="s">
        <v>2151</v>
      </c>
      <c r="AC86" s="202">
        <v>26</v>
      </c>
      <c r="AD86" s="235" t="str">
        <f t="shared" si="3"/>
        <v>Completed</v>
      </c>
      <c r="AE86" s="235" t="str">
        <f t="shared" si="4"/>
        <v>Completed</v>
      </c>
      <c r="AF86" s="235" t="str">
        <f t="shared" si="5"/>
        <v>Completed</v>
      </c>
    </row>
    <row r="87" ht="72" spans="2:32">
      <c r="B87" s="131">
        <v>61</v>
      </c>
      <c r="C87" s="149" t="s">
        <v>2229</v>
      </c>
      <c r="D87" s="137" t="s">
        <v>2281</v>
      </c>
      <c r="E87" s="142" t="s">
        <v>2282</v>
      </c>
      <c r="F87" s="139" t="str">
        <f t="shared" si="0"/>
        <v>N</v>
      </c>
      <c r="G87" s="140"/>
      <c r="H87" s="141"/>
      <c r="I87" s="164"/>
      <c r="J87" s="165" t="str">
        <f t="shared" si="1"/>
        <v>N</v>
      </c>
      <c r="K87" s="140"/>
      <c r="L87" s="141"/>
      <c r="M87" s="164"/>
      <c r="N87" s="165" t="str">
        <f t="shared" si="2"/>
        <v>N</v>
      </c>
      <c r="O87" s="140"/>
      <c r="P87" s="141"/>
      <c r="Q87" s="164"/>
      <c r="R87" s="197" t="s">
        <v>131</v>
      </c>
      <c r="S87" s="195" t="s">
        <v>2211</v>
      </c>
      <c r="T87" s="195" t="s">
        <v>2215</v>
      </c>
      <c r="U87" s="202">
        <v>3</v>
      </c>
      <c r="V87" s="202">
        <v>2</v>
      </c>
      <c r="W87" s="202">
        <v>1</v>
      </c>
      <c r="X87" s="202">
        <v>99</v>
      </c>
      <c r="Y87" s="233" t="s">
        <v>2147</v>
      </c>
      <c r="Z87" s="233" t="s">
        <v>2151</v>
      </c>
      <c r="AA87" s="233" t="s">
        <v>2151</v>
      </c>
      <c r="AB87" s="234" t="s">
        <v>2151</v>
      </c>
      <c r="AC87" s="202">
        <v>27</v>
      </c>
      <c r="AD87" s="235" t="str">
        <f t="shared" si="3"/>
        <v>Completed</v>
      </c>
      <c r="AE87" s="235" t="str">
        <f t="shared" si="4"/>
        <v>Completed</v>
      </c>
      <c r="AF87" s="235" t="str">
        <f t="shared" si="5"/>
        <v>Completed</v>
      </c>
    </row>
    <row r="88" ht="72" spans="2:32">
      <c r="B88" s="131">
        <v>62</v>
      </c>
      <c r="C88" s="149" t="s">
        <v>2229</v>
      </c>
      <c r="D88" s="137" t="s">
        <v>2283</v>
      </c>
      <c r="E88" s="142" t="s">
        <v>2284</v>
      </c>
      <c r="F88" s="139" t="str">
        <f t="shared" si="0"/>
        <v>N</v>
      </c>
      <c r="G88" s="140"/>
      <c r="H88" s="141"/>
      <c r="I88" s="164"/>
      <c r="J88" s="165" t="str">
        <f t="shared" si="1"/>
        <v>N</v>
      </c>
      <c r="K88" s="140"/>
      <c r="L88" s="141"/>
      <c r="M88" s="164"/>
      <c r="N88" s="165" t="str">
        <f t="shared" si="2"/>
        <v>N</v>
      </c>
      <c r="O88" s="140"/>
      <c r="P88" s="141"/>
      <c r="Q88" s="164"/>
      <c r="R88" s="197" t="s">
        <v>131</v>
      </c>
      <c r="S88" s="195" t="s">
        <v>2211</v>
      </c>
      <c r="T88" s="195" t="s">
        <v>2215</v>
      </c>
      <c r="U88" s="202">
        <v>3</v>
      </c>
      <c r="V88" s="202">
        <v>2</v>
      </c>
      <c r="W88" s="202">
        <v>1</v>
      </c>
      <c r="X88" s="202">
        <v>99</v>
      </c>
      <c r="Y88" s="233" t="s">
        <v>2147</v>
      </c>
      <c r="Z88" s="233" t="s">
        <v>2151</v>
      </c>
      <c r="AA88" s="233" t="s">
        <v>2151</v>
      </c>
      <c r="AB88" s="234" t="s">
        <v>2151</v>
      </c>
      <c r="AC88" s="202">
        <v>28</v>
      </c>
      <c r="AD88" s="235" t="str">
        <f t="shared" si="3"/>
        <v>Completed</v>
      </c>
      <c r="AE88" s="235" t="str">
        <f t="shared" si="4"/>
        <v>Completed</v>
      </c>
      <c r="AF88" s="235" t="str">
        <f t="shared" si="5"/>
        <v>Completed</v>
      </c>
    </row>
    <row r="89" ht="96" spans="2:32">
      <c r="B89" s="131">
        <v>63</v>
      </c>
      <c r="C89" s="149" t="s">
        <v>2229</v>
      </c>
      <c r="D89" s="137" t="s">
        <v>2285</v>
      </c>
      <c r="E89" s="142" t="s">
        <v>2286</v>
      </c>
      <c r="F89" s="139" t="str">
        <f t="shared" si="0"/>
        <v>N</v>
      </c>
      <c r="G89" s="140"/>
      <c r="H89" s="141"/>
      <c r="I89" s="164"/>
      <c r="J89" s="165" t="str">
        <f t="shared" si="1"/>
        <v>N</v>
      </c>
      <c r="K89" s="140"/>
      <c r="L89" s="141"/>
      <c r="M89" s="164"/>
      <c r="N89" s="165" t="str">
        <f t="shared" si="2"/>
        <v>N</v>
      </c>
      <c r="O89" s="140"/>
      <c r="P89" s="141"/>
      <c r="Q89" s="164"/>
      <c r="R89" s="197" t="s">
        <v>131</v>
      </c>
      <c r="S89" s="195" t="s">
        <v>2211</v>
      </c>
      <c r="T89" s="195" t="s">
        <v>2215</v>
      </c>
      <c r="U89" s="202">
        <v>3</v>
      </c>
      <c r="V89" s="202">
        <v>2</v>
      </c>
      <c r="W89" s="202">
        <v>1</v>
      </c>
      <c r="X89" s="202">
        <v>99</v>
      </c>
      <c r="Y89" s="233" t="s">
        <v>2147</v>
      </c>
      <c r="Z89" s="233" t="s">
        <v>2151</v>
      </c>
      <c r="AA89" s="233" t="s">
        <v>2151</v>
      </c>
      <c r="AB89" s="234" t="s">
        <v>2151</v>
      </c>
      <c r="AC89" s="202">
        <v>29</v>
      </c>
      <c r="AD89" s="235" t="str">
        <f t="shared" si="3"/>
        <v>Completed</v>
      </c>
      <c r="AE89" s="235" t="str">
        <f t="shared" si="4"/>
        <v>Completed</v>
      </c>
      <c r="AF89" s="235" t="str">
        <f t="shared" si="5"/>
        <v>Completed</v>
      </c>
    </row>
    <row r="90" ht="85.2" spans="2:32">
      <c r="B90" s="131">
        <v>64</v>
      </c>
      <c r="C90" s="149" t="s">
        <v>2229</v>
      </c>
      <c r="D90" s="137" t="s">
        <v>2287</v>
      </c>
      <c r="E90" s="142" t="s">
        <v>131</v>
      </c>
      <c r="F90" s="139" t="str">
        <f t="shared" si="0"/>
        <v>N</v>
      </c>
      <c r="G90" s="140"/>
      <c r="H90" s="141"/>
      <c r="I90" s="164"/>
      <c r="J90" s="165" t="str">
        <f t="shared" si="1"/>
        <v>N</v>
      </c>
      <c r="K90" s="140"/>
      <c r="L90" s="141"/>
      <c r="M90" s="164"/>
      <c r="N90" s="165" t="str">
        <f t="shared" si="2"/>
        <v>N</v>
      </c>
      <c r="O90" s="140"/>
      <c r="P90" s="141"/>
      <c r="Q90" s="164"/>
      <c r="R90" s="197" t="s">
        <v>131</v>
      </c>
      <c r="S90" s="195" t="s">
        <v>2224</v>
      </c>
      <c r="T90" s="195" t="s">
        <v>2225</v>
      </c>
      <c r="U90" s="202">
        <v>3</v>
      </c>
      <c r="V90" s="202">
        <v>2</v>
      </c>
      <c r="W90" s="202">
        <v>1</v>
      </c>
      <c r="X90" s="202">
        <v>99</v>
      </c>
      <c r="Y90" s="233" t="s">
        <v>2147</v>
      </c>
      <c r="Z90" s="233" t="s">
        <v>2151</v>
      </c>
      <c r="AA90" s="233" t="s">
        <v>2151</v>
      </c>
      <c r="AB90" s="234" t="s">
        <v>2151</v>
      </c>
      <c r="AC90" s="202">
        <v>30</v>
      </c>
      <c r="AD90" s="235" t="str">
        <f t="shared" si="3"/>
        <v>Completed</v>
      </c>
      <c r="AE90" s="235" t="str">
        <f t="shared" si="4"/>
        <v>Completed</v>
      </c>
      <c r="AF90" s="235" t="str">
        <f t="shared" si="5"/>
        <v>Completed</v>
      </c>
    </row>
    <row r="91" ht="194.4" spans="2:32">
      <c r="B91" s="131">
        <v>65</v>
      </c>
      <c r="C91" s="149" t="s">
        <v>2229</v>
      </c>
      <c r="D91" s="137" t="s">
        <v>2288</v>
      </c>
      <c r="E91" s="142" t="s">
        <v>2289</v>
      </c>
      <c r="F91" s="139" t="str">
        <f t="shared" si="0"/>
        <v>N</v>
      </c>
      <c r="G91" s="140"/>
      <c r="H91" s="141"/>
      <c r="I91" s="164"/>
      <c r="J91" s="165" t="str">
        <f t="shared" si="1"/>
        <v>N</v>
      </c>
      <c r="K91" s="140"/>
      <c r="L91" s="141"/>
      <c r="M91" s="164"/>
      <c r="N91" s="165" t="str">
        <f t="shared" si="2"/>
        <v>N</v>
      </c>
      <c r="O91" s="140"/>
      <c r="P91" s="141"/>
      <c r="Q91" s="164"/>
      <c r="R91" s="197" t="s">
        <v>131</v>
      </c>
      <c r="S91" s="195" t="s">
        <v>2227</v>
      </c>
      <c r="T91" s="195" t="s">
        <v>2228</v>
      </c>
      <c r="U91" s="202">
        <v>3</v>
      </c>
      <c r="V91" s="202">
        <v>2</v>
      </c>
      <c r="W91" s="202">
        <v>1</v>
      </c>
      <c r="X91" s="202">
        <v>99</v>
      </c>
      <c r="Y91" s="233" t="s">
        <v>2147</v>
      </c>
      <c r="Z91" s="233" t="s">
        <v>2151</v>
      </c>
      <c r="AA91" s="233" t="s">
        <v>2151</v>
      </c>
      <c r="AB91" s="234" t="s">
        <v>2151</v>
      </c>
      <c r="AC91" s="202">
        <v>31</v>
      </c>
      <c r="AD91" s="235" t="str">
        <f t="shared" si="3"/>
        <v>Completed</v>
      </c>
      <c r="AE91" s="235" t="str">
        <f t="shared" si="4"/>
        <v>Completed</v>
      </c>
      <c r="AF91" s="235" t="str">
        <f t="shared" si="5"/>
        <v>Completed</v>
      </c>
    </row>
    <row r="92" ht="194.4" spans="2:32">
      <c r="B92" s="131">
        <v>66</v>
      </c>
      <c r="C92" s="149" t="s">
        <v>2229</v>
      </c>
      <c r="D92" s="137" t="s">
        <v>2290</v>
      </c>
      <c r="E92" s="142" t="s">
        <v>2291</v>
      </c>
      <c r="F92" s="139" t="str">
        <f t="shared" ref="F92:F155" si="6">IF($G$25="No","N",IF($G$26=$Y$22,$Y92,IF($G$26=$Z$22,$Z92,IF($G$26=$AA$22,$AA92,$AB92))))</f>
        <v>N</v>
      </c>
      <c r="G92" s="140"/>
      <c r="H92" s="141"/>
      <c r="I92" s="164"/>
      <c r="J92" s="165" t="str">
        <f t="shared" ref="J92:J155" si="7">IF($K$25="No","N",IF($K$26=$Y$22,$Y92,IF($K$26=$Z$22,$Z92,IF($K$26=$AA$22,$AA92,$AB92))))</f>
        <v>N</v>
      </c>
      <c r="K92" s="140"/>
      <c r="L92" s="141"/>
      <c r="M92" s="164"/>
      <c r="N92" s="165" t="str">
        <f t="shared" ref="N92:N155" si="8">IF($O$25="No","N",IF($O$26=$Y$22,$Y92,IF($O$26=$Z$22,$Z92,IF($O$26=$AA$22,$AA92,$AB92))))</f>
        <v>N</v>
      </c>
      <c r="O92" s="140"/>
      <c r="P92" s="141"/>
      <c r="Q92" s="164"/>
      <c r="R92" s="197" t="s">
        <v>131</v>
      </c>
      <c r="S92" s="195" t="s">
        <v>2227</v>
      </c>
      <c r="T92" s="195" t="s">
        <v>2228</v>
      </c>
      <c r="U92" s="202">
        <v>3</v>
      </c>
      <c r="V92" s="202">
        <v>2</v>
      </c>
      <c r="W92" s="202">
        <v>1</v>
      </c>
      <c r="X92" s="202">
        <v>99</v>
      </c>
      <c r="Y92" s="233" t="s">
        <v>2147</v>
      </c>
      <c r="Z92" s="233" t="s">
        <v>2151</v>
      </c>
      <c r="AA92" s="233" t="s">
        <v>2151</v>
      </c>
      <c r="AB92" s="234" t="s">
        <v>2151</v>
      </c>
      <c r="AC92" s="202">
        <v>32</v>
      </c>
      <c r="AD92" s="235" t="str">
        <f t="shared" ref="AD92:AD155" si="9">IF(OR($F92="N",AND($F92="Y",OR($G92=3,$G92=2,$G92=1)),AND($F92="Y",$G92=99,LEN($I92)&gt;0)),"Completed","Not completed")</f>
        <v>Completed</v>
      </c>
      <c r="AE92" s="235" t="str">
        <f t="shared" ref="AE92:AE155" si="10">IF(OR($J92="N",AND($J92="Y",OR($K92=3,$K92=2,$K92=1)),AND($J92="Y",$K92=99,LEN($M92)&gt;0)),"Completed","Not completed")</f>
        <v>Completed</v>
      </c>
      <c r="AF92" s="235" t="str">
        <f t="shared" ref="AF92:AF155" si="11">IF(OR($N92="N",AND($N92="Y",OR($O92=3,$O92=2,$O92=1)),AND($N92="Y",$O92=99,LEN($Q92)&gt;0)),"Completed","Not completed")</f>
        <v>Completed</v>
      </c>
    </row>
    <row r="93" ht="194.4" spans="2:32">
      <c r="B93" s="131">
        <v>67</v>
      </c>
      <c r="C93" s="149" t="s">
        <v>2229</v>
      </c>
      <c r="D93" s="137" t="s">
        <v>2292</v>
      </c>
      <c r="E93" s="142" t="s">
        <v>2293</v>
      </c>
      <c r="F93" s="139" t="str">
        <f t="shared" si="6"/>
        <v>N</v>
      </c>
      <c r="G93" s="140"/>
      <c r="H93" s="141"/>
      <c r="I93" s="164"/>
      <c r="J93" s="165" t="str">
        <f t="shared" si="7"/>
        <v>N</v>
      </c>
      <c r="K93" s="140"/>
      <c r="L93" s="141"/>
      <c r="M93" s="164"/>
      <c r="N93" s="165" t="str">
        <f t="shared" si="8"/>
        <v>N</v>
      </c>
      <c r="O93" s="140"/>
      <c r="P93" s="141"/>
      <c r="Q93" s="164"/>
      <c r="R93" s="197" t="s">
        <v>2294</v>
      </c>
      <c r="S93" s="195" t="s">
        <v>2227</v>
      </c>
      <c r="T93" s="195" t="s">
        <v>2228</v>
      </c>
      <c r="U93" s="202">
        <v>3</v>
      </c>
      <c r="V93" s="202">
        <v>2</v>
      </c>
      <c r="W93" s="202">
        <v>1</v>
      </c>
      <c r="X93" s="202">
        <v>99</v>
      </c>
      <c r="Y93" s="233" t="s">
        <v>2147</v>
      </c>
      <c r="Z93" s="233" t="s">
        <v>2151</v>
      </c>
      <c r="AA93" s="233" t="s">
        <v>2151</v>
      </c>
      <c r="AB93" s="234" t="s">
        <v>2151</v>
      </c>
      <c r="AC93" s="202">
        <v>33</v>
      </c>
      <c r="AD93" s="235" t="str">
        <f t="shared" si="9"/>
        <v>Completed</v>
      </c>
      <c r="AE93" s="235" t="str">
        <f t="shared" si="10"/>
        <v>Completed</v>
      </c>
      <c r="AF93" s="235" t="str">
        <f t="shared" si="11"/>
        <v>Completed</v>
      </c>
    </row>
    <row r="94" ht="194.4" spans="2:32">
      <c r="B94" s="131">
        <v>68</v>
      </c>
      <c r="C94" s="149" t="s">
        <v>2229</v>
      </c>
      <c r="D94" s="137" t="s">
        <v>2295</v>
      </c>
      <c r="E94" s="142" t="s">
        <v>2296</v>
      </c>
      <c r="F94" s="139" t="str">
        <f t="shared" si="6"/>
        <v>N</v>
      </c>
      <c r="G94" s="140"/>
      <c r="H94" s="141"/>
      <c r="I94" s="164"/>
      <c r="J94" s="165" t="str">
        <f t="shared" si="7"/>
        <v>N</v>
      </c>
      <c r="K94" s="140"/>
      <c r="L94" s="141"/>
      <c r="M94" s="164"/>
      <c r="N94" s="165" t="str">
        <f t="shared" si="8"/>
        <v>N</v>
      </c>
      <c r="O94" s="140"/>
      <c r="P94" s="141"/>
      <c r="Q94" s="164"/>
      <c r="R94" s="197" t="s">
        <v>131</v>
      </c>
      <c r="S94" s="195" t="s">
        <v>2227</v>
      </c>
      <c r="T94" s="195" t="s">
        <v>2228</v>
      </c>
      <c r="U94" s="202">
        <v>3</v>
      </c>
      <c r="V94" s="202">
        <v>2</v>
      </c>
      <c r="W94" s="202">
        <v>1</v>
      </c>
      <c r="X94" s="202">
        <v>99</v>
      </c>
      <c r="Y94" s="233" t="s">
        <v>2147</v>
      </c>
      <c r="Z94" s="233" t="s">
        <v>2151</v>
      </c>
      <c r="AA94" s="233" t="s">
        <v>2151</v>
      </c>
      <c r="AB94" s="234" t="s">
        <v>2151</v>
      </c>
      <c r="AC94" s="202">
        <v>34</v>
      </c>
      <c r="AD94" s="235" t="str">
        <f t="shared" si="9"/>
        <v>Completed</v>
      </c>
      <c r="AE94" s="235" t="str">
        <f t="shared" si="10"/>
        <v>Completed</v>
      </c>
      <c r="AF94" s="235" t="str">
        <f t="shared" si="11"/>
        <v>Completed</v>
      </c>
    </row>
    <row r="95" ht="252" spans="2:32">
      <c r="B95" s="131">
        <v>69</v>
      </c>
      <c r="C95" s="149" t="s">
        <v>2229</v>
      </c>
      <c r="D95" s="137" t="s">
        <v>2297</v>
      </c>
      <c r="E95" s="142" t="s">
        <v>2298</v>
      </c>
      <c r="F95" s="139" t="str">
        <f t="shared" si="6"/>
        <v>N</v>
      </c>
      <c r="G95" s="140"/>
      <c r="H95" s="141"/>
      <c r="I95" s="164"/>
      <c r="J95" s="165" t="str">
        <f t="shared" si="7"/>
        <v>N</v>
      </c>
      <c r="K95" s="140"/>
      <c r="L95" s="141"/>
      <c r="M95" s="164"/>
      <c r="N95" s="165" t="str">
        <f t="shared" si="8"/>
        <v>N</v>
      </c>
      <c r="O95" s="140"/>
      <c r="P95" s="141"/>
      <c r="Q95" s="164"/>
      <c r="R95" s="197" t="s">
        <v>131</v>
      </c>
      <c r="S95" s="195" t="s">
        <v>2227</v>
      </c>
      <c r="T95" s="195" t="s">
        <v>2228</v>
      </c>
      <c r="U95" s="202">
        <v>3</v>
      </c>
      <c r="V95" s="202">
        <v>2</v>
      </c>
      <c r="W95" s="202">
        <v>1</v>
      </c>
      <c r="X95" s="202">
        <v>99</v>
      </c>
      <c r="Y95" s="233" t="s">
        <v>2147</v>
      </c>
      <c r="Z95" s="233" t="s">
        <v>2151</v>
      </c>
      <c r="AA95" s="233" t="s">
        <v>2151</v>
      </c>
      <c r="AB95" s="234" t="s">
        <v>2151</v>
      </c>
      <c r="AC95" s="202">
        <v>35</v>
      </c>
      <c r="AD95" s="235" t="str">
        <f t="shared" si="9"/>
        <v>Completed</v>
      </c>
      <c r="AE95" s="235" t="str">
        <f t="shared" si="10"/>
        <v>Completed</v>
      </c>
      <c r="AF95" s="235" t="str">
        <f t="shared" si="11"/>
        <v>Completed</v>
      </c>
    </row>
    <row r="96" ht="194.4" spans="2:32">
      <c r="B96" s="131">
        <v>70</v>
      </c>
      <c r="C96" s="149" t="s">
        <v>2229</v>
      </c>
      <c r="D96" s="137" t="s">
        <v>2299</v>
      </c>
      <c r="E96" s="142" t="s">
        <v>131</v>
      </c>
      <c r="F96" s="139" t="str">
        <f t="shared" si="6"/>
        <v>N</v>
      </c>
      <c r="G96" s="140"/>
      <c r="H96" s="141"/>
      <c r="I96" s="164"/>
      <c r="J96" s="165" t="str">
        <f t="shared" si="7"/>
        <v>N</v>
      </c>
      <c r="K96" s="140"/>
      <c r="L96" s="141"/>
      <c r="M96" s="164"/>
      <c r="N96" s="165" t="str">
        <f t="shared" si="8"/>
        <v>N</v>
      </c>
      <c r="O96" s="140"/>
      <c r="P96" s="141"/>
      <c r="Q96" s="164"/>
      <c r="R96" s="197" t="s">
        <v>131</v>
      </c>
      <c r="S96" s="195" t="s">
        <v>2227</v>
      </c>
      <c r="T96" s="195" t="s">
        <v>2228</v>
      </c>
      <c r="U96" s="202">
        <v>3</v>
      </c>
      <c r="V96" s="202">
        <v>2</v>
      </c>
      <c r="W96" s="202">
        <v>1</v>
      </c>
      <c r="X96" s="202">
        <v>99</v>
      </c>
      <c r="Y96" s="233" t="s">
        <v>2147</v>
      </c>
      <c r="Z96" s="233" t="s">
        <v>2151</v>
      </c>
      <c r="AA96" s="233" t="s">
        <v>2151</v>
      </c>
      <c r="AB96" s="234" t="s">
        <v>2151</v>
      </c>
      <c r="AC96" s="202">
        <v>36</v>
      </c>
      <c r="AD96" s="235" t="str">
        <f t="shared" si="9"/>
        <v>Completed</v>
      </c>
      <c r="AE96" s="235" t="str">
        <f t="shared" si="10"/>
        <v>Completed</v>
      </c>
      <c r="AF96" s="235" t="str">
        <f t="shared" si="11"/>
        <v>Completed</v>
      </c>
    </row>
    <row r="97" ht="194.4" spans="2:32">
      <c r="B97" s="131">
        <v>71</v>
      </c>
      <c r="C97" s="149" t="s">
        <v>2229</v>
      </c>
      <c r="D97" s="137" t="s">
        <v>2300</v>
      </c>
      <c r="E97" s="142" t="s">
        <v>2301</v>
      </c>
      <c r="F97" s="139" t="str">
        <f t="shared" si="6"/>
        <v>N</v>
      </c>
      <c r="G97" s="140"/>
      <c r="H97" s="141"/>
      <c r="I97" s="164"/>
      <c r="J97" s="165" t="str">
        <f t="shared" si="7"/>
        <v>N</v>
      </c>
      <c r="K97" s="140"/>
      <c r="L97" s="141"/>
      <c r="M97" s="164"/>
      <c r="N97" s="165" t="str">
        <f t="shared" si="8"/>
        <v>N</v>
      </c>
      <c r="O97" s="140"/>
      <c r="P97" s="141"/>
      <c r="Q97" s="164"/>
      <c r="R97" s="197" t="s">
        <v>131</v>
      </c>
      <c r="S97" s="195" t="s">
        <v>2227</v>
      </c>
      <c r="T97" s="195" t="s">
        <v>2228</v>
      </c>
      <c r="U97" s="202">
        <v>3</v>
      </c>
      <c r="V97" s="202">
        <v>2</v>
      </c>
      <c r="W97" s="202">
        <v>1</v>
      </c>
      <c r="X97" s="202">
        <v>99</v>
      </c>
      <c r="Y97" s="233" t="s">
        <v>2147</v>
      </c>
      <c r="Z97" s="233" t="s">
        <v>2151</v>
      </c>
      <c r="AA97" s="233" t="s">
        <v>2151</v>
      </c>
      <c r="AB97" s="234" t="s">
        <v>2151</v>
      </c>
      <c r="AC97" s="202">
        <v>37</v>
      </c>
      <c r="AD97" s="235" t="str">
        <f t="shared" si="9"/>
        <v>Completed</v>
      </c>
      <c r="AE97" s="235" t="str">
        <f t="shared" si="10"/>
        <v>Completed</v>
      </c>
      <c r="AF97" s="235" t="str">
        <f t="shared" si="11"/>
        <v>Completed</v>
      </c>
    </row>
    <row r="98" ht="194.4" spans="2:32">
      <c r="B98" s="131">
        <v>72</v>
      </c>
      <c r="C98" s="149" t="s">
        <v>2229</v>
      </c>
      <c r="D98" s="137" t="s">
        <v>2302</v>
      </c>
      <c r="E98" s="142" t="s">
        <v>2303</v>
      </c>
      <c r="F98" s="139" t="str">
        <f t="shared" si="6"/>
        <v>N</v>
      </c>
      <c r="G98" s="140"/>
      <c r="H98" s="141"/>
      <c r="I98" s="164"/>
      <c r="J98" s="165" t="str">
        <f t="shared" si="7"/>
        <v>N</v>
      </c>
      <c r="K98" s="140"/>
      <c r="L98" s="141"/>
      <c r="M98" s="164"/>
      <c r="N98" s="165" t="str">
        <f t="shared" si="8"/>
        <v>N</v>
      </c>
      <c r="O98" s="140"/>
      <c r="P98" s="141"/>
      <c r="Q98" s="164"/>
      <c r="R98" s="197" t="s">
        <v>131</v>
      </c>
      <c r="S98" s="195" t="s">
        <v>2227</v>
      </c>
      <c r="T98" s="195" t="s">
        <v>2228</v>
      </c>
      <c r="U98" s="202">
        <v>3</v>
      </c>
      <c r="V98" s="202">
        <v>2</v>
      </c>
      <c r="W98" s="202">
        <v>1</v>
      </c>
      <c r="X98" s="202">
        <v>99</v>
      </c>
      <c r="Y98" s="233" t="s">
        <v>2147</v>
      </c>
      <c r="Z98" s="233" t="s">
        <v>2151</v>
      </c>
      <c r="AA98" s="233" t="s">
        <v>2151</v>
      </c>
      <c r="AB98" s="234" t="s">
        <v>2151</v>
      </c>
      <c r="AC98" s="202">
        <v>38</v>
      </c>
      <c r="AD98" s="235" t="str">
        <f t="shared" si="9"/>
        <v>Completed</v>
      </c>
      <c r="AE98" s="235" t="str">
        <f t="shared" si="10"/>
        <v>Completed</v>
      </c>
      <c r="AF98" s="235" t="str">
        <f t="shared" si="11"/>
        <v>Completed</v>
      </c>
    </row>
    <row r="99" ht="74.4" spans="2:32">
      <c r="B99" s="131">
        <v>73</v>
      </c>
      <c r="C99" s="149" t="s">
        <v>2229</v>
      </c>
      <c r="D99" s="137" t="s">
        <v>2304</v>
      </c>
      <c r="E99" s="142" t="s">
        <v>2305</v>
      </c>
      <c r="F99" s="139" t="str">
        <f t="shared" si="6"/>
        <v>N</v>
      </c>
      <c r="G99" s="140"/>
      <c r="H99" s="141"/>
      <c r="I99" s="164"/>
      <c r="J99" s="165" t="str">
        <f t="shared" si="7"/>
        <v>N</v>
      </c>
      <c r="K99" s="140"/>
      <c r="L99" s="141"/>
      <c r="M99" s="164"/>
      <c r="N99" s="165" t="str">
        <f t="shared" si="8"/>
        <v>N</v>
      </c>
      <c r="O99" s="140"/>
      <c r="P99" s="141"/>
      <c r="Q99" s="164"/>
      <c r="R99" s="197" t="s">
        <v>131</v>
      </c>
      <c r="S99" s="195" t="s">
        <v>131</v>
      </c>
      <c r="T99" s="195" t="s">
        <v>2306</v>
      </c>
      <c r="U99" s="202">
        <v>3</v>
      </c>
      <c r="V99" s="202">
        <v>2</v>
      </c>
      <c r="W99" s="202">
        <v>1</v>
      </c>
      <c r="X99" s="202">
        <v>99</v>
      </c>
      <c r="Y99" s="233" t="s">
        <v>2147</v>
      </c>
      <c r="Z99" s="233" t="s">
        <v>2151</v>
      </c>
      <c r="AA99" s="233" t="s">
        <v>2151</v>
      </c>
      <c r="AB99" s="234" t="s">
        <v>2151</v>
      </c>
      <c r="AC99" s="202">
        <v>39</v>
      </c>
      <c r="AD99" s="235" t="str">
        <f t="shared" si="9"/>
        <v>Completed</v>
      </c>
      <c r="AE99" s="235" t="str">
        <f t="shared" si="10"/>
        <v>Completed</v>
      </c>
      <c r="AF99" s="235" t="str">
        <f t="shared" si="11"/>
        <v>Completed</v>
      </c>
    </row>
    <row r="100" ht="235.2" spans="2:32">
      <c r="B100" s="131">
        <v>74</v>
      </c>
      <c r="C100" s="149" t="s">
        <v>2229</v>
      </c>
      <c r="D100" s="137" t="s">
        <v>2307</v>
      </c>
      <c r="E100" s="142" t="s">
        <v>2308</v>
      </c>
      <c r="F100" s="139" t="str">
        <f t="shared" si="6"/>
        <v>N</v>
      </c>
      <c r="G100" s="140"/>
      <c r="H100" s="141"/>
      <c r="I100" s="164"/>
      <c r="J100" s="165" t="str">
        <f t="shared" si="7"/>
        <v>N</v>
      </c>
      <c r="K100" s="140"/>
      <c r="L100" s="141"/>
      <c r="M100" s="164"/>
      <c r="N100" s="165" t="str">
        <f t="shared" si="8"/>
        <v>N</v>
      </c>
      <c r="O100" s="140"/>
      <c r="P100" s="141"/>
      <c r="Q100" s="164"/>
      <c r="R100" s="197" t="s">
        <v>131</v>
      </c>
      <c r="S100" s="195" t="s">
        <v>131</v>
      </c>
      <c r="T100" s="195" t="s">
        <v>2306</v>
      </c>
      <c r="U100" s="202">
        <v>3</v>
      </c>
      <c r="V100" s="202">
        <v>2</v>
      </c>
      <c r="W100" s="202">
        <v>1</v>
      </c>
      <c r="X100" s="202">
        <v>99</v>
      </c>
      <c r="Y100" s="233" t="s">
        <v>2147</v>
      </c>
      <c r="Z100" s="233" t="s">
        <v>2151</v>
      </c>
      <c r="AA100" s="233" t="s">
        <v>2151</v>
      </c>
      <c r="AB100" s="234" t="s">
        <v>2151</v>
      </c>
      <c r="AC100" s="202">
        <v>40</v>
      </c>
      <c r="AD100" s="235" t="str">
        <f t="shared" si="9"/>
        <v>Completed</v>
      </c>
      <c r="AE100" s="235" t="str">
        <f t="shared" si="10"/>
        <v>Completed</v>
      </c>
      <c r="AF100" s="235" t="str">
        <f t="shared" si="11"/>
        <v>Completed</v>
      </c>
    </row>
    <row r="101" ht="156" spans="2:32">
      <c r="B101" s="131">
        <v>75</v>
      </c>
      <c r="C101" s="149" t="s">
        <v>2229</v>
      </c>
      <c r="D101" s="137" t="s">
        <v>2309</v>
      </c>
      <c r="E101" s="142" t="s">
        <v>2310</v>
      </c>
      <c r="F101" s="139" t="str">
        <f t="shared" si="6"/>
        <v>N</v>
      </c>
      <c r="G101" s="140"/>
      <c r="H101" s="141"/>
      <c r="I101" s="164"/>
      <c r="J101" s="165" t="str">
        <f t="shared" si="7"/>
        <v>N</v>
      </c>
      <c r="K101" s="140"/>
      <c r="L101" s="141"/>
      <c r="M101" s="164"/>
      <c r="N101" s="165" t="str">
        <f t="shared" si="8"/>
        <v>N</v>
      </c>
      <c r="O101" s="140"/>
      <c r="P101" s="141"/>
      <c r="Q101" s="164"/>
      <c r="R101" s="197" t="s">
        <v>131</v>
      </c>
      <c r="S101" s="195" t="s">
        <v>131</v>
      </c>
      <c r="T101" s="195" t="s">
        <v>2306</v>
      </c>
      <c r="U101" s="202">
        <v>3</v>
      </c>
      <c r="V101" s="202">
        <v>2</v>
      </c>
      <c r="W101" s="202">
        <v>1</v>
      </c>
      <c r="X101" s="202">
        <v>99</v>
      </c>
      <c r="Y101" s="233" t="s">
        <v>2147</v>
      </c>
      <c r="Z101" s="233" t="s">
        <v>2151</v>
      </c>
      <c r="AA101" s="233" t="s">
        <v>2151</v>
      </c>
      <c r="AB101" s="234" t="s">
        <v>2151</v>
      </c>
      <c r="AC101" s="202">
        <v>41</v>
      </c>
      <c r="AD101" s="235" t="str">
        <f t="shared" si="9"/>
        <v>Completed</v>
      </c>
      <c r="AE101" s="235" t="str">
        <f t="shared" si="10"/>
        <v>Completed</v>
      </c>
      <c r="AF101" s="235" t="str">
        <f t="shared" si="11"/>
        <v>Completed</v>
      </c>
    </row>
    <row r="102" ht="125.55" spans="2:32">
      <c r="B102" s="143">
        <v>76</v>
      </c>
      <c r="C102" s="144" t="s">
        <v>2229</v>
      </c>
      <c r="D102" s="145" t="s">
        <v>2311</v>
      </c>
      <c r="E102" s="146" t="s">
        <v>2312</v>
      </c>
      <c r="F102" s="147" t="str">
        <f t="shared" si="6"/>
        <v>N</v>
      </c>
      <c r="G102" s="129"/>
      <c r="H102" s="148"/>
      <c r="I102" s="160"/>
      <c r="J102" s="166" t="str">
        <f t="shared" si="7"/>
        <v>N</v>
      </c>
      <c r="K102" s="129"/>
      <c r="L102" s="148"/>
      <c r="M102" s="160"/>
      <c r="N102" s="166" t="str">
        <f t="shared" si="8"/>
        <v>N</v>
      </c>
      <c r="O102" s="129"/>
      <c r="P102" s="148"/>
      <c r="Q102" s="160"/>
      <c r="R102" s="198" t="s">
        <v>131</v>
      </c>
      <c r="S102" s="199" t="s">
        <v>131</v>
      </c>
      <c r="T102" s="144" t="s">
        <v>2306</v>
      </c>
      <c r="U102" s="236">
        <v>3</v>
      </c>
      <c r="V102" s="236">
        <v>2</v>
      </c>
      <c r="W102" s="236">
        <v>1</v>
      </c>
      <c r="X102" s="236">
        <v>99</v>
      </c>
      <c r="Y102" s="229" t="s">
        <v>2147</v>
      </c>
      <c r="Z102" s="229" t="s">
        <v>2151</v>
      </c>
      <c r="AA102" s="229" t="s">
        <v>2151</v>
      </c>
      <c r="AB102" s="230" t="s">
        <v>2151</v>
      </c>
      <c r="AC102" s="236">
        <v>42</v>
      </c>
      <c r="AD102" s="237" t="str">
        <f t="shared" si="9"/>
        <v>Completed</v>
      </c>
      <c r="AE102" s="237" t="str">
        <f t="shared" si="10"/>
        <v>Completed</v>
      </c>
      <c r="AF102" s="237" t="str">
        <f t="shared" si="11"/>
        <v>Completed</v>
      </c>
    </row>
    <row r="103" ht="97.2" spans="2:32">
      <c r="B103" s="131">
        <v>77</v>
      </c>
      <c r="C103" s="149" t="s">
        <v>2313</v>
      </c>
      <c r="D103" s="133" t="s">
        <v>2314</v>
      </c>
      <c r="E103" s="150" t="s">
        <v>2315</v>
      </c>
      <c r="F103" s="134" t="str">
        <f t="shared" si="6"/>
        <v>N</v>
      </c>
      <c r="G103" s="121"/>
      <c r="H103" s="135"/>
      <c r="I103" s="162"/>
      <c r="J103" s="163" t="str">
        <f t="shared" si="7"/>
        <v>N</v>
      </c>
      <c r="K103" s="121"/>
      <c r="L103" s="135"/>
      <c r="M103" s="162"/>
      <c r="N103" s="163" t="str">
        <f t="shared" si="8"/>
        <v>N</v>
      </c>
      <c r="O103" s="121"/>
      <c r="P103" s="135"/>
      <c r="Q103" s="162"/>
      <c r="R103" s="238" t="s">
        <v>131</v>
      </c>
      <c r="S103" s="195" t="s">
        <v>2149</v>
      </c>
      <c r="T103" s="149" t="s">
        <v>2150</v>
      </c>
      <c r="U103" s="201">
        <v>3</v>
      </c>
      <c r="V103" s="201">
        <v>2</v>
      </c>
      <c r="W103" s="201">
        <v>1</v>
      </c>
      <c r="X103" s="201">
        <v>99</v>
      </c>
      <c r="Y103" s="226" t="s">
        <v>2151</v>
      </c>
      <c r="Z103" s="226" t="s">
        <v>2147</v>
      </c>
      <c r="AA103" s="226" t="s">
        <v>2151</v>
      </c>
      <c r="AB103" s="227" t="s">
        <v>2151</v>
      </c>
      <c r="AC103" s="201">
        <v>1</v>
      </c>
      <c r="AD103" s="232" t="str">
        <f t="shared" si="9"/>
        <v>Completed</v>
      </c>
      <c r="AE103" s="232" t="str">
        <f t="shared" si="10"/>
        <v>Completed</v>
      </c>
      <c r="AF103" s="232" t="str">
        <f t="shared" si="11"/>
        <v>Completed</v>
      </c>
    </row>
    <row r="104" ht="193.2" spans="2:32">
      <c r="B104" s="131">
        <v>78</v>
      </c>
      <c r="C104" s="149" t="s">
        <v>2313</v>
      </c>
      <c r="D104" s="137" t="s">
        <v>2316</v>
      </c>
      <c r="E104" s="150" t="s">
        <v>2315</v>
      </c>
      <c r="F104" s="139" t="str">
        <f t="shared" si="6"/>
        <v>N</v>
      </c>
      <c r="G104" s="140"/>
      <c r="H104" s="141"/>
      <c r="I104" s="164"/>
      <c r="J104" s="165" t="str">
        <f t="shared" si="7"/>
        <v>N</v>
      </c>
      <c r="K104" s="140"/>
      <c r="L104" s="141"/>
      <c r="M104" s="164"/>
      <c r="N104" s="165" t="str">
        <f t="shared" si="8"/>
        <v>N</v>
      </c>
      <c r="O104" s="140"/>
      <c r="P104" s="141"/>
      <c r="Q104" s="164"/>
      <c r="R104" s="197" t="s">
        <v>2163</v>
      </c>
      <c r="S104" s="195" t="s">
        <v>2149</v>
      </c>
      <c r="T104" s="195" t="s">
        <v>2172</v>
      </c>
      <c r="U104" s="202">
        <v>3</v>
      </c>
      <c r="V104" s="202">
        <v>2</v>
      </c>
      <c r="W104" s="202">
        <v>1</v>
      </c>
      <c r="X104" s="202">
        <v>99</v>
      </c>
      <c r="Y104" s="233" t="s">
        <v>2151</v>
      </c>
      <c r="Z104" s="233" t="s">
        <v>2147</v>
      </c>
      <c r="AA104" s="233" t="s">
        <v>2151</v>
      </c>
      <c r="AB104" s="234" t="s">
        <v>2151</v>
      </c>
      <c r="AC104" s="202">
        <v>2</v>
      </c>
      <c r="AD104" s="235" t="str">
        <f t="shared" si="9"/>
        <v>Completed</v>
      </c>
      <c r="AE104" s="235" t="str">
        <f t="shared" si="10"/>
        <v>Completed</v>
      </c>
      <c r="AF104" s="235" t="str">
        <f t="shared" si="11"/>
        <v>Completed</v>
      </c>
    </row>
    <row r="105" ht="84" spans="2:32">
      <c r="B105" s="131">
        <v>79</v>
      </c>
      <c r="C105" s="149" t="s">
        <v>2313</v>
      </c>
      <c r="D105" s="137" t="s">
        <v>2317</v>
      </c>
      <c r="E105" s="150" t="s">
        <v>2315</v>
      </c>
      <c r="F105" s="139" t="str">
        <f t="shared" si="6"/>
        <v>N</v>
      </c>
      <c r="G105" s="140"/>
      <c r="H105" s="141"/>
      <c r="I105" s="164"/>
      <c r="J105" s="165" t="str">
        <f t="shared" si="7"/>
        <v>N</v>
      </c>
      <c r="K105" s="140"/>
      <c r="L105" s="141"/>
      <c r="M105" s="164"/>
      <c r="N105" s="165" t="str">
        <f t="shared" si="8"/>
        <v>N</v>
      </c>
      <c r="O105" s="140"/>
      <c r="P105" s="141"/>
      <c r="Q105" s="164"/>
      <c r="R105" s="197" t="s">
        <v>131</v>
      </c>
      <c r="S105" s="195" t="s">
        <v>2179</v>
      </c>
      <c r="T105" s="195" t="s">
        <v>2180</v>
      </c>
      <c r="U105" s="202">
        <v>3</v>
      </c>
      <c r="V105" s="202">
        <v>2</v>
      </c>
      <c r="W105" s="202">
        <v>1</v>
      </c>
      <c r="X105" s="202">
        <v>99</v>
      </c>
      <c r="Y105" s="233" t="s">
        <v>2151</v>
      </c>
      <c r="Z105" s="233" t="s">
        <v>2147</v>
      </c>
      <c r="AA105" s="233" t="s">
        <v>2151</v>
      </c>
      <c r="AB105" s="234" t="s">
        <v>2151</v>
      </c>
      <c r="AC105" s="202">
        <v>4</v>
      </c>
      <c r="AD105" s="235" t="str">
        <f t="shared" si="9"/>
        <v>Completed</v>
      </c>
      <c r="AE105" s="235" t="str">
        <f t="shared" si="10"/>
        <v>Completed</v>
      </c>
      <c r="AF105" s="235" t="str">
        <f t="shared" si="11"/>
        <v>Completed</v>
      </c>
    </row>
    <row r="106" ht="84" spans="2:32">
      <c r="B106" s="131">
        <v>80</v>
      </c>
      <c r="C106" s="149" t="s">
        <v>2313</v>
      </c>
      <c r="D106" s="137" t="s">
        <v>2318</v>
      </c>
      <c r="E106" s="150" t="s">
        <v>2315</v>
      </c>
      <c r="F106" s="139" t="str">
        <f t="shared" si="6"/>
        <v>N</v>
      </c>
      <c r="G106" s="140"/>
      <c r="H106" s="141"/>
      <c r="I106" s="164"/>
      <c r="J106" s="165" t="str">
        <f t="shared" si="7"/>
        <v>N</v>
      </c>
      <c r="K106" s="140"/>
      <c r="L106" s="141"/>
      <c r="M106" s="164"/>
      <c r="N106" s="165" t="str">
        <f t="shared" si="8"/>
        <v>N</v>
      </c>
      <c r="O106" s="140"/>
      <c r="P106" s="141"/>
      <c r="Q106" s="164"/>
      <c r="R106" s="197" t="s">
        <v>131</v>
      </c>
      <c r="S106" s="195" t="s">
        <v>2179</v>
      </c>
      <c r="T106" s="195" t="s">
        <v>2180</v>
      </c>
      <c r="U106" s="202">
        <v>3</v>
      </c>
      <c r="V106" s="202">
        <v>2</v>
      </c>
      <c r="W106" s="202">
        <v>1</v>
      </c>
      <c r="X106" s="202">
        <v>99</v>
      </c>
      <c r="Y106" s="233" t="s">
        <v>2151</v>
      </c>
      <c r="Z106" s="233" t="s">
        <v>2147</v>
      </c>
      <c r="AA106" s="233" t="s">
        <v>2151</v>
      </c>
      <c r="AB106" s="234" t="s">
        <v>2151</v>
      </c>
      <c r="AC106" s="202">
        <v>5</v>
      </c>
      <c r="AD106" s="235" t="str">
        <f t="shared" si="9"/>
        <v>Completed</v>
      </c>
      <c r="AE106" s="235" t="str">
        <f t="shared" si="10"/>
        <v>Completed</v>
      </c>
      <c r="AF106" s="235" t="str">
        <f t="shared" si="11"/>
        <v>Completed</v>
      </c>
    </row>
    <row r="107" ht="121.2" spans="2:32">
      <c r="B107" s="131">
        <v>81</v>
      </c>
      <c r="C107" s="149" t="s">
        <v>2313</v>
      </c>
      <c r="D107" s="137" t="s">
        <v>2319</v>
      </c>
      <c r="E107" s="150" t="s">
        <v>2315</v>
      </c>
      <c r="F107" s="139" t="str">
        <f t="shared" si="6"/>
        <v>N</v>
      </c>
      <c r="G107" s="140"/>
      <c r="H107" s="141"/>
      <c r="I107" s="164"/>
      <c r="J107" s="165" t="str">
        <f t="shared" si="7"/>
        <v>N</v>
      </c>
      <c r="K107" s="140"/>
      <c r="L107" s="141"/>
      <c r="M107" s="164"/>
      <c r="N107" s="165" t="str">
        <f t="shared" si="8"/>
        <v>N</v>
      </c>
      <c r="O107" s="140"/>
      <c r="P107" s="141"/>
      <c r="Q107" s="164"/>
      <c r="R107" s="197" t="s">
        <v>2320</v>
      </c>
      <c r="S107" s="195" t="s">
        <v>2179</v>
      </c>
      <c r="T107" s="195" t="s">
        <v>2189</v>
      </c>
      <c r="U107" s="202">
        <v>3</v>
      </c>
      <c r="V107" s="202">
        <v>2</v>
      </c>
      <c r="W107" s="202">
        <v>1</v>
      </c>
      <c r="X107" s="202">
        <v>99</v>
      </c>
      <c r="Y107" s="233" t="s">
        <v>2151</v>
      </c>
      <c r="Z107" s="233" t="s">
        <v>2147</v>
      </c>
      <c r="AA107" s="233" t="s">
        <v>2151</v>
      </c>
      <c r="AB107" s="234" t="s">
        <v>2151</v>
      </c>
      <c r="AC107" s="202">
        <v>6</v>
      </c>
      <c r="AD107" s="235" t="str">
        <f t="shared" si="9"/>
        <v>Completed</v>
      </c>
      <c r="AE107" s="235" t="str">
        <f t="shared" si="10"/>
        <v>Completed</v>
      </c>
      <c r="AF107" s="235" t="str">
        <f t="shared" si="11"/>
        <v>Completed</v>
      </c>
    </row>
    <row r="108" ht="121.2" spans="2:32">
      <c r="B108" s="131">
        <v>82</v>
      </c>
      <c r="C108" s="149" t="s">
        <v>2313</v>
      </c>
      <c r="D108" s="137" t="s">
        <v>2321</v>
      </c>
      <c r="E108" s="150" t="s">
        <v>2315</v>
      </c>
      <c r="F108" s="139" t="str">
        <f t="shared" si="6"/>
        <v>N</v>
      </c>
      <c r="G108" s="140"/>
      <c r="H108" s="141"/>
      <c r="I108" s="164"/>
      <c r="J108" s="165" t="str">
        <f t="shared" si="7"/>
        <v>N</v>
      </c>
      <c r="K108" s="140"/>
      <c r="L108" s="141"/>
      <c r="M108" s="164"/>
      <c r="N108" s="165" t="str">
        <f t="shared" si="8"/>
        <v>N</v>
      </c>
      <c r="O108" s="140"/>
      <c r="P108" s="141"/>
      <c r="Q108" s="164"/>
      <c r="R108" s="197" t="s">
        <v>2320</v>
      </c>
      <c r="S108" s="195" t="s">
        <v>2179</v>
      </c>
      <c r="T108" s="195" t="s">
        <v>2189</v>
      </c>
      <c r="U108" s="202">
        <v>3</v>
      </c>
      <c r="V108" s="202">
        <v>2</v>
      </c>
      <c r="W108" s="202">
        <v>1</v>
      </c>
      <c r="X108" s="202">
        <v>99</v>
      </c>
      <c r="Y108" s="233" t="s">
        <v>2151</v>
      </c>
      <c r="Z108" s="233" t="s">
        <v>2147</v>
      </c>
      <c r="AA108" s="233" t="s">
        <v>2151</v>
      </c>
      <c r="AB108" s="234" t="s">
        <v>2151</v>
      </c>
      <c r="AC108" s="202">
        <v>7</v>
      </c>
      <c r="AD108" s="235" t="str">
        <f t="shared" si="9"/>
        <v>Completed</v>
      </c>
      <c r="AE108" s="235" t="str">
        <f t="shared" si="10"/>
        <v>Completed</v>
      </c>
      <c r="AF108" s="235" t="str">
        <f t="shared" si="11"/>
        <v>Completed</v>
      </c>
    </row>
    <row r="109" ht="121.2" spans="2:32">
      <c r="B109" s="131">
        <v>83</v>
      </c>
      <c r="C109" s="149" t="s">
        <v>2313</v>
      </c>
      <c r="D109" s="137" t="s">
        <v>2322</v>
      </c>
      <c r="E109" s="150" t="s">
        <v>2315</v>
      </c>
      <c r="F109" s="139" t="str">
        <f t="shared" si="6"/>
        <v>N</v>
      </c>
      <c r="G109" s="140"/>
      <c r="H109" s="141"/>
      <c r="I109" s="164"/>
      <c r="J109" s="165" t="str">
        <f t="shared" si="7"/>
        <v>N</v>
      </c>
      <c r="K109" s="140"/>
      <c r="L109" s="141"/>
      <c r="M109" s="164"/>
      <c r="N109" s="165" t="str">
        <f t="shared" si="8"/>
        <v>N</v>
      </c>
      <c r="O109" s="140"/>
      <c r="P109" s="141"/>
      <c r="Q109" s="164"/>
      <c r="R109" s="197" t="s">
        <v>2323</v>
      </c>
      <c r="S109" s="195" t="s">
        <v>2179</v>
      </c>
      <c r="T109" s="195" t="s">
        <v>2189</v>
      </c>
      <c r="U109" s="202">
        <v>3</v>
      </c>
      <c r="V109" s="202">
        <v>2</v>
      </c>
      <c r="W109" s="202">
        <v>1</v>
      </c>
      <c r="X109" s="202">
        <v>99</v>
      </c>
      <c r="Y109" s="233" t="s">
        <v>2151</v>
      </c>
      <c r="Z109" s="233" t="s">
        <v>2147</v>
      </c>
      <c r="AA109" s="233" t="s">
        <v>2151</v>
      </c>
      <c r="AB109" s="234" t="s">
        <v>2151</v>
      </c>
      <c r="AC109" s="202">
        <v>8</v>
      </c>
      <c r="AD109" s="235" t="str">
        <f t="shared" si="9"/>
        <v>Completed</v>
      </c>
      <c r="AE109" s="235" t="str">
        <f t="shared" si="10"/>
        <v>Completed</v>
      </c>
      <c r="AF109" s="235" t="str">
        <f t="shared" si="11"/>
        <v>Completed</v>
      </c>
    </row>
    <row r="110" ht="121.2" spans="2:32">
      <c r="B110" s="131">
        <v>84</v>
      </c>
      <c r="C110" s="149" t="s">
        <v>2313</v>
      </c>
      <c r="D110" s="137" t="s">
        <v>2324</v>
      </c>
      <c r="E110" s="150" t="s">
        <v>2315</v>
      </c>
      <c r="F110" s="139" t="str">
        <f t="shared" si="6"/>
        <v>N</v>
      </c>
      <c r="G110" s="140"/>
      <c r="H110" s="141"/>
      <c r="I110" s="164"/>
      <c r="J110" s="165" t="str">
        <f t="shared" si="7"/>
        <v>N</v>
      </c>
      <c r="K110" s="140"/>
      <c r="L110" s="141"/>
      <c r="M110" s="164"/>
      <c r="N110" s="165" t="str">
        <f t="shared" si="8"/>
        <v>N</v>
      </c>
      <c r="O110" s="140"/>
      <c r="P110" s="141"/>
      <c r="Q110" s="164"/>
      <c r="R110" s="197" t="s">
        <v>2325</v>
      </c>
      <c r="S110" s="195" t="s">
        <v>2179</v>
      </c>
      <c r="T110" s="195" t="s">
        <v>2189</v>
      </c>
      <c r="U110" s="202">
        <v>3</v>
      </c>
      <c r="V110" s="202">
        <v>2</v>
      </c>
      <c r="W110" s="202">
        <v>1</v>
      </c>
      <c r="X110" s="202">
        <v>99</v>
      </c>
      <c r="Y110" s="233" t="s">
        <v>2151</v>
      </c>
      <c r="Z110" s="233" t="s">
        <v>2147</v>
      </c>
      <c r="AA110" s="233" t="s">
        <v>2151</v>
      </c>
      <c r="AB110" s="234" t="s">
        <v>2151</v>
      </c>
      <c r="AC110" s="202">
        <v>9</v>
      </c>
      <c r="AD110" s="235" t="str">
        <f t="shared" si="9"/>
        <v>Completed</v>
      </c>
      <c r="AE110" s="235" t="str">
        <f t="shared" si="10"/>
        <v>Completed</v>
      </c>
      <c r="AF110" s="235" t="str">
        <f t="shared" si="11"/>
        <v>Completed</v>
      </c>
    </row>
    <row r="111" ht="121.2" spans="2:32">
      <c r="B111" s="131">
        <v>85</v>
      </c>
      <c r="C111" s="149" t="s">
        <v>2313</v>
      </c>
      <c r="D111" s="137" t="s">
        <v>2326</v>
      </c>
      <c r="E111" s="150" t="s">
        <v>2315</v>
      </c>
      <c r="F111" s="139" t="str">
        <f t="shared" si="6"/>
        <v>N</v>
      </c>
      <c r="G111" s="140"/>
      <c r="H111" s="141"/>
      <c r="I111" s="164"/>
      <c r="J111" s="165" t="str">
        <f t="shared" si="7"/>
        <v>N</v>
      </c>
      <c r="K111" s="140"/>
      <c r="L111" s="141"/>
      <c r="M111" s="164"/>
      <c r="N111" s="165" t="str">
        <f t="shared" si="8"/>
        <v>N</v>
      </c>
      <c r="O111" s="140"/>
      <c r="P111" s="141"/>
      <c r="Q111" s="164"/>
      <c r="R111" s="197" t="s">
        <v>2327</v>
      </c>
      <c r="S111" s="195" t="s">
        <v>2179</v>
      </c>
      <c r="T111" s="195" t="s">
        <v>2189</v>
      </c>
      <c r="U111" s="202">
        <v>3</v>
      </c>
      <c r="V111" s="202">
        <v>2</v>
      </c>
      <c r="W111" s="202">
        <v>1</v>
      </c>
      <c r="X111" s="202">
        <v>99</v>
      </c>
      <c r="Y111" s="233" t="s">
        <v>2151</v>
      </c>
      <c r="Z111" s="233" t="s">
        <v>2147</v>
      </c>
      <c r="AA111" s="233" t="s">
        <v>2151</v>
      </c>
      <c r="AB111" s="234" t="s">
        <v>2151</v>
      </c>
      <c r="AC111" s="202">
        <v>10</v>
      </c>
      <c r="AD111" s="235" t="str">
        <f t="shared" si="9"/>
        <v>Completed</v>
      </c>
      <c r="AE111" s="235" t="str">
        <f t="shared" si="10"/>
        <v>Completed</v>
      </c>
      <c r="AF111" s="235" t="str">
        <f t="shared" si="11"/>
        <v>Completed</v>
      </c>
    </row>
    <row r="112" ht="121.2" spans="2:32">
      <c r="B112" s="131">
        <v>86</v>
      </c>
      <c r="C112" s="149" t="s">
        <v>2313</v>
      </c>
      <c r="D112" s="137" t="s">
        <v>2328</v>
      </c>
      <c r="E112" s="150" t="s">
        <v>2315</v>
      </c>
      <c r="F112" s="139" t="str">
        <f t="shared" si="6"/>
        <v>N</v>
      </c>
      <c r="G112" s="140"/>
      <c r="H112" s="141"/>
      <c r="I112" s="164"/>
      <c r="J112" s="165" t="str">
        <f t="shared" si="7"/>
        <v>N</v>
      </c>
      <c r="K112" s="140"/>
      <c r="L112" s="141"/>
      <c r="M112" s="164"/>
      <c r="N112" s="165" t="str">
        <f t="shared" si="8"/>
        <v>N</v>
      </c>
      <c r="O112" s="140"/>
      <c r="P112" s="141"/>
      <c r="Q112" s="164"/>
      <c r="R112" s="197" t="s">
        <v>2329</v>
      </c>
      <c r="S112" s="195" t="s">
        <v>2179</v>
      </c>
      <c r="T112" s="195" t="s">
        <v>2189</v>
      </c>
      <c r="U112" s="202">
        <v>3</v>
      </c>
      <c r="V112" s="202">
        <v>2</v>
      </c>
      <c r="W112" s="202">
        <v>1</v>
      </c>
      <c r="X112" s="202">
        <v>99</v>
      </c>
      <c r="Y112" s="233" t="s">
        <v>2151</v>
      </c>
      <c r="Z112" s="233" t="s">
        <v>2147</v>
      </c>
      <c r="AA112" s="233" t="s">
        <v>2151</v>
      </c>
      <c r="AB112" s="234" t="s">
        <v>2151</v>
      </c>
      <c r="AC112" s="202">
        <v>11</v>
      </c>
      <c r="AD112" s="235" t="str">
        <f t="shared" si="9"/>
        <v>Completed</v>
      </c>
      <c r="AE112" s="235" t="str">
        <f t="shared" si="10"/>
        <v>Completed</v>
      </c>
      <c r="AF112" s="235" t="str">
        <f t="shared" si="11"/>
        <v>Completed</v>
      </c>
    </row>
    <row r="113" ht="121.2" spans="2:32">
      <c r="B113" s="131">
        <v>87</v>
      </c>
      <c r="C113" s="149" t="s">
        <v>2313</v>
      </c>
      <c r="D113" s="137" t="s">
        <v>2330</v>
      </c>
      <c r="E113" s="150" t="s">
        <v>2315</v>
      </c>
      <c r="F113" s="139" t="str">
        <f t="shared" si="6"/>
        <v>N</v>
      </c>
      <c r="G113" s="140"/>
      <c r="H113" s="141"/>
      <c r="I113" s="164"/>
      <c r="J113" s="165" t="str">
        <f t="shared" si="7"/>
        <v>N</v>
      </c>
      <c r="K113" s="140"/>
      <c r="L113" s="141"/>
      <c r="M113" s="164"/>
      <c r="N113" s="165" t="str">
        <f t="shared" si="8"/>
        <v>N</v>
      </c>
      <c r="O113" s="140"/>
      <c r="P113" s="141"/>
      <c r="Q113" s="164"/>
      <c r="R113" s="197" t="s">
        <v>2331</v>
      </c>
      <c r="S113" s="195" t="s">
        <v>2179</v>
      </c>
      <c r="T113" s="195" t="s">
        <v>2189</v>
      </c>
      <c r="U113" s="202">
        <v>3</v>
      </c>
      <c r="V113" s="202">
        <v>2</v>
      </c>
      <c r="W113" s="202">
        <v>1</v>
      </c>
      <c r="X113" s="202">
        <v>99</v>
      </c>
      <c r="Y113" s="233" t="s">
        <v>2151</v>
      </c>
      <c r="Z113" s="233" t="s">
        <v>2147</v>
      </c>
      <c r="AA113" s="233" t="s">
        <v>2151</v>
      </c>
      <c r="AB113" s="234" t="s">
        <v>2151</v>
      </c>
      <c r="AC113" s="202">
        <v>12</v>
      </c>
      <c r="AD113" s="235" t="str">
        <f t="shared" si="9"/>
        <v>Completed</v>
      </c>
      <c r="AE113" s="235" t="str">
        <f t="shared" si="10"/>
        <v>Completed</v>
      </c>
      <c r="AF113" s="235" t="str">
        <f t="shared" si="11"/>
        <v>Completed</v>
      </c>
    </row>
    <row r="114" ht="121.2" spans="2:32">
      <c r="B114" s="131">
        <v>88</v>
      </c>
      <c r="C114" s="149" t="s">
        <v>2313</v>
      </c>
      <c r="D114" s="137" t="s">
        <v>2332</v>
      </c>
      <c r="E114" s="150" t="s">
        <v>2315</v>
      </c>
      <c r="F114" s="139" t="str">
        <f t="shared" si="6"/>
        <v>N</v>
      </c>
      <c r="G114" s="140"/>
      <c r="H114" s="141"/>
      <c r="I114" s="164"/>
      <c r="J114" s="165" t="str">
        <f t="shared" si="7"/>
        <v>N</v>
      </c>
      <c r="K114" s="140"/>
      <c r="L114" s="141"/>
      <c r="M114" s="164"/>
      <c r="N114" s="165" t="str">
        <f t="shared" si="8"/>
        <v>N</v>
      </c>
      <c r="O114" s="140"/>
      <c r="P114" s="141"/>
      <c r="Q114" s="164"/>
      <c r="R114" s="197" t="s">
        <v>2331</v>
      </c>
      <c r="S114" s="195" t="s">
        <v>2179</v>
      </c>
      <c r="T114" s="195" t="s">
        <v>2189</v>
      </c>
      <c r="U114" s="202">
        <v>3</v>
      </c>
      <c r="V114" s="202">
        <v>2</v>
      </c>
      <c r="W114" s="202">
        <v>1</v>
      </c>
      <c r="X114" s="202">
        <v>99</v>
      </c>
      <c r="Y114" s="233" t="s">
        <v>2151</v>
      </c>
      <c r="Z114" s="233" t="s">
        <v>2147</v>
      </c>
      <c r="AA114" s="233" t="s">
        <v>2151</v>
      </c>
      <c r="AB114" s="234" t="s">
        <v>2151</v>
      </c>
      <c r="AC114" s="202">
        <v>13</v>
      </c>
      <c r="AD114" s="235" t="str">
        <f t="shared" si="9"/>
        <v>Completed</v>
      </c>
      <c r="AE114" s="235" t="str">
        <f t="shared" si="10"/>
        <v>Completed</v>
      </c>
      <c r="AF114" s="235" t="str">
        <f t="shared" si="11"/>
        <v>Completed</v>
      </c>
    </row>
    <row r="115" ht="121.2" spans="2:32">
      <c r="B115" s="131">
        <v>89</v>
      </c>
      <c r="C115" s="149" t="s">
        <v>2313</v>
      </c>
      <c r="D115" s="137" t="s">
        <v>2333</v>
      </c>
      <c r="E115" s="150" t="s">
        <v>2315</v>
      </c>
      <c r="F115" s="139" t="str">
        <f t="shared" si="6"/>
        <v>N</v>
      </c>
      <c r="G115" s="140"/>
      <c r="H115" s="141"/>
      <c r="I115" s="164"/>
      <c r="J115" s="165" t="str">
        <f t="shared" si="7"/>
        <v>N</v>
      </c>
      <c r="K115" s="140"/>
      <c r="L115" s="141"/>
      <c r="M115" s="164"/>
      <c r="N115" s="165" t="str">
        <f t="shared" si="8"/>
        <v>N</v>
      </c>
      <c r="O115" s="140"/>
      <c r="P115" s="141"/>
      <c r="Q115" s="164"/>
      <c r="R115" s="197" t="s">
        <v>2334</v>
      </c>
      <c r="S115" s="195" t="s">
        <v>2179</v>
      </c>
      <c r="T115" s="195" t="s">
        <v>2189</v>
      </c>
      <c r="U115" s="202">
        <v>3</v>
      </c>
      <c r="V115" s="202">
        <v>2</v>
      </c>
      <c r="W115" s="202">
        <v>1</v>
      </c>
      <c r="X115" s="202">
        <v>99</v>
      </c>
      <c r="Y115" s="233" t="s">
        <v>2151</v>
      </c>
      <c r="Z115" s="233" t="s">
        <v>2147</v>
      </c>
      <c r="AA115" s="233" t="s">
        <v>2151</v>
      </c>
      <c r="AB115" s="234" t="s">
        <v>2151</v>
      </c>
      <c r="AC115" s="202">
        <v>14</v>
      </c>
      <c r="AD115" s="235" t="str">
        <f t="shared" si="9"/>
        <v>Completed</v>
      </c>
      <c r="AE115" s="235" t="str">
        <f t="shared" si="10"/>
        <v>Completed</v>
      </c>
      <c r="AF115" s="235" t="str">
        <f t="shared" si="11"/>
        <v>Completed</v>
      </c>
    </row>
    <row r="116" ht="121.2" spans="2:32">
      <c r="B116" s="131">
        <v>90</v>
      </c>
      <c r="C116" s="149" t="s">
        <v>2313</v>
      </c>
      <c r="D116" s="137" t="s">
        <v>2335</v>
      </c>
      <c r="E116" s="150" t="s">
        <v>2315</v>
      </c>
      <c r="F116" s="139" t="str">
        <f t="shared" si="6"/>
        <v>N</v>
      </c>
      <c r="G116" s="140"/>
      <c r="H116" s="141"/>
      <c r="I116" s="164"/>
      <c r="J116" s="165" t="str">
        <f t="shared" si="7"/>
        <v>N</v>
      </c>
      <c r="K116" s="140"/>
      <c r="L116" s="141"/>
      <c r="M116" s="164"/>
      <c r="N116" s="165" t="str">
        <f t="shared" si="8"/>
        <v>N</v>
      </c>
      <c r="O116" s="140"/>
      <c r="P116" s="141"/>
      <c r="Q116" s="164"/>
      <c r="R116" s="197" t="s">
        <v>2336</v>
      </c>
      <c r="S116" s="195" t="s">
        <v>2179</v>
      </c>
      <c r="T116" s="195" t="s">
        <v>2189</v>
      </c>
      <c r="U116" s="202">
        <v>3</v>
      </c>
      <c r="V116" s="202">
        <v>2</v>
      </c>
      <c r="W116" s="202">
        <v>1</v>
      </c>
      <c r="X116" s="202">
        <v>99</v>
      </c>
      <c r="Y116" s="233" t="s">
        <v>2151</v>
      </c>
      <c r="Z116" s="233" t="s">
        <v>2147</v>
      </c>
      <c r="AA116" s="233" t="s">
        <v>2151</v>
      </c>
      <c r="AB116" s="234" t="s">
        <v>2151</v>
      </c>
      <c r="AC116" s="202">
        <v>15</v>
      </c>
      <c r="AD116" s="235" t="str">
        <f t="shared" si="9"/>
        <v>Completed</v>
      </c>
      <c r="AE116" s="235" t="str">
        <f t="shared" si="10"/>
        <v>Completed</v>
      </c>
      <c r="AF116" s="235" t="str">
        <f t="shared" si="11"/>
        <v>Completed</v>
      </c>
    </row>
    <row r="117" ht="132" spans="2:32">
      <c r="B117" s="131">
        <v>91</v>
      </c>
      <c r="C117" s="149" t="s">
        <v>2313</v>
      </c>
      <c r="D117" s="137" t="s">
        <v>2337</v>
      </c>
      <c r="E117" s="150" t="s">
        <v>2315</v>
      </c>
      <c r="F117" s="139" t="str">
        <f t="shared" si="6"/>
        <v>N</v>
      </c>
      <c r="G117" s="140"/>
      <c r="H117" s="141"/>
      <c r="I117" s="164"/>
      <c r="J117" s="165" t="str">
        <f t="shared" si="7"/>
        <v>N</v>
      </c>
      <c r="K117" s="140"/>
      <c r="L117" s="141"/>
      <c r="M117" s="164"/>
      <c r="N117" s="165" t="str">
        <f t="shared" si="8"/>
        <v>N</v>
      </c>
      <c r="O117" s="140"/>
      <c r="P117" s="141"/>
      <c r="Q117" s="164"/>
      <c r="R117" s="197" t="s">
        <v>2338</v>
      </c>
      <c r="S117" s="195" t="s">
        <v>2179</v>
      </c>
      <c r="T117" s="195" t="s">
        <v>2191</v>
      </c>
      <c r="U117" s="202">
        <v>3</v>
      </c>
      <c r="V117" s="202">
        <v>2</v>
      </c>
      <c r="W117" s="202">
        <v>1</v>
      </c>
      <c r="X117" s="202">
        <v>99</v>
      </c>
      <c r="Y117" s="233" t="s">
        <v>2151</v>
      </c>
      <c r="Z117" s="233" t="s">
        <v>2147</v>
      </c>
      <c r="AA117" s="233" t="s">
        <v>2151</v>
      </c>
      <c r="AB117" s="234" t="s">
        <v>2151</v>
      </c>
      <c r="AC117" s="202">
        <v>16</v>
      </c>
      <c r="AD117" s="235" t="str">
        <f t="shared" si="9"/>
        <v>Completed</v>
      </c>
      <c r="AE117" s="235" t="str">
        <f t="shared" si="10"/>
        <v>Completed</v>
      </c>
      <c r="AF117" s="235" t="str">
        <f t="shared" si="11"/>
        <v>Completed</v>
      </c>
    </row>
    <row r="118" ht="132" spans="2:32">
      <c r="B118" s="131">
        <v>92</v>
      </c>
      <c r="C118" s="149" t="s">
        <v>2313</v>
      </c>
      <c r="D118" s="137" t="s">
        <v>2339</v>
      </c>
      <c r="E118" s="150" t="s">
        <v>2315</v>
      </c>
      <c r="F118" s="139" t="str">
        <f t="shared" si="6"/>
        <v>N</v>
      </c>
      <c r="G118" s="140"/>
      <c r="H118" s="141"/>
      <c r="I118" s="164"/>
      <c r="J118" s="165" t="str">
        <f t="shared" si="7"/>
        <v>N</v>
      </c>
      <c r="K118" s="140"/>
      <c r="L118" s="141"/>
      <c r="M118" s="164"/>
      <c r="N118" s="165" t="str">
        <f t="shared" si="8"/>
        <v>N</v>
      </c>
      <c r="O118" s="140"/>
      <c r="P118" s="141"/>
      <c r="Q118" s="164"/>
      <c r="R118" s="197" t="s">
        <v>2340</v>
      </c>
      <c r="S118" s="195" t="s">
        <v>2179</v>
      </c>
      <c r="T118" s="195" t="s">
        <v>2191</v>
      </c>
      <c r="U118" s="202">
        <v>3</v>
      </c>
      <c r="V118" s="202">
        <v>2</v>
      </c>
      <c r="W118" s="202">
        <v>1</v>
      </c>
      <c r="X118" s="202">
        <v>99</v>
      </c>
      <c r="Y118" s="233" t="s">
        <v>2151</v>
      </c>
      <c r="Z118" s="233" t="s">
        <v>2147</v>
      </c>
      <c r="AA118" s="233" t="s">
        <v>2151</v>
      </c>
      <c r="AB118" s="234" t="s">
        <v>2151</v>
      </c>
      <c r="AC118" s="202">
        <v>17</v>
      </c>
      <c r="AD118" s="235" t="str">
        <f t="shared" si="9"/>
        <v>Completed</v>
      </c>
      <c r="AE118" s="235" t="str">
        <f t="shared" si="10"/>
        <v>Completed</v>
      </c>
      <c r="AF118" s="235" t="str">
        <f t="shared" si="11"/>
        <v>Completed</v>
      </c>
    </row>
    <row r="119" ht="132" spans="2:32">
      <c r="B119" s="131">
        <v>93</v>
      </c>
      <c r="C119" s="149" t="s">
        <v>2313</v>
      </c>
      <c r="D119" s="137" t="s">
        <v>2341</v>
      </c>
      <c r="E119" s="150" t="s">
        <v>2315</v>
      </c>
      <c r="F119" s="139" t="str">
        <f t="shared" si="6"/>
        <v>N</v>
      </c>
      <c r="G119" s="140"/>
      <c r="H119" s="141"/>
      <c r="I119" s="164"/>
      <c r="J119" s="165" t="str">
        <f t="shared" si="7"/>
        <v>N</v>
      </c>
      <c r="K119" s="140"/>
      <c r="L119" s="141"/>
      <c r="M119" s="164"/>
      <c r="N119" s="165" t="str">
        <f t="shared" si="8"/>
        <v>N</v>
      </c>
      <c r="O119" s="140"/>
      <c r="P119" s="141"/>
      <c r="Q119" s="164"/>
      <c r="R119" s="197" t="s">
        <v>2342</v>
      </c>
      <c r="S119" s="195" t="s">
        <v>2179</v>
      </c>
      <c r="T119" s="195" t="s">
        <v>2191</v>
      </c>
      <c r="U119" s="202">
        <v>3</v>
      </c>
      <c r="V119" s="202">
        <v>2</v>
      </c>
      <c r="W119" s="202">
        <v>1</v>
      </c>
      <c r="X119" s="202">
        <v>99</v>
      </c>
      <c r="Y119" s="233" t="s">
        <v>2151</v>
      </c>
      <c r="Z119" s="233" t="s">
        <v>2147</v>
      </c>
      <c r="AA119" s="233" t="s">
        <v>2151</v>
      </c>
      <c r="AB119" s="234" t="s">
        <v>2151</v>
      </c>
      <c r="AC119" s="202">
        <v>18</v>
      </c>
      <c r="AD119" s="235" t="str">
        <f t="shared" si="9"/>
        <v>Completed</v>
      </c>
      <c r="AE119" s="235" t="str">
        <f t="shared" si="10"/>
        <v>Completed</v>
      </c>
      <c r="AF119" s="235" t="str">
        <f t="shared" si="11"/>
        <v>Completed</v>
      </c>
    </row>
    <row r="120" ht="84" spans="2:32">
      <c r="B120" s="131">
        <v>94</v>
      </c>
      <c r="C120" s="149" t="s">
        <v>2313</v>
      </c>
      <c r="D120" s="137" t="s">
        <v>2343</v>
      </c>
      <c r="E120" s="150" t="s">
        <v>2315</v>
      </c>
      <c r="F120" s="139" t="str">
        <f t="shared" si="6"/>
        <v>N</v>
      </c>
      <c r="G120" s="140"/>
      <c r="H120" s="141"/>
      <c r="I120" s="164"/>
      <c r="J120" s="165" t="str">
        <f t="shared" si="7"/>
        <v>N</v>
      </c>
      <c r="K120" s="140"/>
      <c r="L120" s="141"/>
      <c r="M120" s="164"/>
      <c r="N120" s="165" t="str">
        <f t="shared" si="8"/>
        <v>N</v>
      </c>
      <c r="O120" s="140"/>
      <c r="P120" s="141"/>
      <c r="Q120" s="164"/>
      <c r="R120" s="197" t="s">
        <v>131</v>
      </c>
      <c r="S120" s="195" t="s">
        <v>2193</v>
      </c>
      <c r="T120" s="195" t="s">
        <v>2194</v>
      </c>
      <c r="U120" s="202">
        <v>3</v>
      </c>
      <c r="V120" s="202">
        <v>2</v>
      </c>
      <c r="W120" s="202">
        <v>1</v>
      </c>
      <c r="X120" s="202">
        <v>99</v>
      </c>
      <c r="Y120" s="233" t="s">
        <v>2151</v>
      </c>
      <c r="Z120" s="233" t="s">
        <v>2147</v>
      </c>
      <c r="AA120" s="233" t="s">
        <v>2151</v>
      </c>
      <c r="AB120" s="234" t="s">
        <v>2151</v>
      </c>
      <c r="AC120" s="202">
        <v>19</v>
      </c>
      <c r="AD120" s="235" t="str">
        <f t="shared" si="9"/>
        <v>Completed</v>
      </c>
      <c r="AE120" s="235" t="str">
        <f t="shared" si="10"/>
        <v>Completed</v>
      </c>
      <c r="AF120" s="235" t="str">
        <f t="shared" si="11"/>
        <v>Completed</v>
      </c>
    </row>
    <row r="121" ht="84" spans="2:32">
      <c r="B121" s="131">
        <v>95</v>
      </c>
      <c r="C121" s="149" t="s">
        <v>2313</v>
      </c>
      <c r="D121" s="137" t="s">
        <v>2344</v>
      </c>
      <c r="E121" s="150" t="s">
        <v>2315</v>
      </c>
      <c r="F121" s="139" t="str">
        <f t="shared" si="6"/>
        <v>N</v>
      </c>
      <c r="G121" s="140"/>
      <c r="H121" s="141"/>
      <c r="I121" s="164"/>
      <c r="J121" s="165" t="str">
        <f t="shared" si="7"/>
        <v>N</v>
      </c>
      <c r="K121" s="140"/>
      <c r="L121" s="141"/>
      <c r="M121" s="164"/>
      <c r="N121" s="165" t="str">
        <f t="shared" si="8"/>
        <v>N</v>
      </c>
      <c r="O121" s="140"/>
      <c r="P121" s="141"/>
      <c r="Q121" s="164"/>
      <c r="R121" s="197" t="s">
        <v>131</v>
      </c>
      <c r="S121" s="195" t="s">
        <v>2193</v>
      </c>
      <c r="T121" s="195" t="s">
        <v>2194</v>
      </c>
      <c r="U121" s="202">
        <v>3</v>
      </c>
      <c r="V121" s="202">
        <v>2</v>
      </c>
      <c r="W121" s="202">
        <v>1</v>
      </c>
      <c r="X121" s="202">
        <v>99</v>
      </c>
      <c r="Y121" s="233" t="s">
        <v>2151</v>
      </c>
      <c r="Z121" s="233" t="s">
        <v>2147</v>
      </c>
      <c r="AA121" s="233" t="s">
        <v>2151</v>
      </c>
      <c r="AB121" s="234" t="s">
        <v>2151</v>
      </c>
      <c r="AC121" s="202">
        <v>20</v>
      </c>
      <c r="AD121" s="235" t="str">
        <f t="shared" si="9"/>
        <v>Completed</v>
      </c>
      <c r="AE121" s="235" t="str">
        <f t="shared" si="10"/>
        <v>Completed</v>
      </c>
      <c r="AF121" s="235" t="str">
        <f t="shared" si="11"/>
        <v>Completed</v>
      </c>
    </row>
    <row r="122" ht="84" spans="2:32">
      <c r="B122" s="131">
        <v>96</v>
      </c>
      <c r="C122" s="149" t="s">
        <v>2313</v>
      </c>
      <c r="D122" s="137" t="s">
        <v>2345</v>
      </c>
      <c r="E122" s="150" t="s">
        <v>2315</v>
      </c>
      <c r="F122" s="139" t="str">
        <f t="shared" si="6"/>
        <v>N</v>
      </c>
      <c r="G122" s="140"/>
      <c r="H122" s="141"/>
      <c r="I122" s="164"/>
      <c r="J122" s="165" t="str">
        <f t="shared" si="7"/>
        <v>N</v>
      </c>
      <c r="K122" s="140"/>
      <c r="L122" s="141"/>
      <c r="M122" s="164"/>
      <c r="N122" s="165" t="str">
        <f t="shared" si="8"/>
        <v>N</v>
      </c>
      <c r="O122" s="140"/>
      <c r="P122" s="141"/>
      <c r="Q122" s="164"/>
      <c r="R122" s="197" t="s">
        <v>131</v>
      </c>
      <c r="S122" s="195" t="s">
        <v>2193</v>
      </c>
      <c r="T122" s="195" t="s">
        <v>2194</v>
      </c>
      <c r="U122" s="202">
        <v>3</v>
      </c>
      <c r="V122" s="202">
        <v>2</v>
      </c>
      <c r="W122" s="202">
        <v>1</v>
      </c>
      <c r="X122" s="202">
        <v>99</v>
      </c>
      <c r="Y122" s="233" t="s">
        <v>2151</v>
      </c>
      <c r="Z122" s="233" t="s">
        <v>2147</v>
      </c>
      <c r="AA122" s="233" t="s">
        <v>2151</v>
      </c>
      <c r="AB122" s="234" t="s">
        <v>2151</v>
      </c>
      <c r="AC122" s="202">
        <v>21</v>
      </c>
      <c r="AD122" s="235" t="str">
        <f t="shared" si="9"/>
        <v>Completed</v>
      </c>
      <c r="AE122" s="235" t="str">
        <f t="shared" si="10"/>
        <v>Completed</v>
      </c>
      <c r="AF122" s="235" t="str">
        <f t="shared" si="11"/>
        <v>Completed</v>
      </c>
    </row>
    <row r="123" ht="84" spans="2:32">
      <c r="B123" s="131">
        <v>97</v>
      </c>
      <c r="C123" s="149" t="s">
        <v>2313</v>
      </c>
      <c r="D123" s="137" t="s">
        <v>2346</v>
      </c>
      <c r="E123" s="150" t="s">
        <v>2315</v>
      </c>
      <c r="F123" s="139" t="str">
        <f t="shared" si="6"/>
        <v>N</v>
      </c>
      <c r="G123" s="140"/>
      <c r="H123" s="141"/>
      <c r="I123" s="164"/>
      <c r="J123" s="165" t="str">
        <f t="shared" si="7"/>
        <v>N</v>
      </c>
      <c r="K123" s="140"/>
      <c r="L123" s="141"/>
      <c r="M123" s="164"/>
      <c r="N123" s="165" t="str">
        <f t="shared" si="8"/>
        <v>N</v>
      </c>
      <c r="O123" s="140"/>
      <c r="P123" s="141"/>
      <c r="Q123" s="164"/>
      <c r="R123" s="197" t="s">
        <v>131</v>
      </c>
      <c r="S123" s="195" t="s">
        <v>2193</v>
      </c>
      <c r="T123" s="195" t="s">
        <v>2194</v>
      </c>
      <c r="U123" s="202">
        <v>3</v>
      </c>
      <c r="V123" s="202">
        <v>2</v>
      </c>
      <c r="W123" s="202">
        <v>1</v>
      </c>
      <c r="X123" s="202">
        <v>99</v>
      </c>
      <c r="Y123" s="233" t="s">
        <v>2151</v>
      </c>
      <c r="Z123" s="233" t="s">
        <v>2147</v>
      </c>
      <c r="AA123" s="233" t="s">
        <v>2151</v>
      </c>
      <c r="AB123" s="234" t="s">
        <v>2151</v>
      </c>
      <c r="AC123" s="202">
        <v>22</v>
      </c>
      <c r="AD123" s="235" t="str">
        <f t="shared" si="9"/>
        <v>Completed</v>
      </c>
      <c r="AE123" s="235" t="str">
        <f t="shared" si="10"/>
        <v>Completed</v>
      </c>
      <c r="AF123" s="235" t="str">
        <f t="shared" si="11"/>
        <v>Completed</v>
      </c>
    </row>
    <row r="124" ht="84" spans="2:32">
      <c r="B124" s="131">
        <v>98</v>
      </c>
      <c r="C124" s="149" t="s">
        <v>2313</v>
      </c>
      <c r="D124" s="137" t="s">
        <v>2347</v>
      </c>
      <c r="E124" s="150" t="s">
        <v>2315</v>
      </c>
      <c r="F124" s="139" t="str">
        <f t="shared" si="6"/>
        <v>N</v>
      </c>
      <c r="G124" s="140"/>
      <c r="H124" s="141"/>
      <c r="I124" s="164"/>
      <c r="J124" s="165" t="str">
        <f t="shared" si="7"/>
        <v>N</v>
      </c>
      <c r="K124" s="140"/>
      <c r="L124" s="141"/>
      <c r="M124" s="164"/>
      <c r="N124" s="165" t="str">
        <f t="shared" si="8"/>
        <v>N</v>
      </c>
      <c r="O124" s="140"/>
      <c r="P124" s="141"/>
      <c r="Q124" s="164"/>
      <c r="R124" s="197" t="s">
        <v>131</v>
      </c>
      <c r="S124" s="195" t="s">
        <v>2193</v>
      </c>
      <c r="T124" s="195" t="s">
        <v>2194</v>
      </c>
      <c r="U124" s="202">
        <v>3</v>
      </c>
      <c r="V124" s="202">
        <v>2</v>
      </c>
      <c r="W124" s="202">
        <v>1</v>
      </c>
      <c r="X124" s="202">
        <v>99</v>
      </c>
      <c r="Y124" s="233" t="s">
        <v>2151</v>
      </c>
      <c r="Z124" s="233" t="s">
        <v>2147</v>
      </c>
      <c r="AA124" s="233" t="s">
        <v>2151</v>
      </c>
      <c r="AB124" s="234" t="s">
        <v>2151</v>
      </c>
      <c r="AC124" s="202">
        <v>23</v>
      </c>
      <c r="AD124" s="235" t="str">
        <f t="shared" si="9"/>
        <v>Completed</v>
      </c>
      <c r="AE124" s="235" t="str">
        <f t="shared" si="10"/>
        <v>Completed</v>
      </c>
      <c r="AF124" s="235" t="str">
        <f t="shared" si="11"/>
        <v>Completed</v>
      </c>
    </row>
    <row r="125" ht="84" spans="2:32">
      <c r="B125" s="131">
        <v>99</v>
      </c>
      <c r="C125" s="149" t="s">
        <v>2313</v>
      </c>
      <c r="D125" s="137" t="s">
        <v>2348</v>
      </c>
      <c r="E125" s="150" t="s">
        <v>2315</v>
      </c>
      <c r="F125" s="139" t="str">
        <f t="shared" si="6"/>
        <v>N</v>
      </c>
      <c r="G125" s="140"/>
      <c r="H125" s="141"/>
      <c r="I125" s="164"/>
      <c r="J125" s="165" t="str">
        <f t="shared" si="7"/>
        <v>N</v>
      </c>
      <c r="K125" s="140"/>
      <c r="L125" s="141"/>
      <c r="M125" s="164"/>
      <c r="N125" s="165" t="str">
        <f t="shared" si="8"/>
        <v>N</v>
      </c>
      <c r="O125" s="140"/>
      <c r="P125" s="141"/>
      <c r="Q125" s="164"/>
      <c r="R125" s="197" t="s">
        <v>131</v>
      </c>
      <c r="S125" s="195" t="s">
        <v>2193</v>
      </c>
      <c r="T125" s="195" t="s">
        <v>2194</v>
      </c>
      <c r="U125" s="202">
        <v>3</v>
      </c>
      <c r="V125" s="202">
        <v>2</v>
      </c>
      <c r="W125" s="202">
        <v>1</v>
      </c>
      <c r="X125" s="202">
        <v>99</v>
      </c>
      <c r="Y125" s="233" t="s">
        <v>2151</v>
      </c>
      <c r="Z125" s="233" t="s">
        <v>2147</v>
      </c>
      <c r="AA125" s="233" t="s">
        <v>2151</v>
      </c>
      <c r="AB125" s="234" t="s">
        <v>2151</v>
      </c>
      <c r="AC125" s="202">
        <v>24</v>
      </c>
      <c r="AD125" s="235" t="str">
        <f t="shared" si="9"/>
        <v>Completed</v>
      </c>
      <c r="AE125" s="235" t="str">
        <f t="shared" si="10"/>
        <v>Completed</v>
      </c>
      <c r="AF125" s="235" t="str">
        <f t="shared" si="11"/>
        <v>Completed</v>
      </c>
    </row>
    <row r="126" ht="84" spans="2:32">
      <c r="B126" s="131">
        <v>100</v>
      </c>
      <c r="C126" s="149" t="s">
        <v>2313</v>
      </c>
      <c r="D126" s="137" t="s">
        <v>2349</v>
      </c>
      <c r="E126" s="150" t="s">
        <v>2315</v>
      </c>
      <c r="F126" s="139" t="str">
        <f t="shared" si="6"/>
        <v>N</v>
      </c>
      <c r="G126" s="140"/>
      <c r="H126" s="141"/>
      <c r="I126" s="164"/>
      <c r="J126" s="165" t="str">
        <f t="shared" si="7"/>
        <v>N</v>
      </c>
      <c r="K126" s="140"/>
      <c r="L126" s="141"/>
      <c r="M126" s="164"/>
      <c r="N126" s="165" t="str">
        <f t="shared" si="8"/>
        <v>N</v>
      </c>
      <c r="O126" s="140"/>
      <c r="P126" s="141"/>
      <c r="Q126" s="164"/>
      <c r="R126" s="197" t="s">
        <v>131</v>
      </c>
      <c r="S126" s="195" t="s">
        <v>2193</v>
      </c>
      <c r="T126" s="195" t="s">
        <v>2194</v>
      </c>
      <c r="U126" s="202">
        <v>3</v>
      </c>
      <c r="V126" s="202">
        <v>2</v>
      </c>
      <c r="W126" s="202">
        <v>1</v>
      </c>
      <c r="X126" s="202">
        <v>99</v>
      </c>
      <c r="Y126" s="233" t="s">
        <v>2151</v>
      </c>
      <c r="Z126" s="233" t="s">
        <v>2147</v>
      </c>
      <c r="AA126" s="233" t="s">
        <v>2151</v>
      </c>
      <c r="AB126" s="234" t="s">
        <v>2151</v>
      </c>
      <c r="AC126" s="202">
        <v>25</v>
      </c>
      <c r="AD126" s="235" t="str">
        <f t="shared" si="9"/>
        <v>Completed</v>
      </c>
      <c r="AE126" s="235" t="str">
        <f t="shared" si="10"/>
        <v>Completed</v>
      </c>
      <c r="AF126" s="235" t="str">
        <f t="shared" si="11"/>
        <v>Completed</v>
      </c>
    </row>
    <row r="127" ht="84" spans="2:32">
      <c r="B127" s="131">
        <v>101</v>
      </c>
      <c r="C127" s="149" t="s">
        <v>2313</v>
      </c>
      <c r="D127" s="137" t="s">
        <v>2350</v>
      </c>
      <c r="E127" s="150" t="s">
        <v>2315</v>
      </c>
      <c r="F127" s="139" t="str">
        <f t="shared" si="6"/>
        <v>N</v>
      </c>
      <c r="G127" s="140"/>
      <c r="H127" s="141"/>
      <c r="I127" s="164"/>
      <c r="J127" s="165" t="str">
        <f t="shared" si="7"/>
        <v>N</v>
      </c>
      <c r="K127" s="140"/>
      <c r="L127" s="141"/>
      <c r="M127" s="164"/>
      <c r="N127" s="165" t="str">
        <f t="shared" si="8"/>
        <v>N</v>
      </c>
      <c r="O127" s="140"/>
      <c r="P127" s="141"/>
      <c r="Q127" s="164"/>
      <c r="R127" s="197" t="s">
        <v>131</v>
      </c>
      <c r="S127" s="195" t="s">
        <v>2193</v>
      </c>
      <c r="T127" s="195" t="s">
        <v>2194</v>
      </c>
      <c r="U127" s="202">
        <v>3</v>
      </c>
      <c r="V127" s="202">
        <v>2</v>
      </c>
      <c r="W127" s="202">
        <v>1</v>
      </c>
      <c r="X127" s="202">
        <v>99</v>
      </c>
      <c r="Y127" s="233" t="s">
        <v>2151</v>
      </c>
      <c r="Z127" s="233" t="s">
        <v>2147</v>
      </c>
      <c r="AA127" s="233" t="s">
        <v>2151</v>
      </c>
      <c r="AB127" s="234" t="s">
        <v>2151</v>
      </c>
      <c r="AC127" s="202">
        <v>26</v>
      </c>
      <c r="AD127" s="235" t="str">
        <f t="shared" si="9"/>
        <v>Completed</v>
      </c>
      <c r="AE127" s="235" t="str">
        <f t="shared" si="10"/>
        <v>Completed</v>
      </c>
      <c r="AF127" s="235" t="str">
        <f t="shared" si="11"/>
        <v>Completed</v>
      </c>
    </row>
    <row r="128" ht="84" spans="2:32">
      <c r="B128" s="131">
        <v>102</v>
      </c>
      <c r="C128" s="149" t="s">
        <v>2313</v>
      </c>
      <c r="D128" s="137" t="s">
        <v>2351</v>
      </c>
      <c r="E128" s="150" t="s">
        <v>2315</v>
      </c>
      <c r="F128" s="139" t="str">
        <f t="shared" si="6"/>
        <v>N</v>
      </c>
      <c r="G128" s="140"/>
      <c r="H128" s="141"/>
      <c r="I128" s="164"/>
      <c r="J128" s="165" t="str">
        <f t="shared" si="7"/>
        <v>N</v>
      </c>
      <c r="K128" s="140"/>
      <c r="L128" s="141"/>
      <c r="M128" s="164"/>
      <c r="N128" s="165" t="str">
        <f t="shared" si="8"/>
        <v>N</v>
      </c>
      <c r="O128" s="140"/>
      <c r="P128" s="141"/>
      <c r="Q128" s="164"/>
      <c r="R128" s="197" t="s">
        <v>131</v>
      </c>
      <c r="S128" s="195" t="s">
        <v>2193</v>
      </c>
      <c r="T128" s="195" t="s">
        <v>2194</v>
      </c>
      <c r="U128" s="202">
        <v>3</v>
      </c>
      <c r="V128" s="202">
        <v>2</v>
      </c>
      <c r="W128" s="202">
        <v>1</v>
      </c>
      <c r="X128" s="202">
        <v>99</v>
      </c>
      <c r="Y128" s="233" t="s">
        <v>2151</v>
      </c>
      <c r="Z128" s="233" t="s">
        <v>2147</v>
      </c>
      <c r="AA128" s="233" t="s">
        <v>2151</v>
      </c>
      <c r="AB128" s="234" t="s">
        <v>2151</v>
      </c>
      <c r="AC128" s="202">
        <v>27</v>
      </c>
      <c r="AD128" s="235" t="str">
        <f t="shared" si="9"/>
        <v>Completed</v>
      </c>
      <c r="AE128" s="235" t="str">
        <f t="shared" si="10"/>
        <v>Completed</v>
      </c>
      <c r="AF128" s="235" t="str">
        <f t="shared" si="11"/>
        <v>Completed</v>
      </c>
    </row>
    <row r="129" ht="84" spans="2:32">
      <c r="B129" s="131">
        <v>103</v>
      </c>
      <c r="C129" s="149" t="s">
        <v>2313</v>
      </c>
      <c r="D129" s="137" t="s">
        <v>2352</v>
      </c>
      <c r="E129" s="150" t="s">
        <v>2315</v>
      </c>
      <c r="F129" s="139" t="str">
        <f t="shared" si="6"/>
        <v>N</v>
      </c>
      <c r="G129" s="140"/>
      <c r="H129" s="141"/>
      <c r="I129" s="164"/>
      <c r="J129" s="165" t="str">
        <f t="shared" si="7"/>
        <v>N</v>
      </c>
      <c r="K129" s="140"/>
      <c r="L129" s="141"/>
      <c r="M129" s="164"/>
      <c r="N129" s="165" t="str">
        <f t="shared" si="8"/>
        <v>N</v>
      </c>
      <c r="O129" s="140"/>
      <c r="P129" s="141"/>
      <c r="Q129" s="164"/>
      <c r="R129" s="197" t="s">
        <v>131</v>
      </c>
      <c r="S129" s="195" t="s">
        <v>2193</v>
      </c>
      <c r="T129" s="195" t="s">
        <v>2194</v>
      </c>
      <c r="U129" s="202">
        <v>3</v>
      </c>
      <c r="V129" s="202">
        <v>2</v>
      </c>
      <c r="W129" s="202">
        <v>1</v>
      </c>
      <c r="X129" s="202">
        <v>99</v>
      </c>
      <c r="Y129" s="233" t="s">
        <v>2151</v>
      </c>
      <c r="Z129" s="233" t="s">
        <v>2147</v>
      </c>
      <c r="AA129" s="233" t="s">
        <v>2151</v>
      </c>
      <c r="AB129" s="234" t="s">
        <v>2151</v>
      </c>
      <c r="AC129" s="202">
        <v>28</v>
      </c>
      <c r="AD129" s="235" t="str">
        <f t="shared" si="9"/>
        <v>Completed</v>
      </c>
      <c r="AE129" s="235" t="str">
        <f t="shared" si="10"/>
        <v>Completed</v>
      </c>
      <c r="AF129" s="235" t="str">
        <f t="shared" si="11"/>
        <v>Completed</v>
      </c>
    </row>
    <row r="130" ht="84" spans="2:32">
      <c r="B130" s="131">
        <v>104</v>
      </c>
      <c r="C130" s="149" t="s">
        <v>2313</v>
      </c>
      <c r="D130" s="137" t="s">
        <v>2353</v>
      </c>
      <c r="E130" s="150" t="s">
        <v>2315</v>
      </c>
      <c r="F130" s="139" t="str">
        <f t="shared" si="6"/>
        <v>N</v>
      </c>
      <c r="G130" s="140"/>
      <c r="H130" s="141"/>
      <c r="I130" s="164"/>
      <c r="J130" s="165" t="str">
        <f t="shared" si="7"/>
        <v>N</v>
      </c>
      <c r="K130" s="140"/>
      <c r="L130" s="141"/>
      <c r="M130" s="164"/>
      <c r="N130" s="165" t="str">
        <f t="shared" si="8"/>
        <v>N</v>
      </c>
      <c r="O130" s="140"/>
      <c r="P130" s="141"/>
      <c r="Q130" s="164"/>
      <c r="R130" s="197" t="s">
        <v>131</v>
      </c>
      <c r="S130" s="195" t="s">
        <v>2193</v>
      </c>
      <c r="T130" s="195" t="s">
        <v>2194</v>
      </c>
      <c r="U130" s="202">
        <v>3</v>
      </c>
      <c r="V130" s="202">
        <v>2</v>
      </c>
      <c r="W130" s="202">
        <v>1</v>
      </c>
      <c r="X130" s="202">
        <v>99</v>
      </c>
      <c r="Y130" s="233" t="s">
        <v>2151</v>
      </c>
      <c r="Z130" s="233" t="s">
        <v>2147</v>
      </c>
      <c r="AA130" s="233" t="s">
        <v>2151</v>
      </c>
      <c r="AB130" s="234" t="s">
        <v>2151</v>
      </c>
      <c r="AC130" s="202">
        <v>29</v>
      </c>
      <c r="AD130" s="235" t="str">
        <f t="shared" si="9"/>
        <v>Completed</v>
      </c>
      <c r="AE130" s="235" t="str">
        <f t="shared" si="10"/>
        <v>Completed</v>
      </c>
      <c r="AF130" s="235" t="str">
        <f t="shared" si="11"/>
        <v>Completed</v>
      </c>
    </row>
    <row r="131" ht="84" spans="2:32">
      <c r="B131" s="131">
        <v>105</v>
      </c>
      <c r="C131" s="149" t="s">
        <v>2313</v>
      </c>
      <c r="D131" s="137" t="s">
        <v>2354</v>
      </c>
      <c r="E131" s="150" t="s">
        <v>2315</v>
      </c>
      <c r="F131" s="139" t="str">
        <f t="shared" si="6"/>
        <v>N</v>
      </c>
      <c r="G131" s="140"/>
      <c r="H131" s="141"/>
      <c r="I131" s="164"/>
      <c r="J131" s="165" t="str">
        <f t="shared" si="7"/>
        <v>N</v>
      </c>
      <c r="K131" s="140"/>
      <c r="L131" s="141"/>
      <c r="M131" s="164"/>
      <c r="N131" s="165" t="str">
        <f t="shared" si="8"/>
        <v>N</v>
      </c>
      <c r="O131" s="140"/>
      <c r="P131" s="141"/>
      <c r="Q131" s="164"/>
      <c r="R131" s="197" t="s">
        <v>131</v>
      </c>
      <c r="S131" s="195" t="s">
        <v>2193</v>
      </c>
      <c r="T131" s="195" t="s">
        <v>2194</v>
      </c>
      <c r="U131" s="202">
        <v>3</v>
      </c>
      <c r="V131" s="202">
        <v>2</v>
      </c>
      <c r="W131" s="202">
        <v>1</v>
      </c>
      <c r="X131" s="202">
        <v>99</v>
      </c>
      <c r="Y131" s="233" t="s">
        <v>2151</v>
      </c>
      <c r="Z131" s="233" t="s">
        <v>2147</v>
      </c>
      <c r="AA131" s="233" t="s">
        <v>2151</v>
      </c>
      <c r="AB131" s="234" t="s">
        <v>2151</v>
      </c>
      <c r="AC131" s="202">
        <v>30</v>
      </c>
      <c r="AD131" s="235" t="str">
        <f t="shared" si="9"/>
        <v>Completed</v>
      </c>
      <c r="AE131" s="235" t="str">
        <f t="shared" si="10"/>
        <v>Completed</v>
      </c>
      <c r="AF131" s="235" t="str">
        <f t="shared" si="11"/>
        <v>Completed</v>
      </c>
    </row>
    <row r="132" ht="109.2" spans="2:32">
      <c r="B132" s="131">
        <v>106</v>
      </c>
      <c r="C132" s="149" t="s">
        <v>2313</v>
      </c>
      <c r="D132" s="137" t="s">
        <v>2355</v>
      </c>
      <c r="E132" s="150" t="s">
        <v>2315</v>
      </c>
      <c r="F132" s="139" t="str">
        <f t="shared" si="6"/>
        <v>N</v>
      </c>
      <c r="G132" s="140"/>
      <c r="H132" s="141"/>
      <c r="I132" s="164"/>
      <c r="J132" s="165" t="str">
        <f t="shared" si="7"/>
        <v>N</v>
      </c>
      <c r="K132" s="140"/>
      <c r="L132" s="141"/>
      <c r="M132" s="164"/>
      <c r="N132" s="165" t="str">
        <f t="shared" si="8"/>
        <v>N</v>
      </c>
      <c r="O132" s="140"/>
      <c r="P132" s="141"/>
      <c r="Q132" s="164"/>
      <c r="R132" s="197" t="s">
        <v>2356</v>
      </c>
      <c r="S132" s="195" t="s">
        <v>2211</v>
      </c>
      <c r="T132" s="195" t="s">
        <v>2212</v>
      </c>
      <c r="U132" s="202">
        <v>3</v>
      </c>
      <c r="V132" s="202">
        <v>2</v>
      </c>
      <c r="W132" s="202">
        <v>1</v>
      </c>
      <c r="X132" s="202">
        <v>99</v>
      </c>
      <c r="Y132" s="233" t="s">
        <v>2151</v>
      </c>
      <c r="Z132" s="233" t="s">
        <v>2147</v>
      </c>
      <c r="AA132" s="233" t="s">
        <v>2151</v>
      </c>
      <c r="AB132" s="234" t="s">
        <v>2151</v>
      </c>
      <c r="AC132" s="202">
        <v>33</v>
      </c>
      <c r="AD132" s="235" t="str">
        <f t="shared" si="9"/>
        <v>Completed</v>
      </c>
      <c r="AE132" s="235" t="str">
        <f t="shared" si="10"/>
        <v>Completed</v>
      </c>
      <c r="AF132" s="235" t="str">
        <f t="shared" si="11"/>
        <v>Completed</v>
      </c>
    </row>
    <row r="133" ht="109.2" spans="2:32">
      <c r="B133" s="131">
        <v>107</v>
      </c>
      <c r="C133" s="149" t="s">
        <v>2313</v>
      </c>
      <c r="D133" s="137" t="s">
        <v>2357</v>
      </c>
      <c r="E133" s="150" t="s">
        <v>2315</v>
      </c>
      <c r="F133" s="139" t="str">
        <f t="shared" si="6"/>
        <v>N</v>
      </c>
      <c r="G133" s="140"/>
      <c r="H133" s="141"/>
      <c r="I133" s="164"/>
      <c r="J133" s="165" t="str">
        <f t="shared" si="7"/>
        <v>N</v>
      </c>
      <c r="K133" s="140"/>
      <c r="L133" s="141"/>
      <c r="M133" s="164"/>
      <c r="N133" s="165" t="str">
        <f t="shared" si="8"/>
        <v>N</v>
      </c>
      <c r="O133" s="140"/>
      <c r="P133" s="141"/>
      <c r="Q133" s="164"/>
      <c r="R133" s="197" t="s">
        <v>2358</v>
      </c>
      <c r="S133" s="195" t="s">
        <v>2211</v>
      </c>
      <c r="T133" s="195" t="s">
        <v>2212</v>
      </c>
      <c r="U133" s="202">
        <v>3</v>
      </c>
      <c r="V133" s="202">
        <v>2</v>
      </c>
      <c r="W133" s="202">
        <v>1</v>
      </c>
      <c r="X133" s="202">
        <v>99</v>
      </c>
      <c r="Y133" s="233" t="s">
        <v>2151</v>
      </c>
      <c r="Z133" s="233" t="s">
        <v>2147</v>
      </c>
      <c r="AA133" s="233" t="s">
        <v>2151</v>
      </c>
      <c r="AB133" s="234" t="s">
        <v>2151</v>
      </c>
      <c r="AC133" s="202">
        <v>34</v>
      </c>
      <c r="AD133" s="235" t="str">
        <f t="shared" si="9"/>
        <v>Completed</v>
      </c>
      <c r="AE133" s="235" t="str">
        <f t="shared" si="10"/>
        <v>Completed</v>
      </c>
      <c r="AF133" s="235" t="str">
        <f t="shared" si="11"/>
        <v>Completed</v>
      </c>
    </row>
    <row r="134" ht="109.2" spans="2:32">
      <c r="B134" s="131">
        <v>108</v>
      </c>
      <c r="C134" s="149" t="s">
        <v>2313</v>
      </c>
      <c r="D134" s="137" t="s">
        <v>2359</v>
      </c>
      <c r="E134" s="150" t="s">
        <v>2315</v>
      </c>
      <c r="F134" s="139" t="str">
        <f t="shared" si="6"/>
        <v>N</v>
      </c>
      <c r="G134" s="140"/>
      <c r="H134" s="141"/>
      <c r="I134" s="164"/>
      <c r="J134" s="165" t="str">
        <f t="shared" si="7"/>
        <v>N</v>
      </c>
      <c r="K134" s="140"/>
      <c r="L134" s="141"/>
      <c r="M134" s="164"/>
      <c r="N134" s="165" t="str">
        <f t="shared" si="8"/>
        <v>N</v>
      </c>
      <c r="O134" s="140"/>
      <c r="P134" s="141"/>
      <c r="Q134" s="164"/>
      <c r="R134" s="197" t="s">
        <v>2360</v>
      </c>
      <c r="S134" s="195" t="s">
        <v>2211</v>
      </c>
      <c r="T134" s="195" t="s">
        <v>2212</v>
      </c>
      <c r="U134" s="202">
        <v>3</v>
      </c>
      <c r="V134" s="202">
        <v>2</v>
      </c>
      <c r="W134" s="202">
        <v>1</v>
      </c>
      <c r="X134" s="202">
        <v>99</v>
      </c>
      <c r="Y134" s="233" t="s">
        <v>2151</v>
      </c>
      <c r="Z134" s="233" t="s">
        <v>2147</v>
      </c>
      <c r="AA134" s="233" t="s">
        <v>2151</v>
      </c>
      <c r="AB134" s="234" t="s">
        <v>2151</v>
      </c>
      <c r="AC134" s="202">
        <v>35</v>
      </c>
      <c r="AD134" s="235" t="str">
        <f t="shared" si="9"/>
        <v>Completed</v>
      </c>
      <c r="AE134" s="235" t="str">
        <f t="shared" si="10"/>
        <v>Completed</v>
      </c>
      <c r="AF134" s="235" t="str">
        <f t="shared" si="11"/>
        <v>Completed</v>
      </c>
    </row>
    <row r="135" ht="109.2" spans="2:32">
      <c r="B135" s="131">
        <v>109</v>
      </c>
      <c r="C135" s="149" t="s">
        <v>2313</v>
      </c>
      <c r="D135" s="137" t="s">
        <v>2361</v>
      </c>
      <c r="E135" s="150" t="s">
        <v>2315</v>
      </c>
      <c r="F135" s="139" t="str">
        <f t="shared" si="6"/>
        <v>N</v>
      </c>
      <c r="G135" s="140"/>
      <c r="H135" s="141"/>
      <c r="I135" s="164"/>
      <c r="J135" s="165" t="str">
        <f t="shared" si="7"/>
        <v>N</v>
      </c>
      <c r="K135" s="140"/>
      <c r="L135" s="141"/>
      <c r="M135" s="164"/>
      <c r="N135" s="165" t="str">
        <f t="shared" si="8"/>
        <v>N</v>
      </c>
      <c r="O135" s="140"/>
      <c r="P135" s="141"/>
      <c r="Q135" s="164"/>
      <c r="R135" s="197" t="s">
        <v>131</v>
      </c>
      <c r="S135" s="195" t="s">
        <v>2211</v>
      </c>
      <c r="T135" s="195" t="s">
        <v>2212</v>
      </c>
      <c r="U135" s="202">
        <v>3</v>
      </c>
      <c r="V135" s="202">
        <v>2</v>
      </c>
      <c r="W135" s="202">
        <v>1</v>
      </c>
      <c r="X135" s="202">
        <v>99</v>
      </c>
      <c r="Y135" s="233" t="s">
        <v>2151</v>
      </c>
      <c r="Z135" s="233" t="s">
        <v>2147</v>
      </c>
      <c r="AA135" s="233" t="s">
        <v>2151</v>
      </c>
      <c r="AB135" s="234" t="s">
        <v>2151</v>
      </c>
      <c r="AC135" s="202">
        <v>36</v>
      </c>
      <c r="AD135" s="235" t="str">
        <f t="shared" si="9"/>
        <v>Completed</v>
      </c>
      <c r="AE135" s="235" t="str">
        <f t="shared" si="10"/>
        <v>Completed</v>
      </c>
      <c r="AF135" s="235" t="str">
        <f t="shared" si="11"/>
        <v>Completed</v>
      </c>
    </row>
    <row r="136" ht="108" spans="2:32">
      <c r="B136" s="131">
        <v>110</v>
      </c>
      <c r="C136" s="149" t="s">
        <v>2313</v>
      </c>
      <c r="D136" s="137" t="s">
        <v>2362</v>
      </c>
      <c r="E136" s="150" t="s">
        <v>2315</v>
      </c>
      <c r="F136" s="139" t="str">
        <f t="shared" si="6"/>
        <v>N</v>
      </c>
      <c r="G136" s="140"/>
      <c r="H136" s="141"/>
      <c r="I136" s="164"/>
      <c r="J136" s="165" t="str">
        <f t="shared" si="7"/>
        <v>N</v>
      </c>
      <c r="K136" s="140"/>
      <c r="L136" s="141"/>
      <c r="M136" s="164"/>
      <c r="N136" s="165" t="str">
        <f t="shared" si="8"/>
        <v>N</v>
      </c>
      <c r="O136" s="140"/>
      <c r="P136" s="141"/>
      <c r="Q136" s="164"/>
      <c r="R136" s="197" t="s">
        <v>2363</v>
      </c>
      <c r="S136" s="195" t="s">
        <v>2211</v>
      </c>
      <c r="T136" s="195" t="s">
        <v>2215</v>
      </c>
      <c r="U136" s="202">
        <v>3</v>
      </c>
      <c r="V136" s="202">
        <v>2</v>
      </c>
      <c r="W136" s="202">
        <v>1</v>
      </c>
      <c r="X136" s="202">
        <v>99</v>
      </c>
      <c r="Y136" s="233" t="s">
        <v>2151</v>
      </c>
      <c r="Z136" s="233" t="s">
        <v>2147</v>
      </c>
      <c r="AA136" s="233" t="s">
        <v>2151</v>
      </c>
      <c r="AB136" s="234" t="s">
        <v>2151</v>
      </c>
      <c r="AC136" s="202">
        <v>37</v>
      </c>
      <c r="AD136" s="235" t="str">
        <f t="shared" si="9"/>
        <v>Completed</v>
      </c>
      <c r="AE136" s="235" t="str">
        <f t="shared" si="10"/>
        <v>Completed</v>
      </c>
      <c r="AF136" s="235" t="str">
        <f t="shared" si="11"/>
        <v>Completed</v>
      </c>
    </row>
    <row r="137" ht="156" spans="2:32">
      <c r="B137" s="131">
        <v>111</v>
      </c>
      <c r="C137" s="149" t="s">
        <v>2313</v>
      </c>
      <c r="D137" s="137" t="s">
        <v>2364</v>
      </c>
      <c r="E137" s="142" t="s">
        <v>131</v>
      </c>
      <c r="F137" s="139" t="str">
        <f t="shared" si="6"/>
        <v>N</v>
      </c>
      <c r="G137" s="140"/>
      <c r="H137" s="141"/>
      <c r="I137" s="164"/>
      <c r="J137" s="165" t="str">
        <f t="shared" si="7"/>
        <v>N</v>
      </c>
      <c r="K137" s="140"/>
      <c r="L137" s="141"/>
      <c r="M137" s="164"/>
      <c r="N137" s="165" t="str">
        <f t="shared" si="8"/>
        <v>N</v>
      </c>
      <c r="O137" s="140"/>
      <c r="P137" s="141"/>
      <c r="Q137" s="164"/>
      <c r="R137" s="197" t="s">
        <v>131</v>
      </c>
      <c r="S137" s="195" t="s">
        <v>2217</v>
      </c>
      <c r="T137" s="195" t="s">
        <v>2222</v>
      </c>
      <c r="U137" s="202">
        <v>3</v>
      </c>
      <c r="V137" s="202">
        <v>2</v>
      </c>
      <c r="W137" s="202">
        <v>1</v>
      </c>
      <c r="X137" s="202">
        <v>99</v>
      </c>
      <c r="Y137" s="233" t="s">
        <v>2151</v>
      </c>
      <c r="Z137" s="233" t="s">
        <v>2147</v>
      </c>
      <c r="AA137" s="233" t="s">
        <v>2151</v>
      </c>
      <c r="AB137" s="234" t="s">
        <v>2151</v>
      </c>
      <c r="AC137" s="202">
        <v>38</v>
      </c>
      <c r="AD137" s="235" t="str">
        <f t="shared" si="9"/>
        <v>Completed</v>
      </c>
      <c r="AE137" s="235" t="str">
        <f t="shared" si="10"/>
        <v>Completed</v>
      </c>
      <c r="AF137" s="235" t="str">
        <f t="shared" si="11"/>
        <v>Completed</v>
      </c>
    </row>
    <row r="138" ht="194.4" spans="2:32">
      <c r="B138" s="131">
        <v>112</v>
      </c>
      <c r="C138" s="149" t="s">
        <v>2313</v>
      </c>
      <c r="D138" s="137" t="s">
        <v>2365</v>
      </c>
      <c r="E138" s="150" t="s">
        <v>2315</v>
      </c>
      <c r="F138" s="139" t="str">
        <f t="shared" si="6"/>
        <v>N</v>
      </c>
      <c r="G138" s="140"/>
      <c r="H138" s="141"/>
      <c r="I138" s="164"/>
      <c r="J138" s="165" t="str">
        <f t="shared" si="7"/>
        <v>N</v>
      </c>
      <c r="K138" s="140"/>
      <c r="L138" s="141"/>
      <c r="M138" s="164"/>
      <c r="N138" s="165" t="str">
        <f t="shared" si="8"/>
        <v>N</v>
      </c>
      <c r="O138" s="140"/>
      <c r="P138" s="141"/>
      <c r="Q138" s="164"/>
      <c r="R138" s="197" t="s">
        <v>131</v>
      </c>
      <c r="S138" s="195" t="s">
        <v>2227</v>
      </c>
      <c r="T138" s="195" t="s">
        <v>2228</v>
      </c>
      <c r="U138" s="202">
        <v>3</v>
      </c>
      <c r="V138" s="202">
        <v>2</v>
      </c>
      <c r="W138" s="202">
        <v>1</v>
      </c>
      <c r="X138" s="202">
        <v>99</v>
      </c>
      <c r="Y138" s="233" t="s">
        <v>2151</v>
      </c>
      <c r="Z138" s="233" t="s">
        <v>2147</v>
      </c>
      <c r="AA138" s="233" t="s">
        <v>2151</v>
      </c>
      <c r="AB138" s="234" t="s">
        <v>2151</v>
      </c>
      <c r="AC138" s="202">
        <v>39</v>
      </c>
      <c r="AD138" s="235" t="str">
        <f t="shared" si="9"/>
        <v>Completed</v>
      </c>
      <c r="AE138" s="235" t="str">
        <f t="shared" si="10"/>
        <v>Completed</v>
      </c>
      <c r="AF138" s="235" t="str">
        <f t="shared" si="11"/>
        <v>Completed</v>
      </c>
    </row>
    <row r="139" ht="194.4" spans="2:32">
      <c r="B139" s="131">
        <v>113</v>
      </c>
      <c r="C139" s="149" t="s">
        <v>2313</v>
      </c>
      <c r="D139" s="137" t="s">
        <v>2366</v>
      </c>
      <c r="E139" s="150" t="s">
        <v>2315</v>
      </c>
      <c r="F139" s="139" t="str">
        <f t="shared" si="6"/>
        <v>N</v>
      </c>
      <c r="G139" s="140"/>
      <c r="H139" s="141"/>
      <c r="I139" s="164"/>
      <c r="J139" s="165" t="str">
        <f t="shared" si="7"/>
        <v>N</v>
      </c>
      <c r="K139" s="140"/>
      <c r="L139" s="141"/>
      <c r="M139" s="164"/>
      <c r="N139" s="165" t="str">
        <f t="shared" si="8"/>
        <v>N</v>
      </c>
      <c r="O139" s="140"/>
      <c r="P139" s="141"/>
      <c r="Q139" s="164"/>
      <c r="R139" s="197" t="s">
        <v>131</v>
      </c>
      <c r="S139" s="195" t="s">
        <v>2227</v>
      </c>
      <c r="T139" s="195" t="s">
        <v>2228</v>
      </c>
      <c r="U139" s="202">
        <v>3</v>
      </c>
      <c r="V139" s="202">
        <v>2</v>
      </c>
      <c r="W139" s="202">
        <v>1</v>
      </c>
      <c r="X139" s="202">
        <v>99</v>
      </c>
      <c r="Y139" s="233" t="s">
        <v>2151</v>
      </c>
      <c r="Z139" s="233" t="s">
        <v>2147</v>
      </c>
      <c r="AA139" s="233" t="s">
        <v>2151</v>
      </c>
      <c r="AB139" s="234" t="s">
        <v>2151</v>
      </c>
      <c r="AC139" s="202">
        <v>40</v>
      </c>
      <c r="AD139" s="235" t="str">
        <f t="shared" si="9"/>
        <v>Completed</v>
      </c>
      <c r="AE139" s="235" t="str">
        <f t="shared" si="10"/>
        <v>Completed</v>
      </c>
      <c r="AF139" s="235" t="str">
        <f t="shared" si="11"/>
        <v>Completed</v>
      </c>
    </row>
    <row r="140" ht="194.4" spans="2:32">
      <c r="B140" s="131">
        <v>114</v>
      </c>
      <c r="C140" s="149" t="s">
        <v>2313</v>
      </c>
      <c r="D140" s="137" t="s">
        <v>2367</v>
      </c>
      <c r="E140" s="150" t="s">
        <v>2315</v>
      </c>
      <c r="F140" s="139" t="str">
        <f t="shared" si="6"/>
        <v>N</v>
      </c>
      <c r="G140" s="140"/>
      <c r="H140" s="141"/>
      <c r="I140" s="164"/>
      <c r="J140" s="165" t="str">
        <f t="shared" si="7"/>
        <v>N</v>
      </c>
      <c r="K140" s="140"/>
      <c r="L140" s="141"/>
      <c r="M140" s="164"/>
      <c r="N140" s="165" t="str">
        <f t="shared" si="8"/>
        <v>N</v>
      </c>
      <c r="O140" s="140"/>
      <c r="P140" s="141"/>
      <c r="Q140" s="164"/>
      <c r="R140" s="197" t="s">
        <v>131</v>
      </c>
      <c r="S140" s="195" t="s">
        <v>2227</v>
      </c>
      <c r="T140" s="195" t="s">
        <v>2228</v>
      </c>
      <c r="U140" s="202">
        <v>3</v>
      </c>
      <c r="V140" s="202">
        <v>2</v>
      </c>
      <c r="W140" s="202">
        <v>1</v>
      </c>
      <c r="X140" s="202">
        <v>99</v>
      </c>
      <c r="Y140" s="233" t="s">
        <v>2151</v>
      </c>
      <c r="Z140" s="233" t="s">
        <v>2147</v>
      </c>
      <c r="AA140" s="233" t="s">
        <v>2151</v>
      </c>
      <c r="AB140" s="234" t="s">
        <v>2151</v>
      </c>
      <c r="AC140" s="202">
        <v>41</v>
      </c>
      <c r="AD140" s="235" t="str">
        <f t="shared" si="9"/>
        <v>Completed</v>
      </c>
      <c r="AE140" s="235" t="str">
        <f t="shared" si="10"/>
        <v>Completed</v>
      </c>
      <c r="AF140" s="235" t="str">
        <f t="shared" si="11"/>
        <v>Completed</v>
      </c>
    </row>
    <row r="141" ht="194.4" spans="2:32">
      <c r="B141" s="131">
        <v>115</v>
      </c>
      <c r="C141" s="149" t="s">
        <v>2313</v>
      </c>
      <c r="D141" s="137" t="s">
        <v>2368</v>
      </c>
      <c r="E141" s="150" t="s">
        <v>2315</v>
      </c>
      <c r="F141" s="139" t="str">
        <f t="shared" si="6"/>
        <v>N</v>
      </c>
      <c r="G141" s="140"/>
      <c r="H141" s="141"/>
      <c r="I141" s="164"/>
      <c r="J141" s="165" t="str">
        <f t="shared" si="7"/>
        <v>N</v>
      </c>
      <c r="K141" s="140"/>
      <c r="L141" s="141"/>
      <c r="M141" s="164"/>
      <c r="N141" s="165" t="str">
        <f t="shared" si="8"/>
        <v>N</v>
      </c>
      <c r="O141" s="140"/>
      <c r="P141" s="141"/>
      <c r="Q141" s="164"/>
      <c r="R141" s="197" t="s">
        <v>131</v>
      </c>
      <c r="S141" s="195" t="s">
        <v>2227</v>
      </c>
      <c r="T141" s="195" t="s">
        <v>2228</v>
      </c>
      <c r="U141" s="202">
        <v>3</v>
      </c>
      <c r="V141" s="202">
        <v>2</v>
      </c>
      <c r="W141" s="202">
        <v>1</v>
      </c>
      <c r="X141" s="202">
        <v>99</v>
      </c>
      <c r="Y141" s="233" t="s">
        <v>2151</v>
      </c>
      <c r="Z141" s="233" t="s">
        <v>2147</v>
      </c>
      <c r="AA141" s="233" t="s">
        <v>2151</v>
      </c>
      <c r="AB141" s="234" t="s">
        <v>2151</v>
      </c>
      <c r="AC141" s="202">
        <v>42</v>
      </c>
      <c r="AD141" s="235" t="str">
        <f t="shared" si="9"/>
        <v>Completed</v>
      </c>
      <c r="AE141" s="235" t="str">
        <f t="shared" si="10"/>
        <v>Completed</v>
      </c>
      <c r="AF141" s="235" t="str">
        <f t="shared" si="11"/>
        <v>Completed</v>
      </c>
    </row>
    <row r="142" ht="194.4" spans="2:32">
      <c r="B142" s="131">
        <v>116</v>
      </c>
      <c r="C142" s="149" t="s">
        <v>2313</v>
      </c>
      <c r="D142" s="137" t="s">
        <v>2369</v>
      </c>
      <c r="E142" s="150" t="s">
        <v>2315</v>
      </c>
      <c r="F142" s="139" t="str">
        <f t="shared" si="6"/>
        <v>N</v>
      </c>
      <c r="G142" s="140"/>
      <c r="H142" s="141"/>
      <c r="I142" s="164"/>
      <c r="J142" s="165" t="str">
        <f t="shared" si="7"/>
        <v>N</v>
      </c>
      <c r="K142" s="140"/>
      <c r="L142" s="141"/>
      <c r="M142" s="164"/>
      <c r="N142" s="165" t="str">
        <f t="shared" si="8"/>
        <v>N</v>
      </c>
      <c r="O142" s="140"/>
      <c r="P142" s="141"/>
      <c r="Q142" s="164"/>
      <c r="R142" s="197" t="s">
        <v>131</v>
      </c>
      <c r="S142" s="195" t="s">
        <v>2227</v>
      </c>
      <c r="T142" s="195" t="s">
        <v>2228</v>
      </c>
      <c r="U142" s="202">
        <v>3</v>
      </c>
      <c r="V142" s="202">
        <v>2</v>
      </c>
      <c r="W142" s="202">
        <v>1</v>
      </c>
      <c r="X142" s="202">
        <v>99</v>
      </c>
      <c r="Y142" s="233" t="s">
        <v>2151</v>
      </c>
      <c r="Z142" s="233" t="s">
        <v>2147</v>
      </c>
      <c r="AA142" s="233" t="s">
        <v>2151</v>
      </c>
      <c r="AB142" s="234" t="s">
        <v>2151</v>
      </c>
      <c r="AC142" s="202">
        <v>43</v>
      </c>
      <c r="AD142" s="235" t="str">
        <f t="shared" si="9"/>
        <v>Completed</v>
      </c>
      <c r="AE142" s="235" t="str">
        <f t="shared" si="10"/>
        <v>Completed</v>
      </c>
      <c r="AF142" s="235" t="str">
        <f t="shared" si="11"/>
        <v>Completed</v>
      </c>
    </row>
    <row r="143" ht="194.4" spans="2:32">
      <c r="B143" s="131">
        <v>117</v>
      </c>
      <c r="C143" s="149" t="s">
        <v>2313</v>
      </c>
      <c r="D143" s="137" t="s">
        <v>2370</v>
      </c>
      <c r="E143" s="150" t="s">
        <v>2315</v>
      </c>
      <c r="F143" s="139" t="str">
        <f t="shared" si="6"/>
        <v>N</v>
      </c>
      <c r="G143" s="140"/>
      <c r="H143" s="141"/>
      <c r="I143" s="164"/>
      <c r="J143" s="165" t="str">
        <f t="shared" si="7"/>
        <v>N</v>
      </c>
      <c r="K143" s="140"/>
      <c r="L143" s="141"/>
      <c r="M143" s="164"/>
      <c r="N143" s="165" t="str">
        <f t="shared" si="8"/>
        <v>N</v>
      </c>
      <c r="O143" s="140"/>
      <c r="P143" s="141"/>
      <c r="Q143" s="164"/>
      <c r="R143" s="197" t="s">
        <v>131</v>
      </c>
      <c r="S143" s="195" t="s">
        <v>2227</v>
      </c>
      <c r="T143" s="195" t="s">
        <v>2228</v>
      </c>
      <c r="U143" s="202">
        <v>3</v>
      </c>
      <c r="V143" s="202">
        <v>2</v>
      </c>
      <c r="W143" s="202">
        <v>1</v>
      </c>
      <c r="X143" s="202">
        <v>99</v>
      </c>
      <c r="Y143" s="233" t="s">
        <v>2151</v>
      </c>
      <c r="Z143" s="233" t="s">
        <v>2147</v>
      </c>
      <c r="AA143" s="233" t="s">
        <v>2151</v>
      </c>
      <c r="AB143" s="234" t="s">
        <v>2151</v>
      </c>
      <c r="AC143" s="202">
        <v>44</v>
      </c>
      <c r="AD143" s="235" t="str">
        <f t="shared" si="9"/>
        <v>Completed</v>
      </c>
      <c r="AE143" s="235" t="str">
        <f t="shared" si="10"/>
        <v>Completed</v>
      </c>
      <c r="AF143" s="235" t="str">
        <f t="shared" si="11"/>
        <v>Completed</v>
      </c>
    </row>
    <row r="144" ht="84" spans="2:32">
      <c r="B144" s="131">
        <v>118</v>
      </c>
      <c r="C144" s="149" t="s">
        <v>2313</v>
      </c>
      <c r="D144" s="137" t="s">
        <v>2371</v>
      </c>
      <c r="E144" s="150" t="s">
        <v>2315</v>
      </c>
      <c r="F144" s="139" t="str">
        <f t="shared" si="6"/>
        <v>N</v>
      </c>
      <c r="G144" s="140"/>
      <c r="H144" s="141"/>
      <c r="I144" s="164"/>
      <c r="J144" s="165" t="str">
        <f t="shared" si="7"/>
        <v>N</v>
      </c>
      <c r="K144" s="140"/>
      <c r="L144" s="141"/>
      <c r="M144" s="164"/>
      <c r="N144" s="165" t="str">
        <f t="shared" si="8"/>
        <v>N</v>
      </c>
      <c r="O144" s="140"/>
      <c r="P144" s="141"/>
      <c r="Q144" s="164"/>
      <c r="R144" s="197" t="s">
        <v>131</v>
      </c>
      <c r="S144" s="195" t="s">
        <v>131</v>
      </c>
      <c r="T144" s="136" t="s">
        <v>2372</v>
      </c>
      <c r="U144" s="202">
        <v>3</v>
      </c>
      <c r="V144" s="202">
        <v>2</v>
      </c>
      <c r="W144" s="202">
        <v>1</v>
      </c>
      <c r="X144" s="202">
        <v>99</v>
      </c>
      <c r="Y144" s="233" t="s">
        <v>2151</v>
      </c>
      <c r="Z144" s="233" t="s">
        <v>2147</v>
      </c>
      <c r="AA144" s="233" t="s">
        <v>2151</v>
      </c>
      <c r="AB144" s="234" t="s">
        <v>2151</v>
      </c>
      <c r="AC144" s="202">
        <v>45</v>
      </c>
      <c r="AD144" s="235" t="str">
        <f t="shared" si="9"/>
        <v>Completed</v>
      </c>
      <c r="AE144" s="235" t="str">
        <f t="shared" si="10"/>
        <v>Completed</v>
      </c>
      <c r="AF144" s="235" t="str">
        <f t="shared" si="11"/>
        <v>Completed</v>
      </c>
    </row>
    <row r="145" ht="84" spans="2:32">
      <c r="B145" s="131">
        <v>119</v>
      </c>
      <c r="C145" s="149" t="s">
        <v>2313</v>
      </c>
      <c r="D145" s="137" t="s">
        <v>2373</v>
      </c>
      <c r="E145" s="150" t="s">
        <v>2315</v>
      </c>
      <c r="F145" s="139" t="str">
        <f t="shared" si="6"/>
        <v>N</v>
      </c>
      <c r="G145" s="140"/>
      <c r="H145" s="141"/>
      <c r="I145" s="164"/>
      <c r="J145" s="165" t="str">
        <f t="shared" si="7"/>
        <v>N</v>
      </c>
      <c r="K145" s="140"/>
      <c r="L145" s="141"/>
      <c r="M145" s="164"/>
      <c r="N145" s="165" t="str">
        <f t="shared" si="8"/>
        <v>N</v>
      </c>
      <c r="O145" s="140"/>
      <c r="P145" s="141"/>
      <c r="Q145" s="164"/>
      <c r="R145" s="197" t="s">
        <v>131</v>
      </c>
      <c r="S145" s="195" t="s">
        <v>131</v>
      </c>
      <c r="T145" s="136" t="s">
        <v>2372</v>
      </c>
      <c r="U145" s="202">
        <v>3</v>
      </c>
      <c r="V145" s="202">
        <v>2</v>
      </c>
      <c r="W145" s="202">
        <v>1</v>
      </c>
      <c r="X145" s="202">
        <v>99</v>
      </c>
      <c r="Y145" s="233" t="s">
        <v>2151</v>
      </c>
      <c r="Z145" s="233" t="s">
        <v>2147</v>
      </c>
      <c r="AA145" s="233" t="s">
        <v>2151</v>
      </c>
      <c r="AB145" s="234" t="s">
        <v>2151</v>
      </c>
      <c r="AC145" s="202">
        <v>46</v>
      </c>
      <c r="AD145" s="235" t="str">
        <f t="shared" si="9"/>
        <v>Completed</v>
      </c>
      <c r="AE145" s="235" t="str">
        <f t="shared" si="10"/>
        <v>Completed</v>
      </c>
      <c r="AF145" s="235" t="str">
        <f t="shared" si="11"/>
        <v>Completed</v>
      </c>
    </row>
    <row r="146" ht="84" spans="2:32">
      <c r="B146" s="131">
        <v>120</v>
      </c>
      <c r="C146" s="149" t="s">
        <v>2313</v>
      </c>
      <c r="D146" s="137" t="s">
        <v>2374</v>
      </c>
      <c r="E146" s="150" t="s">
        <v>2315</v>
      </c>
      <c r="F146" s="139" t="str">
        <f t="shared" si="6"/>
        <v>N</v>
      </c>
      <c r="G146" s="140"/>
      <c r="H146" s="141"/>
      <c r="I146" s="164"/>
      <c r="J146" s="165" t="str">
        <f t="shared" si="7"/>
        <v>N</v>
      </c>
      <c r="K146" s="140"/>
      <c r="L146" s="141"/>
      <c r="M146" s="164"/>
      <c r="N146" s="165" t="str">
        <f t="shared" si="8"/>
        <v>N</v>
      </c>
      <c r="O146" s="140"/>
      <c r="P146" s="141"/>
      <c r="Q146" s="164"/>
      <c r="R146" s="197" t="s">
        <v>131</v>
      </c>
      <c r="S146" s="195" t="s">
        <v>131</v>
      </c>
      <c r="T146" s="136" t="s">
        <v>2372</v>
      </c>
      <c r="U146" s="202">
        <v>3</v>
      </c>
      <c r="V146" s="202">
        <v>2</v>
      </c>
      <c r="W146" s="202">
        <v>1</v>
      </c>
      <c r="X146" s="202">
        <v>99</v>
      </c>
      <c r="Y146" s="233" t="s">
        <v>2151</v>
      </c>
      <c r="Z146" s="233" t="s">
        <v>2147</v>
      </c>
      <c r="AA146" s="233" t="s">
        <v>2151</v>
      </c>
      <c r="AB146" s="234" t="s">
        <v>2151</v>
      </c>
      <c r="AC146" s="202">
        <v>47</v>
      </c>
      <c r="AD146" s="235" t="str">
        <f t="shared" si="9"/>
        <v>Completed</v>
      </c>
      <c r="AE146" s="235" t="str">
        <f t="shared" si="10"/>
        <v>Completed</v>
      </c>
      <c r="AF146" s="235" t="str">
        <f t="shared" si="11"/>
        <v>Completed</v>
      </c>
    </row>
    <row r="147" ht="84" spans="2:32">
      <c r="B147" s="131">
        <v>121</v>
      </c>
      <c r="C147" s="149" t="s">
        <v>2313</v>
      </c>
      <c r="D147" s="137" t="s">
        <v>2375</v>
      </c>
      <c r="E147" s="150" t="s">
        <v>2315</v>
      </c>
      <c r="F147" s="139" t="str">
        <f t="shared" si="6"/>
        <v>N</v>
      </c>
      <c r="G147" s="140"/>
      <c r="H147" s="141"/>
      <c r="I147" s="164"/>
      <c r="J147" s="165" t="str">
        <f t="shared" si="7"/>
        <v>N</v>
      </c>
      <c r="K147" s="140"/>
      <c r="L147" s="141"/>
      <c r="M147" s="164"/>
      <c r="N147" s="165" t="str">
        <f t="shared" si="8"/>
        <v>N</v>
      </c>
      <c r="O147" s="140"/>
      <c r="P147" s="141"/>
      <c r="Q147" s="164"/>
      <c r="R147" s="197" t="s">
        <v>131</v>
      </c>
      <c r="S147" s="195" t="s">
        <v>131</v>
      </c>
      <c r="T147" s="136" t="s">
        <v>2372</v>
      </c>
      <c r="U147" s="202">
        <v>3</v>
      </c>
      <c r="V147" s="202">
        <v>2</v>
      </c>
      <c r="W147" s="202">
        <v>1</v>
      </c>
      <c r="X147" s="202">
        <v>99</v>
      </c>
      <c r="Y147" s="233" t="s">
        <v>2151</v>
      </c>
      <c r="Z147" s="233" t="s">
        <v>2147</v>
      </c>
      <c r="AA147" s="233" t="s">
        <v>2151</v>
      </c>
      <c r="AB147" s="234" t="s">
        <v>2151</v>
      </c>
      <c r="AC147" s="202">
        <v>48</v>
      </c>
      <c r="AD147" s="235" t="str">
        <f t="shared" si="9"/>
        <v>Completed</v>
      </c>
      <c r="AE147" s="235" t="str">
        <f t="shared" si="10"/>
        <v>Completed</v>
      </c>
      <c r="AF147" s="235" t="str">
        <f t="shared" si="11"/>
        <v>Completed</v>
      </c>
    </row>
    <row r="148" ht="84" spans="2:32">
      <c r="B148" s="131">
        <v>122</v>
      </c>
      <c r="C148" s="149" t="s">
        <v>2313</v>
      </c>
      <c r="D148" s="137" t="s">
        <v>2376</v>
      </c>
      <c r="E148" s="150" t="s">
        <v>2315</v>
      </c>
      <c r="F148" s="139" t="str">
        <f t="shared" si="6"/>
        <v>N</v>
      </c>
      <c r="G148" s="140"/>
      <c r="H148" s="141"/>
      <c r="I148" s="164"/>
      <c r="J148" s="165" t="str">
        <f t="shared" si="7"/>
        <v>N</v>
      </c>
      <c r="K148" s="140"/>
      <c r="L148" s="141"/>
      <c r="M148" s="164"/>
      <c r="N148" s="165" t="str">
        <f t="shared" si="8"/>
        <v>N</v>
      </c>
      <c r="O148" s="140"/>
      <c r="P148" s="141"/>
      <c r="Q148" s="164"/>
      <c r="R148" s="197" t="s">
        <v>131</v>
      </c>
      <c r="S148" s="195" t="s">
        <v>131</v>
      </c>
      <c r="T148" s="136" t="s">
        <v>2372</v>
      </c>
      <c r="U148" s="202">
        <v>3</v>
      </c>
      <c r="V148" s="202">
        <v>2</v>
      </c>
      <c r="W148" s="202">
        <v>1</v>
      </c>
      <c r="X148" s="202">
        <v>99</v>
      </c>
      <c r="Y148" s="233" t="s">
        <v>2151</v>
      </c>
      <c r="Z148" s="233" t="s">
        <v>2147</v>
      </c>
      <c r="AA148" s="233" t="s">
        <v>2151</v>
      </c>
      <c r="AB148" s="234" t="s">
        <v>2151</v>
      </c>
      <c r="AC148" s="202">
        <v>49</v>
      </c>
      <c r="AD148" s="235" t="str">
        <f t="shared" si="9"/>
        <v>Completed</v>
      </c>
      <c r="AE148" s="235" t="str">
        <f t="shared" si="10"/>
        <v>Completed</v>
      </c>
      <c r="AF148" s="235" t="str">
        <f t="shared" si="11"/>
        <v>Completed</v>
      </c>
    </row>
    <row r="149" ht="84" spans="2:32">
      <c r="B149" s="131">
        <v>123</v>
      </c>
      <c r="C149" s="149" t="s">
        <v>2313</v>
      </c>
      <c r="D149" s="137" t="s">
        <v>2377</v>
      </c>
      <c r="E149" s="150" t="s">
        <v>2315</v>
      </c>
      <c r="F149" s="139" t="str">
        <f t="shared" si="6"/>
        <v>N</v>
      </c>
      <c r="G149" s="140"/>
      <c r="H149" s="141"/>
      <c r="I149" s="164"/>
      <c r="J149" s="165" t="str">
        <f t="shared" si="7"/>
        <v>N</v>
      </c>
      <c r="K149" s="140"/>
      <c r="L149" s="141"/>
      <c r="M149" s="164"/>
      <c r="N149" s="165" t="str">
        <f t="shared" si="8"/>
        <v>N</v>
      </c>
      <c r="O149" s="140"/>
      <c r="P149" s="141"/>
      <c r="Q149" s="164"/>
      <c r="R149" s="197" t="s">
        <v>131</v>
      </c>
      <c r="S149" s="195" t="s">
        <v>131</v>
      </c>
      <c r="T149" s="136" t="s">
        <v>2372</v>
      </c>
      <c r="U149" s="202">
        <v>3</v>
      </c>
      <c r="V149" s="202">
        <v>2</v>
      </c>
      <c r="W149" s="202">
        <v>1</v>
      </c>
      <c r="X149" s="202">
        <v>99</v>
      </c>
      <c r="Y149" s="233" t="s">
        <v>2151</v>
      </c>
      <c r="Z149" s="233" t="s">
        <v>2147</v>
      </c>
      <c r="AA149" s="233" t="s">
        <v>2151</v>
      </c>
      <c r="AB149" s="234" t="s">
        <v>2151</v>
      </c>
      <c r="AC149" s="202">
        <v>50</v>
      </c>
      <c r="AD149" s="235" t="str">
        <f t="shared" si="9"/>
        <v>Completed</v>
      </c>
      <c r="AE149" s="235" t="str">
        <f t="shared" si="10"/>
        <v>Completed</v>
      </c>
      <c r="AF149" s="235" t="str">
        <f t="shared" si="11"/>
        <v>Completed</v>
      </c>
    </row>
    <row r="150" ht="84" spans="2:32">
      <c r="B150" s="131">
        <v>124</v>
      </c>
      <c r="C150" s="149" t="s">
        <v>2313</v>
      </c>
      <c r="D150" s="137" t="s">
        <v>2378</v>
      </c>
      <c r="E150" s="150" t="s">
        <v>2315</v>
      </c>
      <c r="F150" s="139" t="str">
        <f t="shared" si="6"/>
        <v>N</v>
      </c>
      <c r="G150" s="140"/>
      <c r="H150" s="141"/>
      <c r="I150" s="164"/>
      <c r="J150" s="165" t="str">
        <f t="shared" si="7"/>
        <v>N</v>
      </c>
      <c r="K150" s="140"/>
      <c r="L150" s="141"/>
      <c r="M150" s="164"/>
      <c r="N150" s="165" t="str">
        <f t="shared" si="8"/>
        <v>N</v>
      </c>
      <c r="O150" s="140"/>
      <c r="P150" s="141"/>
      <c r="Q150" s="164"/>
      <c r="R150" s="197" t="s">
        <v>131</v>
      </c>
      <c r="S150" s="195" t="s">
        <v>131</v>
      </c>
      <c r="T150" s="136" t="s">
        <v>2372</v>
      </c>
      <c r="U150" s="202">
        <v>3</v>
      </c>
      <c r="V150" s="202">
        <v>2</v>
      </c>
      <c r="W150" s="202">
        <v>1</v>
      </c>
      <c r="X150" s="202">
        <v>99</v>
      </c>
      <c r="Y150" s="233" t="s">
        <v>2151</v>
      </c>
      <c r="Z150" s="233" t="s">
        <v>2147</v>
      </c>
      <c r="AA150" s="233" t="s">
        <v>2151</v>
      </c>
      <c r="AB150" s="234" t="s">
        <v>2151</v>
      </c>
      <c r="AC150" s="202">
        <v>51</v>
      </c>
      <c r="AD150" s="235" t="str">
        <f t="shared" si="9"/>
        <v>Completed</v>
      </c>
      <c r="AE150" s="235" t="str">
        <f t="shared" si="10"/>
        <v>Completed</v>
      </c>
      <c r="AF150" s="235" t="str">
        <f t="shared" si="11"/>
        <v>Completed</v>
      </c>
    </row>
    <row r="151" ht="84" spans="2:32">
      <c r="B151" s="131">
        <v>125</v>
      </c>
      <c r="C151" s="149" t="s">
        <v>2313</v>
      </c>
      <c r="D151" s="137" t="s">
        <v>2379</v>
      </c>
      <c r="E151" s="150" t="s">
        <v>2315</v>
      </c>
      <c r="F151" s="139" t="str">
        <f t="shared" si="6"/>
        <v>N</v>
      </c>
      <c r="G151" s="140"/>
      <c r="H151" s="141"/>
      <c r="I151" s="164"/>
      <c r="J151" s="165" t="str">
        <f t="shared" si="7"/>
        <v>N</v>
      </c>
      <c r="K151" s="140"/>
      <c r="L151" s="141"/>
      <c r="M151" s="164"/>
      <c r="N151" s="165" t="str">
        <f t="shared" si="8"/>
        <v>N</v>
      </c>
      <c r="O151" s="140"/>
      <c r="P151" s="141"/>
      <c r="Q151" s="164"/>
      <c r="R151" s="197" t="s">
        <v>131</v>
      </c>
      <c r="S151" s="195" t="s">
        <v>131</v>
      </c>
      <c r="T151" s="136" t="s">
        <v>2372</v>
      </c>
      <c r="U151" s="202">
        <v>3</v>
      </c>
      <c r="V151" s="202">
        <v>2</v>
      </c>
      <c r="W151" s="202">
        <v>1</v>
      </c>
      <c r="X151" s="202">
        <v>99</v>
      </c>
      <c r="Y151" s="233" t="s">
        <v>2151</v>
      </c>
      <c r="Z151" s="233" t="s">
        <v>2147</v>
      </c>
      <c r="AA151" s="233" t="s">
        <v>2151</v>
      </c>
      <c r="AB151" s="234" t="s">
        <v>2151</v>
      </c>
      <c r="AC151" s="202">
        <v>52</v>
      </c>
      <c r="AD151" s="235" t="str">
        <f t="shared" si="9"/>
        <v>Completed</v>
      </c>
      <c r="AE151" s="235" t="str">
        <f t="shared" si="10"/>
        <v>Completed</v>
      </c>
      <c r="AF151" s="235" t="str">
        <f t="shared" si="11"/>
        <v>Completed</v>
      </c>
    </row>
    <row r="152" ht="84.75" spans="2:32">
      <c r="B152" s="143">
        <v>126</v>
      </c>
      <c r="C152" s="199" t="s">
        <v>2313</v>
      </c>
      <c r="D152" s="145" t="s">
        <v>2380</v>
      </c>
      <c r="E152" s="146" t="s">
        <v>131</v>
      </c>
      <c r="F152" s="147" t="str">
        <f t="shared" si="6"/>
        <v>N</v>
      </c>
      <c r="G152" s="129"/>
      <c r="H152" s="148"/>
      <c r="I152" s="160"/>
      <c r="J152" s="166" t="str">
        <f t="shared" si="7"/>
        <v>N</v>
      </c>
      <c r="K152" s="129"/>
      <c r="L152" s="148"/>
      <c r="M152" s="160"/>
      <c r="N152" s="166" t="str">
        <f t="shared" si="8"/>
        <v>N</v>
      </c>
      <c r="O152" s="129"/>
      <c r="P152" s="148"/>
      <c r="Q152" s="160"/>
      <c r="R152" s="198" t="s">
        <v>131</v>
      </c>
      <c r="S152" s="199" t="s">
        <v>131</v>
      </c>
      <c r="T152" s="144" t="s">
        <v>2372</v>
      </c>
      <c r="U152" s="236">
        <v>3</v>
      </c>
      <c r="V152" s="236">
        <v>2</v>
      </c>
      <c r="W152" s="236">
        <v>1</v>
      </c>
      <c r="X152" s="236">
        <v>99</v>
      </c>
      <c r="Y152" s="229" t="s">
        <v>2151</v>
      </c>
      <c r="Z152" s="229" t="s">
        <v>2147</v>
      </c>
      <c r="AA152" s="229" t="s">
        <v>2151</v>
      </c>
      <c r="AB152" s="230" t="s">
        <v>2151</v>
      </c>
      <c r="AC152" s="236">
        <v>53</v>
      </c>
      <c r="AD152" s="237" t="str">
        <f t="shared" si="9"/>
        <v>Completed</v>
      </c>
      <c r="AE152" s="237" t="str">
        <f t="shared" si="10"/>
        <v>Completed</v>
      </c>
      <c r="AF152" s="237" t="str">
        <f t="shared" si="11"/>
        <v>Completed</v>
      </c>
    </row>
    <row r="153" ht="133.2" spans="2:32">
      <c r="B153" s="131">
        <v>127</v>
      </c>
      <c r="C153" s="149" t="s">
        <v>2381</v>
      </c>
      <c r="D153" s="133" t="s">
        <v>2382</v>
      </c>
      <c r="E153" s="150" t="s">
        <v>2383</v>
      </c>
      <c r="F153" s="134" t="str">
        <f t="shared" si="6"/>
        <v>N</v>
      </c>
      <c r="G153" s="121"/>
      <c r="H153" s="135"/>
      <c r="I153" s="162"/>
      <c r="J153" s="163" t="str">
        <f t="shared" si="7"/>
        <v>N</v>
      </c>
      <c r="K153" s="121"/>
      <c r="L153" s="135"/>
      <c r="M153" s="162"/>
      <c r="N153" s="163" t="str">
        <f t="shared" si="8"/>
        <v>N</v>
      </c>
      <c r="O153" s="121"/>
      <c r="P153" s="135"/>
      <c r="Q153" s="162"/>
      <c r="R153" s="238" t="s">
        <v>131</v>
      </c>
      <c r="S153" s="195" t="s">
        <v>2149</v>
      </c>
      <c r="T153" s="149" t="s">
        <v>2166</v>
      </c>
      <c r="U153" s="201">
        <v>3</v>
      </c>
      <c r="V153" s="201">
        <v>2</v>
      </c>
      <c r="W153" s="201">
        <v>1</v>
      </c>
      <c r="X153" s="201">
        <v>99</v>
      </c>
      <c r="Y153" s="226" t="s">
        <v>2151</v>
      </c>
      <c r="Z153" s="226" t="s">
        <v>2151</v>
      </c>
      <c r="AA153" s="226" t="s">
        <v>2147</v>
      </c>
      <c r="AB153" s="227" t="s">
        <v>2151</v>
      </c>
      <c r="AC153" s="201">
        <v>1</v>
      </c>
      <c r="AD153" s="232" t="str">
        <f t="shared" si="9"/>
        <v>Completed</v>
      </c>
      <c r="AE153" s="232" t="str">
        <f t="shared" si="10"/>
        <v>Completed</v>
      </c>
      <c r="AF153" s="232" t="str">
        <f t="shared" si="11"/>
        <v>Completed</v>
      </c>
    </row>
    <row r="154" ht="96" spans="1:32">
      <c r="A154" s="239"/>
      <c r="B154" s="131">
        <v>128</v>
      </c>
      <c r="C154" s="149" t="s">
        <v>2381</v>
      </c>
      <c r="D154" s="137" t="s">
        <v>2384</v>
      </c>
      <c r="E154" s="142" t="s">
        <v>2385</v>
      </c>
      <c r="F154" s="139" t="str">
        <f t="shared" si="6"/>
        <v>N</v>
      </c>
      <c r="G154" s="140"/>
      <c r="H154" s="141"/>
      <c r="I154" s="164"/>
      <c r="J154" s="165" t="str">
        <f t="shared" si="7"/>
        <v>N</v>
      </c>
      <c r="K154" s="140"/>
      <c r="L154" s="141"/>
      <c r="M154" s="164"/>
      <c r="N154" s="165" t="str">
        <f t="shared" si="8"/>
        <v>N</v>
      </c>
      <c r="O154" s="140"/>
      <c r="P154" s="141"/>
      <c r="Q154" s="164"/>
      <c r="R154" s="197" t="s">
        <v>131</v>
      </c>
      <c r="S154" s="195" t="s">
        <v>2149</v>
      </c>
      <c r="T154" s="195" t="s">
        <v>2168</v>
      </c>
      <c r="U154" s="202">
        <v>3</v>
      </c>
      <c r="V154" s="202">
        <v>2</v>
      </c>
      <c r="W154" s="202">
        <v>1</v>
      </c>
      <c r="X154" s="202">
        <v>99</v>
      </c>
      <c r="Y154" s="233" t="s">
        <v>2151</v>
      </c>
      <c r="Z154" s="233" t="s">
        <v>2151</v>
      </c>
      <c r="AA154" s="233" t="s">
        <v>2147</v>
      </c>
      <c r="AB154" s="234" t="s">
        <v>2151</v>
      </c>
      <c r="AC154" s="202">
        <v>2</v>
      </c>
      <c r="AD154" s="235" t="str">
        <f t="shared" si="9"/>
        <v>Completed</v>
      </c>
      <c r="AE154" s="235" t="str">
        <f t="shared" si="10"/>
        <v>Completed</v>
      </c>
      <c r="AF154" s="235" t="str">
        <f t="shared" si="11"/>
        <v>Completed</v>
      </c>
    </row>
    <row r="155" ht="96" spans="1:32">
      <c r="A155" s="239"/>
      <c r="B155" s="131">
        <v>129</v>
      </c>
      <c r="C155" s="195" t="s">
        <v>2381</v>
      </c>
      <c r="D155" s="137" t="s">
        <v>2386</v>
      </c>
      <c r="E155" s="142" t="s">
        <v>2387</v>
      </c>
      <c r="F155" s="139" t="str">
        <f t="shared" si="6"/>
        <v>N</v>
      </c>
      <c r="G155" s="140"/>
      <c r="H155" s="141"/>
      <c r="I155" s="164"/>
      <c r="J155" s="165" t="str">
        <f t="shared" si="7"/>
        <v>N</v>
      </c>
      <c r="K155" s="140"/>
      <c r="L155" s="141"/>
      <c r="M155" s="164"/>
      <c r="N155" s="165" t="str">
        <f t="shared" si="8"/>
        <v>N</v>
      </c>
      <c r="O155" s="140"/>
      <c r="P155" s="141"/>
      <c r="Q155" s="164"/>
      <c r="R155" s="197" t="s">
        <v>131</v>
      </c>
      <c r="S155" s="195" t="s">
        <v>2149</v>
      </c>
      <c r="T155" s="195" t="s">
        <v>2168</v>
      </c>
      <c r="U155" s="202">
        <v>3</v>
      </c>
      <c r="V155" s="202">
        <v>2</v>
      </c>
      <c r="W155" s="202">
        <v>1</v>
      </c>
      <c r="X155" s="202">
        <v>99</v>
      </c>
      <c r="Y155" s="233" t="s">
        <v>2151</v>
      </c>
      <c r="Z155" s="233" t="s">
        <v>2151</v>
      </c>
      <c r="AA155" s="233" t="s">
        <v>2147</v>
      </c>
      <c r="AB155" s="234" t="s">
        <v>2151</v>
      </c>
      <c r="AC155" s="202">
        <v>3</v>
      </c>
      <c r="AD155" s="235" t="str">
        <f t="shared" si="9"/>
        <v>Completed</v>
      </c>
      <c r="AE155" s="235" t="str">
        <f t="shared" si="10"/>
        <v>Completed</v>
      </c>
      <c r="AF155" s="235" t="str">
        <f t="shared" si="11"/>
        <v>Completed</v>
      </c>
    </row>
    <row r="156" ht="120" spans="1:32">
      <c r="A156" s="239"/>
      <c r="B156" s="131">
        <v>130</v>
      </c>
      <c r="C156" s="195" t="s">
        <v>2381</v>
      </c>
      <c r="D156" s="137" t="s">
        <v>2388</v>
      </c>
      <c r="E156" s="142" t="s">
        <v>2389</v>
      </c>
      <c r="F156" s="139" t="str">
        <f t="shared" ref="F156:F205" si="12">IF($G$25="No","N",IF($G$26=$Y$22,$Y156,IF($G$26=$Z$22,$Z156,IF($G$26=$AA$22,$AA156,$AB156))))</f>
        <v>N</v>
      </c>
      <c r="G156" s="140"/>
      <c r="H156" s="141"/>
      <c r="I156" s="164"/>
      <c r="J156" s="165" t="str">
        <f t="shared" ref="J156:J205" si="13">IF($K$25="No","N",IF($K$26=$Y$22,$Y156,IF($K$26=$Z$22,$Z156,IF($K$26=$AA$22,$AA156,$AB156))))</f>
        <v>N</v>
      </c>
      <c r="K156" s="140"/>
      <c r="L156" s="141"/>
      <c r="M156" s="164"/>
      <c r="N156" s="165" t="str">
        <f t="shared" ref="N156:N205" si="14">IF($O$25="No","N",IF($O$26=$Y$22,$Y156,IF($O$26=$Z$22,$Z156,IF($O$26=$AA$22,$AA156,$AB156))))</f>
        <v>N</v>
      </c>
      <c r="O156" s="140"/>
      <c r="P156" s="141"/>
      <c r="Q156" s="164"/>
      <c r="R156" s="197" t="s">
        <v>131</v>
      </c>
      <c r="S156" s="195" t="s">
        <v>2149</v>
      </c>
      <c r="T156" s="195" t="s">
        <v>2168</v>
      </c>
      <c r="U156" s="202">
        <v>3</v>
      </c>
      <c r="V156" s="202">
        <v>2</v>
      </c>
      <c r="W156" s="202">
        <v>1</v>
      </c>
      <c r="X156" s="202">
        <v>99</v>
      </c>
      <c r="Y156" s="233" t="s">
        <v>2151</v>
      </c>
      <c r="Z156" s="233" t="s">
        <v>2151</v>
      </c>
      <c r="AA156" s="233" t="s">
        <v>2147</v>
      </c>
      <c r="AB156" s="234" t="s">
        <v>2151</v>
      </c>
      <c r="AC156" s="202">
        <v>4</v>
      </c>
      <c r="AD156" s="235" t="str">
        <f t="shared" ref="AD156:AD205" si="15">IF(OR($F156="N",AND($F156="Y",OR($G156=3,$G156=2,$G156=1)),AND($F156="Y",$G156=99,LEN($I156)&gt;0)),"Completed","Not completed")</f>
        <v>Completed</v>
      </c>
      <c r="AE156" s="235" t="str">
        <f t="shared" ref="AE156:AE205" si="16">IF(OR($J156="N",AND($J156="Y",OR($K156=3,$K156=2,$K156=1)),AND($J156="Y",$K156=99,LEN($M156)&gt;0)),"Completed","Not completed")</f>
        <v>Completed</v>
      </c>
      <c r="AF156" s="235" t="str">
        <f t="shared" ref="AF156:AF205" si="17">IF(OR($N156="N",AND($N156="Y",OR($O156=3,$O156=2,$O156=1)),AND($N156="Y",$O156=99,LEN($Q156)&gt;0)),"Completed","Not completed")</f>
        <v>Completed</v>
      </c>
    </row>
    <row r="157" ht="108" spans="1:32">
      <c r="A157" s="239"/>
      <c r="B157" s="131">
        <v>131</v>
      </c>
      <c r="C157" s="195" t="s">
        <v>2381</v>
      </c>
      <c r="D157" s="137" t="s">
        <v>2390</v>
      </c>
      <c r="E157" s="142" t="s">
        <v>2391</v>
      </c>
      <c r="F157" s="139" t="str">
        <f t="shared" si="12"/>
        <v>N</v>
      </c>
      <c r="G157" s="140"/>
      <c r="H157" s="141"/>
      <c r="I157" s="164"/>
      <c r="J157" s="165" t="str">
        <f t="shared" si="13"/>
        <v>N</v>
      </c>
      <c r="K157" s="140"/>
      <c r="L157" s="141"/>
      <c r="M157" s="164"/>
      <c r="N157" s="165" t="str">
        <f t="shared" si="14"/>
        <v>N</v>
      </c>
      <c r="O157" s="140"/>
      <c r="P157" s="141"/>
      <c r="Q157" s="164"/>
      <c r="R157" s="197" t="s">
        <v>131</v>
      </c>
      <c r="S157" s="195" t="s">
        <v>2149</v>
      </c>
      <c r="T157" s="195" t="s">
        <v>2168</v>
      </c>
      <c r="U157" s="202">
        <v>3</v>
      </c>
      <c r="V157" s="202">
        <v>2</v>
      </c>
      <c r="W157" s="202">
        <v>1</v>
      </c>
      <c r="X157" s="202">
        <v>99</v>
      </c>
      <c r="Y157" s="233" t="s">
        <v>2151</v>
      </c>
      <c r="Z157" s="233" t="s">
        <v>2151</v>
      </c>
      <c r="AA157" s="233" t="s">
        <v>2147</v>
      </c>
      <c r="AB157" s="234" t="s">
        <v>2151</v>
      </c>
      <c r="AC157" s="202">
        <v>5</v>
      </c>
      <c r="AD157" s="235" t="str">
        <f t="shared" si="15"/>
        <v>Completed</v>
      </c>
      <c r="AE157" s="235" t="str">
        <f t="shared" si="16"/>
        <v>Completed</v>
      </c>
      <c r="AF157" s="235" t="str">
        <f t="shared" si="17"/>
        <v>Completed</v>
      </c>
    </row>
    <row r="158" ht="96" spans="1:32">
      <c r="A158" s="239"/>
      <c r="B158" s="131">
        <v>132</v>
      </c>
      <c r="C158" s="195" t="s">
        <v>2381</v>
      </c>
      <c r="D158" s="137" t="s">
        <v>2392</v>
      </c>
      <c r="E158" s="142" t="s">
        <v>2393</v>
      </c>
      <c r="F158" s="139" t="str">
        <f t="shared" si="12"/>
        <v>N</v>
      </c>
      <c r="G158" s="140"/>
      <c r="H158" s="141"/>
      <c r="I158" s="164"/>
      <c r="J158" s="165" t="str">
        <f t="shared" si="13"/>
        <v>N</v>
      </c>
      <c r="K158" s="140"/>
      <c r="L158" s="141"/>
      <c r="M158" s="164"/>
      <c r="N158" s="165" t="str">
        <f t="shared" si="14"/>
        <v>N</v>
      </c>
      <c r="O158" s="140"/>
      <c r="P158" s="141"/>
      <c r="Q158" s="164"/>
      <c r="R158" s="197" t="s">
        <v>131</v>
      </c>
      <c r="S158" s="195" t="s">
        <v>2149</v>
      </c>
      <c r="T158" s="195" t="s">
        <v>2168</v>
      </c>
      <c r="U158" s="202">
        <v>3</v>
      </c>
      <c r="V158" s="202">
        <v>2</v>
      </c>
      <c r="W158" s="202">
        <v>1</v>
      </c>
      <c r="X158" s="202">
        <v>99</v>
      </c>
      <c r="Y158" s="233" t="s">
        <v>2151</v>
      </c>
      <c r="Z158" s="233" t="s">
        <v>2151</v>
      </c>
      <c r="AA158" s="233" t="s">
        <v>2147</v>
      </c>
      <c r="AB158" s="234" t="s">
        <v>2151</v>
      </c>
      <c r="AC158" s="202">
        <v>6</v>
      </c>
      <c r="AD158" s="235" t="str">
        <f t="shared" si="15"/>
        <v>Completed</v>
      </c>
      <c r="AE158" s="235" t="str">
        <f t="shared" si="16"/>
        <v>Completed</v>
      </c>
      <c r="AF158" s="235" t="str">
        <f t="shared" si="17"/>
        <v>Completed</v>
      </c>
    </row>
    <row r="159" ht="144" spans="1:32">
      <c r="A159" s="239"/>
      <c r="B159" s="131">
        <v>133</v>
      </c>
      <c r="C159" s="195" t="s">
        <v>2381</v>
      </c>
      <c r="D159" s="137" t="s">
        <v>2394</v>
      </c>
      <c r="E159" s="142" t="s">
        <v>2395</v>
      </c>
      <c r="F159" s="139" t="str">
        <f t="shared" si="12"/>
        <v>N</v>
      </c>
      <c r="G159" s="140"/>
      <c r="H159" s="141"/>
      <c r="I159" s="164"/>
      <c r="J159" s="165" t="str">
        <f t="shared" si="13"/>
        <v>N</v>
      </c>
      <c r="K159" s="140"/>
      <c r="L159" s="141"/>
      <c r="M159" s="164"/>
      <c r="N159" s="165" t="str">
        <f t="shared" si="14"/>
        <v>N</v>
      </c>
      <c r="O159" s="140"/>
      <c r="P159" s="141"/>
      <c r="Q159" s="164"/>
      <c r="R159" s="197" t="s">
        <v>131</v>
      </c>
      <c r="S159" s="195" t="s">
        <v>2149</v>
      </c>
      <c r="T159" s="195" t="s">
        <v>2168</v>
      </c>
      <c r="U159" s="202">
        <v>3</v>
      </c>
      <c r="V159" s="202">
        <v>2</v>
      </c>
      <c r="W159" s="202">
        <v>1</v>
      </c>
      <c r="X159" s="202">
        <v>99</v>
      </c>
      <c r="Y159" s="233" t="s">
        <v>2151</v>
      </c>
      <c r="Z159" s="233" t="s">
        <v>2151</v>
      </c>
      <c r="AA159" s="233" t="s">
        <v>2147</v>
      </c>
      <c r="AB159" s="234" t="s">
        <v>2151</v>
      </c>
      <c r="AC159" s="202">
        <v>7</v>
      </c>
      <c r="AD159" s="235" t="str">
        <f t="shared" si="15"/>
        <v>Completed</v>
      </c>
      <c r="AE159" s="235" t="str">
        <f t="shared" si="16"/>
        <v>Completed</v>
      </c>
      <c r="AF159" s="235" t="str">
        <f t="shared" si="17"/>
        <v>Completed</v>
      </c>
    </row>
    <row r="160" ht="96" spans="1:32">
      <c r="A160" s="239"/>
      <c r="B160" s="131">
        <v>134</v>
      </c>
      <c r="C160" s="195" t="s">
        <v>2381</v>
      </c>
      <c r="D160" s="137" t="s">
        <v>2396</v>
      </c>
      <c r="E160" s="142" t="s">
        <v>2397</v>
      </c>
      <c r="F160" s="139" t="str">
        <f t="shared" si="12"/>
        <v>N</v>
      </c>
      <c r="G160" s="140"/>
      <c r="H160" s="141"/>
      <c r="I160" s="164"/>
      <c r="J160" s="165" t="str">
        <f t="shared" si="13"/>
        <v>N</v>
      </c>
      <c r="K160" s="140"/>
      <c r="L160" s="141"/>
      <c r="M160" s="164"/>
      <c r="N160" s="165" t="str">
        <f t="shared" si="14"/>
        <v>N</v>
      </c>
      <c r="O160" s="140"/>
      <c r="P160" s="141"/>
      <c r="Q160" s="164"/>
      <c r="R160" s="197" t="s">
        <v>131</v>
      </c>
      <c r="S160" s="195" t="s">
        <v>2149</v>
      </c>
      <c r="T160" s="195" t="s">
        <v>2168</v>
      </c>
      <c r="U160" s="202">
        <v>3</v>
      </c>
      <c r="V160" s="202">
        <v>2</v>
      </c>
      <c r="W160" s="202">
        <v>1</v>
      </c>
      <c r="X160" s="202">
        <v>99</v>
      </c>
      <c r="Y160" s="233" t="s">
        <v>2151</v>
      </c>
      <c r="Z160" s="233" t="s">
        <v>2151</v>
      </c>
      <c r="AA160" s="233" t="s">
        <v>2147</v>
      </c>
      <c r="AB160" s="234" t="s">
        <v>2151</v>
      </c>
      <c r="AC160" s="202">
        <v>8</v>
      </c>
      <c r="AD160" s="235" t="str">
        <f t="shared" si="15"/>
        <v>Completed</v>
      </c>
      <c r="AE160" s="235" t="str">
        <f t="shared" si="16"/>
        <v>Completed</v>
      </c>
      <c r="AF160" s="235" t="str">
        <f t="shared" si="17"/>
        <v>Completed</v>
      </c>
    </row>
    <row r="161" ht="96" spans="1:32">
      <c r="A161" s="239"/>
      <c r="B161" s="131">
        <v>135</v>
      </c>
      <c r="C161" s="195" t="s">
        <v>2381</v>
      </c>
      <c r="D161" s="137" t="s">
        <v>2398</v>
      </c>
      <c r="E161" s="142" t="s">
        <v>2399</v>
      </c>
      <c r="F161" s="139" t="str">
        <f t="shared" si="12"/>
        <v>N</v>
      </c>
      <c r="G161" s="140"/>
      <c r="H161" s="141"/>
      <c r="I161" s="164"/>
      <c r="J161" s="165" t="str">
        <f t="shared" si="13"/>
        <v>N</v>
      </c>
      <c r="K161" s="140"/>
      <c r="L161" s="141"/>
      <c r="M161" s="164"/>
      <c r="N161" s="165" t="str">
        <f t="shared" si="14"/>
        <v>N</v>
      </c>
      <c r="O161" s="140"/>
      <c r="P161" s="141"/>
      <c r="Q161" s="164"/>
      <c r="R161" s="197" t="s">
        <v>131</v>
      </c>
      <c r="S161" s="195" t="s">
        <v>2149</v>
      </c>
      <c r="T161" s="195" t="s">
        <v>2168</v>
      </c>
      <c r="U161" s="202">
        <v>3</v>
      </c>
      <c r="V161" s="202">
        <v>2</v>
      </c>
      <c r="W161" s="202">
        <v>1</v>
      </c>
      <c r="X161" s="202">
        <v>99</v>
      </c>
      <c r="Y161" s="233" t="s">
        <v>2151</v>
      </c>
      <c r="Z161" s="233" t="s">
        <v>2151</v>
      </c>
      <c r="AA161" s="233" t="s">
        <v>2147</v>
      </c>
      <c r="AB161" s="234" t="s">
        <v>2151</v>
      </c>
      <c r="AC161" s="202">
        <v>9</v>
      </c>
      <c r="AD161" s="235" t="str">
        <f t="shared" si="15"/>
        <v>Completed</v>
      </c>
      <c r="AE161" s="235" t="str">
        <f t="shared" si="16"/>
        <v>Completed</v>
      </c>
      <c r="AF161" s="235" t="str">
        <f t="shared" si="17"/>
        <v>Completed</v>
      </c>
    </row>
    <row r="162" ht="193.2" spans="1:32">
      <c r="A162" s="239"/>
      <c r="B162" s="131">
        <v>136</v>
      </c>
      <c r="C162" s="195" t="s">
        <v>2381</v>
      </c>
      <c r="D162" s="137" t="s">
        <v>2400</v>
      </c>
      <c r="E162" s="142" t="s">
        <v>2401</v>
      </c>
      <c r="F162" s="139" t="str">
        <f t="shared" si="12"/>
        <v>N</v>
      </c>
      <c r="G162" s="140"/>
      <c r="H162" s="141"/>
      <c r="I162" s="164"/>
      <c r="J162" s="165" t="str">
        <f t="shared" si="13"/>
        <v>N</v>
      </c>
      <c r="K162" s="140"/>
      <c r="L162" s="141"/>
      <c r="M162" s="164"/>
      <c r="N162" s="165" t="str">
        <f t="shared" si="14"/>
        <v>N</v>
      </c>
      <c r="O162" s="140"/>
      <c r="P162" s="141"/>
      <c r="Q162" s="164"/>
      <c r="R162" s="197" t="s">
        <v>2163</v>
      </c>
      <c r="S162" s="195" t="s">
        <v>2149</v>
      </c>
      <c r="T162" s="195" t="s">
        <v>2172</v>
      </c>
      <c r="U162" s="202">
        <v>3</v>
      </c>
      <c r="V162" s="202">
        <v>2</v>
      </c>
      <c r="W162" s="202">
        <v>1</v>
      </c>
      <c r="X162" s="202">
        <v>99</v>
      </c>
      <c r="Y162" s="233" t="s">
        <v>2151</v>
      </c>
      <c r="Z162" s="233" t="s">
        <v>2151</v>
      </c>
      <c r="AA162" s="233" t="s">
        <v>2147</v>
      </c>
      <c r="AB162" s="234" t="s">
        <v>2151</v>
      </c>
      <c r="AC162" s="202">
        <v>10</v>
      </c>
      <c r="AD162" s="235" t="str">
        <f t="shared" si="15"/>
        <v>Completed</v>
      </c>
      <c r="AE162" s="235" t="str">
        <f t="shared" si="16"/>
        <v>Completed</v>
      </c>
      <c r="AF162" s="235" t="str">
        <f t="shared" si="17"/>
        <v>Completed</v>
      </c>
    </row>
    <row r="163" ht="193.2" spans="1:32">
      <c r="A163" s="239"/>
      <c r="B163" s="131">
        <v>137</v>
      </c>
      <c r="C163" s="195" t="s">
        <v>2381</v>
      </c>
      <c r="D163" s="137" t="s">
        <v>2402</v>
      </c>
      <c r="E163" s="142" t="s">
        <v>2403</v>
      </c>
      <c r="F163" s="139" t="str">
        <f t="shared" si="12"/>
        <v>N</v>
      </c>
      <c r="G163" s="140"/>
      <c r="H163" s="141"/>
      <c r="I163" s="164"/>
      <c r="J163" s="165" t="str">
        <f t="shared" si="13"/>
        <v>N</v>
      </c>
      <c r="K163" s="140"/>
      <c r="L163" s="141"/>
      <c r="M163" s="164"/>
      <c r="N163" s="165" t="str">
        <f t="shared" si="14"/>
        <v>N</v>
      </c>
      <c r="O163" s="140"/>
      <c r="P163" s="141"/>
      <c r="Q163" s="164"/>
      <c r="R163" s="197" t="s">
        <v>2163</v>
      </c>
      <c r="S163" s="195" t="s">
        <v>2149</v>
      </c>
      <c r="T163" s="195" t="s">
        <v>2172</v>
      </c>
      <c r="U163" s="202">
        <v>3</v>
      </c>
      <c r="V163" s="202">
        <v>2</v>
      </c>
      <c r="W163" s="202">
        <v>1</v>
      </c>
      <c r="X163" s="202">
        <v>99</v>
      </c>
      <c r="Y163" s="233" t="s">
        <v>2151</v>
      </c>
      <c r="Z163" s="233" t="s">
        <v>2151</v>
      </c>
      <c r="AA163" s="233" t="s">
        <v>2147</v>
      </c>
      <c r="AB163" s="234" t="s">
        <v>2151</v>
      </c>
      <c r="AC163" s="202">
        <v>11</v>
      </c>
      <c r="AD163" s="235" t="str">
        <f t="shared" si="15"/>
        <v>Completed</v>
      </c>
      <c r="AE163" s="235" t="str">
        <f t="shared" si="16"/>
        <v>Completed</v>
      </c>
      <c r="AF163" s="235" t="str">
        <f t="shared" si="17"/>
        <v>Completed</v>
      </c>
    </row>
    <row r="164" ht="133.2" spans="2:32">
      <c r="B164" s="131">
        <v>138</v>
      </c>
      <c r="C164" s="195" t="s">
        <v>2381</v>
      </c>
      <c r="D164" s="137" t="s">
        <v>2404</v>
      </c>
      <c r="E164" s="142" t="s">
        <v>131</v>
      </c>
      <c r="F164" s="139" t="str">
        <f t="shared" si="12"/>
        <v>N</v>
      </c>
      <c r="G164" s="140"/>
      <c r="H164" s="141"/>
      <c r="I164" s="164"/>
      <c r="J164" s="165" t="str">
        <f t="shared" si="13"/>
        <v>N</v>
      </c>
      <c r="K164" s="140"/>
      <c r="L164" s="141"/>
      <c r="M164" s="164"/>
      <c r="N164" s="165" t="str">
        <f t="shared" si="14"/>
        <v>N</v>
      </c>
      <c r="O164" s="140"/>
      <c r="P164" s="141"/>
      <c r="Q164" s="164"/>
      <c r="R164" s="197" t="s">
        <v>131</v>
      </c>
      <c r="S164" s="195" t="s">
        <v>2179</v>
      </c>
      <c r="T164" s="195" t="s">
        <v>2183</v>
      </c>
      <c r="U164" s="202">
        <v>3</v>
      </c>
      <c r="V164" s="202">
        <v>2</v>
      </c>
      <c r="W164" s="202">
        <v>1</v>
      </c>
      <c r="X164" s="202">
        <v>99</v>
      </c>
      <c r="Y164" s="233" t="s">
        <v>2151</v>
      </c>
      <c r="Z164" s="233" t="s">
        <v>2151</v>
      </c>
      <c r="AA164" s="233" t="s">
        <v>2147</v>
      </c>
      <c r="AB164" s="234" t="s">
        <v>2151</v>
      </c>
      <c r="AC164" s="202">
        <v>12</v>
      </c>
      <c r="AD164" s="235" t="str">
        <f t="shared" si="15"/>
        <v>Completed</v>
      </c>
      <c r="AE164" s="235" t="str">
        <f t="shared" si="16"/>
        <v>Completed</v>
      </c>
      <c r="AF164" s="235" t="str">
        <f t="shared" si="17"/>
        <v>Completed</v>
      </c>
    </row>
    <row r="165" ht="133.2" spans="2:32">
      <c r="B165" s="131">
        <v>139</v>
      </c>
      <c r="C165" s="195" t="s">
        <v>2381</v>
      </c>
      <c r="D165" s="137" t="s">
        <v>2405</v>
      </c>
      <c r="E165" s="142" t="s">
        <v>131</v>
      </c>
      <c r="F165" s="139" t="str">
        <f t="shared" si="12"/>
        <v>N</v>
      </c>
      <c r="G165" s="140"/>
      <c r="H165" s="141"/>
      <c r="I165" s="164"/>
      <c r="J165" s="165" t="str">
        <f t="shared" si="13"/>
        <v>N</v>
      </c>
      <c r="K165" s="140"/>
      <c r="L165" s="141"/>
      <c r="M165" s="164"/>
      <c r="N165" s="165" t="str">
        <f t="shared" si="14"/>
        <v>N</v>
      </c>
      <c r="O165" s="140"/>
      <c r="P165" s="141"/>
      <c r="Q165" s="164"/>
      <c r="R165" s="197" t="s">
        <v>131</v>
      </c>
      <c r="S165" s="195" t="s">
        <v>2179</v>
      </c>
      <c r="T165" s="195" t="s">
        <v>2183</v>
      </c>
      <c r="U165" s="202">
        <v>3</v>
      </c>
      <c r="V165" s="202">
        <v>2</v>
      </c>
      <c r="W165" s="202">
        <v>1</v>
      </c>
      <c r="X165" s="202">
        <v>99</v>
      </c>
      <c r="Y165" s="233" t="s">
        <v>2151</v>
      </c>
      <c r="Z165" s="233" t="s">
        <v>2151</v>
      </c>
      <c r="AA165" s="233" t="s">
        <v>2147</v>
      </c>
      <c r="AB165" s="234" t="s">
        <v>2151</v>
      </c>
      <c r="AC165" s="202">
        <v>13</v>
      </c>
      <c r="AD165" s="235" t="str">
        <f t="shared" si="15"/>
        <v>Completed</v>
      </c>
      <c r="AE165" s="235" t="str">
        <f t="shared" si="16"/>
        <v>Completed</v>
      </c>
      <c r="AF165" s="235" t="str">
        <f t="shared" si="17"/>
        <v>Completed</v>
      </c>
    </row>
    <row r="166" ht="133.2" spans="2:32">
      <c r="B166" s="131">
        <v>140</v>
      </c>
      <c r="C166" s="195" t="s">
        <v>2381</v>
      </c>
      <c r="D166" s="137" t="s">
        <v>2406</v>
      </c>
      <c r="E166" s="142" t="s">
        <v>131</v>
      </c>
      <c r="F166" s="139" t="str">
        <f t="shared" si="12"/>
        <v>N</v>
      </c>
      <c r="G166" s="140"/>
      <c r="H166" s="141"/>
      <c r="I166" s="164"/>
      <c r="J166" s="165" t="str">
        <f t="shared" si="13"/>
        <v>N</v>
      </c>
      <c r="K166" s="140"/>
      <c r="L166" s="141"/>
      <c r="M166" s="164"/>
      <c r="N166" s="165" t="str">
        <f t="shared" si="14"/>
        <v>N</v>
      </c>
      <c r="O166" s="140"/>
      <c r="P166" s="141"/>
      <c r="Q166" s="164"/>
      <c r="R166" s="197" t="s">
        <v>131</v>
      </c>
      <c r="S166" s="195" t="s">
        <v>2179</v>
      </c>
      <c r="T166" s="195" t="s">
        <v>2183</v>
      </c>
      <c r="U166" s="202">
        <v>3</v>
      </c>
      <c r="V166" s="202">
        <v>2</v>
      </c>
      <c r="W166" s="202">
        <v>1</v>
      </c>
      <c r="X166" s="202">
        <v>99</v>
      </c>
      <c r="Y166" s="233" t="s">
        <v>2151</v>
      </c>
      <c r="Z166" s="233" t="s">
        <v>2151</v>
      </c>
      <c r="AA166" s="233" t="s">
        <v>2147</v>
      </c>
      <c r="AB166" s="234" t="s">
        <v>2151</v>
      </c>
      <c r="AC166" s="202">
        <v>14</v>
      </c>
      <c r="AD166" s="235" t="str">
        <f t="shared" si="15"/>
        <v>Completed</v>
      </c>
      <c r="AE166" s="235" t="str">
        <f t="shared" si="16"/>
        <v>Completed</v>
      </c>
      <c r="AF166" s="235" t="str">
        <f t="shared" si="17"/>
        <v>Completed</v>
      </c>
    </row>
    <row r="167" ht="133.2" spans="1:32">
      <c r="A167" s="239"/>
      <c r="B167" s="131">
        <v>141</v>
      </c>
      <c r="C167" s="195" t="s">
        <v>2381</v>
      </c>
      <c r="D167" s="137" t="s">
        <v>2407</v>
      </c>
      <c r="E167" s="142" t="s">
        <v>2408</v>
      </c>
      <c r="F167" s="139" t="str">
        <f t="shared" si="12"/>
        <v>N</v>
      </c>
      <c r="G167" s="140"/>
      <c r="H167" s="141"/>
      <c r="I167" s="164"/>
      <c r="J167" s="165" t="str">
        <f t="shared" si="13"/>
        <v>N</v>
      </c>
      <c r="K167" s="140"/>
      <c r="L167" s="141"/>
      <c r="M167" s="164"/>
      <c r="N167" s="165" t="str">
        <f t="shared" si="14"/>
        <v>N</v>
      </c>
      <c r="O167" s="140"/>
      <c r="P167" s="141"/>
      <c r="Q167" s="164"/>
      <c r="R167" s="197" t="s">
        <v>131</v>
      </c>
      <c r="S167" s="195" t="s">
        <v>2179</v>
      </c>
      <c r="T167" s="195" t="s">
        <v>2183</v>
      </c>
      <c r="U167" s="202">
        <v>3</v>
      </c>
      <c r="V167" s="202">
        <v>2</v>
      </c>
      <c r="W167" s="202">
        <v>1</v>
      </c>
      <c r="X167" s="202">
        <v>99</v>
      </c>
      <c r="Y167" s="233" t="s">
        <v>2151</v>
      </c>
      <c r="Z167" s="233" t="s">
        <v>2151</v>
      </c>
      <c r="AA167" s="233" t="s">
        <v>2147</v>
      </c>
      <c r="AB167" s="234" t="s">
        <v>2151</v>
      </c>
      <c r="AC167" s="202">
        <v>15</v>
      </c>
      <c r="AD167" s="235" t="str">
        <f t="shared" si="15"/>
        <v>Completed</v>
      </c>
      <c r="AE167" s="235" t="str">
        <f t="shared" si="16"/>
        <v>Completed</v>
      </c>
      <c r="AF167" s="235" t="str">
        <f t="shared" si="17"/>
        <v>Completed</v>
      </c>
    </row>
    <row r="168" ht="133.2" spans="1:32">
      <c r="A168" s="239"/>
      <c r="B168" s="131">
        <v>142</v>
      </c>
      <c r="C168" s="195" t="s">
        <v>2381</v>
      </c>
      <c r="D168" s="137" t="s">
        <v>2409</v>
      </c>
      <c r="E168" s="142" t="s">
        <v>2410</v>
      </c>
      <c r="F168" s="139" t="str">
        <f t="shared" si="12"/>
        <v>N</v>
      </c>
      <c r="G168" s="140"/>
      <c r="H168" s="141"/>
      <c r="I168" s="164"/>
      <c r="J168" s="165" t="str">
        <f t="shared" si="13"/>
        <v>N</v>
      </c>
      <c r="K168" s="140"/>
      <c r="L168" s="141"/>
      <c r="M168" s="164"/>
      <c r="N168" s="165" t="str">
        <f t="shared" si="14"/>
        <v>N</v>
      </c>
      <c r="O168" s="140"/>
      <c r="P168" s="141"/>
      <c r="Q168" s="164"/>
      <c r="R168" s="197" t="s">
        <v>131</v>
      </c>
      <c r="S168" s="195" t="s">
        <v>2179</v>
      </c>
      <c r="T168" s="195" t="s">
        <v>2183</v>
      </c>
      <c r="U168" s="202">
        <v>3</v>
      </c>
      <c r="V168" s="202">
        <v>2</v>
      </c>
      <c r="W168" s="202">
        <v>1</v>
      </c>
      <c r="X168" s="202">
        <v>99</v>
      </c>
      <c r="Y168" s="233" t="s">
        <v>2151</v>
      </c>
      <c r="Z168" s="233" t="s">
        <v>2151</v>
      </c>
      <c r="AA168" s="233" t="s">
        <v>2147</v>
      </c>
      <c r="AB168" s="234" t="s">
        <v>2151</v>
      </c>
      <c r="AC168" s="202">
        <v>16</v>
      </c>
      <c r="AD168" s="235" t="str">
        <f t="shared" si="15"/>
        <v>Completed</v>
      </c>
      <c r="AE168" s="235" t="str">
        <f t="shared" si="16"/>
        <v>Completed</v>
      </c>
      <c r="AF168" s="235" t="str">
        <f t="shared" si="17"/>
        <v>Completed</v>
      </c>
    </row>
    <row r="169" ht="121.2" spans="1:32">
      <c r="A169" s="239"/>
      <c r="B169" s="131">
        <v>143</v>
      </c>
      <c r="C169" s="195" t="s">
        <v>2381</v>
      </c>
      <c r="D169" s="137" t="s">
        <v>2411</v>
      </c>
      <c r="E169" s="142" t="s">
        <v>2412</v>
      </c>
      <c r="F169" s="139" t="str">
        <f t="shared" si="12"/>
        <v>N</v>
      </c>
      <c r="G169" s="140"/>
      <c r="H169" s="141"/>
      <c r="I169" s="164"/>
      <c r="J169" s="165" t="str">
        <f t="shared" si="13"/>
        <v>N</v>
      </c>
      <c r="K169" s="140"/>
      <c r="L169" s="141"/>
      <c r="M169" s="164"/>
      <c r="N169" s="165" t="str">
        <f t="shared" si="14"/>
        <v>N</v>
      </c>
      <c r="O169" s="140"/>
      <c r="P169" s="141"/>
      <c r="Q169" s="164"/>
      <c r="R169" s="197" t="s">
        <v>2413</v>
      </c>
      <c r="S169" s="195" t="s">
        <v>2179</v>
      </c>
      <c r="T169" s="195" t="s">
        <v>2189</v>
      </c>
      <c r="U169" s="202">
        <v>3</v>
      </c>
      <c r="V169" s="202">
        <v>2</v>
      </c>
      <c r="W169" s="202">
        <v>1</v>
      </c>
      <c r="X169" s="202">
        <v>99</v>
      </c>
      <c r="Y169" s="233" t="s">
        <v>2151</v>
      </c>
      <c r="Z169" s="233" t="s">
        <v>2151</v>
      </c>
      <c r="AA169" s="233" t="s">
        <v>2147</v>
      </c>
      <c r="AB169" s="234" t="s">
        <v>2151</v>
      </c>
      <c r="AC169" s="202">
        <v>17</v>
      </c>
      <c r="AD169" s="235" t="str">
        <f t="shared" si="15"/>
        <v>Completed</v>
      </c>
      <c r="AE169" s="235" t="str">
        <f t="shared" si="16"/>
        <v>Completed</v>
      </c>
      <c r="AF169" s="235" t="str">
        <f t="shared" si="17"/>
        <v>Completed</v>
      </c>
    </row>
    <row r="170" ht="121.2" spans="1:32">
      <c r="A170" s="239"/>
      <c r="B170" s="131">
        <v>144</v>
      </c>
      <c r="C170" s="195" t="s">
        <v>2381</v>
      </c>
      <c r="D170" s="137" t="s">
        <v>2414</v>
      </c>
      <c r="E170" s="142" t="s">
        <v>2415</v>
      </c>
      <c r="F170" s="139" t="str">
        <f t="shared" si="12"/>
        <v>N</v>
      </c>
      <c r="G170" s="140"/>
      <c r="H170" s="141"/>
      <c r="I170" s="164"/>
      <c r="J170" s="165" t="str">
        <f t="shared" si="13"/>
        <v>N</v>
      </c>
      <c r="K170" s="140"/>
      <c r="L170" s="141"/>
      <c r="M170" s="164"/>
      <c r="N170" s="165" t="str">
        <f t="shared" si="14"/>
        <v>N</v>
      </c>
      <c r="O170" s="140"/>
      <c r="P170" s="141"/>
      <c r="Q170" s="164"/>
      <c r="R170" s="197" t="s">
        <v>2416</v>
      </c>
      <c r="S170" s="195" t="s">
        <v>2179</v>
      </c>
      <c r="T170" s="195" t="s">
        <v>2189</v>
      </c>
      <c r="U170" s="202">
        <v>3</v>
      </c>
      <c r="V170" s="202">
        <v>2</v>
      </c>
      <c r="W170" s="202">
        <v>1</v>
      </c>
      <c r="X170" s="202">
        <v>99</v>
      </c>
      <c r="Y170" s="233" t="s">
        <v>2151</v>
      </c>
      <c r="Z170" s="233" t="s">
        <v>2151</v>
      </c>
      <c r="AA170" s="233" t="s">
        <v>2147</v>
      </c>
      <c r="AB170" s="234" t="s">
        <v>2151</v>
      </c>
      <c r="AC170" s="202">
        <v>18</v>
      </c>
      <c r="AD170" s="235" t="str">
        <f t="shared" si="15"/>
        <v>Completed</v>
      </c>
      <c r="AE170" s="235" t="str">
        <f t="shared" si="16"/>
        <v>Completed</v>
      </c>
      <c r="AF170" s="235" t="str">
        <f t="shared" si="17"/>
        <v>Completed</v>
      </c>
    </row>
    <row r="171" ht="132" spans="1:32">
      <c r="A171" s="239"/>
      <c r="B171" s="131">
        <v>145</v>
      </c>
      <c r="C171" s="195" t="s">
        <v>2381</v>
      </c>
      <c r="D171" s="137" t="s">
        <v>2417</v>
      </c>
      <c r="E171" s="142" t="s">
        <v>2418</v>
      </c>
      <c r="F171" s="139" t="str">
        <f t="shared" si="12"/>
        <v>N</v>
      </c>
      <c r="G171" s="140"/>
      <c r="H171" s="141"/>
      <c r="I171" s="164"/>
      <c r="J171" s="165" t="str">
        <f t="shared" si="13"/>
        <v>N</v>
      </c>
      <c r="K171" s="140"/>
      <c r="L171" s="141"/>
      <c r="M171" s="164"/>
      <c r="N171" s="165" t="str">
        <f t="shared" si="14"/>
        <v>N</v>
      </c>
      <c r="O171" s="140"/>
      <c r="P171" s="141"/>
      <c r="Q171" s="164"/>
      <c r="R171" s="197" t="s">
        <v>131</v>
      </c>
      <c r="S171" s="195" t="s">
        <v>2179</v>
      </c>
      <c r="T171" s="195" t="s">
        <v>2191</v>
      </c>
      <c r="U171" s="202">
        <v>3</v>
      </c>
      <c r="V171" s="202">
        <v>2</v>
      </c>
      <c r="W171" s="202">
        <v>1</v>
      </c>
      <c r="X171" s="202">
        <v>99</v>
      </c>
      <c r="Y171" s="233" t="s">
        <v>2151</v>
      </c>
      <c r="Z171" s="233" t="s">
        <v>2151</v>
      </c>
      <c r="AA171" s="233" t="s">
        <v>2147</v>
      </c>
      <c r="AB171" s="234" t="s">
        <v>2151</v>
      </c>
      <c r="AC171" s="202">
        <v>19</v>
      </c>
      <c r="AD171" s="235" t="str">
        <f t="shared" si="15"/>
        <v>Completed</v>
      </c>
      <c r="AE171" s="235" t="str">
        <f t="shared" si="16"/>
        <v>Completed</v>
      </c>
      <c r="AF171" s="235" t="str">
        <f t="shared" si="17"/>
        <v>Completed</v>
      </c>
    </row>
    <row r="172" ht="132" spans="1:32">
      <c r="A172" s="239"/>
      <c r="B172" s="131">
        <v>146</v>
      </c>
      <c r="C172" s="195" t="s">
        <v>2381</v>
      </c>
      <c r="D172" s="137" t="s">
        <v>2419</v>
      </c>
      <c r="E172" s="142" t="s">
        <v>2420</v>
      </c>
      <c r="F172" s="139" t="str">
        <f t="shared" si="12"/>
        <v>N</v>
      </c>
      <c r="G172" s="140"/>
      <c r="H172" s="141"/>
      <c r="I172" s="164"/>
      <c r="J172" s="165" t="str">
        <f t="shared" si="13"/>
        <v>N</v>
      </c>
      <c r="K172" s="140"/>
      <c r="L172" s="141"/>
      <c r="M172" s="164"/>
      <c r="N172" s="165" t="str">
        <f t="shared" si="14"/>
        <v>N</v>
      </c>
      <c r="O172" s="140"/>
      <c r="P172" s="141"/>
      <c r="Q172" s="164"/>
      <c r="R172" s="197" t="s">
        <v>131</v>
      </c>
      <c r="S172" s="195" t="s">
        <v>2179</v>
      </c>
      <c r="T172" s="195" t="s">
        <v>2191</v>
      </c>
      <c r="U172" s="202">
        <v>3</v>
      </c>
      <c r="V172" s="202">
        <v>2</v>
      </c>
      <c r="W172" s="202">
        <v>1</v>
      </c>
      <c r="X172" s="202">
        <v>99</v>
      </c>
      <c r="Y172" s="233" t="s">
        <v>2151</v>
      </c>
      <c r="Z172" s="233" t="s">
        <v>2151</v>
      </c>
      <c r="AA172" s="233" t="s">
        <v>2147</v>
      </c>
      <c r="AB172" s="234" t="s">
        <v>2151</v>
      </c>
      <c r="AC172" s="202">
        <v>20</v>
      </c>
      <c r="AD172" s="235" t="str">
        <f t="shared" si="15"/>
        <v>Completed</v>
      </c>
      <c r="AE172" s="235" t="str">
        <f t="shared" si="16"/>
        <v>Completed</v>
      </c>
      <c r="AF172" s="235" t="str">
        <f t="shared" si="17"/>
        <v>Completed</v>
      </c>
    </row>
    <row r="173" ht="96" spans="1:32">
      <c r="A173" s="239"/>
      <c r="B173" s="131">
        <v>147</v>
      </c>
      <c r="C173" s="195" t="s">
        <v>2381</v>
      </c>
      <c r="D173" s="137" t="s">
        <v>2421</v>
      </c>
      <c r="E173" s="142" t="s">
        <v>2422</v>
      </c>
      <c r="F173" s="139" t="str">
        <f t="shared" si="12"/>
        <v>N</v>
      </c>
      <c r="G173" s="140"/>
      <c r="H173" s="141"/>
      <c r="I173" s="164"/>
      <c r="J173" s="165" t="str">
        <f t="shared" si="13"/>
        <v>N</v>
      </c>
      <c r="K173" s="140"/>
      <c r="L173" s="141"/>
      <c r="M173" s="164"/>
      <c r="N173" s="165" t="str">
        <f t="shared" si="14"/>
        <v>N</v>
      </c>
      <c r="O173" s="140"/>
      <c r="P173" s="141"/>
      <c r="Q173" s="164"/>
      <c r="R173" s="197" t="s">
        <v>131</v>
      </c>
      <c r="S173" s="195" t="s">
        <v>2193</v>
      </c>
      <c r="T173" s="195" t="s">
        <v>2194</v>
      </c>
      <c r="U173" s="202">
        <v>3</v>
      </c>
      <c r="V173" s="202">
        <v>2</v>
      </c>
      <c r="W173" s="202">
        <v>1</v>
      </c>
      <c r="X173" s="202">
        <v>99</v>
      </c>
      <c r="Y173" s="233" t="s">
        <v>2151</v>
      </c>
      <c r="Z173" s="233" t="s">
        <v>2151</v>
      </c>
      <c r="AA173" s="233" t="s">
        <v>2147</v>
      </c>
      <c r="AB173" s="234" t="s">
        <v>2151</v>
      </c>
      <c r="AC173" s="202">
        <v>21</v>
      </c>
      <c r="AD173" s="235" t="str">
        <f t="shared" si="15"/>
        <v>Completed</v>
      </c>
      <c r="AE173" s="235" t="str">
        <f t="shared" si="16"/>
        <v>Completed</v>
      </c>
      <c r="AF173" s="235" t="str">
        <f t="shared" si="17"/>
        <v>Completed</v>
      </c>
    </row>
    <row r="174" ht="96" spans="1:32">
      <c r="A174" s="239"/>
      <c r="B174" s="131">
        <v>148</v>
      </c>
      <c r="C174" s="195" t="s">
        <v>2381</v>
      </c>
      <c r="D174" s="137" t="s">
        <v>2423</v>
      </c>
      <c r="E174" s="142" t="s">
        <v>2424</v>
      </c>
      <c r="F174" s="139" t="str">
        <f t="shared" si="12"/>
        <v>N</v>
      </c>
      <c r="G174" s="140"/>
      <c r="H174" s="141"/>
      <c r="I174" s="164"/>
      <c r="J174" s="165" t="str">
        <f t="shared" si="13"/>
        <v>N</v>
      </c>
      <c r="K174" s="140"/>
      <c r="L174" s="141"/>
      <c r="M174" s="164"/>
      <c r="N174" s="165" t="str">
        <f t="shared" si="14"/>
        <v>N</v>
      </c>
      <c r="O174" s="140"/>
      <c r="P174" s="141"/>
      <c r="Q174" s="164"/>
      <c r="R174" s="197" t="s">
        <v>131</v>
      </c>
      <c r="S174" s="195" t="s">
        <v>2193</v>
      </c>
      <c r="T174" s="195" t="s">
        <v>2194</v>
      </c>
      <c r="U174" s="202">
        <v>3</v>
      </c>
      <c r="V174" s="202">
        <v>2</v>
      </c>
      <c r="W174" s="202">
        <v>1</v>
      </c>
      <c r="X174" s="202">
        <v>99</v>
      </c>
      <c r="Y174" s="233" t="s">
        <v>2151</v>
      </c>
      <c r="Z174" s="233" t="s">
        <v>2151</v>
      </c>
      <c r="AA174" s="233" t="s">
        <v>2147</v>
      </c>
      <c r="AB174" s="234" t="s">
        <v>2151</v>
      </c>
      <c r="AC174" s="202">
        <v>22</v>
      </c>
      <c r="AD174" s="235" t="str">
        <f t="shared" si="15"/>
        <v>Completed</v>
      </c>
      <c r="AE174" s="235" t="str">
        <f t="shared" si="16"/>
        <v>Completed</v>
      </c>
      <c r="AF174" s="235" t="str">
        <f t="shared" si="17"/>
        <v>Completed</v>
      </c>
    </row>
    <row r="175" ht="84" spans="1:32">
      <c r="A175" s="239"/>
      <c r="B175" s="131">
        <v>149</v>
      </c>
      <c r="C175" s="195" t="s">
        <v>2381</v>
      </c>
      <c r="D175" s="137" t="s">
        <v>2425</v>
      </c>
      <c r="E175" s="142" t="s">
        <v>2426</v>
      </c>
      <c r="F175" s="139" t="str">
        <f t="shared" si="12"/>
        <v>N</v>
      </c>
      <c r="G175" s="140"/>
      <c r="H175" s="141"/>
      <c r="I175" s="164"/>
      <c r="J175" s="165" t="str">
        <f t="shared" si="13"/>
        <v>N</v>
      </c>
      <c r="K175" s="140"/>
      <c r="L175" s="141"/>
      <c r="M175" s="164"/>
      <c r="N175" s="165" t="str">
        <f t="shared" si="14"/>
        <v>N</v>
      </c>
      <c r="O175" s="140"/>
      <c r="P175" s="141"/>
      <c r="Q175" s="164"/>
      <c r="R175" s="197" t="s">
        <v>131</v>
      </c>
      <c r="S175" s="195" t="s">
        <v>2193</v>
      </c>
      <c r="T175" s="195" t="s">
        <v>2194</v>
      </c>
      <c r="U175" s="202">
        <v>3</v>
      </c>
      <c r="V175" s="202">
        <v>2</v>
      </c>
      <c r="W175" s="202">
        <v>1</v>
      </c>
      <c r="X175" s="202">
        <v>99</v>
      </c>
      <c r="Y175" s="233" t="s">
        <v>2151</v>
      </c>
      <c r="Z175" s="233" t="s">
        <v>2151</v>
      </c>
      <c r="AA175" s="233" t="s">
        <v>2147</v>
      </c>
      <c r="AB175" s="234" t="s">
        <v>2151</v>
      </c>
      <c r="AC175" s="202">
        <v>23</v>
      </c>
      <c r="AD175" s="235" t="str">
        <f t="shared" si="15"/>
        <v>Completed</v>
      </c>
      <c r="AE175" s="235" t="str">
        <f t="shared" si="16"/>
        <v>Completed</v>
      </c>
      <c r="AF175" s="235" t="str">
        <f t="shared" si="17"/>
        <v>Completed</v>
      </c>
    </row>
    <row r="176" ht="108" spans="1:32">
      <c r="A176" s="239"/>
      <c r="B176" s="131">
        <v>150</v>
      </c>
      <c r="C176" s="195" t="s">
        <v>2381</v>
      </c>
      <c r="D176" s="137" t="s">
        <v>2427</v>
      </c>
      <c r="E176" s="142" t="s">
        <v>2428</v>
      </c>
      <c r="F176" s="139" t="str">
        <f t="shared" si="12"/>
        <v>N</v>
      </c>
      <c r="G176" s="140"/>
      <c r="H176" s="141"/>
      <c r="I176" s="164"/>
      <c r="J176" s="165" t="str">
        <f t="shared" si="13"/>
        <v>N</v>
      </c>
      <c r="K176" s="140"/>
      <c r="L176" s="141"/>
      <c r="M176" s="164"/>
      <c r="N176" s="165" t="str">
        <f t="shared" si="14"/>
        <v>N</v>
      </c>
      <c r="O176" s="140"/>
      <c r="P176" s="141"/>
      <c r="Q176" s="164"/>
      <c r="R176" s="197" t="s">
        <v>131</v>
      </c>
      <c r="S176" s="195" t="s">
        <v>2193</v>
      </c>
      <c r="T176" s="195" t="s">
        <v>2196</v>
      </c>
      <c r="U176" s="202">
        <v>3</v>
      </c>
      <c r="V176" s="202">
        <v>2</v>
      </c>
      <c r="W176" s="202">
        <v>1</v>
      </c>
      <c r="X176" s="202">
        <v>99</v>
      </c>
      <c r="Y176" s="233" t="s">
        <v>2151</v>
      </c>
      <c r="Z176" s="233" t="s">
        <v>2151</v>
      </c>
      <c r="AA176" s="233" t="s">
        <v>2147</v>
      </c>
      <c r="AB176" s="234" t="s">
        <v>2151</v>
      </c>
      <c r="AC176" s="202">
        <v>24</v>
      </c>
      <c r="AD176" s="235" t="str">
        <f t="shared" si="15"/>
        <v>Completed</v>
      </c>
      <c r="AE176" s="235" t="str">
        <f t="shared" si="16"/>
        <v>Completed</v>
      </c>
      <c r="AF176" s="235" t="str">
        <f t="shared" si="17"/>
        <v>Completed</v>
      </c>
    </row>
    <row r="177" ht="145.2" spans="1:32">
      <c r="A177" s="239"/>
      <c r="B177" s="131">
        <v>151</v>
      </c>
      <c r="C177" s="195" t="s">
        <v>2381</v>
      </c>
      <c r="D177" s="137" t="s">
        <v>2429</v>
      </c>
      <c r="E177" s="142" t="s">
        <v>2430</v>
      </c>
      <c r="F177" s="139" t="str">
        <f t="shared" si="12"/>
        <v>N</v>
      </c>
      <c r="G177" s="140"/>
      <c r="H177" s="141"/>
      <c r="I177" s="164"/>
      <c r="J177" s="165" t="str">
        <f t="shared" si="13"/>
        <v>N</v>
      </c>
      <c r="K177" s="140"/>
      <c r="L177" s="141"/>
      <c r="M177" s="164"/>
      <c r="N177" s="165" t="str">
        <f t="shared" si="14"/>
        <v>N</v>
      </c>
      <c r="O177" s="140"/>
      <c r="P177" s="141"/>
      <c r="Q177" s="164"/>
      <c r="R177" s="197" t="s">
        <v>2255</v>
      </c>
      <c r="S177" s="195" t="s">
        <v>2193</v>
      </c>
      <c r="T177" s="195" t="s">
        <v>2199</v>
      </c>
      <c r="U177" s="202">
        <v>3</v>
      </c>
      <c r="V177" s="202">
        <v>2</v>
      </c>
      <c r="W177" s="202">
        <v>1</v>
      </c>
      <c r="X177" s="202">
        <v>99</v>
      </c>
      <c r="Y177" s="233" t="s">
        <v>2151</v>
      </c>
      <c r="Z177" s="233" t="s">
        <v>2151</v>
      </c>
      <c r="AA177" s="233" t="s">
        <v>2147</v>
      </c>
      <c r="AB177" s="234" t="s">
        <v>2151</v>
      </c>
      <c r="AC177" s="202">
        <v>26</v>
      </c>
      <c r="AD177" s="235" t="str">
        <f t="shared" si="15"/>
        <v>Completed</v>
      </c>
      <c r="AE177" s="235" t="str">
        <f t="shared" si="16"/>
        <v>Completed</v>
      </c>
      <c r="AF177" s="235" t="str">
        <f t="shared" si="17"/>
        <v>Completed</v>
      </c>
    </row>
    <row r="178" ht="145.2" spans="1:32">
      <c r="A178" s="239"/>
      <c r="B178" s="131">
        <v>152</v>
      </c>
      <c r="C178" s="195" t="s">
        <v>2381</v>
      </c>
      <c r="D178" s="137" t="s">
        <v>2431</v>
      </c>
      <c r="E178" s="142" t="s">
        <v>2432</v>
      </c>
      <c r="F178" s="139" t="str">
        <f t="shared" si="12"/>
        <v>N</v>
      </c>
      <c r="G178" s="140"/>
      <c r="H178" s="141"/>
      <c r="I178" s="164"/>
      <c r="J178" s="165" t="str">
        <f t="shared" si="13"/>
        <v>N</v>
      </c>
      <c r="K178" s="140"/>
      <c r="L178" s="141"/>
      <c r="M178" s="164"/>
      <c r="N178" s="165" t="str">
        <f t="shared" si="14"/>
        <v>N</v>
      </c>
      <c r="O178" s="140"/>
      <c r="P178" s="141"/>
      <c r="Q178" s="164"/>
      <c r="R178" s="197" t="s">
        <v>2255</v>
      </c>
      <c r="S178" s="195" t="s">
        <v>2193</v>
      </c>
      <c r="T178" s="195" t="s">
        <v>2199</v>
      </c>
      <c r="U178" s="202">
        <v>3</v>
      </c>
      <c r="V178" s="202">
        <v>2</v>
      </c>
      <c r="W178" s="202">
        <v>1</v>
      </c>
      <c r="X178" s="202">
        <v>99</v>
      </c>
      <c r="Y178" s="233" t="s">
        <v>2151</v>
      </c>
      <c r="Z178" s="233" t="s">
        <v>2151</v>
      </c>
      <c r="AA178" s="233" t="s">
        <v>2147</v>
      </c>
      <c r="AB178" s="234" t="s">
        <v>2151</v>
      </c>
      <c r="AC178" s="202">
        <v>27</v>
      </c>
      <c r="AD178" s="235" t="str">
        <f t="shared" si="15"/>
        <v>Completed</v>
      </c>
      <c r="AE178" s="235" t="str">
        <f t="shared" si="16"/>
        <v>Completed</v>
      </c>
      <c r="AF178" s="235" t="str">
        <f t="shared" si="17"/>
        <v>Completed</v>
      </c>
    </row>
    <row r="179" ht="145.2" spans="1:32">
      <c r="A179" s="239"/>
      <c r="B179" s="131">
        <v>153</v>
      </c>
      <c r="C179" s="195" t="s">
        <v>2381</v>
      </c>
      <c r="D179" s="137" t="s">
        <v>2433</v>
      </c>
      <c r="E179" s="142" t="s">
        <v>2434</v>
      </c>
      <c r="F179" s="139" t="str">
        <f t="shared" si="12"/>
        <v>N</v>
      </c>
      <c r="G179" s="140"/>
      <c r="H179" s="141"/>
      <c r="I179" s="164"/>
      <c r="J179" s="165" t="str">
        <f t="shared" si="13"/>
        <v>N</v>
      </c>
      <c r="K179" s="140"/>
      <c r="L179" s="141"/>
      <c r="M179" s="164"/>
      <c r="N179" s="165" t="str">
        <f t="shared" si="14"/>
        <v>N</v>
      </c>
      <c r="O179" s="140"/>
      <c r="P179" s="141"/>
      <c r="Q179" s="164"/>
      <c r="R179" s="197" t="s">
        <v>2255</v>
      </c>
      <c r="S179" s="195" t="s">
        <v>2193</v>
      </c>
      <c r="T179" s="195" t="s">
        <v>2199</v>
      </c>
      <c r="U179" s="202">
        <v>3</v>
      </c>
      <c r="V179" s="202">
        <v>2</v>
      </c>
      <c r="W179" s="202">
        <v>1</v>
      </c>
      <c r="X179" s="202">
        <v>99</v>
      </c>
      <c r="Y179" s="233" t="s">
        <v>2151</v>
      </c>
      <c r="Z179" s="233" t="s">
        <v>2151</v>
      </c>
      <c r="AA179" s="233" t="s">
        <v>2147</v>
      </c>
      <c r="AB179" s="234" t="s">
        <v>2151</v>
      </c>
      <c r="AC179" s="202">
        <v>28</v>
      </c>
      <c r="AD179" s="235" t="str">
        <f t="shared" si="15"/>
        <v>Completed</v>
      </c>
      <c r="AE179" s="235" t="str">
        <f t="shared" si="16"/>
        <v>Completed</v>
      </c>
      <c r="AF179" s="235" t="str">
        <f t="shared" si="17"/>
        <v>Completed</v>
      </c>
    </row>
    <row r="180" ht="145.2" spans="1:32">
      <c r="A180" s="239"/>
      <c r="B180" s="131">
        <v>154</v>
      </c>
      <c r="C180" s="195" t="s">
        <v>2381</v>
      </c>
      <c r="D180" s="137" t="s">
        <v>2435</v>
      </c>
      <c r="E180" s="142" t="s">
        <v>2436</v>
      </c>
      <c r="F180" s="139" t="str">
        <f t="shared" si="12"/>
        <v>N</v>
      </c>
      <c r="G180" s="140"/>
      <c r="H180" s="141"/>
      <c r="I180" s="164"/>
      <c r="J180" s="165" t="str">
        <f t="shared" si="13"/>
        <v>N</v>
      </c>
      <c r="K180" s="140"/>
      <c r="L180" s="141"/>
      <c r="M180" s="164"/>
      <c r="N180" s="165" t="str">
        <f t="shared" si="14"/>
        <v>N</v>
      </c>
      <c r="O180" s="140"/>
      <c r="P180" s="141"/>
      <c r="Q180" s="164"/>
      <c r="R180" s="197" t="s">
        <v>2255</v>
      </c>
      <c r="S180" s="195" t="s">
        <v>2193</v>
      </c>
      <c r="T180" s="195" t="s">
        <v>2199</v>
      </c>
      <c r="U180" s="202">
        <v>3</v>
      </c>
      <c r="V180" s="202">
        <v>2</v>
      </c>
      <c r="W180" s="202">
        <v>1</v>
      </c>
      <c r="X180" s="202">
        <v>99</v>
      </c>
      <c r="Y180" s="233" t="s">
        <v>2151</v>
      </c>
      <c r="Z180" s="233" t="s">
        <v>2151</v>
      </c>
      <c r="AA180" s="233" t="s">
        <v>2147</v>
      </c>
      <c r="AB180" s="234" t="s">
        <v>2151</v>
      </c>
      <c r="AC180" s="202">
        <v>29</v>
      </c>
      <c r="AD180" s="235" t="str">
        <f t="shared" si="15"/>
        <v>Completed</v>
      </c>
      <c r="AE180" s="235" t="str">
        <f t="shared" si="16"/>
        <v>Completed</v>
      </c>
      <c r="AF180" s="235" t="str">
        <f t="shared" si="17"/>
        <v>Completed</v>
      </c>
    </row>
    <row r="181" ht="145.2" spans="1:32">
      <c r="A181" s="239"/>
      <c r="B181" s="131">
        <v>155</v>
      </c>
      <c r="C181" s="195" t="s">
        <v>2381</v>
      </c>
      <c r="D181" s="137" t="s">
        <v>2437</v>
      </c>
      <c r="E181" s="142" t="s">
        <v>2438</v>
      </c>
      <c r="F181" s="139" t="str">
        <f t="shared" si="12"/>
        <v>N</v>
      </c>
      <c r="G181" s="140"/>
      <c r="H181" s="141"/>
      <c r="I181" s="164"/>
      <c r="J181" s="165" t="str">
        <f t="shared" si="13"/>
        <v>N</v>
      </c>
      <c r="K181" s="140"/>
      <c r="L181" s="141"/>
      <c r="M181" s="164"/>
      <c r="N181" s="165" t="str">
        <f t="shared" si="14"/>
        <v>N</v>
      </c>
      <c r="O181" s="140"/>
      <c r="P181" s="141"/>
      <c r="Q181" s="164"/>
      <c r="R181" s="197" t="s">
        <v>2255</v>
      </c>
      <c r="S181" s="195" t="s">
        <v>2193</v>
      </c>
      <c r="T181" s="195" t="s">
        <v>2199</v>
      </c>
      <c r="U181" s="202">
        <v>3</v>
      </c>
      <c r="V181" s="202">
        <v>2</v>
      </c>
      <c r="W181" s="202">
        <v>1</v>
      </c>
      <c r="X181" s="202">
        <v>99</v>
      </c>
      <c r="Y181" s="233" t="s">
        <v>2151</v>
      </c>
      <c r="Z181" s="233" t="s">
        <v>2151</v>
      </c>
      <c r="AA181" s="233" t="s">
        <v>2147</v>
      </c>
      <c r="AB181" s="234" t="s">
        <v>2151</v>
      </c>
      <c r="AC181" s="202">
        <v>30</v>
      </c>
      <c r="AD181" s="235" t="str">
        <f t="shared" si="15"/>
        <v>Completed</v>
      </c>
      <c r="AE181" s="235" t="str">
        <f t="shared" si="16"/>
        <v>Completed</v>
      </c>
      <c r="AF181" s="235" t="str">
        <f t="shared" si="17"/>
        <v>Completed</v>
      </c>
    </row>
    <row r="182" ht="145.2" spans="1:32">
      <c r="A182" s="239"/>
      <c r="B182" s="131">
        <v>156</v>
      </c>
      <c r="C182" s="195" t="s">
        <v>2381</v>
      </c>
      <c r="D182" s="137" t="s">
        <v>2439</v>
      </c>
      <c r="E182" s="142" t="s">
        <v>2440</v>
      </c>
      <c r="F182" s="139" t="str">
        <f t="shared" si="12"/>
        <v>N</v>
      </c>
      <c r="G182" s="140"/>
      <c r="H182" s="141"/>
      <c r="I182" s="164"/>
      <c r="J182" s="165" t="str">
        <f t="shared" si="13"/>
        <v>N</v>
      </c>
      <c r="K182" s="140"/>
      <c r="L182" s="141"/>
      <c r="M182" s="164"/>
      <c r="N182" s="165" t="str">
        <f t="shared" si="14"/>
        <v>N</v>
      </c>
      <c r="O182" s="140"/>
      <c r="P182" s="141"/>
      <c r="Q182" s="164"/>
      <c r="R182" s="197" t="s">
        <v>2255</v>
      </c>
      <c r="S182" s="195" t="s">
        <v>2193</v>
      </c>
      <c r="T182" s="195" t="s">
        <v>2199</v>
      </c>
      <c r="U182" s="202">
        <v>3</v>
      </c>
      <c r="V182" s="202">
        <v>2</v>
      </c>
      <c r="W182" s="202">
        <v>1</v>
      </c>
      <c r="X182" s="202">
        <v>99</v>
      </c>
      <c r="Y182" s="233" t="s">
        <v>2151</v>
      </c>
      <c r="Z182" s="233" t="s">
        <v>2151</v>
      </c>
      <c r="AA182" s="233" t="s">
        <v>2147</v>
      </c>
      <c r="AB182" s="234" t="s">
        <v>2151</v>
      </c>
      <c r="AC182" s="202">
        <v>31</v>
      </c>
      <c r="AD182" s="235" t="str">
        <f t="shared" si="15"/>
        <v>Completed</v>
      </c>
      <c r="AE182" s="235" t="str">
        <f t="shared" si="16"/>
        <v>Completed</v>
      </c>
      <c r="AF182" s="235" t="str">
        <f t="shared" si="17"/>
        <v>Completed</v>
      </c>
    </row>
    <row r="183" ht="145.2" spans="1:32">
      <c r="A183" s="239"/>
      <c r="B183" s="131">
        <v>157</v>
      </c>
      <c r="C183" s="195" t="s">
        <v>2381</v>
      </c>
      <c r="D183" s="137" t="s">
        <v>2441</v>
      </c>
      <c r="E183" s="142" t="s">
        <v>2442</v>
      </c>
      <c r="F183" s="139" t="str">
        <f t="shared" si="12"/>
        <v>N</v>
      </c>
      <c r="G183" s="140"/>
      <c r="H183" s="141"/>
      <c r="I183" s="164"/>
      <c r="J183" s="165" t="str">
        <f t="shared" si="13"/>
        <v>N</v>
      </c>
      <c r="K183" s="140"/>
      <c r="L183" s="141"/>
      <c r="M183" s="164"/>
      <c r="N183" s="165" t="str">
        <f t="shared" si="14"/>
        <v>N</v>
      </c>
      <c r="O183" s="140"/>
      <c r="P183" s="141"/>
      <c r="Q183" s="164"/>
      <c r="R183" s="197" t="s">
        <v>2255</v>
      </c>
      <c r="S183" s="195" t="s">
        <v>2193</v>
      </c>
      <c r="T183" s="195" t="s">
        <v>2199</v>
      </c>
      <c r="U183" s="202">
        <v>3</v>
      </c>
      <c r="V183" s="202">
        <v>2</v>
      </c>
      <c r="W183" s="202">
        <v>1</v>
      </c>
      <c r="X183" s="202">
        <v>99</v>
      </c>
      <c r="Y183" s="233" t="s">
        <v>2151</v>
      </c>
      <c r="Z183" s="233" t="s">
        <v>2151</v>
      </c>
      <c r="AA183" s="233" t="s">
        <v>2147</v>
      </c>
      <c r="AB183" s="234" t="s">
        <v>2151</v>
      </c>
      <c r="AC183" s="202">
        <v>32</v>
      </c>
      <c r="AD183" s="235" t="str">
        <f t="shared" si="15"/>
        <v>Completed</v>
      </c>
      <c r="AE183" s="235" t="str">
        <f t="shared" si="16"/>
        <v>Completed</v>
      </c>
      <c r="AF183" s="235" t="str">
        <f t="shared" si="17"/>
        <v>Completed</v>
      </c>
    </row>
    <row r="184" ht="145.2" spans="1:32">
      <c r="A184" s="239"/>
      <c r="B184" s="131">
        <v>158</v>
      </c>
      <c r="C184" s="195" t="s">
        <v>2381</v>
      </c>
      <c r="D184" s="137" t="s">
        <v>2443</v>
      </c>
      <c r="E184" s="142" t="s">
        <v>2444</v>
      </c>
      <c r="F184" s="139" t="str">
        <f t="shared" si="12"/>
        <v>N</v>
      </c>
      <c r="G184" s="140"/>
      <c r="H184" s="141"/>
      <c r="I184" s="164"/>
      <c r="J184" s="165" t="str">
        <f t="shared" si="13"/>
        <v>N</v>
      </c>
      <c r="K184" s="140"/>
      <c r="L184" s="141"/>
      <c r="M184" s="164"/>
      <c r="N184" s="165" t="str">
        <f t="shared" si="14"/>
        <v>N</v>
      </c>
      <c r="O184" s="140"/>
      <c r="P184" s="141"/>
      <c r="Q184" s="164"/>
      <c r="R184" s="197" t="s">
        <v>2255</v>
      </c>
      <c r="S184" s="195" t="s">
        <v>2193</v>
      </c>
      <c r="T184" s="195" t="s">
        <v>2199</v>
      </c>
      <c r="U184" s="202">
        <v>3</v>
      </c>
      <c r="V184" s="202">
        <v>2</v>
      </c>
      <c r="W184" s="202">
        <v>1</v>
      </c>
      <c r="X184" s="202">
        <v>99</v>
      </c>
      <c r="Y184" s="233" t="s">
        <v>2151</v>
      </c>
      <c r="Z184" s="233" t="s">
        <v>2151</v>
      </c>
      <c r="AA184" s="233" t="s">
        <v>2147</v>
      </c>
      <c r="AB184" s="234" t="s">
        <v>2151</v>
      </c>
      <c r="AC184" s="202">
        <v>33</v>
      </c>
      <c r="AD184" s="235" t="str">
        <f t="shared" si="15"/>
        <v>Completed</v>
      </c>
      <c r="AE184" s="235" t="str">
        <f t="shared" si="16"/>
        <v>Completed</v>
      </c>
      <c r="AF184" s="235" t="str">
        <f t="shared" si="17"/>
        <v>Completed</v>
      </c>
    </row>
    <row r="185" ht="109.2" spans="1:32">
      <c r="A185" s="239"/>
      <c r="B185" s="131">
        <v>159</v>
      </c>
      <c r="C185" s="195" t="s">
        <v>2381</v>
      </c>
      <c r="D185" s="137" t="s">
        <v>2445</v>
      </c>
      <c r="E185" s="142" t="s">
        <v>2446</v>
      </c>
      <c r="F185" s="139" t="str">
        <f t="shared" si="12"/>
        <v>N</v>
      </c>
      <c r="G185" s="140"/>
      <c r="H185" s="141"/>
      <c r="I185" s="164"/>
      <c r="J185" s="165" t="str">
        <f t="shared" si="13"/>
        <v>N</v>
      </c>
      <c r="K185" s="140"/>
      <c r="L185" s="141"/>
      <c r="M185" s="164"/>
      <c r="N185" s="165" t="str">
        <f t="shared" si="14"/>
        <v>N</v>
      </c>
      <c r="O185" s="140"/>
      <c r="P185" s="141"/>
      <c r="Q185" s="164"/>
      <c r="R185" s="197" t="s">
        <v>131</v>
      </c>
      <c r="S185" s="195" t="s">
        <v>2211</v>
      </c>
      <c r="T185" s="195" t="s">
        <v>2212</v>
      </c>
      <c r="U185" s="202">
        <v>3</v>
      </c>
      <c r="V185" s="202">
        <v>2</v>
      </c>
      <c r="W185" s="202">
        <v>1</v>
      </c>
      <c r="X185" s="202">
        <v>99</v>
      </c>
      <c r="Y185" s="233" t="s">
        <v>2151</v>
      </c>
      <c r="Z185" s="233" t="s">
        <v>2151</v>
      </c>
      <c r="AA185" s="233" t="s">
        <v>2147</v>
      </c>
      <c r="AB185" s="234" t="s">
        <v>2151</v>
      </c>
      <c r="AC185" s="202">
        <v>34</v>
      </c>
      <c r="AD185" s="235" t="str">
        <f t="shared" si="15"/>
        <v>Completed</v>
      </c>
      <c r="AE185" s="235" t="str">
        <f t="shared" si="16"/>
        <v>Completed</v>
      </c>
      <c r="AF185" s="235" t="str">
        <f t="shared" si="17"/>
        <v>Completed</v>
      </c>
    </row>
    <row r="186" ht="109.2" spans="1:32">
      <c r="A186" s="239"/>
      <c r="B186" s="131">
        <v>160</v>
      </c>
      <c r="C186" s="195" t="s">
        <v>2381</v>
      </c>
      <c r="D186" s="137" t="s">
        <v>2447</v>
      </c>
      <c r="E186" s="142" t="s">
        <v>2448</v>
      </c>
      <c r="F186" s="139" t="str">
        <f t="shared" si="12"/>
        <v>N</v>
      </c>
      <c r="G186" s="140"/>
      <c r="H186" s="141"/>
      <c r="I186" s="164"/>
      <c r="J186" s="165" t="str">
        <f t="shared" si="13"/>
        <v>N</v>
      </c>
      <c r="K186" s="140"/>
      <c r="L186" s="141"/>
      <c r="M186" s="164"/>
      <c r="N186" s="165" t="str">
        <f t="shared" si="14"/>
        <v>N</v>
      </c>
      <c r="O186" s="140"/>
      <c r="P186" s="141"/>
      <c r="Q186" s="164"/>
      <c r="R186" s="197" t="s">
        <v>131</v>
      </c>
      <c r="S186" s="195" t="s">
        <v>2211</v>
      </c>
      <c r="T186" s="195" t="s">
        <v>2212</v>
      </c>
      <c r="U186" s="202">
        <v>3</v>
      </c>
      <c r="V186" s="202">
        <v>2</v>
      </c>
      <c r="W186" s="202">
        <v>1</v>
      </c>
      <c r="X186" s="202">
        <v>99</v>
      </c>
      <c r="Y186" s="233" t="s">
        <v>2151</v>
      </c>
      <c r="Z186" s="233" t="s">
        <v>2151</v>
      </c>
      <c r="AA186" s="233" t="s">
        <v>2147</v>
      </c>
      <c r="AB186" s="234" t="s">
        <v>2151</v>
      </c>
      <c r="AC186" s="202">
        <v>35</v>
      </c>
      <c r="AD186" s="235" t="str">
        <f t="shared" si="15"/>
        <v>Completed</v>
      </c>
      <c r="AE186" s="235" t="str">
        <f t="shared" si="16"/>
        <v>Completed</v>
      </c>
      <c r="AF186" s="235" t="str">
        <f t="shared" si="17"/>
        <v>Completed</v>
      </c>
    </row>
    <row r="187" ht="109.2" spans="1:32">
      <c r="A187" s="239"/>
      <c r="B187" s="131">
        <v>161</v>
      </c>
      <c r="C187" s="195" t="s">
        <v>2381</v>
      </c>
      <c r="D187" s="137" t="s">
        <v>2449</v>
      </c>
      <c r="E187" s="142" t="s">
        <v>2450</v>
      </c>
      <c r="F187" s="139" t="str">
        <f t="shared" si="12"/>
        <v>N</v>
      </c>
      <c r="G187" s="140"/>
      <c r="H187" s="141"/>
      <c r="I187" s="164"/>
      <c r="J187" s="165" t="str">
        <f t="shared" si="13"/>
        <v>N</v>
      </c>
      <c r="K187" s="140"/>
      <c r="L187" s="141"/>
      <c r="M187" s="164"/>
      <c r="N187" s="165" t="str">
        <f t="shared" si="14"/>
        <v>N</v>
      </c>
      <c r="O187" s="140"/>
      <c r="P187" s="141"/>
      <c r="Q187" s="164"/>
      <c r="R187" s="197" t="s">
        <v>131</v>
      </c>
      <c r="S187" s="195" t="s">
        <v>2211</v>
      </c>
      <c r="T187" s="195" t="s">
        <v>2212</v>
      </c>
      <c r="U187" s="202">
        <v>3</v>
      </c>
      <c r="V187" s="202">
        <v>2</v>
      </c>
      <c r="W187" s="202">
        <v>1</v>
      </c>
      <c r="X187" s="202">
        <v>99</v>
      </c>
      <c r="Y187" s="233" t="s">
        <v>2151</v>
      </c>
      <c r="Z187" s="233" t="s">
        <v>2151</v>
      </c>
      <c r="AA187" s="233" t="s">
        <v>2147</v>
      </c>
      <c r="AB187" s="234" t="s">
        <v>2151</v>
      </c>
      <c r="AC187" s="202">
        <v>36</v>
      </c>
      <c r="AD187" s="235" t="str">
        <f t="shared" si="15"/>
        <v>Completed</v>
      </c>
      <c r="AE187" s="235" t="str">
        <f t="shared" si="16"/>
        <v>Completed</v>
      </c>
      <c r="AF187" s="235" t="str">
        <f t="shared" si="17"/>
        <v>Completed</v>
      </c>
    </row>
    <row r="188" ht="108" spans="1:32">
      <c r="A188" s="239"/>
      <c r="B188" s="131">
        <v>162</v>
      </c>
      <c r="C188" s="195" t="s">
        <v>2381</v>
      </c>
      <c r="D188" s="137" t="s">
        <v>2451</v>
      </c>
      <c r="E188" s="142" t="s">
        <v>2452</v>
      </c>
      <c r="F188" s="139" t="str">
        <f t="shared" si="12"/>
        <v>N</v>
      </c>
      <c r="G188" s="140"/>
      <c r="H188" s="141"/>
      <c r="I188" s="164"/>
      <c r="J188" s="165" t="str">
        <f t="shared" si="13"/>
        <v>N</v>
      </c>
      <c r="K188" s="140"/>
      <c r="L188" s="141"/>
      <c r="M188" s="164"/>
      <c r="N188" s="165" t="str">
        <f t="shared" si="14"/>
        <v>N</v>
      </c>
      <c r="O188" s="140"/>
      <c r="P188" s="141"/>
      <c r="Q188" s="164"/>
      <c r="R188" s="197" t="s">
        <v>2453</v>
      </c>
      <c r="S188" s="195" t="s">
        <v>2211</v>
      </c>
      <c r="T188" s="195" t="s">
        <v>2215</v>
      </c>
      <c r="U188" s="202">
        <v>3</v>
      </c>
      <c r="V188" s="202">
        <v>2</v>
      </c>
      <c r="W188" s="202">
        <v>1</v>
      </c>
      <c r="X188" s="202">
        <v>99</v>
      </c>
      <c r="Y188" s="233" t="s">
        <v>2151</v>
      </c>
      <c r="Z188" s="233" t="s">
        <v>2151</v>
      </c>
      <c r="AA188" s="233" t="s">
        <v>2147</v>
      </c>
      <c r="AB188" s="234" t="s">
        <v>2151</v>
      </c>
      <c r="AC188" s="202">
        <v>37</v>
      </c>
      <c r="AD188" s="235" t="str">
        <f t="shared" si="15"/>
        <v>Completed</v>
      </c>
      <c r="AE188" s="235" t="str">
        <f t="shared" si="16"/>
        <v>Completed</v>
      </c>
      <c r="AF188" s="235" t="str">
        <f t="shared" si="17"/>
        <v>Completed</v>
      </c>
    </row>
    <row r="189" ht="72" spans="1:32">
      <c r="A189" s="239"/>
      <c r="B189" s="131">
        <v>163</v>
      </c>
      <c r="C189" s="195" t="s">
        <v>2381</v>
      </c>
      <c r="D189" s="137" t="s">
        <v>2454</v>
      </c>
      <c r="E189" s="142" t="s">
        <v>2455</v>
      </c>
      <c r="F189" s="139" t="str">
        <f t="shared" si="12"/>
        <v>N</v>
      </c>
      <c r="G189" s="140"/>
      <c r="H189" s="141"/>
      <c r="I189" s="164"/>
      <c r="J189" s="165" t="str">
        <f t="shared" si="13"/>
        <v>N</v>
      </c>
      <c r="K189" s="140"/>
      <c r="L189" s="141"/>
      <c r="M189" s="164"/>
      <c r="N189" s="165" t="str">
        <f t="shared" si="14"/>
        <v>N</v>
      </c>
      <c r="O189" s="140"/>
      <c r="P189" s="141"/>
      <c r="Q189" s="164"/>
      <c r="R189" s="197" t="s">
        <v>131</v>
      </c>
      <c r="S189" s="195" t="s">
        <v>2211</v>
      </c>
      <c r="T189" s="195" t="s">
        <v>2215</v>
      </c>
      <c r="U189" s="202">
        <v>3</v>
      </c>
      <c r="V189" s="202">
        <v>2</v>
      </c>
      <c r="W189" s="202">
        <v>1</v>
      </c>
      <c r="X189" s="202">
        <v>99</v>
      </c>
      <c r="Y189" s="233" t="s">
        <v>2151</v>
      </c>
      <c r="Z189" s="233" t="s">
        <v>2151</v>
      </c>
      <c r="AA189" s="233" t="s">
        <v>2147</v>
      </c>
      <c r="AB189" s="234" t="s">
        <v>2151</v>
      </c>
      <c r="AC189" s="202">
        <v>38</v>
      </c>
      <c r="AD189" s="235" t="str">
        <f t="shared" si="15"/>
        <v>Completed</v>
      </c>
      <c r="AE189" s="235" t="str">
        <f t="shared" si="16"/>
        <v>Completed</v>
      </c>
      <c r="AF189" s="235" t="str">
        <f t="shared" si="17"/>
        <v>Completed</v>
      </c>
    </row>
    <row r="190" ht="194.4" spans="1:32">
      <c r="A190" s="239"/>
      <c r="B190" s="131">
        <v>164</v>
      </c>
      <c r="C190" s="195" t="s">
        <v>2381</v>
      </c>
      <c r="D190" s="137" t="s">
        <v>2456</v>
      </c>
      <c r="E190" s="142" t="s">
        <v>2457</v>
      </c>
      <c r="F190" s="139" t="str">
        <f t="shared" si="12"/>
        <v>N</v>
      </c>
      <c r="G190" s="140"/>
      <c r="H190" s="141"/>
      <c r="I190" s="164"/>
      <c r="J190" s="165" t="str">
        <f t="shared" si="13"/>
        <v>N</v>
      </c>
      <c r="K190" s="140"/>
      <c r="L190" s="141"/>
      <c r="M190" s="164"/>
      <c r="N190" s="165" t="str">
        <f t="shared" si="14"/>
        <v>N</v>
      </c>
      <c r="O190" s="140"/>
      <c r="P190" s="141"/>
      <c r="Q190" s="164"/>
      <c r="R190" s="197" t="s">
        <v>131</v>
      </c>
      <c r="S190" s="195" t="s">
        <v>2227</v>
      </c>
      <c r="T190" s="195" t="s">
        <v>2228</v>
      </c>
      <c r="U190" s="202">
        <v>3</v>
      </c>
      <c r="V190" s="202">
        <v>2</v>
      </c>
      <c r="W190" s="202">
        <v>1</v>
      </c>
      <c r="X190" s="202">
        <v>99</v>
      </c>
      <c r="Y190" s="233" t="s">
        <v>2151</v>
      </c>
      <c r="Z190" s="233" t="s">
        <v>2151</v>
      </c>
      <c r="AA190" s="233" t="s">
        <v>2147</v>
      </c>
      <c r="AB190" s="234" t="s">
        <v>2151</v>
      </c>
      <c r="AC190" s="202">
        <v>39</v>
      </c>
      <c r="AD190" s="235" t="str">
        <f t="shared" si="15"/>
        <v>Completed</v>
      </c>
      <c r="AE190" s="235" t="str">
        <f t="shared" si="16"/>
        <v>Completed</v>
      </c>
      <c r="AF190" s="235" t="str">
        <f t="shared" si="17"/>
        <v>Completed</v>
      </c>
    </row>
    <row r="191" ht="194.4" spans="1:32">
      <c r="A191" s="239"/>
      <c r="B191" s="131">
        <v>165</v>
      </c>
      <c r="C191" s="195" t="s">
        <v>2381</v>
      </c>
      <c r="D191" s="137" t="s">
        <v>2458</v>
      </c>
      <c r="E191" s="142" t="s">
        <v>2459</v>
      </c>
      <c r="F191" s="139" t="str">
        <f t="shared" si="12"/>
        <v>N</v>
      </c>
      <c r="G191" s="140"/>
      <c r="H191" s="141"/>
      <c r="I191" s="164"/>
      <c r="J191" s="165" t="str">
        <f t="shared" si="13"/>
        <v>N</v>
      </c>
      <c r="K191" s="140"/>
      <c r="L191" s="141"/>
      <c r="M191" s="164"/>
      <c r="N191" s="165" t="str">
        <f t="shared" si="14"/>
        <v>N</v>
      </c>
      <c r="O191" s="140"/>
      <c r="P191" s="141"/>
      <c r="Q191" s="164"/>
      <c r="R191" s="197" t="s">
        <v>131</v>
      </c>
      <c r="S191" s="195" t="s">
        <v>2227</v>
      </c>
      <c r="T191" s="195" t="s">
        <v>2228</v>
      </c>
      <c r="U191" s="202">
        <v>3</v>
      </c>
      <c r="V191" s="202">
        <v>2</v>
      </c>
      <c r="W191" s="202">
        <v>1</v>
      </c>
      <c r="X191" s="202">
        <v>99</v>
      </c>
      <c r="Y191" s="233" t="s">
        <v>2151</v>
      </c>
      <c r="Z191" s="233" t="s">
        <v>2151</v>
      </c>
      <c r="AA191" s="233" t="s">
        <v>2147</v>
      </c>
      <c r="AB191" s="234" t="s">
        <v>2151</v>
      </c>
      <c r="AC191" s="202">
        <v>40</v>
      </c>
      <c r="AD191" s="235" t="str">
        <f t="shared" si="15"/>
        <v>Completed</v>
      </c>
      <c r="AE191" s="235" t="str">
        <f t="shared" si="16"/>
        <v>Completed</v>
      </c>
      <c r="AF191" s="235" t="str">
        <f t="shared" si="17"/>
        <v>Completed</v>
      </c>
    </row>
    <row r="192" ht="194.4" spans="1:32">
      <c r="A192" s="239"/>
      <c r="B192" s="131">
        <v>166</v>
      </c>
      <c r="C192" s="195" t="s">
        <v>2381</v>
      </c>
      <c r="D192" s="137" t="s">
        <v>2460</v>
      </c>
      <c r="E192" s="142" t="s">
        <v>2461</v>
      </c>
      <c r="F192" s="139" t="str">
        <f t="shared" si="12"/>
        <v>N</v>
      </c>
      <c r="G192" s="140"/>
      <c r="H192" s="141"/>
      <c r="I192" s="164"/>
      <c r="J192" s="165" t="str">
        <f t="shared" si="13"/>
        <v>N</v>
      </c>
      <c r="K192" s="140"/>
      <c r="L192" s="141"/>
      <c r="M192" s="164"/>
      <c r="N192" s="165" t="str">
        <f t="shared" si="14"/>
        <v>N</v>
      </c>
      <c r="O192" s="140"/>
      <c r="P192" s="141"/>
      <c r="Q192" s="164"/>
      <c r="R192" s="197" t="s">
        <v>131</v>
      </c>
      <c r="S192" s="195" t="s">
        <v>2227</v>
      </c>
      <c r="T192" s="195" t="s">
        <v>2228</v>
      </c>
      <c r="U192" s="202">
        <v>3</v>
      </c>
      <c r="V192" s="202">
        <v>2</v>
      </c>
      <c r="W192" s="202">
        <v>1</v>
      </c>
      <c r="X192" s="202">
        <v>99</v>
      </c>
      <c r="Y192" s="233" t="s">
        <v>2151</v>
      </c>
      <c r="Z192" s="233" t="s">
        <v>2151</v>
      </c>
      <c r="AA192" s="233" t="s">
        <v>2147</v>
      </c>
      <c r="AB192" s="234" t="s">
        <v>2151</v>
      </c>
      <c r="AC192" s="202">
        <v>41</v>
      </c>
      <c r="AD192" s="235" t="str">
        <f t="shared" si="15"/>
        <v>Completed</v>
      </c>
      <c r="AE192" s="235" t="str">
        <f t="shared" si="16"/>
        <v>Completed</v>
      </c>
      <c r="AF192" s="235" t="str">
        <f t="shared" si="17"/>
        <v>Completed</v>
      </c>
    </row>
    <row r="193" ht="194.4" spans="1:32">
      <c r="A193" s="239"/>
      <c r="B193" s="131">
        <v>167</v>
      </c>
      <c r="C193" s="195" t="s">
        <v>2381</v>
      </c>
      <c r="D193" s="137" t="s">
        <v>2462</v>
      </c>
      <c r="E193" s="142" t="s">
        <v>2463</v>
      </c>
      <c r="F193" s="139" t="str">
        <f t="shared" si="12"/>
        <v>N</v>
      </c>
      <c r="G193" s="140"/>
      <c r="H193" s="141"/>
      <c r="I193" s="164"/>
      <c r="J193" s="165" t="str">
        <f t="shared" si="13"/>
        <v>N</v>
      </c>
      <c r="K193" s="140"/>
      <c r="L193" s="141"/>
      <c r="M193" s="164"/>
      <c r="N193" s="165" t="str">
        <f t="shared" si="14"/>
        <v>N</v>
      </c>
      <c r="O193" s="140"/>
      <c r="P193" s="141"/>
      <c r="Q193" s="164"/>
      <c r="R193" s="197" t="s">
        <v>131</v>
      </c>
      <c r="S193" s="195" t="s">
        <v>2227</v>
      </c>
      <c r="T193" s="195" t="s">
        <v>2228</v>
      </c>
      <c r="U193" s="202">
        <v>3</v>
      </c>
      <c r="V193" s="202">
        <v>2</v>
      </c>
      <c r="W193" s="202">
        <v>1</v>
      </c>
      <c r="X193" s="202">
        <v>99</v>
      </c>
      <c r="Y193" s="233" t="s">
        <v>2151</v>
      </c>
      <c r="Z193" s="233" t="s">
        <v>2151</v>
      </c>
      <c r="AA193" s="233" t="s">
        <v>2147</v>
      </c>
      <c r="AB193" s="234" t="s">
        <v>2151</v>
      </c>
      <c r="AC193" s="202">
        <v>42</v>
      </c>
      <c r="AD193" s="235" t="str">
        <f t="shared" si="15"/>
        <v>Completed</v>
      </c>
      <c r="AE193" s="235" t="str">
        <f t="shared" si="16"/>
        <v>Completed</v>
      </c>
      <c r="AF193" s="235" t="str">
        <f t="shared" si="17"/>
        <v>Completed</v>
      </c>
    </row>
    <row r="194" ht="194.4" spans="1:32">
      <c r="A194" s="239"/>
      <c r="B194" s="131">
        <v>168</v>
      </c>
      <c r="C194" s="195" t="s">
        <v>2381</v>
      </c>
      <c r="D194" s="137" t="s">
        <v>2464</v>
      </c>
      <c r="E194" s="142" t="s">
        <v>2465</v>
      </c>
      <c r="F194" s="139" t="str">
        <f t="shared" si="12"/>
        <v>N</v>
      </c>
      <c r="G194" s="140"/>
      <c r="H194" s="141"/>
      <c r="I194" s="164"/>
      <c r="J194" s="165" t="str">
        <f t="shared" si="13"/>
        <v>N</v>
      </c>
      <c r="K194" s="140"/>
      <c r="L194" s="141"/>
      <c r="M194" s="164"/>
      <c r="N194" s="165" t="str">
        <f t="shared" si="14"/>
        <v>N</v>
      </c>
      <c r="O194" s="140"/>
      <c r="P194" s="141"/>
      <c r="Q194" s="164"/>
      <c r="R194" s="197" t="s">
        <v>131</v>
      </c>
      <c r="S194" s="195" t="s">
        <v>2227</v>
      </c>
      <c r="T194" s="195" t="s">
        <v>2228</v>
      </c>
      <c r="U194" s="202">
        <v>3</v>
      </c>
      <c r="V194" s="202">
        <v>2</v>
      </c>
      <c r="W194" s="202">
        <v>1</v>
      </c>
      <c r="X194" s="202">
        <v>99</v>
      </c>
      <c r="Y194" s="233" t="s">
        <v>2151</v>
      </c>
      <c r="Z194" s="233" t="s">
        <v>2151</v>
      </c>
      <c r="AA194" s="233" t="s">
        <v>2147</v>
      </c>
      <c r="AB194" s="234" t="s">
        <v>2151</v>
      </c>
      <c r="AC194" s="202">
        <v>43</v>
      </c>
      <c r="AD194" s="235" t="str">
        <f t="shared" si="15"/>
        <v>Completed</v>
      </c>
      <c r="AE194" s="235" t="str">
        <f t="shared" si="16"/>
        <v>Completed</v>
      </c>
      <c r="AF194" s="235" t="str">
        <f t="shared" si="17"/>
        <v>Completed</v>
      </c>
    </row>
    <row r="195" ht="194.4" spans="1:32">
      <c r="A195" s="239"/>
      <c r="B195" s="131">
        <v>169</v>
      </c>
      <c r="C195" s="195" t="s">
        <v>2381</v>
      </c>
      <c r="D195" s="137" t="s">
        <v>2466</v>
      </c>
      <c r="E195" s="142" t="s">
        <v>2467</v>
      </c>
      <c r="F195" s="139" t="str">
        <f t="shared" si="12"/>
        <v>N</v>
      </c>
      <c r="G195" s="140"/>
      <c r="H195" s="141"/>
      <c r="I195" s="164"/>
      <c r="J195" s="165" t="str">
        <f t="shared" si="13"/>
        <v>N</v>
      </c>
      <c r="K195" s="140"/>
      <c r="L195" s="141"/>
      <c r="M195" s="164"/>
      <c r="N195" s="165" t="str">
        <f t="shared" si="14"/>
        <v>N</v>
      </c>
      <c r="O195" s="140"/>
      <c r="P195" s="141"/>
      <c r="Q195" s="164"/>
      <c r="R195" s="197" t="s">
        <v>131</v>
      </c>
      <c r="S195" s="195" t="s">
        <v>2227</v>
      </c>
      <c r="T195" s="195" t="s">
        <v>2228</v>
      </c>
      <c r="U195" s="202">
        <v>3</v>
      </c>
      <c r="V195" s="202">
        <v>2</v>
      </c>
      <c r="W195" s="202">
        <v>1</v>
      </c>
      <c r="X195" s="202">
        <v>99</v>
      </c>
      <c r="Y195" s="233" t="s">
        <v>2151</v>
      </c>
      <c r="Z195" s="233" t="s">
        <v>2151</v>
      </c>
      <c r="AA195" s="233" t="s">
        <v>2147</v>
      </c>
      <c r="AB195" s="234" t="s">
        <v>2151</v>
      </c>
      <c r="AC195" s="202">
        <v>44</v>
      </c>
      <c r="AD195" s="235" t="str">
        <f t="shared" si="15"/>
        <v>Completed</v>
      </c>
      <c r="AE195" s="235" t="str">
        <f t="shared" si="16"/>
        <v>Completed</v>
      </c>
      <c r="AF195" s="235" t="str">
        <f t="shared" si="17"/>
        <v>Completed</v>
      </c>
    </row>
    <row r="196" ht="194.4" spans="1:32">
      <c r="A196" s="239"/>
      <c r="B196" s="131">
        <v>170</v>
      </c>
      <c r="C196" s="195" t="s">
        <v>2381</v>
      </c>
      <c r="D196" s="137" t="s">
        <v>2468</v>
      </c>
      <c r="E196" s="142" t="s">
        <v>2469</v>
      </c>
      <c r="F196" s="139" t="str">
        <f t="shared" si="12"/>
        <v>N</v>
      </c>
      <c r="G196" s="140"/>
      <c r="H196" s="141"/>
      <c r="I196" s="164"/>
      <c r="J196" s="165" t="str">
        <f t="shared" si="13"/>
        <v>N</v>
      </c>
      <c r="K196" s="140"/>
      <c r="L196" s="141"/>
      <c r="M196" s="164"/>
      <c r="N196" s="165" t="str">
        <f t="shared" si="14"/>
        <v>N</v>
      </c>
      <c r="O196" s="140"/>
      <c r="P196" s="141"/>
      <c r="Q196" s="164"/>
      <c r="R196" s="197" t="s">
        <v>131</v>
      </c>
      <c r="S196" s="195" t="s">
        <v>2227</v>
      </c>
      <c r="T196" s="195" t="s">
        <v>2228</v>
      </c>
      <c r="U196" s="202">
        <v>3</v>
      </c>
      <c r="V196" s="202">
        <v>2</v>
      </c>
      <c r="W196" s="202">
        <v>1</v>
      </c>
      <c r="X196" s="202">
        <v>99</v>
      </c>
      <c r="Y196" s="233" t="s">
        <v>2151</v>
      </c>
      <c r="Z196" s="233" t="s">
        <v>2151</v>
      </c>
      <c r="AA196" s="233" t="s">
        <v>2147</v>
      </c>
      <c r="AB196" s="234" t="s">
        <v>2151</v>
      </c>
      <c r="AC196" s="202">
        <v>45</v>
      </c>
      <c r="AD196" s="235" t="str">
        <f t="shared" si="15"/>
        <v>Completed</v>
      </c>
      <c r="AE196" s="235" t="str">
        <f t="shared" si="16"/>
        <v>Completed</v>
      </c>
      <c r="AF196" s="235" t="str">
        <f t="shared" si="17"/>
        <v>Completed</v>
      </c>
    </row>
    <row r="197" ht="194.4" spans="1:32">
      <c r="A197" s="239"/>
      <c r="B197" s="131">
        <v>171</v>
      </c>
      <c r="C197" s="195" t="s">
        <v>2381</v>
      </c>
      <c r="D197" s="137" t="s">
        <v>2470</v>
      </c>
      <c r="E197" s="142" t="s">
        <v>2471</v>
      </c>
      <c r="F197" s="139" t="str">
        <f t="shared" si="12"/>
        <v>N</v>
      </c>
      <c r="G197" s="140"/>
      <c r="H197" s="141"/>
      <c r="I197" s="164"/>
      <c r="J197" s="165" t="str">
        <f t="shared" si="13"/>
        <v>N</v>
      </c>
      <c r="K197" s="140"/>
      <c r="L197" s="141"/>
      <c r="M197" s="164"/>
      <c r="N197" s="165" t="str">
        <f t="shared" si="14"/>
        <v>N</v>
      </c>
      <c r="O197" s="140"/>
      <c r="P197" s="141"/>
      <c r="Q197" s="164"/>
      <c r="R197" s="197" t="s">
        <v>131</v>
      </c>
      <c r="S197" s="195" t="s">
        <v>2227</v>
      </c>
      <c r="T197" s="195" t="s">
        <v>2228</v>
      </c>
      <c r="U197" s="202">
        <v>3</v>
      </c>
      <c r="V197" s="202">
        <v>2</v>
      </c>
      <c r="W197" s="202">
        <v>1</v>
      </c>
      <c r="X197" s="202">
        <v>99</v>
      </c>
      <c r="Y197" s="233" t="s">
        <v>2151</v>
      </c>
      <c r="Z197" s="233" t="s">
        <v>2151</v>
      </c>
      <c r="AA197" s="233" t="s">
        <v>2147</v>
      </c>
      <c r="AB197" s="234" t="s">
        <v>2151</v>
      </c>
      <c r="AC197" s="202">
        <v>46</v>
      </c>
      <c r="AD197" s="235" t="str">
        <f t="shared" si="15"/>
        <v>Completed</v>
      </c>
      <c r="AE197" s="235" t="str">
        <f t="shared" si="16"/>
        <v>Completed</v>
      </c>
      <c r="AF197" s="235" t="str">
        <f t="shared" si="17"/>
        <v>Completed</v>
      </c>
    </row>
    <row r="198" ht="194.4" spans="1:32">
      <c r="A198" s="239"/>
      <c r="B198" s="131">
        <v>172</v>
      </c>
      <c r="C198" s="195" t="s">
        <v>2381</v>
      </c>
      <c r="D198" s="137" t="s">
        <v>2472</v>
      </c>
      <c r="E198" s="142" t="s">
        <v>2473</v>
      </c>
      <c r="F198" s="139" t="str">
        <f t="shared" si="12"/>
        <v>N</v>
      </c>
      <c r="G198" s="140"/>
      <c r="H198" s="141"/>
      <c r="I198" s="164"/>
      <c r="J198" s="165" t="str">
        <f t="shared" si="13"/>
        <v>N</v>
      </c>
      <c r="K198" s="140"/>
      <c r="L198" s="141"/>
      <c r="M198" s="164"/>
      <c r="N198" s="165" t="str">
        <f t="shared" si="14"/>
        <v>N</v>
      </c>
      <c r="O198" s="140"/>
      <c r="P198" s="141"/>
      <c r="Q198" s="164"/>
      <c r="R198" s="197" t="s">
        <v>2294</v>
      </c>
      <c r="S198" s="195" t="s">
        <v>2227</v>
      </c>
      <c r="T198" s="195" t="s">
        <v>2228</v>
      </c>
      <c r="U198" s="202">
        <v>3</v>
      </c>
      <c r="V198" s="202">
        <v>2</v>
      </c>
      <c r="W198" s="202">
        <v>1</v>
      </c>
      <c r="X198" s="202">
        <v>99</v>
      </c>
      <c r="Y198" s="233" t="s">
        <v>2151</v>
      </c>
      <c r="Z198" s="233" t="s">
        <v>2151</v>
      </c>
      <c r="AA198" s="233" t="s">
        <v>2147</v>
      </c>
      <c r="AB198" s="234" t="s">
        <v>2151</v>
      </c>
      <c r="AC198" s="202">
        <v>47</v>
      </c>
      <c r="AD198" s="235" t="str">
        <f t="shared" si="15"/>
        <v>Completed</v>
      </c>
      <c r="AE198" s="235" t="str">
        <f t="shared" si="16"/>
        <v>Completed</v>
      </c>
      <c r="AF198" s="235" t="str">
        <f t="shared" si="17"/>
        <v>Completed</v>
      </c>
    </row>
    <row r="199" ht="108" spans="1:32">
      <c r="A199" s="239"/>
      <c r="B199" s="131">
        <v>173</v>
      </c>
      <c r="C199" s="195" t="s">
        <v>2381</v>
      </c>
      <c r="D199" s="137" t="s">
        <v>2474</v>
      </c>
      <c r="E199" s="142" t="s">
        <v>2475</v>
      </c>
      <c r="F199" s="139" t="str">
        <f t="shared" si="12"/>
        <v>N</v>
      </c>
      <c r="G199" s="140"/>
      <c r="H199" s="141"/>
      <c r="I199" s="164"/>
      <c r="J199" s="165" t="str">
        <f t="shared" si="13"/>
        <v>N</v>
      </c>
      <c r="K199" s="140"/>
      <c r="L199" s="141"/>
      <c r="M199" s="164"/>
      <c r="N199" s="165" t="str">
        <f t="shared" si="14"/>
        <v>N</v>
      </c>
      <c r="O199" s="140"/>
      <c r="P199" s="141"/>
      <c r="Q199" s="164"/>
      <c r="R199" s="197" t="s">
        <v>131</v>
      </c>
      <c r="S199" s="195" t="s">
        <v>131</v>
      </c>
      <c r="T199" s="195" t="s">
        <v>2476</v>
      </c>
      <c r="U199" s="202">
        <v>3</v>
      </c>
      <c r="V199" s="202">
        <v>2</v>
      </c>
      <c r="W199" s="202">
        <v>1</v>
      </c>
      <c r="X199" s="202">
        <v>99</v>
      </c>
      <c r="Y199" s="233" t="s">
        <v>2151</v>
      </c>
      <c r="Z199" s="233" t="s">
        <v>2151</v>
      </c>
      <c r="AA199" s="233" t="s">
        <v>2147</v>
      </c>
      <c r="AB199" s="234" t="s">
        <v>2151</v>
      </c>
      <c r="AC199" s="202">
        <v>48</v>
      </c>
      <c r="AD199" s="235" t="str">
        <f t="shared" si="15"/>
        <v>Completed</v>
      </c>
      <c r="AE199" s="235" t="str">
        <f t="shared" si="16"/>
        <v>Completed</v>
      </c>
      <c r="AF199" s="235" t="str">
        <f t="shared" si="17"/>
        <v>Completed</v>
      </c>
    </row>
    <row r="200" ht="108" spans="1:32">
      <c r="A200" s="239"/>
      <c r="B200" s="131">
        <v>174</v>
      </c>
      <c r="C200" s="195" t="s">
        <v>2381</v>
      </c>
      <c r="D200" s="137" t="s">
        <v>2477</v>
      </c>
      <c r="E200" s="142" t="s">
        <v>2478</v>
      </c>
      <c r="F200" s="139" t="str">
        <f t="shared" si="12"/>
        <v>N</v>
      </c>
      <c r="G200" s="140"/>
      <c r="H200" s="141"/>
      <c r="I200" s="164"/>
      <c r="J200" s="165" t="str">
        <f t="shared" si="13"/>
        <v>N</v>
      </c>
      <c r="K200" s="140"/>
      <c r="L200" s="141"/>
      <c r="M200" s="164"/>
      <c r="N200" s="165" t="str">
        <f t="shared" si="14"/>
        <v>N</v>
      </c>
      <c r="O200" s="140"/>
      <c r="P200" s="141"/>
      <c r="Q200" s="164"/>
      <c r="R200" s="197" t="s">
        <v>131</v>
      </c>
      <c r="S200" s="195"/>
      <c r="T200" s="195" t="s">
        <v>2476</v>
      </c>
      <c r="U200" s="202">
        <v>3</v>
      </c>
      <c r="V200" s="202">
        <v>2</v>
      </c>
      <c r="W200" s="202">
        <v>1</v>
      </c>
      <c r="X200" s="202">
        <v>99</v>
      </c>
      <c r="Y200" s="233" t="s">
        <v>2151</v>
      </c>
      <c r="Z200" s="233" t="s">
        <v>2151</v>
      </c>
      <c r="AA200" s="233" t="s">
        <v>2147</v>
      </c>
      <c r="AB200" s="234" t="s">
        <v>2151</v>
      </c>
      <c r="AC200" s="202">
        <v>50</v>
      </c>
      <c r="AD200" s="235" t="str">
        <f t="shared" si="15"/>
        <v>Completed</v>
      </c>
      <c r="AE200" s="235" t="str">
        <f t="shared" si="16"/>
        <v>Completed</v>
      </c>
      <c r="AF200" s="235" t="str">
        <f t="shared" si="17"/>
        <v>Completed</v>
      </c>
    </row>
    <row r="201" ht="108" spans="1:32">
      <c r="A201" s="239"/>
      <c r="B201" s="131">
        <v>175</v>
      </c>
      <c r="C201" s="195" t="s">
        <v>2381</v>
      </c>
      <c r="D201" s="137" t="s">
        <v>2479</v>
      </c>
      <c r="E201" s="142" t="s">
        <v>2480</v>
      </c>
      <c r="F201" s="139" t="str">
        <f t="shared" si="12"/>
        <v>N</v>
      </c>
      <c r="G201" s="140"/>
      <c r="H201" s="141"/>
      <c r="I201" s="164"/>
      <c r="J201" s="165" t="str">
        <f t="shared" si="13"/>
        <v>N</v>
      </c>
      <c r="K201" s="140"/>
      <c r="L201" s="141"/>
      <c r="M201" s="164"/>
      <c r="N201" s="165" t="str">
        <f t="shared" si="14"/>
        <v>N</v>
      </c>
      <c r="O201" s="140"/>
      <c r="P201" s="141"/>
      <c r="Q201" s="164"/>
      <c r="R201" s="197" t="s">
        <v>131</v>
      </c>
      <c r="S201" s="195" t="s">
        <v>131</v>
      </c>
      <c r="T201" s="195" t="s">
        <v>2476</v>
      </c>
      <c r="U201" s="202">
        <v>3</v>
      </c>
      <c r="V201" s="202">
        <v>2</v>
      </c>
      <c r="W201" s="202">
        <v>1</v>
      </c>
      <c r="X201" s="202">
        <v>99</v>
      </c>
      <c r="Y201" s="233" t="s">
        <v>2151</v>
      </c>
      <c r="Z201" s="233" t="s">
        <v>2151</v>
      </c>
      <c r="AA201" s="233" t="s">
        <v>2147</v>
      </c>
      <c r="AB201" s="234" t="s">
        <v>2151</v>
      </c>
      <c r="AC201" s="202">
        <v>51</v>
      </c>
      <c r="AD201" s="235" t="str">
        <f t="shared" si="15"/>
        <v>Completed</v>
      </c>
      <c r="AE201" s="235" t="str">
        <f t="shared" si="16"/>
        <v>Completed</v>
      </c>
      <c r="AF201" s="235" t="str">
        <f t="shared" si="17"/>
        <v>Completed</v>
      </c>
    </row>
    <row r="202" ht="96" spans="1:32">
      <c r="A202" s="239"/>
      <c r="B202" s="131">
        <v>176</v>
      </c>
      <c r="C202" s="195" t="s">
        <v>2381</v>
      </c>
      <c r="D202" s="137" t="s">
        <v>2481</v>
      </c>
      <c r="E202" s="142" t="s">
        <v>2482</v>
      </c>
      <c r="F202" s="139" t="str">
        <f t="shared" si="12"/>
        <v>N</v>
      </c>
      <c r="G202" s="140"/>
      <c r="H202" s="141"/>
      <c r="I202" s="164"/>
      <c r="J202" s="165" t="str">
        <f t="shared" si="13"/>
        <v>N</v>
      </c>
      <c r="K202" s="140"/>
      <c r="L202" s="141"/>
      <c r="M202" s="164"/>
      <c r="N202" s="165" t="str">
        <f t="shared" si="14"/>
        <v>N</v>
      </c>
      <c r="O202" s="140"/>
      <c r="P202" s="141"/>
      <c r="Q202" s="164"/>
      <c r="R202" s="197" t="s">
        <v>131</v>
      </c>
      <c r="S202" s="195" t="s">
        <v>131</v>
      </c>
      <c r="T202" s="195" t="s">
        <v>2476</v>
      </c>
      <c r="U202" s="202">
        <v>3</v>
      </c>
      <c r="V202" s="202">
        <v>2</v>
      </c>
      <c r="W202" s="202">
        <v>1</v>
      </c>
      <c r="X202" s="202">
        <v>99</v>
      </c>
      <c r="Y202" s="233" t="s">
        <v>2151</v>
      </c>
      <c r="Z202" s="233" t="s">
        <v>2151</v>
      </c>
      <c r="AA202" s="233" t="s">
        <v>2147</v>
      </c>
      <c r="AB202" s="234" t="s">
        <v>2151</v>
      </c>
      <c r="AC202" s="202">
        <v>52</v>
      </c>
      <c r="AD202" s="235" t="str">
        <f t="shared" si="15"/>
        <v>Completed</v>
      </c>
      <c r="AE202" s="235" t="str">
        <f t="shared" si="16"/>
        <v>Completed</v>
      </c>
      <c r="AF202" s="235" t="str">
        <f t="shared" si="17"/>
        <v>Completed</v>
      </c>
    </row>
    <row r="203" ht="84" spans="1:32">
      <c r="A203" s="239"/>
      <c r="B203" s="131">
        <v>177</v>
      </c>
      <c r="C203" s="195" t="s">
        <v>2381</v>
      </c>
      <c r="D203" s="137" t="s">
        <v>2483</v>
      </c>
      <c r="E203" s="142" t="s">
        <v>2484</v>
      </c>
      <c r="F203" s="139" t="str">
        <f t="shared" si="12"/>
        <v>N</v>
      </c>
      <c r="G203" s="140"/>
      <c r="H203" s="141"/>
      <c r="I203" s="164"/>
      <c r="J203" s="165" t="str">
        <f t="shared" si="13"/>
        <v>N</v>
      </c>
      <c r="K203" s="140"/>
      <c r="L203" s="141"/>
      <c r="M203" s="164"/>
      <c r="N203" s="165" t="str">
        <f t="shared" si="14"/>
        <v>N</v>
      </c>
      <c r="O203" s="140"/>
      <c r="P203" s="141"/>
      <c r="Q203" s="164"/>
      <c r="R203" s="197" t="s">
        <v>131</v>
      </c>
      <c r="S203" s="195" t="s">
        <v>131</v>
      </c>
      <c r="T203" s="195" t="s">
        <v>2476</v>
      </c>
      <c r="U203" s="202">
        <v>3</v>
      </c>
      <c r="V203" s="202">
        <v>2</v>
      </c>
      <c r="W203" s="202">
        <v>1</v>
      </c>
      <c r="X203" s="202">
        <v>99</v>
      </c>
      <c r="Y203" s="233" t="s">
        <v>2151</v>
      </c>
      <c r="Z203" s="233" t="s">
        <v>2151</v>
      </c>
      <c r="AA203" s="233" t="s">
        <v>2147</v>
      </c>
      <c r="AB203" s="234" t="s">
        <v>2151</v>
      </c>
      <c r="AC203" s="202">
        <v>53</v>
      </c>
      <c r="AD203" s="235" t="str">
        <f t="shared" si="15"/>
        <v>Completed</v>
      </c>
      <c r="AE203" s="235" t="str">
        <f t="shared" si="16"/>
        <v>Completed</v>
      </c>
      <c r="AF203" s="235" t="str">
        <f t="shared" si="17"/>
        <v>Completed</v>
      </c>
    </row>
    <row r="204" ht="96.75" spans="1:32">
      <c r="A204" s="239"/>
      <c r="B204" s="143">
        <v>178</v>
      </c>
      <c r="C204" s="199" t="s">
        <v>2381</v>
      </c>
      <c r="D204" s="145" t="s">
        <v>2485</v>
      </c>
      <c r="E204" s="146" t="s">
        <v>2486</v>
      </c>
      <c r="F204" s="147" t="str">
        <f t="shared" si="12"/>
        <v>N</v>
      </c>
      <c r="G204" s="129"/>
      <c r="H204" s="148"/>
      <c r="I204" s="160"/>
      <c r="J204" s="166" t="str">
        <f t="shared" si="13"/>
        <v>N</v>
      </c>
      <c r="K204" s="129"/>
      <c r="L204" s="148"/>
      <c r="M204" s="160"/>
      <c r="N204" s="166" t="str">
        <f t="shared" si="14"/>
        <v>N</v>
      </c>
      <c r="O204" s="129"/>
      <c r="P204" s="148"/>
      <c r="Q204" s="160"/>
      <c r="R204" s="198" t="s">
        <v>131</v>
      </c>
      <c r="S204" s="199" t="s">
        <v>131</v>
      </c>
      <c r="T204" s="144" t="s">
        <v>2476</v>
      </c>
      <c r="U204" s="236">
        <v>3</v>
      </c>
      <c r="V204" s="236">
        <v>2</v>
      </c>
      <c r="W204" s="236">
        <v>1</v>
      </c>
      <c r="X204" s="236">
        <v>99</v>
      </c>
      <c r="Y204" s="229" t="s">
        <v>2151</v>
      </c>
      <c r="Z204" s="229" t="s">
        <v>2151</v>
      </c>
      <c r="AA204" s="229" t="s">
        <v>2147</v>
      </c>
      <c r="AB204" s="230" t="s">
        <v>2151</v>
      </c>
      <c r="AC204" s="236">
        <v>54</v>
      </c>
      <c r="AD204" s="237" t="str">
        <f t="shared" si="15"/>
        <v>Completed</v>
      </c>
      <c r="AE204" s="237" t="str">
        <f t="shared" si="16"/>
        <v>Completed</v>
      </c>
      <c r="AF204" s="237" t="str">
        <f t="shared" si="17"/>
        <v>Completed</v>
      </c>
    </row>
    <row r="205" s="75" customFormat="1" ht="156.75" spans="2:32">
      <c r="B205" s="240">
        <v>179</v>
      </c>
      <c r="C205" s="241" t="s">
        <v>2143</v>
      </c>
      <c r="D205" s="242" t="s">
        <v>2487</v>
      </c>
      <c r="E205" s="243" t="s">
        <v>131</v>
      </c>
      <c r="F205" s="244" t="str">
        <f t="shared" si="12"/>
        <v>Y</v>
      </c>
      <c r="G205" s="245"/>
      <c r="H205" s="246"/>
      <c r="I205" s="247" t="s">
        <v>2488</v>
      </c>
      <c r="J205" s="248" t="str">
        <f t="shared" si="13"/>
        <v>Y</v>
      </c>
      <c r="K205" s="245"/>
      <c r="L205" s="246"/>
      <c r="M205" s="247" t="s">
        <v>2488</v>
      </c>
      <c r="N205" s="248" t="str">
        <f t="shared" si="14"/>
        <v>Y</v>
      </c>
      <c r="O205" s="245"/>
      <c r="P205" s="246"/>
      <c r="Q205" s="247" t="s">
        <v>2488</v>
      </c>
      <c r="R205" s="249" t="s">
        <v>131</v>
      </c>
      <c r="S205" s="241" t="s">
        <v>2489</v>
      </c>
      <c r="T205" s="241" t="s">
        <v>2490</v>
      </c>
      <c r="U205" s="250">
        <v>3</v>
      </c>
      <c r="V205" s="250">
        <v>2</v>
      </c>
      <c r="W205" s="250">
        <v>1</v>
      </c>
      <c r="X205" s="250"/>
      <c r="Y205" s="251" t="s">
        <v>2147</v>
      </c>
      <c r="Z205" s="251" t="s">
        <v>2147</v>
      </c>
      <c r="AA205" s="252" t="s">
        <v>2147</v>
      </c>
      <c r="AB205" s="252" t="s">
        <v>2147</v>
      </c>
      <c r="AC205" s="253">
        <v>35</v>
      </c>
      <c r="AD205" s="254" t="str">
        <f t="shared" si="15"/>
        <v>Not completed</v>
      </c>
      <c r="AE205" s="254" t="str">
        <f t="shared" si="16"/>
        <v>Not completed</v>
      </c>
      <c r="AF205" s="254" t="str">
        <f t="shared" si="17"/>
        <v>Not completed</v>
      </c>
    </row>
    <row r="206" ht="12.75"/>
    <row r="207" ht="21.75" spans="6:17">
      <c r="F207" s="88" t="str">
        <f>$AD$23</f>
        <v>未回答あり/Not completed yet</v>
      </c>
      <c r="G207" s="89"/>
      <c r="H207" s="89"/>
      <c r="I207" s="151"/>
      <c r="J207" s="88" t="str">
        <f>$AE$23</f>
        <v>未回答あり/Not completed yet</v>
      </c>
      <c r="K207" s="89"/>
      <c r="L207" s="89"/>
      <c r="M207" s="151"/>
      <c r="N207" s="88" t="str">
        <f>$AF$23</f>
        <v>未回答あり/Not completed yet</v>
      </c>
      <c r="O207" s="89"/>
      <c r="P207" s="89"/>
      <c r="Q207" s="151"/>
    </row>
  </sheetData>
  <autoFilter ref="A26:AB205">
    <extLst/>
  </autoFilter>
  <mergeCells count="13">
    <mergeCell ref="F18:I18"/>
    <mergeCell ref="J18:M18"/>
    <mergeCell ref="N18:Q18"/>
    <mergeCell ref="F20:I20"/>
    <mergeCell ref="J20:M20"/>
    <mergeCell ref="N20:Q20"/>
    <mergeCell ref="S20:T20"/>
    <mergeCell ref="F207:I207"/>
    <mergeCell ref="J207:M207"/>
    <mergeCell ref="N207:Q207"/>
    <mergeCell ref="F21:F22"/>
    <mergeCell ref="J21:J22"/>
    <mergeCell ref="N21:N22"/>
  </mergeCells>
  <conditionalFormatting sqref="A1:AF208">
    <cfRule type="expression" dxfId="6" priority="1">
      <formula>COUNTIF('0.Work Content Judge'!$R$130:$R$134,1)=0</formula>
    </cfRule>
  </conditionalFormatting>
  <conditionalFormatting sqref="F207:Q207 F18:Q18">
    <cfRule type="containsText" dxfId="2" priority="2" operator="between" text="回答完了">
      <formula>NOT(ISERROR(SEARCH("回答完了",F18)))</formula>
    </cfRule>
    <cfRule type="containsText" dxfId="1" priority="3" operator="between" text="yet">
      <formula>NOT(ISERROR(SEARCH("yet",F18)))</formula>
    </cfRule>
  </conditionalFormatting>
  <conditionalFormatting sqref="G27:I205">
    <cfRule type="expression" dxfId="0" priority="14">
      <formula>$F27="N"</formula>
    </cfRule>
  </conditionalFormatting>
  <conditionalFormatting sqref="K27:M205">
    <cfRule type="expression" dxfId="0" priority="15">
      <formula>$J27="N"</formula>
    </cfRule>
  </conditionalFormatting>
  <conditionalFormatting sqref="O27:Q205">
    <cfRule type="expression" dxfId="0" priority="16">
      <formula>$N27="N"</formula>
    </cfRule>
  </conditionalFormatting>
  <dataValidations count="1">
    <dataValidation type="list" allowBlank="1" showInputMessage="1" showErrorMessage="1" sqref="G205 K205 O205 G25:G152 K24:K152 O24:O152">
      <formula1>$U24:$X24</formula1>
    </dataValidation>
  </dataValidations>
  <printOptions horizontalCentered="1"/>
  <pageMargins left="0.393700787401575" right="0.393700787401575" top="0.393700787401575" bottom="0.393700787401575" header="0.118110236220472" footer="0.118110236220472"/>
  <pageSetup paperSize="8" scale="31" fitToHeight="0"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0.Work Content Judge</vt:lpstr>
      <vt:lpstr>1-1.TargetedAttack(Prod)</vt:lpstr>
      <vt:lpstr>1-2.OtherAttack(Prod)</vt:lpstr>
      <vt:lpstr>1-3.RemoteAccess(Prod)</vt:lpstr>
      <vt:lpstr>1-4.CloudSecurity(Prod)</vt:lpstr>
      <vt:lpstr>2-1.TargetedAttack(Non-prod)</vt:lpstr>
      <vt:lpstr>2-2.OtherAttack(Non-prod)</vt:lpstr>
      <vt:lpstr>2-3.RemoteAccess(Non-prod)</vt:lpstr>
      <vt:lpstr>2-4.CloudSecurity(Non-prod)</vt:lpstr>
      <vt:lpstr>参考 マルウェア感染経路</vt:lpstr>
      <vt:lpstr>Ref Malware infection route</vt:lpstr>
      <vt:lpstr>C131-c16別表</vt:lpstr>
      <vt:lpstr>C131-c16_Appendix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稔1/FGデータマネジメント部/FG(内81000-32827)</dc:creator>
  <cp:lastModifiedBy>RASUSER</cp:lastModifiedBy>
  <dcterms:created xsi:type="dcterms:W3CDTF">2021-10-28T00:46:00Z</dcterms:created>
  <cp:lastPrinted>2021-11-09T13:17:00Z</cp:lastPrinted>
  <dcterms:modified xsi:type="dcterms:W3CDTF">2021-11-29T17:21:05Z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42B8810CD36A44C2BD8C7CE3C5CC7B8F</vt:lpwstr>
  </property>
  <property fmtid="{D5CDD505-2E9C-101B-9397-08002B2CF9AE}" pid="3" name="KSOProductBuildVer">
    <vt:lpwstr>1033-11.2.0.10307</vt:lpwstr>
  </property>
</Properties>
</file>